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899" firstSheet="1" activeTab="13"/>
  </bookViews>
  <sheets>
    <sheet name="DADOS" sheetId="1" r:id="rId1"/>
    <sheet name="FOLHA FECHAMENTO" sheetId="2" r:id="rId2"/>
    <sheet name="BDI" sheetId="3" r:id="rId3"/>
    <sheet name="PLANILHA_SINTÉTICA" sheetId="4" r:id="rId4"/>
    <sheet name="COMPOSIÇÕES COMPLEMENTARES " sheetId="5" r:id="rId5"/>
    <sheet name="RESUMO" sheetId="6" r:id="rId6"/>
    <sheet name="SERVIÇOS" sheetId="7" r:id="rId7"/>
    <sheet name="INSUMOS" sheetId="8" r:id="rId8"/>
    <sheet name="CURVA ABC" sheetId="9" r:id="rId9"/>
    <sheet name="CRONOGRAMA" sheetId="10" r:id="rId10"/>
    <sheet name="COTAÇÕES" sheetId="15" r:id="rId11"/>
    <sheet name="DECLARAÇÃO" sheetId="12" r:id="rId12"/>
    <sheet name="PROJETOS RECEBIDOS" sheetId="13" r:id="rId13"/>
    <sheet name="ENCARGOS SOCIAIS" sheetId="14" r:id="rId14"/>
  </sheets>
  <definedNames>
    <definedName name="__Anonymous_Sheet_DB__0" localSheetId="8">'CURVA ABC'!$B$11:$L$256</definedName>
    <definedName name="__Anonymous_Sheet_DB__0">PLANILHA_SINTÉTICA!$B$9:$L$364</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0">#REF!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4">'COMPOSIÇÕES COMPLEMENTARES '!$A$7:$K$8</definedName>
    <definedName name="_xlnm._FilterDatabase" localSheetId="8">'CURVA ABC'!$A$10:$L$30</definedName>
    <definedName name="_xlnm._FilterDatabase" localSheetId="1" hidden="1">'FOLHA FECHAMENTO'!$A$9:$K$12</definedName>
    <definedName name="_xlnm._FilterDatabase" localSheetId="7" hidden="1">INSUMOS!$A$2:$D$5290</definedName>
    <definedName name="_xlnm._FilterDatabase" localSheetId="3" hidden="1">PLANILHA_SINTÉTICA!$A$9:$L$364</definedName>
    <definedName name="_xlnm._FilterDatabase" localSheetId="6" hidden="1">SERVIÇOS!$A$4:$F$7052</definedName>
    <definedName name="_R10P" localSheetId="2">#REF!</definedName>
    <definedName name="_R10P" localSheetId="10">#REF!</definedName>
    <definedName name="_R10P" localSheetId="8">#REF!</definedName>
    <definedName name="_R10P" localSheetId="11">#REF!</definedName>
    <definedName name="_R10P" localSheetId="12">#REF!</definedName>
    <definedName name="_R10P">#REF!</definedName>
    <definedName name="_R10R" localSheetId="2">#REF!</definedName>
    <definedName name="_R10R" localSheetId="10">#REF!</definedName>
    <definedName name="_R10R" localSheetId="8">#REF!</definedName>
    <definedName name="_R10R" localSheetId="11">#REF!</definedName>
    <definedName name="_R10R" localSheetId="12">#REF!</definedName>
    <definedName name="_R10R">#REF!</definedName>
    <definedName name="_R11P" localSheetId="2">#REF!</definedName>
    <definedName name="_R11P" localSheetId="10">#REF!</definedName>
    <definedName name="_R11P" localSheetId="8">#REF!</definedName>
    <definedName name="_R11P" localSheetId="11">#REF!</definedName>
    <definedName name="_R11P" localSheetId="12">#REF!</definedName>
    <definedName name="_R11P">#REF!</definedName>
    <definedName name="_R11R" localSheetId="2">#REF!</definedName>
    <definedName name="_R11R" localSheetId="10">#REF!</definedName>
    <definedName name="_R11R" localSheetId="8">#REF!</definedName>
    <definedName name="_R11R" localSheetId="11">#REF!</definedName>
    <definedName name="_R11R" localSheetId="12">#REF!</definedName>
    <definedName name="_R11R">#REF!</definedName>
    <definedName name="_R12P" localSheetId="2">#REF!</definedName>
    <definedName name="_R12P" localSheetId="10">#REF!</definedName>
    <definedName name="_R12P" localSheetId="8">#REF!</definedName>
    <definedName name="_R12P" localSheetId="11">#REF!</definedName>
    <definedName name="_R12P" localSheetId="12">#REF!</definedName>
    <definedName name="_R12P">#REF!</definedName>
    <definedName name="_R12R" localSheetId="2">#REF!</definedName>
    <definedName name="_R12R" localSheetId="10">#REF!</definedName>
    <definedName name="_R12R" localSheetId="8">#REF!</definedName>
    <definedName name="_R12R" localSheetId="11">#REF!</definedName>
    <definedName name="_R12R" localSheetId="12">#REF!</definedName>
    <definedName name="_R12R">#REF!</definedName>
    <definedName name="_R13P" localSheetId="2">#REF!</definedName>
    <definedName name="_R13P" localSheetId="10">#REF!</definedName>
    <definedName name="_R13P" localSheetId="8">#REF!</definedName>
    <definedName name="_R13P" localSheetId="11">#REF!</definedName>
    <definedName name="_R13P" localSheetId="12">#REF!</definedName>
    <definedName name="_R13P">#REF!</definedName>
    <definedName name="_R13R" localSheetId="2">#REF!</definedName>
    <definedName name="_R13R" localSheetId="10">#REF!</definedName>
    <definedName name="_R13R" localSheetId="8">#REF!</definedName>
    <definedName name="_R13R" localSheetId="11">#REF!</definedName>
    <definedName name="_R13R" localSheetId="12">#REF!</definedName>
    <definedName name="_R13R">#REF!</definedName>
    <definedName name="_R14P" localSheetId="2">#REF!</definedName>
    <definedName name="_R14P" localSheetId="10">#REF!</definedName>
    <definedName name="_R14P" localSheetId="8">#REF!</definedName>
    <definedName name="_R14P" localSheetId="11">#REF!</definedName>
    <definedName name="_R14P" localSheetId="12">#REF!</definedName>
    <definedName name="_R14P">#REF!</definedName>
    <definedName name="_R14R" localSheetId="2">#REF!</definedName>
    <definedName name="_R14R" localSheetId="10">#REF!</definedName>
    <definedName name="_R14R" localSheetId="8">#REF!</definedName>
    <definedName name="_R14R" localSheetId="11">#REF!</definedName>
    <definedName name="_R14R" localSheetId="12">#REF!</definedName>
    <definedName name="_R14R">#REF!</definedName>
    <definedName name="_R15P" localSheetId="2">#REF!</definedName>
    <definedName name="_R15P" localSheetId="10">#REF!</definedName>
    <definedName name="_R15P" localSheetId="8">#REF!</definedName>
    <definedName name="_R15P" localSheetId="11">#REF!</definedName>
    <definedName name="_R15P" localSheetId="12">#REF!</definedName>
    <definedName name="_R15P">#REF!</definedName>
    <definedName name="_R15R" localSheetId="2">#REF!</definedName>
    <definedName name="_R15R" localSheetId="10">#REF!</definedName>
    <definedName name="_R15R" localSheetId="8">#REF!</definedName>
    <definedName name="_R15R" localSheetId="11">#REF!</definedName>
    <definedName name="_R15R" localSheetId="12">#REF!</definedName>
    <definedName name="_R15R">#REF!</definedName>
    <definedName name="_R16P" localSheetId="2">#REF!</definedName>
    <definedName name="_R16P" localSheetId="10">#REF!</definedName>
    <definedName name="_R16P" localSheetId="8">#REF!</definedName>
    <definedName name="_R16P" localSheetId="11">#REF!</definedName>
    <definedName name="_R16P" localSheetId="12">#REF!</definedName>
    <definedName name="_R16P">#REF!</definedName>
    <definedName name="_R16R" localSheetId="2">#REF!</definedName>
    <definedName name="_R16R" localSheetId="10">#REF!</definedName>
    <definedName name="_R16R" localSheetId="8">#REF!</definedName>
    <definedName name="_R16R" localSheetId="11">#REF!</definedName>
    <definedName name="_R16R" localSheetId="12">#REF!</definedName>
    <definedName name="_R16R">#REF!</definedName>
    <definedName name="_R17P" localSheetId="2">#REF!</definedName>
    <definedName name="_R17P" localSheetId="10">#REF!</definedName>
    <definedName name="_R17P" localSheetId="8">#REF!</definedName>
    <definedName name="_R17P" localSheetId="11">#REF!</definedName>
    <definedName name="_R17P" localSheetId="12">#REF!</definedName>
    <definedName name="_R17P">#REF!</definedName>
    <definedName name="_R17R" localSheetId="2">#REF!</definedName>
    <definedName name="_R17R" localSheetId="10">#REF!</definedName>
    <definedName name="_R17R" localSheetId="8">#REF!</definedName>
    <definedName name="_R17R" localSheetId="11">#REF!</definedName>
    <definedName name="_R17R" localSheetId="12">#REF!</definedName>
    <definedName name="_R17R">#REF!</definedName>
    <definedName name="_R18P" localSheetId="2">#REF!</definedName>
    <definedName name="_R18P" localSheetId="10">#REF!</definedName>
    <definedName name="_R18P" localSheetId="8">#REF!</definedName>
    <definedName name="_R18P" localSheetId="11">#REF!</definedName>
    <definedName name="_R18P" localSheetId="12">#REF!</definedName>
    <definedName name="_R18P">#REF!</definedName>
    <definedName name="_R18R" localSheetId="2">#REF!</definedName>
    <definedName name="_R18R" localSheetId="10">#REF!</definedName>
    <definedName name="_R18R" localSheetId="8">#REF!</definedName>
    <definedName name="_R18R" localSheetId="11">#REF!</definedName>
    <definedName name="_R18R" localSheetId="12">#REF!</definedName>
    <definedName name="_R18R">#REF!</definedName>
    <definedName name="_R19P" localSheetId="2">#REF!</definedName>
    <definedName name="_R19P" localSheetId="10">#REF!</definedName>
    <definedName name="_R19P" localSheetId="8">#REF!</definedName>
    <definedName name="_R19P" localSheetId="11">#REF!</definedName>
    <definedName name="_R19P" localSheetId="12">#REF!</definedName>
    <definedName name="_R19P">#REF!</definedName>
    <definedName name="_R19R" localSheetId="2">#REF!</definedName>
    <definedName name="_R19R" localSheetId="10">#REF!</definedName>
    <definedName name="_R19R" localSheetId="8">#REF!</definedName>
    <definedName name="_R19R" localSheetId="11">#REF!</definedName>
    <definedName name="_R19R" localSheetId="12">#REF!</definedName>
    <definedName name="_R19R">#REF!</definedName>
    <definedName name="_R1P" localSheetId="2">#REF!</definedName>
    <definedName name="_R1P" localSheetId="10">#REF!</definedName>
    <definedName name="_R1P" localSheetId="8">#REF!</definedName>
    <definedName name="_R1P" localSheetId="11">#REF!</definedName>
    <definedName name="_R1P" localSheetId="12">#REF!</definedName>
    <definedName name="_R1P">#REF!</definedName>
    <definedName name="_R1R" localSheetId="2">#REF!</definedName>
    <definedName name="_R1R" localSheetId="10">#REF!</definedName>
    <definedName name="_R1R" localSheetId="8">#REF!</definedName>
    <definedName name="_R1R" localSheetId="11">#REF!</definedName>
    <definedName name="_R1R" localSheetId="12">#REF!</definedName>
    <definedName name="_R1R">#REF!</definedName>
    <definedName name="_R20P" localSheetId="2">#REF!</definedName>
    <definedName name="_R20P" localSheetId="10">#REF!</definedName>
    <definedName name="_R20P" localSheetId="8">#REF!</definedName>
    <definedName name="_R20P" localSheetId="11">#REF!</definedName>
    <definedName name="_R20P" localSheetId="12">#REF!</definedName>
    <definedName name="_R20P">#REF!</definedName>
    <definedName name="_R20R" localSheetId="2">#REF!</definedName>
    <definedName name="_R20R" localSheetId="10">#REF!</definedName>
    <definedName name="_R20R" localSheetId="8">#REF!</definedName>
    <definedName name="_R20R" localSheetId="11">#REF!</definedName>
    <definedName name="_R20R" localSheetId="12">#REF!</definedName>
    <definedName name="_R20R">#REF!</definedName>
    <definedName name="_R21P" localSheetId="2">#REF!</definedName>
    <definedName name="_R21P" localSheetId="10">#REF!</definedName>
    <definedName name="_R21P" localSheetId="8">#REF!</definedName>
    <definedName name="_R21P" localSheetId="11">#REF!</definedName>
    <definedName name="_R21P" localSheetId="12">#REF!</definedName>
    <definedName name="_R21P">#REF!</definedName>
    <definedName name="_R21R" localSheetId="2">#REF!</definedName>
    <definedName name="_R21R" localSheetId="10">#REF!</definedName>
    <definedName name="_R21R" localSheetId="8">#REF!</definedName>
    <definedName name="_R21R" localSheetId="11">#REF!</definedName>
    <definedName name="_R21R" localSheetId="12">#REF!</definedName>
    <definedName name="_R21R">#REF!</definedName>
    <definedName name="_R22P" localSheetId="2">#REF!</definedName>
    <definedName name="_R22P" localSheetId="10">#REF!</definedName>
    <definedName name="_R22P" localSheetId="8">#REF!</definedName>
    <definedName name="_R22P" localSheetId="11">#REF!</definedName>
    <definedName name="_R22P" localSheetId="12">#REF!</definedName>
    <definedName name="_R22P">#REF!</definedName>
    <definedName name="_R22R" localSheetId="2">#REF!</definedName>
    <definedName name="_R22R" localSheetId="10">#REF!</definedName>
    <definedName name="_R22R" localSheetId="8">#REF!</definedName>
    <definedName name="_R22R" localSheetId="11">#REF!</definedName>
    <definedName name="_R22R" localSheetId="12">#REF!</definedName>
    <definedName name="_R22R">#REF!</definedName>
    <definedName name="_R23P" localSheetId="2">#REF!</definedName>
    <definedName name="_R23P" localSheetId="10">#REF!</definedName>
    <definedName name="_R23P" localSheetId="8">#REF!</definedName>
    <definedName name="_R23P" localSheetId="11">#REF!</definedName>
    <definedName name="_R23P" localSheetId="12">#REF!</definedName>
    <definedName name="_R23P">#REF!</definedName>
    <definedName name="_R23R" localSheetId="2">#REF!</definedName>
    <definedName name="_R23R" localSheetId="10">#REF!</definedName>
    <definedName name="_R23R" localSheetId="8">#REF!</definedName>
    <definedName name="_R23R" localSheetId="11">#REF!</definedName>
    <definedName name="_R23R" localSheetId="12">#REF!</definedName>
    <definedName name="_R23R">#REF!</definedName>
    <definedName name="_R24P" localSheetId="2">#REF!</definedName>
    <definedName name="_R24P" localSheetId="10">#REF!</definedName>
    <definedName name="_R24P" localSheetId="8">#REF!</definedName>
    <definedName name="_R24P" localSheetId="11">#REF!</definedName>
    <definedName name="_R24P" localSheetId="12">#REF!</definedName>
    <definedName name="_R24P">#REF!</definedName>
    <definedName name="_R24R" localSheetId="2">#REF!</definedName>
    <definedName name="_R24R" localSheetId="10">#REF!</definedName>
    <definedName name="_R24R" localSheetId="8">#REF!</definedName>
    <definedName name="_R24R" localSheetId="11">#REF!</definedName>
    <definedName name="_R24R" localSheetId="12">#REF!</definedName>
    <definedName name="_R24R">#REF!</definedName>
    <definedName name="_R2P" localSheetId="2">#REF!</definedName>
    <definedName name="_R2P" localSheetId="10">#REF!</definedName>
    <definedName name="_R2P" localSheetId="8">#REF!</definedName>
    <definedName name="_R2P" localSheetId="11">#REF!</definedName>
    <definedName name="_R2P" localSheetId="12">#REF!</definedName>
    <definedName name="_R2P">#REF!</definedName>
    <definedName name="_R2R" localSheetId="2">#REF!</definedName>
    <definedName name="_R2R" localSheetId="10">#REF!</definedName>
    <definedName name="_R2R" localSheetId="8">#REF!</definedName>
    <definedName name="_R2R" localSheetId="11">#REF!</definedName>
    <definedName name="_R2R" localSheetId="12">#REF!</definedName>
    <definedName name="_R2R">#REF!</definedName>
    <definedName name="_R3P" localSheetId="2">#REF!</definedName>
    <definedName name="_R3P" localSheetId="10">#REF!</definedName>
    <definedName name="_R3P" localSheetId="8">#REF!</definedName>
    <definedName name="_R3P" localSheetId="11">#REF!</definedName>
    <definedName name="_R3P" localSheetId="12">#REF!</definedName>
    <definedName name="_R3P">#REF!</definedName>
    <definedName name="_R3R" localSheetId="2">#REF!</definedName>
    <definedName name="_R3R" localSheetId="10">#REF!</definedName>
    <definedName name="_R3R" localSheetId="8">#REF!</definedName>
    <definedName name="_R3R" localSheetId="11">#REF!</definedName>
    <definedName name="_R3R" localSheetId="12">#REF!</definedName>
    <definedName name="_R3R">#REF!</definedName>
    <definedName name="_R4P" localSheetId="2">#REF!</definedName>
    <definedName name="_R4P" localSheetId="10">#REF!</definedName>
    <definedName name="_R4P" localSheetId="8">#REF!</definedName>
    <definedName name="_R4P" localSheetId="11">#REF!</definedName>
    <definedName name="_R4P" localSheetId="12">#REF!</definedName>
    <definedName name="_R4P">#REF!</definedName>
    <definedName name="_R4R" localSheetId="2">#REF!</definedName>
    <definedName name="_R4R" localSheetId="10">#REF!</definedName>
    <definedName name="_R4R" localSheetId="8">#REF!</definedName>
    <definedName name="_R4R" localSheetId="11">#REF!</definedName>
    <definedName name="_R4R" localSheetId="12">#REF!</definedName>
    <definedName name="_R4R">#REF!</definedName>
    <definedName name="_R5P" localSheetId="2">#REF!</definedName>
    <definedName name="_R5P" localSheetId="10">#REF!</definedName>
    <definedName name="_R5P" localSheetId="8">#REF!</definedName>
    <definedName name="_R5P" localSheetId="11">#REF!</definedName>
    <definedName name="_R5P" localSheetId="12">#REF!</definedName>
    <definedName name="_R5P">#REF!</definedName>
    <definedName name="_R5R" localSheetId="2">#REF!</definedName>
    <definedName name="_R5R" localSheetId="10">#REF!</definedName>
    <definedName name="_R5R" localSheetId="8">#REF!</definedName>
    <definedName name="_R5R" localSheetId="11">#REF!</definedName>
    <definedName name="_R5R" localSheetId="12">#REF!</definedName>
    <definedName name="_R5R">#REF!</definedName>
    <definedName name="_R6P" localSheetId="2">#REF!</definedName>
    <definedName name="_R6P" localSheetId="10">#REF!</definedName>
    <definedName name="_R6P" localSheetId="8">#REF!</definedName>
    <definedName name="_R6P" localSheetId="11">#REF!</definedName>
    <definedName name="_R6P" localSheetId="12">#REF!</definedName>
    <definedName name="_R6P">#REF!</definedName>
    <definedName name="_R6R" localSheetId="2">#REF!</definedName>
    <definedName name="_R6R" localSheetId="10">#REF!</definedName>
    <definedName name="_R6R" localSheetId="8">#REF!</definedName>
    <definedName name="_R6R" localSheetId="11">#REF!</definedName>
    <definedName name="_R6R" localSheetId="12">#REF!</definedName>
    <definedName name="_R6R">#REF!</definedName>
    <definedName name="_R7P" localSheetId="2">#REF!</definedName>
    <definedName name="_R7P" localSheetId="10">#REF!</definedName>
    <definedName name="_R7P" localSheetId="8">#REF!</definedName>
    <definedName name="_R7P" localSheetId="11">#REF!</definedName>
    <definedName name="_R7P" localSheetId="12">#REF!</definedName>
    <definedName name="_R7P">#REF!</definedName>
    <definedName name="_R7R" localSheetId="2">#REF!</definedName>
    <definedName name="_R7R" localSheetId="10">#REF!</definedName>
    <definedName name="_R7R" localSheetId="8">#REF!</definedName>
    <definedName name="_R7R" localSheetId="11">#REF!</definedName>
    <definedName name="_R7R" localSheetId="12">#REF!</definedName>
    <definedName name="_R7R">#REF!</definedName>
    <definedName name="_R8P" localSheetId="2">#REF!</definedName>
    <definedName name="_R8P" localSheetId="10">#REF!</definedName>
    <definedName name="_R8P" localSheetId="8">#REF!</definedName>
    <definedName name="_R8P" localSheetId="11">#REF!</definedName>
    <definedName name="_R8P" localSheetId="12">#REF!</definedName>
    <definedName name="_R8P">#REF!</definedName>
    <definedName name="_R8R" localSheetId="2">#REF!</definedName>
    <definedName name="_R8R" localSheetId="10">#REF!</definedName>
    <definedName name="_R8R" localSheetId="8">#REF!</definedName>
    <definedName name="_R8R" localSheetId="11">#REF!</definedName>
    <definedName name="_R8R" localSheetId="12">#REF!</definedName>
    <definedName name="_R8R">#REF!</definedName>
    <definedName name="_R9P" localSheetId="2">#REF!</definedName>
    <definedName name="_R9P" localSheetId="10">#REF!</definedName>
    <definedName name="_R9P" localSheetId="8">#REF!</definedName>
    <definedName name="_R9P" localSheetId="11">#REF!</definedName>
    <definedName name="_R9P" localSheetId="12">#REF!</definedName>
    <definedName name="_R9P">#REF!</definedName>
    <definedName name="_R9R" localSheetId="2">#REF!</definedName>
    <definedName name="_R9R" localSheetId="10">#REF!</definedName>
    <definedName name="_R9R" localSheetId="8">#REF!</definedName>
    <definedName name="_R9R" localSheetId="11">#REF!</definedName>
    <definedName name="_R9R" localSheetId="12">#REF!</definedName>
    <definedName name="_R9R">#REF!</definedName>
    <definedName name="_RP1" localSheetId="2">#REF!</definedName>
    <definedName name="_RP1" localSheetId="10">#REF!</definedName>
    <definedName name="_RP1" localSheetId="8">#REF!</definedName>
    <definedName name="_RP1" localSheetId="11">#REF!</definedName>
    <definedName name="_RP1" localSheetId="12">#REF!</definedName>
    <definedName name="_RP1">#REF!</definedName>
    <definedName name="_RP10" localSheetId="2">#REF!</definedName>
    <definedName name="_RP10" localSheetId="10">#REF!</definedName>
    <definedName name="_RP10" localSheetId="8">#REF!</definedName>
    <definedName name="_RP10" localSheetId="11">#REF!</definedName>
    <definedName name="_RP10" localSheetId="12">#REF!</definedName>
    <definedName name="_RP10">#REF!</definedName>
    <definedName name="_RP11" localSheetId="2">#REF!</definedName>
    <definedName name="_RP11" localSheetId="10">#REF!</definedName>
    <definedName name="_RP11" localSheetId="8">#REF!</definedName>
    <definedName name="_RP11" localSheetId="11">#REF!</definedName>
    <definedName name="_RP11" localSheetId="12">#REF!</definedName>
    <definedName name="_RP11">#REF!</definedName>
    <definedName name="_RP12" localSheetId="2">#REF!</definedName>
    <definedName name="_RP12" localSheetId="10">#REF!</definedName>
    <definedName name="_RP12" localSheetId="8">#REF!</definedName>
    <definedName name="_RP12" localSheetId="11">#REF!</definedName>
    <definedName name="_RP12" localSheetId="12">#REF!</definedName>
    <definedName name="_RP12">#REF!</definedName>
    <definedName name="_RP13" localSheetId="2">#REF!</definedName>
    <definedName name="_RP13" localSheetId="10">#REF!</definedName>
    <definedName name="_RP13" localSheetId="8">#REF!</definedName>
    <definedName name="_RP13" localSheetId="11">#REF!</definedName>
    <definedName name="_RP13" localSheetId="12">#REF!</definedName>
    <definedName name="_RP13">#REF!</definedName>
    <definedName name="_RP14" localSheetId="2">#REF!</definedName>
    <definedName name="_RP14" localSheetId="10">#REF!</definedName>
    <definedName name="_RP14" localSheetId="8">#REF!</definedName>
    <definedName name="_RP14" localSheetId="11">#REF!</definedName>
    <definedName name="_RP14" localSheetId="12">#REF!</definedName>
    <definedName name="_RP14">#REF!</definedName>
    <definedName name="_RP15" localSheetId="2">#REF!</definedName>
    <definedName name="_RP15" localSheetId="10">#REF!</definedName>
    <definedName name="_RP15" localSheetId="8">#REF!</definedName>
    <definedName name="_RP15" localSheetId="11">#REF!</definedName>
    <definedName name="_RP15" localSheetId="12">#REF!</definedName>
    <definedName name="_RP15">#REF!</definedName>
    <definedName name="_RP16" localSheetId="2">#REF!</definedName>
    <definedName name="_RP16" localSheetId="10">#REF!</definedName>
    <definedName name="_RP16" localSheetId="8">#REF!</definedName>
    <definedName name="_RP16" localSheetId="11">#REF!</definedName>
    <definedName name="_RP16" localSheetId="12">#REF!</definedName>
    <definedName name="_RP16">#REF!</definedName>
    <definedName name="_RP17" localSheetId="2">#REF!</definedName>
    <definedName name="_RP17" localSheetId="10">#REF!</definedName>
    <definedName name="_RP17" localSheetId="8">#REF!</definedName>
    <definedName name="_RP17" localSheetId="11">#REF!</definedName>
    <definedName name="_RP17" localSheetId="12">#REF!</definedName>
    <definedName name="_RP17">#REF!</definedName>
    <definedName name="_RP18" localSheetId="2">#REF!</definedName>
    <definedName name="_RP18" localSheetId="10">#REF!</definedName>
    <definedName name="_RP18" localSheetId="8">#REF!</definedName>
    <definedName name="_RP18" localSheetId="11">#REF!</definedName>
    <definedName name="_RP18" localSheetId="12">#REF!</definedName>
    <definedName name="_RP18">#REF!</definedName>
    <definedName name="_RP19" localSheetId="2">#REF!</definedName>
    <definedName name="_RP19" localSheetId="10">#REF!</definedName>
    <definedName name="_RP19" localSheetId="8">#REF!</definedName>
    <definedName name="_RP19" localSheetId="11">#REF!</definedName>
    <definedName name="_RP19" localSheetId="12">#REF!</definedName>
    <definedName name="_RP19">#REF!</definedName>
    <definedName name="_RP2" localSheetId="2">#REF!</definedName>
    <definedName name="_RP2" localSheetId="10">#REF!</definedName>
    <definedName name="_RP2" localSheetId="8">#REF!</definedName>
    <definedName name="_RP2" localSheetId="11">#REF!</definedName>
    <definedName name="_RP2" localSheetId="12">#REF!</definedName>
    <definedName name="_RP2">#REF!</definedName>
    <definedName name="_RP20" localSheetId="2">#REF!</definedName>
    <definedName name="_RP20" localSheetId="10">#REF!</definedName>
    <definedName name="_RP20" localSheetId="8">#REF!</definedName>
    <definedName name="_RP20" localSheetId="11">#REF!</definedName>
    <definedName name="_RP20" localSheetId="12">#REF!</definedName>
    <definedName name="_RP20">#REF!</definedName>
    <definedName name="_RP21" localSheetId="2">#REF!</definedName>
    <definedName name="_RP21" localSheetId="10">#REF!</definedName>
    <definedName name="_RP21" localSheetId="8">#REF!</definedName>
    <definedName name="_RP21" localSheetId="11">#REF!</definedName>
    <definedName name="_RP21" localSheetId="12">#REF!</definedName>
    <definedName name="_RP21">#REF!</definedName>
    <definedName name="_RP22" localSheetId="2">#REF!</definedName>
    <definedName name="_RP22" localSheetId="10">#REF!</definedName>
    <definedName name="_RP22" localSheetId="8">#REF!</definedName>
    <definedName name="_RP22" localSheetId="11">#REF!</definedName>
    <definedName name="_RP22" localSheetId="12">#REF!</definedName>
    <definedName name="_RP22">#REF!</definedName>
    <definedName name="_RP23" localSheetId="2">#REF!</definedName>
    <definedName name="_RP23" localSheetId="10">#REF!</definedName>
    <definedName name="_RP23" localSheetId="8">#REF!</definedName>
    <definedName name="_RP23" localSheetId="11">#REF!</definedName>
    <definedName name="_RP23" localSheetId="12">#REF!</definedName>
    <definedName name="_RP23">#REF!</definedName>
    <definedName name="_RP24" localSheetId="2">#REF!</definedName>
    <definedName name="_RP24" localSheetId="10">#REF!</definedName>
    <definedName name="_RP24" localSheetId="8">#REF!</definedName>
    <definedName name="_RP24" localSheetId="11">#REF!</definedName>
    <definedName name="_RP24" localSheetId="12">#REF!</definedName>
    <definedName name="_RP24">#REF!</definedName>
    <definedName name="_RP3" localSheetId="2">#REF!</definedName>
    <definedName name="_RP3" localSheetId="10">#REF!</definedName>
    <definedName name="_RP3" localSheetId="8">#REF!</definedName>
    <definedName name="_RP3" localSheetId="11">#REF!</definedName>
    <definedName name="_RP3" localSheetId="12">#REF!</definedName>
    <definedName name="_RP3">#REF!</definedName>
    <definedName name="_RP4" localSheetId="2">#REF!</definedName>
    <definedName name="_RP4" localSheetId="10">#REF!</definedName>
    <definedName name="_RP4" localSheetId="8">#REF!</definedName>
    <definedName name="_RP4" localSheetId="11">#REF!</definedName>
    <definedName name="_RP4" localSheetId="12">#REF!</definedName>
    <definedName name="_RP4">#REF!</definedName>
    <definedName name="_RP5" localSheetId="2">#REF!</definedName>
    <definedName name="_RP5" localSheetId="10">#REF!</definedName>
    <definedName name="_RP5" localSheetId="8">#REF!</definedName>
    <definedName name="_RP5" localSheetId="11">#REF!</definedName>
    <definedName name="_RP5" localSheetId="12">#REF!</definedName>
    <definedName name="_RP5">#REF!</definedName>
    <definedName name="_RP6" localSheetId="2">#REF!</definedName>
    <definedName name="_RP6" localSheetId="10">#REF!</definedName>
    <definedName name="_RP6" localSheetId="8">#REF!</definedName>
    <definedName name="_RP6" localSheetId="11">#REF!</definedName>
    <definedName name="_RP6" localSheetId="12">#REF!</definedName>
    <definedName name="_RP6">#REF!</definedName>
    <definedName name="_RP7" localSheetId="2">#REF!</definedName>
    <definedName name="_RP7" localSheetId="10">#REF!</definedName>
    <definedName name="_RP7" localSheetId="8">#REF!</definedName>
    <definedName name="_RP7" localSheetId="11">#REF!</definedName>
    <definedName name="_RP7" localSheetId="12">#REF!</definedName>
    <definedName name="_RP7">#REF!</definedName>
    <definedName name="_RP8" localSheetId="2">#REF!</definedName>
    <definedName name="_RP8" localSheetId="10">#REF!</definedName>
    <definedName name="_RP8" localSheetId="8">#REF!</definedName>
    <definedName name="_RP8" localSheetId="11">#REF!</definedName>
    <definedName name="_RP8" localSheetId="12">#REF!</definedName>
    <definedName name="_RP8">#REF!</definedName>
    <definedName name="_RP9" localSheetId="2">#REF!</definedName>
    <definedName name="_RP9" localSheetId="10">#REF!</definedName>
    <definedName name="_RP9" localSheetId="8">#REF!</definedName>
    <definedName name="_RP9" localSheetId="11">#REF!</definedName>
    <definedName name="_RP9" localSheetId="12">#REF!</definedName>
    <definedName name="_RP9">#REF!</definedName>
    <definedName name="_RR1" localSheetId="2">#REF!</definedName>
    <definedName name="_RR1" localSheetId="10">#REF!</definedName>
    <definedName name="_RR1" localSheetId="8">#REF!</definedName>
    <definedName name="_RR1" localSheetId="11">#REF!</definedName>
    <definedName name="_RR1" localSheetId="12">#REF!</definedName>
    <definedName name="_RR1">#REF!</definedName>
    <definedName name="_RR10" localSheetId="2">#REF!</definedName>
    <definedName name="_RR10" localSheetId="10">#REF!</definedName>
    <definedName name="_RR10" localSheetId="8">#REF!</definedName>
    <definedName name="_RR10" localSheetId="11">#REF!</definedName>
    <definedName name="_RR10" localSheetId="12">#REF!</definedName>
    <definedName name="_RR10">#REF!</definedName>
    <definedName name="_RR12" localSheetId="2">#REF!</definedName>
    <definedName name="_RR12" localSheetId="10">#REF!</definedName>
    <definedName name="_RR12" localSheetId="8">#REF!</definedName>
    <definedName name="_RR12" localSheetId="11">#REF!</definedName>
    <definedName name="_RR12" localSheetId="12">#REF!</definedName>
    <definedName name="_RR12">#REF!</definedName>
    <definedName name="_RR13" localSheetId="2">#REF!</definedName>
    <definedName name="_RR13" localSheetId="10">#REF!</definedName>
    <definedName name="_RR13" localSheetId="8">#REF!</definedName>
    <definedName name="_RR13" localSheetId="11">#REF!</definedName>
    <definedName name="_RR13" localSheetId="12">#REF!</definedName>
    <definedName name="_RR13">#REF!</definedName>
    <definedName name="_RR14" localSheetId="2">#REF!</definedName>
    <definedName name="_RR14" localSheetId="10">#REF!</definedName>
    <definedName name="_RR14" localSheetId="8">#REF!</definedName>
    <definedName name="_RR14" localSheetId="11">#REF!</definedName>
    <definedName name="_RR14" localSheetId="12">#REF!</definedName>
    <definedName name="_RR14">#REF!</definedName>
    <definedName name="_RR15" localSheetId="2">#REF!</definedName>
    <definedName name="_RR15" localSheetId="10">#REF!</definedName>
    <definedName name="_RR15" localSheetId="8">#REF!</definedName>
    <definedName name="_RR15" localSheetId="11">#REF!</definedName>
    <definedName name="_RR15" localSheetId="12">#REF!</definedName>
    <definedName name="_RR15">#REF!</definedName>
    <definedName name="_RR16" localSheetId="2">#REF!</definedName>
    <definedName name="_RR16" localSheetId="10">#REF!</definedName>
    <definedName name="_RR16" localSheetId="8">#REF!</definedName>
    <definedName name="_RR16" localSheetId="11">#REF!</definedName>
    <definedName name="_RR16" localSheetId="12">#REF!</definedName>
    <definedName name="_RR16">#REF!</definedName>
    <definedName name="_RR17" localSheetId="2">#REF!</definedName>
    <definedName name="_RR17" localSheetId="10">#REF!</definedName>
    <definedName name="_RR17" localSheetId="8">#REF!</definedName>
    <definedName name="_RR17" localSheetId="11">#REF!</definedName>
    <definedName name="_RR17" localSheetId="12">#REF!</definedName>
    <definedName name="_RR17">#REF!</definedName>
    <definedName name="_RR18" localSheetId="2">#REF!</definedName>
    <definedName name="_RR18" localSheetId="10">#REF!</definedName>
    <definedName name="_RR18" localSheetId="8">#REF!</definedName>
    <definedName name="_RR18" localSheetId="11">#REF!</definedName>
    <definedName name="_RR18" localSheetId="12">#REF!</definedName>
    <definedName name="_RR18">#REF!</definedName>
    <definedName name="_RR19" localSheetId="2">#REF!</definedName>
    <definedName name="_RR19" localSheetId="10">#REF!</definedName>
    <definedName name="_RR19" localSheetId="8">#REF!</definedName>
    <definedName name="_RR19" localSheetId="11">#REF!</definedName>
    <definedName name="_RR19" localSheetId="12">#REF!</definedName>
    <definedName name="_RR19">#REF!</definedName>
    <definedName name="_RR2" localSheetId="2">#REF!</definedName>
    <definedName name="_RR2" localSheetId="10">#REF!</definedName>
    <definedName name="_RR2" localSheetId="8">#REF!</definedName>
    <definedName name="_RR2" localSheetId="11">#REF!</definedName>
    <definedName name="_RR2" localSheetId="12">#REF!</definedName>
    <definedName name="_RR2">#REF!</definedName>
    <definedName name="_RR20" localSheetId="2">#REF!</definedName>
    <definedName name="_RR20" localSheetId="10">#REF!</definedName>
    <definedName name="_RR20" localSheetId="8">#REF!</definedName>
    <definedName name="_RR20" localSheetId="11">#REF!</definedName>
    <definedName name="_RR20" localSheetId="12">#REF!</definedName>
    <definedName name="_RR20">#REF!</definedName>
    <definedName name="_RR21" localSheetId="2">#REF!</definedName>
    <definedName name="_RR21" localSheetId="10">#REF!</definedName>
    <definedName name="_RR21" localSheetId="8">#REF!</definedName>
    <definedName name="_RR21" localSheetId="11">#REF!</definedName>
    <definedName name="_RR21" localSheetId="12">#REF!</definedName>
    <definedName name="_RR21">#REF!</definedName>
    <definedName name="_RR22" localSheetId="2">#REF!</definedName>
    <definedName name="_RR22" localSheetId="10">#REF!</definedName>
    <definedName name="_RR22" localSheetId="8">#REF!</definedName>
    <definedName name="_RR22" localSheetId="11">#REF!</definedName>
    <definedName name="_RR22" localSheetId="12">#REF!</definedName>
    <definedName name="_RR22">#REF!</definedName>
    <definedName name="_RR23" localSheetId="2">#REF!</definedName>
    <definedName name="_RR23" localSheetId="10">#REF!</definedName>
    <definedName name="_RR23" localSheetId="8">#REF!</definedName>
    <definedName name="_RR23" localSheetId="11">#REF!</definedName>
    <definedName name="_RR23" localSheetId="12">#REF!</definedName>
    <definedName name="_RR23">#REF!</definedName>
    <definedName name="_RR24" localSheetId="2">#REF!</definedName>
    <definedName name="_RR24" localSheetId="10">#REF!</definedName>
    <definedName name="_RR24" localSheetId="8">#REF!</definedName>
    <definedName name="_RR24" localSheetId="11">#REF!</definedName>
    <definedName name="_RR24" localSheetId="12">#REF!</definedName>
    <definedName name="_RR24">#REF!</definedName>
    <definedName name="_RR3" localSheetId="2">#REF!</definedName>
    <definedName name="_RR3" localSheetId="10">#REF!</definedName>
    <definedName name="_RR3" localSheetId="8">#REF!</definedName>
    <definedName name="_RR3" localSheetId="11">#REF!</definedName>
    <definedName name="_RR3" localSheetId="12">#REF!</definedName>
    <definedName name="_RR3">#REF!</definedName>
    <definedName name="_RR4" localSheetId="2">#REF!</definedName>
    <definedName name="_RR4" localSheetId="10">#REF!</definedName>
    <definedName name="_RR4" localSheetId="8">#REF!</definedName>
    <definedName name="_RR4" localSheetId="11">#REF!</definedName>
    <definedName name="_RR4" localSheetId="12">#REF!</definedName>
    <definedName name="_RR4">#REF!</definedName>
    <definedName name="_RR5" localSheetId="2">#REF!</definedName>
    <definedName name="_RR5" localSheetId="10">#REF!</definedName>
    <definedName name="_RR5" localSheetId="8">#REF!</definedName>
    <definedName name="_RR5" localSheetId="11">#REF!</definedName>
    <definedName name="_RR5" localSheetId="12">#REF!</definedName>
    <definedName name="_RR5">#REF!</definedName>
    <definedName name="_RR6" localSheetId="2">#REF!</definedName>
    <definedName name="_RR6" localSheetId="10">#REF!</definedName>
    <definedName name="_RR6" localSheetId="8">#REF!</definedName>
    <definedName name="_RR6" localSheetId="11">#REF!</definedName>
    <definedName name="_RR6" localSheetId="12">#REF!</definedName>
    <definedName name="_RR6">#REF!</definedName>
    <definedName name="_RR7" localSheetId="2">#REF!</definedName>
    <definedName name="_RR7" localSheetId="10">#REF!</definedName>
    <definedName name="_RR7" localSheetId="8">#REF!</definedName>
    <definedName name="_RR7" localSheetId="11">#REF!</definedName>
    <definedName name="_RR7" localSheetId="12">#REF!</definedName>
    <definedName name="_RR7">#REF!</definedName>
    <definedName name="_RR8" localSheetId="2">#REF!</definedName>
    <definedName name="_RR8" localSheetId="10">#REF!</definedName>
    <definedName name="_RR8" localSheetId="8">#REF!</definedName>
    <definedName name="_RR8" localSheetId="11">#REF!</definedName>
    <definedName name="_RR8" localSheetId="12">#REF!</definedName>
    <definedName name="_RR8">#REF!</definedName>
    <definedName name="_RR9" localSheetId="2">#REF!</definedName>
    <definedName name="_RR9" localSheetId="10">#REF!</definedName>
    <definedName name="_RR9" localSheetId="8">#REF!</definedName>
    <definedName name="_RR9" localSheetId="11">#REF!</definedName>
    <definedName name="_RR9" localSheetId="12">#REF!</definedName>
    <definedName name="_RR9">#REF!</definedName>
    <definedName name="_tt1">"$#REF!.$A$1:$B$3278"</definedName>
    <definedName name="A1P1" localSheetId="2">#REF!</definedName>
    <definedName name="A1P1" localSheetId="10">#REF!</definedName>
    <definedName name="A1P1" localSheetId="8">#REF!</definedName>
    <definedName name="A1P1" localSheetId="11">#REF!</definedName>
    <definedName name="A1P1" localSheetId="12">#REF!</definedName>
    <definedName name="A1P1">#REF!</definedName>
    <definedName name="A1P10" localSheetId="2">#REF!</definedName>
    <definedName name="A1P10" localSheetId="10">#REF!</definedName>
    <definedName name="A1P10" localSheetId="8">#REF!</definedName>
    <definedName name="A1P10" localSheetId="11">#REF!</definedName>
    <definedName name="A1P10" localSheetId="12">#REF!</definedName>
    <definedName name="A1P10">#REF!</definedName>
    <definedName name="A1P11" localSheetId="2">#REF!</definedName>
    <definedName name="A1P11" localSheetId="10">#REF!</definedName>
    <definedName name="A1P11" localSheetId="8">#REF!</definedName>
    <definedName name="A1P11" localSheetId="11">#REF!</definedName>
    <definedName name="A1P11" localSheetId="12">#REF!</definedName>
    <definedName name="A1P11">#REF!</definedName>
    <definedName name="A1P12" localSheetId="2">#REF!</definedName>
    <definedName name="A1P12" localSheetId="10">#REF!</definedName>
    <definedName name="A1P12" localSheetId="8">#REF!</definedName>
    <definedName name="A1P12" localSheetId="11">#REF!</definedName>
    <definedName name="A1P12" localSheetId="12">#REF!</definedName>
    <definedName name="A1P12">#REF!</definedName>
    <definedName name="A1P13" localSheetId="2">#REF!</definedName>
    <definedName name="A1P13" localSheetId="10">#REF!</definedName>
    <definedName name="A1P13" localSheetId="8">#REF!</definedName>
    <definedName name="A1P13" localSheetId="11">#REF!</definedName>
    <definedName name="A1P13" localSheetId="12">#REF!</definedName>
    <definedName name="A1P13">#REF!</definedName>
    <definedName name="A1P14" localSheetId="2">#REF!</definedName>
    <definedName name="A1P14" localSheetId="10">#REF!</definedName>
    <definedName name="A1P14" localSheetId="8">#REF!</definedName>
    <definedName name="A1P14" localSheetId="11">#REF!</definedName>
    <definedName name="A1P14" localSheetId="12">#REF!</definedName>
    <definedName name="A1P14">#REF!</definedName>
    <definedName name="A1P15" localSheetId="2">#REF!</definedName>
    <definedName name="A1P15" localSheetId="10">#REF!</definedName>
    <definedName name="A1P15" localSheetId="8">#REF!</definedName>
    <definedName name="A1P15" localSheetId="11">#REF!</definedName>
    <definedName name="A1P15" localSheetId="12">#REF!</definedName>
    <definedName name="A1P15">#REF!</definedName>
    <definedName name="A1P16" localSheetId="2">#REF!</definedName>
    <definedName name="A1P16" localSheetId="10">#REF!</definedName>
    <definedName name="A1P16" localSheetId="8">#REF!</definedName>
    <definedName name="A1P16" localSheetId="11">#REF!</definedName>
    <definedName name="A1P16" localSheetId="12">#REF!</definedName>
    <definedName name="A1P16">#REF!</definedName>
    <definedName name="A1P17" localSheetId="2">#REF!</definedName>
    <definedName name="A1P17" localSheetId="10">#REF!</definedName>
    <definedName name="A1P17" localSheetId="8">#REF!</definedName>
    <definedName name="A1P17" localSheetId="11">#REF!</definedName>
    <definedName name="A1P17" localSheetId="12">#REF!</definedName>
    <definedName name="A1P17">#REF!</definedName>
    <definedName name="A1P18" localSheetId="2">#REF!</definedName>
    <definedName name="A1P18" localSheetId="10">#REF!</definedName>
    <definedName name="A1P18" localSheetId="8">#REF!</definedName>
    <definedName name="A1P18" localSheetId="11">#REF!</definedName>
    <definedName name="A1P18" localSheetId="12">#REF!</definedName>
    <definedName name="A1P18">#REF!</definedName>
    <definedName name="A1P19" localSheetId="2">#REF!</definedName>
    <definedName name="A1P19" localSheetId="10">#REF!</definedName>
    <definedName name="A1P19" localSheetId="8">#REF!</definedName>
    <definedName name="A1P19" localSheetId="11">#REF!</definedName>
    <definedName name="A1P19" localSheetId="12">#REF!</definedName>
    <definedName name="A1P19">#REF!</definedName>
    <definedName name="A1P2" localSheetId="2">#REF!</definedName>
    <definedName name="A1P2" localSheetId="10">#REF!</definedName>
    <definedName name="A1P2" localSheetId="8">#REF!</definedName>
    <definedName name="A1P2" localSheetId="11">#REF!</definedName>
    <definedName name="A1P2" localSheetId="12">#REF!</definedName>
    <definedName name="A1P2">#REF!</definedName>
    <definedName name="A1P20" localSheetId="2">#REF!</definedName>
    <definedName name="A1P20" localSheetId="10">#REF!</definedName>
    <definedName name="A1P20" localSheetId="8">#REF!</definedName>
    <definedName name="A1P20" localSheetId="11">#REF!</definedName>
    <definedName name="A1P20" localSheetId="12">#REF!</definedName>
    <definedName name="A1P20">#REF!</definedName>
    <definedName name="A1P21" localSheetId="2">#REF!</definedName>
    <definedName name="A1P21" localSheetId="10">#REF!</definedName>
    <definedName name="A1P21" localSheetId="8">#REF!</definedName>
    <definedName name="A1P21" localSheetId="11">#REF!</definedName>
    <definedName name="A1P21" localSheetId="12">#REF!</definedName>
    <definedName name="A1P21">#REF!</definedName>
    <definedName name="A1P22" localSheetId="2">#REF!</definedName>
    <definedName name="A1P22" localSheetId="10">#REF!</definedName>
    <definedName name="A1P22" localSheetId="8">#REF!</definedName>
    <definedName name="A1P22" localSheetId="11">#REF!</definedName>
    <definedName name="A1P22" localSheetId="12">#REF!</definedName>
    <definedName name="A1P22">#REF!</definedName>
    <definedName name="A1P23" localSheetId="2">#REF!</definedName>
    <definedName name="A1P23" localSheetId="10">#REF!</definedName>
    <definedName name="A1P23" localSheetId="8">#REF!</definedName>
    <definedName name="A1P23" localSheetId="11">#REF!</definedName>
    <definedName name="A1P23" localSheetId="12">#REF!</definedName>
    <definedName name="A1P23">#REF!</definedName>
    <definedName name="A1P24" localSheetId="2">#REF!</definedName>
    <definedName name="A1P24" localSheetId="10">#REF!</definedName>
    <definedName name="A1P24" localSheetId="8">#REF!</definedName>
    <definedName name="A1P24" localSheetId="11">#REF!</definedName>
    <definedName name="A1P24" localSheetId="12">#REF!</definedName>
    <definedName name="A1P24">#REF!</definedName>
    <definedName name="A1P3" localSheetId="2">#REF!</definedName>
    <definedName name="A1P3" localSheetId="10">#REF!</definedName>
    <definedName name="A1P3" localSheetId="8">#REF!</definedName>
    <definedName name="A1P3" localSheetId="11">#REF!</definedName>
    <definedName name="A1P3" localSheetId="12">#REF!</definedName>
    <definedName name="A1P3">#REF!</definedName>
    <definedName name="A1P4" localSheetId="2">#REF!</definedName>
    <definedName name="A1P4" localSheetId="10">#REF!</definedName>
    <definedName name="A1P4" localSheetId="8">#REF!</definedName>
    <definedName name="A1P4" localSheetId="11">#REF!</definedName>
    <definedName name="A1P4" localSheetId="12">#REF!</definedName>
    <definedName name="A1P4">#REF!</definedName>
    <definedName name="A1P5" localSheetId="2">#REF!</definedName>
    <definedName name="A1P5" localSheetId="10">#REF!</definedName>
    <definedName name="A1P5" localSheetId="8">#REF!</definedName>
    <definedName name="A1P5" localSheetId="11">#REF!</definedName>
    <definedName name="A1P5" localSheetId="12">#REF!</definedName>
    <definedName name="A1P5">#REF!</definedName>
    <definedName name="A1P6" localSheetId="2">#REF!</definedName>
    <definedName name="A1P6" localSheetId="10">#REF!</definedName>
    <definedName name="A1P6" localSheetId="8">#REF!</definedName>
    <definedName name="A1P6" localSheetId="11">#REF!</definedName>
    <definedName name="A1P6" localSheetId="12">#REF!</definedName>
    <definedName name="A1P6">#REF!</definedName>
    <definedName name="A1P7" localSheetId="2">#REF!</definedName>
    <definedName name="A1P7" localSheetId="10">#REF!</definedName>
    <definedName name="A1P7" localSheetId="8">#REF!</definedName>
    <definedName name="A1P7" localSheetId="11">#REF!</definedName>
    <definedName name="A1P7" localSheetId="12">#REF!</definedName>
    <definedName name="A1P7">#REF!</definedName>
    <definedName name="A1P8" localSheetId="2">#REF!</definedName>
    <definedName name="A1P8" localSheetId="10">#REF!</definedName>
    <definedName name="A1P8" localSheetId="8">#REF!</definedName>
    <definedName name="A1P8" localSheetId="11">#REF!</definedName>
    <definedName name="A1P8" localSheetId="12">#REF!</definedName>
    <definedName name="A1P8">#REF!</definedName>
    <definedName name="A1P9" localSheetId="2">#REF!</definedName>
    <definedName name="A1P9" localSheetId="10">#REF!</definedName>
    <definedName name="A1P9" localSheetId="8">#REF!</definedName>
    <definedName name="A1P9" localSheetId="11">#REF!</definedName>
    <definedName name="A1P9" localSheetId="12">#REF!</definedName>
    <definedName name="A1P9">#REF!</definedName>
    <definedName name="A1R1" localSheetId="2">#REF!</definedName>
    <definedName name="A1R1" localSheetId="10">#REF!</definedName>
    <definedName name="A1R1" localSheetId="8">#REF!</definedName>
    <definedName name="A1R1" localSheetId="11">#REF!</definedName>
    <definedName name="A1R1" localSheetId="12">#REF!</definedName>
    <definedName name="A1R1">#REF!</definedName>
    <definedName name="A1R10" localSheetId="2">#REF!</definedName>
    <definedName name="A1R10" localSheetId="10">#REF!</definedName>
    <definedName name="A1R10" localSheetId="8">#REF!</definedName>
    <definedName name="A1R10" localSheetId="11">#REF!</definedName>
    <definedName name="A1R10" localSheetId="12">#REF!</definedName>
    <definedName name="A1R10">#REF!</definedName>
    <definedName name="A1R11" localSheetId="2">#REF!</definedName>
    <definedName name="A1R11" localSheetId="10">#REF!</definedName>
    <definedName name="A1R11" localSheetId="8">#REF!</definedName>
    <definedName name="A1R11" localSheetId="11">#REF!</definedName>
    <definedName name="A1R11" localSheetId="12">#REF!</definedName>
    <definedName name="A1R11">#REF!</definedName>
    <definedName name="A1R12" localSheetId="2">#REF!</definedName>
    <definedName name="A1R12" localSheetId="10">#REF!</definedName>
    <definedName name="A1R12" localSheetId="8">#REF!</definedName>
    <definedName name="A1R12" localSheetId="11">#REF!</definedName>
    <definedName name="A1R12" localSheetId="12">#REF!</definedName>
    <definedName name="A1R12">#REF!</definedName>
    <definedName name="A1R13" localSheetId="2">#REF!</definedName>
    <definedName name="A1R13" localSheetId="10">#REF!</definedName>
    <definedName name="A1R13" localSheetId="8">#REF!</definedName>
    <definedName name="A1R13" localSheetId="11">#REF!</definedName>
    <definedName name="A1R13" localSheetId="12">#REF!</definedName>
    <definedName name="A1R13">#REF!</definedName>
    <definedName name="A1R14" localSheetId="2">#REF!</definedName>
    <definedName name="A1R14" localSheetId="10">#REF!</definedName>
    <definedName name="A1R14" localSheetId="8">#REF!</definedName>
    <definedName name="A1R14" localSheetId="11">#REF!</definedName>
    <definedName name="A1R14" localSheetId="12">#REF!</definedName>
    <definedName name="A1R14">#REF!</definedName>
    <definedName name="A1R15" localSheetId="2">#REF!</definedName>
    <definedName name="A1R15" localSheetId="10">#REF!</definedName>
    <definedName name="A1R15" localSheetId="8">#REF!</definedName>
    <definedName name="A1R15" localSheetId="11">#REF!</definedName>
    <definedName name="A1R15" localSheetId="12">#REF!</definedName>
    <definedName name="A1R15">#REF!</definedName>
    <definedName name="A1R16" localSheetId="2">#REF!</definedName>
    <definedName name="A1R16" localSheetId="10">#REF!</definedName>
    <definedName name="A1R16" localSheetId="8">#REF!</definedName>
    <definedName name="A1R16" localSheetId="11">#REF!</definedName>
    <definedName name="A1R16" localSheetId="12">#REF!</definedName>
    <definedName name="A1R16">#REF!</definedName>
    <definedName name="A1R17" localSheetId="2">#REF!</definedName>
    <definedName name="A1R17" localSheetId="10">#REF!</definedName>
    <definedName name="A1R17" localSheetId="8">#REF!</definedName>
    <definedName name="A1R17" localSheetId="11">#REF!</definedName>
    <definedName name="A1R17" localSheetId="12">#REF!</definedName>
    <definedName name="A1R17">#REF!</definedName>
    <definedName name="A1R18" localSheetId="2">#REF!</definedName>
    <definedName name="A1R18" localSheetId="10">#REF!</definedName>
    <definedName name="A1R18" localSheetId="8">#REF!</definedName>
    <definedName name="A1R18" localSheetId="11">#REF!</definedName>
    <definedName name="A1R18" localSheetId="12">#REF!</definedName>
    <definedName name="A1R18">#REF!</definedName>
    <definedName name="A1R19" localSheetId="2">#REF!</definedName>
    <definedName name="A1R19" localSheetId="10">#REF!</definedName>
    <definedName name="A1R19" localSheetId="8">#REF!</definedName>
    <definedName name="A1R19" localSheetId="11">#REF!</definedName>
    <definedName name="A1R19" localSheetId="12">#REF!</definedName>
    <definedName name="A1R19">#REF!</definedName>
    <definedName name="A1R2" localSheetId="2">#REF!</definedName>
    <definedName name="A1R2" localSheetId="10">#REF!</definedName>
    <definedName name="A1R2" localSheetId="8">#REF!</definedName>
    <definedName name="A1R2" localSheetId="11">#REF!</definedName>
    <definedName name="A1R2" localSheetId="12">#REF!</definedName>
    <definedName name="A1R2">#REF!</definedName>
    <definedName name="A1R20" localSheetId="2">#REF!</definedName>
    <definedName name="A1R20" localSheetId="10">#REF!</definedName>
    <definedName name="A1R20" localSheetId="8">#REF!</definedName>
    <definedName name="A1R20" localSheetId="11">#REF!</definedName>
    <definedName name="A1R20" localSheetId="12">#REF!</definedName>
    <definedName name="A1R20">#REF!</definedName>
    <definedName name="A1R21" localSheetId="2">#REF!</definedName>
    <definedName name="A1R21" localSheetId="10">#REF!</definedName>
    <definedName name="A1R21" localSheetId="8">#REF!</definedName>
    <definedName name="A1R21" localSheetId="11">#REF!</definedName>
    <definedName name="A1R21" localSheetId="12">#REF!</definedName>
    <definedName name="A1R21">#REF!</definedName>
    <definedName name="A1R22" localSheetId="2">#REF!</definedName>
    <definedName name="A1R22" localSheetId="10">#REF!</definedName>
    <definedName name="A1R22" localSheetId="8">#REF!</definedName>
    <definedName name="A1R22" localSheetId="11">#REF!</definedName>
    <definedName name="A1R22" localSheetId="12">#REF!</definedName>
    <definedName name="A1R22">#REF!</definedName>
    <definedName name="A1R23" localSheetId="2">#REF!</definedName>
    <definedName name="A1R23" localSheetId="10">#REF!</definedName>
    <definedName name="A1R23" localSheetId="8">#REF!</definedName>
    <definedName name="A1R23" localSheetId="11">#REF!</definedName>
    <definedName name="A1R23" localSheetId="12">#REF!</definedName>
    <definedName name="A1R23">#REF!</definedName>
    <definedName name="A1R24" localSheetId="2">#REF!</definedName>
    <definedName name="A1R24" localSheetId="10">#REF!</definedName>
    <definedName name="A1R24" localSheetId="8">#REF!</definedName>
    <definedName name="A1R24" localSheetId="11">#REF!</definedName>
    <definedName name="A1R24" localSheetId="12">#REF!</definedName>
    <definedName name="A1R24">#REF!</definedName>
    <definedName name="A1R3" localSheetId="2">#REF!</definedName>
    <definedName name="A1R3" localSheetId="10">#REF!</definedName>
    <definedName name="A1R3" localSheetId="8">#REF!</definedName>
    <definedName name="A1R3" localSheetId="11">#REF!</definedName>
    <definedName name="A1R3" localSheetId="12">#REF!</definedName>
    <definedName name="A1R3">#REF!</definedName>
    <definedName name="A1R4" localSheetId="2">#REF!</definedName>
    <definedName name="A1R4" localSheetId="10">#REF!</definedName>
    <definedName name="A1R4" localSheetId="8">#REF!</definedName>
    <definedName name="A1R4" localSheetId="11">#REF!</definedName>
    <definedName name="A1R4" localSheetId="12">#REF!</definedName>
    <definedName name="A1R4">#REF!</definedName>
    <definedName name="A1R5" localSheetId="2">#REF!</definedName>
    <definedName name="A1R5" localSheetId="10">#REF!</definedName>
    <definedName name="A1R5" localSheetId="8">#REF!</definedName>
    <definedName name="A1R5" localSheetId="11">#REF!</definedName>
    <definedName name="A1R5" localSheetId="12">#REF!</definedName>
    <definedName name="A1R5">#REF!</definedName>
    <definedName name="A1R6" localSheetId="2">#REF!</definedName>
    <definedName name="A1R6" localSheetId="10">#REF!</definedName>
    <definedName name="A1R6" localSheetId="8">#REF!</definedName>
    <definedName name="A1R6" localSheetId="11">#REF!</definedName>
    <definedName name="A1R6" localSheetId="12">#REF!</definedName>
    <definedName name="A1R6">#REF!</definedName>
    <definedName name="A1R7" localSheetId="2">#REF!</definedName>
    <definedName name="A1R7" localSheetId="10">#REF!</definedName>
    <definedName name="A1R7" localSheetId="8">#REF!</definedName>
    <definedName name="A1R7" localSheetId="11">#REF!</definedName>
    <definedName name="A1R7" localSheetId="12">#REF!</definedName>
    <definedName name="A1R7">#REF!</definedName>
    <definedName name="A1R8" localSheetId="2">#REF!</definedName>
    <definedName name="A1R8" localSheetId="10">#REF!</definedName>
    <definedName name="A1R8" localSheetId="8">#REF!</definedName>
    <definedName name="A1R8" localSheetId="11">#REF!</definedName>
    <definedName name="A1R8" localSheetId="12">#REF!</definedName>
    <definedName name="A1R8">#REF!</definedName>
    <definedName name="A1R9" localSheetId="2">#REF!</definedName>
    <definedName name="A1R9" localSheetId="10">#REF!</definedName>
    <definedName name="A1R9" localSheetId="8">#REF!</definedName>
    <definedName name="A1R9" localSheetId="11">#REF!</definedName>
    <definedName name="A1R9" localSheetId="12">#REF!</definedName>
    <definedName name="A1R9">#REF!</definedName>
    <definedName name="A2P1" localSheetId="2">#REF!</definedName>
    <definedName name="A2P1" localSheetId="10">#REF!</definedName>
    <definedName name="A2P1" localSheetId="8">#REF!</definedName>
    <definedName name="A2P1" localSheetId="11">#REF!</definedName>
    <definedName name="A2P1" localSheetId="12">#REF!</definedName>
    <definedName name="A2P1">#REF!</definedName>
    <definedName name="A2P10" localSheetId="2">#REF!</definedName>
    <definedName name="A2P10" localSheetId="10">#REF!</definedName>
    <definedName name="A2P10" localSheetId="8">#REF!</definedName>
    <definedName name="A2P10" localSheetId="11">#REF!</definedName>
    <definedName name="A2P10" localSheetId="12">#REF!</definedName>
    <definedName name="A2P10">#REF!</definedName>
    <definedName name="A2P11" localSheetId="2">#REF!</definedName>
    <definedName name="A2P11" localSheetId="10">#REF!</definedName>
    <definedName name="A2P11" localSheetId="8">#REF!</definedName>
    <definedName name="A2P11" localSheetId="11">#REF!</definedName>
    <definedName name="A2P11" localSheetId="12">#REF!</definedName>
    <definedName name="A2P11">#REF!</definedName>
    <definedName name="A2P12" localSheetId="2">#REF!</definedName>
    <definedName name="A2P12" localSheetId="10">#REF!</definedName>
    <definedName name="A2P12" localSheetId="8">#REF!</definedName>
    <definedName name="A2P12" localSheetId="11">#REF!</definedName>
    <definedName name="A2P12" localSheetId="12">#REF!</definedName>
    <definedName name="A2P12">#REF!</definedName>
    <definedName name="A2P13" localSheetId="2">#REF!</definedName>
    <definedName name="A2P13" localSheetId="10">#REF!</definedName>
    <definedName name="A2P13" localSheetId="8">#REF!</definedName>
    <definedName name="A2P13" localSheetId="11">#REF!</definedName>
    <definedName name="A2P13" localSheetId="12">#REF!</definedName>
    <definedName name="A2P13">#REF!</definedName>
    <definedName name="A2P14" localSheetId="2">#REF!</definedName>
    <definedName name="A2P14" localSheetId="10">#REF!</definedName>
    <definedName name="A2P14" localSheetId="8">#REF!</definedName>
    <definedName name="A2P14" localSheetId="11">#REF!</definedName>
    <definedName name="A2P14" localSheetId="12">#REF!</definedName>
    <definedName name="A2P14">#REF!</definedName>
    <definedName name="A2P15" localSheetId="2">#REF!</definedName>
    <definedName name="A2P15" localSheetId="10">#REF!</definedName>
    <definedName name="A2P15" localSheetId="8">#REF!</definedName>
    <definedName name="A2P15" localSheetId="11">#REF!</definedName>
    <definedName name="A2P15" localSheetId="12">#REF!</definedName>
    <definedName name="A2P15">#REF!</definedName>
    <definedName name="A2P16" localSheetId="2">#REF!</definedName>
    <definedName name="A2P16" localSheetId="10">#REF!</definedName>
    <definedName name="A2P16" localSheetId="8">#REF!</definedName>
    <definedName name="A2P16" localSheetId="11">#REF!</definedName>
    <definedName name="A2P16" localSheetId="12">#REF!</definedName>
    <definedName name="A2P16">#REF!</definedName>
    <definedName name="A2P17" localSheetId="2">#REF!</definedName>
    <definedName name="A2P17" localSheetId="10">#REF!</definedName>
    <definedName name="A2P17" localSheetId="8">#REF!</definedName>
    <definedName name="A2P17" localSheetId="11">#REF!</definedName>
    <definedName name="A2P17" localSheetId="12">#REF!</definedName>
    <definedName name="A2P17">#REF!</definedName>
    <definedName name="A2P18" localSheetId="2">#REF!</definedName>
    <definedName name="A2P18" localSheetId="10">#REF!</definedName>
    <definedName name="A2P18" localSheetId="8">#REF!</definedName>
    <definedName name="A2P18" localSheetId="11">#REF!</definedName>
    <definedName name="A2P18" localSheetId="12">#REF!</definedName>
    <definedName name="A2P18">#REF!</definedName>
    <definedName name="A2P19" localSheetId="2">#REF!</definedName>
    <definedName name="A2P19" localSheetId="10">#REF!</definedName>
    <definedName name="A2P19" localSheetId="8">#REF!</definedName>
    <definedName name="A2P19" localSheetId="11">#REF!</definedName>
    <definedName name="A2P19" localSheetId="12">#REF!</definedName>
    <definedName name="A2P19">#REF!</definedName>
    <definedName name="A2P2" localSheetId="2">#REF!</definedName>
    <definedName name="A2P2" localSheetId="10">#REF!</definedName>
    <definedName name="A2P2" localSheetId="8">#REF!</definedName>
    <definedName name="A2P2" localSheetId="11">#REF!</definedName>
    <definedName name="A2P2" localSheetId="12">#REF!</definedName>
    <definedName name="A2P2">#REF!</definedName>
    <definedName name="A2P20" localSheetId="2">#REF!</definedName>
    <definedName name="A2P20" localSheetId="10">#REF!</definedName>
    <definedName name="A2P20" localSheetId="8">#REF!</definedName>
    <definedName name="A2P20" localSheetId="11">#REF!</definedName>
    <definedName name="A2P20" localSheetId="12">#REF!</definedName>
    <definedName name="A2P20">#REF!</definedName>
    <definedName name="A2P21" localSheetId="2">#REF!</definedName>
    <definedName name="A2P21" localSheetId="10">#REF!</definedName>
    <definedName name="A2P21" localSheetId="8">#REF!</definedName>
    <definedName name="A2P21" localSheetId="11">#REF!</definedName>
    <definedName name="A2P21" localSheetId="12">#REF!</definedName>
    <definedName name="A2P21">#REF!</definedName>
    <definedName name="A2P22" localSheetId="2">#REF!</definedName>
    <definedName name="A2P22" localSheetId="10">#REF!</definedName>
    <definedName name="A2P22" localSheetId="8">#REF!</definedName>
    <definedName name="A2P22" localSheetId="11">#REF!</definedName>
    <definedName name="A2P22" localSheetId="12">#REF!</definedName>
    <definedName name="A2P22">#REF!</definedName>
    <definedName name="A2P23" localSheetId="2">#REF!</definedName>
    <definedName name="A2P23" localSheetId="10">#REF!</definedName>
    <definedName name="A2P23" localSheetId="8">#REF!</definedName>
    <definedName name="A2P23" localSheetId="11">#REF!</definedName>
    <definedName name="A2P23" localSheetId="12">#REF!</definedName>
    <definedName name="A2P23">#REF!</definedName>
    <definedName name="A2P24" localSheetId="2">#REF!</definedName>
    <definedName name="A2P24" localSheetId="10">#REF!</definedName>
    <definedName name="A2P24" localSheetId="8">#REF!</definedName>
    <definedName name="A2P24" localSheetId="11">#REF!</definedName>
    <definedName name="A2P24" localSheetId="12">#REF!</definedName>
    <definedName name="A2P24">#REF!</definedName>
    <definedName name="A2P3" localSheetId="2">#REF!</definedName>
    <definedName name="A2P3" localSheetId="10">#REF!</definedName>
    <definedName name="A2P3" localSheetId="8">#REF!</definedName>
    <definedName name="A2P3" localSheetId="11">#REF!</definedName>
    <definedName name="A2P3" localSheetId="12">#REF!</definedName>
    <definedName name="A2P3">#REF!</definedName>
    <definedName name="A2P4" localSheetId="2">#REF!</definedName>
    <definedName name="A2P4" localSheetId="10">#REF!</definedName>
    <definedName name="A2P4" localSheetId="8">#REF!</definedName>
    <definedName name="A2P4" localSheetId="11">#REF!</definedName>
    <definedName name="A2P4" localSheetId="12">#REF!</definedName>
    <definedName name="A2P4">#REF!</definedName>
    <definedName name="A2P5" localSheetId="2">#REF!</definedName>
    <definedName name="A2P5" localSheetId="10">#REF!</definedName>
    <definedName name="A2P5" localSheetId="8">#REF!</definedName>
    <definedName name="A2P5" localSheetId="11">#REF!</definedName>
    <definedName name="A2P5" localSheetId="12">#REF!</definedName>
    <definedName name="A2P5">#REF!</definedName>
    <definedName name="A2P6" localSheetId="2">#REF!</definedName>
    <definedName name="A2P6" localSheetId="10">#REF!</definedName>
    <definedName name="A2P6" localSheetId="8">#REF!</definedName>
    <definedName name="A2P6" localSheetId="11">#REF!</definedName>
    <definedName name="A2P6" localSheetId="12">#REF!</definedName>
    <definedName name="A2P6">#REF!</definedName>
    <definedName name="A2P7" localSheetId="2">#REF!</definedName>
    <definedName name="A2P7" localSheetId="10">#REF!</definedName>
    <definedName name="A2P7" localSheetId="8">#REF!</definedName>
    <definedName name="A2P7" localSheetId="11">#REF!</definedName>
    <definedName name="A2P7" localSheetId="12">#REF!</definedName>
    <definedName name="A2P7">#REF!</definedName>
    <definedName name="A2P8" localSheetId="2">#REF!</definedName>
    <definedName name="A2P8" localSheetId="10">#REF!</definedName>
    <definedName name="A2P8" localSheetId="8">#REF!</definedName>
    <definedName name="A2P8" localSheetId="11">#REF!</definedName>
    <definedName name="A2P8" localSheetId="12">#REF!</definedName>
    <definedName name="A2P8">#REF!</definedName>
    <definedName name="A2P9" localSheetId="2">#REF!</definedName>
    <definedName name="A2P9" localSheetId="10">#REF!</definedName>
    <definedName name="A2P9" localSheetId="8">#REF!</definedName>
    <definedName name="A2P9" localSheetId="11">#REF!</definedName>
    <definedName name="A2P9" localSheetId="12">#REF!</definedName>
    <definedName name="A2P9">#REF!</definedName>
    <definedName name="A2R1" localSheetId="2">#REF!</definedName>
    <definedName name="A2R1" localSheetId="10">#REF!</definedName>
    <definedName name="A2R1" localSheetId="8">#REF!</definedName>
    <definedName name="A2R1" localSheetId="11">#REF!</definedName>
    <definedName name="A2R1" localSheetId="12">#REF!</definedName>
    <definedName name="A2R1">#REF!</definedName>
    <definedName name="A2R10" localSheetId="2">#REF!</definedName>
    <definedName name="A2R10" localSheetId="10">#REF!</definedName>
    <definedName name="A2R10" localSheetId="8">#REF!</definedName>
    <definedName name="A2R10" localSheetId="11">#REF!</definedName>
    <definedName name="A2R10" localSheetId="12">#REF!</definedName>
    <definedName name="A2R10">#REF!</definedName>
    <definedName name="A2R11" localSheetId="2">#REF!</definedName>
    <definedName name="A2R11" localSheetId="10">#REF!</definedName>
    <definedName name="A2R11" localSheetId="8">#REF!</definedName>
    <definedName name="A2R11" localSheetId="11">#REF!</definedName>
    <definedName name="A2R11" localSheetId="12">#REF!</definedName>
    <definedName name="A2R11">#REF!</definedName>
    <definedName name="A2R12" localSheetId="2">#REF!</definedName>
    <definedName name="A2R12" localSheetId="10">#REF!</definedName>
    <definedName name="A2R12" localSheetId="8">#REF!</definedName>
    <definedName name="A2R12" localSheetId="11">#REF!</definedName>
    <definedName name="A2R12" localSheetId="12">#REF!</definedName>
    <definedName name="A2R12">#REF!</definedName>
    <definedName name="A2R13" localSheetId="2">#REF!</definedName>
    <definedName name="A2R13" localSheetId="10">#REF!</definedName>
    <definedName name="A2R13" localSheetId="8">#REF!</definedName>
    <definedName name="A2R13" localSheetId="11">#REF!</definedName>
    <definedName name="A2R13" localSheetId="12">#REF!</definedName>
    <definedName name="A2R13">#REF!</definedName>
    <definedName name="A2R14" localSheetId="2">#REF!</definedName>
    <definedName name="A2R14" localSheetId="10">#REF!</definedName>
    <definedName name="A2R14" localSheetId="8">#REF!</definedName>
    <definedName name="A2R14" localSheetId="11">#REF!</definedName>
    <definedName name="A2R14" localSheetId="12">#REF!</definedName>
    <definedName name="A2R14">#REF!</definedName>
    <definedName name="A2R15" localSheetId="2">#REF!</definedName>
    <definedName name="A2R15" localSheetId="10">#REF!</definedName>
    <definedName name="A2R15" localSheetId="8">#REF!</definedName>
    <definedName name="A2R15" localSheetId="11">#REF!</definedName>
    <definedName name="A2R15" localSheetId="12">#REF!</definedName>
    <definedName name="A2R15">#REF!</definedName>
    <definedName name="A2R16" localSheetId="2">#REF!</definedName>
    <definedName name="A2R16" localSheetId="10">#REF!</definedName>
    <definedName name="A2R16" localSheetId="8">#REF!</definedName>
    <definedName name="A2R16" localSheetId="11">#REF!</definedName>
    <definedName name="A2R16" localSheetId="12">#REF!</definedName>
    <definedName name="A2R16">#REF!</definedName>
    <definedName name="A2R17" localSheetId="2">#REF!</definedName>
    <definedName name="A2R17" localSheetId="10">#REF!</definedName>
    <definedName name="A2R17" localSheetId="8">#REF!</definedName>
    <definedName name="A2R17" localSheetId="11">#REF!</definedName>
    <definedName name="A2R17" localSheetId="12">#REF!</definedName>
    <definedName name="A2R17">#REF!</definedName>
    <definedName name="A2R18" localSheetId="2">#REF!</definedName>
    <definedName name="A2R18" localSheetId="10">#REF!</definedName>
    <definedName name="A2R18" localSheetId="8">#REF!</definedName>
    <definedName name="A2R18" localSheetId="11">#REF!</definedName>
    <definedName name="A2R18" localSheetId="12">#REF!</definedName>
    <definedName name="A2R18">#REF!</definedName>
    <definedName name="A2R19" localSheetId="2">#REF!</definedName>
    <definedName name="A2R19" localSheetId="10">#REF!</definedName>
    <definedName name="A2R19" localSheetId="8">#REF!</definedName>
    <definedName name="A2R19" localSheetId="11">#REF!</definedName>
    <definedName name="A2R19" localSheetId="12">#REF!</definedName>
    <definedName name="A2R19">#REF!</definedName>
    <definedName name="A2R2" localSheetId="2">#REF!</definedName>
    <definedName name="A2R2" localSheetId="10">#REF!</definedName>
    <definedName name="A2R2" localSheetId="8">#REF!</definedName>
    <definedName name="A2R2" localSheetId="11">#REF!</definedName>
    <definedName name="A2R2" localSheetId="12">#REF!</definedName>
    <definedName name="A2R2">#REF!</definedName>
    <definedName name="A2R20" localSheetId="2">#REF!</definedName>
    <definedName name="A2R20" localSheetId="10">#REF!</definedName>
    <definedName name="A2R20" localSheetId="8">#REF!</definedName>
    <definedName name="A2R20" localSheetId="11">#REF!</definedName>
    <definedName name="A2R20" localSheetId="12">#REF!</definedName>
    <definedName name="A2R20">#REF!</definedName>
    <definedName name="A2R21" localSheetId="2">#REF!</definedName>
    <definedName name="A2R21" localSheetId="10">#REF!</definedName>
    <definedName name="A2R21" localSheetId="8">#REF!</definedName>
    <definedName name="A2R21" localSheetId="11">#REF!</definedName>
    <definedName name="A2R21" localSheetId="12">#REF!</definedName>
    <definedName name="A2R21">#REF!</definedName>
    <definedName name="A2R22" localSheetId="2">#REF!</definedName>
    <definedName name="A2R22" localSheetId="10">#REF!</definedName>
    <definedName name="A2R22" localSheetId="8">#REF!</definedName>
    <definedName name="A2R22" localSheetId="11">#REF!</definedName>
    <definedName name="A2R22" localSheetId="12">#REF!</definedName>
    <definedName name="A2R22">#REF!</definedName>
    <definedName name="A2R23" localSheetId="2">#REF!</definedName>
    <definedName name="A2R23" localSheetId="10">#REF!</definedName>
    <definedName name="A2R23" localSheetId="8">#REF!</definedName>
    <definedName name="A2R23" localSheetId="11">#REF!</definedName>
    <definedName name="A2R23" localSheetId="12">#REF!</definedName>
    <definedName name="A2R23">#REF!</definedName>
    <definedName name="A2R24" localSheetId="2">#REF!</definedName>
    <definedName name="A2R24" localSheetId="10">#REF!</definedName>
    <definedName name="A2R24" localSheetId="8">#REF!</definedName>
    <definedName name="A2R24" localSheetId="11">#REF!</definedName>
    <definedName name="A2R24" localSheetId="12">#REF!</definedName>
    <definedName name="A2R24">#REF!</definedName>
    <definedName name="A2R3" localSheetId="2">#REF!</definedName>
    <definedName name="A2R3" localSheetId="10">#REF!</definedName>
    <definedName name="A2R3" localSheetId="8">#REF!</definedName>
    <definedName name="A2R3" localSheetId="11">#REF!</definedName>
    <definedName name="A2R3" localSheetId="12">#REF!</definedName>
    <definedName name="A2R3">#REF!</definedName>
    <definedName name="A2R4" localSheetId="2">#REF!</definedName>
    <definedName name="A2R4" localSheetId="10">#REF!</definedName>
    <definedName name="A2R4" localSheetId="8">#REF!</definedName>
    <definedName name="A2R4" localSheetId="11">#REF!</definedName>
    <definedName name="A2R4" localSheetId="12">#REF!</definedName>
    <definedName name="A2R4">#REF!</definedName>
    <definedName name="A2R5" localSheetId="2">#REF!</definedName>
    <definedName name="A2R5" localSheetId="10">#REF!</definedName>
    <definedName name="A2R5" localSheetId="8">#REF!</definedName>
    <definedName name="A2R5" localSheetId="11">#REF!</definedName>
    <definedName name="A2R5" localSheetId="12">#REF!</definedName>
    <definedName name="A2R5">#REF!</definedName>
    <definedName name="A2R6" localSheetId="2">#REF!</definedName>
    <definedName name="A2R6" localSheetId="10">#REF!</definedName>
    <definedName name="A2R6" localSheetId="8">#REF!</definedName>
    <definedName name="A2R6" localSheetId="11">#REF!</definedName>
    <definedName name="A2R6" localSheetId="12">#REF!</definedName>
    <definedName name="A2R6">#REF!</definedName>
    <definedName name="A2R7" localSheetId="2">#REF!</definedName>
    <definedName name="A2R7" localSheetId="10">#REF!</definedName>
    <definedName name="A2R7" localSheetId="8">#REF!</definedName>
    <definedName name="A2R7" localSheetId="11">#REF!</definedName>
    <definedName name="A2R7" localSheetId="12">#REF!</definedName>
    <definedName name="A2R7">#REF!</definedName>
    <definedName name="A2R8" localSheetId="2">#REF!</definedName>
    <definedName name="A2R8" localSheetId="10">#REF!</definedName>
    <definedName name="A2R8" localSheetId="8">#REF!</definedName>
    <definedName name="A2R8" localSheetId="11">#REF!</definedName>
    <definedName name="A2R8" localSheetId="12">#REF!</definedName>
    <definedName name="A2R8">#REF!</definedName>
    <definedName name="A2R9" localSheetId="2">#REF!</definedName>
    <definedName name="A2R9" localSheetId="10">#REF!</definedName>
    <definedName name="A2R9" localSheetId="8">#REF!</definedName>
    <definedName name="A2R9" localSheetId="11">#REF!</definedName>
    <definedName name="A2R9" localSheetId="12">#REF!</definedName>
    <definedName name="A2R9">#REF!</definedName>
    <definedName name="A3P1" localSheetId="2">#REF!</definedName>
    <definedName name="A3P1" localSheetId="10">#REF!</definedName>
    <definedName name="A3P1" localSheetId="8">#REF!</definedName>
    <definedName name="A3P1" localSheetId="11">#REF!</definedName>
    <definedName name="A3P1" localSheetId="12">#REF!</definedName>
    <definedName name="A3P1">#REF!</definedName>
    <definedName name="A3P10" localSheetId="2">#REF!</definedName>
    <definedName name="A3P10" localSheetId="10">#REF!</definedName>
    <definedName name="A3P10" localSheetId="8">#REF!</definedName>
    <definedName name="A3P10" localSheetId="11">#REF!</definedName>
    <definedName name="A3P10" localSheetId="12">#REF!</definedName>
    <definedName name="A3P10">#REF!</definedName>
    <definedName name="A3P11" localSheetId="2">#REF!</definedName>
    <definedName name="A3P11" localSheetId="10">#REF!</definedName>
    <definedName name="A3P11" localSheetId="8">#REF!</definedName>
    <definedName name="A3P11" localSheetId="11">#REF!</definedName>
    <definedName name="A3P11" localSheetId="12">#REF!</definedName>
    <definedName name="A3P11">#REF!</definedName>
    <definedName name="A3P12" localSheetId="2">#REF!</definedName>
    <definedName name="A3P12" localSheetId="10">#REF!</definedName>
    <definedName name="A3P12" localSheetId="8">#REF!</definedName>
    <definedName name="A3P12" localSheetId="11">#REF!</definedName>
    <definedName name="A3P12" localSheetId="12">#REF!</definedName>
    <definedName name="A3P12">#REF!</definedName>
    <definedName name="A3P13" localSheetId="2">#REF!</definedName>
    <definedName name="A3P13" localSheetId="10">#REF!</definedName>
    <definedName name="A3P13" localSheetId="8">#REF!</definedName>
    <definedName name="A3P13" localSheetId="11">#REF!</definedName>
    <definedName name="A3P13" localSheetId="12">#REF!</definedName>
    <definedName name="A3P13">#REF!</definedName>
    <definedName name="A3P14" localSheetId="2">#REF!</definedName>
    <definedName name="A3P14" localSheetId="10">#REF!</definedName>
    <definedName name="A3P14" localSheetId="8">#REF!</definedName>
    <definedName name="A3P14" localSheetId="11">#REF!</definedName>
    <definedName name="A3P14" localSheetId="12">#REF!</definedName>
    <definedName name="A3P14">#REF!</definedName>
    <definedName name="A3P15" localSheetId="2">#REF!</definedName>
    <definedName name="A3P15" localSheetId="10">#REF!</definedName>
    <definedName name="A3P15" localSheetId="8">#REF!</definedName>
    <definedName name="A3P15" localSheetId="11">#REF!</definedName>
    <definedName name="A3P15" localSheetId="12">#REF!</definedName>
    <definedName name="A3P15">#REF!</definedName>
    <definedName name="A3P16" localSheetId="2">#REF!</definedName>
    <definedName name="A3P16" localSheetId="10">#REF!</definedName>
    <definedName name="A3P16" localSheetId="8">#REF!</definedName>
    <definedName name="A3P16" localSheetId="11">#REF!</definedName>
    <definedName name="A3P16" localSheetId="12">#REF!</definedName>
    <definedName name="A3P16">#REF!</definedName>
    <definedName name="A3P17" localSheetId="2">#REF!</definedName>
    <definedName name="A3P17" localSheetId="10">#REF!</definedName>
    <definedName name="A3P17" localSheetId="8">#REF!</definedName>
    <definedName name="A3P17" localSheetId="11">#REF!</definedName>
    <definedName name="A3P17" localSheetId="12">#REF!</definedName>
    <definedName name="A3P17">#REF!</definedName>
    <definedName name="A3P18" localSheetId="2">#REF!</definedName>
    <definedName name="A3P18" localSheetId="10">#REF!</definedName>
    <definedName name="A3P18" localSheetId="8">#REF!</definedName>
    <definedName name="A3P18" localSheetId="11">#REF!</definedName>
    <definedName name="A3P18" localSheetId="12">#REF!</definedName>
    <definedName name="A3P18">#REF!</definedName>
    <definedName name="A3P19" localSheetId="2">#REF!</definedName>
    <definedName name="A3P19" localSheetId="10">#REF!</definedName>
    <definedName name="A3P19" localSheetId="8">#REF!</definedName>
    <definedName name="A3P19" localSheetId="11">#REF!</definedName>
    <definedName name="A3P19" localSheetId="12">#REF!</definedName>
    <definedName name="A3P19">#REF!</definedName>
    <definedName name="A3P2" localSheetId="2">#REF!</definedName>
    <definedName name="A3P2" localSheetId="10">#REF!</definedName>
    <definedName name="A3P2" localSheetId="8">#REF!</definedName>
    <definedName name="A3P2" localSheetId="11">#REF!</definedName>
    <definedName name="A3P2" localSheetId="12">#REF!</definedName>
    <definedName name="A3P2">#REF!</definedName>
    <definedName name="A3P20" localSheetId="2">#REF!</definedName>
    <definedName name="A3P20" localSheetId="10">#REF!</definedName>
    <definedName name="A3P20" localSheetId="8">#REF!</definedName>
    <definedName name="A3P20" localSheetId="11">#REF!</definedName>
    <definedName name="A3P20" localSheetId="12">#REF!</definedName>
    <definedName name="A3P20">#REF!</definedName>
    <definedName name="A3P21" localSheetId="2">#REF!</definedName>
    <definedName name="A3P21" localSheetId="10">#REF!</definedName>
    <definedName name="A3P21" localSheetId="8">#REF!</definedName>
    <definedName name="A3P21" localSheetId="11">#REF!</definedName>
    <definedName name="A3P21" localSheetId="12">#REF!</definedName>
    <definedName name="A3P21">#REF!</definedName>
    <definedName name="A3P22" localSheetId="2">#REF!</definedName>
    <definedName name="A3P22" localSheetId="10">#REF!</definedName>
    <definedName name="A3P22" localSheetId="8">#REF!</definedName>
    <definedName name="A3P22" localSheetId="11">#REF!</definedName>
    <definedName name="A3P22" localSheetId="12">#REF!</definedName>
    <definedName name="A3P22">#REF!</definedName>
    <definedName name="A3P23" localSheetId="2">#REF!</definedName>
    <definedName name="A3P23" localSheetId="10">#REF!</definedName>
    <definedName name="A3P23" localSheetId="8">#REF!</definedName>
    <definedName name="A3P23" localSheetId="11">#REF!</definedName>
    <definedName name="A3P23" localSheetId="12">#REF!</definedName>
    <definedName name="A3P23">#REF!</definedName>
    <definedName name="A3P24" localSheetId="2">#REF!</definedName>
    <definedName name="A3P24" localSheetId="10">#REF!</definedName>
    <definedName name="A3P24" localSheetId="8">#REF!</definedName>
    <definedName name="A3P24" localSheetId="11">#REF!</definedName>
    <definedName name="A3P24" localSheetId="12">#REF!</definedName>
    <definedName name="A3P24">#REF!</definedName>
    <definedName name="A3P3" localSheetId="2">#REF!</definedName>
    <definedName name="A3P3" localSheetId="10">#REF!</definedName>
    <definedName name="A3P3" localSheetId="8">#REF!</definedName>
    <definedName name="A3P3" localSheetId="11">#REF!</definedName>
    <definedName name="A3P3" localSheetId="12">#REF!</definedName>
    <definedName name="A3P3">#REF!</definedName>
    <definedName name="A3P4" localSheetId="2">#REF!</definedName>
    <definedName name="A3P4" localSheetId="10">#REF!</definedName>
    <definedName name="A3P4" localSheetId="8">#REF!</definedName>
    <definedName name="A3P4" localSheetId="11">#REF!</definedName>
    <definedName name="A3P4" localSheetId="12">#REF!</definedName>
    <definedName name="A3P4">#REF!</definedName>
    <definedName name="A3P5" localSheetId="2">#REF!</definedName>
    <definedName name="A3P5" localSheetId="10">#REF!</definedName>
    <definedName name="A3P5" localSheetId="8">#REF!</definedName>
    <definedName name="A3P5" localSheetId="11">#REF!</definedName>
    <definedName name="A3P5" localSheetId="12">#REF!</definedName>
    <definedName name="A3P5">#REF!</definedName>
    <definedName name="A3P6" localSheetId="2">#REF!</definedName>
    <definedName name="A3P6" localSheetId="10">#REF!</definedName>
    <definedName name="A3P6" localSheetId="8">#REF!</definedName>
    <definedName name="A3P6" localSheetId="11">#REF!</definedName>
    <definedName name="A3P6" localSheetId="12">#REF!</definedName>
    <definedName name="A3P6">#REF!</definedName>
    <definedName name="A3P7" localSheetId="2">#REF!</definedName>
    <definedName name="A3P7" localSheetId="10">#REF!</definedName>
    <definedName name="A3P7" localSheetId="8">#REF!</definedName>
    <definedName name="A3P7" localSheetId="11">#REF!</definedName>
    <definedName name="A3P7" localSheetId="12">#REF!</definedName>
    <definedName name="A3P7">#REF!</definedName>
    <definedName name="A3P8" localSheetId="2">#REF!</definedName>
    <definedName name="A3P8" localSheetId="10">#REF!</definedName>
    <definedName name="A3P8" localSheetId="8">#REF!</definedName>
    <definedName name="A3P8" localSheetId="11">#REF!</definedName>
    <definedName name="A3P8" localSheetId="12">#REF!</definedName>
    <definedName name="A3P8">#REF!</definedName>
    <definedName name="A3P9" localSheetId="2">#REF!</definedName>
    <definedName name="A3P9" localSheetId="10">#REF!</definedName>
    <definedName name="A3P9" localSheetId="8">#REF!</definedName>
    <definedName name="A3P9" localSheetId="11">#REF!</definedName>
    <definedName name="A3P9" localSheetId="12">#REF!</definedName>
    <definedName name="A3P9">#REF!</definedName>
    <definedName name="A3R1" localSheetId="2">#REF!</definedName>
    <definedName name="A3R1" localSheetId="10">#REF!</definedName>
    <definedName name="A3R1" localSheetId="8">#REF!</definedName>
    <definedName name="A3R1" localSheetId="11">#REF!</definedName>
    <definedName name="A3R1" localSheetId="12">#REF!</definedName>
    <definedName name="A3R1">#REF!</definedName>
    <definedName name="A3R10" localSheetId="2">#REF!</definedName>
    <definedName name="A3R10" localSheetId="10">#REF!</definedName>
    <definedName name="A3R10" localSheetId="8">#REF!</definedName>
    <definedName name="A3R10" localSheetId="11">#REF!</definedName>
    <definedName name="A3R10" localSheetId="12">#REF!</definedName>
    <definedName name="A3R10">#REF!</definedName>
    <definedName name="A3R11" localSheetId="2">#REF!</definedName>
    <definedName name="A3R11" localSheetId="10">#REF!</definedName>
    <definedName name="A3R11" localSheetId="8">#REF!</definedName>
    <definedName name="A3R11" localSheetId="11">#REF!</definedName>
    <definedName name="A3R11" localSheetId="12">#REF!</definedName>
    <definedName name="A3R11">#REF!</definedName>
    <definedName name="A3R12" localSheetId="2">#REF!</definedName>
    <definedName name="A3R12" localSheetId="10">#REF!</definedName>
    <definedName name="A3R12" localSheetId="8">#REF!</definedName>
    <definedName name="A3R12" localSheetId="11">#REF!</definedName>
    <definedName name="A3R12" localSheetId="12">#REF!</definedName>
    <definedName name="A3R12">#REF!</definedName>
    <definedName name="A3R13" localSheetId="2">#REF!</definedName>
    <definedName name="A3R13" localSheetId="10">#REF!</definedName>
    <definedName name="A3R13" localSheetId="8">#REF!</definedName>
    <definedName name="A3R13" localSheetId="11">#REF!</definedName>
    <definedName name="A3R13" localSheetId="12">#REF!</definedName>
    <definedName name="A3R13">#REF!</definedName>
    <definedName name="A3R14" localSheetId="2">#REF!</definedName>
    <definedName name="A3R14" localSheetId="10">#REF!</definedName>
    <definedName name="A3R14" localSheetId="8">#REF!</definedName>
    <definedName name="A3R14" localSheetId="11">#REF!</definedName>
    <definedName name="A3R14" localSheetId="12">#REF!</definedName>
    <definedName name="A3R14">#REF!</definedName>
    <definedName name="A3R15" localSheetId="2">#REF!</definedName>
    <definedName name="A3R15" localSheetId="10">#REF!</definedName>
    <definedName name="A3R15" localSheetId="8">#REF!</definedName>
    <definedName name="A3R15" localSheetId="11">#REF!</definedName>
    <definedName name="A3R15" localSheetId="12">#REF!</definedName>
    <definedName name="A3R15">#REF!</definedName>
    <definedName name="A3R16" localSheetId="2">#REF!</definedName>
    <definedName name="A3R16" localSheetId="10">#REF!</definedName>
    <definedName name="A3R16" localSheetId="8">#REF!</definedName>
    <definedName name="A3R16" localSheetId="11">#REF!</definedName>
    <definedName name="A3R16" localSheetId="12">#REF!</definedName>
    <definedName name="A3R16">#REF!</definedName>
    <definedName name="A3R17" localSheetId="2">#REF!</definedName>
    <definedName name="A3R17" localSheetId="10">#REF!</definedName>
    <definedName name="A3R17" localSheetId="8">#REF!</definedName>
    <definedName name="A3R17" localSheetId="11">#REF!</definedName>
    <definedName name="A3R17" localSheetId="12">#REF!</definedName>
    <definedName name="A3R17">#REF!</definedName>
    <definedName name="A3R18" localSheetId="2">#REF!</definedName>
    <definedName name="A3R18" localSheetId="10">#REF!</definedName>
    <definedName name="A3R18" localSheetId="8">#REF!</definedName>
    <definedName name="A3R18" localSheetId="11">#REF!</definedName>
    <definedName name="A3R18" localSheetId="12">#REF!</definedName>
    <definedName name="A3R18">#REF!</definedName>
    <definedName name="A3R19" localSheetId="2">#REF!</definedName>
    <definedName name="A3R19" localSheetId="10">#REF!</definedName>
    <definedName name="A3R19" localSheetId="8">#REF!</definedName>
    <definedName name="A3R19" localSheetId="11">#REF!</definedName>
    <definedName name="A3R19" localSheetId="12">#REF!</definedName>
    <definedName name="A3R19">#REF!</definedName>
    <definedName name="A3R2" localSheetId="2">#REF!</definedName>
    <definedName name="A3R2" localSheetId="10">#REF!</definedName>
    <definedName name="A3R2" localSheetId="8">#REF!</definedName>
    <definedName name="A3R2" localSheetId="11">#REF!</definedName>
    <definedName name="A3R2" localSheetId="12">#REF!</definedName>
    <definedName name="A3R2">#REF!</definedName>
    <definedName name="A3R20" localSheetId="2">#REF!</definedName>
    <definedName name="A3R20" localSheetId="10">#REF!</definedName>
    <definedName name="A3R20" localSheetId="8">#REF!</definedName>
    <definedName name="A3R20" localSheetId="11">#REF!</definedName>
    <definedName name="A3R20" localSheetId="12">#REF!</definedName>
    <definedName name="A3R20">#REF!</definedName>
    <definedName name="A3R21" localSheetId="2">#REF!</definedName>
    <definedName name="A3R21" localSheetId="10">#REF!</definedName>
    <definedName name="A3R21" localSheetId="8">#REF!</definedName>
    <definedName name="A3R21" localSheetId="11">#REF!</definedName>
    <definedName name="A3R21" localSheetId="12">#REF!</definedName>
    <definedName name="A3R21">#REF!</definedName>
    <definedName name="A3R22" localSheetId="2">#REF!</definedName>
    <definedName name="A3R22" localSheetId="10">#REF!</definedName>
    <definedName name="A3R22" localSheetId="8">#REF!</definedName>
    <definedName name="A3R22" localSheetId="11">#REF!</definedName>
    <definedName name="A3R22" localSheetId="12">#REF!</definedName>
    <definedName name="A3R22">#REF!</definedName>
    <definedName name="A3R23" localSheetId="2">#REF!</definedName>
    <definedName name="A3R23" localSheetId="10">#REF!</definedName>
    <definedName name="A3R23" localSheetId="8">#REF!</definedName>
    <definedName name="A3R23" localSheetId="11">#REF!</definedName>
    <definedName name="A3R23" localSheetId="12">#REF!</definedName>
    <definedName name="A3R23">#REF!</definedName>
    <definedName name="A3R24" localSheetId="2">#REF!</definedName>
    <definedName name="A3R24" localSheetId="10">#REF!</definedName>
    <definedName name="A3R24" localSheetId="8">#REF!</definedName>
    <definedName name="A3R24" localSheetId="11">#REF!</definedName>
    <definedName name="A3R24" localSheetId="12">#REF!</definedName>
    <definedName name="A3R24">#REF!</definedName>
    <definedName name="A3R3" localSheetId="2">#REF!</definedName>
    <definedName name="A3R3" localSheetId="10">#REF!</definedName>
    <definedName name="A3R3" localSheetId="8">#REF!</definedName>
    <definedName name="A3R3" localSheetId="11">#REF!</definedName>
    <definedName name="A3R3" localSheetId="12">#REF!</definedName>
    <definedName name="A3R3">#REF!</definedName>
    <definedName name="A3R4" localSheetId="2">#REF!</definedName>
    <definedName name="A3R4" localSheetId="10">#REF!</definedName>
    <definedName name="A3R4" localSheetId="8">#REF!</definedName>
    <definedName name="A3R4" localSheetId="11">#REF!</definedName>
    <definedName name="A3R4" localSheetId="12">#REF!</definedName>
    <definedName name="A3R4">#REF!</definedName>
    <definedName name="A3R5" localSheetId="2">#REF!</definedName>
    <definedName name="A3R5" localSheetId="10">#REF!</definedName>
    <definedName name="A3R5" localSheetId="8">#REF!</definedName>
    <definedName name="A3R5" localSheetId="11">#REF!</definedName>
    <definedName name="A3R5" localSheetId="12">#REF!</definedName>
    <definedName name="A3R5">#REF!</definedName>
    <definedName name="A3R6" localSheetId="2">#REF!</definedName>
    <definedName name="A3R6" localSheetId="10">#REF!</definedName>
    <definedName name="A3R6" localSheetId="8">#REF!</definedName>
    <definedName name="A3R6" localSheetId="11">#REF!</definedName>
    <definedName name="A3R6" localSheetId="12">#REF!</definedName>
    <definedName name="A3R6">#REF!</definedName>
    <definedName name="A3R7" localSheetId="2">#REF!</definedName>
    <definedName name="A3R7" localSheetId="10">#REF!</definedName>
    <definedName name="A3R7" localSheetId="8">#REF!</definedName>
    <definedName name="A3R7" localSheetId="11">#REF!</definedName>
    <definedName name="A3R7" localSheetId="12">#REF!</definedName>
    <definedName name="A3R7">#REF!</definedName>
    <definedName name="A3R8" localSheetId="2">#REF!</definedName>
    <definedName name="A3R8" localSheetId="10">#REF!</definedName>
    <definedName name="A3R8" localSheetId="8">#REF!</definedName>
    <definedName name="A3R8" localSheetId="11">#REF!</definedName>
    <definedName name="A3R8" localSheetId="12">#REF!</definedName>
    <definedName name="A3R8">#REF!</definedName>
    <definedName name="A3R9" localSheetId="2">#REF!</definedName>
    <definedName name="A3R9" localSheetId="10">#REF!</definedName>
    <definedName name="A3R9" localSheetId="8">#REF!</definedName>
    <definedName name="A3R9" localSheetId="11">#REF!</definedName>
    <definedName name="A3R9" localSheetId="12">#REF!</definedName>
    <definedName name="A3R9">#REF!</definedName>
    <definedName name="A4P1" localSheetId="2">#REF!</definedName>
    <definedName name="A4P1" localSheetId="10">#REF!</definedName>
    <definedName name="A4P1" localSheetId="8">#REF!</definedName>
    <definedName name="A4P1" localSheetId="11">#REF!</definedName>
    <definedName name="A4P1" localSheetId="12">#REF!</definedName>
    <definedName name="A4P1">#REF!</definedName>
    <definedName name="A4P10" localSheetId="2">#REF!</definedName>
    <definedName name="A4P10" localSheetId="10">#REF!</definedName>
    <definedName name="A4P10" localSheetId="8">#REF!</definedName>
    <definedName name="A4P10" localSheetId="11">#REF!</definedName>
    <definedName name="A4P10" localSheetId="12">#REF!</definedName>
    <definedName name="A4P10">#REF!</definedName>
    <definedName name="A4P11" localSheetId="2">#REF!</definedName>
    <definedName name="A4P11" localSheetId="10">#REF!</definedName>
    <definedName name="A4P11" localSheetId="8">#REF!</definedName>
    <definedName name="A4P11" localSheetId="11">#REF!</definedName>
    <definedName name="A4P11" localSheetId="12">#REF!</definedName>
    <definedName name="A4P11">#REF!</definedName>
    <definedName name="A4P12" localSheetId="2">#REF!</definedName>
    <definedName name="A4P12" localSheetId="10">#REF!</definedName>
    <definedName name="A4P12" localSheetId="8">#REF!</definedName>
    <definedName name="A4P12" localSheetId="11">#REF!</definedName>
    <definedName name="A4P12" localSheetId="12">#REF!</definedName>
    <definedName name="A4P12">#REF!</definedName>
    <definedName name="A4P13" localSheetId="2">#REF!</definedName>
    <definedName name="A4P13" localSheetId="10">#REF!</definedName>
    <definedName name="A4P13" localSheetId="8">#REF!</definedName>
    <definedName name="A4P13" localSheetId="11">#REF!</definedName>
    <definedName name="A4P13" localSheetId="12">#REF!</definedName>
    <definedName name="A4P13">#REF!</definedName>
    <definedName name="A4P14" localSheetId="2">#REF!</definedName>
    <definedName name="A4P14" localSheetId="10">#REF!</definedName>
    <definedName name="A4P14" localSheetId="8">#REF!</definedName>
    <definedName name="A4P14" localSheetId="11">#REF!</definedName>
    <definedName name="A4P14" localSheetId="12">#REF!</definedName>
    <definedName name="A4P14">#REF!</definedName>
    <definedName name="A4P15" localSheetId="2">#REF!</definedName>
    <definedName name="A4P15" localSheetId="10">#REF!</definedName>
    <definedName name="A4P15" localSheetId="8">#REF!</definedName>
    <definedName name="A4P15" localSheetId="11">#REF!</definedName>
    <definedName name="A4P15" localSheetId="12">#REF!</definedName>
    <definedName name="A4P15">#REF!</definedName>
    <definedName name="A4P16" localSheetId="2">#REF!</definedName>
    <definedName name="A4P16" localSheetId="10">#REF!</definedName>
    <definedName name="A4P16" localSheetId="8">#REF!</definedName>
    <definedName name="A4P16" localSheetId="11">#REF!</definedName>
    <definedName name="A4P16" localSheetId="12">#REF!</definedName>
    <definedName name="A4P16">#REF!</definedName>
    <definedName name="A4P17" localSheetId="2">#REF!</definedName>
    <definedName name="A4P17" localSheetId="10">#REF!</definedName>
    <definedName name="A4P17" localSheetId="8">#REF!</definedName>
    <definedName name="A4P17" localSheetId="11">#REF!</definedName>
    <definedName name="A4P17" localSheetId="12">#REF!</definedName>
    <definedName name="A4P17">#REF!</definedName>
    <definedName name="A4P18" localSheetId="2">#REF!</definedName>
    <definedName name="A4P18" localSheetId="10">#REF!</definedName>
    <definedName name="A4P18" localSheetId="8">#REF!</definedName>
    <definedName name="A4P18" localSheetId="11">#REF!</definedName>
    <definedName name="A4P18" localSheetId="12">#REF!</definedName>
    <definedName name="A4P18">#REF!</definedName>
    <definedName name="A4P19" localSheetId="2">#REF!</definedName>
    <definedName name="A4P19" localSheetId="10">#REF!</definedName>
    <definedName name="A4P19" localSheetId="8">#REF!</definedName>
    <definedName name="A4P19" localSheetId="11">#REF!</definedName>
    <definedName name="A4P19" localSheetId="12">#REF!</definedName>
    <definedName name="A4P19">#REF!</definedName>
    <definedName name="A4P2" localSheetId="2">#REF!</definedName>
    <definedName name="A4P2" localSheetId="10">#REF!</definedName>
    <definedName name="A4P2" localSheetId="8">#REF!</definedName>
    <definedName name="A4P2" localSheetId="11">#REF!</definedName>
    <definedName name="A4P2" localSheetId="12">#REF!</definedName>
    <definedName name="A4P2">#REF!</definedName>
    <definedName name="A4P20" localSheetId="2">#REF!</definedName>
    <definedName name="A4P20" localSheetId="10">#REF!</definedName>
    <definedName name="A4P20" localSheetId="8">#REF!</definedName>
    <definedName name="A4P20" localSheetId="11">#REF!</definedName>
    <definedName name="A4P20" localSheetId="12">#REF!</definedName>
    <definedName name="A4P20">#REF!</definedName>
    <definedName name="A4P21" localSheetId="2">#REF!</definedName>
    <definedName name="A4P21" localSheetId="10">#REF!</definedName>
    <definedName name="A4P21" localSheetId="8">#REF!</definedName>
    <definedName name="A4P21" localSheetId="11">#REF!</definedName>
    <definedName name="A4P21" localSheetId="12">#REF!</definedName>
    <definedName name="A4P21">#REF!</definedName>
    <definedName name="A4P22" localSheetId="2">#REF!</definedName>
    <definedName name="A4P22" localSheetId="10">#REF!</definedName>
    <definedName name="A4P22" localSheetId="8">#REF!</definedName>
    <definedName name="A4P22" localSheetId="11">#REF!</definedName>
    <definedName name="A4P22" localSheetId="12">#REF!</definedName>
    <definedName name="A4P22">#REF!</definedName>
    <definedName name="A4P23" localSheetId="2">#REF!</definedName>
    <definedName name="A4P23" localSheetId="10">#REF!</definedName>
    <definedName name="A4P23" localSheetId="8">#REF!</definedName>
    <definedName name="A4P23" localSheetId="11">#REF!</definedName>
    <definedName name="A4P23" localSheetId="12">#REF!</definedName>
    <definedName name="A4P23">#REF!</definedName>
    <definedName name="A4P24" localSheetId="2">#REF!</definedName>
    <definedName name="A4P24" localSheetId="10">#REF!</definedName>
    <definedName name="A4P24" localSheetId="8">#REF!</definedName>
    <definedName name="A4P24" localSheetId="11">#REF!</definedName>
    <definedName name="A4P24" localSheetId="12">#REF!</definedName>
    <definedName name="A4P24">#REF!</definedName>
    <definedName name="A4P3" localSheetId="2">#REF!</definedName>
    <definedName name="A4P3" localSheetId="10">#REF!</definedName>
    <definedName name="A4P3" localSheetId="8">#REF!</definedName>
    <definedName name="A4P3" localSheetId="11">#REF!</definedName>
    <definedName name="A4P3" localSheetId="12">#REF!</definedName>
    <definedName name="A4P3">#REF!</definedName>
    <definedName name="A4P4" localSheetId="2">#REF!</definedName>
    <definedName name="A4P4" localSheetId="10">#REF!</definedName>
    <definedName name="A4P4" localSheetId="8">#REF!</definedName>
    <definedName name="A4P4" localSheetId="11">#REF!</definedName>
    <definedName name="A4P4" localSheetId="12">#REF!</definedName>
    <definedName name="A4P4">#REF!</definedName>
    <definedName name="A4P5" localSheetId="2">#REF!</definedName>
    <definedName name="A4P5" localSheetId="10">#REF!</definedName>
    <definedName name="A4P5" localSheetId="8">#REF!</definedName>
    <definedName name="A4P5" localSheetId="11">#REF!</definedName>
    <definedName name="A4P5" localSheetId="12">#REF!</definedName>
    <definedName name="A4P5">#REF!</definedName>
    <definedName name="A4P6" localSheetId="2">#REF!</definedName>
    <definedName name="A4P6" localSheetId="10">#REF!</definedName>
    <definedName name="A4P6" localSheetId="8">#REF!</definedName>
    <definedName name="A4P6" localSheetId="11">#REF!</definedName>
    <definedName name="A4P6" localSheetId="12">#REF!</definedName>
    <definedName name="A4P6">#REF!</definedName>
    <definedName name="A4P7" localSheetId="2">#REF!</definedName>
    <definedName name="A4P7" localSheetId="10">#REF!</definedName>
    <definedName name="A4P7" localSheetId="8">#REF!</definedName>
    <definedName name="A4P7" localSheetId="11">#REF!</definedName>
    <definedName name="A4P7" localSheetId="12">#REF!</definedName>
    <definedName name="A4P7">#REF!</definedName>
    <definedName name="A4P8" localSheetId="2">#REF!</definedName>
    <definedName name="A4P8" localSheetId="10">#REF!</definedName>
    <definedName name="A4P8" localSheetId="8">#REF!</definedName>
    <definedName name="A4P8" localSheetId="11">#REF!</definedName>
    <definedName name="A4P8" localSheetId="12">#REF!</definedName>
    <definedName name="A4P8">#REF!</definedName>
    <definedName name="A4P9" localSheetId="2">#REF!</definedName>
    <definedName name="A4P9" localSheetId="10">#REF!</definedName>
    <definedName name="A4P9" localSheetId="8">#REF!</definedName>
    <definedName name="A4P9" localSheetId="11">#REF!</definedName>
    <definedName name="A4P9" localSheetId="12">#REF!</definedName>
    <definedName name="A4P9">#REF!</definedName>
    <definedName name="A4R1" localSheetId="2">#REF!</definedName>
    <definedName name="A4R1" localSheetId="10">#REF!</definedName>
    <definedName name="A4R1" localSheetId="8">#REF!</definedName>
    <definedName name="A4R1" localSheetId="11">#REF!</definedName>
    <definedName name="A4R1" localSheetId="12">#REF!</definedName>
    <definedName name="A4R1">#REF!</definedName>
    <definedName name="A4R10" localSheetId="2">#REF!</definedName>
    <definedName name="A4R10" localSheetId="10">#REF!</definedName>
    <definedName name="A4R10" localSheetId="8">#REF!</definedName>
    <definedName name="A4R10" localSheetId="11">#REF!</definedName>
    <definedName name="A4R10" localSheetId="12">#REF!</definedName>
    <definedName name="A4R10">#REF!</definedName>
    <definedName name="A4R11" localSheetId="2">#REF!</definedName>
    <definedName name="A4R11" localSheetId="10">#REF!</definedName>
    <definedName name="A4R11" localSheetId="8">#REF!</definedName>
    <definedName name="A4R11" localSheetId="11">#REF!</definedName>
    <definedName name="A4R11" localSheetId="12">#REF!</definedName>
    <definedName name="A4R11">#REF!</definedName>
    <definedName name="A4R12" localSheetId="2">#REF!</definedName>
    <definedName name="A4R12" localSheetId="10">#REF!</definedName>
    <definedName name="A4R12" localSheetId="8">#REF!</definedName>
    <definedName name="A4R12" localSheetId="11">#REF!</definedName>
    <definedName name="A4R12" localSheetId="12">#REF!</definedName>
    <definedName name="A4R12">#REF!</definedName>
    <definedName name="A4R13" localSheetId="2">#REF!</definedName>
    <definedName name="A4R13" localSheetId="10">#REF!</definedName>
    <definedName name="A4R13" localSheetId="8">#REF!</definedName>
    <definedName name="A4R13" localSheetId="11">#REF!</definedName>
    <definedName name="A4R13" localSheetId="12">#REF!</definedName>
    <definedName name="A4R13">#REF!</definedName>
    <definedName name="A4R14" localSheetId="2">#REF!</definedName>
    <definedName name="A4R14" localSheetId="10">#REF!</definedName>
    <definedName name="A4R14" localSheetId="8">#REF!</definedName>
    <definedName name="A4R14" localSheetId="11">#REF!</definedName>
    <definedName name="A4R14" localSheetId="12">#REF!</definedName>
    <definedName name="A4R14">#REF!</definedName>
    <definedName name="A4R15" localSheetId="2">#REF!</definedName>
    <definedName name="A4R15" localSheetId="10">#REF!</definedName>
    <definedName name="A4R15" localSheetId="8">#REF!</definedName>
    <definedName name="A4R15" localSheetId="11">#REF!</definedName>
    <definedName name="A4R15" localSheetId="12">#REF!</definedName>
    <definedName name="A4R15">#REF!</definedName>
    <definedName name="A4R16" localSheetId="2">#REF!</definedName>
    <definedName name="A4R16" localSheetId="10">#REF!</definedName>
    <definedName name="A4R16" localSheetId="8">#REF!</definedName>
    <definedName name="A4R16" localSheetId="11">#REF!</definedName>
    <definedName name="A4R16" localSheetId="12">#REF!</definedName>
    <definedName name="A4R16">#REF!</definedName>
    <definedName name="A4R17" localSheetId="2">#REF!</definedName>
    <definedName name="A4R17" localSheetId="10">#REF!</definedName>
    <definedName name="A4R17" localSheetId="8">#REF!</definedName>
    <definedName name="A4R17" localSheetId="11">#REF!</definedName>
    <definedName name="A4R17" localSheetId="12">#REF!</definedName>
    <definedName name="A4R17">#REF!</definedName>
    <definedName name="A4R18" localSheetId="2">#REF!</definedName>
    <definedName name="A4R18" localSheetId="10">#REF!</definedName>
    <definedName name="A4R18" localSheetId="8">#REF!</definedName>
    <definedName name="A4R18" localSheetId="11">#REF!</definedName>
    <definedName name="A4R18" localSheetId="12">#REF!</definedName>
    <definedName name="A4R18">#REF!</definedName>
    <definedName name="A4R19" localSheetId="2">#REF!</definedName>
    <definedName name="A4R19" localSheetId="10">#REF!</definedName>
    <definedName name="A4R19" localSheetId="8">#REF!</definedName>
    <definedName name="A4R19" localSheetId="11">#REF!</definedName>
    <definedName name="A4R19" localSheetId="12">#REF!</definedName>
    <definedName name="A4R19">#REF!</definedName>
    <definedName name="A4R2" localSheetId="2">#REF!</definedName>
    <definedName name="A4R2" localSheetId="10">#REF!</definedName>
    <definedName name="A4R2" localSheetId="8">#REF!</definedName>
    <definedName name="A4R2" localSheetId="11">#REF!</definedName>
    <definedName name="A4R2" localSheetId="12">#REF!</definedName>
    <definedName name="A4R2">#REF!</definedName>
    <definedName name="A4R20" localSheetId="2">#REF!</definedName>
    <definedName name="A4R20" localSheetId="10">#REF!</definedName>
    <definedName name="A4R20" localSheetId="8">#REF!</definedName>
    <definedName name="A4R20" localSheetId="11">#REF!</definedName>
    <definedName name="A4R20" localSheetId="12">#REF!</definedName>
    <definedName name="A4R20">#REF!</definedName>
    <definedName name="A4R21" localSheetId="2">#REF!</definedName>
    <definedName name="A4R21" localSheetId="10">#REF!</definedName>
    <definedName name="A4R21" localSheetId="8">#REF!</definedName>
    <definedName name="A4R21" localSheetId="11">#REF!</definedName>
    <definedName name="A4R21" localSheetId="12">#REF!</definedName>
    <definedName name="A4R21">#REF!</definedName>
    <definedName name="A4R22" localSheetId="2">#REF!</definedName>
    <definedName name="A4R22" localSheetId="10">#REF!</definedName>
    <definedName name="A4R22" localSheetId="8">#REF!</definedName>
    <definedName name="A4R22" localSheetId="11">#REF!</definedName>
    <definedName name="A4R22" localSheetId="12">#REF!</definedName>
    <definedName name="A4R22">#REF!</definedName>
    <definedName name="A4R23" localSheetId="2">#REF!</definedName>
    <definedName name="A4R23" localSheetId="10">#REF!</definedName>
    <definedName name="A4R23" localSheetId="8">#REF!</definedName>
    <definedName name="A4R23" localSheetId="11">#REF!</definedName>
    <definedName name="A4R23" localSheetId="12">#REF!</definedName>
    <definedName name="A4R23">#REF!</definedName>
    <definedName name="A4R24" localSheetId="2">#REF!</definedName>
    <definedName name="A4R24" localSheetId="10">#REF!</definedName>
    <definedName name="A4R24" localSheetId="8">#REF!</definedName>
    <definedName name="A4R24" localSheetId="11">#REF!</definedName>
    <definedName name="A4R24" localSheetId="12">#REF!</definedName>
    <definedName name="A4R24">#REF!</definedName>
    <definedName name="A4R3" localSheetId="2">#REF!</definedName>
    <definedName name="A4R3" localSheetId="10">#REF!</definedName>
    <definedName name="A4R3" localSheetId="8">#REF!</definedName>
    <definedName name="A4R3" localSheetId="11">#REF!</definedName>
    <definedName name="A4R3" localSheetId="12">#REF!</definedName>
    <definedName name="A4R3">#REF!</definedName>
    <definedName name="A4R4" localSheetId="2">#REF!</definedName>
    <definedName name="A4R4" localSheetId="10">#REF!</definedName>
    <definedName name="A4R4" localSheetId="8">#REF!</definedName>
    <definedName name="A4R4" localSheetId="11">#REF!</definedName>
    <definedName name="A4R4" localSheetId="12">#REF!</definedName>
    <definedName name="A4R4">#REF!</definedName>
    <definedName name="A4R5" localSheetId="2">#REF!</definedName>
    <definedName name="A4R5" localSheetId="10">#REF!</definedName>
    <definedName name="A4R5" localSheetId="8">#REF!</definedName>
    <definedName name="A4R5" localSheetId="11">#REF!</definedName>
    <definedName name="A4R5" localSheetId="12">#REF!</definedName>
    <definedName name="A4R5">#REF!</definedName>
    <definedName name="A4R6" localSheetId="2">#REF!</definedName>
    <definedName name="A4R6" localSheetId="10">#REF!</definedName>
    <definedName name="A4R6" localSheetId="8">#REF!</definedName>
    <definedName name="A4R6" localSheetId="11">#REF!</definedName>
    <definedName name="A4R6" localSheetId="12">#REF!</definedName>
    <definedName name="A4R6">#REF!</definedName>
    <definedName name="A4R7" localSheetId="2">#REF!</definedName>
    <definedName name="A4R7" localSheetId="10">#REF!</definedName>
    <definedName name="A4R7" localSheetId="8">#REF!</definedName>
    <definedName name="A4R7" localSheetId="11">#REF!</definedName>
    <definedName name="A4R7" localSheetId="12">#REF!</definedName>
    <definedName name="A4R7">#REF!</definedName>
    <definedName name="A4R8" localSheetId="2">#REF!</definedName>
    <definedName name="A4R8" localSheetId="10">#REF!</definedName>
    <definedName name="A4R8" localSheetId="8">#REF!</definedName>
    <definedName name="A4R8" localSheetId="11">#REF!</definedName>
    <definedName name="A4R8" localSheetId="12">#REF!</definedName>
    <definedName name="A4R8">#REF!</definedName>
    <definedName name="A4R9" localSheetId="2">#REF!</definedName>
    <definedName name="A4R9" localSheetId="10">#REF!</definedName>
    <definedName name="A4R9" localSheetId="8">#REF!</definedName>
    <definedName name="A4R9" localSheetId="11">#REF!</definedName>
    <definedName name="A4R9" localSheetId="12">#REF!</definedName>
    <definedName name="A4R9">#REF!</definedName>
    <definedName name="A5P1" localSheetId="2">#REF!</definedName>
    <definedName name="A5P1" localSheetId="10">#REF!</definedName>
    <definedName name="A5P1" localSheetId="8">#REF!</definedName>
    <definedName name="A5P1" localSheetId="11">#REF!</definedName>
    <definedName name="A5P1" localSheetId="12">#REF!</definedName>
    <definedName name="A5P1">#REF!</definedName>
    <definedName name="A5P10" localSheetId="2">#REF!</definedName>
    <definedName name="A5P10" localSheetId="10">#REF!</definedName>
    <definedName name="A5P10" localSheetId="8">#REF!</definedName>
    <definedName name="A5P10" localSheetId="11">#REF!</definedName>
    <definedName name="A5P10" localSheetId="12">#REF!</definedName>
    <definedName name="A5P10">#REF!</definedName>
    <definedName name="A5P11" localSheetId="2">#REF!</definedName>
    <definedName name="A5P11" localSheetId="10">#REF!</definedName>
    <definedName name="A5P11" localSheetId="8">#REF!</definedName>
    <definedName name="A5P11" localSheetId="11">#REF!</definedName>
    <definedName name="A5P11" localSheetId="12">#REF!</definedName>
    <definedName name="A5P11">#REF!</definedName>
    <definedName name="A5P12" localSheetId="2">#REF!</definedName>
    <definedName name="A5P12" localSheetId="10">#REF!</definedName>
    <definedName name="A5P12" localSheetId="8">#REF!</definedName>
    <definedName name="A5P12" localSheetId="11">#REF!</definedName>
    <definedName name="A5P12" localSheetId="12">#REF!</definedName>
    <definedName name="A5P12">#REF!</definedName>
    <definedName name="A5P13" localSheetId="2">#REF!</definedName>
    <definedName name="A5P13" localSheetId="10">#REF!</definedName>
    <definedName name="A5P13" localSheetId="8">#REF!</definedName>
    <definedName name="A5P13" localSheetId="11">#REF!</definedName>
    <definedName name="A5P13" localSheetId="12">#REF!</definedName>
    <definedName name="A5P13">#REF!</definedName>
    <definedName name="A5P14" localSheetId="2">#REF!</definedName>
    <definedName name="A5P14" localSheetId="10">#REF!</definedName>
    <definedName name="A5P14" localSheetId="8">#REF!</definedName>
    <definedName name="A5P14" localSheetId="11">#REF!</definedName>
    <definedName name="A5P14" localSheetId="12">#REF!</definedName>
    <definedName name="A5P14">#REF!</definedName>
    <definedName name="A5P15" localSheetId="2">#REF!</definedName>
    <definedName name="A5P15" localSheetId="10">#REF!</definedName>
    <definedName name="A5P15" localSheetId="8">#REF!</definedName>
    <definedName name="A5P15" localSheetId="11">#REF!</definedName>
    <definedName name="A5P15" localSheetId="12">#REF!</definedName>
    <definedName name="A5P15">#REF!</definedName>
    <definedName name="A5P16" localSheetId="2">#REF!</definedName>
    <definedName name="A5P16" localSheetId="10">#REF!</definedName>
    <definedName name="A5P16" localSheetId="8">#REF!</definedName>
    <definedName name="A5P16" localSheetId="11">#REF!</definedName>
    <definedName name="A5P16" localSheetId="12">#REF!</definedName>
    <definedName name="A5P16">#REF!</definedName>
    <definedName name="A5P17" localSheetId="2">#REF!</definedName>
    <definedName name="A5P17" localSheetId="10">#REF!</definedName>
    <definedName name="A5P17" localSheetId="8">#REF!</definedName>
    <definedName name="A5P17" localSheetId="11">#REF!</definedName>
    <definedName name="A5P17" localSheetId="12">#REF!</definedName>
    <definedName name="A5P17">#REF!</definedName>
    <definedName name="A5P18" localSheetId="2">#REF!</definedName>
    <definedName name="A5P18" localSheetId="10">#REF!</definedName>
    <definedName name="A5P18" localSheetId="8">#REF!</definedName>
    <definedName name="A5P18" localSheetId="11">#REF!</definedName>
    <definedName name="A5P18" localSheetId="12">#REF!</definedName>
    <definedName name="A5P18">#REF!</definedName>
    <definedName name="A5P19" localSheetId="2">#REF!</definedName>
    <definedName name="A5P19" localSheetId="10">#REF!</definedName>
    <definedName name="A5P19" localSheetId="8">#REF!</definedName>
    <definedName name="A5P19" localSheetId="11">#REF!</definedName>
    <definedName name="A5P19" localSheetId="12">#REF!</definedName>
    <definedName name="A5P19">#REF!</definedName>
    <definedName name="A5P2" localSheetId="2">#REF!</definedName>
    <definedName name="A5P2" localSheetId="10">#REF!</definedName>
    <definedName name="A5P2" localSheetId="8">#REF!</definedName>
    <definedName name="A5P2" localSheetId="11">#REF!</definedName>
    <definedName name="A5P2" localSheetId="12">#REF!</definedName>
    <definedName name="A5P2">#REF!</definedName>
    <definedName name="A5P20" localSheetId="2">#REF!</definedName>
    <definedName name="A5P20" localSheetId="10">#REF!</definedName>
    <definedName name="A5P20" localSheetId="8">#REF!</definedName>
    <definedName name="A5P20" localSheetId="11">#REF!</definedName>
    <definedName name="A5P20" localSheetId="12">#REF!</definedName>
    <definedName name="A5P20">#REF!</definedName>
    <definedName name="A5P21" localSheetId="2">#REF!</definedName>
    <definedName name="A5P21" localSheetId="10">#REF!</definedName>
    <definedName name="A5P21" localSheetId="8">#REF!</definedName>
    <definedName name="A5P21" localSheetId="11">#REF!</definedName>
    <definedName name="A5P21" localSheetId="12">#REF!</definedName>
    <definedName name="A5P21">#REF!</definedName>
    <definedName name="A5P22" localSheetId="2">#REF!</definedName>
    <definedName name="A5P22" localSheetId="10">#REF!</definedName>
    <definedName name="A5P22" localSheetId="8">#REF!</definedName>
    <definedName name="A5P22" localSheetId="11">#REF!</definedName>
    <definedName name="A5P22" localSheetId="12">#REF!</definedName>
    <definedName name="A5P22">#REF!</definedName>
    <definedName name="A5P23" localSheetId="2">#REF!</definedName>
    <definedName name="A5P23" localSheetId="10">#REF!</definedName>
    <definedName name="A5P23" localSheetId="8">#REF!</definedName>
    <definedName name="A5P23" localSheetId="11">#REF!</definedName>
    <definedName name="A5P23" localSheetId="12">#REF!</definedName>
    <definedName name="A5P23">#REF!</definedName>
    <definedName name="A5P24" localSheetId="2">#REF!</definedName>
    <definedName name="A5P24" localSheetId="10">#REF!</definedName>
    <definedName name="A5P24" localSheetId="8">#REF!</definedName>
    <definedName name="A5P24" localSheetId="11">#REF!</definedName>
    <definedName name="A5P24" localSheetId="12">#REF!</definedName>
    <definedName name="A5P24">#REF!</definedName>
    <definedName name="A5P3" localSheetId="2">#REF!</definedName>
    <definedName name="A5P3" localSheetId="10">#REF!</definedName>
    <definedName name="A5P3" localSheetId="8">#REF!</definedName>
    <definedName name="A5P3" localSheetId="11">#REF!</definedName>
    <definedName name="A5P3" localSheetId="12">#REF!</definedName>
    <definedName name="A5P3">#REF!</definedName>
    <definedName name="A5P4" localSheetId="2">#REF!</definedName>
    <definedName name="A5P4" localSheetId="10">#REF!</definedName>
    <definedName name="A5P4" localSheetId="8">#REF!</definedName>
    <definedName name="A5P4" localSheetId="11">#REF!</definedName>
    <definedName name="A5P4" localSheetId="12">#REF!</definedName>
    <definedName name="A5P4">#REF!</definedName>
    <definedName name="A5P5" localSheetId="2">#REF!</definedName>
    <definedName name="A5P5" localSheetId="10">#REF!</definedName>
    <definedName name="A5P5" localSheetId="8">#REF!</definedName>
    <definedName name="A5P5" localSheetId="11">#REF!</definedName>
    <definedName name="A5P5" localSheetId="12">#REF!</definedName>
    <definedName name="A5P5">#REF!</definedName>
    <definedName name="A5P6" localSheetId="2">#REF!</definedName>
    <definedName name="A5P6" localSheetId="10">#REF!</definedName>
    <definedName name="A5P6" localSheetId="8">#REF!</definedName>
    <definedName name="A5P6" localSheetId="11">#REF!</definedName>
    <definedName name="A5P6" localSheetId="12">#REF!</definedName>
    <definedName name="A5P6">#REF!</definedName>
    <definedName name="A5P7" localSheetId="2">#REF!</definedName>
    <definedName name="A5P7" localSheetId="10">#REF!</definedName>
    <definedName name="A5P7" localSheetId="8">#REF!</definedName>
    <definedName name="A5P7" localSheetId="11">#REF!</definedName>
    <definedName name="A5P7" localSheetId="12">#REF!</definedName>
    <definedName name="A5P7">#REF!</definedName>
    <definedName name="A5P8" localSheetId="2">#REF!</definedName>
    <definedName name="A5P8" localSheetId="10">#REF!</definedName>
    <definedName name="A5P8" localSheetId="8">#REF!</definedName>
    <definedName name="A5P8" localSheetId="11">#REF!</definedName>
    <definedName name="A5P8" localSheetId="12">#REF!</definedName>
    <definedName name="A5P8">#REF!</definedName>
    <definedName name="A5P9" localSheetId="2">#REF!</definedName>
    <definedName name="A5P9" localSheetId="10">#REF!</definedName>
    <definedName name="A5P9" localSheetId="8">#REF!</definedName>
    <definedName name="A5P9" localSheetId="11">#REF!</definedName>
    <definedName name="A5P9" localSheetId="12">#REF!</definedName>
    <definedName name="A5P9">#REF!</definedName>
    <definedName name="A5R1" localSheetId="2">#REF!</definedName>
    <definedName name="A5R1" localSheetId="10">#REF!</definedName>
    <definedName name="A5R1" localSheetId="8">#REF!</definedName>
    <definedName name="A5R1" localSheetId="11">#REF!</definedName>
    <definedName name="A5R1" localSheetId="12">#REF!</definedName>
    <definedName name="A5R1">#REF!</definedName>
    <definedName name="A5R10" localSheetId="2">#REF!</definedName>
    <definedName name="A5R10" localSheetId="10">#REF!</definedName>
    <definedName name="A5R10" localSheetId="8">#REF!</definedName>
    <definedName name="A5R10" localSheetId="11">#REF!</definedName>
    <definedName name="A5R10" localSheetId="12">#REF!</definedName>
    <definedName name="A5R10">#REF!</definedName>
    <definedName name="A5R11" localSheetId="2">#REF!</definedName>
    <definedName name="A5R11" localSheetId="10">#REF!</definedName>
    <definedName name="A5R11" localSheetId="8">#REF!</definedName>
    <definedName name="A5R11" localSheetId="11">#REF!</definedName>
    <definedName name="A5R11" localSheetId="12">#REF!</definedName>
    <definedName name="A5R11">#REF!</definedName>
    <definedName name="A5R12" localSheetId="2">#REF!</definedName>
    <definedName name="A5R12" localSheetId="10">#REF!</definedName>
    <definedName name="A5R12" localSheetId="8">#REF!</definedName>
    <definedName name="A5R12" localSheetId="11">#REF!</definedName>
    <definedName name="A5R12" localSheetId="12">#REF!</definedName>
    <definedName name="A5R12">#REF!</definedName>
    <definedName name="A5R13" localSheetId="2">#REF!</definedName>
    <definedName name="A5R13" localSheetId="10">#REF!</definedName>
    <definedName name="A5R13" localSheetId="8">#REF!</definedName>
    <definedName name="A5R13" localSheetId="11">#REF!</definedName>
    <definedName name="A5R13" localSheetId="12">#REF!</definedName>
    <definedName name="A5R13">#REF!</definedName>
    <definedName name="A5R14" localSheetId="2">#REF!</definedName>
    <definedName name="A5R14" localSheetId="10">#REF!</definedName>
    <definedName name="A5R14" localSheetId="8">#REF!</definedName>
    <definedName name="A5R14" localSheetId="11">#REF!</definedName>
    <definedName name="A5R14" localSheetId="12">#REF!</definedName>
    <definedName name="A5R14">#REF!</definedName>
    <definedName name="A5R15" localSheetId="2">#REF!</definedName>
    <definedName name="A5R15" localSheetId="10">#REF!</definedName>
    <definedName name="A5R15" localSheetId="8">#REF!</definedName>
    <definedName name="A5R15" localSheetId="11">#REF!</definedName>
    <definedName name="A5R15" localSheetId="12">#REF!</definedName>
    <definedName name="A5R15">#REF!</definedName>
    <definedName name="A5R16" localSheetId="2">#REF!</definedName>
    <definedName name="A5R16" localSheetId="10">#REF!</definedName>
    <definedName name="A5R16" localSheetId="8">#REF!</definedName>
    <definedName name="A5R16" localSheetId="11">#REF!</definedName>
    <definedName name="A5R16" localSheetId="12">#REF!</definedName>
    <definedName name="A5R16">#REF!</definedName>
    <definedName name="A5R17" localSheetId="2">#REF!</definedName>
    <definedName name="A5R17" localSheetId="10">#REF!</definedName>
    <definedName name="A5R17" localSheetId="8">#REF!</definedName>
    <definedName name="A5R17" localSheetId="11">#REF!</definedName>
    <definedName name="A5R17" localSheetId="12">#REF!</definedName>
    <definedName name="A5R17">#REF!</definedName>
    <definedName name="A5R18" localSheetId="2">#REF!</definedName>
    <definedName name="A5R18" localSheetId="10">#REF!</definedName>
    <definedName name="A5R18" localSheetId="8">#REF!</definedName>
    <definedName name="A5R18" localSheetId="11">#REF!</definedName>
    <definedName name="A5R18" localSheetId="12">#REF!</definedName>
    <definedName name="A5R18">#REF!</definedName>
    <definedName name="A5R19" localSheetId="2">#REF!</definedName>
    <definedName name="A5R19" localSheetId="10">#REF!</definedName>
    <definedName name="A5R19" localSheetId="8">#REF!</definedName>
    <definedName name="A5R19" localSheetId="11">#REF!</definedName>
    <definedName name="A5R19" localSheetId="12">#REF!</definedName>
    <definedName name="A5R19">#REF!</definedName>
    <definedName name="A5R2" localSheetId="2">#REF!</definedName>
    <definedName name="A5R2" localSheetId="10">#REF!</definedName>
    <definedName name="A5R2" localSheetId="8">#REF!</definedName>
    <definedName name="A5R2" localSheetId="11">#REF!</definedName>
    <definedName name="A5R2" localSheetId="12">#REF!</definedName>
    <definedName name="A5R2">#REF!</definedName>
    <definedName name="A5R20" localSheetId="2">#REF!</definedName>
    <definedName name="A5R20" localSheetId="10">#REF!</definedName>
    <definedName name="A5R20" localSheetId="8">#REF!</definedName>
    <definedName name="A5R20" localSheetId="11">#REF!</definedName>
    <definedName name="A5R20" localSheetId="12">#REF!</definedName>
    <definedName name="A5R20">#REF!</definedName>
    <definedName name="A5R21" localSheetId="2">#REF!</definedName>
    <definedName name="A5R21" localSheetId="10">#REF!</definedName>
    <definedName name="A5R21" localSheetId="8">#REF!</definedName>
    <definedName name="A5R21" localSheetId="11">#REF!</definedName>
    <definedName name="A5R21" localSheetId="12">#REF!</definedName>
    <definedName name="A5R21">#REF!</definedName>
    <definedName name="A5R22" localSheetId="2">#REF!</definedName>
    <definedName name="A5R22" localSheetId="10">#REF!</definedName>
    <definedName name="A5R22" localSheetId="8">#REF!</definedName>
    <definedName name="A5R22" localSheetId="11">#REF!</definedName>
    <definedName name="A5R22" localSheetId="12">#REF!</definedName>
    <definedName name="A5R22">#REF!</definedName>
    <definedName name="A5R23" localSheetId="2">#REF!</definedName>
    <definedName name="A5R23" localSheetId="10">#REF!</definedName>
    <definedName name="A5R23" localSheetId="8">#REF!</definedName>
    <definedName name="A5R23" localSheetId="11">#REF!</definedName>
    <definedName name="A5R23" localSheetId="12">#REF!</definedName>
    <definedName name="A5R23">#REF!</definedName>
    <definedName name="A5R24" localSheetId="2">#REF!</definedName>
    <definedName name="A5R24" localSheetId="10">#REF!</definedName>
    <definedName name="A5R24" localSheetId="8">#REF!</definedName>
    <definedName name="A5R24" localSheetId="11">#REF!</definedName>
    <definedName name="A5R24" localSheetId="12">#REF!</definedName>
    <definedName name="A5R24">#REF!</definedName>
    <definedName name="A5R3" localSheetId="2">#REF!</definedName>
    <definedName name="A5R3" localSheetId="10">#REF!</definedName>
    <definedName name="A5R3" localSheetId="8">#REF!</definedName>
    <definedName name="A5R3" localSheetId="11">#REF!</definedName>
    <definedName name="A5R3" localSheetId="12">#REF!</definedName>
    <definedName name="A5R3">#REF!</definedName>
    <definedName name="A5R4" localSheetId="2">#REF!</definedName>
    <definedName name="A5R4" localSheetId="10">#REF!</definedName>
    <definedName name="A5R4" localSheetId="8">#REF!</definedName>
    <definedName name="A5R4" localSheetId="11">#REF!</definedName>
    <definedName name="A5R4" localSheetId="12">#REF!</definedName>
    <definedName name="A5R4">#REF!</definedName>
    <definedName name="A5R5" localSheetId="2">#REF!</definedName>
    <definedName name="A5R5" localSheetId="10">#REF!</definedName>
    <definedName name="A5R5" localSheetId="8">#REF!</definedName>
    <definedName name="A5R5" localSheetId="11">#REF!</definedName>
    <definedName name="A5R5" localSheetId="12">#REF!</definedName>
    <definedName name="A5R5">#REF!</definedName>
    <definedName name="A5R6" localSheetId="2">#REF!</definedName>
    <definedName name="A5R6" localSheetId="10">#REF!</definedName>
    <definedName name="A5R6" localSheetId="8">#REF!</definedName>
    <definedName name="A5R6" localSheetId="11">#REF!</definedName>
    <definedName name="A5R6" localSheetId="12">#REF!</definedName>
    <definedName name="A5R6">#REF!</definedName>
    <definedName name="A5R7" localSheetId="2">#REF!</definedName>
    <definedName name="A5R7" localSheetId="10">#REF!</definedName>
    <definedName name="A5R7" localSheetId="8">#REF!</definedName>
    <definedName name="A5R7" localSheetId="11">#REF!</definedName>
    <definedName name="A5R7" localSheetId="12">#REF!</definedName>
    <definedName name="A5R7">#REF!</definedName>
    <definedName name="A5R8" localSheetId="2">#REF!</definedName>
    <definedName name="A5R8" localSheetId="10">#REF!</definedName>
    <definedName name="A5R8" localSheetId="8">#REF!</definedName>
    <definedName name="A5R8" localSheetId="11">#REF!</definedName>
    <definedName name="A5R8" localSheetId="12">#REF!</definedName>
    <definedName name="A5R8">#REF!</definedName>
    <definedName name="A5R9" localSheetId="2">#REF!</definedName>
    <definedName name="A5R9" localSheetId="10">#REF!</definedName>
    <definedName name="A5R9" localSheetId="8">#REF!</definedName>
    <definedName name="A5R9" localSheetId="11">#REF!</definedName>
    <definedName name="A5R9" localSheetId="12">#REF!</definedName>
    <definedName name="A5R9">#REF!</definedName>
    <definedName name="add_1" localSheetId="2">#REF!</definedName>
    <definedName name="add_1" localSheetId="10">#REF!</definedName>
    <definedName name="add_1" localSheetId="8">#REF!</definedName>
    <definedName name="add_1" localSheetId="11">#REF!</definedName>
    <definedName name="add_1" localSheetId="12">#REF!</definedName>
    <definedName name="add_1">#REF!</definedName>
    <definedName name="add_2" localSheetId="2">#REF!</definedName>
    <definedName name="add_2" localSheetId="10">#REF!</definedName>
    <definedName name="add_2" localSheetId="8">#REF!</definedName>
    <definedName name="add_2" localSheetId="11">#REF!</definedName>
    <definedName name="add_2" localSheetId="12">#REF!</definedName>
    <definedName name="add_2">#REF!</definedName>
    <definedName name="add_3" localSheetId="2">#REF!</definedName>
    <definedName name="add_3" localSheetId="10">#REF!</definedName>
    <definedName name="add_3" localSheetId="8">#REF!</definedName>
    <definedName name="add_3" localSheetId="11">#REF!</definedName>
    <definedName name="add_3" localSheetId="12">#REF!</definedName>
    <definedName name="add_3">#REF!</definedName>
    <definedName name="add_4" localSheetId="2">#REF!</definedName>
    <definedName name="add_4" localSheetId="10">#REF!</definedName>
    <definedName name="add_4" localSheetId="8">#REF!</definedName>
    <definedName name="add_4" localSheetId="11">#REF!</definedName>
    <definedName name="add_4" localSheetId="12">#REF!</definedName>
    <definedName name="add_4">#REF!</definedName>
    <definedName name="add_5" localSheetId="2">#REF!</definedName>
    <definedName name="add_5" localSheetId="10">#REF!</definedName>
    <definedName name="add_5" localSheetId="8">#REF!</definedName>
    <definedName name="add_5" localSheetId="11">#REF!</definedName>
    <definedName name="add_5" localSheetId="12">#REF!</definedName>
    <definedName name="add_5">#REF!</definedName>
    <definedName name="add_total" localSheetId="2">#REF!</definedName>
    <definedName name="add_total" localSheetId="10">#REF!</definedName>
    <definedName name="add_total" localSheetId="8">#REF!</definedName>
    <definedName name="add_total" localSheetId="11">#REF!</definedName>
    <definedName name="add_total" localSheetId="12">#REF!</definedName>
    <definedName name="add_total">#REF!</definedName>
    <definedName name="_xlnm.Print_Area" localSheetId="2">BDI!$A$1:$I$44</definedName>
    <definedName name="_xlnm.Print_Area" localSheetId="4">'COMPOSIÇÕES COMPLEMENTARES '!$A$1:$K$872</definedName>
    <definedName name="_xlnm.Print_Area" localSheetId="10">COTAÇÕES!$A$1:$I$231</definedName>
    <definedName name="_xlnm.Print_Area" localSheetId="9">CRONOGRAMA!$A$2:$U$28</definedName>
    <definedName name="_xlnm.Print_Area" localSheetId="8">'CURVA ABC'!$A$3:$L$302</definedName>
    <definedName name="_xlnm.Print_Area" localSheetId="0">DADOS!$A$1:$O$76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7">INSUMOS!$A$1:$D$5217</definedName>
    <definedName name="_xlnm.Print_Area" localSheetId="3">PLANILHA_SINTÉTICA!$A$1:$L$366</definedName>
    <definedName name="_xlnm.Print_Area" localSheetId="12">'PROJETOS RECEBIDOS'!$A$1:$J$25</definedName>
    <definedName name="_xlnm.Print_Area" localSheetId="5">RESUMO!$A$1:$J$40</definedName>
    <definedName name="_xlnm.Print_Area" localSheetId="6">SERVIÇOS!$A$1:$F$7865</definedName>
    <definedName name="AUDITORIO" localSheetId="2">#REF!</definedName>
    <definedName name="AUDITORIO" localSheetId="10">#REF!</definedName>
    <definedName name="AUDITORIO" localSheetId="8">#REF!</definedName>
    <definedName name="AUDITORIO" localSheetId="11">#REF!</definedName>
    <definedName name="AUDITORIO" localSheetId="12">#REF!</definedName>
    <definedName name="AUDITORIO">#REF!</definedName>
    <definedName name="BBB" localSheetId="10">#REF!</definedName>
    <definedName name="BBB">#REF!</definedName>
    <definedName name="BD" localSheetId="2">#REF!</definedName>
    <definedName name="BD" localSheetId="10">#REF!</definedName>
    <definedName name="BD" localSheetId="8">#REF!</definedName>
    <definedName name="BD" localSheetId="11">#REF!</definedName>
    <definedName name="BD" localSheetId="12">#REF!</definedName>
    <definedName name="BD">#REF!</definedName>
    <definedName name="BDI" localSheetId="2">#REF!</definedName>
    <definedName name="BDI" localSheetId="10">#REF!</definedName>
    <definedName name="BDI" localSheetId="8">#REF!</definedName>
    <definedName name="BDI" localSheetId="11">#REF!</definedName>
    <definedName name="BDI" localSheetId="12">#REF!</definedName>
    <definedName name="BDI">#REF!</definedName>
    <definedName name="BDI_LIC" localSheetId="2">#REF!</definedName>
    <definedName name="BDI_LIC" localSheetId="10">#REF!</definedName>
    <definedName name="BDI_LIC" localSheetId="8">#REF!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8">#REF!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8">#REF!</definedName>
    <definedName name="crono" localSheetId="11">#REF!</definedName>
    <definedName name="crono" localSheetId="12">#REF!</definedName>
    <definedName name="crono">#REF!</definedName>
    <definedName name="CRONO_ADD" localSheetId="2">#REF!</definedName>
    <definedName name="CRONO_ADD" localSheetId="10">#REF!</definedName>
    <definedName name="CRONO_ADD" localSheetId="8">#REF!</definedName>
    <definedName name="CRONO_ADD" localSheetId="11">#REF!</definedName>
    <definedName name="CRONO_ADD" localSheetId="12">#REF!</definedName>
    <definedName name="CRONO_ADD">#REF!</definedName>
    <definedName name="CRONO_RES" localSheetId="2">#REF!</definedName>
    <definedName name="CRONO_RES" localSheetId="10">#REF!</definedName>
    <definedName name="CRONO_RES" localSheetId="8">#REF!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4">#REF!</definedName>
    <definedName name="Excel_BuiltIn__FilterDatabase_6" localSheetId="8">'CURVA ABC'!$A$3:$B$256</definedName>
    <definedName name="Excel_BuiltIn__FilterDatabase_6" localSheetId="7">"#REF!"</definedName>
    <definedName name="Excel_BuiltIn__FilterDatabase_6">PLANILHA_SINTÉTICA!$A$1:$B$364</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4">#REF!</definedName>
    <definedName name="Excel_BuiltIn_Print_Area_7">"#REF!"</definedName>
    <definedName name="Excel_BuiltIn_Print_Area_7_1" localSheetId="4">#REF!</definedName>
    <definedName name="Excel_BuiltIn_Print_Area_7_1">"#REF!"</definedName>
    <definedName name="Excel_BuiltIn_Print_Area_7_1_1" localSheetId="4">#REF!</definedName>
    <definedName name="Excel_BuiltIn_Print_Area_7_1_1">"#REF!"</definedName>
    <definedName name="Excel_BuiltIn_Print_Area_7_1_1_1" localSheetId="4">#REF!</definedName>
    <definedName name="Excel_BuiltIn_Print_Area_7_1_1_1">"#REF!"</definedName>
    <definedName name="Excel_BuiltIn_Print_Area_7_1_1_1_1" localSheetId="4">#REF!</definedName>
    <definedName name="Excel_BuiltIn_Print_Area_7_1_1_1_1">"#REF!"</definedName>
    <definedName name="Excel_BuiltIn_Print_Area_7_1_1_1_1_1" localSheetId="4">#REF!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k">"$#REF!.$A$1:$B$2408"</definedName>
    <definedName name="MINUS" localSheetId="2">#REF!</definedName>
    <definedName name="MINUS" localSheetId="10">#REF!</definedName>
    <definedName name="MINUS" localSheetId="8">#REF!</definedName>
    <definedName name="MINUS" localSheetId="11">#REF!</definedName>
    <definedName name="MINUS" localSheetId="12">#REF!</definedName>
    <definedName name="MINUS">#REF!</definedName>
    <definedName name="OBRA">'FOLHA FECHAMENTO'!$O$9:$O$13</definedName>
    <definedName name="Plan1">"$#REF!.$A$1:$B$2408"</definedName>
    <definedName name="PLUS" localSheetId="2">#REF!</definedName>
    <definedName name="PLUS" localSheetId="10">#REF!</definedName>
    <definedName name="PLUS" localSheetId="8">#REF!</definedName>
    <definedName name="PLUS" localSheetId="11">#REF!</definedName>
    <definedName name="PLUS" localSheetId="12">#REF!</definedName>
    <definedName name="PLUS">#REF!</definedName>
    <definedName name="po" localSheetId="2">#REF!</definedName>
    <definedName name="po" localSheetId="10">#REF!</definedName>
    <definedName name="po" localSheetId="8">#REF!</definedName>
    <definedName name="po" localSheetId="11">#REF!</definedName>
    <definedName name="po" localSheetId="12">#REF!</definedName>
    <definedName name="po">#REF!</definedName>
    <definedName name="rere" localSheetId="2">#REF!</definedName>
    <definedName name="rere" localSheetId="10">#REF!</definedName>
    <definedName name="rere" localSheetId="8">#REF!</definedName>
    <definedName name="rere" localSheetId="11">#REF!</definedName>
    <definedName name="rere" localSheetId="12">#REF!</definedName>
    <definedName name="rere">#REF!</definedName>
    <definedName name="rt" localSheetId="2">#REF!</definedName>
    <definedName name="rt" localSheetId="10">#REF!</definedName>
    <definedName name="rt" localSheetId="8">#REF!</definedName>
    <definedName name="rt" localSheetId="11">#REF!</definedName>
    <definedName name="rt" localSheetId="12">#REF!</definedName>
    <definedName name="rt">#REF!</definedName>
    <definedName name="S10P1" localSheetId="2">#REF!</definedName>
    <definedName name="S10P1" localSheetId="10">#REF!</definedName>
    <definedName name="S10P1" localSheetId="8">#REF!</definedName>
    <definedName name="S10P1" localSheetId="11">#REF!</definedName>
    <definedName name="S10P1" localSheetId="12">#REF!</definedName>
    <definedName name="S10P1">#REF!</definedName>
    <definedName name="S10P10" localSheetId="2">#REF!</definedName>
    <definedName name="S10P10" localSheetId="10">#REF!</definedName>
    <definedName name="S10P10" localSheetId="8">#REF!</definedName>
    <definedName name="S10P10" localSheetId="11">#REF!</definedName>
    <definedName name="S10P10" localSheetId="12">#REF!</definedName>
    <definedName name="S10P10">#REF!</definedName>
    <definedName name="S10P11" localSheetId="2">#REF!</definedName>
    <definedName name="S10P11" localSheetId="10">#REF!</definedName>
    <definedName name="S10P11" localSheetId="8">#REF!</definedName>
    <definedName name="S10P11" localSheetId="11">#REF!</definedName>
    <definedName name="S10P11" localSheetId="12">#REF!</definedName>
    <definedName name="S10P11">#REF!</definedName>
    <definedName name="S10P12" localSheetId="2">#REF!</definedName>
    <definedName name="S10P12" localSheetId="10">#REF!</definedName>
    <definedName name="S10P12" localSheetId="8">#REF!</definedName>
    <definedName name="S10P12" localSheetId="11">#REF!</definedName>
    <definedName name="S10P12" localSheetId="12">#REF!</definedName>
    <definedName name="S10P12">#REF!</definedName>
    <definedName name="S10P13" localSheetId="2">#REF!</definedName>
    <definedName name="S10P13" localSheetId="10">#REF!</definedName>
    <definedName name="S10P13" localSheetId="8">#REF!</definedName>
    <definedName name="S10P13" localSheetId="11">#REF!</definedName>
    <definedName name="S10P13" localSheetId="12">#REF!</definedName>
    <definedName name="S10P13">#REF!</definedName>
    <definedName name="S10P14" localSheetId="2">#REF!</definedName>
    <definedName name="S10P14" localSheetId="10">#REF!</definedName>
    <definedName name="S10P14" localSheetId="8">#REF!</definedName>
    <definedName name="S10P14" localSheetId="11">#REF!</definedName>
    <definedName name="S10P14" localSheetId="12">#REF!</definedName>
    <definedName name="S10P14">#REF!</definedName>
    <definedName name="S10P15" localSheetId="2">#REF!</definedName>
    <definedName name="S10P15" localSheetId="10">#REF!</definedName>
    <definedName name="S10P15" localSheetId="8">#REF!</definedName>
    <definedName name="S10P15" localSheetId="11">#REF!</definedName>
    <definedName name="S10P15" localSheetId="12">#REF!</definedName>
    <definedName name="S10P15">#REF!</definedName>
    <definedName name="S10P16" localSheetId="2">#REF!</definedName>
    <definedName name="S10P16" localSheetId="10">#REF!</definedName>
    <definedName name="S10P16" localSheetId="8">#REF!</definedName>
    <definedName name="S10P16" localSheetId="11">#REF!</definedName>
    <definedName name="S10P16" localSheetId="12">#REF!</definedName>
    <definedName name="S10P16">#REF!</definedName>
    <definedName name="S10P17" localSheetId="2">#REF!</definedName>
    <definedName name="S10P17" localSheetId="10">#REF!</definedName>
    <definedName name="S10P17" localSheetId="8">#REF!</definedName>
    <definedName name="S10P17" localSheetId="11">#REF!</definedName>
    <definedName name="S10P17" localSheetId="12">#REF!</definedName>
    <definedName name="S10P17">#REF!</definedName>
    <definedName name="S10P18" localSheetId="2">#REF!</definedName>
    <definedName name="S10P18" localSheetId="10">#REF!</definedName>
    <definedName name="S10P18" localSheetId="8">#REF!</definedName>
    <definedName name="S10P18" localSheetId="11">#REF!</definedName>
    <definedName name="S10P18" localSheetId="12">#REF!</definedName>
    <definedName name="S10P18">#REF!</definedName>
    <definedName name="S10P19" localSheetId="2">#REF!</definedName>
    <definedName name="S10P19" localSheetId="10">#REF!</definedName>
    <definedName name="S10P19" localSheetId="8">#REF!</definedName>
    <definedName name="S10P19" localSheetId="11">#REF!</definedName>
    <definedName name="S10P19" localSheetId="12">#REF!</definedName>
    <definedName name="S10P19">#REF!</definedName>
    <definedName name="S10P2" localSheetId="2">#REF!</definedName>
    <definedName name="S10P2" localSheetId="10">#REF!</definedName>
    <definedName name="S10P2" localSheetId="8">#REF!</definedName>
    <definedName name="S10P2" localSheetId="11">#REF!</definedName>
    <definedName name="S10P2" localSheetId="12">#REF!</definedName>
    <definedName name="S10P2">#REF!</definedName>
    <definedName name="S10P20" localSheetId="2">#REF!</definedName>
    <definedName name="S10P20" localSheetId="10">#REF!</definedName>
    <definedName name="S10P20" localSheetId="8">#REF!</definedName>
    <definedName name="S10P20" localSheetId="11">#REF!</definedName>
    <definedName name="S10P20" localSheetId="12">#REF!</definedName>
    <definedName name="S10P20">#REF!</definedName>
    <definedName name="S10P21" localSheetId="2">#REF!</definedName>
    <definedName name="S10P21" localSheetId="10">#REF!</definedName>
    <definedName name="S10P21" localSheetId="8">#REF!</definedName>
    <definedName name="S10P21" localSheetId="11">#REF!</definedName>
    <definedName name="S10P21" localSheetId="12">#REF!</definedName>
    <definedName name="S10P21">#REF!</definedName>
    <definedName name="S10P22" localSheetId="2">#REF!</definedName>
    <definedName name="S10P22" localSheetId="10">#REF!</definedName>
    <definedName name="S10P22" localSheetId="8">#REF!</definedName>
    <definedName name="S10P22" localSheetId="11">#REF!</definedName>
    <definedName name="S10P22" localSheetId="12">#REF!</definedName>
    <definedName name="S10P22">#REF!</definedName>
    <definedName name="S10P23" localSheetId="2">#REF!</definedName>
    <definedName name="S10P23" localSheetId="10">#REF!</definedName>
    <definedName name="S10P23" localSheetId="8">#REF!</definedName>
    <definedName name="S10P23" localSheetId="11">#REF!</definedName>
    <definedName name="S10P23" localSheetId="12">#REF!</definedName>
    <definedName name="S10P23">#REF!</definedName>
    <definedName name="S10P24" localSheetId="2">#REF!</definedName>
    <definedName name="S10P24" localSheetId="10">#REF!</definedName>
    <definedName name="S10P24" localSheetId="8">#REF!</definedName>
    <definedName name="S10P24" localSheetId="11">#REF!</definedName>
    <definedName name="S10P24" localSheetId="12">#REF!</definedName>
    <definedName name="S10P24">#REF!</definedName>
    <definedName name="S10P3" localSheetId="2">#REF!</definedName>
    <definedName name="S10P3" localSheetId="10">#REF!</definedName>
    <definedName name="S10P3" localSheetId="8">#REF!</definedName>
    <definedName name="S10P3" localSheetId="11">#REF!</definedName>
    <definedName name="S10P3" localSheetId="12">#REF!</definedName>
    <definedName name="S10P3">#REF!</definedName>
    <definedName name="S10P4" localSheetId="2">#REF!</definedName>
    <definedName name="S10P4" localSheetId="10">#REF!</definedName>
    <definedName name="S10P4" localSheetId="8">#REF!</definedName>
    <definedName name="S10P4" localSheetId="11">#REF!</definedName>
    <definedName name="S10P4" localSheetId="12">#REF!</definedName>
    <definedName name="S10P4">#REF!</definedName>
    <definedName name="S10P5" localSheetId="2">#REF!</definedName>
    <definedName name="S10P5" localSheetId="10">#REF!</definedName>
    <definedName name="S10P5" localSheetId="8">#REF!</definedName>
    <definedName name="S10P5" localSheetId="11">#REF!</definedName>
    <definedName name="S10P5" localSheetId="12">#REF!</definedName>
    <definedName name="S10P5">#REF!</definedName>
    <definedName name="S10P6" localSheetId="2">#REF!</definedName>
    <definedName name="S10P6" localSheetId="10">#REF!</definedName>
    <definedName name="S10P6" localSheetId="8">#REF!</definedName>
    <definedName name="S10P6" localSheetId="11">#REF!</definedName>
    <definedName name="S10P6" localSheetId="12">#REF!</definedName>
    <definedName name="S10P6">#REF!</definedName>
    <definedName name="S10P7" localSheetId="2">#REF!</definedName>
    <definedName name="S10P7" localSheetId="10">#REF!</definedName>
    <definedName name="S10P7" localSheetId="8">#REF!</definedName>
    <definedName name="S10P7" localSheetId="11">#REF!</definedName>
    <definedName name="S10P7" localSheetId="12">#REF!</definedName>
    <definedName name="S10P7">#REF!</definedName>
    <definedName name="S10P8" localSheetId="2">#REF!</definedName>
    <definedName name="S10P8" localSheetId="10">#REF!</definedName>
    <definedName name="S10P8" localSheetId="8">#REF!</definedName>
    <definedName name="S10P8" localSheetId="11">#REF!</definedName>
    <definedName name="S10P8" localSheetId="12">#REF!</definedName>
    <definedName name="S10P8">#REF!</definedName>
    <definedName name="S10P9" localSheetId="2">#REF!</definedName>
    <definedName name="S10P9" localSheetId="10">#REF!</definedName>
    <definedName name="S10P9" localSheetId="8">#REF!</definedName>
    <definedName name="S10P9" localSheetId="11">#REF!</definedName>
    <definedName name="S10P9" localSheetId="12">#REF!</definedName>
    <definedName name="S10P9">#REF!</definedName>
    <definedName name="S10R1" localSheetId="2">#REF!</definedName>
    <definedName name="S10R1" localSheetId="10">#REF!</definedName>
    <definedName name="S10R1" localSheetId="8">#REF!</definedName>
    <definedName name="S10R1" localSheetId="11">#REF!</definedName>
    <definedName name="S10R1" localSheetId="12">#REF!</definedName>
    <definedName name="S10R1">#REF!</definedName>
    <definedName name="S10R10" localSheetId="2">#REF!</definedName>
    <definedName name="S10R10" localSheetId="10">#REF!</definedName>
    <definedName name="S10R10" localSheetId="8">#REF!</definedName>
    <definedName name="S10R10" localSheetId="11">#REF!</definedName>
    <definedName name="S10R10" localSheetId="12">#REF!</definedName>
    <definedName name="S10R10">#REF!</definedName>
    <definedName name="S10R11" localSheetId="2">#REF!</definedName>
    <definedName name="S10R11" localSheetId="10">#REF!</definedName>
    <definedName name="S10R11" localSheetId="8">#REF!</definedName>
    <definedName name="S10R11" localSheetId="11">#REF!</definedName>
    <definedName name="S10R11" localSheetId="12">#REF!</definedName>
    <definedName name="S10R11">#REF!</definedName>
    <definedName name="S10R12" localSheetId="2">#REF!</definedName>
    <definedName name="S10R12" localSheetId="10">#REF!</definedName>
    <definedName name="S10R12" localSheetId="8">#REF!</definedName>
    <definedName name="S10R12" localSheetId="11">#REF!</definedName>
    <definedName name="S10R12" localSheetId="12">#REF!</definedName>
    <definedName name="S10R12">#REF!</definedName>
    <definedName name="S10R13" localSheetId="2">#REF!</definedName>
    <definedName name="S10R13" localSheetId="10">#REF!</definedName>
    <definedName name="S10R13" localSheetId="8">#REF!</definedName>
    <definedName name="S10R13" localSheetId="11">#REF!</definedName>
    <definedName name="S10R13" localSheetId="12">#REF!</definedName>
    <definedName name="S10R13">#REF!</definedName>
    <definedName name="S10R14" localSheetId="2">#REF!</definedName>
    <definedName name="S10R14" localSheetId="10">#REF!</definedName>
    <definedName name="S10R14" localSheetId="8">#REF!</definedName>
    <definedName name="S10R14" localSheetId="11">#REF!</definedName>
    <definedName name="S10R14" localSheetId="12">#REF!</definedName>
    <definedName name="S10R14">#REF!</definedName>
    <definedName name="S10R15" localSheetId="2">#REF!</definedName>
    <definedName name="S10R15" localSheetId="10">#REF!</definedName>
    <definedName name="S10R15" localSheetId="8">#REF!</definedName>
    <definedName name="S10R15" localSheetId="11">#REF!</definedName>
    <definedName name="S10R15" localSheetId="12">#REF!</definedName>
    <definedName name="S10R15">#REF!</definedName>
    <definedName name="S10R16" localSheetId="2">#REF!</definedName>
    <definedName name="S10R16" localSheetId="10">#REF!</definedName>
    <definedName name="S10R16" localSheetId="8">#REF!</definedName>
    <definedName name="S10R16" localSheetId="11">#REF!</definedName>
    <definedName name="S10R16" localSheetId="12">#REF!</definedName>
    <definedName name="S10R16">#REF!</definedName>
    <definedName name="S10R17" localSheetId="2">#REF!</definedName>
    <definedName name="S10R17" localSheetId="10">#REF!</definedName>
    <definedName name="S10R17" localSheetId="8">#REF!</definedName>
    <definedName name="S10R17" localSheetId="11">#REF!</definedName>
    <definedName name="S10R17" localSheetId="12">#REF!</definedName>
    <definedName name="S10R17">#REF!</definedName>
    <definedName name="S10R18" localSheetId="2">#REF!</definedName>
    <definedName name="S10R18" localSheetId="10">#REF!</definedName>
    <definedName name="S10R18" localSheetId="8">#REF!</definedName>
    <definedName name="S10R18" localSheetId="11">#REF!</definedName>
    <definedName name="S10R18" localSheetId="12">#REF!</definedName>
    <definedName name="S10R18">#REF!</definedName>
    <definedName name="S10R19" localSheetId="2">#REF!</definedName>
    <definedName name="S10R19" localSheetId="10">#REF!</definedName>
    <definedName name="S10R19" localSheetId="8">#REF!</definedName>
    <definedName name="S10R19" localSheetId="11">#REF!</definedName>
    <definedName name="S10R19" localSheetId="12">#REF!</definedName>
    <definedName name="S10R19">#REF!</definedName>
    <definedName name="S10R2" localSheetId="2">#REF!</definedName>
    <definedName name="S10R2" localSheetId="10">#REF!</definedName>
    <definedName name="S10R2" localSheetId="8">#REF!</definedName>
    <definedName name="S10R2" localSheetId="11">#REF!</definedName>
    <definedName name="S10R2" localSheetId="12">#REF!</definedName>
    <definedName name="S10R2">#REF!</definedName>
    <definedName name="S10R20" localSheetId="2">#REF!</definedName>
    <definedName name="S10R20" localSheetId="10">#REF!</definedName>
    <definedName name="S10R20" localSheetId="8">#REF!</definedName>
    <definedName name="S10R20" localSheetId="11">#REF!</definedName>
    <definedName name="S10R20" localSheetId="12">#REF!</definedName>
    <definedName name="S10R20">#REF!</definedName>
    <definedName name="S10R21" localSheetId="2">#REF!</definedName>
    <definedName name="S10R21" localSheetId="10">#REF!</definedName>
    <definedName name="S10R21" localSheetId="8">#REF!</definedName>
    <definedName name="S10R21" localSheetId="11">#REF!</definedName>
    <definedName name="S10R21" localSheetId="12">#REF!</definedName>
    <definedName name="S10R21">#REF!</definedName>
    <definedName name="S10R22" localSheetId="2">#REF!</definedName>
    <definedName name="S10R22" localSheetId="10">#REF!</definedName>
    <definedName name="S10R22" localSheetId="8">#REF!</definedName>
    <definedName name="S10R22" localSheetId="11">#REF!</definedName>
    <definedName name="S10R22" localSheetId="12">#REF!</definedName>
    <definedName name="S10R22">#REF!</definedName>
    <definedName name="S10R23" localSheetId="2">#REF!</definedName>
    <definedName name="S10R23" localSheetId="10">#REF!</definedName>
    <definedName name="S10R23" localSheetId="8">#REF!</definedName>
    <definedName name="S10R23" localSheetId="11">#REF!</definedName>
    <definedName name="S10R23" localSheetId="12">#REF!</definedName>
    <definedName name="S10R23">#REF!</definedName>
    <definedName name="S10R24" localSheetId="2">#REF!</definedName>
    <definedName name="S10R24" localSheetId="10">#REF!</definedName>
    <definedName name="S10R24" localSheetId="8">#REF!</definedName>
    <definedName name="S10R24" localSheetId="11">#REF!</definedName>
    <definedName name="S10R24" localSheetId="12">#REF!</definedName>
    <definedName name="S10R24">#REF!</definedName>
    <definedName name="S10R3" localSheetId="2">#REF!</definedName>
    <definedName name="S10R3" localSheetId="10">#REF!</definedName>
    <definedName name="S10R3" localSheetId="8">#REF!</definedName>
    <definedName name="S10R3" localSheetId="11">#REF!</definedName>
    <definedName name="S10R3" localSheetId="12">#REF!</definedName>
    <definedName name="S10R3">#REF!</definedName>
    <definedName name="S10R4" localSheetId="2">#REF!</definedName>
    <definedName name="S10R4" localSheetId="10">#REF!</definedName>
    <definedName name="S10R4" localSheetId="8">#REF!</definedName>
    <definedName name="S10R4" localSheetId="11">#REF!</definedName>
    <definedName name="S10R4" localSheetId="12">#REF!</definedName>
    <definedName name="S10R4">#REF!</definedName>
    <definedName name="S10R5" localSheetId="2">#REF!</definedName>
    <definedName name="S10R5" localSheetId="10">#REF!</definedName>
    <definedName name="S10R5" localSheetId="8">#REF!</definedName>
    <definedName name="S10R5" localSheetId="11">#REF!</definedName>
    <definedName name="S10R5" localSheetId="12">#REF!</definedName>
    <definedName name="S10R5">#REF!</definedName>
    <definedName name="S10R6" localSheetId="2">#REF!</definedName>
    <definedName name="S10R6" localSheetId="10">#REF!</definedName>
    <definedName name="S10R6" localSheetId="8">#REF!</definedName>
    <definedName name="S10R6" localSheetId="11">#REF!</definedName>
    <definedName name="S10R6" localSheetId="12">#REF!</definedName>
    <definedName name="S10R6">#REF!</definedName>
    <definedName name="S10R7" localSheetId="2">#REF!</definedName>
    <definedName name="S10R7" localSheetId="10">#REF!</definedName>
    <definedName name="S10R7" localSheetId="8">#REF!</definedName>
    <definedName name="S10R7" localSheetId="11">#REF!</definedName>
    <definedName name="S10R7" localSheetId="12">#REF!</definedName>
    <definedName name="S10R7">#REF!</definedName>
    <definedName name="S10R8" localSheetId="2">#REF!</definedName>
    <definedName name="S10R8" localSheetId="10">#REF!</definedName>
    <definedName name="S10R8" localSheetId="8">#REF!</definedName>
    <definedName name="S10R8" localSheetId="11">#REF!</definedName>
    <definedName name="S10R8" localSheetId="12">#REF!</definedName>
    <definedName name="S10R8">#REF!</definedName>
    <definedName name="S10R9" localSheetId="2">#REF!</definedName>
    <definedName name="S10R9" localSheetId="10">#REF!</definedName>
    <definedName name="S10R9" localSheetId="8">#REF!</definedName>
    <definedName name="S10R9" localSheetId="11">#REF!</definedName>
    <definedName name="S10R9" localSheetId="12">#REF!</definedName>
    <definedName name="S10R9">#REF!</definedName>
    <definedName name="S11P1" localSheetId="2">#REF!</definedName>
    <definedName name="S11P1" localSheetId="10">#REF!</definedName>
    <definedName name="S11P1" localSheetId="8">#REF!</definedName>
    <definedName name="S11P1" localSheetId="11">#REF!</definedName>
    <definedName name="S11P1" localSheetId="12">#REF!</definedName>
    <definedName name="S11P1">#REF!</definedName>
    <definedName name="S11P10" localSheetId="2">#REF!</definedName>
    <definedName name="S11P10" localSheetId="10">#REF!</definedName>
    <definedName name="S11P10" localSheetId="8">#REF!</definedName>
    <definedName name="S11P10" localSheetId="11">#REF!</definedName>
    <definedName name="S11P10" localSheetId="12">#REF!</definedName>
    <definedName name="S11P10">#REF!</definedName>
    <definedName name="S11P11" localSheetId="2">#REF!</definedName>
    <definedName name="S11P11" localSheetId="10">#REF!</definedName>
    <definedName name="S11P11" localSheetId="8">#REF!</definedName>
    <definedName name="S11P11" localSheetId="11">#REF!</definedName>
    <definedName name="S11P11" localSheetId="12">#REF!</definedName>
    <definedName name="S11P11">#REF!</definedName>
    <definedName name="S11P12" localSheetId="2">#REF!</definedName>
    <definedName name="S11P12" localSheetId="10">#REF!</definedName>
    <definedName name="S11P12" localSheetId="8">#REF!</definedName>
    <definedName name="S11P12" localSheetId="11">#REF!</definedName>
    <definedName name="S11P12" localSheetId="12">#REF!</definedName>
    <definedName name="S11P12">#REF!</definedName>
    <definedName name="S11P13" localSheetId="2">#REF!</definedName>
    <definedName name="S11P13" localSheetId="10">#REF!</definedName>
    <definedName name="S11P13" localSheetId="8">#REF!</definedName>
    <definedName name="S11P13" localSheetId="11">#REF!</definedName>
    <definedName name="S11P13" localSheetId="12">#REF!</definedName>
    <definedName name="S11P13">#REF!</definedName>
    <definedName name="S11P14" localSheetId="2">#REF!</definedName>
    <definedName name="S11P14" localSheetId="10">#REF!</definedName>
    <definedName name="S11P14" localSheetId="8">#REF!</definedName>
    <definedName name="S11P14" localSheetId="11">#REF!</definedName>
    <definedName name="S11P14" localSheetId="12">#REF!</definedName>
    <definedName name="S11P14">#REF!</definedName>
    <definedName name="S11P15" localSheetId="2">#REF!</definedName>
    <definedName name="S11P15" localSheetId="10">#REF!</definedName>
    <definedName name="S11P15" localSheetId="8">#REF!</definedName>
    <definedName name="S11P15" localSheetId="11">#REF!</definedName>
    <definedName name="S11P15" localSheetId="12">#REF!</definedName>
    <definedName name="S11P15">#REF!</definedName>
    <definedName name="S11P16" localSheetId="2">#REF!</definedName>
    <definedName name="S11P16" localSheetId="10">#REF!</definedName>
    <definedName name="S11P16" localSheetId="8">#REF!</definedName>
    <definedName name="S11P16" localSheetId="11">#REF!</definedName>
    <definedName name="S11P16" localSheetId="12">#REF!</definedName>
    <definedName name="S11P16">#REF!</definedName>
    <definedName name="S11P17" localSheetId="2">#REF!</definedName>
    <definedName name="S11P17" localSheetId="10">#REF!</definedName>
    <definedName name="S11P17" localSheetId="8">#REF!</definedName>
    <definedName name="S11P17" localSheetId="11">#REF!</definedName>
    <definedName name="S11P17" localSheetId="12">#REF!</definedName>
    <definedName name="S11P17">#REF!</definedName>
    <definedName name="S11P18" localSheetId="2">#REF!</definedName>
    <definedName name="S11P18" localSheetId="10">#REF!</definedName>
    <definedName name="S11P18" localSheetId="8">#REF!</definedName>
    <definedName name="S11P18" localSheetId="11">#REF!</definedName>
    <definedName name="S11P18" localSheetId="12">#REF!</definedName>
    <definedName name="S11P18">#REF!</definedName>
    <definedName name="S11P19" localSheetId="2">#REF!</definedName>
    <definedName name="S11P19" localSheetId="10">#REF!</definedName>
    <definedName name="S11P19" localSheetId="8">#REF!</definedName>
    <definedName name="S11P19" localSheetId="11">#REF!</definedName>
    <definedName name="S11P19" localSheetId="12">#REF!</definedName>
    <definedName name="S11P19">#REF!</definedName>
    <definedName name="S11P2" localSheetId="2">#REF!</definedName>
    <definedName name="S11P2" localSheetId="10">#REF!</definedName>
    <definedName name="S11P2" localSheetId="8">#REF!</definedName>
    <definedName name="S11P2" localSheetId="11">#REF!</definedName>
    <definedName name="S11P2" localSheetId="12">#REF!</definedName>
    <definedName name="S11P2">#REF!</definedName>
    <definedName name="S11P20" localSheetId="2">#REF!</definedName>
    <definedName name="S11P20" localSheetId="10">#REF!</definedName>
    <definedName name="S11P20" localSheetId="8">#REF!</definedName>
    <definedName name="S11P20" localSheetId="11">#REF!</definedName>
    <definedName name="S11P20" localSheetId="12">#REF!</definedName>
    <definedName name="S11P20">#REF!</definedName>
    <definedName name="S11P21" localSheetId="2">#REF!</definedName>
    <definedName name="S11P21" localSheetId="10">#REF!</definedName>
    <definedName name="S11P21" localSheetId="8">#REF!</definedName>
    <definedName name="S11P21" localSheetId="11">#REF!</definedName>
    <definedName name="S11P21" localSheetId="12">#REF!</definedName>
    <definedName name="S11P21">#REF!</definedName>
    <definedName name="S11P22" localSheetId="2">#REF!</definedName>
    <definedName name="S11P22" localSheetId="10">#REF!</definedName>
    <definedName name="S11P22" localSheetId="8">#REF!</definedName>
    <definedName name="S11P22" localSheetId="11">#REF!</definedName>
    <definedName name="S11P22" localSheetId="12">#REF!</definedName>
    <definedName name="S11P22">#REF!</definedName>
    <definedName name="S11P23" localSheetId="2">#REF!</definedName>
    <definedName name="S11P23" localSheetId="10">#REF!</definedName>
    <definedName name="S11P23" localSheetId="8">#REF!</definedName>
    <definedName name="S11P23" localSheetId="11">#REF!</definedName>
    <definedName name="S11P23" localSheetId="12">#REF!</definedName>
    <definedName name="S11P23">#REF!</definedName>
    <definedName name="S11P24" localSheetId="2">#REF!</definedName>
    <definedName name="S11P24" localSheetId="10">#REF!</definedName>
    <definedName name="S11P24" localSheetId="8">#REF!</definedName>
    <definedName name="S11P24" localSheetId="11">#REF!</definedName>
    <definedName name="S11P24" localSheetId="12">#REF!</definedName>
    <definedName name="S11P24">#REF!</definedName>
    <definedName name="S11P3" localSheetId="2">#REF!</definedName>
    <definedName name="S11P3" localSheetId="10">#REF!</definedName>
    <definedName name="S11P3" localSheetId="8">#REF!</definedName>
    <definedName name="S11P3" localSheetId="11">#REF!</definedName>
    <definedName name="S11P3" localSheetId="12">#REF!</definedName>
    <definedName name="S11P3">#REF!</definedName>
    <definedName name="S11P4" localSheetId="2">#REF!</definedName>
    <definedName name="S11P4" localSheetId="10">#REF!</definedName>
    <definedName name="S11P4" localSheetId="8">#REF!</definedName>
    <definedName name="S11P4" localSheetId="11">#REF!</definedName>
    <definedName name="S11P4" localSheetId="12">#REF!</definedName>
    <definedName name="S11P4">#REF!</definedName>
    <definedName name="S11P5" localSheetId="2">#REF!</definedName>
    <definedName name="S11P5" localSheetId="10">#REF!</definedName>
    <definedName name="S11P5" localSheetId="8">#REF!</definedName>
    <definedName name="S11P5" localSheetId="11">#REF!</definedName>
    <definedName name="S11P5" localSheetId="12">#REF!</definedName>
    <definedName name="S11P5">#REF!</definedName>
    <definedName name="S11P6" localSheetId="2">#REF!</definedName>
    <definedName name="S11P6" localSheetId="10">#REF!</definedName>
    <definedName name="S11P6" localSheetId="8">#REF!</definedName>
    <definedName name="S11P6" localSheetId="11">#REF!</definedName>
    <definedName name="S11P6" localSheetId="12">#REF!</definedName>
    <definedName name="S11P6">#REF!</definedName>
    <definedName name="S11P7" localSheetId="2">#REF!</definedName>
    <definedName name="S11P7" localSheetId="10">#REF!</definedName>
    <definedName name="S11P7" localSheetId="8">#REF!</definedName>
    <definedName name="S11P7" localSheetId="11">#REF!</definedName>
    <definedName name="S11P7" localSheetId="12">#REF!</definedName>
    <definedName name="S11P7">#REF!</definedName>
    <definedName name="S11P8" localSheetId="2">#REF!</definedName>
    <definedName name="S11P8" localSheetId="10">#REF!</definedName>
    <definedName name="S11P8" localSheetId="8">#REF!</definedName>
    <definedName name="S11P8" localSheetId="11">#REF!</definedName>
    <definedName name="S11P8" localSheetId="12">#REF!</definedName>
    <definedName name="S11P8">#REF!</definedName>
    <definedName name="S11P9" localSheetId="2">#REF!</definedName>
    <definedName name="S11P9" localSheetId="10">#REF!</definedName>
    <definedName name="S11P9" localSheetId="8">#REF!</definedName>
    <definedName name="S11P9" localSheetId="11">#REF!</definedName>
    <definedName name="S11P9" localSheetId="12">#REF!</definedName>
    <definedName name="S11P9">#REF!</definedName>
    <definedName name="S11R1" localSheetId="2">#REF!</definedName>
    <definedName name="S11R1" localSheetId="10">#REF!</definedName>
    <definedName name="S11R1" localSheetId="8">#REF!</definedName>
    <definedName name="S11R1" localSheetId="11">#REF!</definedName>
    <definedName name="S11R1" localSheetId="12">#REF!</definedName>
    <definedName name="S11R1">#REF!</definedName>
    <definedName name="S11R10" localSheetId="2">#REF!</definedName>
    <definedName name="S11R10" localSheetId="10">#REF!</definedName>
    <definedName name="S11R10" localSheetId="8">#REF!</definedName>
    <definedName name="S11R10" localSheetId="11">#REF!</definedName>
    <definedName name="S11R10" localSheetId="12">#REF!</definedName>
    <definedName name="S11R10">#REF!</definedName>
    <definedName name="S11R11" localSheetId="2">#REF!</definedName>
    <definedName name="S11R11" localSheetId="10">#REF!</definedName>
    <definedName name="S11R11" localSheetId="8">#REF!</definedName>
    <definedName name="S11R11" localSheetId="11">#REF!</definedName>
    <definedName name="S11R11" localSheetId="12">#REF!</definedName>
    <definedName name="S11R11">#REF!</definedName>
    <definedName name="S11R12" localSheetId="2">#REF!</definedName>
    <definedName name="S11R12" localSheetId="10">#REF!</definedName>
    <definedName name="S11R12" localSheetId="8">#REF!</definedName>
    <definedName name="S11R12" localSheetId="11">#REF!</definedName>
    <definedName name="S11R12" localSheetId="12">#REF!</definedName>
    <definedName name="S11R12">#REF!</definedName>
    <definedName name="S11R13" localSheetId="2">#REF!</definedName>
    <definedName name="S11R13" localSheetId="10">#REF!</definedName>
    <definedName name="S11R13" localSheetId="8">#REF!</definedName>
    <definedName name="S11R13" localSheetId="11">#REF!</definedName>
    <definedName name="S11R13" localSheetId="12">#REF!</definedName>
    <definedName name="S11R13">#REF!</definedName>
    <definedName name="S11R14" localSheetId="2">#REF!</definedName>
    <definedName name="S11R14" localSheetId="10">#REF!</definedName>
    <definedName name="S11R14" localSheetId="8">#REF!</definedName>
    <definedName name="S11R14" localSheetId="11">#REF!</definedName>
    <definedName name="S11R14" localSheetId="12">#REF!</definedName>
    <definedName name="S11R14">#REF!</definedName>
    <definedName name="S11R15" localSheetId="2">#REF!</definedName>
    <definedName name="S11R15" localSheetId="10">#REF!</definedName>
    <definedName name="S11R15" localSheetId="8">#REF!</definedName>
    <definedName name="S11R15" localSheetId="11">#REF!</definedName>
    <definedName name="S11R15" localSheetId="12">#REF!</definedName>
    <definedName name="S11R15">#REF!</definedName>
    <definedName name="S11R16" localSheetId="2">#REF!</definedName>
    <definedName name="S11R16" localSheetId="10">#REF!</definedName>
    <definedName name="S11R16" localSheetId="8">#REF!</definedName>
    <definedName name="S11R16" localSheetId="11">#REF!</definedName>
    <definedName name="S11R16" localSheetId="12">#REF!</definedName>
    <definedName name="S11R16">#REF!</definedName>
    <definedName name="S11R17" localSheetId="2">#REF!</definedName>
    <definedName name="S11R17" localSheetId="10">#REF!</definedName>
    <definedName name="S11R17" localSheetId="8">#REF!</definedName>
    <definedName name="S11R17" localSheetId="11">#REF!</definedName>
    <definedName name="S11R17" localSheetId="12">#REF!</definedName>
    <definedName name="S11R17">#REF!</definedName>
    <definedName name="S11R18" localSheetId="2">#REF!</definedName>
    <definedName name="S11R18" localSheetId="10">#REF!</definedName>
    <definedName name="S11R18" localSheetId="8">#REF!</definedName>
    <definedName name="S11R18" localSheetId="11">#REF!</definedName>
    <definedName name="S11R18" localSheetId="12">#REF!</definedName>
    <definedName name="S11R18">#REF!</definedName>
    <definedName name="S11R19" localSheetId="2">#REF!</definedName>
    <definedName name="S11R19" localSheetId="10">#REF!</definedName>
    <definedName name="S11R19" localSheetId="8">#REF!</definedName>
    <definedName name="S11R19" localSheetId="11">#REF!</definedName>
    <definedName name="S11R19" localSheetId="12">#REF!</definedName>
    <definedName name="S11R19">#REF!</definedName>
    <definedName name="S11R2" localSheetId="2">#REF!</definedName>
    <definedName name="S11R2" localSheetId="10">#REF!</definedName>
    <definedName name="S11R2" localSheetId="8">#REF!</definedName>
    <definedName name="S11R2" localSheetId="11">#REF!</definedName>
    <definedName name="S11R2" localSheetId="12">#REF!</definedName>
    <definedName name="S11R2">#REF!</definedName>
    <definedName name="S11R20" localSheetId="2">#REF!</definedName>
    <definedName name="S11R20" localSheetId="10">#REF!</definedName>
    <definedName name="S11R20" localSheetId="8">#REF!</definedName>
    <definedName name="S11R20" localSheetId="11">#REF!</definedName>
    <definedName name="S11R20" localSheetId="12">#REF!</definedName>
    <definedName name="S11R20">#REF!</definedName>
    <definedName name="S11R21" localSheetId="2">#REF!</definedName>
    <definedName name="S11R21" localSheetId="10">#REF!</definedName>
    <definedName name="S11R21" localSheetId="8">#REF!</definedName>
    <definedName name="S11R21" localSheetId="11">#REF!</definedName>
    <definedName name="S11R21" localSheetId="12">#REF!</definedName>
    <definedName name="S11R21">#REF!</definedName>
    <definedName name="S11R22" localSheetId="2">#REF!</definedName>
    <definedName name="S11R22" localSheetId="10">#REF!</definedName>
    <definedName name="S11R22" localSheetId="8">#REF!</definedName>
    <definedName name="S11R22" localSheetId="11">#REF!</definedName>
    <definedName name="S11R22" localSheetId="12">#REF!</definedName>
    <definedName name="S11R22">#REF!</definedName>
    <definedName name="S11R23" localSheetId="2">#REF!</definedName>
    <definedName name="S11R23" localSheetId="10">#REF!</definedName>
    <definedName name="S11R23" localSheetId="8">#REF!</definedName>
    <definedName name="S11R23" localSheetId="11">#REF!</definedName>
    <definedName name="S11R23" localSheetId="12">#REF!</definedName>
    <definedName name="S11R23">#REF!</definedName>
    <definedName name="S11R24" localSheetId="2">#REF!</definedName>
    <definedName name="S11R24" localSheetId="10">#REF!</definedName>
    <definedName name="S11R24" localSheetId="8">#REF!</definedName>
    <definedName name="S11R24" localSheetId="11">#REF!</definedName>
    <definedName name="S11R24" localSheetId="12">#REF!</definedName>
    <definedName name="S11R24">#REF!</definedName>
    <definedName name="S11R3" localSheetId="2">#REF!</definedName>
    <definedName name="S11R3" localSheetId="10">#REF!</definedName>
    <definedName name="S11R3" localSheetId="8">#REF!</definedName>
    <definedName name="S11R3" localSheetId="11">#REF!</definedName>
    <definedName name="S11R3" localSheetId="12">#REF!</definedName>
    <definedName name="S11R3">#REF!</definedName>
    <definedName name="S11R4" localSheetId="2">#REF!</definedName>
    <definedName name="S11R4" localSheetId="10">#REF!</definedName>
    <definedName name="S11R4" localSheetId="8">#REF!</definedName>
    <definedName name="S11R4" localSheetId="11">#REF!</definedName>
    <definedName name="S11R4" localSheetId="12">#REF!</definedName>
    <definedName name="S11R4">#REF!</definedName>
    <definedName name="S11R5" localSheetId="2">#REF!</definedName>
    <definedName name="S11R5" localSheetId="10">#REF!</definedName>
    <definedName name="S11R5" localSheetId="8">#REF!</definedName>
    <definedName name="S11R5" localSheetId="11">#REF!</definedName>
    <definedName name="S11R5" localSheetId="12">#REF!</definedName>
    <definedName name="S11R5">#REF!</definedName>
    <definedName name="S11R6" localSheetId="2">#REF!</definedName>
    <definedName name="S11R6" localSheetId="10">#REF!</definedName>
    <definedName name="S11R6" localSheetId="8">#REF!</definedName>
    <definedName name="S11R6" localSheetId="11">#REF!</definedName>
    <definedName name="S11R6" localSheetId="12">#REF!</definedName>
    <definedName name="S11R6">#REF!</definedName>
    <definedName name="S11R7" localSheetId="2">#REF!</definedName>
    <definedName name="S11R7" localSheetId="10">#REF!</definedName>
    <definedName name="S11R7" localSheetId="8">#REF!</definedName>
    <definedName name="S11R7" localSheetId="11">#REF!</definedName>
    <definedName name="S11R7" localSheetId="12">#REF!</definedName>
    <definedName name="S11R7">#REF!</definedName>
    <definedName name="S11R8" localSheetId="2">#REF!</definedName>
    <definedName name="S11R8" localSheetId="10">#REF!</definedName>
    <definedName name="S11R8" localSheetId="8">#REF!</definedName>
    <definedName name="S11R8" localSheetId="11">#REF!</definedName>
    <definedName name="S11R8" localSheetId="12">#REF!</definedName>
    <definedName name="S11R8">#REF!</definedName>
    <definedName name="S11R9" localSheetId="2">#REF!</definedName>
    <definedName name="S11R9" localSheetId="10">#REF!</definedName>
    <definedName name="S11R9" localSheetId="8">#REF!</definedName>
    <definedName name="S11R9" localSheetId="11">#REF!</definedName>
    <definedName name="S11R9" localSheetId="12">#REF!</definedName>
    <definedName name="S11R9">#REF!</definedName>
    <definedName name="S12P1" localSheetId="2">#REF!</definedName>
    <definedName name="S12P1" localSheetId="10">#REF!</definedName>
    <definedName name="S12P1" localSheetId="8">#REF!</definedName>
    <definedName name="S12P1" localSheetId="11">#REF!</definedName>
    <definedName name="S12P1" localSheetId="12">#REF!</definedName>
    <definedName name="S12P1">#REF!</definedName>
    <definedName name="S12P10" localSheetId="2">#REF!</definedName>
    <definedName name="S12P10" localSheetId="10">#REF!</definedName>
    <definedName name="S12P10" localSheetId="8">#REF!</definedName>
    <definedName name="S12P10" localSheetId="11">#REF!</definedName>
    <definedName name="S12P10" localSheetId="12">#REF!</definedName>
    <definedName name="S12P10">#REF!</definedName>
    <definedName name="S12P11" localSheetId="2">#REF!</definedName>
    <definedName name="S12P11" localSheetId="10">#REF!</definedName>
    <definedName name="S12P11" localSheetId="8">#REF!</definedName>
    <definedName name="S12P11" localSheetId="11">#REF!</definedName>
    <definedName name="S12P11" localSheetId="12">#REF!</definedName>
    <definedName name="S12P11">#REF!</definedName>
    <definedName name="S12P12" localSheetId="2">#REF!</definedName>
    <definedName name="S12P12" localSheetId="10">#REF!</definedName>
    <definedName name="S12P12" localSheetId="8">#REF!</definedName>
    <definedName name="S12P12" localSheetId="11">#REF!</definedName>
    <definedName name="S12P12" localSheetId="12">#REF!</definedName>
    <definedName name="S12P12">#REF!</definedName>
    <definedName name="S12P13" localSheetId="2">#REF!</definedName>
    <definedName name="S12P13" localSheetId="10">#REF!</definedName>
    <definedName name="S12P13" localSheetId="8">#REF!</definedName>
    <definedName name="S12P13" localSheetId="11">#REF!</definedName>
    <definedName name="S12P13" localSheetId="12">#REF!</definedName>
    <definedName name="S12P13">#REF!</definedName>
    <definedName name="S12P14" localSheetId="2">#REF!</definedName>
    <definedName name="S12P14" localSheetId="10">#REF!</definedName>
    <definedName name="S12P14" localSheetId="8">#REF!</definedName>
    <definedName name="S12P14" localSheetId="11">#REF!</definedName>
    <definedName name="S12P14" localSheetId="12">#REF!</definedName>
    <definedName name="S12P14">#REF!</definedName>
    <definedName name="S12P15" localSheetId="2">#REF!</definedName>
    <definedName name="S12P15" localSheetId="10">#REF!</definedName>
    <definedName name="S12P15" localSheetId="8">#REF!</definedName>
    <definedName name="S12P15" localSheetId="11">#REF!</definedName>
    <definedName name="S12P15" localSheetId="12">#REF!</definedName>
    <definedName name="S12P15">#REF!</definedName>
    <definedName name="S12P16" localSheetId="2">#REF!</definedName>
    <definedName name="S12P16" localSheetId="10">#REF!</definedName>
    <definedName name="S12P16" localSheetId="8">#REF!</definedName>
    <definedName name="S12P16" localSheetId="11">#REF!</definedName>
    <definedName name="S12P16" localSheetId="12">#REF!</definedName>
    <definedName name="S12P16">#REF!</definedName>
    <definedName name="S12P17" localSheetId="2">#REF!</definedName>
    <definedName name="S12P17" localSheetId="10">#REF!</definedName>
    <definedName name="S12P17" localSheetId="8">#REF!</definedName>
    <definedName name="S12P17" localSheetId="11">#REF!</definedName>
    <definedName name="S12P17" localSheetId="12">#REF!</definedName>
    <definedName name="S12P17">#REF!</definedName>
    <definedName name="S12P18" localSheetId="2">#REF!</definedName>
    <definedName name="S12P18" localSheetId="10">#REF!</definedName>
    <definedName name="S12P18" localSheetId="8">#REF!</definedName>
    <definedName name="S12P18" localSheetId="11">#REF!</definedName>
    <definedName name="S12P18" localSheetId="12">#REF!</definedName>
    <definedName name="S12P18">#REF!</definedName>
    <definedName name="S12P19" localSheetId="2">#REF!</definedName>
    <definedName name="S12P19" localSheetId="10">#REF!</definedName>
    <definedName name="S12P19" localSheetId="8">#REF!</definedName>
    <definedName name="S12P19" localSheetId="11">#REF!</definedName>
    <definedName name="S12P19" localSheetId="12">#REF!</definedName>
    <definedName name="S12P19">#REF!</definedName>
    <definedName name="S12P2" localSheetId="2">#REF!</definedName>
    <definedName name="S12P2" localSheetId="10">#REF!</definedName>
    <definedName name="S12P2" localSheetId="8">#REF!</definedName>
    <definedName name="S12P2" localSheetId="11">#REF!</definedName>
    <definedName name="S12P2" localSheetId="12">#REF!</definedName>
    <definedName name="S12P2">#REF!</definedName>
    <definedName name="S12P20" localSheetId="2">#REF!</definedName>
    <definedName name="S12P20" localSheetId="10">#REF!</definedName>
    <definedName name="S12P20" localSheetId="8">#REF!</definedName>
    <definedName name="S12P20" localSheetId="11">#REF!</definedName>
    <definedName name="S12P20" localSheetId="12">#REF!</definedName>
    <definedName name="S12P20">#REF!</definedName>
    <definedName name="S12P21" localSheetId="2">#REF!</definedName>
    <definedName name="S12P21" localSheetId="10">#REF!</definedName>
    <definedName name="S12P21" localSheetId="8">#REF!</definedName>
    <definedName name="S12P21" localSheetId="11">#REF!</definedName>
    <definedName name="S12P21" localSheetId="12">#REF!</definedName>
    <definedName name="S12P21">#REF!</definedName>
    <definedName name="S12P22" localSheetId="2">#REF!</definedName>
    <definedName name="S12P22" localSheetId="10">#REF!</definedName>
    <definedName name="S12P22" localSheetId="8">#REF!</definedName>
    <definedName name="S12P22" localSheetId="11">#REF!</definedName>
    <definedName name="S12P22" localSheetId="12">#REF!</definedName>
    <definedName name="S12P22">#REF!</definedName>
    <definedName name="S12P23" localSheetId="2">#REF!</definedName>
    <definedName name="S12P23" localSheetId="10">#REF!</definedName>
    <definedName name="S12P23" localSheetId="8">#REF!</definedName>
    <definedName name="S12P23" localSheetId="11">#REF!</definedName>
    <definedName name="S12P23" localSheetId="12">#REF!</definedName>
    <definedName name="S12P23">#REF!</definedName>
    <definedName name="S12P24" localSheetId="2">#REF!</definedName>
    <definedName name="S12P24" localSheetId="10">#REF!</definedName>
    <definedName name="S12P24" localSheetId="8">#REF!</definedName>
    <definedName name="S12P24" localSheetId="11">#REF!</definedName>
    <definedName name="S12P24" localSheetId="12">#REF!</definedName>
    <definedName name="S12P24">#REF!</definedName>
    <definedName name="S12P3" localSheetId="2">#REF!</definedName>
    <definedName name="S12P3" localSheetId="10">#REF!</definedName>
    <definedName name="S12P3" localSheetId="8">#REF!</definedName>
    <definedName name="S12P3" localSheetId="11">#REF!</definedName>
    <definedName name="S12P3" localSheetId="12">#REF!</definedName>
    <definedName name="S12P3">#REF!</definedName>
    <definedName name="S12P4" localSheetId="2">#REF!</definedName>
    <definedName name="S12P4" localSheetId="10">#REF!</definedName>
    <definedName name="S12P4" localSheetId="8">#REF!</definedName>
    <definedName name="S12P4" localSheetId="11">#REF!</definedName>
    <definedName name="S12P4" localSheetId="12">#REF!</definedName>
    <definedName name="S12P4">#REF!</definedName>
    <definedName name="S12P5" localSheetId="2">#REF!</definedName>
    <definedName name="S12P5" localSheetId="10">#REF!</definedName>
    <definedName name="S12P5" localSheetId="8">#REF!</definedName>
    <definedName name="S12P5" localSheetId="11">#REF!</definedName>
    <definedName name="S12P5" localSheetId="12">#REF!</definedName>
    <definedName name="S12P5">#REF!</definedName>
    <definedName name="S12P6" localSheetId="2">#REF!</definedName>
    <definedName name="S12P6" localSheetId="10">#REF!</definedName>
    <definedName name="S12P6" localSheetId="8">#REF!</definedName>
    <definedName name="S12P6" localSheetId="11">#REF!</definedName>
    <definedName name="S12P6" localSheetId="12">#REF!</definedName>
    <definedName name="S12P6">#REF!</definedName>
    <definedName name="S12P7" localSheetId="2">#REF!</definedName>
    <definedName name="S12P7" localSheetId="10">#REF!</definedName>
    <definedName name="S12P7" localSheetId="8">#REF!</definedName>
    <definedName name="S12P7" localSheetId="11">#REF!</definedName>
    <definedName name="S12P7" localSheetId="12">#REF!</definedName>
    <definedName name="S12P7">#REF!</definedName>
    <definedName name="S12P8" localSheetId="2">#REF!</definedName>
    <definedName name="S12P8" localSheetId="10">#REF!</definedName>
    <definedName name="S12P8" localSheetId="8">#REF!</definedName>
    <definedName name="S12P8" localSheetId="11">#REF!</definedName>
    <definedName name="S12P8" localSheetId="12">#REF!</definedName>
    <definedName name="S12P8">#REF!</definedName>
    <definedName name="S12P9" localSheetId="2">#REF!</definedName>
    <definedName name="S12P9" localSheetId="10">#REF!</definedName>
    <definedName name="S12P9" localSheetId="8">#REF!</definedName>
    <definedName name="S12P9" localSheetId="11">#REF!</definedName>
    <definedName name="S12P9" localSheetId="12">#REF!</definedName>
    <definedName name="S12P9">#REF!</definedName>
    <definedName name="S12R1" localSheetId="2">#REF!</definedName>
    <definedName name="S12R1" localSheetId="10">#REF!</definedName>
    <definedName name="S12R1" localSheetId="8">#REF!</definedName>
    <definedName name="S12R1" localSheetId="11">#REF!</definedName>
    <definedName name="S12R1" localSheetId="12">#REF!</definedName>
    <definedName name="S12R1">#REF!</definedName>
    <definedName name="S12R10" localSheetId="2">#REF!</definedName>
    <definedName name="S12R10" localSheetId="10">#REF!</definedName>
    <definedName name="S12R10" localSheetId="8">#REF!</definedName>
    <definedName name="S12R10" localSheetId="11">#REF!</definedName>
    <definedName name="S12R10" localSheetId="12">#REF!</definedName>
    <definedName name="S12R10">#REF!</definedName>
    <definedName name="S12R11" localSheetId="2">#REF!</definedName>
    <definedName name="S12R11" localSheetId="10">#REF!</definedName>
    <definedName name="S12R11" localSheetId="8">#REF!</definedName>
    <definedName name="S12R11" localSheetId="11">#REF!</definedName>
    <definedName name="S12R11" localSheetId="12">#REF!</definedName>
    <definedName name="S12R11">#REF!</definedName>
    <definedName name="S12R12" localSheetId="2">#REF!</definedName>
    <definedName name="S12R12" localSheetId="10">#REF!</definedName>
    <definedName name="S12R12" localSheetId="8">#REF!</definedName>
    <definedName name="S12R12" localSheetId="11">#REF!</definedName>
    <definedName name="S12R12" localSheetId="12">#REF!</definedName>
    <definedName name="S12R12">#REF!</definedName>
    <definedName name="S12R13" localSheetId="2">#REF!</definedName>
    <definedName name="S12R13" localSheetId="10">#REF!</definedName>
    <definedName name="S12R13" localSheetId="8">#REF!</definedName>
    <definedName name="S12R13" localSheetId="11">#REF!</definedName>
    <definedName name="S12R13" localSheetId="12">#REF!</definedName>
    <definedName name="S12R13">#REF!</definedName>
    <definedName name="S12R14" localSheetId="2">#REF!</definedName>
    <definedName name="S12R14" localSheetId="10">#REF!</definedName>
    <definedName name="S12R14" localSheetId="8">#REF!</definedName>
    <definedName name="S12R14" localSheetId="11">#REF!</definedName>
    <definedName name="S12R14" localSheetId="12">#REF!</definedName>
    <definedName name="S12R14">#REF!</definedName>
    <definedName name="S12R15" localSheetId="2">#REF!</definedName>
    <definedName name="S12R15" localSheetId="10">#REF!</definedName>
    <definedName name="S12R15" localSheetId="8">#REF!</definedName>
    <definedName name="S12R15" localSheetId="11">#REF!</definedName>
    <definedName name="S12R15" localSheetId="12">#REF!</definedName>
    <definedName name="S12R15">#REF!</definedName>
    <definedName name="S12R16" localSheetId="2">#REF!</definedName>
    <definedName name="S12R16" localSheetId="10">#REF!</definedName>
    <definedName name="S12R16" localSheetId="8">#REF!</definedName>
    <definedName name="S12R16" localSheetId="11">#REF!</definedName>
    <definedName name="S12R16" localSheetId="12">#REF!</definedName>
    <definedName name="S12R16">#REF!</definedName>
    <definedName name="S12R17" localSheetId="2">#REF!</definedName>
    <definedName name="S12R17" localSheetId="10">#REF!</definedName>
    <definedName name="S12R17" localSheetId="8">#REF!</definedName>
    <definedName name="S12R17" localSheetId="11">#REF!</definedName>
    <definedName name="S12R17" localSheetId="12">#REF!</definedName>
    <definedName name="S12R17">#REF!</definedName>
    <definedName name="S12R18" localSheetId="2">#REF!</definedName>
    <definedName name="S12R18" localSheetId="10">#REF!</definedName>
    <definedName name="S12R18" localSheetId="8">#REF!</definedName>
    <definedName name="S12R18" localSheetId="11">#REF!</definedName>
    <definedName name="S12R18" localSheetId="12">#REF!</definedName>
    <definedName name="S12R18">#REF!</definedName>
    <definedName name="S12R19" localSheetId="2">#REF!</definedName>
    <definedName name="S12R19" localSheetId="10">#REF!</definedName>
    <definedName name="S12R19" localSheetId="8">#REF!</definedName>
    <definedName name="S12R19" localSheetId="11">#REF!</definedName>
    <definedName name="S12R19" localSheetId="12">#REF!</definedName>
    <definedName name="S12R19">#REF!</definedName>
    <definedName name="S12R2" localSheetId="2">#REF!</definedName>
    <definedName name="S12R2" localSheetId="10">#REF!</definedName>
    <definedName name="S12R2" localSheetId="8">#REF!</definedName>
    <definedName name="S12R2" localSheetId="11">#REF!</definedName>
    <definedName name="S12R2" localSheetId="12">#REF!</definedName>
    <definedName name="S12R2">#REF!</definedName>
    <definedName name="S12R20" localSheetId="2">#REF!</definedName>
    <definedName name="S12R20" localSheetId="10">#REF!</definedName>
    <definedName name="S12R20" localSheetId="8">#REF!</definedName>
    <definedName name="S12R20" localSheetId="11">#REF!</definedName>
    <definedName name="S12R20" localSheetId="12">#REF!</definedName>
    <definedName name="S12R20">#REF!</definedName>
    <definedName name="S12R21" localSheetId="2">#REF!</definedName>
    <definedName name="S12R21" localSheetId="10">#REF!</definedName>
    <definedName name="S12R21" localSheetId="8">#REF!</definedName>
    <definedName name="S12R21" localSheetId="11">#REF!</definedName>
    <definedName name="S12R21" localSheetId="12">#REF!</definedName>
    <definedName name="S12R21">#REF!</definedName>
    <definedName name="S12R22" localSheetId="2">#REF!</definedName>
    <definedName name="S12R22" localSheetId="10">#REF!</definedName>
    <definedName name="S12R22" localSheetId="8">#REF!</definedName>
    <definedName name="S12R22" localSheetId="11">#REF!</definedName>
    <definedName name="S12R22" localSheetId="12">#REF!</definedName>
    <definedName name="S12R22">#REF!</definedName>
    <definedName name="S12R23" localSheetId="2">#REF!</definedName>
    <definedName name="S12R23" localSheetId="10">#REF!</definedName>
    <definedName name="S12R23" localSheetId="8">#REF!</definedName>
    <definedName name="S12R23" localSheetId="11">#REF!</definedName>
    <definedName name="S12R23" localSheetId="12">#REF!</definedName>
    <definedName name="S12R23">#REF!</definedName>
    <definedName name="S12R24" localSheetId="2">#REF!</definedName>
    <definedName name="S12R24" localSheetId="10">#REF!</definedName>
    <definedName name="S12R24" localSheetId="8">#REF!</definedName>
    <definedName name="S12R24" localSheetId="11">#REF!</definedName>
    <definedName name="S12R24" localSheetId="12">#REF!</definedName>
    <definedName name="S12R24">#REF!</definedName>
    <definedName name="S12R3" localSheetId="2">#REF!</definedName>
    <definedName name="S12R3" localSheetId="10">#REF!</definedName>
    <definedName name="S12R3" localSheetId="8">#REF!</definedName>
    <definedName name="S12R3" localSheetId="11">#REF!</definedName>
    <definedName name="S12R3" localSheetId="12">#REF!</definedName>
    <definedName name="S12R3">#REF!</definedName>
    <definedName name="S12R4" localSheetId="2">#REF!</definedName>
    <definedName name="S12R4" localSheetId="10">#REF!</definedName>
    <definedName name="S12R4" localSheetId="8">#REF!</definedName>
    <definedName name="S12R4" localSheetId="11">#REF!</definedName>
    <definedName name="S12R4" localSheetId="12">#REF!</definedName>
    <definedName name="S12R4">#REF!</definedName>
    <definedName name="S12R5" localSheetId="2">#REF!</definedName>
    <definedName name="S12R5" localSheetId="10">#REF!</definedName>
    <definedName name="S12R5" localSheetId="8">#REF!</definedName>
    <definedName name="S12R5" localSheetId="11">#REF!</definedName>
    <definedName name="S12R5" localSheetId="12">#REF!</definedName>
    <definedName name="S12R5">#REF!</definedName>
    <definedName name="S12R6" localSheetId="2">#REF!</definedName>
    <definedName name="S12R6" localSheetId="10">#REF!</definedName>
    <definedName name="S12R6" localSheetId="8">#REF!</definedName>
    <definedName name="S12R6" localSheetId="11">#REF!</definedName>
    <definedName name="S12R6" localSheetId="12">#REF!</definedName>
    <definedName name="S12R6">#REF!</definedName>
    <definedName name="S12R7" localSheetId="2">#REF!</definedName>
    <definedName name="S12R7" localSheetId="10">#REF!</definedName>
    <definedName name="S12R7" localSheetId="8">#REF!</definedName>
    <definedName name="S12R7" localSheetId="11">#REF!</definedName>
    <definedName name="S12R7" localSheetId="12">#REF!</definedName>
    <definedName name="S12R7">#REF!</definedName>
    <definedName name="S12R8" localSheetId="2">#REF!</definedName>
    <definedName name="S12R8" localSheetId="10">#REF!</definedName>
    <definedName name="S12R8" localSheetId="8">#REF!</definedName>
    <definedName name="S12R8" localSheetId="11">#REF!</definedName>
    <definedName name="S12R8" localSheetId="12">#REF!</definedName>
    <definedName name="S12R8">#REF!</definedName>
    <definedName name="S12R9" localSheetId="2">#REF!</definedName>
    <definedName name="S12R9" localSheetId="10">#REF!</definedName>
    <definedName name="S12R9" localSheetId="8">#REF!</definedName>
    <definedName name="S12R9" localSheetId="11">#REF!</definedName>
    <definedName name="S12R9" localSheetId="12">#REF!</definedName>
    <definedName name="S12R9">#REF!</definedName>
    <definedName name="S13P1" localSheetId="2">#REF!</definedName>
    <definedName name="S13P1" localSheetId="10">#REF!</definedName>
    <definedName name="S13P1" localSheetId="8">#REF!</definedName>
    <definedName name="S13P1" localSheetId="11">#REF!</definedName>
    <definedName name="S13P1" localSheetId="12">#REF!</definedName>
    <definedName name="S13P1">#REF!</definedName>
    <definedName name="S13P10" localSheetId="2">#REF!</definedName>
    <definedName name="S13P10" localSheetId="10">#REF!</definedName>
    <definedName name="S13P10" localSheetId="8">#REF!</definedName>
    <definedName name="S13P10" localSheetId="11">#REF!</definedName>
    <definedName name="S13P10" localSheetId="12">#REF!</definedName>
    <definedName name="S13P10">#REF!</definedName>
    <definedName name="S13P11" localSheetId="2">#REF!</definedName>
    <definedName name="S13P11" localSheetId="10">#REF!</definedName>
    <definedName name="S13P11" localSheetId="8">#REF!</definedName>
    <definedName name="S13P11" localSheetId="11">#REF!</definedName>
    <definedName name="S13P11" localSheetId="12">#REF!</definedName>
    <definedName name="S13P11">#REF!</definedName>
    <definedName name="S13P12" localSheetId="2">#REF!</definedName>
    <definedName name="S13P12" localSheetId="10">#REF!</definedName>
    <definedName name="S13P12" localSheetId="8">#REF!</definedName>
    <definedName name="S13P12" localSheetId="11">#REF!</definedName>
    <definedName name="S13P12" localSheetId="12">#REF!</definedName>
    <definedName name="S13P12">#REF!</definedName>
    <definedName name="S13P13" localSheetId="2">#REF!</definedName>
    <definedName name="S13P13" localSheetId="10">#REF!</definedName>
    <definedName name="S13P13" localSheetId="8">#REF!</definedName>
    <definedName name="S13P13" localSheetId="11">#REF!</definedName>
    <definedName name="S13P13" localSheetId="12">#REF!</definedName>
    <definedName name="S13P13">#REF!</definedName>
    <definedName name="S13P14" localSheetId="2">#REF!</definedName>
    <definedName name="S13P14" localSheetId="10">#REF!</definedName>
    <definedName name="S13P14" localSheetId="8">#REF!</definedName>
    <definedName name="S13P14" localSheetId="11">#REF!</definedName>
    <definedName name="S13P14" localSheetId="12">#REF!</definedName>
    <definedName name="S13P14">#REF!</definedName>
    <definedName name="S13P15" localSheetId="2">#REF!</definedName>
    <definedName name="S13P15" localSheetId="10">#REF!</definedName>
    <definedName name="S13P15" localSheetId="8">#REF!</definedName>
    <definedName name="S13P15" localSheetId="11">#REF!</definedName>
    <definedName name="S13P15" localSheetId="12">#REF!</definedName>
    <definedName name="S13P15">#REF!</definedName>
    <definedName name="S13P16" localSheetId="2">#REF!</definedName>
    <definedName name="S13P16" localSheetId="10">#REF!</definedName>
    <definedName name="S13P16" localSheetId="8">#REF!</definedName>
    <definedName name="S13P16" localSheetId="11">#REF!</definedName>
    <definedName name="S13P16" localSheetId="12">#REF!</definedName>
    <definedName name="S13P16">#REF!</definedName>
    <definedName name="S13P17" localSheetId="2">#REF!</definedName>
    <definedName name="S13P17" localSheetId="10">#REF!</definedName>
    <definedName name="S13P17" localSheetId="8">#REF!</definedName>
    <definedName name="S13P17" localSheetId="11">#REF!</definedName>
    <definedName name="S13P17" localSheetId="12">#REF!</definedName>
    <definedName name="S13P17">#REF!</definedName>
    <definedName name="S13P18" localSheetId="2">#REF!</definedName>
    <definedName name="S13P18" localSheetId="10">#REF!</definedName>
    <definedName name="S13P18" localSheetId="8">#REF!</definedName>
    <definedName name="S13P18" localSheetId="11">#REF!</definedName>
    <definedName name="S13P18" localSheetId="12">#REF!</definedName>
    <definedName name="S13P18">#REF!</definedName>
    <definedName name="S13P19" localSheetId="2">#REF!</definedName>
    <definedName name="S13P19" localSheetId="10">#REF!</definedName>
    <definedName name="S13P19" localSheetId="8">#REF!</definedName>
    <definedName name="S13P19" localSheetId="11">#REF!</definedName>
    <definedName name="S13P19" localSheetId="12">#REF!</definedName>
    <definedName name="S13P19">#REF!</definedName>
    <definedName name="S13P2" localSheetId="2">#REF!</definedName>
    <definedName name="S13P2" localSheetId="10">#REF!</definedName>
    <definedName name="S13P2" localSheetId="8">#REF!</definedName>
    <definedName name="S13P2" localSheetId="11">#REF!</definedName>
    <definedName name="S13P2" localSheetId="12">#REF!</definedName>
    <definedName name="S13P2">#REF!</definedName>
    <definedName name="S13P20" localSheetId="2">#REF!</definedName>
    <definedName name="S13P20" localSheetId="10">#REF!</definedName>
    <definedName name="S13P20" localSheetId="8">#REF!</definedName>
    <definedName name="S13P20" localSheetId="11">#REF!</definedName>
    <definedName name="S13P20" localSheetId="12">#REF!</definedName>
    <definedName name="S13P20">#REF!</definedName>
    <definedName name="S13P21" localSheetId="2">#REF!</definedName>
    <definedName name="S13P21" localSheetId="10">#REF!</definedName>
    <definedName name="S13P21" localSheetId="8">#REF!</definedName>
    <definedName name="S13P21" localSheetId="11">#REF!</definedName>
    <definedName name="S13P21" localSheetId="12">#REF!</definedName>
    <definedName name="S13P21">#REF!</definedName>
    <definedName name="S13P22" localSheetId="2">#REF!</definedName>
    <definedName name="S13P22" localSheetId="10">#REF!</definedName>
    <definedName name="S13P22" localSheetId="8">#REF!</definedName>
    <definedName name="S13P22" localSheetId="11">#REF!</definedName>
    <definedName name="S13P22" localSheetId="12">#REF!</definedName>
    <definedName name="S13P22">#REF!</definedName>
    <definedName name="S13P23" localSheetId="2">#REF!</definedName>
    <definedName name="S13P23" localSheetId="10">#REF!</definedName>
    <definedName name="S13P23" localSheetId="8">#REF!</definedName>
    <definedName name="S13P23" localSheetId="11">#REF!</definedName>
    <definedName name="S13P23" localSheetId="12">#REF!</definedName>
    <definedName name="S13P23">#REF!</definedName>
    <definedName name="S13P24" localSheetId="2">#REF!</definedName>
    <definedName name="S13P24" localSheetId="10">#REF!</definedName>
    <definedName name="S13P24" localSheetId="8">#REF!</definedName>
    <definedName name="S13P24" localSheetId="11">#REF!</definedName>
    <definedName name="S13P24" localSheetId="12">#REF!</definedName>
    <definedName name="S13P24">#REF!</definedName>
    <definedName name="S13P3" localSheetId="2">#REF!</definedName>
    <definedName name="S13P3" localSheetId="10">#REF!</definedName>
    <definedName name="S13P3" localSheetId="8">#REF!</definedName>
    <definedName name="S13P3" localSheetId="11">#REF!</definedName>
    <definedName name="S13P3" localSheetId="12">#REF!</definedName>
    <definedName name="S13P3">#REF!</definedName>
    <definedName name="S13P4" localSheetId="2">#REF!</definedName>
    <definedName name="S13P4" localSheetId="10">#REF!</definedName>
    <definedName name="S13P4" localSheetId="8">#REF!</definedName>
    <definedName name="S13P4" localSheetId="11">#REF!</definedName>
    <definedName name="S13P4" localSheetId="12">#REF!</definedName>
    <definedName name="S13P4">#REF!</definedName>
    <definedName name="S13P5" localSheetId="2">#REF!</definedName>
    <definedName name="S13P5" localSheetId="10">#REF!</definedName>
    <definedName name="S13P5" localSheetId="8">#REF!</definedName>
    <definedName name="S13P5" localSheetId="11">#REF!</definedName>
    <definedName name="S13P5" localSheetId="12">#REF!</definedName>
    <definedName name="S13P5">#REF!</definedName>
    <definedName name="S13P6" localSheetId="2">#REF!</definedName>
    <definedName name="S13P6" localSheetId="10">#REF!</definedName>
    <definedName name="S13P6" localSheetId="8">#REF!</definedName>
    <definedName name="S13P6" localSheetId="11">#REF!</definedName>
    <definedName name="S13P6" localSheetId="12">#REF!</definedName>
    <definedName name="S13P6">#REF!</definedName>
    <definedName name="S13P7" localSheetId="2">#REF!</definedName>
    <definedName name="S13P7" localSheetId="10">#REF!</definedName>
    <definedName name="S13P7" localSheetId="8">#REF!</definedName>
    <definedName name="S13P7" localSheetId="11">#REF!</definedName>
    <definedName name="S13P7" localSheetId="12">#REF!</definedName>
    <definedName name="S13P7">#REF!</definedName>
    <definedName name="S13P8" localSheetId="2">#REF!</definedName>
    <definedName name="S13P8" localSheetId="10">#REF!</definedName>
    <definedName name="S13P8" localSheetId="8">#REF!</definedName>
    <definedName name="S13P8" localSheetId="11">#REF!</definedName>
    <definedName name="S13P8" localSheetId="12">#REF!</definedName>
    <definedName name="S13P8">#REF!</definedName>
    <definedName name="S13P9" localSheetId="2">#REF!</definedName>
    <definedName name="S13P9" localSheetId="10">#REF!</definedName>
    <definedName name="S13P9" localSheetId="8">#REF!</definedName>
    <definedName name="S13P9" localSheetId="11">#REF!</definedName>
    <definedName name="S13P9" localSheetId="12">#REF!</definedName>
    <definedName name="S13P9">#REF!</definedName>
    <definedName name="S13R1" localSheetId="2">#REF!</definedName>
    <definedName name="S13R1" localSheetId="10">#REF!</definedName>
    <definedName name="S13R1" localSheetId="8">#REF!</definedName>
    <definedName name="S13R1" localSheetId="11">#REF!</definedName>
    <definedName name="S13R1" localSheetId="12">#REF!</definedName>
    <definedName name="S13R1">#REF!</definedName>
    <definedName name="S13R10" localSheetId="2">#REF!</definedName>
    <definedName name="S13R10" localSheetId="10">#REF!</definedName>
    <definedName name="S13R10" localSheetId="8">#REF!</definedName>
    <definedName name="S13R10" localSheetId="11">#REF!</definedName>
    <definedName name="S13R10" localSheetId="12">#REF!</definedName>
    <definedName name="S13R10">#REF!</definedName>
    <definedName name="S13R11" localSheetId="2">#REF!</definedName>
    <definedName name="S13R11" localSheetId="10">#REF!</definedName>
    <definedName name="S13R11" localSheetId="8">#REF!</definedName>
    <definedName name="S13R11" localSheetId="11">#REF!</definedName>
    <definedName name="S13R11" localSheetId="12">#REF!</definedName>
    <definedName name="S13R11">#REF!</definedName>
    <definedName name="S13R12" localSheetId="2">#REF!</definedName>
    <definedName name="S13R12" localSheetId="10">#REF!</definedName>
    <definedName name="S13R12" localSheetId="8">#REF!</definedName>
    <definedName name="S13R12" localSheetId="11">#REF!</definedName>
    <definedName name="S13R12" localSheetId="12">#REF!</definedName>
    <definedName name="S13R12">#REF!</definedName>
    <definedName name="S13R13" localSheetId="2">#REF!</definedName>
    <definedName name="S13R13" localSheetId="10">#REF!</definedName>
    <definedName name="S13R13" localSheetId="8">#REF!</definedName>
    <definedName name="S13R13" localSheetId="11">#REF!</definedName>
    <definedName name="S13R13" localSheetId="12">#REF!</definedName>
    <definedName name="S13R13">#REF!</definedName>
    <definedName name="S13R14" localSheetId="2">#REF!</definedName>
    <definedName name="S13R14" localSheetId="10">#REF!</definedName>
    <definedName name="S13R14" localSheetId="8">#REF!</definedName>
    <definedName name="S13R14" localSheetId="11">#REF!</definedName>
    <definedName name="S13R14" localSheetId="12">#REF!</definedName>
    <definedName name="S13R14">#REF!</definedName>
    <definedName name="S13R15" localSheetId="2">#REF!</definedName>
    <definedName name="S13R15" localSheetId="10">#REF!</definedName>
    <definedName name="S13R15" localSheetId="8">#REF!</definedName>
    <definedName name="S13R15" localSheetId="11">#REF!</definedName>
    <definedName name="S13R15" localSheetId="12">#REF!</definedName>
    <definedName name="S13R15">#REF!</definedName>
    <definedName name="S13R16" localSheetId="2">#REF!</definedName>
    <definedName name="S13R16" localSheetId="10">#REF!</definedName>
    <definedName name="S13R16" localSheetId="8">#REF!</definedName>
    <definedName name="S13R16" localSheetId="11">#REF!</definedName>
    <definedName name="S13R16" localSheetId="12">#REF!</definedName>
    <definedName name="S13R16">#REF!</definedName>
    <definedName name="S13R17" localSheetId="2">#REF!</definedName>
    <definedName name="S13R17" localSheetId="10">#REF!</definedName>
    <definedName name="S13R17" localSheetId="8">#REF!</definedName>
    <definedName name="S13R17" localSheetId="11">#REF!</definedName>
    <definedName name="S13R17" localSheetId="12">#REF!</definedName>
    <definedName name="S13R17">#REF!</definedName>
    <definedName name="S13R18" localSheetId="2">#REF!</definedName>
    <definedName name="S13R18" localSheetId="10">#REF!</definedName>
    <definedName name="S13R18" localSheetId="8">#REF!</definedName>
    <definedName name="S13R18" localSheetId="11">#REF!</definedName>
    <definedName name="S13R18" localSheetId="12">#REF!</definedName>
    <definedName name="S13R18">#REF!</definedName>
    <definedName name="S13R19" localSheetId="2">#REF!</definedName>
    <definedName name="S13R19" localSheetId="10">#REF!</definedName>
    <definedName name="S13R19" localSheetId="8">#REF!</definedName>
    <definedName name="S13R19" localSheetId="11">#REF!</definedName>
    <definedName name="S13R19" localSheetId="12">#REF!</definedName>
    <definedName name="S13R19">#REF!</definedName>
    <definedName name="S13R2" localSheetId="2">#REF!</definedName>
    <definedName name="S13R2" localSheetId="10">#REF!</definedName>
    <definedName name="S13R2" localSheetId="8">#REF!</definedName>
    <definedName name="S13R2" localSheetId="11">#REF!</definedName>
    <definedName name="S13R2" localSheetId="12">#REF!</definedName>
    <definedName name="S13R2">#REF!</definedName>
    <definedName name="S13R20" localSheetId="2">#REF!</definedName>
    <definedName name="S13R20" localSheetId="10">#REF!</definedName>
    <definedName name="S13R20" localSheetId="8">#REF!</definedName>
    <definedName name="S13R20" localSheetId="11">#REF!</definedName>
    <definedName name="S13R20" localSheetId="12">#REF!</definedName>
    <definedName name="S13R20">#REF!</definedName>
    <definedName name="S13R21" localSheetId="2">#REF!</definedName>
    <definedName name="S13R21" localSheetId="10">#REF!</definedName>
    <definedName name="S13R21" localSheetId="8">#REF!</definedName>
    <definedName name="S13R21" localSheetId="11">#REF!</definedName>
    <definedName name="S13R21" localSheetId="12">#REF!</definedName>
    <definedName name="S13R21">#REF!</definedName>
    <definedName name="S13R22" localSheetId="2">#REF!</definedName>
    <definedName name="S13R22" localSheetId="10">#REF!</definedName>
    <definedName name="S13R22" localSheetId="8">#REF!</definedName>
    <definedName name="S13R22" localSheetId="11">#REF!</definedName>
    <definedName name="S13R22" localSheetId="12">#REF!</definedName>
    <definedName name="S13R22">#REF!</definedName>
    <definedName name="S13R23" localSheetId="2">#REF!</definedName>
    <definedName name="S13R23" localSheetId="10">#REF!</definedName>
    <definedName name="S13R23" localSheetId="8">#REF!</definedName>
    <definedName name="S13R23" localSheetId="11">#REF!</definedName>
    <definedName name="S13R23" localSheetId="12">#REF!</definedName>
    <definedName name="S13R23">#REF!</definedName>
    <definedName name="S13R24" localSheetId="2">#REF!</definedName>
    <definedName name="S13R24" localSheetId="10">#REF!</definedName>
    <definedName name="S13R24" localSheetId="8">#REF!</definedName>
    <definedName name="S13R24" localSheetId="11">#REF!</definedName>
    <definedName name="S13R24" localSheetId="12">#REF!</definedName>
    <definedName name="S13R24">#REF!</definedName>
    <definedName name="S13R3" localSheetId="2">#REF!</definedName>
    <definedName name="S13R3" localSheetId="10">#REF!</definedName>
    <definedName name="S13R3" localSheetId="8">#REF!</definedName>
    <definedName name="S13R3" localSheetId="11">#REF!</definedName>
    <definedName name="S13R3" localSheetId="12">#REF!</definedName>
    <definedName name="S13R3">#REF!</definedName>
    <definedName name="S13R4" localSheetId="2">#REF!</definedName>
    <definedName name="S13R4" localSheetId="10">#REF!</definedName>
    <definedName name="S13R4" localSheetId="8">#REF!</definedName>
    <definedName name="S13R4" localSheetId="11">#REF!</definedName>
    <definedName name="S13R4" localSheetId="12">#REF!</definedName>
    <definedName name="S13R4">#REF!</definedName>
    <definedName name="S13R5" localSheetId="2">#REF!</definedName>
    <definedName name="S13R5" localSheetId="10">#REF!</definedName>
    <definedName name="S13R5" localSheetId="8">#REF!</definedName>
    <definedName name="S13R5" localSheetId="11">#REF!</definedName>
    <definedName name="S13R5" localSheetId="12">#REF!</definedName>
    <definedName name="S13R5">#REF!</definedName>
    <definedName name="S13R6" localSheetId="2">#REF!</definedName>
    <definedName name="S13R6" localSheetId="10">#REF!</definedName>
    <definedName name="S13R6" localSheetId="8">#REF!</definedName>
    <definedName name="S13R6" localSheetId="11">#REF!</definedName>
    <definedName name="S13R6" localSheetId="12">#REF!</definedName>
    <definedName name="S13R6">#REF!</definedName>
    <definedName name="S13R7" localSheetId="2">#REF!</definedName>
    <definedName name="S13R7" localSheetId="10">#REF!</definedName>
    <definedName name="S13R7" localSheetId="8">#REF!</definedName>
    <definedName name="S13R7" localSheetId="11">#REF!</definedName>
    <definedName name="S13R7" localSheetId="12">#REF!</definedName>
    <definedName name="S13R7">#REF!</definedName>
    <definedName name="S13R8" localSheetId="2">#REF!</definedName>
    <definedName name="S13R8" localSheetId="10">#REF!</definedName>
    <definedName name="S13R8" localSheetId="8">#REF!</definedName>
    <definedName name="S13R8" localSheetId="11">#REF!</definedName>
    <definedName name="S13R8" localSheetId="12">#REF!</definedName>
    <definedName name="S13R8">#REF!</definedName>
    <definedName name="S13R9" localSheetId="2">#REF!</definedName>
    <definedName name="S13R9" localSheetId="10">#REF!</definedName>
    <definedName name="S13R9" localSheetId="8">#REF!</definedName>
    <definedName name="S13R9" localSheetId="11">#REF!</definedName>
    <definedName name="S13R9" localSheetId="12">#REF!</definedName>
    <definedName name="S13R9">#REF!</definedName>
    <definedName name="S14P1" localSheetId="2">#REF!</definedName>
    <definedName name="S14P1" localSheetId="10">#REF!</definedName>
    <definedName name="S14P1" localSheetId="8">#REF!</definedName>
    <definedName name="S14P1" localSheetId="11">#REF!</definedName>
    <definedName name="S14P1" localSheetId="12">#REF!</definedName>
    <definedName name="S14P1">#REF!</definedName>
    <definedName name="S14P10" localSheetId="2">#REF!</definedName>
    <definedName name="S14P10" localSheetId="10">#REF!</definedName>
    <definedName name="S14P10" localSheetId="8">#REF!</definedName>
    <definedName name="S14P10" localSheetId="11">#REF!</definedName>
    <definedName name="S14P10" localSheetId="12">#REF!</definedName>
    <definedName name="S14P10">#REF!</definedName>
    <definedName name="S14P11" localSheetId="2">#REF!</definedName>
    <definedName name="S14P11" localSheetId="10">#REF!</definedName>
    <definedName name="S14P11" localSheetId="8">#REF!</definedName>
    <definedName name="S14P11" localSheetId="11">#REF!</definedName>
    <definedName name="S14P11" localSheetId="12">#REF!</definedName>
    <definedName name="S14P11">#REF!</definedName>
    <definedName name="S14P12" localSheetId="2">#REF!</definedName>
    <definedName name="S14P12" localSheetId="10">#REF!</definedName>
    <definedName name="S14P12" localSheetId="8">#REF!</definedName>
    <definedName name="S14P12" localSheetId="11">#REF!</definedName>
    <definedName name="S14P12" localSheetId="12">#REF!</definedName>
    <definedName name="S14P12">#REF!</definedName>
    <definedName name="S14P13" localSheetId="2">#REF!</definedName>
    <definedName name="S14P13" localSheetId="10">#REF!</definedName>
    <definedName name="S14P13" localSheetId="8">#REF!</definedName>
    <definedName name="S14P13" localSheetId="11">#REF!</definedName>
    <definedName name="S14P13" localSheetId="12">#REF!</definedName>
    <definedName name="S14P13">#REF!</definedName>
    <definedName name="S14P14" localSheetId="2">#REF!</definedName>
    <definedName name="S14P14" localSheetId="10">#REF!</definedName>
    <definedName name="S14P14" localSheetId="8">#REF!</definedName>
    <definedName name="S14P14" localSheetId="11">#REF!</definedName>
    <definedName name="S14P14" localSheetId="12">#REF!</definedName>
    <definedName name="S14P14">#REF!</definedName>
    <definedName name="S14P15" localSheetId="2">#REF!</definedName>
    <definedName name="S14P15" localSheetId="10">#REF!</definedName>
    <definedName name="S14P15" localSheetId="8">#REF!</definedName>
    <definedName name="S14P15" localSheetId="11">#REF!</definedName>
    <definedName name="S14P15" localSheetId="12">#REF!</definedName>
    <definedName name="S14P15">#REF!</definedName>
    <definedName name="S14P16" localSheetId="2">#REF!</definedName>
    <definedName name="S14P16" localSheetId="10">#REF!</definedName>
    <definedName name="S14P16" localSheetId="8">#REF!</definedName>
    <definedName name="S14P16" localSheetId="11">#REF!</definedName>
    <definedName name="S14P16" localSheetId="12">#REF!</definedName>
    <definedName name="S14P16">#REF!</definedName>
    <definedName name="S14P17" localSheetId="2">#REF!</definedName>
    <definedName name="S14P17" localSheetId="10">#REF!</definedName>
    <definedName name="S14P17" localSheetId="8">#REF!</definedName>
    <definedName name="S14P17" localSheetId="11">#REF!</definedName>
    <definedName name="S14P17" localSheetId="12">#REF!</definedName>
    <definedName name="S14P17">#REF!</definedName>
    <definedName name="S14P18" localSheetId="2">#REF!</definedName>
    <definedName name="S14P18" localSheetId="10">#REF!</definedName>
    <definedName name="S14P18" localSheetId="8">#REF!</definedName>
    <definedName name="S14P18" localSheetId="11">#REF!</definedName>
    <definedName name="S14P18" localSheetId="12">#REF!</definedName>
    <definedName name="S14P18">#REF!</definedName>
    <definedName name="S14P19" localSheetId="2">#REF!</definedName>
    <definedName name="S14P19" localSheetId="10">#REF!</definedName>
    <definedName name="S14P19" localSheetId="8">#REF!</definedName>
    <definedName name="S14P19" localSheetId="11">#REF!</definedName>
    <definedName name="S14P19" localSheetId="12">#REF!</definedName>
    <definedName name="S14P19">#REF!</definedName>
    <definedName name="S14P2" localSheetId="2">#REF!</definedName>
    <definedName name="S14P2" localSheetId="10">#REF!</definedName>
    <definedName name="S14P2" localSheetId="8">#REF!</definedName>
    <definedName name="S14P2" localSheetId="11">#REF!</definedName>
    <definedName name="S14P2" localSheetId="12">#REF!</definedName>
    <definedName name="S14P2">#REF!</definedName>
    <definedName name="S14P20" localSheetId="2">#REF!</definedName>
    <definedName name="S14P20" localSheetId="10">#REF!</definedName>
    <definedName name="S14P20" localSheetId="8">#REF!</definedName>
    <definedName name="S14P20" localSheetId="11">#REF!</definedName>
    <definedName name="S14P20" localSheetId="12">#REF!</definedName>
    <definedName name="S14P20">#REF!</definedName>
    <definedName name="S14P21" localSheetId="2">#REF!</definedName>
    <definedName name="S14P21" localSheetId="10">#REF!</definedName>
    <definedName name="S14P21" localSheetId="8">#REF!</definedName>
    <definedName name="S14P21" localSheetId="11">#REF!</definedName>
    <definedName name="S14P21" localSheetId="12">#REF!</definedName>
    <definedName name="S14P21">#REF!</definedName>
    <definedName name="S14P22" localSheetId="2">#REF!</definedName>
    <definedName name="S14P22" localSheetId="10">#REF!</definedName>
    <definedName name="S14P22" localSheetId="8">#REF!</definedName>
    <definedName name="S14P22" localSheetId="11">#REF!</definedName>
    <definedName name="S14P22" localSheetId="12">#REF!</definedName>
    <definedName name="S14P22">#REF!</definedName>
    <definedName name="S14P23" localSheetId="2">#REF!</definedName>
    <definedName name="S14P23" localSheetId="10">#REF!</definedName>
    <definedName name="S14P23" localSheetId="8">#REF!</definedName>
    <definedName name="S14P23" localSheetId="11">#REF!</definedName>
    <definedName name="S14P23" localSheetId="12">#REF!</definedName>
    <definedName name="S14P23">#REF!</definedName>
    <definedName name="S14P24" localSheetId="2">#REF!</definedName>
    <definedName name="S14P24" localSheetId="10">#REF!</definedName>
    <definedName name="S14P24" localSheetId="8">#REF!</definedName>
    <definedName name="S14P24" localSheetId="11">#REF!</definedName>
    <definedName name="S14P24" localSheetId="12">#REF!</definedName>
    <definedName name="S14P24">#REF!</definedName>
    <definedName name="S14P3" localSheetId="2">#REF!</definedName>
    <definedName name="S14P3" localSheetId="10">#REF!</definedName>
    <definedName name="S14P3" localSheetId="8">#REF!</definedName>
    <definedName name="S14P3" localSheetId="11">#REF!</definedName>
    <definedName name="S14P3" localSheetId="12">#REF!</definedName>
    <definedName name="S14P3">#REF!</definedName>
    <definedName name="S14P4" localSheetId="2">#REF!</definedName>
    <definedName name="S14P4" localSheetId="10">#REF!</definedName>
    <definedName name="S14P4" localSheetId="8">#REF!</definedName>
    <definedName name="S14P4" localSheetId="11">#REF!</definedName>
    <definedName name="S14P4" localSheetId="12">#REF!</definedName>
    <definedName name="S14P4">#REF!</definedName>
    <definedName name="S14P5" localSheetId="2">#REF!</definedName>
    <definedName name="S14P5" localSheetId="10">#REF!</definedName>
    <definedName name="S14P5" localSheetId="8">#REF!</definedName>
    <definedName name="S14P5" localSheetId="11">#REF!</definedName>
    <definedName name="S14P5" localSheetId="12">#REF!</definedName>
    <definedName name="S14P5">#REF!</definedName>
    <definedName name="S14P6" localSheetId="2">#REF!</definedName>
    <definedName name="S14P6" localSheetId="10">#REF!</definedName>
    <definedName name="S14P6" localSheetId="8">#REF!</definedName>
    <definedName name="S14P6" localSheetId="11">#REF!</definedName>
    <definedName name="S14P6" localSheetId="12">#REF!</definedName>
    <definedName name="S14P6">#REF!</definedName>
    <definedName name="S14P7" localSheetId="2">#REF!</definedName>
    <definedName name="S14P7" localSheetId="10">#REF!</definedName>
    <definedName name="S14P7" localSheetId="8">#REF!</definedName>
    <definedName name="S14P7" localSheetId="11">#REF!</definedName>
    <definedName name="S14P7" localSheetId="12">#REF!</definedName>
    <definedName name="S14P7">#REF!</definedName>
    <definedName name="S14P8" localSheetId="2">#REF!</definedName>
    <definedName name="S14P8" localSheetId="10">#REF!</definedName>
    <definedName name="S14P8" localSheetId="8">#REF!</definedName>
    <definedName name="S14P8" localSheetId="11">#REF!</definedName>
    <definedName name="S14P8" localSheetId="12">#REF!</definedName>
    <definedName name="S14P8">#REF!</definedName>
    <definedName name="S14P9" localSheetId="2">#REF!</definedName>
    <definedName name="S14P9" localSheetId="10">#REF!</definedName>
    <definedName name="S14P9" localSheetId="8">#REF!</definedName>
    <definedName name="S14P9" localSheetId="11">#REF!</definedName>
    <definedName name="S14P9" localSheetId="12">#REF!</definedName>
    <definedName name="S14P9">#REF!</definedName>
    <definedName name="S14R1" localSheetId="2">#REF!</definedName>
    <definedName name="S14R1" localSheetId="10">#REF!</definedName>
    <definedName name="S14R1" localSheetId="8">#REF!</definedName>
    <definedName name="S14R1" localSheetId="11">#REF!</definedName>
    <definedName name="S14R1" localSheetId="12">#REF!</definedName>
    <definedName name="S14R1">#REF!</definedName>
    <definedName name="S14R10" localSheetId="2">#REF!</definedName>
    <definedName name="S14R10" localSheetId="10">#REF!</definedName>
    <definedName name="S14R10" localSheetId="8">#REF!</definedName>
    <definedName name="S14R10" localSheetId="11">#REF!</definedName>
    <definedName name="S14R10" localSheetId="12">#REF!</definedName>
    <definedName name="S14R10">#REF!</definedName>
    <definedName name="S14R11" localSheetId="2">#REF!</definedName>
    <definedName name="S14R11" localSheetId="10">#REF!</definedName>
    <definedName name="S14R11" localSheetId="8">#REF!</definedName>
    <definedName name="S14R11" localSheetId="11">#REF!</definedName>
    <definedName name="S14R11" localSheetId="12">#REF!</definedName>
    <definedName name="S14R11">#REF!</definedName>
    <definedName name="S14R12" localSheetId="2">#REF!</definedName>
    <definedName name="S14R12" localSheetId="10">#REF!</definedName>
    <definedName name="S14R12" localSheetId="8">#REF!</definedName>
    <definedName name="S14R12" localSheetId="11">#REF!</definedName>
    <definedName name="S14R12" localSheetId="12">#REF!</definedName>
    <definedName name="S14R12">#REF!</definedName>
    <definedName name="S14R13" localSheetId="2">#REF!</definedName>
    <definedName name="S14R13" localSheetId="10">#REF!</definedName>
    <definedName name="S14R13" localSheetId="8">#REF!</definedName>
    <definedName name="S14R13" localSheetId="11">#REF!</definedName>
    <definedName name="S14R13" localSheetId="12">#REF!</definedName>
    <definedName name="S14R13">#REF!</definedName>
    <definedName name="S14R14" localSheetId="2">#REF!</definedName>
    <definedName name="S14R14" localSheetId="10">#REF!</definedName>
    <definedName name="S14R14" localSheetId="8">#REF!</definedName>
    <definedName name="S14R14" localSheetId="11">#REF!</definedName>
    <definedName name="S14R14" localSheetId="12">#REF!</definedName>
    <definedName name="S14R14">#REF!</definedName>
    <definedName name="S14R15" localSheetId="2">#REF!</definedName>
    <definedName name="S14R15" localSheetId="10">#REF!</definedName>
    <definedName name="S14R15" localSheetId="8">#REF!</definedName>
    <definedName name="S14R15" localSheetId="11">#REF!</definedName>
    <definedName name="S14R15" localSheetId="12">#REF!</definedName>
    <definedName name="S14R15">#REF!</definedName>
    <definedName name="S14R16" localSheetId="2">#REF!</definedName>
    <definedName name="S14R16" localSheetId="10">#REF!</definedName>
    <definedName name="S14R16" localSheetId="8">#REF!</definedName>
    <definedName name="S14R16" localSheetId="11">#REF!</definedName>
    <definedName name="S14R16" localSheetId="12">#REF!</definedName>
    <definedName name="S14R16">#REF!</definedName>
    <definedName name="S14R17" localSheetId="2">#REF!</definedName>
    <definedName name="S14R17" localSheetId="10">#REF!</definedName>
    <definedName name="S14R17" localSheetId="8">#REF!</definedName>
    <definedName name="S14R17" localSheetId="11">#REF!</definedName>
    <definedName name="S14R17" localSheetId="12">#REF!</definedName>
    <definedName name="S14R17">#REF!</definedName>
    <definedName name="S14R18" localSheetId="2">#REF!</definedName>
    <definedName name="S14R18" localSheetId="10">#REF!</definedName>
    <definedName name="S14R18" localSheetId="8">#REF!</definedName>
    <definedName name="S14R18" localSheetId="11">#REF!</definedName>
    <definedName name="S14R18" localSheetId="12">#REF!</definedName>
    <definedName name="S14R18">#REF!</definedName>
    <definedName name="S14R19" localSheetId="2">#REF!</definedName>
    <definedName name="S14R19" localSheetId="10">#REF!</definedName>
    <definedName name="S14R19" localSheetId="8">#REF!</definedName>
    <definedName name="S14R19" localSheetId="11">#REF!</definedName>
    <definedName name="S14R19" localSheetId="12">#REF!</definedName>
    <definedName name="S14R19">#REF!</definedName>
    <definedName name="S14R2" localSheetId="2">#REF!</definedName>
    <definedName name="S14R2" localSheetId="10">#REF!</definedName>
    <definedName name="S14R2" localSheetId="8">#REF!</definedName>
    <definedName name="S14R2" localSheetId="11">#REF!</definedName>
    <definedName name="S14R2" localSheetId="12">#REF!</definedName>
    <definedName name="S14R2">#REF!</definedName>
    <definedName name="S14R20" localSheetId="2">#REF!</definedName>
    <definedName name="S14R20" localSheetId="10">#REF!</definedName>
    <definedName name="S14R20" localSheetId="8">#REF!</definedName>
    <definedName name="S14R20" localSheetId="11">#REF!</definedName>
    <definedName name="S14R20" localSheetId="12">#REF!</definedName>
    <definedName name="S14R20">#REF!</definedName>
    <definedName name="S14R21" localSheetId="2">#REF!</definedName>
    <definedName name="S14R21" localSheetId="10">#REF!</definedName>
    <definedName name="S14R21" localSheetId="8">#REF!</definedName>
    <definedName name="S14R21" localSheetId="11">#REF!</definedName>
    <definedName name="S14R21" localSheetId="12">#REF!</definedName>
    <definedName name="S14R21">#REF!</definedName>
    <definedName name="S14R22" localSheetId="2">#REF!</definedName>
    <definedName name="S14R22" localSheetId="10">#REF!</definedName>
    <definedName name="S14R22" localSheetId="8">#REF!</definedName>
    <definedName name="S14R22" localSheetId="11">#REF!</definedName>
    <definedName name="S14R22" localSheetId="12">#REF!</definedName>
    <definedName name="S14R22">#REF!</definedName>
    <definedName name="S14R23" localSheetId="2">#REF!</definedName>
    <definedName name="S14R23" localSheetId="10">#REF!</definedName>
    <definedName name="S14R23" localSheetId="8">#REF!</definedName>
    <definedName name="S14R23" localSheetId="11">#REF!</definedName>
    <definedName name="S14R23" localSheetId="12">#REF!</definedName>
    <definedName name="S14R23">#REF!</definedName>
    <definedName name="S14R24" localSheetId="2">#REF!</definedName>
    <definedName name="S14R24" localSheetId="10">#REF!</definedName>
    <definedName name="S14R24" localSheetId="8">#REF!</definedName>
    <definedName name="S14R24" localSheetId="11">#REF!</definedName>
    <definedName name="S14R24" localSheetId="12">#REF!</definedName>
    <definedName name="S14R24">#REF!</definedName>
    <definedName name="S14R3" localSheetId="2">#REF!</definedName>
    <definedName name="S14R3" localSheetId="10">#REF!</definedName>
    <definedName name="S14R3" localSheetId="8">#REF!</definedName>
    <definedName name="S14R3" localSheetId="11">#REF!</definedName>
    <definedName name="S14R3" localSheetId="12">#REF!</definedName>
    <definedName name="S14R3">#REF!</definedName>
    <definedName name="S14R4" localSheetId="2">#REF!</definedName>
    <definedName name="S14R4" localSheetId="10">#REF!</definedName>
    <definedName name="S14R4" localSheetId="8">#REF!</definedName>
    <definedName name="S14R4" localSheetId="11">#REF!</definedName>
    <definedName name="S14R4" localSheetId="12">#REF!</definedName>
    <definedName name="S14R4">#REF!</definedName>
    <definedName name="S14R5" localSheetId="2">#REF!</definedName>
    <definedName name="S14R5" localSheetId="10">#REF!</definedName>
    <definedName name="S14R5" localSheetId="8">#REF!</definedName>
    <definedName name="S14R5" localSheetId="11">#REF!</definedName>
    <definedName name="S14R5" localSheetId="12">#REF!</definedName>
    <definedName name="S14R5">#REF!</definedName>
    <definedName name="S14R6" localSheetId="2">#REF!</definedName>
    <definedName name="S14R6" localSheetId="10">#REF!</definedName>
    <definedName name="S14R6" localSheetId="8">#REF!</definedName>
    <definedName name="S14R6" localSheetId="11">#REF!</definedName>
    <definedName name="S14R6" localSheetId="12">#REF!</definedName>
    <definedName name="S14R6">#REF!</definedName>
    <definedName name="S14R7" localSheetId="2">#REF!</definedName>
    <definedName name="S14R7" localSheetId="10">#REF!</definedName>
    <definedName name="S14R7" localSheetId="8">#REF!</definedName>
    <definedName name="S14R7" localSheetId="11">#REF!</definedName>
    <definedName name="S14R7" localSheetId="12">#REF!</definedName>
    <definedName name="S14R7">#REF!</definedName>
    <definedName name="S14R8" localSheetId="2">#REF!</definedName>
    <definedName name="S14R8" localSheetId="10">#REF!</definedName>
    <definedName name="S14R8" localSheetId="8">#REF!</definedName>
    <definedName name="S14R8" localSheetId="11">#REF!</definedName>
    <definedName name="S14R8" localSheetId="12">#REF!</definedName>
    <definedName name="S14R8">#REF!</definedName>
    <definedName name="S14R9" localSheetId="2">#REF!</definedName>
    <definedName name="S14R9" localSheetId="10">#REF!</definedName>
    <definedName name="S14R9" localSheetId="8">#REF!</definedName>
    <definedName name="S14R9" localSheetId="11">#REF!</definedName>
    <definedName name="S14R9" localSheetId="12">#REF!</definedName>
    <definedName name="S14R9">#REF!</definedName>
    <definedName name="S15P1" localSheetId="2">#REF!</definedName>
    <definedName name="S15P1" localSheetId="10">#REF!</definedName>
    <definedName name="S15P1" localSheetId="8">#REF!</definedName>
    <definedName name="S15P1" localSheetId="11">#REF!</definedName>
    <definedName name="S15P1" localSheetId="12">#REF!</definedName>
    <definedName name="S15P1">#REF!</definedName>
    <definedName name="S15P10" localSheetId="2">#REF!</definedName>
    <definedName name="S15P10" localSheetId="10">#REF!</definedName>
    <definedName name="S15P10" localSheetId="8">#REF!</definedName>
    <definedName name="S15P10" localSheetId="11">#REF!</definedName>
    <definedName name="S15P10" localSheetId="12">#REF!</definedName>
    <definedName name="S15P10">#REF!</definedName>
    <definedName name="S15P11" localSheetId="2">#REF!</definedName>
    <definedName name="S15P11" localSheetId="10">#REF!</definedName>
    <definedName name="S15P11" localSheetId="8">#REF!</definedName>
    <definedName name="S15P11" localSheetId="11">#REF!</definedName>
    <definedName name="S15P11" localSheetId="12">#REF!</definedName>
    <definedName name="S15P11">#REF!</definedName>
    <definedName name="S15P12" localSheetId="2">#REF!</definedName>
    <definedName name="S15P12" localSheetId="10">#REF!</definedName>
    <definedName name="S15P12" localSheetId="8">#REF!</definedName>
    <definedName name="S15P12" localSheetId="11">#REF!</definedName>
    <definedName name="S15P12" localSheetId="12">#REF!</definedName>
    <definedName name="S15P12">#REF!</definedName>
    <definedName name="S15P13" localSheetId="2">#REF!</definedName>
    <definedName name="S15P13" localSheetId="10">#REF!</definedName>
    <definedName name="S15P13" localSheetId="8">#REF!</definedName>
    <definedName name="S15P13" localSheetId="11">#REF!</definedName>
    <definedName name="S15P13" localSheetId="12">#REF!</definedName>
    <definedName name="S15P13">#REF!</definedName>
    <definedName name="S15P14" localSheetId="2">#REF!</definedName>
    <definedName name="S15P14" localSheetId="10">#REF!</definedName>
    <definedName name="S15P14" localSheetId="8">#REF!</definedName>
    <definedName name="S15P14" localSheetId="11">#REF!</definedName>
    <definedName name="S15P14" localSheetId="12">#REF!</definedName>
    <definedName name="S15P14">#REF!</definedName>
    <definedName name="S15P15" localSheetId="2">#REF!</definedName>
    <definedName name="S15P15" localSheetId="10">#REF!</definedName>
    <definedName name="S15P15" localSheetId="8">#REF!</definedName>
    <definedName name="S15P15" localSheetId="11">#REF!</definedName>
    <definedName name="S15P15" localSheetId="12">#REF!</definedName>
    <definedName name="S15P15">#REF!</definedName>
    <definedName name="S15P16" localSheetId="2">#REF!</definedName>
    <definedName name="S15P16" localSheetId="10">#REF!</definedName>
    <definedName name="S15P16" localSheetId="8">#REF!</definedName>
    <definedName name="S15P16" localSheetId="11">#REF!</definedName>
    <definedName name="S15P16" localSheetId="12">#REF!</definedName>
    <definedName name="S15P16">#REF!</definedName>
    <definedName name="S15P17" localSheetId="2">#REF!</definedName>
    <definedName name="S15P17" localSheetId="10">#REF!</definedName>
    <definedName name="S15P17" localSheetId="8">#REF!</definedName>
    <definedName name="S15P17" localSheetId="11">#REF!</definedName>
    <definedName name="S15P17" localSheetId="12">#REF!</definedName>
    <definedName name="S15P17">#REF!</definedName>
    <definedName name="S15P18" localSheetId="2">#REF!</definedName>
    <definedName name="S15P18" localSheetId="10">#REF!</definedName>
    <definedName name="S15P18" localSheetId="8">#REF!</definedName>
    <definedName name="S15P18" localSheetId="11">#REF!</definedName>
    <definedName name="S15P18" localSheetId="12">#REF!</definedName>
    <definedName name="S15P18">#REF!</definedName>
    <definedName name="S15P19" localSheetId="2">#REF!</definedName>
    <definedName name="S15P19" localSheetId="10">#REF!</definedName>
    <definedName name="S15P19" localSheetId="8">#REF!</definedName>
    <definedName name="S15P19" localSheetId="11">#REF!</definedName>
    <definedName name="S15P19" localSheetId="12">#REF!</definedName>
    <definedName name="S15P19">#REF!</definedName>
    <definedName name="S15P2" localSheetId="2">#REF!</definedName>
    <definedName name="S15P2" localSheetId="10">#REF!</definedName>
    <definedName name="S15P2" localSheetId="8">#REF!</definedName>
    <definedName name="S15P2" localSheetId="11">#REF!</definedName>
    <definedName name="S15P2" localSheetId="12">#REF!</definedName>
    <definedName name="S15P2">#REF!</definedName>
    <definedName name="S15P20" localSheetId="2">#REF!</definedName>
    <definedName name="S15P20" localSheetId="10">#REF!</definedName>
    <definedName name="S15P20" localSheetId="8">#REF!</definedName>
    <definedName name="S15P20" localSheetId="11">#REF!</definedName>
    <definedName name="S15P20" localSheetId="12">#REF!</definedName>
    <definedName name="S15P20">#REF!</definedName>
    <definedName name="S15P21" localSheetId="2">#REF!</definedName>
    <definedName name="S15P21" localSheetId="10">#REF!</definedName>
    <definedName name="S15P21" localSheetId="8">#REF!</definedName>
    <definedName name="S15P21" localSheetId="11">#REF!</definedName>
    <definedName name="S15P21" localSheetId="12">#REF!</definedName>
    <definedName name="S15P21">#REF!</definedName>
    <definedName name="S15P22" localSheetId="2">#REF!</definedName>
    <definedName name="S15P22" localSheetId="10">#REF!</definedName>
    <definedName name="S15P22" localSheetId="8">#REF!</definedName>
    <definedName name="S15P22" localSheetId="11">#REF!</definedName>
    <definedName name="S15P22" localSheetId="12">#REF!</definedName>
    <definedName name="S15P22">#REF!</definedName>
    <definedName name="S15P23" localSheetId="2">#REF!</definedName>
    <definedName name="S15P23" localSheetId="10">#REF!</definedName>
    <definedName name="S15P23" localSheetId="8">#REF!</definedName>
    <definedName name="S15P23" localSheetId="11">#REF!</definedName>
    <definedName name="S15P23" localSheetId="12">#REF!</definedName>
    <definedName name="S15P23">#REF!</definedName>
    <definedName name="S15P24" localSheetId="2">#REF!</definedName>
    <definedName name="S15P24" localSheetId="10">#REF!</definedName>
    <definedName name="S15P24" localSheetId="8">#REF!</definedName>
    <definedName name="S15P24" localSheetId="11">#REF!</definedName>
    <definedName name="S15P24" localSheetId="12">#REF!</definedName>
    <definedName name="S15P24">#REF!</definedName>
    <definedName name="S15P3" localSheetId="2">#REF!</definedName>
    <definedName name="S15P3" localSheetId="10">#REF!</definedName>
    <definedName name="S15P3" localSheetId="8">#REF!</definedName>
    <definedName name="S15P3" localSheetId="11">#REF!</definedName>
    <definedName name="S15P3" localSheetId="12">#REF!</definedName>
    <definedName name="S15P3">#REF!</definedName>
    <definedName name="S15P4" localSheetId="2">#REF!</definedName>
    <definedName name="S15P4" localSheetId="10">#REF!</definedName>
    <definedName name="S15P4" localSheetId="8">#REF!</definedName>
    <definedName name="S15P4" localSheetId="11">#REF!</definedName>
    <definedName name="S15P4" localSheetId="12">#REF!</definedName>
    <definedName name="S15P4">#REF!</definedName>
    <definedName name="S15P5" localSheetId="2">#REF!</definedName>
    <definedName name="S15P5" localSheetId="10">#REF!</definedName>
    <definedName name="S15P5" localSheetId="8">#REF!</definedName>
    <definedName name="S15P5" localSheetId="11">#REF!</definedName>
    <definedName name="S15P5" localSheetId="12">#REF!</definedName>
    <definedName name="S15P5">#REF!</definedName>
    <definedName name="S15P6" localSheetId="2">#REF!</definedName>
    <definedName name="S15P6" localSheetId="10">#REF!</definedName>
    <definedName name="S15P6" localSheetId="8">#REF!</definedName>
    <definedName name="S15P6" localSheetId="11">#REF!</definedName>
    <definedName name="S15P6" localSheetId="12">#REF!</definedName>
    <definedName name="S15P6">#REF!</definedName>
    <definedName name="S15P7" localSheetId="2">#REF!</definedName>
    <definedName name="S15P7" localSheetId="10">#REF!</definedName>
    <definedName name="S15P7" localSheetId="8">#REF!</definedName>
    <definedName name="S15P7" localSheetId="11">#REF!</definedName>
    <definedName name="S15P7" localSheetId="12">#REF!</definedName>
    <definedName name="S15P7">#REF!</definedName>
    <definedName name="S15P8" localSheetId="2">#REF!</definedName>
    <definedName name="S15P8" localSheetId="10">#REF!</definedName>
    <definedName name="S15P8" localSheetId="8">#REF!</definedName>
    <definedName name="S15P8" localSheetId="11">#REF!</definedName>
    <definedName name="S15P8" localSheetId="12">#REF!</definedName>
    <definedName name="S15P8">#REF!</definedName>
    <definedName name="S15P9" localSheetId="2">#REF!</definedName>
    <definedName name="S15P9" localSheetId="10">#REF!</definedName>
    <definedName name="S15P9" localSheetId="8">#REF!</definedName>
    <definedName name="S15P9" localSheetId="11">#REF!</definedName>
    <definedName name="S15P9" localSheetId="12">#REF!</definedName>
    <definedName name="S15P9">#REF!</definedName>
    <definedName name="S15R1" localSheetId="2">#REF!</definedName>
    <definedName name="S15R1" localSheetId="10">#REF!</definedName>
    <definedName name="S15R1" localSheetId="8">#REF!</definedName>
    <definedName name="S15R1" localSheetId="11">#REF!</definedName>
    <definedName name="S15R1" localSheetId="12">#REF!</definedName>
    <definedName name="S15R1">#REF!</definedName>
    <definedName name="S15R10" localSheetId="2">#REF!</definedName>
    <definedName name="S15R10" localSheetId="10">#REF!</definedName>
    <definedName name="S15R10" localSheetId="8">#REF!</definedName>
    <definedName name="S15R10" localSheetId="11">#REF!</definedName>
    <definedName name="S15R10" localSheetId="12">#REF!</definedName>
    <definedName name="S15R10">#REF!</definedName>
    <definedName name="S15R11" localSheetId="2">#REF!</definedName>
    <definedName name="S15R11" localSheetId="10">#REF!</definedName>
    <definedName name="S15R11" localSheetId="8">#REF!</definedName>
    <definedName name="S15R11" localSheetId="11">#REF!</definedName>
    <definedName name="S15R11" localSheetId="12">#REF!</definedName>
    <definedName name="S15R11">#REF!</definedName>
    <definedName name="S15R12" localSheetId="2">#REF!</definedName>
    <definedName name="S15R12" localSheetId="10">#REF!</definedName>
    <definedName name="S15R12" localSheetId="8">#REF!</definedName>
    <definedName name="S15R12" localSheetId="11">#REF!</definedName>
    <definedName name="S15R12" localSheetId="12">#REF!</definedName>
    <definedName name="S15R12">#REF!</definedName>
    <definedName name="S15R13" localSheetId="2">#REF!</definedName>
    <definedName name="S15R13" localSheetId="10">#REF!</definedName>
    <definedName name="S15R13" localSheetId="8">#REF!</definedName>
    <definedName name="S15R13" localSheetId="11">#REF!</definedName>
    <definedName name="S15R13" localSheetId="12">#REF!</definedName>
    <definedName name="S15R13">#REF!</definedName>
    <definedName name="S15R14" localSheetId="2">#REF!</definedName>
    <definedName name="S15R14" localSheetId="10">#REF!</definedName>
    <definedName name="S15R14" localSheetId="8">#REF!</definedName>
    <definedName name="S15R14" localSheetId="11">#REF!</definedName>
    <definedName name="S15R14" localSheetId="12">#REF!</definedName>
    <definedName name="S15R14">#REF!</definedName>
    <definedName name="S15R15" localSheetId="2">#REF!</definedName>
    <definedName name="S15R15" localSheetId="10">#REF!</definedName>
    <definedName name="S15R15" localSheetId="8">#REF!</definedName>
    <definedName name="S15R15" localSheetId="11">#REF!</definedName>
    <definedName name="S15R15" localSheetId="12">#REF!</definedName>
    <definedName name="S15R15">#REF!</definedName>
    <definedName name="S15R16" localSheetId="2">#REF!</definedName>
    <definedName name="S15R16" localSheetId="10">#REF!</definedName>
    <definedName name="S15R16" localSheetId="8">#REF!</definedName>
    <definedName name="S15R16" localSheetId="11">#REF!</definedName>
    <definedName name="S15R16" localSheetId="12">#REF!</definedName>
    <definedName name="S15R16">#REF!</definedName>
    <definedName name="S15R17" localSheetId="2">#REF!</definedName>
    <definedName name="S15R17" localSheetId="10">#REF!</definedName>
    <definedName name="S15R17" localSheetId="8">#REF!</definedName>
    <definedName name="S15R17" localSheetId="11">#REF!</definedName>
    <definedName name="S15R17" localSheetId="12">#REF!</definedName>
    <definedName name="S15R17">#REF!</definedName>
    <definedName name="S15R18" localSheetId="2">#REF!</definedName>
    <definedName name="S15R18" localSheetId="10">#REF!</definedName>
    <definedName name="S15R18" localSheetId="8">#REF!</definedName>
    <definedName name="S15R18" localSheetId="11">#REF!</definedName>
    <definedName name="S15R18" localSheetId="12">#REF!</definedName>
    <definedName name="S15R18">#REF!</definedName>
    <definedName name="S15R19" localSheetId="2">#REF!</definedName>
    <definedName name="S15R19" localSheetId="10">#REF!</definedName>
    <definedName name="S15R19" localSheetId="8">#REF!</definedName>
    <definedName name="S15R19" localSheetId="11">#REF!</definedName>
    <definedName name="S15R19" localSheetId="12">#REF!</definedName>
    <definedName name="S15R19">#REF!</definedName>
    <definedName name="S15R2" localSheetId="2">#REF!</definedName>
    <definedName name="S15R2" localSheetId="10">#REF!</definedName>
    <definedName name="S15R2" localSheetId="8">#REF!</definedName>
    <definedName name="S15R2" localSheetId="11">#REF!</definedName>
    <definedName name="S15R2" localSheetId="12">#REF!</definedName>
    <definedName name="S15R2">#REF!</definedName>
    <definedName name="S15R20" localSheetId="2">#REF!</definedName>
    <definedName name="S15R20" localSheetId="10">#REF!</definedName>
    <definedName name="S15R20" localSheetId="8">#REF!</definedName>
    <definedName name="S15R20" localSheetId="11">#REF!</definedName>
    <definedName name="S15R20" localSheetId="12">#REF!</definedName>
    <definedName name="S15R20">#REF!</definedName>
    <definedName name="S15R21" localSheetId="2">#REF!</definedName>
    <definedName name="S15R21" localSheetId="10">#REF!</definedName>
    <definedName name="S15R21" localSheetId="8">#REF!</definedName>
    <definedName name="S15R21" localSheetId="11">#REF!</definedName>
    <definedName name="S15R21" localSheetId="12">#REF!</definedName>
    <definedName name="S15R21">#REF!</definedName>
    <definedName name="S15R22" localSheetId="2">#REF!</definedName>
    <definedName name="S15R22" localSheetId="10">#REF!</definedName>
    <definedName name="S15R22" localSheetId="8">#REF!</definedName>
    <definedName name="S15R22" localSheetId="11">#REF!</definedName>
    <definedName name="S15R22" localSheetId="12">#REF!</definedName>
    <definedName name="S15R22">#REF!</definedName>
    <definedName name="S15R23" localSheetId="2">#REF!</definedName>
    <definedName name="S15R23" localSheetId="10">#REF!</definedName>
    <definedName name="S15R23" localSheetId="8">#REF!</definedName>
    <definedName name="S15R23" localSheetId="11">#REF!</definedName>
    <definedName name="S15R23" localSheetId="12">#REF!</definedName>
    <definedName name="S15R23">#REF!</definedName>
    <definedName name="S15R24" localSheetId="2">#REF!</definedName>
    <definedName name="S15R24" localSheetId="10">#REF!</definedName>
    <definedName name="S15R24" localSheetId="8">#REF!</definedName>
    <definedName name="S15R24" localSheetId="11">#REF!</definedName>
    <definedName name="S15R24" localSheetId="12">#REF!</definedName>
    <definedName name="S15R24">#REF!</definedName>
    <definedName name="S15R3" localSheetId="2">#REF!</definedName>
    <definedName name="S15R3" localSheetId="10">#REF!</definedName>
    <definedName name="S15R3" localSheetId="8">#REF!</definedName>
    <definedName name="S15R3" localSheetId="11">#REF!</definedName>
    <definedName name="S15R3" localSheetId="12">#REF!</definedName>
    <definedName name="S15R3">#REF!</definedName>
    <definedName name="S15R4" localSheetId="2">#REF!</definedName>
    <definedName name="S15R4" localSheetId="10">#REF!</definedName>
    <definedName name="S15R4" localSheetId="8">#REF!</definedName>
    <definedName name="S15R4" localSheetId="11">#REF!</definedName>
    <definedName name="S15R4" localSheetId="12">#REF!</definedName>
    <definedName name="S15R4">#REF!</definedName>
    <definedName name="S15R5" localSheetId="2">#REF!</definedName>
    <definedName name="S15R5" localSheetId="10">#REF!</definedName>
    <definedName name="S15R5" localSheetId="8">#REF!</definedName>
    <definedName name="S15R5" localSheetId="11">#REF!</definedName>
    <definedName name="S15R5" localSheetId="12">#REF!</definedName>
    <definedName name="S15R5">#REF!</definedName>
    <definedName name="S15R6" localSheetId="2">#REF!</definedName>
    <definedName name="S15R6" localSheetId="10">#REF!</definedName>
    <definedName name="S15R6" localSheetId="8">#REF!</definedName>
    <definedName name="S15R6" localSheetId="11">#REF!</definedName>
    <definedName name="S15R6" localSheetId="12">#REF!</definedName>
    <definedName name="S15R6">#REF!</definedName>
    <definedName name="S15R7" localSheetId="2">#REF!</definedName>
    <definedName name="S15R7" localSheetId="10">#REF!</definedName>
    <definedName name="S15R7" localSheetId="8">#REF!</definedName>
    <definedName name="S15R7" localSheetId="11">#REF!</definedName>
    <definedName name="S15R7" localSheetId="12">#REF!</definedName>
    <definedName name="S15R7">#REF!</definedName>
    <definedName name="S15R8" localSheetId="2">#REF!</definedName>
    <definedName name="S15R8" localSheetId="10">#REF!</definedName>
    <definedName name="S15R8" localSheetId="8">#REF!</definedName>
    <definedName name="S15R8" localSheetId="11">#REF!</definedName>
    <definedName name="S15R8" localSheetId="12">#REF!</definedName>
    <definedName name="S15R8">#REF!</definedName>
    <definedName name="S15R9" localSheetId="2">#REF!</definedName>
    <definedName name="S15R9" localSheetId="10">#REF!</definedName>
    <definedName name="S15R9" localSheetId="8">#REF!</definedName>
    <definedName name="S15R9" localSheetId="11">#REF!</definedName>
    <definedName name="S15R9" localSheetId="12">#REF!</definedName>
    <definedName name="S15R9">#REF!</definedName>
    <definedName name="S16P1" localSheetId="2">#REF!</definedName>
    <definedName name="S16P1" localSheetId="10">#REF!</definedName>
    <definedName name="S16P1" localSheetId="8">#REF!</definedName>
    <definedName name="S16P1" localSheetId="11">#REF!</definedName>
    <definedName name="S16P1" localSheetId="12">#REF!</definedName>
    <definedName name="S16P1">#REF!</definedName>
    <definedName name="S16P10" localSheetId="2">#REF!</definedName>
    <definedName name="S16P10" localSheetId="10">#REF!</definedName>
    <definedName name="S16P10" localSheetId="8">#REF!</definedName>
    <definedName name="S16P10" localSheetId="11">#REF!</definedName>
    <definedName name="S16P10" localSheetId="12">#REF!</definedName>
    <definedName name="S16P10">#REF!</definedName>
    <definedName name="S16P11" localSheetId="2">#REF!</definedName>
    <definedName name="S16P11" localSheetId="10">#REF!</definedName>
    <definedName name="S16P11" localSheetId="8">#REF!</definedName>
    <definedName name="S16P11" localSheetId="11">#REF!</definedName>
    <definedName name="S16P11" localSheetId="12">#REF!</definedName>
    <definedName name="S16P11">#REF!</definedName>
    <definedName name="S16P12" localSheetId="2">#REF!</definedName>
    <definedName name="S16P12" localSheetId="10">#REF!</definedName>
    <definedName name="S16P12" localSheetId="8">#REF!</definedName>
    <definedName name="S16P12" localSheetId="11">#REF!</definedName>
    <definedName name="S16P12" localSheetId="12">#REF!</definedName>
    <definedName name="S16P12">#REF!</definedName>
    <definedName name="S16P13" localSheetId="2">#REF!</definedName>
    <definedName name="S16P13" localSheetId="10">#REF!</definedName>
    <definedName name="S16P13" localSheetId="8">#REF!</definedName>
    <definedName name="S16P13" localSheetId="11">#REF!</definedName>
    <definedName name="S16P13" localSheetId="12">#REF!</definedName>
    <definedName name="S16P13">#REF!</definedName>
    <definedName name="S16P14" localSheetId="2">#REF!</definedName>
    <definedName name="S16P14" localSheetId="10">#REF!</definedName>
    <definedName name="S16P14" localSheetId="8">#REF!</definedName>
    <definedName name="S16P14" localSheetId="11">#REF!</definedName>
    <definedName name="S16P14" localSheetId="12">#REF!</definedName>
    <definedName name="S16P14">#REF!</definedName>
    <definedName name="S16P15" localSheetId="2">#REF!</definedName>
    <definedName name="S16P15" localSheetId="10">#REF!</definedName>
    <definedName name="S16P15" localSheetId="8">#REF!</definedName>
    <definedName name="S16P15" localSheetId="11">#REF!</definedName>
    <definedName name="S16P15" localSheetId="12">#REF!</definedName>
    <definedName name="S16P15">#REF!</definedName>
    <definedName name="S16P16" localSheetId="2">#REF!</definedName>
    <definedName name="S16P16" localSheetId="10">#REF!</definedName>
    <definedName name="S16P16" localSheetId="8">#REF!</definedName>
    <definedName name="S16P16" localSheetId="11">#REF!</definedName>
    <definedName name="S16P16" localSheetId="12">#REF!</definedName>
    <definedName name="S16P16">#REF!</definedName>
    <definedName name="S16P17" localSheetId="2">#REF!</definedName>
    <definedName name="S16P17" localSheetId="10">#REF!</definedName>
    <definedName name="S16P17" localSheetId="8">#REF!</definedName>
    <definedName name="S16P17" localSheetId="11">#REF!</definedName>
    <definedName name="S16P17" localSheetId="12">#REF!</definedName>
    <definedName name="S16P17">#REF!</definedName>
    <definedName name="S16P18" localSheetId="2">#REF!</definedName>
    <definedName name="S16P18" localSheetId="10">#REF!</definedName>
    <definedName name="S16P18" localSheetId="8">#REF!</definedName>
    <definedName name="S16P18" localSheetId="11">#REF!</definedName>
    <definedName name="S16P18" localSheetId="12">#REF!</definedName>
    <definedName name="S16P18">#REF!</definedName>
    <definedName name="S16P19" localSheetId="2">#REF!</definedName>
    <definedName name="S16P19" localSheetId="10">#REF!</definedName>
    <definedName name="S16P19" localSheetId="8">#REF!</definedName>
    <definedName name="S16P19" localSheetId="11">#REF!</definedName>
    <definedName name="S16P19" localSheetId="12">#REF!</definedName>
    <definedName name="S16P19">#REF!</definedName>
    <definedName name="S16P2" localSheetId="2">#REF!</definedName>
    <definedName name="S16P2" localSheetId="10">#REF!</definedName>
    <definedName name="S16P2" localSheetId="8">#REF!</definedName>
    <definedName name="S16P2" localSheetId="11">#REF!</definedName>
    <definedName name="S16P2" localSheetId="12">#REF!</definedName>
    <definedName name="S16P2">#REF!</definedName>
    <definedName name="S16P20" localSheetId="2">#REF!</definedName>
    <definedName name="S16P20" localSheetId="10">#REF!</definedName>
    <definedName name="S16P20" localSheetId="8">#REF!</definedName>
    <definedName name="S16P20" localSheetId="11">#REF!</definedName>
    <definedName name="S16P20" localSheetId="12">#REF!</definedName>
    <definedName name="S16P20">#REF!</definedName>
    <definedName name="S16P21" localSheetId="2">#REF!</definedName>
    <definedName name="S16P21" localSheetId="10">#REF!</definedName>
    <definedName name="S16P21" localSheetId="8">#REF!</definedName>
    <definedName name="S16P21" localSheetId="11">#REF!</definedName>
    <definedName name="S16P21" localSheetId="12">#REF!</definedName>
    <definedName name="S16P21">#REF!</definedName>
    <definedName name="S16P22" localSheetId="2">#REF!</definedName>
    <definedName name="S16P22" localSheetId="10">#REF!</definedName>
    <definedName name="S16P22" localSheetId="8">#REF!</definedName>
    <definedName name="S16P22" localSheetId="11">#REF!</definedName>
    <definedName name="S16P22" localSheetId="12">#REF!</definedName>
    <definedName name="S16P22">#REF!</definedName>
    <definedName name="S16P23" localSheetId="2">#REF!</definedName>
    <definedName name="S16P23" localSheetId="10">#REF!</definedName>
    <definedName name="S16P23" localSheetId="8">#REF!</definedName>
    <definedName name="S16P23" localSheetId="11">#REF!</definedName>
    <definedName name="S16P23" localSheetId="12">#REF!</definedName>
    <definedName name="S16P23">#REF!</definedName>
    <definedName name="S16P24" localSheetId="2">#REF!</definedName>
    <definedName name="S16P24" localSheetId="10">#REF!</definedName>
    <definedName name="S16P24" localSheetId="8">#REF!</definedName>
    <definedName name="S16P24" localSheetId="11">#REF!</definedName>
    <definedName name="S16P24" localSheetId="12">#REF!</definedName>
    <definedName name="S16P24">#REF!</definedName>
    <definedName name="S16P3" localSheetId="2">#REF!</definedName>
    <definedName name="S16P3" localSheetId="10">#REF!</definedName>
    <definedName name="S16P3" localSheetId="8">#REF!</definedName>
    <definedName name="S16P3" localSheetId="11">#REF!</definedName>
    <definedName name="S16P3" localSheetId="12">#REF!</definedName>
    <definedName name="S16P3">#REF!</definedName>
    <definedName name="S16P4" localSheetId="2">#REF!</definedName>
    <definedName name="S16P4" localSheetId="10">#REF!</definedName>
    <definedName name="S16P4" localSheetId="8">#REF!</definedName>
    <definedName name="S16P4" localSheetId="11">#REF!</definedName>
    <definedName name="S16P4" localSheetId="12">#REF!</definedName>
    <definedName name="S16P4">#REF!</definedName>
    <definedName name="S16P5" localSheetId="2">#REF!</definedName>
    <definedName name="S16P5" localSheetId="10">#REF!</definedName>
    <definedName name="S16P5" localSheetId="8">#REF!</definedName>
    <definedName name="S16P5" localSheetId="11">#REF!</definedName>
    <definedName name="S16P5" localSheetId="12">#REF!</definedName>
    <definedName name="S16P5">#REF!</definedName>
    <definedName name="S16P6" localSheetId="2">#REF!</definedName>
    <definedName name="S16P6" localSheetId="10">#REF!</definedName>
    <definedName name="S16P6" localSheetId="8">#REF!</definedName>
    <definedName name="S16P6" localSheetId="11">#REF!</definedName>
    <definedName name="S16P6" localSheetId="12">#REF!</definedName>
    <definedName name="S16P6">#REF!</definedName>
    <definedName name="S16P7" localSheetId="2">#REF!</definedName>
    <definedName name="S16P7" localSheetId="10">#REF!</definedName>
    <definedName name="S16P7" localSheetId="8">#REF!</definedName>
    <definedName name="S16P7" localSheetId="11">#REF!</definedName>
    <definedName name="S16P7" localSheetId="12">#REF!</definedName>
    <definedName name="S16P7">#REF!</definedName>
    <definedName name="S16P8" localSheetId="2">#REF!</definedName>
    <definedName name="S16P8" localSheetId="10">#REF!</definedName>
    <definedName name="S16P8" localSheetId="8">#REF!</definedName>
    <definedName name="S16P8" localSheetId="11">#REF!</definedName>
    <definedName name="S16P8" localSheetId="12">#REF!</definedName>
    <definedName name="S16P8">#REF!</definedName>
    <definedName name="S16P9" localSheetId="2">#REF!</definedName>
    <definedName name="S16P9" localSheetId="10">#REF!</definedName>
    <definedName name="S16P9" localSheetId="8">#REF!</definedName>
    <definedName name="S16P9" localSheetId="11">#REF!</definedName>
    <definedName name="S16P9" localSheetId="12">#REF!</definedName>
    <definedName name="S16P9">#REF!</definedName>
    <definedName name="S16R1" localSheetId="2">#REF!</definedName>
    <definedName name="S16R1" localSheetId="10">#REF!</definedName>
    <definedName name="S16R1" localSheetId="8">#REF!</definedName>
    <definedName name="S16R1" localSheetId="11">#REF!</definedName>
    <definedName name="S16R1" localSheetId="12">#REF!</definedName>
    <definedName name="S16R1">#REF!</definedName>
    <definedName name="S16R10" localSheetId="2">#REF!</definedName>
    <definedName name="S16R10" localSheetId="10">#REF!</definedName>
    <definedName name="S16R10" localSheetId="8">#REF!</definedName>
    <definedName name="S16R10" localSheetId="11">#REF!</definedName>
    <definedName name="S16R10" localSheetId="12">#REF!</definedName>
    <definedName name="S16R10">#REF!</definedName>
    <definedName name="S16R11" localSheetId="2">#REF!</definedName>
    <definedName name="S16R11" localSheetId="10">#REF!</definedName>
    <definedName name="S16R11" localSheetId="8">#REF!</definedName>
    <definedName name="S16R11" localSheetId="11">#REF!</definedName>
    <definedName name="S16R11" localSheetId="12">#REF!</definedName>
    <definedName name="S16R11">#REF!</definedName>
    <definedName name="S16R12" localSheetId="2">#REF!</definedName>
    <definedName name="S16R12" localSheetId="10">#REF!</definedName>
    <definedName name="S16R12" localSheetId="8">#REF!</definedName>
    <definedName name="S16R12" localSheetId="11">#REF!</definedName>
    <definedName name="S16R12" localSheetId="12">#REF!</definedName>
    <definedName name="S16R12">#REF!</definedName>
    <definedName name="S16R13" localSheetId="2">#REF!</definedName>
    <definedName name="S16R13" localSheetId="10">#REF!</definedName>
    <definedName name="S16R13" localSheetId="8">#REF!</definedName>
    <definedName name="S16R13" localSheetId="11">#REF!</definedName>
    <definedName name="S16R13" localSheetId="12">#REF!</definedName>
    <definedName name="S16R13">#REF!</definedName>
    <definedName name="S16R14" localSheetId="2">#REF!</definedName>
    <definedName name="S16R14" localSheetId="10">#REF!</definedName>
    <definedName name="S16R14" localSheetId="8">#REF!</definedName>
    <definedName name="S16R14" localSheetId="11">#REF!</definedName>
    <definedName name="S16R14" localSheetId="12">#REF!</definedName>
    <definedName name="S16R14">#REF!</definedName>
    <definedName name="S16R15" localSheetId="2">#REF!</definedName>
    <definedName name="S16R15" localSheetId="10">#REF!</definedName>
    <definedName name="S16R15" localSheetId="8">#REF!</definedName>
    <definedName name="S16R15" localSheetId="11">#REF!</definedName>
    <definedName name="S16R15" localSheetId="12">#REF!</definedName>
    <definedName name="S16R15">#REF!</definedName>
    <definedName name="S16R16" localSheetId="2">#REF!</definedName>
    <definedName name="S16R16" localSheetId="10">#REF!</definedName>
    <definedName name="S16R16" localSheetId="8">#REF!</definedName>
    <definedName name="S16R16" localSheetId="11">#REF!</definedName>
    <definedName name="S16R16" localSheetId="12">#REF!</definedName>
    <definedName name="S16R16">#REF!</definedName>
    <definedName name="S16R17" localSheetId="2">#REF!</definedName>
    <definedName name="S16R17" localSheetId="10">#REF!</definedName>
    <definedName name="S16R17" localSheetId="8">#REF!</definedName>
    <definedName name="S16R17" localSheetId="11">#REF!</definedName>
    <definedName name="S16R17" localSheetId="12">#REF!</definedName>
    <definedName name="S16R17">#REF!</definedName>
    <definedName name="S16R18" localSheetId="2">#REF!</definedName>
    <definedName name="S16R18" localSheetId="10">#REF!</definedName>
    <definedName name="S16R18" localSheetId="8">#REF!</definedName>
    <definedName name="S16R18" localSheetId="11">#REF!</definedName>
    <definedName name="S16R18" localSheetId="12">#REF!</definedName>
    <definedName name="S16R18">#REF!</definedName>
    <definedName name="S16R19" localSheetId="2">#REF!</definedName>
    <definedName name="S16R19" localSheetId="10">#REF!</definedName>
    <definedName name="S16R19" localSheetId="8">#REF!</definedName>
    <definedName name="S16R19" localSheetId="11">#REF!</definedName>
    <definedName name="S16R19" localSheetId="12">#REF!</definedName>
    <definedName name="S16R19">#REF!</definedName>
    <definedName name="S16R2" localSheetId="2">#REF!</definedName>
    <definedName name="S16R2" localSheetId="10">#REF!</definedName>
    <definedName name="S16R2" localSheetId="8">#REF!</definedName>
    <definedName name="S16R2" localSheetId="11">#REF!</definedName>
    <definedName name="S16R2" localSheetId="12">#REF!</definedName>
    <definedName name="S16R2">#REF!</definedName>
    <definedName name="S16R20" localSheetId="2">#REF!</definedName>
    <definedName name="S16R20" localSheetId="10">#REF!</definedName>
    <definedName name="S16R20" localSheetId="8">#REF!</definedName>
    <definedName name="S16R20" localSheetId="11">#REF!</definedName>
    <definedName name="S16R20" localSheetId="12">#REF!</definedName>
    <definedName name="S16R20">#REF!</definedName>
    <definedName name="S16R21" localSheetId="2">#REF!</definedName>
    <definedName name="S16R21" localSheetId="10">#REF!</definedName>
    <definedName name="S16R21" localSheetId="8">#REF!</definedName>
    <definedName name="S16R21" localSheetId="11">#REF!</definedName>
    <definedName name="S16R21" localSheetId="12">#REF!</definedName>
    <definedName name="S16R21">#REF!</definedName>
    <definedName name="S16R22" localSheetId="2">#REF!</definedName>
    <definedName name="S16R22" localSheetId="10">#REF!</definedName>
    <definedName name="S16R22" localSheetId="8">#REF!</definedName>
    <definedName name="S16R22" localSheetId="11">#REF!</definedName>
    <definedName name="S16R22" localSheetId="12">#REF!</definedName>
    <definedName name="S16R22">#REF!</definedName>
    <definedName name="S16R23" localSheetId="2">#REF!</definedName>
    <definedName name="S16R23" localSheetId="10">#REF!</definedName>
    <definedName name="S16R23" localSheetId="8">#REF!</definedName>
    <definedName name="S16R23" localSheetId="11">#REF!</definedName>
    <definedName name="S16R23" localSheetId="12">#REF!</definedName>
    <definedName name="S16R23">#REF!</definedName>
    <definedName name="S16R24" localSheetId="2">#REF!</definedName>
    <definedName name="S16R24" localSheetId="10">#REF!</definedName>
    <definedName name="S16R24" localSheetId="8">#REF!</definedName>
    <definedName name="S16R24" localSheetId="11">#REF!</definedName>
    <definedName name="S16R24" localSheetId="12">#REF!</definedName>
    <definedName name="S16R24">#REF!</definedName>
    <definedName name="S16R3" localSheetId="2">#REF!</definedName>
    <definedName name="S16R3" localSheetId="10">#REF!</definedName>
    <definedName name="S16R3" localSheetId="8">#REF!</definedName>
    <definedName name="S16R3" localSheetId="11">#REF!</definedName>
    <definedName name="S16R3" localSheetId="12">#REF!</definedName>
    <definedName name="S16R3">#REF!</definedName>
    <definedName name="S16R4" localSheetId="2">#REF!</definedName>
    <definedName name="S16R4" localSheetId="10">#REF!</definedName>
    <definedName name="S16R4" localSheetId="8">#REF!</definedName>
    <definedName name="S16R4" localSheetId="11">#REF!</definedName>
    <definedName name="S16R4" localSheetId="12">#REF!</definedName>
    <definedName name="S16R4">#REF!</definedName>
    <definedName name="S16R5" localSheetId="2">#REF!</definedName>
    <definedName name="S16R5" localSheetId="10">#REF!</definedName>
    <definedName name="S16R5" localSheetId="8">#REF!</definedName>
    <definedName name="S16R5" localSheetId="11">#REF!</definedName>
    <definedName name="S16R5" localSheetId="12">#REF!</definedName>
    <definedName name="S16R5">#REF!</definedName>
    <definedName name="S16R6" localSheetId="2">#REF!</definedName>
    <definedName name="S16R6" localSheetId="10">#REF!</definedName>
    <definedName name="S16R6" localSheetId="8">#REF!</definedName>
    <definedName name="S16R6" localSheetId="11">#REF!</definedName>
    <definedName name="S16R6" localSheetId="12">#REF!</definedName>
    <definedName name="S16R6">#REF!</definedName>
    <definedName name="S16R7" localSheetId="2">#REF!</definedName>
    <definedName name="S16R7" localSheetId="10">#REF!</definedName>
    <definedName name="S16R7" localSheetId="8">#REF!</definedName>
    <definedName name="S16R7" localSheetId="11">#REF!</definedName>
    <definedName name="S16R7" localSheetId="12">#REF!</definedName>
    <definedName name="S16R7">#REF!</definedName>
    <definedName name="S16R8" localSheetId="2">#REF!</definedName>
    <definedName name="S16R8" localSheetId="10">#REF!</definedName>
    <definedName name="S16R8" localSheetId="8">#REF!</definedName>
    <definedName name="S16R8" localSheetId="11">#REF!</definedName>
    <definedName name="S16R8" localSheetId="12">#REF!</definedName>
    <definedName name="S16R8">#REF!</definedName>
    <definedName name="S16R9" localSheetId="2">#REF!</definedName>
    <definedName name="S16R9" localSheetId="10">#REF!</definedName>
    <definedName name="S16R9" localSheetId="8">#REF!</definedName>
    <definedName name="S16R9" localSheetId="11">#REF!</definedName>
    <definedName name="S16R9" localSheetId="12">#REF!</definedName>
    <definedName name="S16R9">#REF!</definedName>
    <definedName name="S17P1" localSheetId="2">#REF!</definedName>
    <definedName name="S17P1" localSheetId="10">#REF!</definedName>
    <definedName name="S17P1" localSheetId="8">#REF!</definedName>
    <definedName name="S17P1" localSheetId="11">#REF!</definedName>
    <definedName name="S17P1" localSheetId="12">#REF!</definedName>
    <definedName name="S17P1">#REF!</definedName>
    <definedName name="S17P10" localSheetId="2">#REF!</definedName>
    <definedName name="S17P10" localSheetId="10">#REF!</definedName>
    <definedName name="S17P10" localSheetId="8">#REF!</definedName>
    <definedName name="S17P10" localSheetId="11">#REF!</definedName>
    <definedName name="S17P10" localSheetId="12">#REF!</definedName>
    <definedName name="S17P10">#REF!</definedName>
    <definedName name="S17P11" localSheetId="2">#REF!</definedName>
    <definedName name="S17P11" localSheetId="10">#REF!</definedName>
    <definedName name="S17P11" localSheetId="8">#REF!</definedName>
    <definedName name="S17P11" localSheetId="11">#REF!</definedName>
    <definedName name="S17P11" localSheetId="12">#REF!</definedName>
    <definedName name="S17P11">#REF!</definedName>
    <definedName name="S17P12" localSheetId="2">#REF!</definedName>
    <definedName name="S17P12" localSheetId="10">#REF!</definedName>
    <definedName name="S17P12" localSheetId="8">#REF!</definedName>
    <definedName name="S17P12" localSheetId="11">#REF!</definedName>
    <definedName name="S17P12" localSheetId="12">#REF!</definedName>
    <definedName name="S17P12">#REF!</definedName>
    <definedName name="S17P13" localSheetId="2">#REF!</definedName>
    <definedName name="S17P13" localSheetId="10">#REF!</definedName>
    <definedName name="S17P13" localSheetId="8">#REF!</definedName>
    <definedName name="S17P13" localSheetId="11">#REF!</definedName>
    <definedName name="S17P13" localSheetId="12">#REF!</definedName>
    <definedName name="S17P13">#REF!</definedName>
    <definedName name="S17P14" localSheetId="2">#REF!</definedName>
    <definedName name="S17P14" localSheetId="10">#REF!</definedName>
    <definedName name="S17P14" localSheetId="8">#REF!</definedName>
    <definedName name="S17P14" localSheetId="11">#REF!</definedName>
    <definedName name="S17P14" localSheetId="12">#REF!</definedName>
    <definedName name="S17P14">#REF!</definedName>
    <definedName name="S17P15" localSheetId="2">#REF!</definedName>
    <definedName name="S17P15" localSheetId="10">#REF!</definedName>
    <definedName name="S17P15" localSheetId="8">#REF!</definedName>
    <definedName name="S17P15" localSheetId="11">#REF!</definedName>
    <definedName name="S17P15" localSheetId="12">#REF!</definedName>
    <definedName name="S17P15">#REF!</definedName>
    <definedName name="S17P16" localSheetId="2">#REF!</definedName>
    <definedName name="S17P16" localSheetId="10">#REF!</definedName>
    <definedName name="S17P16" localSheetId="8">#REF!</definedName>
    <definedName name="S17P16" localSheetId="11">#REF!</definedName>
    <definedName name="S17P16" localSheetId="12">#REF!</definedName>
    <definedName name="S17P16">#REF!</definedName>
    <definedName name="S17P17" localSheetId="2">#REF!</definedName>
    <definedName name="S17P17" localSheetId="10">#REF!</definedName>
    <definedName name="S17P17" localSheetId="8">#REF!</definedName>
    <definedName name="S17P17" localSheetId="11">#REF!</definedName>
    <definedName name="S17P17" localSheetId="12">#REF!</definedName>
    <definedName name="S17P17">#REF!</definedName>
    <definedName name="S17P18" localSheetId="2">#REF!</definedName>
    <definedName name="S17P18" localSheetId="10">#REF!</definedName>
    <definedName name="S17P18" localSheetId="8">#REF!</definedName>
    <definedName name="S17P18" localSheetId="11">#REF!</definedName>
    <definedName name="S17P18" localSheetId="12">#REF!</definedName>
    <definedName name="S17P18">#REF!</definedName>
    <definedName name="S17P19" localSheetId="2">#REF!</definedName>
    <definedName name="S17P19" localSheetId="10">#REF!</definedName>
    <definedName name="S17P19" localSheetId="8">#REF!</definedName>
    <definedName name="S17P19" localSheetId="11">#REF!</definedName>
    <definedName name="S17P19" localSheetId="12">#REF!</definedName>
    <definedName name="S17P19">#REF!</definedName>
    <definedName name="S17P2" localSheetId="2">#REF!</definedName>
    <definedName name="S17P2" localSheetId="10">#REF!</definedName>
    <definedName name="S17P2" localSheetId="8">#REF!</definedName>
    <definedName name="S17P2" localSheetId="11">#REF!</definedName>
    <definedName name="S17P2" localSheetId="12">#REF!</definedName>
    <definedName name="S17P2">#REF!</definedName>
    <definedName name="S17P20" localSheetId="2">#REF!</definedName>
    <definedName name="S17P20" localSheetId="10">#REF!</definedName>
    <definedName name="S17P20" localSheetId="8">#REF!</definedName>
    <definedName name="S17P20" localSheetId="11">#REF!</definedName>
    <definedName name="S17P20" localSheetId="12">#REF!</definedName>
    <definedName name="S17P20">#REF!</definedName>
    <definedName name="S17P21" localSheetId="2">#REF!</definedName>
    <definedName name="S17P21" localSheetId="10">#REF!</definedName>
    <definedName name="S17P21" localSheetId="8">#REF!</definedName>
    <definedName name="S17P21" localSheetId="11">#REF!</definedName>
    <definedName name="S17P21" localSheetId="12">#REF!</definedName>
    <definedName name="S17P21">#REF!</definedName>
    <definedName name="S17P22" localSheetId="2">#REF!</definedName>
    <definedName name="S17P22" localSheetId="10">#REF!</definedName>
    <definedName name="S17P22" localSheetId="8">#REF!</definedName>
    <definedName name="S17P22" localSheetId="11">#REF!</definedName>
    <definedName name="S17P22" localSheetId="12">#REF!</definedName>
    <definedName name="S17P22">#REF!</definedName>
    <definedName name="S17P23" localSheetId="2">#REF!</definedName>
    <definedName name="S17P23" localSheetId="10">#REF!</definedName>
    <definedName name="S17P23" localSheetId="8">#REF!</definedName>
    <definedName name="S17P23" localSheetId="11">#REF!</definedName>
    <definedName name="S17P23" localSheetId="12">#REF!</definedName>
    <definedName name="S17P23">#REF!</definedName>
    <definedName name="S17P24" localSheetId="2">#REF!</definedName>
    <definedName name="S17P24" localSheetId="10">#REF!</definedName>
    <definedName name="S17P24" localSheetId="8">#REF!</definedName>
    <definedName name="S17P24" localSheetId="11">#REF!</definedName>
    <definedName name="S17P24" localSheetId="12">#REF!</definedName>
    <definedName name="S17P24">#REF!</definedName>
    <definedName name="S17P3" localSheetId="2">#REF!</definedName>
    <definedName name="S17P3" localSheetId="10">#REF!</definedName>
    <definedName name="S17P3" localSheetId="8">#REF!</definedName>
    <definedName name="S17P3" localSheetId="11">#REF!</definedName>
    <definedName name="S17P3" localSheetId="12">#REF!</definedName>
    <definedName name="S17P3">#REF!</definedName>
    <definedName name="S17P4" localSheetId="2">#REF!</definedName>
    <definedName name="S17P4" localSheetId="10">#REF!</definedName>
    <definedName name="S17P4" localSheetId="8">#REF!</definedName>
    <definedName name="S17P4" localSheetId="11">#REF!</definedName>
    <definedName name="S17P4" localSheetId="12">#REF!</definedName>
    <definedName name="S17P4">#REF!</definedName>
    <definedName name="S17P5" localSheetId="2">#REF!</definedName>
    <definedName name="S17P5" localSheetId="10">#REF!</definedName>
    <definedName name="S17P5" localSheetId="8">#REF!</definedName>
    <definedName name="S17P5" localSheetId="11">#REF!</definedName>
    <definedName name="S17P5" localSheetId="12">#REF!</definedName>
    <definedName name="S17P5">#REF!</definedName>
    <definedName name="S17P6" localSheetId="2">#REF!</definedName>
    <definedName name="S17P6" localSheetId="10">#REF!</definedName>
    <definedName name="S17P6" localSheetId="8">#REF!</definedName>
    <definedName name="S17P6" localSheetId="11">#REF!</definedName>
    <definedName name="S17P6" localSheetId="12">#REF!</definedName>
    <definedName name="S17P6">#REF!</definedName>
    <definedName name="S17P7" localSheetId="2">#REF!</definedName>
    <definedName name="S17P7" localSheetId="10">#REF!</definedName>
    <definedName name="S17P7" localSheetId="8">#REF!</definedName>
    <definedName name="S17P7" localSheetId="11">#REF!</definedName>
    <definedName name="S17P7" localSheetId="12">#REF!</definedName>
    <definedName name="S17P7">#REF!</definedName>
    <definedName name="S17P8" localSheetId="2">#REF!</definedName>
    <definedName name="S17P8" localSheetId="10">#REF!</definedName>
    <definedName name="S17P8" localSheetId="8">#REF!</definedName>
    <definedName name="S17P8" localSheetId="11">#REF!</definedName>
    <definedName name="S17P8" localSheetId="12">#REF!</definedName>
    <definedName name="S17P8">#REF!</definedName>
    <definedName name="S17P9" localSheetId="2">#REF!</definedName>
    <definedName name="S17P9" localSheetId="10">#REF!</definedName>
    <definedName name="S17P9" localSheetId="8">#REF!</definedName>
    <definedName name="S17P9" localSheetId="11">#REF!</definedName>
    <definedName name="S17P9" localSheetId="12">#REF!</definedName>
    <definedName name="S17P9">#REF!</definedName>
    <definedName name="S17R1" localSheetId="2">#REF!</definedName>
    <definedName name="S17R1" localSheetId="10">#REF!</definedName>
    <definedName name="S17R1" localSheetId="8">#REF!</definedName>
    <definedName name="S17R1" localSheetId="11">#REF!</definedName>
    <definedName name="S17R1" localSheetId="12">#REF!</definedName>
    <definedName name="S17R1">#REF!</definedName>
    <definedName name="S17R10" localSheetId="2">#REF!</definedName>
    <definedName name="S17R10" localSheetId="10">#REF!</definedName>
    <definedName name="S17R10" localSheetId="8">#REF!</definedName>
    <definedName name="S17R10" localSheetId="11">#REF!</definedName>
    <definedName name="S17R10" localSheetId="12">#REF!</definedName>
    <definedName name="S17R10">#REF!</definedName>
    <definedName name="S17R11" localSheetId="2">#REF!</definedName>
    <definedName name="S17R11" localSheetId="10">#REF!</definedName>
    <definedName name="S17R11" localSheetId="8">#REF!</definedName>
    <definedName name="S17R11" localSheetId="11">#REF!</definedName>
    <definedName name="S17R11" localSheetId="12">#REF!</definedName>
    <definedName name="S17R11">#REF!</definedName>
    <definedName name="S17R12" localSheetId="2">#REF!</definedName>
    <definedName name="S17R12" localSheetId="10">#REF!</definedName>
    <definedName name="S17R12" localSheetId="8">#REF!</definedName>
    <definedName name="S17R12" localSheetId="11">#REF!</definedName>
    <definedName name="S17R12" localSheetId="12">#REF!</definedName>
    <definedName name="S17R12">#REF!</definedName>
    <definedName name="S17R13" localSheetId="2">#REF!</definedName>
    <definedName name="S17R13" localSheetId="10">#REF!</definedName>
    <definedName name="S17R13" localSheetId="8">#REF!</definedName>
    <definedName name="S17R13" localSheetId="11">#REF!</definedName>
    <definedName name="S17R13" localSheetId="12">#REF!</definedName>
    <definedName name="S17R13">#REF!</definedName>
    <definedName name="S17R14" localSheetId="2">#REF!</definedName>
    <definedName name="S17R14" localSheetId="10">#REF!</definedName>
    <definedName name="S17R14" localSheetId="8">#REF!</definedName>
    <definedName name="S17R14" localSheetId="11">#REF!</definedName>
    <definedName name="S17R14" localSheetId="12">#REF!</definedName>
    <definedName name="S17R14">#REF!</definedName>
    <definedName name="S17R15" localSheetId="2">#REF!</definedName>
    <definedName name="S17R15" localSheetId="10">#REF!</definedName>
    <definedName name="S17R15" localSheetId="8">#REF!</definedName>
    <definedName name="S17R15" localSheetId="11">#REF!</definedName>
    <definedName name="S17R15" localSheetId="12">#REF!</definedName>
    <definedName name="S17R15">#REF!</definedName>
    <definedName name="S17R16" localSheetId="2">#REF!</definedName>
    <definedName name="S17R16" localSheetId="10">#REF!</definedName>
    <definedName name="S17R16" localSheetId="8">#REF!</definedName>
    <definedName name="S17R16" localSheetId="11">#REF!</definedName>
    <definedName name="S17R16" localSheetId="12">#REF!</definedName>
    <definedName name="S17R16">#REF!</definedName>
    <definedName name="S17R17" localSheetId="2">#REF!</definedName>
    <definedName name="S17R17" localSheetId="10">#REF!</definedName>
    <definedName name="S17R17" localSheetId="8">#REF!</definedName>
    <definedName name="S17R17" localSheetId="11">#REF!</definedName>
    <definedName name="S17R17" localSheetId="12">#REF!</definedName>
    <definedName name="S17R17">#REF!</definedName>
    <definedName name="S17R18" localSheetId="2">#REF!</definedName>
    <definedName name="S17R18" localSheetId="10">#REF!</definedName>
    <definedName name="S17R18" localSheetId="8">#REF!</definedName>
    <definedName name="S17R18" localSheetId="11">#REF!</definedName>
    <definedName name="S17R18" localSheetId="12">#REF!</definedName>
    <definedName name="S17R18">#REF!</definedName>
    <definedName name="S17R19" localSheetId="2">#REF!</definedName>
    <definedName name="S17R19" localSheetId="10">#REF!</definedName>
    <definedName name="S17R19" localSheetId="8">#REF!</definedName>
    <definedName name="S17R19" localSheetId="11">#REF!</definedName>
    <definedName name="S17R19" localSheetId="12">#REF!</definedName>
    <definedName name="S17R19">#REF!</definedName>
    <definedName name="S17R2" localSheetId="2">#REF!</definedName>
    <definedName name="S17R2" localSheetId="10">#REF!</definedName>
    <definedName name="S17R2" localSheetId="8">#REF!</definedName>
    <definedName name="S17R2" localSheetId="11">#REF!</definedName>
    <definedName name="S17R2" localSheetId="12">#REF!</definedName>
    <definedName name="S17R2">#REF!</definedName>
    <definedName name="S17R20" localSheetId="2">#REF!</definedName>
    <definedName name="S17R20" localSheetId="10">#REF!</definedName>
    <definedName name="S17R20" localSheetId="8">#REF!</definedName>
    <definedName name="S17R20" localSheetId="11">#REF!</definedName>
    <definedName name="S17R20" localSheetId="12">#REF!</definedName>
    <definedName name="S17R20">#REF!</definedName>
    <definedName name="S17R21" localSheetId="2">#REF!</definedName>
    <definedName name="S17R21" localSheetId="10">#REF!</definedName>
    <definedName name="S17R21" localSheetId="8">#REF!</definedName>
    <definedName name="S17R21" localSheetId="11">#REF!</definedName>
    <definedName name="S17R21" localSheetId="12">#REF!</definedName>
    <definedName name="S17R21">#REF!</definedName>
    <definedName name="S17R22" localSheetId="2">#REF!</definedName>
    <definedName name="S17R22" localSheetId="10">#REF!</definedName>
    <definedName name="S17R22" localSheetId="8">#REF!</definedName>
    <definedName name="S17R22" localSheetId="11">#REF!</definedName>
    <definedName name="S17R22" localSheetId="12">#REF!</definedName>
    <definedName name="S17R22">#REF!</definedName>
    <definedName name="S17R23" localSheetId="2">#REF!</definedName>
    <definedName name="S17R23" localSheetId="10">#REF!</definedName>
    <definedName name="S17R23" localSheetId="8">#REF!</definedName>
    <definedName name="S17R23" localSheetId="11">#REF!</definedName>
    <definedName name="S17R23" localSheetId="12">#REF!</definedName>
    <definedName name="S17R23">#REF!</definedName>
    <definedName name="S17R24" localSheetId="2">#REF!</definedName>
    <definedName name="S17R24" localSheetId="10">#REF!</definedName>
    <definedName name="S17R24" localSheetId="8">#REF!</definedName>
    <definedName name="S17R24" localSheetId="11">#REF!</definedName>
    <definedName name="S17R24" localSheetId="12">#REF!</definedName>
    <definedName name="S17R24">#REF!</definedName>
    <definedName name="S17R3" localSheetId="2">#REF!</definedName>
    <definedName name="S17R3" localSheetId="10">#REF!</definedName>
    <definedName name="S17R3" localSheetId="8">#REF!</definedName>
    <definedName name="S17R3" localSheetId="11">#REF!</definedName>
    <definedName name="S17R3" localSheetId="12">#REF!</definedName>
    <definedName name="S17R3">#REF!</definedName>
    <definedName name="S17R4" localSheetId="2">#REF!</definedName>
    <definedName name="S17R4" localSheetId="10">#REF!</definedName>
    <definedName name="S17R4" localSheetId="8">#REF!</definedName>
    <definedName name="S17R4" localSheetId="11">#REF!</definedName>
    <definedName name="S17R4" localSheetId="12">#REF!</definedName>
    <definedName name="S17R4">#REF!</definedName>
    <definedName name="S17R5" localSheetId="2">#REF!</definedName>
    <definedName name="S17R5" localSheetId="10">#REF!</definedName>
    <definedName name="S17R5" localSheetId="8">#REF!</definedName>
    <definedName name="S17R5" localSheetId="11">#REF!</definedName>
    <definedName name="S17R5" localSheetId="12">#REF!</definedName>
    <definedName name="S17R5">#REF!</definedName>
    <definedName name="S17R6" localSheetId="2">#REF!</definedName>
    <definedName name="S17R6" localSheetId="10">#REF!</definedName>
    <definedName name="S17R6" localSheetId="8">#REF!</definedName>
    <definedName name="S17R6" localSheetId="11">#REF!</definedName>
    <definedName name="S17R6" localSheetId="12">#REF!</definedName>
    <definedName name="S17R6">#REF!</definedName>
    <definedName name="S17R7" localSheetId="2">#REF!</definedName>
    <definedName name="S17R7" localSheetId="10">#REF!</definedName>
    <definedName name="S17R7" localSheetId="8">#REF!</definedName>
    <definedName name="S17R7" localSheetId="11">#REF!</definedName>
    <definedName name="S17R7" localSheetId="12">#REF!</definedName>
    <definedName name="S17R7">#REF!</definedName>
    <definedName name="S17R8" localSheetId="2">#REF!</definedName>
    <definedName name="S17R8" localSheetId="10">#REF!</definedName>
    <definedName name="S17R8" localSheetId="8">#REF!</definedName>
    <definedName name="S17R8" localSheetId="11">#REF!</definedName>
    <definedName name="S17R8" localSheetId="12">#REF!</definedName>
    <definedName name="S17R8">#REF!</definedName>
    <definedName name="S17R9" localSheetId="2">#REF!</definedName>
    <definedName name="S17R9" localSheetId="10">#REF!</definedName>
    <definedName name="S17R9" localSheetId="8">#REF!</definedName>
    <definedName name="S17R9" localSheetId="11">#REF!</definedName>
    <definedName name="S17R9" localSheetId="12">#REF!</definedName>
    <definedName name="S17R9">#REF!</definedName>
    <definedName name="S18P1" localSheetId="2">#REF!</definedName>
    <definedName name="S18P1" localSheetId="10">#REF!</definedName>
    <definedName name="S18P1" localSheetId="8">#REF!</definedName>
    <definedName name="S18P1" localSheetId="11">#REF!</definedName>
    <definedName name="S18P1" localSheetId="12">#REF!</definedName>
    <definedName name="S18P1">#REF!</definedName>
    <definedName name="S18P10" localSheetId="2">#REF!</definedName>
    <definedName name="S18P10" localSheetId="10">#REF!</definedName>
    <definedName name="S18P10" localSheetId="8">#REF!</definedName>
    <definedName name="S18P10" localSheetId="11">#REF!</definedName>
    <definedName name="S18P10" localSheetId="12">#REF!</definedName>
    <definedName name="S18P10">#REF!</definedName>
    <definedName name="S18P11" localSheetId="2">#REF!</definedName>
    <definedName name="S18P11" localSheetId="10">#REF!</definedName>
    <definedName name="S18P11" localSheetId="8">#REF!</definedName>
    <definedName name="S18P11" localSheetId="11">#REF!</definedName>
    <definedName name="S18P11" localSheetId="12">#REF!</definedName>
    <definedName name="S18P11">#REF!</definedName>
    <definedName name="S18P12" localSheetId="2">#REF!</definedName>
    <definedName name="S18P12" localSheetId="10">#REF!</definedName>
    <definedName name="S18P12" localSheetId="8">#REF!</definedName>
    <definedName name="S18P12" localSheetId="11">#REF!</definedName>
    <definedName name="S18P12" localSheetId="12">#REF!</definedName>
    <definedName name="S18P12">#REF!</definedName>
    <definedName name="S18P13" localSheetId="2">#REF!</definedName>
    <definedName name="S18P13" localSheetId="10">#REF!</definedName>
    <definedName name="S18P13" localSheetId="8">#REF!</definedName>
    <definedName name="S18P13" localSheetId="11">#REF!</definedName>
    <definedName name="S18P13" localSheetId="12">#REF!</definedName>
    <definedName name="S18P13">#REF!</definedName>
    <definedName name="S18P14" localSheetId="2">#REF!</definedName>
    <definedName name="S18P14" localSheetId="10">#REF!</definedName>
    <definedName name="S18P14" localSheetId="8">#REF!</definedName>
    <definedName name="S18P14" localSheetId="11">#REF!</definedName>
    <definedName name="S18P14" localSheetId="12">#REF!</definedName>
    <definedName name="S18P14">#REF!</definedName>
    <definedName name="S18P15" localSheetId="2">#REF!</definedName>
    <definedName name="S18P15" localSheetId="10">#REF!</definedName>
    <definedName name="S18P15" localSheetId="8">#REF!</definedName>
    <definedName name="S18P15" localSheetId="11">#REF!</definedName>
    <definedName name="S18P15" localSheetId="12">#REF!</definedName>
    <definedName name="S18P15">#REF!</definedName>
    <definedName name="S18P16" localSheetId="2">#REF!</definedName>
    <definedName name="S18P16" localSheetId="10">#REF!</definedName>
    <definedName name="S18P16" localSheetId="8">#REF!</definedName>
    <definedName name="S18P16" localSheetId="11">#REF!</definedName>
    <definedName name="S18P16" localSheetId="12">#REF!</definedName>
    <definedName name="S18P16">#REF!</definedName>
    <definedName name="S18P17" localSheetId="2">#REF!</definedName>
    <definedName name="S18P17" localSheetId="10">#REF!</definedName>
    <definedName name="S18P17" localSheetId="8">#REF!</definedName>
    <definedName name="S18P17" localSheetId="11">#REF!</definedName>
    <definedName name="S18P17" localSheetId="12">#REF!</definedName>
    <definedName name="S18P17">#REF!</definedName>
    <definedName name="S18P18" localSheetId="2">#REF!</definedName>
    <definedName name="S18P18" localSheetId="10">#REF!</definedName>
    <definedName name="S18P18" localSheetId="8">#REF!</definedName>
    <definedName name="S18P18" localSheetId="11">#REF!</definedName>
    <definedName name="S18P18" localSheetId="12">#REF!</definedName>
    <definedName name="S18P18">#REF!</definedName>
    <definedName name="S18P19" localSheetId="2">#REF!</definedName>
    <definedName name="S18P19" localSheetId="10">#REF!</definedName>
    <definedName name="S18P19" localSheetId="8">#REF!</definedName>
    <definedName name="S18P19" localSheetId="11">#REF!</definedName>
    <definedName name="S18P19" localSheetId="12">#REF!</definedName>
    <definedName name="S18P19">#REF!</definedName>
    <definedName name="S18P2" localSheetId="2">#REF!</definedName>
    <definedName name="S18P2" localSheetId="10">#REF!</definedName>
    <definedName name="S18P2" localSheetId="8">#REF!</definedName>
    <definedName name="S18P2" localSheetId="11">#REF!</definedName>
    <definedName name="S18P2" localSheetId="12">#REF!</definedName>
    <definedName name="S18P2">#REF!</definedName>
    <definedName name="S18P20" localSheetId="2">#REF!</definedName>
    <definedName name="S18P20" localSheetId="10">#REF!</definedName>
    <definedName name="S18P20" localSheetId="8">#REF!</definedName>
    <definedName name="S18P20" localSheetId="11">#REF!</definedName>
    <definedName name="S18P20" localSheetId="12">#REF!</definedName>
    <definedName name="S18P20">#REF!</definedName>
    <definedName name="S18P21" localSheetId="2">#REF!</definedName>
    <definedName name="S18P21" localSheetId="10">#REF!</definedName>
    <definedName name="S18P21" localSheetId="8">#REF!</definedName>
    <definedName name="S18P21" localSheetId="11">#REF!</definedName>
    <definedName name="S18P21" localSheetId="12">#REF!</definedName>
    <definedName name="S18P21">#REF!</definedName>
    <definedName name="S18P22" localSheetId="2">#REF!</definedName>
    <definedName name="S18P22" localSheetId="10">#REF!</definedName>
    <definedName name="S18P22" localSheetId="8">#REF!</definedName>
    <definedName name="S18P22" localSheetId="11">#REF!</definedName>
    <definedName name="S18P22" localSheetId="12">#REF!</definedName>
    <definedName name="S18P22">#REF!</definedName>
    <definedName name="S18P23" localSheetId="2">#REF!</definedName>
    <definedName name="S18P23" localSheetId="10">#REF!</definedName>
    <definedName name="S18P23" localSheetId="8">#REF!</definedName>
    <definedName name="S18P23" localSheetId="11">#REF!</definedName>
    <definedName name="S18P23" localSheetId="12">#REF!</definedName>
    <definedName name="S18P23">#REF!</definedName>
    <definedName name="S18P24" localSheetId="2">#REF!</definedName>
    <definedName name="S18P24" localSheetId="10">#REF!</definedName>
    <definedName name="S18P24" localSheetId="8">#REF!</definedName>
    <definedName name="S18P24" localSheetId="11">#REF!</definedName>
    <definedName name="S18P24" localSheetId="12">#REF!</definedName>
    <definedName name="S18P24">#REF!</definedName>
    <definedName name="S18P3" localSheetId="2">#REF!</definedName>
    <definedName name="S18P3" localSheetId="10">#REF!</definedName>
    <definedName name="S18P3" localSheetId="8">#REF!</definedName>
    <definedName name="S18P3" localSheetId="11">#REF!</definedName>
    <definedName name="S18P3" localSheetId="12">#REF!</definedName>
    <definedName name="S18P3">#REF!</definedName>
    <definedName name="S18P4" localSheetId="2">#REF!</definedName>
    <definedName name="S18P4" localSheetId="10">#REF!</definedName>
    <definedName name="S18P4" localSheetId="8">#REF!</definedName>
    <definedName name="S18P4" localSheetId="11">#REF!</definedName>
    <definedName name="S18P4" localSheetId="12">#REF!</definedName>
    <definedName name="S18P4">#REF!</definedName>
    <definedName name="S18P5" localSheetId="2">#REF!</definedName>
    <definedName name="S18P5" localSheetId="10">#REF!</definedName>
    <definedName name="S18P5" localSheetId="8">#REF!</definedName>
    <definedName name="S18P5" localSheetId="11">#REF!</definedName>
    <definedName name="S18P5" localSheetId="12">#REF!</definedName>
    <definedName name="S18P5">#REF!</definedName>
    <definedName name="S18P6" localSheetId="2">#REF!</definedName>
    <definedName name="S18P6" localSheetId="10">#REF!</definedName>
    <definedName name="S18P6" localSheetId="8">#REF!</definedName>
    <definedName name="S18P6" localSheetId="11">#REF!</definedName>
    <definedName name="S18P6" localSheetId="12">#REF!</definedName>
    <definedName name="S18P6">#REF!</definedName>
    <definedName name="S18P7" localSheetId="2">#REF!</definedName>
    <definedName name="S18P7" localSheetId="10">#REF!</definedName>
    <definedName name="S18P7" localSheetId="8">#REF!</definedName>
    <definedName name="S18P7" localSheetId="11">#REF!</definedName>
    <definedName name="S18P7" localSheetId="12">#REF!</definedName>
    <definedName name="S18P7">#REF!</definedName>
    <definedName name="S18P8" localSheetId="2">#REF!</definedName>
    <definedName name="S18P8" localSheetId="10">#REF!</definedName>
    <definedName name="S18P8" localSheetId="8">#REF!</definedName>
    <definedName name="S18P8" localSheetId="11">#REF!</definedName>
    <definedName name="S18P8" localSheetId="12">#REF!</definedName>
    <definedName name="S18P8">#REF!</definedName>
    <definedName name="S18P9" localSheetId="2">#REF!</definedName>
    <definedName name="S18P9" localSheetId="10">#REF!</definedName>
    <definedName name="S18P9" localSheetId="8">#REF!</definedName>
    <definedName name="S18P9" localSheetId="11">#REF!</definedName>
    <definedName name="S18P9" localSheetId="12">#REF!</definedName>
    <definedName name="S18P9">#REF!</definedName>
    <definedName name="S18R1" localSheetId="2">#REF!</definedName>
    <definedName name="S18R1" localSheetId="10">#REF!</definedName>
    <definedName name="S18R1" localSheetId="8">#REF!</definedName>
    <definedName name="S18R1" localSheetId="11">#REF!</definedName>
    <definedName name="S18R1" localSheetId="12">#REF!</definedName>
    <definedName name="S18R1">#REF!</definedName>
    <definedName name="S18R10" localSheetId="2">#REF!</definedName>
    <definedName name="S18R10" localSheetId="10">#REF!</definedName>
    <definedName name="S18R10" localSheetId="8">#REF!</definedName>
    <definedName name="S18R10" localSheetId="11">#REF!</definedName>
    <definedName name="S18R10" localSheetId="12">#REF!</definedName>
    <definedName name="S18R10">#REF!</definedName>
    <definedName name="S18R11" localSheetId="2">#REF!</definedName>
    <definedName name="S18R11" localSheetId="10">#REF!</definedName>
    <definedName name="S18R11" localSheetId="8">#REF!</definedName>
    <definedName name="S18R11" localSheetId="11">#REF!</definedName>
    <definedName name="S18R11" localSheetId="12">#REF!</definedName>
    <definedName name="S18R11">#REF!</definedName>
    <definedName name="S18R12" localSheetId="2">#REF!</definedName>
    <definedName name="S18R12" localSheetId="10">#REF!</definedName>
    <definedName name="S18R12" localSheetId="8">#REF!</definedName>
    <definedName name="S18R12" localSheetId="11">#REF!</definedName>
    <definedName name="S18R12" localSheetId="12">#REF!</definedName>
    <definedName name="S18R12">#REF!</definedName>
    <definedName name="S18R13" localSheetId="2">#REF!</definedName>
    <definedName name="S18R13" localSheetId="10">#REF!</definedName>
    <definedName name="S18R13" localSheetId="8">#REF!</definedName>
    <definedName name="S18R13" localSheetId="11">#REF!</definedName>
    <definedName name="S18R13" localSheetId="12">#REF!</definedName>
    <definedName name="S18R13">#REF!</definedName>
    <definedName name="S18R14" localSheetId="2">#REF!</definedName>
    <definedName name="S18R14" localSheetId="10">#REF!</definedName>
    <definedName name="S18R14" localSheetId="8">#REF!</definedName>
    <definedName name="S18R14" localSheetId="11">#REF!</definedName>
    <definedName name="S18R14" localSheetId="12">#REF!</definedName>
    <definedName name="S18R14">#REF!</definedName>
    <definedName name="S18R15" localSheetId="2">#REF!</definedName>
    <definedName name="S18R15" localSheetId="10">#REF!</definedName>
    <definedName name="S18R15" localSheetId="8">#REF!</definedName>
    <definedName name="S18R15" localSheetId="11">#REF!</definedName>
    <definedName name="S18R15" localSheetId="12">#REF!</definedName>
    <definedName name="S18R15">#REF!</definedName>
    <definedName name="S18R16" localSheetId="2">#REF!</definedName>
    <definedName name="S18R16" localSheetId="10">#REF!</definedName>
    <definedName name="S18R16" localSheetId="8">#REF!</definedName>
    <definedName name="S18R16" localSheetId="11">#REF!</definedName>
    <definedName name="S18R16" localSheetId="12">#REF!</definedName>
    <definedName name="S18R16">#REF!</definedName>
    <definedName name="S18R17" localSheetId="2">#REF!</definedName>
    <definedName name="S18R17" localSheetId="10">#REF!</definedName>
    <definedName name="S18R17" localSheetId="8">#REF!</definedName>
    <definedName name="S18R17" localSheetId="11">#REF!</definedName>
    <definedName name="S18R17" localSheetId="12">#REF!</definedName>
    <definedName name="S18R17">#REF!</definedName>
    <definedName name="S18R18" localSheetId="2">#REF!</definedName>
    <definedName name="S18R18" localSheetId="10">#REF!</definedName>
    <definedName name="S18R18" localSheetId="8">#REF!</definedName>
    <definedName name="S18R18" localSheetId="11">#REF!</definedName>
    <definedName name="S18R18" localSheetId="12">#REF!</definedName>
    <definedName name="S18R18">#REF!</definedName>
    <definedName name="S18R19" localSheetId="2">#REF!</definedName>
    <definedName name="S18R19" localSheetId="10">#REF!</definedName>
    <definedName name="S18R19" localSheetId="8">#REF!</definedName>
    <definedName name="S18R19" localSheetId="11">#REF!</definedName>
    <definedName name="S18R19" localSheetId="12">#REF!</definedName>
    <definedName name="S18R19">#REF!</definedName>
    <definedName name="S18R2" localSheetId="2">#REF!</definedName>
    <definedName name="S18R2" localSheetId="10">#REF!</definedName>
    <definedName name="S18R2" localSheetId="8">#REF!</definedName>
    <definedName name="S18R2" localSheetId="11">#REF!</definedName>
    <definedName name="S18R2" localSheetId="12">#REF!</definedName>
    <definedName name="S18R2">#REF!</definedName>
    <definedName name="S18R20" localSheetId="2">#REF!</definedName>
    <definedName name="S18R20" localSheetId="10">#REF!</definedName>
    <definedName name="S18R20" localSheetId="8">#REF!</definedName>
    <definedName name="S18R20" localSheetId="11">#REF!</definedName>
    <definedName name="S18R20" localSheetId="12">#REF!</definedName>
    <definedName name="S18R20">#REF!</definedName>
    <definedName name="S18R21" localSheetId="2">#REF!</definedName>
    <definedName name="S18R21" localSheetId="10">#REF!</definedName>
    <definedName name="S18R21" localSheetId="8">#REF!</definedName>
    <definedName name="S18R21" localSheetId="11">#REF!</definedName>
    <definedName name="S18R21" localSheetId="12">#REF!</definedName>
    <definedName name="S18R21">#REF!</definedName>
    <definedName name="S18R22" localSheetId="2">#REF!</definedName>
    <definedName name="S18R22" localSheetId="10">#REF!</definedName>
    <definedName name="S18R22" localSheetId="8">#REF!</definedName>
    <definedName name="S18R22" localSheetId="11">#REF!</definedName>
    <definedName name="S18R22" localSheetId="12">#REF!</definedName>
    <definedName name="S18R22">#REF!</definedName>
    <definedName name="S18R23" localSheetId="2">#REF!</definedName>
    <definedName name="S18R23" localSheetId="10">#REF!</definedName>
    <definedName name="S18R23" localSheetId="8">#REF!</definedName>
    <definedName name="S18R23" localSheetId="11">#REF!</definedName>
    <definedName name="S18R23" localSheetId="12">#REF!</definedName>
    <definedName name="S18R23">#REF!</definedName>
    <definedName name="S18R24" localSheetId="2">#REF!</definedName>
    <definedName name="S18R24" localSheetId="10">#REF!</definedName>
    <definedName name="S18R24" localSheetId="8">#REF!</definedName>
    <definedName name="S18R24" localSheetId="11">#REF!</definedName>
    <definedName name="S18R24" localSheetId="12">#REF!</definedName>
    <definedName name="S18R24">#REF!</definedName>
    <definedName name="S18R3" localSheetId="2">#REF!</definedName>
    <definedName name="S18R3" localSheetId="10">#REF!</definedName>
    <definedName name="S18R3" localSheetId="8">#REF!</definedName>
    <definedName name="S18R3" localSheetId="11">#REF!</definedName>
    <definedName name="S18R3" localSheetId="12">#REF!</definedName>
    <definedName name="S18R3">#REF!</definedName>
    <definedName name="S18R4" localSheetId="2">#REF!</definedName>
    <definedName name="S18R4" localSheetId="10">#REF!</definedName>
    <definedName name="S18R4" localSheetId="8">#REF!</definedName>
    <definedName name="S18R4" localSheetId="11">#REF!</definedName>
    <definedName name="S18R4" localSheetId="12">#REF!</definedName>
    <definedName name="S18R4">#REF!</definedName>
    <definedName name="S18R5" localSheetId="2">#REF!</definedName>
    <definedName name="S18R5" localSheetId="10">#REF!</definedName>
    <definedName name="S18R5" localSheetId="8">#REF!</definedName>
    <definedName name="S18R5" localSheetId="11">#REF!</definedName>
    <definedName name="S18R5" localSheetId="12">#REF!</definedName>
    <definedName name="S18R5">#REF!</definedName>
    <definedName name="S18R6" localSheetId="2">#REF!</definedName>
    <definedName name="S18R6" localSheetId="10">#REF!</definedName>
    <definedName name="S18R6" localSheetId="8">#REF!</definedName>
    <definedName name="S18R6" localSheetId="11">#REF!</definedName>
    <definedName name="S18R6" localSheetId="12">#REF!</definedName>
    <definedName name="S18R6">#REF!</definedName>
    <definedName name="S18R7" localSheetId="2">#REF!</definedName>
    <definedName name="S18R7" localSheetId="10">#REF!</definedName>
    <definedName name="S18R7" localSheetId="8">#REF!</definedName>
    <definedName name="S18R7" localSheetId="11">#REF!</definedName>
    <definedName name="S18R7" localSheetId="12">#REF!</definedName>
    <definedName name="S18R7">#REF!</definedName>
    <definedName name="S18R8" localSheetId="2">#REF!</definedName>
    <definedName name="S18R8" localSheetId="10">#REF!</definedName>
    <definedName name="S18R8" localSheetId="8">#REF!</definedName>
    <definedName name="S18R8" localSheetId="11">#REF!</definedName>
    <definedName name="S18R8" localSheetId="12">#REF!</definedName>
    <definedName name="S18R8">#REF!</definedName>
    <definedName name="S18R9" localSheetId="2">#REF!</definedName>
    <definedName name="S18R9" localSheetId="10">#REF!</definedName>
    <definedName name="S18R9" localSheetId="8">#REF!</definedName>
    <definedName name="S18R9" localSheetId="11">#REF!</definedName>
    <definedName name="S18R9" localSheetId="12">#REF!</definedName>
    <definedName name="S18R9">#REF!</definedName>
    <definedName name="S19P1" localSheetId="2">#REF!</definedName>
    <definedName name="S19P1" localSheetId="10">#REF!</definedName>
    <definedName name="S19P1" localSheetId="8">#REF!</definedName>
    <definedName name="S19P1" localSheetId="11">#REF!</definedName>
    <definedName name="S19P1" localSheetId="12">#REF!</definedName>
    <definedName name="S19P1">#REF!</definedName>
    <definedName name="S19P10" localSheetId="2">#REF!</definedName>
    <definedName name="S19P10" localSheetId="10">#REF!</definedName>
    <definedName name="S19P10" localSheetId="8">#REF!</definedName>
    <definedName name="S19P10" localSheetId="11">#REF!</definedName>
    <definedName name="S19P10" localSheetId="12">#REF!</definedName>
    <definedName name="S19P10">#REF!</definedName>
    <definedName name="S19P11" localSheetId="2">#REF!</definedName>
    <definedName name="S19P11" localSheetId="10">#REF!</definedName>
    <definedName name="S19P11" localSheetId="8">#REF!</definedName>
    <definedName name="S19P11" localSheetId="11">#REF!</definedName>
    <definedName name="S19P11" localSheetId="12">#REF!</definedName>
    <definedName name="S19P11">#REF!</definedName>
    <definedName name="S19P12" localSheetId="2">#REF!</definedName>
    <definedName name="S19P12" localSheetId="10">#REF!</definedName>
    <definedName name="S19P12" localSheetId="8">#REF!</definedName>
    <definedName name="S19P12" localSheetId="11">#REF!</definedName>
    <definedName name="S19P12" localSheetId="12">#REF!</definedName>
    <definedName name="S19P12">#REF!</definedName>
    <definedName name="S19P13" localSheetId="2">#REF!</definedName>
    <definedName name="S19P13" localSheetId="10">#REF!</definedName>
    <definedName name="S19P13" localSheetId="8">#REF!</definedName>
    <definedName name="S19P13" localSheetId="11">#REF!</definedName>
    <definedName name="S19P13" localSheetId="12">#REF!</definedName>
    <definedName name="S19P13">#REF!</definedName>
    <definedName name="S19P14" localSheetId="2">#REF!</definedName>
    <definedName name="S19P14" localSheetId="10">#REF!</definedName>
    <definedName name="S19P14" localSheetId="8">#REF!</definedName>
    <definedName name="S19P14" localSheetId="11">#REF!</definedName>
    <definedName name="S19P14" localSheetId="12">#REF!</definedName>
    <definedName name="S19P14">#REF!</definedName>
    <definedName name="S19P15" localSheetId="2">#REF!</definedName>
    <definedName name="S19P15" localSheetId="10">#REF!</definedName>
    <definedName name="S19P15" localSheetId="8">#REF!</definedName>
    <definedName name="S19P15" localSheetId="11">#REF!</definedName>
    <definedName name="S19P15" localSheetId="12">#REF!</definedName>
    <definedName name="S19P15">#REF!</definedName>
    <definedName name="S19P16" localSheetId="2">#REF!</definedName>
    <definedName name="S19P16" localSheetId="10">#REF!</definedName>
    <definedName name="S19P16" localSheetId="8">#REF!</definedName>
    <definedName name="S19P16" localSheetId="11">#REF!</definedName>
    <definedName name="S19P16" localSheetId="12">#REF!</definedName>
    <definedName name="S19P16">#REF!</definedName>
    <definedName name="S19P17" localSheetId="2">#REF!</definedName>
    <definedName name="S19P17" localSheetId="10">#REF!</definedName>
    <definedName name="S19P17" localSheetId="8">#REF!</definedName>
    <definedName name="S19P17" localSheetId="11">#REF!</definedName>
    <definedName name="S19P17" localSheetId="12">#REF!</definedName>
    <definedName name="S19P17">#REF!</definedName>
    <definedName name="S19P18" localSheetId="2">#REF!</definedName>
    <definedName name="S19P18" localSheetId="10">#REF!</definedName>
    <definedName name="S19P18" localSheetId="8">#REF!</definedName>
    <definedName name="S19P18" localSheetId="11">#REF!</definedName>
    <definedName name="S19P18" localSheetId="12">#REF!</definedName>
    <definedName name="S19P18">#REF!</definedName>
    <definedName name="S19P19" localSheetId="2">#REF!</definedName>
    <definedName name="S19P19" localSheetId="10">#REF!</definedName>
    <definedName name="S19P19" localSheetId="8">#REF!</definedName>
    <definedName name="S19P19" localSheetId="11">#REF!</definedName>
    <definedName name="S19P19" localSheetId="12">#REF!</definedName>
    <definedName name="S19P19">#REF!</definedName>
    <definedName name="S19P2" localSheetId="2">#REF!</definedName>
    <definedName name="S19P2" localSheetId="10">#REF!</definedName>
    <definedName name="S19P2" localSheetId="8">#REF!</definedName>
    <definedName name="S19P2" localSheetId="11">#REF!</definedName>
    <definedName name="S19P2" localSheetId="12">#REF!</definedName>
    <definedName name="S19P2">#REF!</definedName>
    <definedName name="S19P20" localSheetId="2">#REF!</definedName>
    <definedName name="S19P20" localSheetId="10">#REF!</definedName>
    <definedName name="S19P20" localSheetId="8">#REF!</definedName>
    <definedName name="S19P20" localSheetId="11">#REF!</definedName>
    <definedName name="S19P20" localSheetId="12">#REF!</definedName>
    <definedName name="S19P20">#REF!</definedName>
    <definedName name="S19P21" localSheetId="2">#REF!</definedName>
    <definedName name="S19P21" localSheetId="10">#REF!</definedName>
    <definedName name="S19P21" localSheetId="8">#REF!</definedName>
    <definedName name="S19P21" localSheetId="11">#REF!</definedName>
    <definedName name="S19P21" localSheetId="12">#REF!</definedName>
    <definedName name="S19P21">#REF!</definedName>
    <definedName name="S19P22" localSheetId="2">#REF!</definedName>
    <definedName name="S19P22" localSheetId="10">#REF!</definedName>
    <definedName name="S19P22" localSheetId="8">#REF!</definedName>
    <definedName name="S19P22" localSheetId="11">#REF!</definedName>
    <definedName name="S19P22" localSheetId="12">#REF!</definedName>
    <definedName name="S19P22">#REF!</definedName>
    <definedName name="S19P23" localSheetId="2">#REF!</definedName>
    <definedName name="S19P23" localSheetId="10">#REF!</definedName>
    <definedName name="S19P23" localSheetId="8">#REF!</definedName>
    <definedName name="S19P23" localSheetId="11">#REF!</definedName>
    <definedName name="S19P23" localSheetId="12">#REF!</definedName>
    <definedName name="S19P23">#REF!</definedName>
    <definedName name="S19P24" localSheetId="2">#REF!</definedName>
    <definedName name="S19P24" localSheetId="10">#REF!</definedName>
    <definedName name="S19P24" localSheetId="8">#REF!</definedName>
    <definedName name="S19P24" localSheetId="11">#REF!</definedName>
    <definedName name="S19P24" localSheetId="12">#REF!</definedName>
    <definedName name="S19P24">#REF!</definedName>
    <definedName name="S19P3" localSheetId="2">#REF!</definedName>
    <definedName name="S19P3" localSheetId="10">#REF!</definedName>
    <definedName name="S19P3" localSheetId="8">#REF!</definedName>
    <definedName name="S19P3" localSheetId="11">#REF!</definedName>
    <definedName name="S19P3" localSheetId="12">#REF!</definedName>
    <definedName name="S19P3">#REF!</definedName>
    <definedName name="S19P4" localSheetId="2">#REF!</definedName>
    <definedName name="S19P4" localSheetId="10">#REF!</definedName>
    <definedName name="S19P4" localSheetId="8">#REF!</definedName>
    <definedName name="S19P4" localSheetId="11">#REF!</definedName>
    <definedName name="S19P4" localSheetId="12">#REF!</definedName>
    <definedName name="S19P4">#REF!</definedName>
    <definedName name="S19P5" localSheetId="2">#REF!</definedName>
    <definedName name="S19P5" localSheetId="10">#REF!</definedName>
    <definedName name="S19P5" localSheetId="8">#REF!</definedName>
    <definedName name="S19P5" localSheetId="11">#REF!</definedName>
    <definedName name="S19P5" localSheetId="12">#REF!</definedName>
    <definedName name="S19P5">#REF!</definedName>
    <definedName name="S19P6" localSheetId="2">#REF!</definedName>
    <definedName name="S19P6" localSheetId="10">#REF!</definedName>
    <definedName name="S19P6" localSheetId="8">#REF!</definedName>
    <definedName name="S19P6" localSheetId="11">#REF!</definedName>
    <definedName name="S19P6" localSheetId="12">#REF!</definedName>
    <definedName name="S19P6">#REF!</definedName>
    <definedName name="S19P7" localSheetId="2">#REF!</definedName>
    <definedName name="S19P7" localSheetId="10">#REF!</definedName>
    <definedName name="S19P7" localSheetId="8">#REF!</definedName>
    <definedName name="S19P7" localSheetId="11">#REF!</definedName>
    <definedName name="S19P7" localSheetId="12">#REF!</definedName>
    <definedName name="S19P7">#REF!</definedName>
    <definedName name="S19P8" localSheetId="2">#REF!</definedName>
    <definedName name="S19P8" localSheetId="10">#REF!</definedName>
    <definedName name="S19P8" localSheetId="8">#REF!</definedName>
    <definedName name="S19P8" localSheetId="11">#REF!</definedName>
    <definedName name="S19P8" localSheetId="12">#REF!</definedName>
    <definedName name="S19P8">#REF!</definedName>
    <definedName name="S19P9" localSheetId="2">#REF!</definedName>
    <definedName name="S19P9" localSheetId="10">#REF!</definedName>
    <definedName name="S19P9" localSheetId="8">#REF!</definedName>
    <definedName name="S19P9" localSheetId="11">#REF!</definedName>
    <definedName name="S19P9" localSheetId="12">#REF!</definedName>
    <definedName name="S19P9">#REF!</definedName>
    <definedName name="S19R1" localSheetId="2">#REF!</definedName>
    <definedName name="S19R1" localSheetId="10">#REF!</definedName>
    <definedName name="S19R1" localSheetId="8">#REF!</definedName>
    <definedName name="S19R1" localSheetId="11">#REF!</definedName>
    <definedName name="S19R1" localSheetId="12">#REF!</definedName>
    <definedName name="S19R1">#REF!</definedName>
    <definedName name="S19R10" localSheetId="2">#REF!</definedName>
    <definedName name="S19R10" localSheetId="10">#REF!</definedName>
    <definedName name="S19R10" localSheetId="8">#REF!</definedName>
    <definedName name="S19R10" localSheetId="11">#REF!</definedName>
    <definedName name="S19R10" localSheetId="12">#REF!</definedName>
    <definedName name="S19R10">#REF!</definedName>
    <definedName name="S19R11" localSheetId="2">#REF!</definedName>
    <definedName name="S19R11" localSheetId="10">#REF!</definedName>
    <definedName name="S19R11" localSheetId="8">#REF!</definedName>
    <definedName name="S19R11" localSheetId="11">#REF!</definedName>
    <definedName name="S19R11" localSheetId="12">#REF!</definedName>
    <definedName name="S19R11">#REF!</definedName>
    <definedName name="S19R12" localSheetId="2">#REF!</definedName>
    <definedName name="S19R12" localSheetId="10">#REF!</definedName>
    <definedName name="S19R12" localSheetId="8">#REF!</definedName>
    <definedName name="S19R12" localSheetId="11">#REF!</definedName>
    <definedName name="S19R12" localSheetId="12">#REF!</definedName>
    <definedName name="S19R12">#REF!</definedName>
    <definedName name="S19R13" localSheetId="2">#REF!</definedName>
    <definedName name="S19R13" localSheetId="10">#REF!</definedName>
    <definedName name="S19R13" localSheetId="8">#REF!</definedName>
    <definedName name="S19R13" localSheetId="11">#REF!</definedName>
    <definedName name="S19R13" localSheetId="12">#REF!</definedName>
    <definedName name="S19R13">#REF!</definedName>
    <definedName name="S19R14" localSheetId="2">#REF!</definedName>
    <definedName name="S19R14" localSheetId="10">#REF!</definedName>
    <definedName name="S19R14" localSheetId="8">#REF!</definedName>
    <definedName name="S19R14" localSheetId="11">#REF!</definedName>
    <definedName name="S19R14" localSheetId="12">#REF!</definedName>
    <definedName name="S19R14">#REF!</definedName>
    <definedName name="S19R15" localSheetId="2">#REF!</definedName>
    <definedName name="S19R15" localSheetId="10">#REF!</definedName>
    <definedName name="S19R15" localSheetId="8">#REF!</definedName>
    <definedName name="S19R15" localSheetId="11">#REF!</definedName>
    <definedName name="S19R15" localSheetId="12">#REF!</definedName>
    <definedName name="S19R15">#REF!</definedName>
    <definedName name="S19R16" localSheetId="2">#REF!</definedName>
    <definedName name="S19R16" localSheetId="10">#REF!</definedName>
    <definedName name="S19R16" localSheetId="8">#REF!</definedName>
    <definedName name="S19R16" localSheetId="11">#REF!</definedName>
    <definedName name="S19R16" localSheetId="12">#REF!</definedName>
    <definedName name="S19R16">#REF!</definedName>
    <definedName name="S19R17" localSheetId="2">#REF!</definedName>
    <definedName name="S19R17" localSheetId="10">#REF!</definedName>
    <definedName name="S19R17" localSheetId="8">#REF!</definedName>
    <definedName name="S19R17" localSheetId="11">#REF!</definedName>
    <definedName name="S19R17" localSheetId="12">#REF!</definedName>
    <definedName name="S19R17">#REF!</definedName>
    <definedName name="S19R18" localSheetId="2">#REF!</definedName>
    <definedName name="S19R18" localSheetId="10">#REF!</definedName>
    <definedName name="S19R18" localSheetId="8">#REF!</definedName>
    <definedName name="S19R18" localSheetId="11">#REF!</definedName>
    <definedName name="S19R18" localSheetId="12">#REF!</definedName>
    <definedName name="S19R18">#REF!</definedName>
    <definedName name="S19R19" localSheetId="2">#REF!</definedName>
    <definedName name="S19R19" localSheetId="10">#REF!</definedName>
    <definedName name="S19R19" localSheetId="8">#REF!</definedName>
    <definedName name="S19R19" localSheetId="11">#REF!</definedName>
    <definedName name="S19R19" localSheetId="12">#REF!</definedName>
    <definedName name="S19R19">#REF!</definedName>
    <definedName name="S19R2" localSheetId="2">#REF!</definedName>
    <definedName name="S19R2" localSheetId="10">#REF!</definedName>
    <definedName name="S19R2" localSheetId="8">#REF!</definedName>
    <definedName name="S19R2" localSheetId="11">#REF!</definedName>
    <definedName name="S19R2" localSheetId="12">#REF!</definedName>
    <definedName name="S19R2">#REF!</definedName>
    <definedName name="S19R20" localSheetId="2">#REF!</definedName>
    <definedName name="S19R20" localSheetId="10">#REF!</definedName>
    <definedName name="S19R20" localSheetId="8">#REF!</definedName>
    <definedName name="S19R20" localSheetId="11">#REF!</definedName>
    <definedName name="S19R20" localSheetId="12">#REF!</definedName>
    <definedName name="S19R20">#REF!</definedName>
    <definedName name="S19R21" localSheetId="2">#REF!</definedName>
    <definedName name="S19R21" localSheetId="10">#REF!</definedName>
    <definedName name="S19R21" localSheetId="8">#REF!</definedName>
    <definedName name="S19R21" localSheetId="11">#REF!</definedName>
    <definedName name="S19R21" localSheetId="12">#REF!</definedName>
    <definedName name="S19R21">#REF!</definedName>
    <definedName name="S19R22" localSheetId="2">#REF!</definedName>
    <definedName name="S19R22" localSheetId="10">#REF!</definedName>
    <definedName name="S19R22" localSheetId="8">#REF!</definedName>
    <definedName name="S19R22" localSheetId="11">#REF!</definedName>
    <definedName name="S19R22" localSheetId="12">#REF!</definedName>
    <definedName name="S19R22">#REF!</definedName>
    <definedName name="S19R23" localSheetId="2">#REF!</definedName>
    <definedName name="S19R23" localSheetId="10">#REF!</definedName>
    <definedName name="S19R23" localSheetId="8">#REF!</definedName>
    <definedName name="S19R23" localSheetId="11">#REF!</definedName>
    <definedName name="S19R23" localSheetId="12">#REF!</definedName>
    <definedName name="S19R23">#REF!</definedName>
    <definedName name="S19R24" localSheetId="2">#REF!</definedName>
    <definedName name="S19R24" localSheetId="10">#REF!</definedName>
    <definedName name="S19R24" localSheetId="8">#REF!</definedName>
    <definedName name="S19R24" localSheetId="11">#REF!</definedName>
    <definedName name="S19R24" localSheetId="12">#REF!</definedName>
    <definedName name="S19R24">#REF!</definedName>
    <definedName name="S19R3" localSheetId="2">#REF!</definedName>
    <definedName name="S19R3" localSheetId="10">#REF!</definedName>
    <definedName name="S19R3" localSheetId="8">#REF!</definedName>
    <definedName name="S19R3" localSheetId="11">#REF!</definedName>
    <definedName name="S19R3" localSheetId="12">#REF!</definedName>
    <definedName name="S19R3">#REF!</definedName>
    <definedName name="S19R4" localSheetId="2">#REF!</definedName>
    <definedName name="S19R4" localSheetId="10">#REF!</definedName>
    <definedName name="S19R4" localSheetId="8">#REF!</definedName>
    <definedName name="S19R4" localSheetId="11">#REF!</definedName>
    <definedName name="S19R4" localSheetId="12">#REF!</definedName>
    <definedName name="S19R4">#REF!</definedName>
    <definedName name="S19R5" localSheetId="2">#REF!</definedName>
    <definedName name="S19R5" localSheetId="10">#REF!</definedName>
    <definedName name="S19R5" localSheetId="8">#REF!</definedName>
    <definedName name="S19R5" localSheetId="11">#REF!</definedName>
    <definedName name="S19R5" localSheetId="12">#REF!</definedName>
    <definedName name="S19R5">#REF!</definedName>
    <definedName name="S19R6" localSheetId="2">#REF!</definedName>
    <definedName name="S19R6" localSheetId="10">#REF!</definedName>
    <definedName name="S19R6" localSheetId="8">#REF!</definedName>
    <definedName name="S19R6" localSheetId="11">#REF!</definedName>
    <definedName name="S19R6" localSheetId="12">#REF!</definedName>
    <definedName name="S19R6">#REF!</definedName>
    <definedName name="S19R7" localSheetId="2">#REF!</definedName>
    <definedName name="S19R7" localSheetId="10">#REF!</definedName>
    <definedName name="S19R7" localSheetId="8">#REF!</definedName>
    <definedName name="S19R7" localSheetId="11">#REF!</definedName>
    <definedName name="S19R7" localSheetId="12">#REF!</definedName>
    <definedName name="S19R7">#REF!</definedName>
    <definedName name="S19R8" localSheetId="2">#REF!</definedName>
    <definedName name="S19R8" localSheetId="10">#REF!</definedName>
    <definedName name="S19R8" localSheetId="8">#REF!</definedName>
    <definedName name="S19R8" localSheetId="11">#REF!</definedName>
    <definedName name="S19R8" localSheetId="12">#REF!</definedName>
    <definedName name="S19R8">#REF!</definedName>
    <definedName name="S19R9" localSheetId="2">#REF!</definedName>
    <definedName name="S19R9" localSheetId="10">#REF!</definedName>
    <definedName name="S19R9" localSheetId="8">#REF!</definedName>
    <definedName name="S19R9" localSheetId="11">#REF!</definedName>
    <definedName name="S19R9" localSheetId="12">#REF!</definedName>
    <definedName name="S19R9">#REF!</definedName>
    <definedName name="S1P1" localSheetId="2">#REF!</definedName>
    <definedName name="S1P1" localSheetId="10">#REF!</definedName>
    <definedName name="S1P1" localSheetId="8">#REF!</definedName>
    <definedName name="S1P1" localSheetId="11">#REF!</definedName>
    <definedName name="S1P1" localSheetId="12">#REF!</definedName>
    <definedName name="S1P1">#REF!</definedName>
    <definedName name="S1P10" localSheetId="2">#REF!</definedName>
    <definedName name="S1P10" localSheetId="10">#REF!</definedName>
    <definedName name="S1P10" localSheetId="8">#REF!</definedName>
    <definedName name="S1P10" localSheetId="11">#REF!</definedName>
    <definedName name="S1P10" localSheetId="12">#REF!</definedName>
    <definedName name="S1P10">#REF!</definedName>
    <definedName name="S1P11" localSheetId="2">#REF!</definedName>
    <definedName name="S1P11" localSheetId="10">#REF!</definedName>
    <definedName name="S1P11" localSheetId="8">#REF!</definedName>
    <definedName name="S1P11" localSheetId="11">#REF!</definedName>
    <definedName name="S1P11" localSheetId="12">#REF!</definedName>
    <definedName name="S1P11">#REF!</definedName>
    <definedName name="S1P12" localSheetId="2">#REF!</definedName>
    <definedName name="S1P12" localSheetId="10">#REF!</definedName>
    <definedName name="S1P12" localSheetId="8">#REF!</definedName>
    <definedName name="S1P12" localSheetId="11">#REF!</definedName>
    <definedName name="S1P12" localSheetId="12">#REF!</definedName>
    <definedName name="S1P12">#REF!</definedName>
    <definedName name="S1P13" localSheetId="2">#REF!</definedName>
    <definedName name="S1P13" localSheetId="10">#REF!</definedName>
    <definedName name="S1P13" localSheetId="8">#REF!</definedName>
    <definedName name="S1P13" localSheetId="11">#REF!</definedName>
    <definedName name="S1P13" localSheetId="12">#REF!</definedName>
    <definedName name="S1P13">#REF!</definedName>
    <definedName name="S1P14" localSheetId="2">#REF!</definedName>
    <definedName name="S1P14" localSheetId="10">#REF!</definedName>
    <definedName name="S1P14" localSheetId="8">#REF!</definedName>
    <definedName name="S1P14" localSheetId="11">#REF!</definedName>
    <definedName name="S1P14" localSheetId="12">#REF!</definedName>
    <definedName name="S1P14">#REF!</definedName>
    <definedName name="S1P15" localSheetId="2">#REF!</definedName>
    <definedName name="S1P15" localSheetId="10">#REF!</definedName>
    <definedName name="S1P15" localSheetId="8">#REF!</definedName>
    <definedName name="S1P15" localSheetId="11">#REF!</definedName>
    <definedName name="S1P15" localSheetId="12">#REF!</definedName>
    <definedName name="S1P15">#REF!</definedName>
    <definedName name="S1P16" localSheetId="2">#REF!</definedName>
    <definedName name="S1P16" localSheetId="10">#REF!</definedName>
    <definedName name="S1P16" localSheetId="8">#REF!</definedName>
    <definedName name="S1P16" localSheetId="11">#REF!</definedName>
    <definedName name="S1P16" localSheetId="12">#REF!</definedName>
    <definedName name="S1P16">#REF!</definedName>
    <definedName name="S1P17" localSheetId="2">#REF!</definedName>
    <definedName name="S1P17" localSheetId="10">#REF!</definedName>
    <definedName name="S1P17" localSheetId="8">#REF!</definedName>
    <definedName name="S1P17" localSheetId="11">#REF!</definedName>
    <definedName name="S1P17" localSheetId="12">#REF!</definedName>
    <definedName name="S1P17">#REF!</definedName>
    <definedName name="S1P18" localSheetId="2">#REF!</definedName>
    <definedName name="S1P18" localSheetId="10">#REF!</definedName>
    <definedName name="S1P18" localSheetId="8">#REF!</definedName>
    <definedName name="S1P18" localSheetId="11">#REF!</definedName>
    <definedName name="S1P18" localSheetId="12">#REF!</definedName>
    <definedName name="S1P18">#REF!</definedName>
    <definedName name="S1P19" localSheetId="2">#REF!</definedName>
    <definedName name="S1P19" localSheetId="10">#REF!</definedName>
    <definedName name="S1P19" localSheetId="8">#REF!</definedName>
    <definedName name="S1P19" localSheetId="11">#REF!</definedName>
    <definedName name="S1P19" localSheetId="12">#REF!</definedName>
    <definedName name="S1P19">#REF!</definedName>
    <definedName name="S1P2" localSheetId="2">#REF!</definedName>
    <definedName name="S1P2" localSheetId="10">#REF!</definedName>
    <definedName name="S1P2" localSheetId="8">#REF!</definedName>
    <definedName name="S1P2" localSheetId="11">#REF!</definedName>
    <definedName name="S1P2" localSheetId="12">#REF!</definedName>
    <definedName name="S1P2">#REF!</definedName>
    <definedName name="S1P20" localSheetId="2">#REF!</definedName>
    <definedName name="S1P20" localSheetId="10">#REF!</definedName>
    <definedName name="S1P20" localSheetId="8">#REF!</definedName>
    <definedName name="S1P20" localSheetId="11">#REF!</definedName>
    <definedName name="S1P20" localSheetId="12">#REF!</definedName>
    <definedName name="S1P20">#REF!</definedName>
    <definedName name="S1P21" localSheetId="2">#REF!</definedName>
    <definedName name="S1P21" localSheetId="10">#REF!</definedName>
    <definedName name="S1P21" localSheetId="8">#REF!</definedName>
    <definedName name="S1P21" localSheetId="11">#REF!</definedName>
    <definedName name="S1P21" localSheetId="12">#REF!</definedName>
    <definedName name="S1P21">#REF!</definedName>
    <definedName name="S1P22" localSheetId="2">#REF!</definedName>
    <definedName name="S1P22" localSheetId="10">#REF!</definedName>
    <definedName name="S1P22" localSheetId="8">#REF!</definedName>
    <definedName name="S1P22" localSheetId="11">#REF!</definedName>
    <definedName name="S1P22" localSheetId="12">#REF!</definedName>
    <definedName name="S1P22">#REF!</definedName>
    <definedName name="S1P23" localSheetId="2">#REF!</definedName>
    <definedName name="S1P23" localSheetId="10">#REF!</definedName>
    <definedName name="S1P23" localSheetId="8">#REF!</definedName>
    <definedName name="S1P23" localSheetId="11">#REF!</definedName>
    <definedName name="S1P23" localSheetId="12">#REF!</definedName>
    <definedName name="S1P23">#REF!</definedName>
    <definedName name="S1P24" localSheetId="2">#REF!</definedName>
    <definedName name="S1P24" localSheetId="10">#REF!</definedName>
    <definedName name="S1P24" localSheetId="8">#REF!</definedName>
    <definedName name="S1P24" localSheetId="11">#REF!</definedName>
    <definedName name="S1P24" localSheetId="12">#REF!</definedName>
    <definedName name="S1P24">#REF!</definedName>
    <definedName name="S1P3" localSheetId="2">#REF!</definedName>
    <definedName name="S1P3" localSheetId="10">#REF!</definedName>
    <definedName name="S1P3" localSheetId="8">#REF!</definedName>
    <definedName name="S1P3" localSheetId="11">#REF!</definedName>
    <definedName name="S1P3" localSheetId="12">#REF!</definedName>
    <definedName name="S1P3">#REF!</definedName>
    <definedName name="S1P4" localSheetId="2">#REF!</definedName>
    <definedName name="S1P4" localSheetId="10">#REF!</definedName>
    <definedName name="S1P4" localSheetId="8">#REF!</definedName>
    <definedName name="S1P4" localSheetId="11">#REF!</definedName>
    <definedName name="S1P4" localSheetId="12">#REF!</definedName>
    <definedName name="S1P4">#REF!</definedName>
    <definedName name="S1P5" localSheetId="2">#REF!</definedName>
    <definedName name="S1P5" localSheetId="10">#REF!</definedName>
    <definedName name="S1P5" localSheetId="8">#REF!</definedName>
    <definedName name="S1P5" localSheetId="11">#REF!</definedName>
    <definedName name="S1P5" localSheetId="12">#REF!</definedName>
    <definedName name="S1P5">#REF!</definedName>
    <definedName name="S1P6" localSheetId="2">#REF!</definedName>
    <definedName name="S1P6" localSheetId="10">#REF!</definedName>
    <definedName name="S1P6" localSheetId="8">#REF!</definedName>
    <definedName name="S1P6" localSheetId="11">#REF!</definedName>
    <definedName name="S1P6" localSheetId="12">#REF!</definedName>
    <definedName name="S1P6">#REF!</definedName>
    <definedName name="S1P7" localSheetId="2">#REF!</definedName>
    <definedName name="S1P7" localSheetId="10">#REF!</definedName>
    <definedName name="S1P7" localSheetId="8">#REF!</definedName>
    <definedName name="S1P7" localSheetId="11">#REF!</definedName>
    <definedName name="S1P7" localSheetId="12">#REF!</definedName>
    <definedName name="S1P7">#REF!</definedName>
    <definedName name="S1P8" localSheetId="2">#REF!</definedName>
    <definedName name="S1P8" localSheetId="10">#REF!</definedName>
    <definedName name="S1P8" localSheetId="8">#REF!</definedName>
    <definedName name="S1P8" localSheetId="11">#REF!</definedName>
    <definedName name="S1P8" localSheetId="12">#REF!</definedName>
    <definedName name="S1P8">#REF!</definedName>
    <definedName name="S1P9" localSheetId="2">#REF!</definedName>
    <definedName name="S1P9" localSheetId="10">#REF!</definedName>
    <definedName name="S1P9" localSheetId="8">#REF!</definedName>
    <definedName name="S1P9" localSheetId="11">#REF!</definedName>
    <definedName name="S1P9" localSheetId="12">#REF!</definedName>
    <definedName name="S1P9">#REF!</definedName>
    <definedName name="S1R1" localSheetId="2">#REF!</definedName>
    <definedName name="S1R1" localSheetId="10">#REF!</definedName>
    <definedName name="S1R1" localSheetId="8">#REF!</definedName>
    <definedName name="S1R1" localSheetId="11">#REF!</definedName>
    <definedName name="S1R1" localSheetId="12">#REF!</definedName>
    <definedName name="S1R1">#REF!</definedName>
    <definedName name="S1R10" localSheetId="2">#REF!</definedName>
    <definedName name="S1R10" localSheetId="10">#REF!</definedName>
    <definedName name="S1R10" localSheetId="8">#REF!</definedName>
    <definedName name="S1R10" localSheetId="11">#REF!</definedName>
    <definedName name="S1R10" localSheetId="12">#REF!</definedName>
    <definedName name="S1R10">#REF!</definedName>
    <definedName name="S1R11" localSheetId="2">#REF!</definedName>
    <definedName name="S1R11" localSheetId="10">#REF!</definedName>
    <definedName name="S1R11" localSheetId="8">#REF!</definedName>
    <definedName name="S1R11" localSheetId="11">#REF!</definedName>
    <definedName name="S1R11" localSheetId="12">#REF!</definedName>
    <definedName name="S1R11">#REF!</definedName>
    <definedName name="S1R12" localSheetId="2">#REF!</definedName>
    <definedName name="S1R12" localSheetId="10">#REF!</definedName>
    <definedName name="S1R12" localSheetId="8">#REF!</definedName>
    <definedName name="S1R12" localSheetId="11">#REF!</definedName>
    <definedName name="S1R12" localSheetId="12">#REF!</definedName>
    <definedName name="S1R12">#REF!</definedName>
    <definedName name="S1R13" localSheetId="2">#REF!</definedName>
    <definedName name="S1R13" localSheetId="10">#REF!</definedName>
    <definedName name="S1R13" localSheetId="8">#REF!</definedName>
    <definedName name="S1R13" localSheetId="11">#REF!</definedName>
    <definedName name="S1R13" localSheetId="12">#REF!</definedName>
    <definedName name="S1R13">#REF!</definedName>
    <definedName name="S1R14" localSheetId="2">#REF!</definedName>
    <definedName name="S1R14" localSheetId="10">#REF!</definedName>
    <definedName name="S1R14" localSheetId="8">#REF!</definedName>
    <definedName name="S1R14" localSheetId="11">#REF!</definedName>
    <definedName name="S1R14" localSheetId="12">#REF!</definedName>
    <definedName name="S1R14">#REF!</definedName>
    <definedName name="S1R15" localSheetId="2">#REF!</definedName>
    <definedName name="S1R15" localSheetId="10">#REF!</definedName>
    <definedName name="S1R15" localSheetId="8">#REF!</definedName>
    <definedName name="S1R15" localSheetId="11">#REF!</definedName>
    <definedName name="S1R15" localSheetId="12">#REF!</definedName>
    <definedName name="S1R15">#REF!</definedName>
    <definedName name="S1R16" localSheetId="2">#REF!</definedName>
    <definedName name="S1R16" localSheetId="10">#REF!</definedName>
    <definedName name="S1R16" localSheetId="8">#REF!</definedName>
    <definedName name="S1R16" localSheetId="11">#REF!</definedName>
    <definedName name="S1R16" localSheetId="12">#REF!</definedName>
    <definedName name="S1R16">#REF!</definedName>
    <definedName name="S1R17" localSheetId="2">#REF!</definedName>
    <definedName name="S1R17" localSheetId="10">#REF!</definedName>
    <definedName name="S1R17" localSheetId="8">#REF!</definedName>
    <definedName name="S1R17" localSheetId="11">#REF!</definedName>
    <definedName name="S1R17" localSheetId="12">#REF!</definedName>
    <definedName name="S1R17">#REF!</definedName>
    <definedName name="S1R18" localSheetId="2">#REF!</definedName>
    <definedName name="S1R18" localSheetId="10">#REF!</definedName>
    <definedName name="S1R18" localSheetId="8">#REF!</definedName>
    <definedName name="S1R18" localSheetId="11">#REF!</definedName>
    <definedName name="S1R18" localSheetId="12">#REF!</definedName>
    <definedName name="S1R18">#REF!</definedName>
    <definedName name="S1R19" localSheetId="2">#REF!</definedName>
    <definedName name="S1R19" localSheetId="10">#REF!</definedName>
    <definedName name="S1R19" localSheetId="8">#REF!</definedName>
    <definedName name="S1R19" localSheetId="11">#REF!</definedName>
    <definedName name="S1R19" localSheetId="12">#REF!</definedName>
    <definedName name="S1R19">#REF!</definedName>
    <definedName name="S1R2" localSheetId="2">#REF!</definedName>
    <definedName name="S1R2" localSheetId="10">#REF!</definedName>
    <definedName name="S1R2" localSheetId="8">#REF!</definedName>
    <definedName name="S1R2" localSheetId="11">#REF!</definedName>
    <definedName name="S1R2" localSheetId="12">#REF!</definedName>
    <definedName name="S1R2">#REF!</definedName>
    <definedName name="S1R20" localSheetId="2">#REF!</definedName>
    <definedName name="S1R20" localSheetId="10">#REF!</definedName>
    <definedName name="S1R20" localSheetId="8">#REF!</definedName>
    <definedName name="S1R20" localSheetId="11">#REF!</definedName>
    <definedName name="S1R20" localSheetId="12">#REF!</definedName>
    <definedName name="S1R20">#REF!</definedName>
    <definedName name="S1R21" localSheetId="2">#REF!</definedName>
    <definedName name="S1R21" localSheetId="10">#REF!</definedName>
    <definedName name="S1R21" localSheetId="8">#REF!</definedName>
    <definedName name="S1R21" localSheetId="11">#REF!</definedName>
    <definedName name="S1R21" localSheetId="12">#REF!</definedName>
    <definedName name="S1R21">#REF!</definedName>
    <definedName name="S1R22" localSheetId="2">#REF!</definedName>
    <definedName name="S1R22" localSheetId="10">#REF!</definedName>
    <definedName name="S1R22" localSheetId="8">#REF!</definedName>
    <definedName name="S1R22" localSheetId="11">#REF!</definedName>
    <definedName name="S1R22" localSheetId="12">#REF!</definedName>
    <definedName name="S1R22">#REF!</definedName>
    <definedName name="S1R23" localSheetId="2">#REF!</definedName>
    <definedName name="S1R23" localSheetId="10">#REF!</definedName>
    <definedName name="S1R23" localSheetId="8">#REF!</definedName>
    <definedName name="S1R23" localSheetId="11">#REF!</definedName>
    <definedName name="S1R23" localSheetId="12">#REF!</definedName>
    <definedName name="S1R23">#REF!</definedName>
    <definedName name="S1R24" localSheetId="2">#REF!</definedName>
    <definedName name="S1R24" localSheetId="10">#REF!</definedName>
    <definedName name="S1R24" localSheetId="8">#REF!</definedName>
    <definedName name="S1R24" localSheetId="11">#REF!</definedName>
    <definedName name="S1R24" localSheetId="12">#REF!</definedName>
    <definedName name="S1R24">#REF!</definedName>
    <definedName name="S1R3" localSheetId="2">#REF!</definedName>
    <definedName name="S1R3" localSheetId="10">#REF!</definedName>
    <definedName name="S1R3" localSheetId="8">#REF!</definedName>
    <definedName name="S1R3" localSheetId="11">#REF!</definedName>
    <definedName name="S1R3" localSheetId="12">#REF!</definedName>
    <definedName name="S1R3">#REF!</definedName>
    <definedName name="S1R4" localSheetId="2">#REF!</definedName>
    <definedName name="S1R4" localSheetId="10">#REF!</definedName>
    <definedName name="S1R4" localSheetId="8">#REF!</definedName>
    <definedName name="S1R4" localSheetId="11">#REF!</definedName>
    <definedName name="S1R4" localSheetId="12">#REF!</definedName>
    <definedName name="S1R4">#REF!</definedName>
    <definedName name="S1R5" localSheetId="2">#REF!</definedName>
    <definedName name="S1R5" localSheetId="10">#REF!</definedName>
    <definedName name="S1R5" localSheetId="8">#REF!</definedName>
    <definedName name="S1R5" localSheetId="11">#REF!</definedName>
    <definedName name="S1R5" localSheetId="12">#REF!</definedName>
    <definedName name="S1R5">#REF!</definedName>
    <definedName name="S1R6" localSheetId="2">#REF!</definedName>
    <definedName name="S1R6" localSheetId="10">#REF!</definedName>
    <definedName name="S1R6" localSheetId="8">#REF!</definedName>
    <definedName name="S1R6" localSheetId="11">#REF!</definedName>
    <definedName name="S1R6" localSheetId="12">#REF!</definedName>
    <definedName name="S1R6">#REF!</definedName>
    <definedName name="S1R7" localSheetId="2">#REF!</definedName>
    <definedName name="S1R7" localSheetId="10">#REF!</definedName>
    <definedName name="S1R7" localSheetId="8">#REF!</definedName>
    <definedName name="S1R7" localSheetId="11">#REF!</definedName>
    <definedName name="S1R7" localSheetId="12">#REF!</definedName>
    <definedName name="S1R7">#REF!</definedName>
    <definedName name="S1R8" localSheetId="2">#REF!</definedName>
    <definedName name="S1R8" localSheetId="10">#REF!</definedName>
    <definedName name="S1R8" localSheetId="8">#REF!</definedName>
    <definedName name="S1R8" localSheetId="11">#REF!</definedName>
    <definedName name="S1R8" localSheetId="12">#REF!</definedName>
    <definedName name="S1R8">#REF!</definedName>
    <definedName name="S1R9" localSheetId="2">#REF!</definedName>
    <definedName name="S1R9" localSheetId="10">#REF!</definedName>
    <definedName name="S1R9" localSheetId="8">#REF!</definedName>
    <definedName name="S1R9" localSheetId="11">#REF!</definedName>
    <definedName name="S1R9" localSheetId="12">#REF!</definedName>
    <definedName name="S1R9">#REF!</definedName>
    <definedName name="S20P1" localSheetId="2">#REF!</definedName>
    <definedName name="S20P1" localSheetId="10">#REF!</definedName>
    <definedName name="S20P1" localSheetId="8">#REF!</definedName>
    <definedName name="S20P1" localSheetId="11">#REF!</definedName>
    <definedName name="S20P1" localSheetId="12">#REF!</definedName>
    <definedName name="S20P1">#REF!</definedName>
    <definedName name="S20P10" localSheetId="2">#REF!</definedName>
    <definedName name="S20P10" localSheetId="10">#REF!</definedName>
    <definedName name="S20P10" localSheetId="8">#REF!</definedName>
    <definedName name="S20P10" localSheetId="11">#REF!</definedName>
    <definedName name="S20P10" localSheetId="12">#REF!</definedName>
    <definedName name="S20P10">#REF!</definedName>
    <definedName name="S20P11" localSheetId="2">#REF!</definedName>
    <definedName name="S20P11" localSheetId="10">#REF!</definedName>
    <definedName name="S20P11" localSheetId="8">#REF!</definedName>
    <definedName name="S20P11" localSheetId="11">#REF!</definedName>
    <definedName name="S20P11" localSheetId="12">#REF!</definedName>
    <definedName name="S20P11">#REF!</definedName>
    <definedName name="S20P12" localSheetId="2">#REF!</definedName>
    <definedName name="S20P12" localSheetId="10">#REF!</definedName>
    <definedName name="S20P12" localSheetId="8">#REF!</definedName>
    <definedName name="S20P12" localSheetId="11">#REF!</definedName>
    <definedName name="S20P12" localSheetId="12">#REF!</definedName>
    <definedName name="S20P12">#REF!</definedName>
    <definedName name="S20P13" localSheetId="2">#REF!</definedName>
    <definedName name="S20P13" localSheetId="10">#REF!</definedName>
    <definedName name="S20P13" localSheetId="8">#REF!</definedName>
    <definedName name="S20P13" localSheetId="11">#REF!</definedName>
    <definedName name="S20P13" localSheetId="12">#REF!</definedName>
    <definedName name="S20P13">#REF!</definedName>
    <definedName name="S20P14" localSheetId="2">#REF!</definedName>
    <definedName name="S20P14" localSheetId="10">#REF!</definedName>
    <definedName name="S20P14" localSheetId="8">#REF!</definedName>
    <definedName name="S20P14" localSheetId="11">#REF!</definedName>
    <definedName name="S20P14" localSheetId="12">#REF!</definedName>
    <definedName name="S20P14">#REF!</definedName>
    <definedName name="S20P15" localSheetId="2">#REF!</definedName>
    <definedName name="S20P15" localSheetId="10">#REF!</definedName>
    <definedName name="S20P15" localSheetId="8">#REF!</definedName>
    <definedName name="S20P15" localSheetId="11">#REF!</definedName>
    <definedName name="S20P15" localSheetId="12">#REF!</definedName>
    <definedName name="S20P15">#REF!</definedName>
    <definedName name="S20P16" localSheetId="2">#REF!</definedName>
    <definedName name="S20P16" localSheetId="10">#REF!</definedName>
    <definedName name="S20P16" localSheetId="8">#REF!</definedName>
    <definedName name="S20P16" localSheetId="11">#REF!</definedName>
    <definedName name="S20P16" localSheetId="12">#REF!</definedName>
    <definedName name="S20P16">#REF!</definedName>
    <definedName name="S20P17" localSheetId="2">#REF!</definedName>
    <definedName name="S20P17" localSheetId="10">#REF!</definedName>
    <definedName name="S20P17" localSheetId="8">#REF!</definedName>
    <definedName name="S20P17" localSheetId="11">#REF!</definedName>
    <definedName name="S20P17" localSheetId="12">#REF!</definedName>
    <definedName name="S20P17">#REF!</definedName>
    <definedName name="S20P18" localSheetId="2">#REF!</definedName>
    <definedName name="S20P18" localSheetId="10">#REF!</definedName>
    <definedName name="S20P18" localSheetId="8">#REF!</definedName>
    <definedName name="S20P18" localSheetId="11">#REF!</definedName>
    <definedName name="S20P18" localSheetId="12">#REF!</definedName>
    <definedName name="S20P18">#REF!</definedName>
    <definedName name="S20P19" localSheetId="2">#REF!</definedName>
    <definedName name="S20P19" localSheetId="10">#REF!</definedName>
    <definedName name="S20P19" localSheetId="8">#REF!</definedName>
    <definedName name="S20P19" localSheetId="11">#REF!</definedName>
    <definedName name="S20P19" localSheetId="12">#REF!</definedName>
    <definedName name="S20P19">#REF!</definedName>
    <definedName name="S20P2" localSheetId="2">#REF!</definedName>
    <definedName name="S20P2" localSheetId="10">#REF!</definedName>
    <definedName name="S20P2" localSheetId="8">#REF!</definedName>
    <definedName name="S20P2" localSheetId="11">#REF!</definedName>
    <definedName name="S20P2" localSheetId="12">#REF!</definedName>
    <definedName name="S20P2">#REF!</definedName>
    <definedName name="S20P20" localSheetId="2">#REF!</definedName>
    <definedName name="S20P20" localSheetId="10">#REF!</definedName>
    <definedName name="S20P20" localSheetId="8">#REF!</definedName>
    <definedName name="S20P20" localSheetId="11">#REF!</definedName>
    <definedName name="S20P20" localSheetId="12">#REF!</definedName>
    <definedName name="S20P20">#REF!</definedName>
    <definedName name="S20P21" localSheetId="2">#REF!</definedName>
    <definedName name="S20P21" localSheetId="10">#REF!</definedName>
    <definedName name="S20P21" localSheetId="8">#REF!</definedName>
    <definedName name="S20P21" localSheetId="11">#REF!</definedName>
    <definedName name="S20P21" localSheetId="12">#REF!</definedName>
    <definedName name="S20P21">#REF!</definedName>
    <definedName name="S20P22" localSheetId="2">#REF!</definedName>
    <definedName name="S20P22" localSheetId="10">#REF!</definedName>
    <definedName name="S20P22" localSheetId="8">#REF!</definedName>
    <definedName name="S20P22" localSheetId="11">#REF!</definedName>
    <definedName name="S20P22" localSheetId="12">#REF!</definedName>
    <definedName name="S20P22">#REF!</definedName>
    <definedName name="S20P23" localSheetId="2">#REF!</definedName>
    <definedName name="S20P23" localSheetId="10">#REF!</definedName>
    <definedName name="S20P23" localSheetId="8">#REF!</definedName>
    <definedName name="S20P23" localSheetId="11">#REF!</definedName>
    <definedName name="S20P23" localSheetId="12">#REF!</definedName>
    <definedName name="S20P23">#REF!</definedName>
    <definedName name="S20P24" localSheetId="2">#REF!</definedName>
    <definedName name="S20P24" localSheetId="10">#REF!</definedName>
    <definedName name="S20P24" localSheetId="8">#REF!</definedName>
    <definedName name="S20P24" localSheetId="11">#REF!</definedName>
    <definedName name="S20P24" localSheetId="12">#REF!</definedName>
    <definedName name="S20P24">#REF!</definedName>
    <definedName name="S20P3" localSheetId="2">#REF!</definedName>
    <definedName name="S20P3" localSheetId="10">#REF!</definedName>
    <definedName name="S20P3" localSheetId="8">#REF!</definedName>
    <definedName name="S20P3" localSheetId="11">#REF!</definedName>
    <definedName name="S20P3" localSheetId="12">#REF!</definedName>
    <definedName name="S20P3">#REF!</definedName>
    <definedName name="S20P4" localSheetId="2">#REF!</definedName>
    <definedName name="S20P4" localSheetId="10">#REF!</definedName>
    <definedName name="S20P4" localSheetId="8">#REF!</definedName>
    <definedName name="S20P4" localSheetId="11">#REF!</definedName>
    <definedName name="S20P4" localSheetId="12">#REF!</definedName>
    <definedName name="S20P4">#REF!</definedName>
    <definedName name="S20P5" localSheetId="2">#REF!</definedName>
    <definedName name="S20P5" localSheetId="10">#REF!</definedName>
    <definedName name="S20P5" localSheetId="8">#REF!</definedName>
    <definedName name="S20P5" localSheetId="11">#REF!</definedName>
    <definedName name="S20P5" localSheetId="12">#REF!</definedName>
    <definedName name="S20P5">#REF!</definedName>
    <definedName name="S20P6" localSheetId="2">#REF!</definedName>
    <definedName name="S20P6" localSheetId="10">#REF!</definedName>
    <definedName name="S20P6" localSheetId="8">#REF!</definedName>
    <definedName name="S20P6" localSheetId="11">#REF!</definedName>
    <definedName name="S20P6" localSheetId="12">#REF!</definedName>
    <definedName name="S20P6">#REF!</definedName>
    <definedName name="S20P7" localSheetId="2">#REF!</definedName>
    <definedName name="S20P7" localSheetId="10">#REF!</definedName>
    <definedName name="S20P7" localSheetId="8">#REF!</definedName>
    <definedName name="S20P7" localSheetId="11">#REF!</definedName>
    <definedName name="S20P7" localSheetId="12">#REF!</definedName>
    <definedName name="S20P7">#REF!</definedName>
    <definedName name="S20P8" localSheetId="2">#REF!</definedName>
    <definedName name="S20P8" localSheetId="10">#REF!</definedName>
    <definedName name="S20P8" localSheetId="8">#REF!</definedName>
    <definedName name="S20P8" localSheetId="11">#REF!</definedName>
    <definedName name="S20P8" localSheetId="12">#REF!</definedName>
    <definedName name="S20P8">#REF!</definedName>
    <definedName name="S20P9" localSheetId="2">#REF!</definedName>
    <definedName name="S20P9" localSheetId="10">#REF!</definedName>
    <definedName name="S20P9" localSheetId="8">#REF!</definedName>
    <definedName name="S20P9" localSheetId="11">#REF!</definedName>
    <definedName name="S20P9" localSheetId="12">#REF!</definedName>
    <definedName name="S20P9">#REF!</definedName>
    <definedName name="S20R1" localSheetId="2">#REF!</definedName>
    <definedName name="S20R1" localSheetId="10">#REF!</definedName>
    <definedName name="S20R1" localSheetId="8">#REF!</definedName>
    <definedName name="S20R1" localSheetId="11">#REF!</definedName>
    <definedName name="S20R1" localSheetId="12">#REF!</definedName>
    <definedName name="S20R1">#REF!</definedName>
    <definedName name="S20R10" localSheetId="2">#REF!</definedName>
    <definedName name="S20R10" localSheetId="10">#REF!</definedName>
    <definedName name="S20R10" localSheetId="8">#REF!</definedName>
    <definedName name="S20R10" localSheetId="11">#REF!</definedName>
    <definedName name="S20R10" localSheetId="12">#REF!</definedName>
    <definedName name="S20R10">#REF!</definedName>
    <definedName name="S20R11" localSheetId="2">#REF!</definedName>
    <definedName name="S20R11" localSheetId="10">#REF!</definedName>
    <definedName name="S20R11" localSheetId="8">#REF!</definedName>
    <definedName name="S20R11" localSheetId="11">#REF!</definedName>
    <definedName name="S20R11" localSheetId="12">#REF!</definedName>
    <definedName name="S20R11">#REF!</definedName>
    <definedName name="S20R12" localSheetId="2">#REF!</definedName>
    <definedName name="S20R12" localSheetId="10">#REF!</definedName>
    <definedName name="S20R12" localSheetId="8">#REF!</definedName>
    <definedName name="S20R12" localSheetId="11">#REF!</definedName>
    <definedName name="S20R12" localSheetId="12">#REF!</definedName>
    <definedName name="S20R12">#REF!</definedName>
    <definedName name="S20R13" localSheetId="2">#REF!</definedName>
    <definedName name="S20R13" localSheetId="10">#REF!</definedName>
    <definedName name="S20R13" localSheetId="8">#REF!</definedName>
    <definedName name="S20R13" localSheetId="11">#REF!</definedName>
    <definedName name="S20R13" localSheetId="12">#REF!</definedName>
    <definedName name="S20R13">#REF!</definedName>
    <definedName name="S20R14" localSheetId="2">#REF!</definedName>
    <definedName name="S20R14" localSheetId="10">#REF!</definedName>
    <definedName name="S20R14" localSheetId="8">#REF!</definedName>
    <definedName name="S20R14" localSheetId="11">#REF!</definedName>
    <definedName name="S20R14" localSheetId="12">#REF!</definedName>
    <definedName name="S20R14">#REF!</definedName>
    <definedName name="S20R15" localSheetId="2">#REF!</definedName>
    <definedName name="S20R15" localSheetId="10">#REF!</definedName>
    <definedName name="S20R15" localSheetId="8">#REF!</definedName>
    <definedName name="S20R15" localSheetId="11">#REF!</definedName>
    <definedName name="S20R15" localSheetId="12">#REF!</definedName>
    <definedName name="S20R15">#REF!</definedName>
    <definedName name="S20R16" localSheetId="2">#REF!</definedName>
    <definedName name="S20R16" localSheetId="10">#REF!</definedName>
    <definedName name="S20R16" localSheetId="8">#REF!</definedName>
    <definedName name="S20R16" localSheetId="11">#REF!</definedName>
    <definedName name="S20R16" localSheetId="12">#REF!</definedName>
    <definedName name="S20R16">#REF!</definedName>
    <definedName name="S20R17" localSheetId="2">#REF!</definedName>
    <definedName name="S20R17" localSheetId="10">#REF!</definedName>
    <definedName name="S20R17" localSheetId="8">#REF!</definedName>
    <definedName name="S20R17" localSheetId="11">#REF!</definedName>
    <definedName name="S20R17" localSheetId="12">#REF!</definedName>
    <definedName name="S20R17">#REF!</definedName>
    <definedName name="S20R18" localSheetId="2">#REF!</definedName>
    <definedName name="S20R18" localSheetId="10">#REF!</definedName>
    <definedName name="S20R18" localSheetId="8">#REF!</definedName>
    <definedName name="S20R18" localSheetId="11">#REF!</definedName>
    <definedName name="S20R18" localSheetId="12">#REF!</definedName>
    <definedName name="S20R18">#REF!</definedName>
    <definedName name="S20R19" localSheetId="2">#REF!</definedName>
    <definedName name="S20R19" localSheetId="10">#REF!</definedName>
    <definedName name="S20R19" localSheetId="8">#REF!</definedName>
    <definedName name="S20R19" localSheetId="11">#REF!</definedName>
    <definedName name="S20R19" localSheetId="12">#REF!</definedName>
    <definedName name="S20R19">#REF!</definedName>
    <definedName name="S20R2" localSheetId="2">#REF!</definedName>
    <definedName name="S20R2" localSheetId="10">#REF!</definedName>
    <definedName name="S20R2" localSheetId="8">#REF!</definedName>
    <definedName name="S20R2" localSheetId="11">#REF!</definedName>
    <definedName name="S20R2" localSheetId="12">#REF!</definedName>
    <definedName name="S20R2">#REF!</definedName>
    <definedName name="S20R20" localSheetId="2">#REF!</definedName>
    <definedName name="S20R20" localSheetId="10">#REF!</definedName>
    <definedName name="S20R20" localSheetId="8">#REF!</definedName>
    <definedName name="S20R20" localSheetId="11">#REF!</definedName>
    <definedName name="S20R20" localSheetId="12">#REF!</definedName>
    <definedName name="S20R20">#REF!</definedName>
    <definedName name="S20R21" localSheetId="2">#REF!</definedName>
    <definedName name="S20R21" localSheetId="10">#REF!</definedName>
    <definedName name="S20R21" localSheetId="8">#REF!</definedName>
    <definedName name="S20R21" localSheetId="11">#REF!</definedName>
    <definedName name="S20R21" localSheetId="12">#REF!</definedName>
    <definedName name="S20R21">#REF!</definedName>
    <definedName name="S20R22" localSheetId="2">#REF!</definedName>
    <definedName name="S20R22" localSheetId="10">#REF!</definedName>
    <definedName name="S20R22" localSheetId="8">#REF!</definedName>
    <definedName name="S20R22" localSheetId="11">#REF!</definedName>
    <definedName name="S20R22" localSheetId="12">#REF!</definedName>
    <definedName name="S20R22">#REF!</definedName>
    <definedName name="S20R23" localSheetId="2">#REF!</definedName>
    <definedName name="S20R23" localSheetId="10">#REF!</definedName>
    <definedName name="S20R23" localSheetId="8">#REF!</definedName>
    <definedName name="S20R23" localSheetId="11">#REF!</definedName>
    <definedName name="S20R23" localSheetId="12">#REF!</definedName>
    <definedName name="S20R23">#REF!</definedName>
    <definedName name="S20R24" localSheetId="2">#REF!</definedName>
    <definedName name="S20R24" localSheetId="10">#REF!</definedName>
    <definedName name="S20R24" localSheetId="8">#REF!</definedName>
    <definedName name="S20R24" localSheetId="11">#REF!</definedName>
    <definedName name="S20R24" localSheetId="12">#REF!</definedName>
    <definedName name="S20R24">#REF!</definedName>
    <definedName name="S20R3" localSheetId="2">#REF!</definedName>
    <definedName name="S20R3" localSheetId="10">#REF!</definedName>
    <definedName name="S20R3" localSheetId="8">#REF!</definedName>
    <definedName name="S20R3" localSheetId="11">#REF!</definedName>
    <definedName name="S20R3" localSheetId="12">#REF!</definedName>
    <definedName name="S20R3">#REF!</definedName>
    <definedName name="S20R4" localSheetId="2">#REF!</definedName>
    <definedName name="S20R4" localSheetId="10">#REF!</definedName>
    <definedName name="S20R4" localSheetId="8">#REF!</definedName>
    <definedName name="S20R4" localSheetId="11">#REF!</definedName>
    <definedName name="S20R4" localSheetId="12">#REF!</definedName>
    <definedName name="S20R4">#REF!</definedName>
    <definedName name="S20R5" localSheetId="2">#REF!</definedName>
    <definedName name="S20R5" localSheetId="10">#REF!</definedName>
    <definedName name="S20R5" localSheetId="8">#REF!</definedName>
    <definedName name="S20R5" localSheetId="11">#REF!</definedName>
    <definedName name="S20R5" localSheetId="12">#REF!</definedName>
    <definedName name="S20R5">#REF!</definedName>
    <definedName name="S20R6" localSheetId="2">#REF!</definedName>
    <definedName name="S20R6" localSheetId="10">#REF!</definedName>
    <definedName name="S20R6" localSheetId="8">#REF!</definedName>
    <definedName name="S20R6" localSheetId="11">#REF!</definedName>
    <definedName name="S20R6" localSheetId="12">#REF!</definedName>
    <definedName name="S20R6">#REF!</definedName>
    <definedName name="S20R7" localSheetId="2">#REF!</definedName>
    <definedName name="S20R7" localSheetId="10">#REF!</definedName>
    <definedName name="S20R7" localSheetId="8">#REF!</definedName>
    <definedName name="S20R7" localSheetId="11">#REF!</definedName>
    <definedName name="S20R7" localSheetId="12">#REF!</definedName>
    <definedName name="S20R7">#REF!</definedName>
    <definedName name="S20R8" localSheetId="2">#REF!</definedName>
    <definedName name="S20R8" localSheetId="10">#REF!</definedName>
    <definedName name="S20R8" localSheetId="8">#REF!</definedName>
    <definedName name="S20R8" localSheetId="11">#REF!</definedName>
    <definedName name="S20R8" localSheetId="12">#REF!</definedName>
    <definedName name="S20R8">#REF!</definedName>
    <definedName name="S20R9" localSheetId="2">#REF!</definedName>
    <definedName name="S20R9" localSheetId="10">#REF!</definedName>
    <definedName name="S20R9" localSheetId="8">#REF!</definedName>
    <definedName name="S20R9" localSheetId="11">#REF!</definedName>
    <definedName name="S20R9" localSheetId="12">#REF!</definedName>
    <definedName name="S20R9">#REF!</definedName>
    <definedName name="S21P1" localSheetId="2">#REF!</definedName>
    <definedName name="S21P1" localSheetId="10">#REF!</definedName>
    <definedName name="S21P1" localSheetId="8">#REF!</definedName>
    <definedName name="S21P1" localSheetId="11">#REF!</definedName>
    <definedName name="S21P1" localSheetId="12">#REF!</definedName>
    <definedName name="S21P1">#REF!</definedName>
    <definedName name="S21P10" localSheetId="2">#REF!</definedName>
    <definedName name="S21P10" localSheetId="10">#REF!</definedName>
    <definedName name="S21P10" localSheetId="8">#REF!</definedName>
    <definedName name="S21P10" localSheetId="11">#REF!</definedName>
    <definedName name="S21P10" localSheetId="12">#REF!</definedName>
    <definedName name="S21P10">#REF!</definedName>
    <definedName name="S21P11" localSheetId="2">#REF!</definedName>
    <definedName name="S21P11" localSheetId="10">#REF!</definedName>
    <definedName name="S21P11" localSheetId="8">#REF!</definedName>
    <definedName name="S21P11" localSheetId="11">#REF!</definedName>
    <definedName name="S21P11" localSheetId="12">#REF!</definedName>
    <definedName name="S21P11">#REF!</definedName>
    <definedName name="S21P12" localSheetId="2">#REF!</definedName>
    <definedName name="S21P12" localSheetId="10">#REF!</definedName>
    <definedName name="S21P12" localSheetId="8">#REF!</definedName>
    <definedName name="S21P12" localSheetId="11">#REF!</definedName>
    <definedName name="S21P12" localSheetId="12">#REF!</definedName>
    <definedName name="S21P12">#REF!</definedName>
    <definedName name="S21P13" localSheetId="2">#REF!</definedName>
    <definedName name="S21P13" localSheetId="10">#REF!</definedName>
    <definedName name="S21P13" localSheetId="8">#REF!</definedName>
    <definedName name="S21P13" localSheetId="11">#REF!</definedName>
    <definedName name="S21P13" localSheetId="12">#REF!</definedName>
    <definedName name="S21P13">#REF!</definedName>
    <definedName name="S21P14" localSheetId="2">#REF!</definedName>
    <definedName name="S21P14" localSheetId="10">#REF!</definedName>
    <definedName name="S21P14" localSheetId="8">#REF!</definedName>
    <definedName name="S21P14" localSheetId="11">#REF!</definedName>
    <definedName name="S21P14" localSheetId="12">#REF!</definedName>
    <definedName name="S21P14">#REF!</definedName>
    <definedName name="S21P15" localSheetId="2">#REF!</definedName>
    <definedName name="S21P15" localSheetId="10">#REF!</definedName>
    <definedName name="S21P15" localSheetId="8">#REF!</definedName>
    <definedName name="S21P15" localSheetId="11">#REF!</definedName>
    <definedName name="S21P15" localSheetId="12">#REF!</definedName>
    <definedName name="S21P15">#REF!</definedName>
    <definedName name="S21P16" localSheetId="2">#REF!</definedName>
    <definedName name="S21P16" localSheetId="10">#REF!</definedName>
    <definedName name="S21P16" localSheetId="8">#REF!</definedName>
    <definedName name="S21P16" localSheetId="11">#REF!</definedName>
    <definedName name="S21P16" localSheetId="12">#REF!</definedName>
    <definedName name="S21P16">#REF!</definedName>
    <definedName name="S21P17" localSheetId="2">#REF!</definedName>
    <definedName name="S21P17" localSheetId="10">#REF!</definedName>
    <definedName name="S21P17" localSheetId="8">#REF!</definedName>
    <definedName name="S21P17" localSheetId="11">#REF!</definedName>
    <definedName name="S21P17" localSheetId="12">#REF!</definedName>
    <definedName name="S21P17">#REF!</definedName>
    <definedName name="S21P18" localSheetId="2">#REF!</definedName>
    <definedName name="S21P18" localSheetId="10">#REF!</definedName>
    <definedName name="S21P18" localSheetId="8">#REF!</definedName>
    <definedName name="S21P18" localSheetId="11">#REF!</definedName>
    <definedName name="S21P18" localSheetId="12">#REF!</definedName>
    <definedName name="S21P18">#REF!</definedName>
    <definedName name="S21P19" localSheetId="2">#REF!</definedName>
    <definedName name="S21P19" localSheetId="10">#REF!</definedName>
    <definedName name="S21P19" localSheetId="8">#REF!</definedName>
    <definedName name="S21P19" localSheetId="11">#REF!</definedName>
    <definedName name="S21P19" localSheetId="12">#REF!</definedName>
    <definedName name="S21P19">#REF!</definedName>
    <definedName name="S21P2" localSheetId="2">#REF!</definedName>
    <definedName name="S21P2" localSheetId="10">#REF!</definedName>
    <definedName name="S21P2" localSheetId="8">#REF!</definedName>
    <definedName name="S21P2" localSheetId="11">#REF!</definedName>
    <definedName name="S21P2" localSheetId="12">#REF!</definedName>
    <definedName name="S21P2">#REF!</definedName>
    <definedName name="S21P20" localSheetId="2">#REF!</definedName>
    <definedName name="S21P20" localSheetId="10">#REF!</definedName>
    <definedName name="S21P20" localSheetId="8">#REF!</definedName>
    <definedName name="S21P20" localSheetId="11">#REF!</definedName>
    <definedName name="S21P20" localSheetId="12">#REF!</definedName>
    <definedName name="S21P20">#REF!</definedName>
    <definedName name="S21P21" localSheetId="2">#REF!</definedName>
    <definedName name="S21P21" localSheetId="10">#REF!</definedName>
    <definedName name="S21P21" localSheetId="8">#REF!</definedName>
    <definedName name="S21P21" localSheetId="11">#REF!</definedName>
    <definedName name="S21P21" localSheetId="12">#REF!</definedName>
    <definedName name="S21P21">#REF!</definedName>
    <definedName name="S21P22" localSheetId="2">#REF!</definedName>
    <definedName name="S21P22" localSheetId="10">#REF!</definedName>
    <definedName name="S21P22" localSheetId="8">#REF!</definedName>
    <definedName name="S21P22" localSheetId="11">#REF!</definedName>
    <definedName name="S21P22" localSheetId="12">#REF!</definedName>
    <definedName name="S21P22">#REF!</definedName>
    <definedName name="S21P23" localSheetId="2">#REF!</definedName>
    <definedName name="S21P23" localSheetId="10">#REF!</definedName>
    <definedName name="S21P23" localSheetId="8">#REF!</definedName>
    <definedName name="S21P23" localSheetId="11">#REF!</definedName>
    <definedName name="S21P23" localSheetId="12">#REF!</definedName>
    <definedName name="S21P23">#REF!</definedName>
    <definedName name="S21P24" localSheetId="2">#REF!</definedName>
    <definedName name="S21P24" localSheetId="10">#REF!</definedName>
    <definedName name="S21P24" localSheetId="8">#REF!</definedName>
    <definedName name="S21P24" localSheetId="11">#REF!</definedName>
    <definedName name="S21P24" localSheetId="12">#REF!</definedName>
    <definedName name="S21P24">#REF!</definedName>
    <definedName name="S21P3" localSheetId="2">#REF!</definedName>
    <definedName name="S21P3" localSheetId="10">#REF!</definedName>
    <definedName name="S21P3" localSheetId="8">#REF!</definedName>
    <definedName name="S21P3" localSheetId="11">#REF!</definedName>
    <definedName name="S21P3" localSheetId="12">#REF!</definedName>
    <definedName name="S21P3">#REF!</definedName>
    <definedName name="S21P4" localSheetId="2">#REF!</definedName>
    <definedName name="S21P4" localSheetId="10">#REF!</definedName>
    <definedName name="S21P4" localSheetId="8">#REF!</definedName>
    <definedName name="S21P4" localSheetId="11">#REF!</definedName>
    <definedName name="S21P4" localSheetId="12">#REF!</definedName>
    <definedName name="S21P4">#REF!</definedName>
    <definedName name="S21P5" localSheetId="2">#REF!</definedName>
    <definedName name="S21P5" localSheetId="10">#REF!</definedName>
    <definedName name="S21P5" localSheetId="8">#REF!</definedName>
    <definedName name="S21P5" localSheetId="11">#REF!</definedName>
    <definedName name="S21P5" localSheetId="12">#REF!</definedName>
    <definedName name="S21P5">#REF!</definedName>
    <definedName name="S21P6" localSheetId="2">#REF!</definedName>
    <definedName name="S21P6" localSheetId="10">#REF!</definedName>
    <definedName name="S21P6" localSheetId="8">#REF!</definedName>
    <definedName name="S21P6" localSheetId="11">#REF!</definedName>
    <definedName name="S21P6" localSheetId="12">#REF!</definedName>
    <definedName name="S21P6">#REF!</definedName>
    <definedName name="S21P7" localSheetId="2">#REF!</definedName>
    <definedName name="S21P7" localSheetId="10">#REF!</definedName>
    <definedName name="S21P7" localSheetId="8">#REF!</definedName>
    <definedName name="S21P7" localSheetId="11">#REF!</definedName>
    <definedName name="S21P7" localSheetId="12">#REF!</definedName>
    <definedName name="S21P7">#REF!</definedName>
    <definedName name="S21P8" localSheetId="2">#REF!</definedName>
    <definedName name="S21P8" localSheetId="10">#REF!</definedName>
    <definedName name="S21P8" localSheetId="8">#REF!</definedName>
    <definedName name="S21P8" localSheetId="11">#REF!</definedName>
    <definedName name="S21P8" localSheetId="12">#REF!</definedName>
    <definedName name="S21P8">#REF!</definedName>
    <definedName name="S21P9" localSheetId="2">#REF!</definedName>
    <definedName name="S21P9" localSheetId="10">#REF!</definedName>
    <definedName name="S21P9" localSheetId="8">#REF!</definedName>
    <definedName name="S21P9" localSheetId="11">#REF!</definedName>
    <definedName name="S21P9" localSheetId="12">#REF!</definedName>
    <definedName name="S21P9">#REF!</definedName>
    <definedName name="S21R1" localSheetId="2">#REF!</definedName>
    <definedName name="S21R1" localSheetId="10">#REF!</definedName>
    <definedName name="S21R1" localSheetId="8">#REF!</definedName>
    <definedName name="S21R1" localSheetId="11">#REF!</definedName>
    <definedName name="S21R1" localSheetId="12">#REF!</definedName>
    <definedName name="S21R1">#REF!</definedName>
    <definedName name="S21R10" localSheetId="2">#REF!</definedName>
    <definedName name="S21R10" localSheetId="10">#REF!</definedName>
    <definedName name="S21R10" localSheetId="8">#REF!</definedName>
    <definedName name="S21R10" localSheetId="11">#REF!</definedName>
    <definedName name="S21R10" localSheetId="12">#REF!</definedName>
    <definedName name="S21R10">#REF!</definedName>
    <definedName name="S21R11" localSheetId="2">#REF!</definedName>
    <definedName name="S21R11" localSheetId="10">#REF!</definedName>
    <definedName name="S21R11" localSheetId="8">#REF!</definedName>
    <definedName name="S21R11" localSheetId="11">#REF!</definedName>
    <definedName name="S21R11" localSheetId="12">#REF!</definedName>
    <definedName name="S21R11">#REF!</definedName>
    <definedName name="S21R12" localSheetId="2">#REF!</definedName>
    <definedName name="S21R12" localSheetId="10">#REF!</definedName>
    <definedName name="S21R12" localSheetId="8">#REF!</definedName>
    <definedName name="S21R12" localSheetId="11">#REF!</definedName>
    <definedName name="S21R12" localSheetId="12">#REF!</definedName>
    <definedName name="S21R12">#REF!</definedName>
    <definedName name="S21R13" localSheetId="2">#REF!</definedName>
    <definedName name="S21R13" localSheetId="10">#REF!</definedName>
    <definedName name="S21R13" localSheetId="8">#REF!</definedName>
    <definedName name="S21R13" localSheetId="11">#REF!</definedName>
    <definedName name="S21R13" localSheetId="12">#REF!</definedName>
    <definedName name="S21R13">#REF!</definedName>
    <definedName name="S21R14" localSheetId="2">#REF!</definedName>
    <definedName name="S21R14" localSheetId="10">#REF!</definedName>
    <definedName name="S21R14" localSheetId="8">#REF!</definedName>
    <definedName name="S21R14" localSheetId="11">#REF!</definedName>
    <definedName name="S21R14" localSheetId="12">#REF!</definedName>
    <definedName name="S21R14">#REF!</definedName>
    <definedName name="S21R15" localSheetId="2">#REF!</definedName>
    <definedName name="S21R15" localSheetId="10">#REF!</definedName>
    <definedName name="S21R15" localSheetId="8">#REF!</definedName>
    <definedName name="S21R15" localSheetId="11">#REF!</definedName>
    <definedName name="S21R15" localSheetId="12">#REF!</definedName>
    <definedName name="S21R15">#REF!</definedName>
    <definedName name="S21R16" localSheetId="2">#REF!</definedName>
    <definedName name="S21R16" localSheetId="10">#REF!</definedName>
    <definedName name="S21R16" localSheetId="8">#REF!</definedName>
    <definedName name="S21R16" localSheetId="11">#REF!</definedName>
    <definedName name="S21R16" localSheetId="12">#REF!</definedName>
    <definedName name="S21R16">#REF!</definedName>
    <definedName name="S21R17" localSheetId="2">#REF!</definedName>
    <definedName name="S21R17" localSheetId="10">#REF!</definedName>
    <definedName name="S21R17" localSheetId="8">#REF!</definedName>
    <definedName name="S21R17" localSheetId="11">#REF!</definedName>
    <definedName name="S21R17" localSheetId="12">#REF!</definedName>
    <definedName name="S21R17">#REF!</definedName>
    <definedName name="S21R18" localSheetId="2">#REF!</definedName>
    <definedName name="S21R18" localSheetId="10">#REF!</definedName>
    <definedName name="S21R18" localSheetId="8">#REF!</definedName>
    <definedName name="S21R18" localSheetId="11">#REF!</definedName>
    <definedName name="S21R18" localSheetId="12">#REF!</definedName>
    <definedName name="S21R18">#REF!</definedName>
    <definedName name="S21R19" localSheetId="2">#REF!</definedName>
    <definedName name="S21R19" localSheetId="10">#REF!</definedName>
    <definedName name="S21R19" localSheetId="8">#REF!</definedName>
    <definedName name="S21R19" localSheetId="11">#REF!</definedName>
    <definedName name="S21R19" localSheetId="12">#REF!</definedName>
    <definedName name="S21R19">#REF!</definedName>
    <definedName name="S21R2" localSheetId="2">#REF!</definedName>
    <definedName name="S21R2" localSheetId="10">#REF!</definedName>
    <definedName name="S21R2" localSheetId="8">#REF!</definedName>
    <definedName name="S21R2" localSheetId="11">#REF!</definedName>
    <definedName name="S21R2" localSheetId="12">#REF!</definedName>
    <definedName name="S21R2">#REF!</definedName>
    <definedName name="S21R20" localSheetId="2">#REF!</definedName>
    <definedName name="S21R20" localSheetId="10">#REF!</definedName>
    <definedName name="S21R20" localSheetId="8">#REF!</definedName>
    <definedName name="S21R20" localSheetId="11">#REF!</definedName>
    <definedName name="S21R20" localSheetId="12">#REF!</definedName>
    <definedName name="S21R20">#REF!</definedName>
    <definedName name="S21R21" localSheetId="2">#REF!</definedName>
    <definedName name="S21R21" localSheetId="10">#REF!</definedName>
    <definedName name="S21R21" localSheetId="8">#REF!</definedName>
    <definedName name="S21R21" localSheetId="11">#REF!</definedName>
    <definedName name="S21R21" localSheetId="12">#REF!</definedName>
    <definedName name="S21R21">#REF!</definedName>
    <definedName name="S21R22" localSheetId="2">#REF!</definedName>
    <definedName name="S21R22" localSheetId="10">#REF!</definedName>
    <definedName name="S21R22" localSheetId="8">#REF!</definedName>
    <definedName name="S21R22" localSheetId="11">#REF!</definedName>
    <definedName name="S21R22" localSheetId="12">#REF!</definedName>
    <definedName name="S21R22">#REF!</definedName>
    <definedName name="S21R23" localSheetId="2">#REF!</definedName>
    <definedName name="S21R23" localSheetId="10">#REF!</definedName>
    <definedName name="S21R23" localSheetId="8">#REF!</definedName>
    <definedName name="S21R23" localSheetId="11">#REF!</definedName>
    <definedName name="S21R23" localSheetId="12">#REF!</definedName>
    <definedName name="S21R23">#REF!</definedName>
    <definedName name="S21R24" localSheetId="2">#REF!</definedName>
    <definedName name="S21R24" localSheetId="10">#REF!</definedName>
    <definedName name="S21R24" localSheetId="8">#REF!</definedName>
    <definedName name="S21R24" localSheetId="11">#REF!</definedName>
    <definedName name="S21R24" localSheetId="12">#REF!</definedName>
    <definedName name="S21R24">#REF!</definedName>
    <definedName name="S21R3" localSheetId="2">#REF!</definedName>
    <definedName name="S21R3" localSheetId="10">#REF!</definedName>
    <definedName name="S21R3" localSheetId="8">#REF!</definedName>
    <definedName name="S21R3" localSheetId="11">#REF!</definedName>
    <definedName name="S21R3" localSheetId="12">#REF!</definedName>
    <definedName name="S21R3">#REF!</definedName>
    <definedName name="S21R4" localSheetId="2">#REF!</definedName>
    <definedName name="S21R4" localSheetId="10">#REF!</definedName>
    <definedName name="S21R4" localSheetId="8">#REF!</definedName>
    <definedName name="S21R4" localSheetId="11">#REF!</definedName>
    <definedName name="S21R4" localSheetId="12">#REF!</definedName>
    <definedName name="S21R4">#REF!</definedName>
    <definedName name="S21R5" localSheetId="2">#REF!</definedName>
    <definedName name="S21R5" localSheetId="10">#REF!</definedName>
    <definedName name="S21R5" localSheetId="8">#REF!</definedName>
    <definedName name="S21R5" localSheetId="11">#REF!</definedName>
    <definedName name="S21R5" localSheetId="12">#REF!</definedName>
    <definedName name="S21R5">#REF!</definedName>
    <definedName name="S21R6" localSheetId="2">#REF!</definedName>
    <definedName name="S21R6" localSheetId="10">#REF!</definedName>
    <definedName name="S21R6" localSheetId="8">#REF!</definedName>
    <definedName name="S21R6" localSheetId="11">#REF!</definedName>
    <definedName name="S21R6" localSheetId="12">#REF!</definedName>
    <definedName name="S21R6">#REF!</definedName>
    <definedName name="S21R7" localSheetId="2">#REF!</definedName>
    <definedName name="S21R7" localSheetId="10">#REF!</definedName>
    <definedName name="S21R7" localSheetId="8">#REF!</definedName>
    <definedName name="S21R7" localSheetId="11">#REF!</definedName>
    <definedName name="S21R7" localSheetId="12">#REF!</definedName>
    <definedName name="S21R7">#REF!</definedName>
    <definedName name="S21R8" localSheetId="2">#REF!</definedName>
    <definedName name="S21R8" localSheetId="10">#REF!</definedName>
    <definedName name="S21R8" localSheetId="8">#REF!</definedName>
    <definedName name="S21R8" localSheetId="11">#REF!</definedName>
    <definedName name="S21R8" localSheetId="12">#REF!</definedName>
    <definedName name="S21R8">#REF!</definedName>
    <definedName name="S21R9" localSheetId="2">#REF!</definedName>
    <definedName name="S21R9" localSheetId="10">#REF!</definedName>
    <definedName name="S21R9" localSheetId="8">#REF!</definedName>
    <definedName name="S21R9" localSheetId="11">#REF!</definedName>
    <definedName name="S21R9" localSheetId="12">#REF!</definedName>
    <definedName name="S21R9">#REF!</definedName>
    <definedName name="S22P1" localSheetId="2">#REF!</definedName>
    <definedName name="S22P1" localSheetId="10">#REF!</definedName>
    <definedName name="S22P1" localSheetId="8">#REF!</definedName>
    <definedName name="S22P1" localSheetId="11">#REF!</definedName>
    <definedName name="S22P1" localSheetId="12">#REF!</definedName>
    <definedName name="S22P1">#REF!</definedName>
    <definedName name="S22P10" localSheetId="2">#REF!</definedName>
    <definedName name="S22P10" localSheetId="10">#REF!</definedName>
    <definedName name="S22P10" localSheetId="8">#REF!</definedName>
    <definedName name="S22P10" localSheetId="11">#REF!</definedName>
    <definedName name="S22P10" localSheetId="12">#REF!</definedName>
    <definedName name="S22P10">#REF!</definedName>
    <definedName name="S22P11" localSheetId="2">#REF!</definedName>
    <definedName name="S22P11" localSheetId="10">#REF!</definedName>
    <definedName name="S22P11" localSheetId="8">#REF!</definedName>
    <definedName name="S22P11" localSheetId="11">#REF!</definedName>
    <definedName name="S22P11" localSheetId="12">#REF!</definedName>
    <definedName name="S22P11">#REF!</definedName>
    <definedName name="S22P12" localSheetId="2">#REF!</definedName>
    <definedName name="S22P12" localSheetId="10">#REF!</definedName>
    <definedName name="S22P12" localSheetId="8">#REF!</definedName>
    <definedName name="S22P12" localSheetId="11">#REF!</definedName>
    <definedName name="S22P12" localSheetId="12">#REF!</definedName>
    <definedName name="S22P12">#REF!</definedName>
    <definedName name="S22P13" localSheetId="2">#REF!</definedName>
    <definedName name="S22P13" localSheetId="10">#REF!</definedName>
    <definedName name="S22P13" localSheetId="8">#REF!</definedName>
    <definedName name="S22P13" localSheetId="11">#REF!</definedName>
    <definedName name="S22P13" localSheetId="12">#REF!</definedName>
    <definedName name="S22P13">#REF!</definedName>
    <definedName name="S22P14" localSheetId="2">#REF!</definedName>
    <definedName name="S22P14" localSheetId="10">#REF!</definedName>
    <definedName name="S22P14" localSheetId="8">#REF!</definedName>
    <definedName name="S22P14" localSheetId="11">#REF!</definedName>
    <definedName name="S22P14" localSheetId="12">#REF!</definedName>
    <definedName name="S22P14">#REF!</definedName>
    <definedName name="S22P15" localSheetId="2">#REF!</definedName>
    <definedName name="S22P15" localSheetId="10">#REF!</definedName>
    <definedName name="S22P15" localSheetId="8">#REF!</definedName>
    <definedName name="S22P15" localSheetId="11">#REF!</definedName>
    <definedName name="S22P15" localSheetId="12">#REF!</definedName>
    <definedName name="S22P15">#REF!</definedName>
    <definedName name="S22P16" localSheetId="2">#REF!</definedName>
    <definedName name="S22P16" localSheetId="10">#REF!</definedName>
    <definedName name="S22P16" localSheetId="8">#REF!</definedName>
    <definedName name="S22P16" localSheetId="11">#REF!</definedName>
    <definedName name="S22P16" localSheetId="12">#REF!</definedName>
    <definedName name="S22P16">#REF!</definedName>
    <definedName name="S22P17" localSheetId="2">#REF!</definedName>
    <definedName name="S22P17" localSheetId="10">#REF!</definedName>
    <definedName name="S22P17" localSheetId="8">#REF!</definedName>
    <definedName name="S22P17" localSheetId="11">#REF!</definedName>
    <definedName name="S22P17" localSheetId="12">#REF!</definedName>
    <definedName name="S22P17">#REF!</definedName>
    <definedName name="S22P18" localSheetId="2">#REF!</definedName>
    <definedName name="S22P18" localSheetId="10">#REF!</definedName>
    <definedName name="S22P18" localSheetId="8">#REF!</definedName>
    <definedName name="S22P18" localSheetId="11">#REF!</definedName>
    <definedName name="S22P18" localSheetId="12">#REF!</definedName>
    <definedName name="S22P18">#REF!</definedName>
    <definedName name="S22P19" localSheetId="2">#REF!</definedName>
    <definedName name="S22P19" localSheetId="10">#REF!</definedName>
    <definedName name="S22P19" localSheetId="8">#REF!</definedName>
    <definedName name="S22P19" localSheetId="11">#REF!</definedName>
    <definedName name="S22P19" localSheetId="12">#REF!</definedName>
    <definedName name="S22P19">#REF!</definedName>
    <definedName name="S22P2" localSheetId="2">#REF!</definedName>
    <definedName name="S22P2" localSheetId="10">#REF!</definedName>
    <definedName name="S22P2" localSheetId="8">#REF!</definedName>
    <definedName name="S22P2" localSheetId="11">#REF!</definedName>
    <definedName name="S22P2" localSheetId="12">#REF!</definedName>
    <definedName name="S22P2">#REF!</definedName>
    <definedName name="S22P20" localSheetId="2">#REF!</definedName>
    <definedName name="S22P20" localSheetId="10">#REF!</definedName>
    <definedName name="S22P20" localSheetId="8">#REF!</definedName>
    <definedName name="S22P20" localSheetId="11">#REF!</definedName>
    <definedName name="S22P20" localSheetId="12">#REF!</definedName>
    <definedName name="S22P20">#REF!</definedName>
    <definedName name="S22P21" localSheetId="2">#REF!</definedName>
    <definedName name="S22P21" localSheetId="10">#REF!</definedName>
    <definedName name="S22P21" localSheetId="8">#REF!</definedName>
    <definedName name="S22P21" localSheetId="11">#REF!</definedName>
    <definedName name="S22P21" localSheetId="12">#REF!</definedName>
    <definedName name="S22P21">#REF!</definedName>
    <definedName name="S22P22" localSheetId="2">#REF!</definedName>
    <definedName name="S22P22" localSheetId="10">#REF!</definedName>
    <definedName name="S22P22" localSheetId="8">#REF!</definedName>
    <definedName name="S22P22" localSheetId="11">#REF!</definedName>
    <definedName name="S22P22" localSheetId="12">#REF!</definedName>
    <definedName name="S22P22">#REF!</definedName>
    <definedName name="S22P23" localSheetId="2">#REF!</definedName>
    <definedName name="S22P23" localSheetId="10">#REF!</definedName>
    <definedName name="S22P23" localSheetId="8">#REF!</definedName>
    <definedName name="S22P23" localSheetId="11">#REF!</definedName>
    <definedName name="S22P23" localSheetId="12">#REF!</definedName>
    <definedName name="S22P23">#REF!</definedName>
    <definedName name="S22P24" localSheetId="2">#REF!</definedName>
    <definedName name="S22P24" localSheetId="10">#REF!</definedName>
    <definedName name="S22P24" localSheetId="8">#REF!</definedName>
    <definedName name="S22P24" localSheetId="11">#REF!</definedName>
    <definedName name="S22P24" localSheetId="12">#REF!</definedName>
    <definedName name="S22P24">#REF!</definedName>
    <definedName name="S22P3" localSheetId="2">#REF!</definedName>
    <definedName name="S22P3" localSheetId="10">#REF!</definedName>
    <definedName name="S22P3" localSheetId="8">#REF!</definedName>
    <definedName name="S22P3" localSheetId="11">#REF!</definedName>
    <definedName name="S22P3" localSheetId="12">#REF!</definedName>
    <definedName name="S22P3">#REF!</definedName>
    <definedName name="S22P4" localSheetId="2">#REF!</definedName>
    <definedName name="S22P4" localSheetId="10">#REF!</definedName>
    <definedName name="S22P4" localSheetId="8">#REF!</definedName>
    <definedName name="S22P4" localSheetId="11">#REF!</definedName>
    <definedName name="S22P4" localSheetId="12">#REF!</definedName>
    <definedName name="S22P4">#REF!</definedName>
    <definedName name="S22P5" localSheetId="2">#REF!</definedName>
    <definedName name="S22P5" localSheetId="10">#REF!</definedName>
    <definedName name="S22P5" localSheetId="8">#REF!</definedName>
    <definedName name="S22P5" localSheetId="11">#REF!</definedName>
    <definedName name="S22P5" localSheetId="12">#REF!</definedName>
    <definedName name="S22P5">#REF!</definedName>
    <definedName name="S22P6" localSheetId="2">#REF!</definedName>
    <definedName name="S22P6" localSheetId="10">#REF!</definedName>
    <definedName name="S22P6" localSheetId="8">#REF!</definedName>
    <definedName name="S22P6" localSheetId="11">#REF!</definedName>
    <definedName name="S22P6" localSheetId="12">#REF!</definedName>
    <definedName name="S22P6">#REF!</definedName>
    <definedName name="S22P7" localSheetId="2">#REF!</definedName>
    <definedName name="S22P7" localSheetId="10">#REF!</definedName>
    <definedName name="S22P7" localSheetId="8">#REF!</definedName>
    <definedName name="S22P7" localSheetId="11">#REF!</definedName>
    <definedName name="S22P7" localSheetId="12">#REF!</definedName>
    <definedName name="S22P7">#REF!</definedName>
    <definedName name="S22P8" localSheetId="2">#REF!</definedName>
    <definedName name="S22P8" localSheetId="10">#REF!</definedName>
    <definedName name="S22P8" localSheetId="8">#REF!</definedName>
    <definedName name="S22P8" localSheetId="11">#REF!</definedName>
    <definedName name="S22P8" localSheetId="12">#REF!</definedName>
    <definedName name="S22P8">#REF!</definedName>
    <definedName name="S22P9" localSheetId="2">#REF!</definedName>
    <definedName name="S22P9" localSheetId="10">#REF!</definedName>
    <definedName name="S22P9" localSheetId="8">#REF!</definedName>
    <definedName name="S22P9" localSheetId="11">#REF!</definedName>
    <definedName name="S22P9" localSheetId="12">#REF!</definedName>
    <definedName name="S22P9">#REF!</definedName>
    <definedName name="S22R1" localSheetId="2">#REF!</definedName>
    <definedName name="S22R1" localSheetId="10">#REF!</definedName>
    <definedName name="S22R1" localSheetId="8">#REF!</definedName>
    <definedName name="S22R1" localSheetId="11">#REF!</definedName>
    <definedName name="S22R1" localSheetId="12">#REF!</definedName>
    <definedName name="S22R1">#REF!</definedName>
    <definedName name="S22R10" localSheetId="2">#REF!</definedName>
    <definedName name="S22R10" localSheetId="10">#REF!</definedName>
    <definedName name="S22R10" localSheetId="8">#REF!</definedName>
    <definedName name="S22R10" localSheetId="11">#REF!</definedName>
    <definedName name="S22R10" localSheetId="12">#REF!</definedName>
    <definedName name="S22R10">#REF!</definedName>
    <definedName name="S22R11" localSheetId="2">#REF!</definedName>
    <definedName name="S22R11" localSheetId="10">#REF!</definedName>
    <definedName name="S22R11" localSheetId="8">#REF!</definedName>
    <definedName name="S22R11" localSheetId="11">#REF!</definedName>
    <definedName name="S22R11" localSheetId="12">#REF!</definedName>
    <definedName name="S22R11">#REF!</definedName>
    <definedName name="S22R12" localSheetId="2">#REF!</definedName>
    <definedName name="S22R12" localSheetId="10">#REF!</definedName>
    <definedName name="S22R12" localSheetId="8">#REF!</definedName>
    <definedName name="S22R12" localSheetId="11">#REF!</definedName>
    <definedName name="S22R12" localSheetId="12">#REF!</definedName>
    <definedName name="S22R12">#REF!</definedName>
    <definedName name="S22R13" localSheetId="2">#REF!</definedName>
    <definedName name="S22R13" localSheetId="10">#REF!</definedName>
    <definedName name="S22R13" localSheetId="8">#REF!</definedName>
    <definedName name="S22R13" localSheetId="11">#REF!</definedName>
    <definedName name="S22R13" localSheetId="12">#REF!</definedName>
    <definedName name="S22R13">#REF!</definedName>
    <definedName name="S22R14" localSheetId="2">#REF!</definedName>
    <definedName name="S22R14" localSheetId="10">#REF!</definedName>
    <definedName name="S22R14" localSheetId="8">#REF!</definedName>
    <definedName name="S22R14" localSheetId="11">#REF!</definedName>
    <definedName name="S22R14" localSheetId="12">#REF!</definedName>
    <definedName name="S22R14">#REF!</definedName>
    <definedName name="S22R15" localSheetId="2">#REF!</definedName>
    <definedName name="S22R15" localSheetId="10">#REF!</definedName>
    <definedName name="S22R15" localSheetId="8">#REF!</definedName>
    <definedName name="S22R15" localSheetId="11">#REF!</definedName>
    <definedName name="S22R15" localSheetId="12">#REF!</definedName>
    <definedName name="S22R15">#REF!</definedName>
    <definedName name="S22R16" localSheetId="2">#REF!</definedName>
    <definedName name="S22R16" localSheetId="10">#REF!</definedName>
    <definedName name="S22R16" localSheetId="8">#REF!</definedName>
    <definedName name="S22R16" localSheetId="11">#REF!</definedName>
    <definedName name="S22R16" localSheetId="12">#REF!</definedName>
    <definedName name="S22R16">#REF!</definedName>
    <definedName name="S22R17" localSheetId="2">#REF!</definedName>
    <definedName name="S22R17" localSheetId="10">#REF!</definedName>
    <definedName name="S22R17" localSheetId="8">#REF!</definedName>
    <definedName name="S22R17" localSheetId="11">#REF!</definedName>
    <definedName name="S22R17" localSheetId="12">#REF!</definedName>
    <definedName name="S22R17">#REF!</definedName>
    <definedName name="S22R18" localSheetId="2">#REF!</definedName>
    <definedName name="S22R18" localSheetId="10">#REF!</definedName>
    <definedName name="S22R18" localSheetId="8">#REF!</definedName>
    <definedName name="S22R18" localSheetId="11">#REF!</definedName>
    <definedName name="S22R18" localSheetId="12">#REF!</definedName>
    <definedName name="S22R18">#REF!</definedName>
    <definedName name="S22R19" localSheetId="2">#REF!</definedName>
    <definedName name="S22R19" localSheetId="10">#REF!</definedName>
    <definedName name="S22R19" localSheetId="8">#REF!</definedName>
    <definedName name="S22R19" localSheetId="11">#REF!</definedName>
    <definedName name="S22R19" localSheetId="12">#REF!</definedName>
    <definedName name="S22R19">#REF!</definedName>
    <definedName name="S22R2" localSheetId="2">#REF!</definedName>
    <definedName name="S22R2" localSheetId="10">#REF!</definedName>
    <definedName name="S22R2" localSheetId="8">#REF!</definedName>
    <definedName name="S22R2" localSheetId="11">#REF!</definedName>
    <definedName name="S22R2" localSheetId="12">#REF!</definedName>
    <definedName name="S22R2">#REF!</definedName>
    <definedName name="S22R20" localSheetId="2">#REF!</definedName>
    <definedName name="S22R20" localSheetId="10">#REF!</definedName>
    <definedName name="S22R20" localSheetId="8">#REF!</definedName>
    <definedName name="S22R20" localSheetId="11">#REF!</definedName>
    <definedName name="S22R20" localSheetId="12">#REF!</definedName>
    <definedName name="S22R20">#REF!</definedName>
    <definedName name="S22R21" localSheetId="2">#REF!</definedName>
    <definedName name="S22R21" localSheetId="10">#REF!</definedName>
    <definedName name="S22R21" localSheetId="8">#REF!</definedName>
    <definedName name="S22R21" localSheetId="11">#REF!</definedName>
    <definedName name="S22R21" localSheetId="12">#REF!</definedName>
    <definedName name="S22R21">#REF!</definedName>
    <definedName name="S22R22" localSheetId="2">#REF!</definedName>
    <definedName name="S22R22" localSheetId="10">#REF!</definedName>
    <definedName name="S22R22" localSheetId="8">#REF!</definedName>
    <definedName name="S22R22" localSheetId="11">#REF!</definedName>
    <definedName name="S22R22" localSheetId="12">#REF!</definedName>
    <definedName name="S22R22">#REF!</definedName>
    <definedName name="S22R23" localSheetId="2">#REF!</definedName>
    <definedName name="S22R23" localSheetId="10">#REF!</definedName>
    <definedName name="S22R23" localSheetId="8">#REF!</definedName>
    <definedName name="S22R23" localSheetId="11">#REF!</definedName>
    <definedName name="S22R23" localSheetId="12">#REF!</definedName>
    <definedName name="S22R23">#REF!</definedName>
    <definedName name="S22R24" localSheetId="2">#REF!</definedName>
    <definedName name="S22R24" localSheetId="10">#REF!</definedName>
    <definedName name="S22R24" localSheetId="8">#REF!</definedName>
    <definedName name="S22R24" localSheetId="11">#REF!</definedName>
    <definedName name="S22R24" localSheetId="12">#REF!</definedName>
    <definedName name="S22R24">#REF!</definedName>
    <definedName name="S22R3" localSheetId="2">#REF!</definedName>
    <definedName name="S22R3" localSheetId="10">#REF!</definedName>
    <definedName name="S22R3" localSheetId="8">#REF!</definedName>
    <definedName name="S22R3" localSheetId="11">#REF!</definedName>
    <definedName name="S22R3" localSheetId="12">#REF!</definedName>
    <definedName name="S22R3">#REF!</definedName>
    <definedName name="S22R4" localSheetId="2">#REF!</definedName>
    <definedName name="S22R4" localSheetId="10">#REF!</definedName>
    <definedName name="S22R4" localSheetId="8">#REF!</definedName>
    <definedName name="S22R4" localSheetId="11">#REF!</definedName>
    <definedName name="S22R4" localSheetId="12">#REF!</definedName>
    <definedName name="S22R4">#REF!</definedName>
    <definedName name="S22R5" localSheetId="2">#REF!</definedName>
    <definedName name="S22R5" localSheetId="10">#REF!</definedName>
    <definedName name="S22R5" localSheetId="8">#REF!</definedName>
    <definedName name="S22R5" localSheetId="11">#REF!</definedName>
    <definedName name="S22R5" localSheetId="12">#REF!</definedName>
    <definedName name="S22R5">#REF!</definedName>
    <definedName name="S22R6" localSheetId="2">#REF!</definedName>
    <definedName name="S22R6" localSheetId="10">#REF!</definedName>
    <definedName name="S22R6" localSheetId="8">#REF!</definedName>
    <definedName name="S22R6" localSheetId="11">#REF!</definedName>
    <definedName name="S22R6" localSheetId="12">#REF!</definedName>
    <definedName name="S22R6">#REF!</definedName>
    <definedName name="S22R7" localSheetId="2">#REF!</definedName>
    <definedName name="S22R7" localSheetId="10">#REF!</definedName>
    <definedName name="S22R7" localSheetId="8">#REF!</definedName>
    <definedName name="S22R7" localSheetId="11">#REF!</definedName>
    <definedName name="S22R7" localSheetId="12">#REF!</definedName>
    <definedName name="S22R7">#REF!</definedName>
    <definedName name="S22R8" localSheetId="2">#REF!</definedName>
    <definedName name="S22R8" localSheetId="10">#REF!</definedName>
    <definedName name="S22R8" localSheetId="8">#REF!</definedName>
    <definedName name="S22R8" localSheetId="11">#REF!</definedName>
    <definedName name="S22R8" localSheetId="12">#REF!</definedName>
    <definedName name="S22R8">#REF!</definedName>
    <definedName name="S22R9" localSheetId="2">#REF!</definedName>
    <definedName name="S22R9" localSheetId="10">#REF!</definedName>
    <definedName name="S22R9" localSheetId="8">#REF!</definedName>
    <definedName name="S22R9" localSheetId="11">#REF!</definedName>
    <definedName name="S22R9" localSheetId="12">#REF!</definedName>
    <definedName name="S22R9">#REF!</definedName>
    <definedName name="S23P1" localSheetId="2">#REF!</definedName>
    <definedName name="S23P1" localSheetId="10">#REF!</definedName>
    <definedName name="S23P1" localSheetId="8">#REF!</definedName>
    <definedName name="S23P1" localSheetId="11">#REF!</definedName>
    <definedName name="S23P1" localSheetId="12">#REF!</definedName>
    <definedName name="S23P1">#REF!</definedName>
    <definedName name="S23P10" localSheetId="2">#REF!</definedName>
    <definedName name="S23P10" localSheetId="10">#REF!</definedName>
    <definedName name="S23P10" localSheetId="8">#REF!</definedName>
    <definedName name="S23P10" localSheetId="11">#REF!</definedName>
    <definedName name="S23P10" localSheetId="12">#REF!</definedName>
    <definedName name="S23P10">#REF!</definedName>
    <definedName name="S23P11" localSheetId="2">#REF!</definedName>
    <definedName name="S23P11" localSheetId="10">#REF!</definedName>
    <definedName name="S23P11" localSheetId="8">#REF!</definedName>
    <definedName name="S23P11" localSheetId="11">#REF!</definedName>
    <definedName name="S23P11" localSheetId="12">#REF!</definedName>
    <definedName name="S23P11">#REF!</definedName>
    <definedName name="S23P12" localSheetId="2">#REF!</definedName>
    <definedName name="S23P12" localSheetId="10">#REF!</definedName>
    <definedName name="S23P12" localSheetId="8">#REF!</definedName>
    <definedName name="S23P12" localSheetId="11">#REF!</definedName>
    <definedName name="S23P12" localSheetId="12">#REF!</definedName>
    <definedName name="S23P12">#REF!</definedName>
    <definedName name="S23P13" localSheetId="2">#REF!</definedName>
    <definedName name="S23P13" localSheetId="10">#REF!</definedName>
    <definedName name="S23P13" localSheetId="8">#REF!</definedName>
    <definedName name="S23P13" localSheetId="11">#REF!</definedName>
    <definedName name="S23P13" localSheetId="12">#REF!</definedName>
    <definedName name="S23P13">#REF!</definedName>
    <definedName name="S23P14" localSheetId="2">#REF!</definedName>
    <definedName name="S23P14" localSheetId="10">#REF!</definedName>
    <definedName name="S23P14" localSheetId="8">#REF!</definedName>
    <definedName name="S23P14" localSheetId="11">#REF!</definedName>
    <definedName name="S23P14" localSheetId="12">#REF!</definedName>
    <definedName name="S23P14">#REF!</definedName>
    <definedName name="S23P15" localSheetId="2">#REF!</definedName>
    <definedName name="S23P15" localSheetId="10">#REF!</definedName>
    <definedName name="S23P15" localSheetId="8">#REF!</definedName>
    <definedName name="S23P15" localSheetId="11">#REF!</definedName>
    <definedName name="S23P15" localSheetId="12">#REF!</definedName>
    <definedName name="S23P15">#REF!</definedName>
    <definedName name="S23P16" localSheetId="2">#REF!</definedName>
    <definedName name="S23P16" localSheetId="10">#REF!</definedName>
    <definedName name="S23P16" localSheetId="8">#REF!</definedName>
    <definedName name="S23P16" localSheetId="11">#REF!</definedName>
    <definedName name="S23P16" localSheetId="12">#REF!</definedName>
    <definedName name="S23P16">#REF!</definedName>
    <definedName name="S23P17" localSheetId="2">#REF!</definedName>
    <definedName name="S23P17" localSheetId="10">#REF!</definedName>
    <definedName name="S23P17" localSheetId="8">#REF!</definedName>
    <definedName name="S23P17" localSheetId="11">#REF!</definedName>
    <definedName name="S23P17" localSheetId="12">#REF!</definedName>
    <definedName name="S23P17">#REF!</definedName>
    <definedName name="S23P18" localSheetId="2">#REF!</definedName>
    <definedName name="S23P18" localSheetId="10">#REF!</definedName>
    <definedName name="S23P18" localSheetId="8">#REF!</definedName>
    <definedName name="S23P18" localSheetId="11">#REF!</definedName>
    <definedName name="S23P18" localSheetId="12">#REF!</definedName>
    <definedName name="S23P18">#REF!</definedName>
    <definedName name="S23P19" localSheetId="2">#REF!</definedName>
    <definedName name="S23P19" localSheetId="10">#REF!</definedName>
    <definedName name="S23P19" localSheetId="8">#REF!</definedName>
    <definedName name="S23P19" localSheetId="11">#REF!</definedName>
    <definedName name="S23P19" localSheetId="12">#REF!</definedName>
    <definedName name="S23P19">#REF!</definedName>
    <definedName name="S23P2" localSheetId="2">#REF!</definedName>
    <definedName name="S23P2" localSheetId="10">#REF!</definedName>
    <definedName name="S23P2" localSheetId="8">#REF!</definedName>
    <definedName name="S23P2" localSheetId="11">#REF!</definedName>
    <definedName name="S23P2" localSheetId="12">#REF!</definedName>
    <definedName name="S23P2">#REF!</definedName>
    <definedName name="S23P20" localSheetId="2">#REF!</definedName>
    <definedName name="S23P20" localSheetId="10">#REF!</definedName>
    <definedName name="S23P20" localSheetId="8">#REF!</definedName>
    <definedName name="S23P20" localSheetId="11">#REF!</definedName>
    <definedName name="S23P20" localSheetId="12">#REF!</definedName>
    <definedName name="S23P20">#REF!</definedName>
    <definedName name="S23P21" localSheetId="2">#REF!</definedName>
    <definedName name="S23P21" localSheetId="10">#REF!</definedName>
    <definedName name="S23P21" localSheetId="8">#REF!</definedName>
    <definedName name="S23P21" localSheetId="11">#REF!</definedName>
    <definedName name="S23P21" localSheetId="12">#REF!</definedName>
    <definedName name="S23P21">#REF!</definedName>
    <definedName name="S23P22" localSheetId="2">#REF!</definedName>
    <definedName name="S23P22" localSheetId="10">#REF!</definedName>
    <definedName name="S23P22" localSheetId="8">#REF!</definedName>
    <definedName name="S23P22" localSheetId="11">#REF!</definedName>
    <definedName name="S23P22" localSheetId="12">#REF!</definedName>
    <definedName name="S23P22">#REF!</definedName>
    <definedName name="S23P23" localSheetId="2">#REF!</definedName>
    <definedName name="S23P23" localSheetId="10">#REF!</definedName>
    <definedName name="S23P23" localSheetId="8">#REF!</definedName>
    <definedName name="S23P23" localSheetId="11">#REF!</definedName>
    <definedName name="S23P23" localSheetId="12">#REF!</definedName>
    <definedName name="S23P23">#REF!</definedName>
    <definedName name="S23P24" localSheetId="2">#REF!</definedName>
    <definedName name="S23P24" localSheetId="10">#REF!</definedName>
    <definedName name="S23P24" localSheetId="8">#REF!</definedName>
    <definedName name="S23P24" localSheetId="11">#REF!</definedName>
    <definedName name="S23P24" localSheetId="12">#REF!</definedName>
    <definedName name="S23P24">#REF!</definedName>
    <definedName name="S23P3" localSheetId="2">#REF!</definedName>
    <definedName name="S23P3" localSheetId="10">#REF!</definedName>
    <definedName name="S23P3" localSheetId="8">#REF!</definedName>
    <definedName name="S23P3" localSheetId="11">#REF!</definedName>
    <definedName name="S23P3" localSheetId="12">#REF!</definedName>
    <definedName name="S23P3">#REF!</definedName>
    <definedName name="S23P4" localSheetId="2">#REF!</definedName>
    <definedName name="S23P4" localSheetId="10">#REF!</definedName>
    <definedName name="S23P4" localSheetId="8">#REF!</definedName>
    <definedName name="S23P4" localSheetId="11">#REF!</definedName>
    <definedName name="S23P4" localSheetId="12">#REF!</definedName>
    <definedName name="S23P4">#REF!</definedName>
    <definedName name="S23P5" localSheetId="2">#REF!</definedName>
    <definedName name="S23P5" localSheetId="10">#REF!</definedName>
    <definedName name="S23P5" localSheetId="8">#REF!</definedName>
    <definedName name="S23P5" localSheetId="11">#REF!</definedName>
    <definedName name="S23P5" localSheetId="12">#REF!</definedName>
    <definedName name="S23P5">#REF!</definedName>
    <definedName name="S23P6" localSheetId="2">#REF!</definedName>
    <definedName name="S23P6" localSheetId="10">#REF!</definedName>
    <definedName name="S23P6" localSheetId="8">#REF!</definedName>
    <definedName name="S23P6" localSheetId="11">#REF!</definedName>
    <definedName name="S23P6" localSheetId="12">#REF!</definedName>
    <definedName name="S23P6">#REF!</definedName>
    <definedName name="S23P7" localSheetId="2">#REF!</definedName>
    <definedName name="S23P7" localSheetId="10">#REF!</definedName>
    <definedName name="S23P7" localSheetId="8">#REF!</definedName>
    <definedName name="S23P7" localSheetId="11">#REF!</definedName>
    <definedName name="S23P7" localSheetId="12">#REF!</definedName>
    <definedName name="S23P7">#REF!</definedName>
    <definedName name="S23P8" localSheetId="2">#REF!</definedName>
    <definedName name="S23P8" localSheetId="10">#REF!</definedName>
    <definedName name="S23P8" localSheetId="8">#REF!</definedName>
    <definedName name="S23P8" localSheetId="11">#REF!</definedName>
    <definedName name="S23P8" localSheetId="12">#REF!</definedName>
    <definedName name="S23P8">#REF!</definedName>
    <definedName name="S23P9" localSheetId="2">#REF!</definedName>
    <definedName name="S23P9" localSheetId="10">#REF!</definedName>
    <definedName name="S23P9" localSheetId="8">#REF!</definedName>
    <definedName name="S23P9" localSheetId="11">#REF!</definedName>
    <definedName name="S23P9" localSheetId="12">#REF!</definedName>
    <definedName name="S23P9">#REF!</definedName>
    <definedName name="S23R1" localSheetId="2">#REF!</definedName>
    <definedName name="S23R1" localSheetId="10">#REF!</definedName>
    <definedName name="S23R1" localSheetId="8">#REF!</definedName>
    <definedName name="S23R1" localSheetId="11">#REF!</definedName>
    <definedName name="S23R1" localSheetId="12">#REF!</definedName>
    <definedName name="S23R1">#REF!</definedName>
    <definedName name="S23R10" localSheetId="2">#REF!</definedName>
    <definedName name="S23R10" localSheetId="10">#REF!</definedName>
    <definedName name="S23R10" localSheetId="8">#REF!</definedName>
    <definedName name="S23R10" localSheetId="11">#REF!</definedName>
    <definedName name="S23R10" localSheetId="12">#REF!</definedName>
    <definedName name="S23R10">#REF!</definedName>
    <definedName name="S23R11" localSheetId="2">#REF!</definedName>
    <definedName name="S23R11" localSheetId="10">#REF!</definedName>
    <definedName name="S23R11" localSheetId="8">#REF!</definedName>
    <definedName name="S23R11" localSheetId="11">#REF!</definedName>
    <definedName name="S23R11" localSheetId="12">#REF!</definedName>
    <definedName name="S23R11">#REF!</definedName>
    <definedName name="S23R12" localSheetId="2">#REF!</definedName>
    <definedName name="S23R12" localSheetId="10">#REF!</definedName>
    <definedName name="S23R12" localSheetId="8">#REF!</definedName>
    <definedName name="S23R12" localSheetId="11">#REF!</definedName>
    <definedName name="S23R12" localSheetId="12">#REF!</definedName>
    <definedName name="S23R12">#REF!</definedName>
    <definedName name="S23R13" localSheetId="2">#REF!</definedName>
    <definedName name="S23R13" localSheetId="10">#REF!</definedName>
    <definedName name="S23R13" localSheetId="8">#REF!</definedName>
    <definedName name="S23R13" localSheetId="11">#REF!</definedName>
    <definedName name="S23R13" localSheetId="12">#REF!</definedName>
    <definedName name="S23R13">#REF!</definedName>
    <definedName name="S23R14" localSheetId="2">#REF!</definedName>
    <definedName name="S23R14" localSheetId="10">#REF!</definedName>
    <definedName name="S23R14" localSheetId="8">#REF!</definedName>
    <definedName name="S23R14" localSheetId="11">#REF!</definedName>
    <definedName name="S23R14" localSheetId="12">#REF!</definedName>
    <definedName name="S23R14">#REF!</definedName>
    <definedName name="S23R15" localSheetId="2">#REF!</definedName>
    <definedName name="S23R15" localSheetId="10">#REF!</definedName>
    <definedName name="S23R15" localSheetId="8">#REF!</definedName>
    <definedName name="S23R15" localSheetId="11">#REF!</definedName>
    <definedName name="S23R15" localSheetId="12">#REF!</definedName>
    <definedName name="S23R15">#REF!</definedName>
    <definedName name="S23R16" localSheetId="2">#REF!</definedName>
    <definedName name="S23R16" localSheetId="10">#REF!</definedName>
    <definedName name="S23R16" localSheetId="8">#REF!</definedName>
    <definedName name="S23R16" localSheetId="11">#REF!</definedName>
    <definedName name="S23R16" localSheetId="12">#REF!</definedName>
    <definedName name="S23R16">#REF!</definedName>
    <definedName name="S23R17" localSheetId="2">#REF!</definedName>
    <definedName name="S23R17" localSheetId="10">#REF!</definedName>
    <definedName name="S23R17" localSheetId="8">#REF!</definedName>
    <definedName name="S23R17" localSheetId="11">#REF!</definedName>
    <definedName name="S23R17" localSheetId="12">#REF!</definedName>
    <definedName name="S23R17">#REF!</definedName>
    <definedName name="S23R18" localSheetId="2">#REF!</definedName>
    <definedName name="S23R18" localSheetId="10">#REF!</definedName>
    <definedName name="S23R18" localSheetId="8">#REF!</definedName>
    <definedName name="S23R18" localSheetId="11">#REF!</definedName>
    <definedName name="S23R18" localSheetId="12">#REF!</definedName>
    <definedName name="S23R18">#REF!</definedName>
    <definedName name="S23R19" localSheetId="2">#REF!</definedName>
    <definedName name="S23R19" localSheetId="10">#REF!</definedName>
    <definedName name="S23R19" localSheetId="8">#REF!</definedName>
    <definedName name="S23R19" localSheetId="11">#REF!</definedName>
    <definedName name="S23R19" localSheetId="12">#REF!</definedName>
    <definedName name="S23R19">#REF!</definedName>
    <definedName name="S23R2" localSheetId="2">#REF!</definedName>
    <definedName name="S23R2" localSheetId="10">#REF!</definedName>
    <definedName name="S23R2" localSheetId="8">#REF!</definedName>
    <definedName name="S23R2" localSheetId="11">#REF!</definedName>
    <definedName name="S23R2" localSheetId="12">#REF!</definedName>
    <definedName name="S23R2">#REF!</definedName>
    <definedName name="S23R20" localSheetId="2">#REF!</definedName>
    <definedName name="S23R20" localSheetId="10">#REF!</definedName>
    <definedName name="S23R20" localSheetId="8">#REF!</definedName>
    <definedName name="S23R20" localSheetId="11">#REF!</definedName>
    <definedName name="S23R20" localSheetId="12">#REF!</definedName>
    <definedName name="S23R20">#REF!</definedName>
    <definedName name="S23R21" localSheetId="2">#REF!</definedName>
    <definedName name="S23R21" localSheetId="10">#REF!</definedName>
    <definedName name="S23R21" localSheetId="8">#REF!</definedName>
    <definedName name="S23R21" localSheetId="11">#REF!</definedName>
    <definedName name="S23R21" localSheetId="12">#REF!</definedName>
    <definedName name="S23R21">#REF!</definedName>
    <definedName name="S23R22" localSheetId="2">#REF!</definedName>
    <definedName name="S23R22" localSheetId="10">#REF!</definedName>
    <definedName name="S23R22" localSheetId="8">#REF!</definedName>
    <definedName name="S23R22" localSheetId="11">#REF!</definedName>
    <definedName name="S23R22" localSheetId="12">#REF!</definedName>
    <definedName name="S23R22">#REF!</definedName>
    <definedName name="S23R23" localSheetId="2">#REF!</definedName>
    <definedName name="S23R23" localSheetId="10">#REF!</definedName>
    <definedName name="S23R23" localSheetId="8">#REF!</definedName>
    <definedName name="S23R23" localSheetId="11">#REF!</definedName>
    <definedName name="S23R23" localSheetId="12">#REF!</definedName>
    <definedName name="S23R23">#REF!</definedName>
    <definedName name="S23R24" localSheetId="2">#REF!</definedName>
    <definedName name="S23R24" localSheetId="10">#REF!</definedName>
    <definedName name="S23R24" localSheetId="8">#REF!</definedName>
    <definedName name="S23R24" localSheetId="11">#REF!</definedName>
    <definedName name="S23R24" localSheetId="12">#REF!</definedName>
    <definedName name="S23R24">#REF!</definedName>
    <definedName name="S23R3" localSheetId="2">#REF!</definedName>
    <definedName name="S23R3" localSheetId="10">#REF!</definedName>
    <definedName name="S23R3" localSheetId="8">#REF!</definedName>
    <definedName name="S23R3" localSheetId="11">#REF!</definedName>
    <definedName name="S23R3" localSheetId="12">#REF!</definedName>
    <definedName name="S23R3">#REF!</definedName>
    <definedName name="S23R4" localSheetId="2">#REF!</definedName>
    <definedName name="S23R4" localSheetId="10">#REF!</definedName>
    <definedName name="S23R4" localSheetId="8">#REF!</definedName>
    <definedName name="S23R4" localSheetId="11">#REF!</definedName>
    <definedName name="S23R4" localSheetId="12">#REF!</definedName>
    <definedName name="S23R4">#REF!</definedName>
    <definedName name="S23R5" localSheetId="2">#REF!</definedName>
    <definedName name="S23R5" localSheetId="10">#REF!</definedName>
    <definedName name="S23R5" localSheetId="8">#REF!</definedName>
    <definedName name="S23R5" localSheetId="11">#REF!</definedName>
    <definedName name="S23R5" localSheetId="12">#REF!</definedName>
    <definedName name="S23R5">#REF!</definedName>
    <definedName name="S23R6" localSheetId="2">#REF!</definedName>
    <definedName name="S23R6" localSheetId="10">#REF!</definedName>
    <definedName name="S23R6" localSheetId="8">#REF!</definedName>
    <definedName name="S23R6" localSheetId="11">#REF!</definedName>
    <definedName name="S23R6" localSheetId="12">#REF!</definedName>
    <definedName name="S23R6">#REF!</definedName>
    <definedName name="S23R7" localSheetId="2">#REF!</definedName>
    <definedName name="S23R7" localSheetId="10">#REF!</definedName>
    <definedName name="S23R7" localSheetId="8">#REF!</definedName>
    <definedName name="S23R7" localSheetId="11">#REF!</definedName>
    <definedName name="S23R7" localSheetId="12">#REF!</definedName>
    <definedName name="S23R7">#REF!</definedName>
    <definedName name="S23R8" localSheetId="2">#REF!</definedName>
    <definedName name="S23R8" localSheetId="10">#REF!</definedName>
    <definedName name="S23R8" localSheetId="8">#REF!</definedName>
    <definedName name="S23R8" localSheetId="11">#REF!</definedName>
    <definedName name="S23R8" localSheetId="12">#REF!</definedName>
    <definedName name="S23R8">#REF!</definedName>
    <definedName name="S23R9" localSheetId="2">#REF!</definedName>
    <definedName name="S23R9" localSheetId="10">#REF!</definedName>
    <definedName name="S23R9" localSheetId="8">#REF!</definedName>
    <definedName name="S23R9" localSheetId="11">#REF!</definedName>
    <definedName name="S23R9" localSheetId="12">#REF!</definedName>
    <definedName name="S23R9">#REF!</definedName>
    <definedName name="S24P1" localSheetId="2">#REF!</definedName>
    <definedName name="S24P1" localSheetId="10">#REF!</definedName>
    <definedName name="S24P1" localSheetId="8">#REF!</definedName>
    <definedName name="S24P1" localSheetId="11">#REF!</definedName>
    <definedName name="S24P1" localSheetId="12">#REF!</definedName>
    <definedName name="S24P1">#REF!</definedName>
    <definedName name="S24P10" localSheetId="2">#REF!</definedName>
    <definedName name="S24P10" localSheetId="10">#REF!</definedName>
    <definedName name="S24P10" localSheetId="8">#REF!</definedName>
    <definedName name="S24P10" localSheetId="11">#REF!</definedName>
    <definedName name="S24P10" localSheetId="12">#REF!</definedName>
    <definedName name="S24P10">#REF!</definedName>
    <definedName name="S24P11" localSheetId="2">#REF!</definedName>
    <definedName name="S24P11" localSheetId="10">#REF!</definedName>
    <definedName name="S24P11" localSheetId="8">#REF!</definedName>
    <definedName name="S24P11" localSheetId="11">#REF!</definedName>
    <definedName name="S24P11" localSheetId="12">#REF!</definedName>
    <definedName name="S24P11">#REF!</definedName>
    <definedName name="S24P12" localSheetId="2">#REF!</definedName>
    <definedName name="S24P12" localSheetId="10">#REF!</definedName>
    <definedName name="S24P12" localSheetId="8">#REF!</definedName>
    <definedName name="S24P12" localSheetId="11">#REF!</definedName>
    <definedName name="S24P12" localSheetId="12">#REF!</definedName>
    <definedName name="S24P12">#REF!</definedName>
    <definedName name="S24P13" localSheetId="2">#REF!</definedName>
    <definedName name="S24P13" localSheetId="10">#REF!</definedName>
    <definedName name="S24P13" localSheetId="8">#REF!</definedName>
    <definedName name="S24P13" localSheetId="11">#REF!</definedName>
    <definedName name="S24P13" localSheetId="12">#REF!</definedName>
    <definedName name="S24P13">#REF!</definedName>
    <definedName name="S24P14" localSheetId="2">#REF!</definedName>
    <definedName name="S24P14" localSheetId="10">#REF!</definedName>
    <definedName name="S24P14" localSheetId="8">#REF!</definedName>
    <definedName name="S24P14" localSheetId="11">#REF!</definedName>
    <definedName name="S24P14" localSheetId="12">#REF!</definedName>
    <definedName name="S24P14">#REF!</definedName>
    <definedName name="S24P15" localSheetId="2">#REF!</definedName>
    <definedName name="S24P15" localSheetId="10">#REF!</definedName>
    <definedName name="S24P15" localSheetId="8">#REF!</definedName>
    <definedName name="S24P15" localSheetId="11">#REF!</definedName>
    <definedName name="S24P15" localSheetId="12">#REF!</definedName>
    <definedName name="S24P15">#REF!</definedName>
    <definedName name="S24P16" localSheetId="2">#REF!</definedName>
    <definedName name="S24P16" localSheetId="10">#REF!</definedName>
    <definedName name="S24P16" localSheetId="8">#REF!</definedName>
    <definedName name="S24P16" localSheetId="11">#REF!</definedName>
    <definedName name="S24P16" localSheetId="12">#REF!</definedName>
    <definedName name="S24P16">#REF!</definedName>
    <definedName name="S24P17" localSheetId="2">#REF!</definedName>
    <definedName name="S24P17" localSheetId="10">#REF!</definedName>
    <definedName name="S24P17" localSheetId="8">#REF!</definedName>
    <definedName name="S24P17" localSheetId="11">#REF!</definedName>
    <definedName name="S24P17" localSheetId="12">#REF!</definedName>
    <definedName name="S24P17">#REF!</definedName>
    <definedName name="S24P18" localSheetId="2">#REF!</definedName>
    <definedName name="S24P18" localSheetId="10">#REF!</definedName>
    <definedName name="S24P18" localSheetId="8">#REF!</definedName>
    <definedName name="S24P18" localSheetId="11">#REF!</definedName>
    <definedName name="S24P18" localSheetId="12">#REF!</definedName>
    <definedName name="S24P18">#REF!</definedName>
    <definedName name="S24P19" localSheetId="2">#REF!</definedName>
    <definedName name="S24P19" localSheetId="10">#REF!</definedName>
    <definedName name="S24P19" localSheetId="8">#REF!</definedName>
    <definedName name="S24P19" localSheetId="11">#REF!</definedName>
    <definedName name="S24P19" localSheetId="12">#REF!</definedName>
    <definedName name="S24P19">#REF!</definedName>
    <definedName name="S24P2" localSheetId="2">#REF!</definedName>
    <definedName name="S24P2" localSheetId="10">#REF!</definedName>
    <definedName name="S24P2" localSheetId="8">#REF!</definedName>
    <definedName name="S24P2" localSheetId="11">#REF!</definedName>
    <definedName name="S24P2" localSheetId="12">#REF!</definedName>
    <definedName name="S24P2">#REF!</definedName>
    <definedName name="S24P20" localSheetId="2">#REF!</definedName>
    <definedName name="S24P20" localSheetId="10">#REF!</definedName>
    <definedName name="S24P20" localSheetId="8">#REF!</definedName>
    <definedName name="S24P20" localSheetId="11">#REF!</definedName>
    <definedName name="S24P20" localSheetId="12">#REF!</definedName>
    <definedName name="S24P20">#REF!</definedName>
    <definedName name="S24P21" localSheetId="2">#REF!</definedName>
    <definedName name="S24P21" localSheetId="10">#REF!</definedName>
    <definedName name="S24P21" localSheetId="8">#REF!</definedName>
    <definedName name="S24P21" localSheetId="11">#REF!</definedName>
    <definedName name="S24P21" localSheetId="12">#REF!</definedName>
    <definedName name="S24P21">#REF!</definedName>
    <definedName name="S24P22" localSheetId="2">#REF!</definedName>
    <definedName name="S24P22" localSheetId="10">#REF!</definedName>
    <definedName name="S24P22" localSheetId="8">#REF!</definedName>
    <definedName name="S24P22" localSheetId="11">#REF!</definedName>
    <definedName name="S24P22" localSheetId="12">#REF!</definedName>
    <definedName name="S24P22">#REF!</definedName>
    <definedName name="S24P23" localSheetId="2">#REF!</definedName>
    <definedName name="S24P23" localSheetId="10">#REF!</definedName>
    <definedName name="S24P23" localSheetId="8">#REF!</definedName>
    <definedName name="S24P23" localSheetId="11">#REF!</definedName>
    <definedName name="S24P23" localSheetId="12">#REF!</definedName>
    <definedName name="S24P23">#REF!</definedName>
    <definedName name="S24P24" localSheetId="2">#REF!</definedName>
    <definedName name="S24P24" localSheetId="10">#REF!</definedName>
    <definedName name="S24P24" localSheetId="8">#REF!</definedName>
    <definedName name="S24P24" localSheetId="11">#REF!</definedName>
    <definedName name="S24P24" localSheetId="12">#REF!</definedName>
    <definedName name="S24P24">#REF!</definedName>
    <definedName name="S24P3" localSheetId="2">#REF!</definedName>
    <definedName name="S24P3" localSheetId="10">#REF!</definedName>
    <definedName name="S24P3" localSheetId="8">#REF!</definedName>
    <definedName name="S24P3" localSheetId="11">#REF!</definedName>
    <definedName name="S24P3" localSheetId="12">#REF!</definedName>
    <definedName name="S24P3">#REF!</definedName>
    <definedName name="S24P4" localSheetId="2">#REF!</definedName>
    <definedName name="S24P4" localSheetId="10">#REF!</definedName>
    <definedName name="S24P4" localSheetId="8">#REF!</definedName>
    <definedName name="S24P4" localSheetId="11">#REF!</definedName>
    <definedName name="S24P4" localSheetId="12">#REF!</definedName>
    <definedName name="S24P4">#REF!</definedName>
    <definedName name="S24P5" localSheetId="2">#REF!</definedName>
    <definedName name="S24P5" localSheetId="10">#REF!</definedName>
    <definedName name="S24P5" localSheetId="8">#REF!</definedName>
    <definedName name="S24P5" localSheetId="11">#REF!</definedName>
    <definedName name="S24P5" localSheetId="12">#REF!</definedName>
    <definedName name="S24P5">#REF!</definedName>
    <definedName name="S24P6" localSheetId="2">#REF!</definedName>
    <definedName name="S24P6" localSheetId="10">#REF!</definedName>
    <definedName name="S24P6" localSheetId="8">#REF!</definedName>
    <definedName name="S24P6" localSheetId="11">#REF!</definedName>
    <definedName name="S24P6" localSheetId="12">#REF!</definedName>
    <definedName name="S24P6">#REF!</definedName>
    <definedName name="S24P7" localSheetId="2">#REF!</definedName>
    <definedName name="S24P7" localSheetId="10">#REF!</definedName>
    <definedName name="S24P7" localSheetId="8">#REF!</definedName>
    <definedName name="S24P7" localSheetId="11">#REF!</definedName>
    <definedName name="S24P7" localSheetId="12">#REF!</definedName>
    <definedName name="S24P7">#REF!</definedName>
    <definedName name="S24P8" localSheetId="2">#REF!</definedName>
    <definedName name="S24P8" localSheetId="10">#REF!</definedName>
    <definedName name="S24P8" localSheetId="8">#REF!</definedName>
    <definedName name="S24P8" localSheetId="11">#REF!</definedName>
    <definedName name="S24P8" localSheetId="12">#REF!</definedName>
    <definedName name="S24P8">#REF!</definedName>
    <definedName name="S24P9" localSheetId="2">#REF!</definedName>
    <definedName name="S24P9" localSheetId="10">#REF!</definedName>
    <definedName name="S24P9" localSheetId="8">#REF!</definedName>
    <definedName name="S24P9" localSheetId="11">#REF!</definedName>
    <definedName name="S24P9" localSheetId="12">#REF!</definedName>
    <definedName name="S24P9">#REF!</definedName>
    <definedName name="S24R1" localSheetId="2">#REF!</definedName>
    <definedName name="S24R1" localSheetId="10">#REF!</definedName>
    <definedName name="S24R1" localSheetId="8">#REF!</definedName>
    <definedName name="S24R1" localSheetId="11">#REF!</definedName>
    <definedName name="S24R1" localSheetId="12">#REF!</definedName>
    <definedName name="S24R1">#REF!</definedName>
    <definedName name="S24R10" localSheetId="2">#REF!</definedName>
    <definedName name="S24R10" localSheetId="10">#REF!</definedName>
    <definedName name="S24R10" localSheetId="8">#REF!</definedName>
    <definedName name="S24R10" localSheetId="11">#REF!</definedName>
    <definedName name="S24R10" localSheetId="12">#REF!</definedName>
    <definedName name="S24R10">#REF!</definedName>
    <definedName name="S24R11" localSheetId="2">#REF!</definedName>
    <definedName name="S24R11" localSheetId="10">#REF!</definedName>
    <definedName name="S24R11" localSheetId="8">#REF!</definedName>
    <definedName name="S24R11" localSheetId="11">#REF!</definedName>
    <definedName name="S24R11" localSheetId="12">#REF!</definedName>
    <definedName name="S24R11">#REF!</definedName>
    <definedName name="S24R12" localSheetId="2">#REF!</definedName>
    <definedName name="S24R12" localSheetId="10">#REF!</definedName>
    <definedName name="S24R12" localSheetId="8">#REF!</definedName>
    <definedName name="S24R12" localSheetId="11">#REF!</definedName>
    <definedName name="S24R12" localSheetId="12">#REF!</definedName>
    <definedName name="S24R12">#REF!</definedName>
    <definedName name="S24R13" localSheetId="2">#REF!</definedName>
    <definedName name="S24R13" localSheetId="10">#REF!</definedName>
    <definedName name="S24R13" localSheetId="8">#REF!</definedName>
    <definedName name="S24R13" localSheetId="11">#REF!</definedName>
    <definedName name="S24R13" localSheetId="12">#REF!</definedName>
    <definedName name="S24R13">#REF!</definedName>
    <definedName name="S24R14" localSheetId="2">#REF!</definedName>
    <definedName name="S24R14" localSheetId="10">#REF!</definedName>
    <definedName name="S24R14" localSheetId="8">#REF!</definedName>
    <definedName name="S24R14" localSheetId="11">#REF!</definedName>
    <definedName name="S24R14" localSheetId="12">#REF!</definedName>
    <definedName name="S24R14">#REF!</definedName>
    <definedName name="S24R15" localSheetId="2">#REF!</definedName>
    <definedName name="S24R15" localSheetId="10">#REF!</definedName>
    <definedName name="S24R15" localSheetId="8">#REF!</definedName>
    <definedName name="S24R15" localSheetId="11">#REF!</definedName>
    <definedName name="S24R15" localSheetId="12">#REF!</definedName>
    <definedName name="S24R15">#REF!</definedName>
    <definedName name="S24R16" localSheetId="2">#REF!</definedName>
    <definedName name="S24R16" localSheetId="10">#REF!</definedName>
    <definedName name="S24R16" localSheetId="8">#REF!</definedName>
    <definedName name="S24R16" localSheetId="11">#REF!</definedName>
    <definedName name="S24R16" localSheetId="12">#REF!</definedName>
    <definedName name="S24R16">#REF!</definedName>
    <definedName name="S24R17" localSheetId="2">#REF!</definedName>
    <definedName name="S24R17" localSheetId="10">#REF!</definedName>
    <definedName name="S24R17" localSheetId="8">#REF!</definedName>
    <definedName name="S24R17" localSheetId="11">#REF!</definedName>
    <definedName name="S24R17" localSheetId="12">#REF!</definedName>
    <definedName name="S24R17">#REF!</definedName>
    <definedName name="S24R18" localSheetId="2">#REF!</definedName>
    <definedName name="S24R18" localSheetId="10">#REF!</definedName>
    <definedName name="S24R18" localSheetId="8">#REF!</definedName>
    <definedName name="S24R18" localSheetId="11">#REF!</definedName>
    <definedName name="S24R18" localSheetId="12">#REF!</definedName>
    <definedName name="S24R18">#REF!</definedName>
    <definedName name="S24R19" localSheetId="2">#REF!</definedName>
    <definedName name="S24R19" localSheetId="10">#REF!</definedName>
    <definedName name="S24R19" localSheetId="8">#REF!</definedName>
    <definedName name="S24R19" localSheetId="11">#REF!</definedName>
    <definedName name="S24R19" localSheetId="12">#REF!</definedName>
    <definedName name="S24R19">#REF!</definedName>
    <definedName name="S24R2" localSheetId="2">#REF!</definedName>
    <definedName name="S24R2" localSheetId="10">#REF!</definedName>
    <definedName name="S24R2" localSheetId="8">#REF!</definedName>
    <definedName name="S24R2" localSheetId="11">#REF!</definedName>
    <definedName name="S24R2" localSheetId="12">#REF!</definedName>
    <definedName name="S24R2">#REF!</definedName>
    <definedName name="S24R20" localSheetId="2">#REF!</definedName>
    <definedName name="S24R20" localSheetId="10">#REF!</definedName>
    <definedName name="S24R20" localSheetId="8">#REF!</definedName>
    <definedName name="S24R20" localSheetId="11">#REF!</definedName>
    <definedName name="S24R20" localSheetId="12">#REF!</definedName>
    <definedName name="S24R20">#REF!</definedName>
    <definedName name="S24R21" localSheetId="2">#REF!</definedName>
    <definedName name="S24R21" localSheetId="10">#REF!</definedName>
    <definedName name="S24R21" localSheetId="8">#REF!</definedName>
    <definedName name="S24R21" localSheetId="11">#REF!</definedName>
    <definedName name="S24R21" localSheetId="12">#REF!</definedName>
    <definedName name="S24R21">#REF!</definedName>
    <definedName name="S24R22" localSheetId="2">#REF!</definedName>
    <definedName name="S24R22" localSheetId="10">#REF!</definedName>
    <definedName name="S24R22" localSheetId="8">#REF!</definedName>
    <definedName name="S24R22" localSheetId="11">#REF!</definedName>
    <definedName name="S24R22" localSheetId="12">#REF!</definedName>
    <definedName name="S24R22">#REF!</definedName>
    <definedName name="S24R23" localSheetId="2">#REF!</definedName>
    <definedName name="S24R23" localSheetId="10">#REF!</definedName>
    <definedName name="S24R23" localSheetId="8">#REF!</definedName>
    <definedName name="S24R23" localSheetId="11">#REF!</definedName>
    <definedName name="S24R23" localSheetId="12">#REF!</definedName>
    <definedName name="S24R23">#REF!</definedName>
    <definedName name="S24R24" localSheetId="2">#REF!</definedName>
    <definedName name="S24R24" localSheetId="10">#REF!</definedName>
    <definedName name="S24R24" localSheetId="8">#REF!</definedName>
    <definedName name="S24R24" localSheetId="11">#REF!</definedName>
    <definedName name="S24R24" localSheetId="12">#REF!</definedName>
    <definedName name="S24R24">#REF!</definedName>
    <definedName name="S24R3" localSheetId="2">#REF!</definedName>
    <definedName name="S24R3" localSheetId="10">#REF!</definedName>
    <definedName name="S24R3" localSheetId="8">#REF!</definedName>
    <definedName name="S24R3" localSheetId="11">#REF!</definedName>
    <definedName name="S24R3" localSheetId="12">#REF!</definedName>
    <definedName name="S24R3">#REF!</definedName>
    <definedName name="S24R4" localSheetId="2">#REF!</definedName>
    <definedName name="S24R4" localSheetId="10">#REF!</definedName>
    <definedName name="S24R4" localSheetId="8">#REF!</definedName>
    <definedName name="S24R4" localSheetId="11">#REF!</definedName>
    <definedName name="S24R4" localSheetId="12">#REF!</definedName>
    <definedName name="S24R4">#REF!</definedName>
    <definedName name="S24R5" localSheetId="2">#REF!</definedName>
    <definedName name="S24R5" localSheetId="10">#REF!</definedName>
    <definedName name="S24R5" localSheetId="8">#REF!</definedName>
    <definedName name="S24R5" localSheetId="11">#REF!</definedName>
    <definedName name="S24R5" localSheetId="12">#REF!</definedName>
    <definedName name="S24R5">#REF!</definedName>
    <definedName name="S24R6" localSheetId="2">#REF!</definedName>
    <definedName name="S24R6" localSheetId="10">#REF!</definedName>
    <definedName name="S24R6" localSheetId="8">#REF!</definedName>
    <definedName name="S24R6" localSheetId="11">#REF!</definedName>
    <definedName name="S24R6" localSheetId="12">#REF!</definedName>
    <definedName name="S24R6">#REF!</definedName>
    <definedName name="S24R7" localSheetId="2">#REF!</definedName>
    <definedName name="S24R7" localSheetId="10">#REF!</definedName>
    <definedName name="S24R7" localSheetId="8">#REF!</definedName>
    <definedName name="S24R7" localSheetId="11">#REF!</definedName>
    <definedName name="S24R7" localSheetId="12">#REF!</definedName>
    <definedName name="S24R7">#REF!</definedName>
    <definedName name="S24R8" localSheetId="2">#REF!</definedName>
    <definedName name="S24R8" localSheetId="10">#REF!</definedName>
    <definedName name="S24R8" localSheetId="8">#REF!</definedName>
    <definedName name="S24R8" localSheetId="11">#REF!</definedName>
    <definedName name="S24R8" localSheetId="12">#REF!</definedName>
    <definedName name="S24R8">#REF!</definedName>
    <definedName name="S24R9" localSheetId="2">#REF!</definedName>
    <definedName name="S24R9" localSheetId="10">#REF!</definedName>
    <definedName name="S24R9" localSheetId="8">#REF!</definedName>
    <definedName name="S24R9" localSheetId="11">#REF!</definedName>
    <definedName name="S24R9" localSheetId="12">#REF!</definedName>
    <definedName name="S24R9">#REF!</definedName>
    <definedName name="S25P1" localSheetId="2">#REF!</definedName>
    <definedName name="S25P1" localSheetId="10">#REF!</definedName>
    <definedName name="S25P1" localSheetId="8">#REF!</definedName>
    <definedName name="S25P1" localSheetId="11">#REF!</definedName>
    <definedName name="S25P1" localSheetId="12">#REF!</definedName>
    <definedName name="S25P1">#REF!</definedName>
    <definedName name="S25P10" localSheetId="2">#REF!</definedName>
    <definedName name="S25P10" localSheetId="10">#REF!</definedName>
    <definedName name="S25P10" localSheetId="8">#REF!</definedName>
    <definedName name="S25P10" localSheetId="11">#REF!</definedName>
    <definedName name="S25P10" localSheetId="12">#REF!</definedName>
    <definedName name="S25P10">#REF!</definedName>
    <definedName name="S25P11" localSheetId="2">#REF!</definedName>
    <definedName name="S25P11" localSheetId="10">#REF!</definedName>
    <definedName name="S25P11" localSheetId="8">#REF!</definedName>
    <definedName name="S25P11" localSheetId="11">#REF!</definedName>
    <definedName name="S25P11" localSheetId="12">#REF!</definedName>
    <definedName name="S25P11">#REF!</definedName>
    <definedName name="S25P12" localSheetId="2">#REF!</definedName>
    <definedName name="S25P12" localSheetId="10">#REF!</definedName>
    <definedName name="S25P12" localSheetId="8">#REF!</definedName>
    <definedName name="S25P12" localSheetId="11">#REF!</definedName>
    <definedName name="S25P12" localSheetId="12">#REF!</definedName>
    <definedName name="S25P12">#REF!</definedName>
    <definedName name="S25P13" localSheetId="2">#REF!</definedName>
    <definedName name="S25P13" localSheetId="10">#REF!</definedName>
    <definedName name="S25P13" localSheetId="8">#REF!</definedName>
    <definedName name="S25P13" localSheetId="11">#REF!</definedName>
    <definedName name="S25P13" localSheetId="12">#REF!</definedName>
    <definedName name="S25P13">#REF!</definedName>
    <definedName name="S25P14" localSheetId="2">#REF!</definedName>
    <definedName name="S25P14" localSheetId="10">#REF!</definedName>
    <definedName name="S25P14" localSheetId="8">#REF!</definedName>
    <definedName name="S25P14" localSheetId="11">#REF!</definedName>
    <definedName name="S25P14" localSheetId="12">#REF!</definedName>
    <definedName name="S25P14">#REF!</definedName>
    <definedName name="S25P15" localSheetId="2">#REF!</definedName>
    <definedName name="S25P15" localSheetId="10">#REF!</definedName>
    <definedName name="S25P15" localSheetId="8">#REF!</definedName>
    <definedName name="S25P15" localSheetId="11">#REF!</definedName>
    <definedName name="S25P15" localSheetId="12">#REF!</definedName>
    <definedName name="S25P15">#REF!</definedName>
    <definedName name="S25P16" localSheetId="2">#REF!</definedName>
    <definedName name="S25P16" localSheetId="10">#REF!</definedName>
    <definedName name="S25P16" localSheetId="8">#REF!</definedName>
    <definedName name="S25P16" localSheetId="11">#REF!</definedName>
    <definedName name="S25P16" localSheetId="12">#REF!</definedName>
    <definedName name="S25P16">#REF!</definedName>
    <definedName name="S25P17" localSheetId="2">#REF!</definedName>
    <definedName name="S25P17" localSheetId="10">#REF!</definedName>
    <definedName name="S25P17" localSheetId="8">#REF!</definedName>
    <definedName name="S25P17" localSheetId="11">#REF!</definedName>
    <definedName name="S25P17" localSheetId="12">#REF!</definedName>
    <definedName name="S25P17">#REF!</definedName>
    <definedName name="S25P18" localSheetId="2">#REF!</definedName>
    <definedName name="S25P18" localSheetId="10">#REF!</definedName>
    <definedName name="S25P18" localSheetId="8">#REF!</definedName>
    <definedName name="S25P18" localSheetId="11">#REF!</definedName>
    <definedName name="S25P18" localSheetId="12">#REF!</definedName>
    <definedName name="S25P18">#REF!</definedName>
    <definedName name="S25P19" localSheetId="2">#REF!</definedName>
    <definedName name="S25P19" localSheetId="10">#REF!</definedName>
    <definedName name="S25P19" localSheetId="8">#REF!</definedName>
    <definedName name="S25P19" localSheetId="11">#REF!</definedName>
    <definedName name="S25P19" localSheetId="12">#REF!</definedName>
    <definedName name="S25P19">#REF!</definedName>
    <definedName name="S25P2" localSheetId="2">#REF!</definedName>
    <definedName name="S25P2" localSheetId="10">#REF!</definedName>
    <definedName name="S25P2" localSheetId="8">#REF!</definedName>
    <definedName name="S25P2" localSheetId="11">#REF!</definedName>
    <definedName name="S25P2" localSheetId="12">#REF!</definedName>
    <definedName name="S25P2">#REF!</definedName>
    <definedName name="S25P20" localSheetId="2">#REF!</definedName>
    <definedName name="S25P20" localSheetId="10">#REF!</definedName>
    <definedName name="S25P20" localSheetId="8">#REF!</definedName>
    <definedName name="S25P20" localSheetId="11">#REF!</definedName>
    <definedName name="S25P20" localSheetId="12">#REF!</definedName>
    <definedName name="S25P20">#REF!</definedName>
    <definedName name="S25P21" localSheetId="2">#REF!</definedName>
    <definedName name="S25P21" localSheetId="10">#REF!</definedName>
    <definedName name="S25P21" localSheetId="8">#REF!</definedName>
    <definedName name="S25P21" localSheetId="11">#REF!</definedName>
    <definedName name="S25P21" localSheetId="12">#REF!</definedName>
    <definedName name="S25P21">#REF!</definedName>
    <definedName name="S25P22" localSheetId="2">#REF!</definedName>
    <definedName name="S25P22" localSheetId="10">#REF!</definedName>
    <definedName name="S25P22" localSheetId="8">#REF!</definedName>
    <definedName name="S25P22" localSheetId="11">#REF!</definedName>
    <definedName name="S25P22" localSheetId="12">#REF!</definedName>
    <definedName name="S25P22">#REF!</definedName>
    <definedName name="S25P23" localSheetId="2">#REF!</definedName>
    <definedName name="S25P23" localSheetId="10">#REF!</definedName>
    <definedName name="S25P23" localSheetId="8">#REF!</definedName>
    <definedName name="S25P23" localSheetId="11">#REF!</definedName>
    <definedName name="S25P23" localSheetId="12">#REF!</definedName>
    <definedName name="S25P23">#REF!</definedName>
    <definedName name="S25P24" localSheetId="2">#REF!</definedName>
    <definedName name="S25P24" localSheetId="10">#REF!</definedName>
    <definedName name="S25P24" localSheetId="8">#REF!</definedName>
    <definedName name="S25P24" localSheetId="11">#REF!</definedName>
    <definedName name="S25P24" localSheetId="12">#REF!</definedName>
    <definedName name="S25P24">#REF!</definedName>
    <definedName name="S25P3" localSheetId="2">#REF!</definedName>
    <definedName name="S25P3" localSheetId="10">#REF!</definedName>
    <definedName name="S25P3" localSheetId="8">#REF!</definedName>
    <definedName name="S25P3" localSheetId="11">#REF!</definedName>
    <definedName name="S25P3" localSheetId="12">#REF!</definedName>
    <definedName name="S25P3">#REF!</definedName>
    <definedName name="S25P4" localSheetId="2">#REF!</definedName>
    <definedName name="S25P4" localSheetId="10">#REF!</definedName>
    <definedName name="S25P4" localSheetId="8">#REF!</definedName>
    <definedName name="S25P4" localSheetId="11">#REF!</definedName>
    <definedName name="S25P4" localSheetId="12">#REF!</definedName>
    <definedName name="S25P4">#REF!</definedName>
    <definedName name="S25P5" localSheetId="2">#REF!</definedName>
    <definedName name="S25P5" localSheetId="10">#REF!</definedName>
    <definedName name="S25P5" localSheetId="8">#REF!</definedName>
    <definedName name="S25P5" localSheetId="11">#REF!</definedName>
    <definedName name="S25P5" localSheetId="12">#REF!</definedName>
    <definedName name="S25P5">#REF!</definedName>
    <definedName name="S25P6" localSheetId="2">#REF!</definedName>
    <definedName name="S25P6" localSheetId="10">#REF!</definedName>
    <definedName name="S25P6" localSheetId="8">#REF!</definedName>
    <definedName name="S25P6" localSheetId="11">#REF!</definedName>
    <definedName name="S25P6" localSheetId="12">#REF!</definedName>
    <definedName name="S25P6">#REF!</definedName>
    <definedName name="S25P7" localSheetId="2">#REF!</definedName>
    <definedName name="S25P7" localSheetId="10">#REF!</definedName>
    <definedName name="S25P7" localSheetId="8">#REF!</definedName>
    <definedName name="S25P7" localSheetId="11">#REF!</definedName>
    <definedName name="S25P7" localSheetId="12">#REF!</definedName>
    <definedName name="S25P7">#REF!</definedName>
    <definedName name="S25P8" localSheetId="2">#REF!</definedName>
    <definedName name="S25P8" localSheetId="10">#REF!</definedName>
    <definedName name="S25P8" localSheetId="8">#REF!</definedName>
    <definedName name="S25P8" localSheetId="11">#REF!</definedName>
    <definedName name="S25P8" localSheetId="12">#REF!</definedName>
    <definedName name="S25P8">#REF!</definedName>
    <definedName name="S25P9" localSheetId="2">#REF!</definedName>
    <definedName name="S25P9" localSheetId="10">#REF!</definedName>
    <definedName name="S25P9" localSheetId="8">#REF!</definedName>
    <definedName name="S25P9" localSheetId="11">#REF!</definedName>
    <definedName name="S25P9" localSheetId="12">#REF!</definedName>
    <definedName name="S25P9">#REF!</definedName>
    <definedName name="S25R1" localSheetId="2">#REF!</definedName>
    <definedName name="S25R1" localSheetId="10">#REF!</definedName>
    <definedName name="S25R1" localSheetId="8">#REF!</definedName>
    <definedName name="S25R1" localSheetId="11">#REF!</definedName>
    <definedName name="S25R1" localSheetId="12">#REF!</definedName>
    <definedName name="S25R1">#REF!</definedName>
    <definedName name="S25R10" localSheetId="2">#REF!</definedName>
    <definedName name="S25R10" localSheetId="10">#REF!</definedName>
    <definedName name="S25R10" localSheetId="8">#REF!</definedName>
    <definedName name="S25R10" localSheetId="11">#REF!</definedName>
    <definedName name="S25R10" localSheetId="12">#REF!</definedName>
    <definedName name="S25R10">#REF!</definedName>
    <definedName name="S25R11" localSheetId="2">#REF!</definedName>
    <definedName name="S25R11" localSheetId="10">#REF!</definedName>
    <definedName name="S25R11" localSheetId="8">#REF!</definedName>
    <definedName name="S25R11" localSheetId="11">#REF!</definedName>
    <definedName name="S25R11" localSheetId="12">#REF!</definedName>
    <definedName name="S25R11">#REF!</definedName>
    <definedName name="S25R12" localSheetId="2">#REF!</definedName>
    <definedName name="S25R12" localSheetId="10">#REF!</definedName>
    <definedName name="S25R12" localSheetId="8">#REF!</definedName>
    <definedName name="S25R12" localSheetId="11">#REF!</definedName>
    <definedName name="S25R12" localSheetId="12">#REF!</definedName>
    <definedName name="S25R12">#REF!</definedName>
    <definedName name="S25R13" localSheetId="2">#REF!</definedName>
    <definedName name="S25R13" localSheetId="10">#REF!</definedName>
    <definedName name="S25R13" localSheetId="8">#REF!</definedName>
    <definedName name="S25R13" localSheetId="11">#REF!</definedName>
    <definedName name="S25R13" localSheetId="12">#REF!</definedName>
    <definedName name="S25R13">#REF!</definedName>
    <definedName name="S25R14" localSheetId="2">#REF!</definedName>
    <definedName name="S25R14" localSheetId="10">#REF!</definedName>
    <definedName name="S25R14" localSheetId="8">#REF!</definedName>
    <definedName name="S25R14" localSheetId="11">#REF!</definedName>
    <definedName name="S25R14" localSheetId="12">#REF!</definedName>
    <definedName name="S25R14">#REF!</definedName>
    <definedName name="S25R15" localSheetId="2">#REF!</definedName>
    <definedName name="S25R15" localSheetId="10">#REF!</definedName>
    <definedName name="S25R15" localSheetId="8">#REF!</definedName>
    <definedName name="S25R15" localSheetId="11">#REF!</definedName>
    <definedName name="S25R15" localSheetId="12">#REF!</definedName>
    <definedName name="S25R15">#REF!</definedName>
    <definedName name="S25R16" localSheetId="2">#REF!</definedName>
    <definedName name="S25R16" localSheetId="10">#REF!</definedName>
    <definedName name="S25R16" localSheetId="8">#REF!</definedName>
    <definedName name="S25R16" localSheetId="11">#REF!</definedName>
    <definedName name="S25R16" localSheetId="12">#REF!</definedName>
    <definedName name="S25R16">#REF!</definedName>
    <definedName name="S25R17" localSheetId="2">#REF!</definedName>
    <definedName name="S25R17" localSheetId="10">#REF!</definedName>
    <definedName name="S25R17" localSheetId="8">#REF!</definedName>
    <definedName name="S25R17" localSheetId="11">#REF!</definedName>
    <definedName name="S25R17" localSheetId="12">#REF!</definedName>
    <definedName name="S25R17">#REF!</definedName>
    <definedName name="S25R18" localSheetId="2">#REF!</definedName>
    <definedName name="S25R18" localSheetId="10">#REF!</definedName>
    <definedName name="S25R18" localSheetId="8">#REF!</definedName>
    <definedName name="S25R18" localSheetId="11">#REF!</definedName>
    <definedName name="S25R18" localSheetId="12">#REF!</definedName>
    <definedName name="S25R18">#REF!</definedName>
    <definedName name="S25R19" localSheetId="2">#REF!</definedName>
    <definedName name="S25R19" localSheetId="10">#REF!</definedName>
    <definedName name="S25R19" localSheetId="8">#REF!</definedName>
    <definedName name="S25R19" localSheetId="11">#REF!</definedName>
    <definedName name="S25R19" localSheetId="12">#REF!</definedName>
    <definedName name="S25R19">#REF!</definedName>
    <definedName name="S25R2" localSheetId="2">#REF!</definedName>
    <definedName name="S25R2" localSheetId="10">#REF!</definedName>
    <definedName name="S25R2" localSheetId="8">#REF!</definedName>
    <definedName name="S25R2" localSheetId="11">#REF!</definedName>
    <definedName name="S25R2" localSheetId="12">#REF!</definedName>
    <definedName name="S25R2">#REF!</definedName>
    <definedName name="S25R20" localSheetId="2">#REF!</definedName>
    <definedName name="S25R20" localSheetId="10">#REF!</definedName>
    <definedName name="S25R20" localSheetId="8">#REF!</definedName>
    <definedName name="S25R20" localSheetId="11">#REF!</definedName>
    <definedName name="S25R20" localSheetId="12">#REF!</definedName>
    <definedName name="S25R20">#REF!</definedName>
    <definedName name="S25R21" localSheetId="2">#REF!</definedName>
    <definedName name="S25R21" localSheetId="10">#REF!</definedName>
    <definedName name="S25R21" localSheetId="8">#REF!</definedName>
    <definedName name="S25R21" localSheetId="11">#REF!</definedName>
    <definedName name="S25R21" localSheetId="12">#REF!</definedName>
    <definedName name="S25R21">#REF!</definedName>
    <definedName name="S25R22" localSheetId="2">#REF!</definedName>
    <definedName name="S25R22" localSheetId="10">#REF!</definedName>
    <definedName name="S25R22" localSheetId="8">#REF!</definedName>
    <definedName name="S25R22" localSheetId="11">#REF!</definedName>
    <definedName name="S25R22" localSheetId="12">#REF!</definedName>
    <definedName name="S25R22">#REF!</definedName>
    <definedName name="S25R23" localSheetId="2">#REF!</definedName>
    <definedName name="S25R23" localSheetId="10">#REF!</definedName>
    <definedName name="S25R23" localSheetId="8">#REF!</definedName>
    <definedName name="S25R23" localSheetId="11">#REF!</definedName>
    <definedName name="S25R23" localSheetId="12">#REF!</definedName>
    <definedName name="S25R23">#REF!</definedName>
    <definedName name="S25R24" localSheetId="2">#REF!</definedName>
    <definedName name="S25R24" localSheetId="10">#REF!</definedName>
    <definedName name="S25R24" localSheetId="8">#REF!</definedName>
    <definedName name="S25R24" localSheetId="11">#REF!</definedName>
    <definedName name="S25R24" localSheetId="12">#REF!</definedName>
    <definedName name="S25R24">#REF!</definedName>
    <definedName name="S25R3" localSheetId="2">#REF!</definedName>
    <definedName name="S25R3" localSheetId="10">#REF!</definedName>
    <definedName name="S25R3" localSheetId="8">#REF!</definedName>
    <definedName name="S25R3" localSheetId="11">#REF!</definedName>
    <definedName name="S25R3" localSheetId="12">#REF!</definedName>
    <definedName name="S25R3">#REF!</definedName>
    <definedName name="S25R4" localSheetId="2">#REF!</definedName>
    <definedName name="S25R4" localSheetId="10">#REF!</definedName>
    <definedName name="S25R4" localSheetId="8">#REF!</definedName>
    <definedName name="S25R4" localSheetId="11">#REF!</definedName>
    <definedName name="S25R4" localSheetId="12">#REF!</definedName>
    <definedName name="S25R4">#REF!</definedName>
    <definedName name="S25R5" localSheetId="2">#REF!</definedName>
    <definedName name="S25R5" localSheetId="10">#REF!</definedName>
    <definedName name="S25R5" localSheetId="8">#REF!</definedName>
    <definedName name="S25R5" localSheetId="11">#REF!</definedName>
    <definedName name="S25R5" localSheetId="12">#REF!</definedName>
    <definedName name="S25R5">#REF!</definedName>
    <definedName name="S25R6" localSheetId="2">#REF!</definedName>
    <definedName name="S25R6" localSheetId="10">#REF!</definedName>
    <definedName name="S25R6" localSheetId="8">#REF!</definedName>
    <definedName name="S25R6" localSheetId="11">#REF!</definedName>
    <definedName name="S25R6" localSheetId="12">#REF!</definedName>
    <definedName name="S25R6">#REF!</definedName>
    <definedName name="S25R7" localSheetId="2">#REF!</definedName>
    <definedName name="S25R7" localSheetId="10">#REF!</definedName>
    <definedName name="S25R7" localSheetId="8">#REF!</definedName>
    <definedName name="S25R7" localSheetId="11">#REF!</definedName>
    <definedName name="S25R7" localSheetId="12">#REF!</definedName>
    <definedName name="S25R7">#REF!</definedName>
    <definedName name="S25R8" localSheetId="2">#REF!</definedName>
    <definedName name="S25R8" localSheetId="10">#REF!</definedName>
    <definedName name="S25R8" localSheetId="8">#REF!</definedName>
    <definedName name="S25R8" localSheetId="11">#REF!</definedName>
    <definedName name="S25R8" localSheetId="12">#REF!</definedName>
    <definedName name="S25R8">#REF!</definedName>
    <definedName name="S25R9" localSheetId="2">#REF!</definedName>
    <definedName name="S25R9" localSheetId="10">#REF!</definedName>
    <definedName name="S25R9" localSheetId="8">#REF!</definedName>
    <definedName name="S25R9" localSheetId="11">#REF!</definedName>
    <definedName name="S25R9" localSheetId="12">#REF!</definedName>
    <definedName name="S25R9">#REF!</definedName>
    <definedName name="S26P1" localSheetId="2">#REF!</definedName>
    <definedName name="S26P1" localSheetId="10">#REF!</definedName>
    <definedName name="S26P1" localSheetId="8">#REF!</definedName>
    <definedName name="S26P1" localSheetId="11">#REF!</definedName>
    <definedName name="S26P1" localSheetId="12">#REF!</definedName>
    <definedName name="S26P1">#REF!</definedName>
    <definedName name="S26P10" localSheetId="2">#REF!</definedName>
    <definedName name="S26P10" localSheetId="10">#REF!</definedName>
    <definedName name="S26P10" localSheetId="8">#REF!</definedName>
    <definedName name="S26P10" localSheetId="11">#REF!</definedName>
    <definedName name="S26P10" localSheetId="12">#REF!</definedName>
    <definedName name="S26P10">#REF!</definedName>
    <definedName name="S26P11" localSheetId="2">#REF!</definedName>
    <definedName name="S26P11" localSheetId="10">#REF!</definedName>
    <definedName name="S26P11" localSheetId="8">#REF!</definedName>
    <definedName name="S26P11" localSheetId="11">#REF!</definedName>
    <definedName name="S26P11" localSheetId="12">#REF!</definedName>
    <definedName name="S26P11">#REF!</definedName>
    <definedName name="S26P12" localSheetId="2">#REF!</definedName>
    <definedName name="S26P12" localSheetId="10">#REF!</definedName>
    <definedName name="S26P12" localSheetId="8">#REF!</definedName>
    <definedName name="S26P12" localSheetId="11">#REF!</definedName>
    <definedName name="S26P12" localSheetId="12">#REF!</definedName>
    <definedName name="S26P12">#REF!</definedName>
    <definedName name="S26P13" localSheetId="2">#REF!</definedName>
    <definedName name="S26P13" localSheetId="10">#REF!</definedName>
    <definedName name="S26P13" localSheetId="8">#REF!</definedName>
    <definedName name="S26P13" localSheetId="11">#REF!</definedName>
    <definedName name="S26P13" localSheetId="12">#REF!</definedName>
    <definedName name="S26P13">#REF!</definedName>
    <definedName name="S26P14" localSheetId="2">#REF!</definedName>
    <definedName name="S26P14" localSheetId="10">#REF!</definedName>
    <definedName name="S26P14" localSheetId="8">#REF!</definedName>
    <definedName name="S26P14" localSheetId="11">#REF!</definedName>
    <definedName name="S26P14" localSheetId="12">#REF!</definedName>
    <definedName name="S26P14">#REF!</definedName>
    <definedName name="S26P15" localSheetId="2">#REF!</definedName>
    <definedName name="S26P15" localSheetId="10">#REF!</definedName>
    <definedName name="S26P15" localSheetId="8">#REF!</definedName>
    <definedName name="S26P15" localSheetId="11">#REF!</definedName>
    <definedName name="S26P15" localSheetId="12">#REF!</definedName>
    <definedName name="S26P15">#REF!</definedName>
    <definedName name="S26P16" localSheetId="2">#REF!</definedName>
    <definedName name="S26P16" localSheetId="10">#REF!</definedName>
    <definedName name="S26P16" localSheetId="8">#REF!</definedName>
    <definedName name="S26P16" localSheetId="11">#REF!</definedName>
    <definedName name="S26P16" localSheetId="12">#REF!</definedName>
    <definedName name="S26P16">#REF!</definedName>
    <definedName name="S26P17" localSheetId="2">#REF!</definedName>
    <definedName name="S26P17" localSheetId="10">#REF!</definedName>
    <definedName name="S26P17" localSheetId="8">#REF!</definedName>
    <definedName name="S26P17" localSheetId="11">#REF!</definedName>
    <definedName name="S26P17" localSheetId="12">#REF!</definedName>
    <definedName name="S26P17">#REF!</definedName>
    <definedName name="S26P18" localSheetId="2">#REF!</definedName>
    <definedName name="S26P18" localSheetId="10">#REF!</definedName>
    <definedName name="S26P18" localSheetId="8">#REF!</definedName>
    <definedName name="S26P18" localSheetId="11">#REF!</definedName>
    <definedName name="S26P18" localSheetId="12">#REF!</definedName>
    <definedName name="S26P18">#REF!</definedName>
    <definedName name="S26P19" localSheetId="2">#REF!</definedName>
    <definedName name="S26P19" localSheetId="10">#REF!</definedName>
    <definedName name="S26P19" localSheetId="8">#REF!</definedName>
    <definedName name="S26P19" localSheetId="11">#REF!</definedName>
    <definedName name="S26P19" localSheetId="12">#REF!</definedName>
    <definedName name="S26P19">#REF!</definedName>
    <definedName name="S26P2" localSheetId="2">#REF!</definedName>
    <definedName name="S26P2" localSheetId="10">#REF!</definedName>
    <definedName name="S26P2" localSheetId="8">#REF!</definedName>
    <definedName name="S26P2" localSheetId="11">#REF!</definedName>
    <definedName name="S26P2" localSheetId="12">#REF!</definedName>
    <definedName name="S26P2">#REF!</definedName>
    <definedName name="S26P20" localSheetId="2">#REF!</definedName>
    <definedName name="S26P20" localSheetId="10">#REF!</definedName>
    <definedName name="S26P20" localSheetId="8">#REF!</definedName>
    <definedName name="S26P20" localSheetId="11">#REF!</definedName>
    <definedName name="S26P20" localSheetId="12">#REF!</definedName>
    <definedName name="S26P20">#REF!</definedName>
    <definedName name="S26P21" localSheetId="2">#REF!</definedName>
    <definedName name="S26P21" localSheetId="10">#REF!</definedName>
    <definedName name="S26P21" localSheetId="8">#REF!</definedName>
    <definedName name="S26P21" localSheetId="11">#REF!</definedName>
    <definedName name="S26P21" localSheetId="12">#REF!</definedName>
    <definedName name="S26P21">#REF!</definedName>
    <definedName name="S26P22" localSheetId="2">#REF!</definedName>
    <definedName name="S26P22" localSheetId="10">#REF!</definedName>
    <definedName name="S26P22" localSheetId="8">#REF!</definedName>
    <definedName name="S26P22" localSheetId="11">#REF!</definedName>
    <definedName name="S26P22" localSheetId="12">#REF!</definedName>
    <definedName name="S26P22">#REF!</definedName>
    <definedName name="S26P23" localSheetId="2">#REF!</definedName>
    <definedName name="S26P23" localSheetId="10">#REF!</definedName>
    <definedName name="S26P23" localSheetId="8">#REF!</definedName>
    <definedName name="S26P23" localSheetId="11">#REF!</definedName>
    <definedName name="S26P23" localSheetId="12">#REF!</definedName>
    <definedName name="S26P23">#REF!</definedName>
    <definedName name="S26P24" localSheetId="2">#REF!</definedName>
    <definedName name="S26P24" localSheetId="10">#REF!</definedName>
    <definedName name="S26P24" localSheetId="8">#REF!</definedName>
    <definedName name="S26P24" localSheetId="11">#REF!</definedName>
    <definedName name="S26P24" localSheetId="12">#REF!</definedName>
    <definedName name="S26P24">#REF!</definedName>
    <definedName name="S26P3" localSheetId="2">#REF!</definedName>
    <definedName name="S26P3" localSheetId="10">#REF!</definedName>
    <definedName name="S26P3" localSheetId="8">#REF!</definedName>
    <definedName name="S26P3" localSheetId="11">#REF!</definedName>
    <definedName name="S26P3" localSheetId="12">#REF!</definedName>
    <definedName name="S26P3">#REF!</definedName>
    <definedName name="S26P4" localSheetId="2">#REF!</definedName>
    <definedName name="S26P4" localSheetId="10">#REF!</definedName>
    <definedName name="S26P4" localSheetId="8">#REF!</definedName>
    <definedName name="S26P4" localSheetId="11">#REF!</definedName>
    <definedName name="S26P4" localSheetId="12">#REF!</definedName>
    <definedName name="S26P4">#REF!</definedName>
    <definedName name="S26P5" localSheetId="2">#REF!</definedName>
    <definedName name="S26P5" localSheetId="10">#REF!</definedName>
    <definedName name="S26P5" localSheetId="8">#REF!</definedName>
    <definedName name="S26P5" localSheetId="11">#REF!</definedName>
    <definedName name="S26P5" localSheetId="12">#REF!</definedName>
    <definedName name="S26P5">#REF!</definedName>
    <definedName name="S26P6" localSheetId="2">#REF!</definedName>
    <definedName name="S26P6" localSheetId="10">#REF!</definedName>
    <definedName name="S26P6" localSheetId="8">#REF!</definedName>
    <definedName name="S26P6" localSheetId="11">#REF!</definedName>
    <definedName name="S26P6" localSheetId="12">#REF!</definedName>
    <definedName name="S26P6">#REF!</definedName>
    <definedName name="S26P7" localSheetId="2">#REF!</definedName>
    <definedName name="S26P7" localSheetId="10">#REF!</definedName>
    <definedName name="S26P7" localSheetId="8">#REF!</definedName>
    <definedName name="S26P7" localSheetId="11">#REF!</definedName>
    <definedName name="S26P7" localSheetId="12">#REF!</definedName>
    <definedName name="S26P7">#REF!</definedName>
    <definedName name="S26P8" localSheetId="2">#REF!</definedName>
    <definedName name="S26P8" localSheetId="10">#REF!</definedName>
    <definedName name="S26P8" localSheetId="8">#REF!</definedName>
    <definedName name="S26P8" localSheetId="11">#REF!</definedName>
    <definedName name="S26P8" localSheetId="12">#REF!</definedName>
    <definedName name="S26P8">#REF!</definedName>
    <definedName name="S26P9" localSheetId="2">#REF!</definedName>
    <definedName name="S26P9" localSheetId="10">#REF!</definedName>
    <definedName name="S26P9" localSheetId="8">#REF!</definedName>
    <definedName name="S26P9" localSheetId="11">#REF!</definedName>
    <definedName name="S26P9" localSheetId="12">#REF!</definedName>
    <definedName name="S26P9">#REF!</definedName>
    <definedName name="S26R1" localSheetId="2">#REF!</definedName>
    <definedName name="S26R1" localSheetId="10">#REF!</definedName>
    <definedName name="S26R1" localSheetId="8">#REF!</definedName>
    <definedName name="S26R1" localSheetId="11">#REF!</definedName>
    <definedName name="S26R1" localSheetId="12">#REF!</definedName>
    <definedName name="S26R1">#REF!</definedName>
    <definedName name="S26R10" localSheetId="2">#REF!</definedName>
    <definedName name="S26R10" localSheetId="10">#REF!</definedName>
    <definedName name="S26R10" localSheetId="8">#REF!</definedName>
    <definedName name="S26R10" localSheetId="11">#REF!</definedName>
    <definedName name="S26R10" localSheetId="12">#REF!</definedName>
    <definedName name="S26R10">#REF!</definedName>
    <definedName name="S26R11" localSheetId="2">#REF!</definedName>
    <definedName name="S26R11" localSheetId="10">#REF!</definedName>
    <definedName name="S26R11" localSheetId="8">#REF!</definedName>
    <definedName name="S26R11" localSheetId="11">#REF!</definedName>
    <definedName name="S26R11" localSheetId="12">#REF!</definedName>
    <definedName name="S26R11">#REF!</definedName>
    <definedName name="S26R12" localSheetId="2">#REF!</definedName>
    <definedName name="S26R12" localSheetId="10">#REF!</definedName>
    <definedName name="S26R12" localSheetId="8">#REF!</definedName>
    <definedName name="S26R12" localSheetId="11">#REF!</definedName>
    <definedName name="S26R12" localSheetId="12">#REF!</definedName>
    <definedName name="S26R12">#REF!</definedName>
    <definedName name="S26R13" localSheetId="2">#REF!</definedName>
    <definedName name="S26R13" localSheetId="10">#REF!</definedName>
    <definedName name="S26R13" localSheetId="8">#REF!</definedName>
    <definedName name="S26R13" localSheetId="11">#REF!</definedName>
    <definedName name="S26R13" localSheetId="12">#REF!</definedName>
    <definedName name="S26R13">#REF!</definedName>
    <definedName name="S26R14" localSheetId="2">#REF!</definedName>
    <definedName name="S26R14" localSheetId="10">#REF!</definedName>
    <definedName name="S26R14" localSheetId="8">#REF!</definedName>
    <definedName name="S26R14" localSheetId="11">#REF!</definedName>
    <definedName name="S26R14" localSheetId="12">#REF!</definedName>
    <definedName name="S26R14">#REF!</definedName>
    <definedName name="S26R15" localSheetId="2">#REF!</definedName>
    <definedName name="S26R15" localSheetId="10">#REF!</definedName>
    <definedName name="S26R15" localSheetId="8">#REF!</definedName>
    <definedName name="S26R15" localSheetId="11">#REF!</definedName>
    <definedName name="S26R15" localSheetId="12">#REF!</definedName>
    <definedName name="S26R15">#REF!</definedName>
    <definedName name="S26R16" localSheetId="2">#REF!</definedName>
    <definedName name="S26R16" localSheetId="10">#REF!</definedName>
    <definedName name="S26R16" localSheetId="8">#REF!</definedName>
    <definedName name="S26R16" localSheetId="11">#REF!</definedName>
    <definedName name="S26R16" localSheetId="12">#REF!</definedName>
    <definedName name="S26R16">#REF!</definedName>
    <definedName name="S26R17" localSheetId="2">#REF!</definedName>
    <definedName name="S26R17" localSheetId="10">#REF!</definedName>
    <definedName name="S26R17" localSheetId="8">#REF!</definedName>
    <definedName name="S26R17" localSheetId="11">#REF!</definedName>
    <definedName name="S26R17" localSheetId="12">#REF!</definedName>
    <definedName name="S26R17">#REF!</definedName>
    <definedName name="S26R18" localSheetId="2">#REF!</definedName>
    <definedName name="S26R18" localSheetId="10">#REF!</definedName>
    <definedName name="S26R18" localSheetId="8">#REF!</definedName>
    <definedName name="S26R18" localSheetId="11">#REF!</definedName>
    <definedName name="S26R18" localSheetId="12">#REF!</definedName>
    <definedName name="S26R18">#REF!</definedName>
    <definedName name="S26R19" localSheetId="2">#REF!</definedName>
    <definedName name="S26R19" localSheetId="10">#REF!</definedName>
    <definedName name="S26R19" localSheetId="8">#REF!</definedName>
    <definedName name="S26R19" localSheetId="11">#REF!</definedName>
    <definedName name="S26R19" localSheetId="12">#REF!</definedName>
    <definedName name="S26R19">#REF!</definedName>
    <definedName name="S26R2" localSheetId="2">#REF!</definedName>
    <definedName name="S26R2" localSheetId="10">#REF!</definedName>
    <definedName name="S26R2" localSheetId="8">#REF!</definedName>
    <definedName name="S26R2" localSheetId="11">#REF!</definedName>
    <definedName name="S26R2" localSheetId="12">#REF!</definedName>
    <definedName name="S26R2">#REF!</definedName>
    <definedName name="S26R20" localSheetId="2">#REF!</definedName>
    <definedName name="S26R20" localSheetId="10">#REF!</definedName>
    <definedName name="S26R20" localSheetId="8">#REF!</definedName>
    <definedName name="S26R20" localSheetId="11">#REF!</definedName>
    <definedName name="S26R20" localSheetId="12">#REF!</definedName>
    <definedName name="S26R20">#REF!</definedName>
    <definedName name="S26R21" localSheetId="2">#REF!</definedName>
    <definedName name="S26R21" localSheetId="10">#REF!</definedName>
    <definedName name="S26R21" localSheetId="8">#REF!</definedName>
    <definedName name="S26R21" localSheetId="11">#REF!</definedName>
    <definedName name="S26R21" localSheetId="12">#REF!</definedName>
    <definedName name="S26R21">#REF!</definedName>
    <definedName name="S26R22" localSheetId="2">#REF!</definedName>
    <definedName name="S26R22" localSheetId="10">#REF!</definedName>
    <definedName name="S26R22" localSheetId="8">#REF!</definedName>
    <definedName name="S26R22" localSheetId="11">#REF!</definedName>
    <definedName name="S26R22" localSheetId="12">#REF!</definedName>
    <definedName name="S26R22">#REF!</definedName>
    <definedName name="S26R23" localSheetId="2">#REF!</definedName>
    <definedName name="S26R23" localSheetId="10">#REF!</definedName>
    <definedName name="S26R23" localSheetId="8">#REF!</definedName>
    <definedName name="S26R23" localSheetId="11">#REF!</definedName>
    <definedName name="S26R23" localSheetId="12">#REF!</definedName>
    <definedName name="S26R23">#REF!</definedName>
    <definedName name="S26R24" localSheetId="2">#REF!</definedName>
    <definedName name="S26R24" localSheetId="10">#REF!</definedName>
    <definedName name="S26R24" localSheetId="8">#REF!</definedName>
    <definedName name="S26R24" localSheetId="11">#REF!</definedName>
    <definedName name="S26R24" localSheetId="12">#REF!</definedName>
    <definedName name="S26R24">#REF!</definedName>
    <definedName name="S26R3" localSheetId="2">#REF!</definedName>
    <definedName name="S26R3" localSheetId="10">#REF!</definedName>
    <definedName name="S26R3" localSheetId="8">#REF!</definedName>
    <definedName name="S26R3" localSheetId="11">#REF!</definedName>
    <definedName name="S26R3" localSheetId="12">#REF!</definedName>
    <definedName name="S26R3">#REF!</definedName>
    <definedName name="S26R4" localSheetId="2">#REF!</definedName>
    <definedName name="S26R4" localSheetId="10">#REF!</definedName>
    <definedName name="S26R4" localSheetId="8">#REF!</definedName>
    <definedName name="S26R4" localSheetId="11">#REF!</definedName>
    <definedName name="S26R4" localSheetId="12">#REF!</definedName>
    <definedName name="S26R4">#REF!</definedName>
    <definedName name="S26R5" localSheetId="2">#REF!</definedName>
    <definedName name="S26R5" localSheetId="10">#REF!</definedName>
    <definedName name="S26R5" localSheetId="8">#REF!</definedName>
    <definedName name="S26R5" localSheetId="11">#REF!</definedName>
    <definedName name="S26R5" localSheetId="12">#REF!</definedName>
    <definedName name="S26R5">#REF!</definedName>
    <definedName name="S26R6" localSheetId="2">#REF!</definedName>
    <definedName name="S26R6" localSheetId="10">#REF!</definedName>
    <definedName name="S26R6" localSheetId="8">#REF!</definedName>
    <definedName name="S26R6" localSheetId="11">#REF!</definedName>
    <definedName name="S26R6" localSheetId="12">#REF!</definedName>
    <definedName name="S26R6">#REF!</definedName>
    <definedName name="S26R7" localSheetId="2">#REF!</definedName>
    <definedName name="S26R7" localSheetId="10">#REF!</definedName>
    <definedName name="S26R7" localSheetId="8">#REF!</definedName>
    <definedName name="S26R7" localSheetId="11">#REF!</definedName>
    <definedName name="S26R7" localSheetId="12">#REF!</definedName>
    <definedName name="S26R7">#REF!</definedName>
    <definedName name="S26R8" localSheetId="2">#REF!</definedName>
    <definedName name="S26R8" localSheetId="10">#REF!</definedName>
    <definedName name="S26R8" localSheetId="8">#REF!</definedName>
    <definedName name="S26R8" localSheetId="11">#REF!</definedName>
    <definedName name="S26R8" localSheetId="12">#REF!</definedName>
    <definedName name="S26R8">#REF!</definedName>
    <definedName name="S26R9" localSheetId="2">#REF!</definedName>
    <definedName name="S26R9" localSheetId="10">#REF!</definedName>
    <definedName name="S26R9" localSheetId="8">#REF!</definedName>
    <definedName name="S26R9" localSheetId="11">#REF!</definedName>
    <definedName name="S26R9" localSheetId="12">#REF!</definedName>
    <definedName name="S26R9">#REF!</definedName>
    <definedName name="S27P1" localSheetId="2">#REF!</definedName>
    <definedName name="S27P1" localSheetId="10">#REF!</definedName>
    <definedName name="S27P1" localSheetId="8">#REF!</definedName>
    <definedName name="S27P1" localSheetId="11">#REF!</definedName>
    <definedName name="S27P1" localSheetId="12">#REF!</definedName>
    <definedName name="S27P1">#REF!</definedName>
    <definedName name="S27P10" localSheetId="2">#REF!</definedName>
    <definedName name="S27P10" localSheetId="10">#REF!</definedName>
    <definedName name="S27P10" localSheetId="8">#REF!</definedName>
    <definedName name="S27P10" localSheetId="11">#REF!</definedName>
    <definedName name="S27P10" localSheetId="12">#REF!</definedName>
    <definedName name="S27P10">#REF!</definedName>
    <definedName name="S27P11" localSheetId="2">#REF!</definedName>
    <definedName name="S27P11" localSheetId="10">#REF!</definedName>
    <definedName name="S27P11" localSheetId="8">#REF!</definedName>
    <definedName name="S27P11" localSheetId="11">#REF!</definedName>
    <definedName name="S27P11" localSheetId="12">#REF!</definedName>
    <definedName name="S27P11">#REF!</definedName>
    <definedName name="S27P12" localSheetId="2">#REF!</definedName>
    <definedName name="S27P12" localSheetId="10">#REF!</definedName>
    <definedName name="S27P12" localSheetId="8">#REF!</definedName>
    <definedName name="S27P12" localSheetId="11">#REF!</definedName>
    <definedName name="S27P12" localSheetId="12">#REF!</definedName>
    <definedName name="S27P12">#REF!</definedName>
    <definedName name="S27P13" localSheetId="2">#REF!</definedName>
    <definedName name="S27P13" localSheetId="10">#REF!</definedName>
    <definedName name="S27P13" localSheetId="8">#REF!</definedName>
    <definedName name="S27P13" localSheetId="11">#REF!</definedName>
    <definedName name="S27P13" localSheetId="12">#REF!</definedName>
    <definedName name="S27P13">#REF!</definedName>
    <definedName name="S27P14" localSheetId="2">#REF!</definedName>
    <definedName name="S27P14" localSheetId="10">#REF!</definedName>
    <definedName name="S27P14" localSheetId="8">#REF!</definedName>
    <definedName name="S27P14" localSheetId="11">#REF!</definedName>
    <definedName name="S27P14" localSheetId="12">#REF!</definedName>
    <definedName name="S27P14">#REF!</definedName>
    <definedName name="S27P15" localSheetId="2">#REF!</definedName>
    <definedName name="S27P15" localSheetId="10">#REF!</definedName>
    <definedName name="S27P15" localSheetId="8">#REF!</definedName>
    <definedName name="S27P15" localSheetId="11">#REF!</definedName>
    <definedName name="S27P15" localSheetId="12">#REF!</definedName>
    <definedName name="S27P15">#REF!</definedName>
    <definedName name="S27P16" localSheetId="2">#REF!</definedName>
    <definedName name="S27P16" localSheetId="10">#REF!</definedName>
    <definedName name="S27P16" localSheetId="8">#REF!</definedName>
    <definedName name="S27P16" localSheetId="11">#REF!</definedName>
    <definedName name="S27P16" localSheetId="12">#REF!</definedName>
    <definedName name="S27P16">#REF!</definedName>
    <definedName name="S27P17" localSheetId="2">#REF!</definedName>
    <definedName name="S27P17" localSheetId="10">#REF!</definedName>
    <definedName name="S27P17" localSheetId="8">#REF!</definedName>
    <definedName name="S27P17" localSheetId="11">#REF!</definedName>
    <definedName name="S27P17" localSheetId="12">#REF!</definedName>
    <definedName name="S27P17">#REF!</definedName>
    <definedName name="S27P18" localSheetId="2">#REF!</definedName>
    <definedName name="S27P18" localSheetId="10">#REF!</definedName>
    <definedName name="S27P18" localSheetId="8">#REF!</definedName>
    <definedName name="S27P18" localSheetId="11">#REF!</definedName>
    <definedName name="S27P18" localSheetId="12">#REF!</definedName>
    <definedName name="S27P18">#REF!</definedName>
    <definedName name="S27P19" localSheetId="2">#REF!</definedName>
    <definedName name="S27P19" localSheetId="10">#REF!</definedName>
    <definedName name="S27P19" localSheetId="8">#REF!</definedName>
    <definedName name="S27P19" localSheetId="11">#REF!</definedName>
    <definedName name="S27P19" localSheetId="12">#REF!</definedName>
    <definedName name="S27P19">#REF!</definedName>
    <definedName name="S27P2" localSheetId="2">#REF!</definedName>
    <definedName name="S27P2" localSheetId="10">#REF!</definedName>
    <definedName name="S27P2" localSheetId="8">#REF!</definedName>
    <definedName name="S27P2" localSheetId="11">#REF!</definedName>
    <definedName name="S27P2" localSheetId="12">#REF!</definedName>
    <definedName name="S27P2">#REF!</definedName>
    <definedName name="S27P20" localSheetId="2">#REF!</definedName>
    <definedName name="S27P20" localSheetId="10">#REF!</definedName>
    <definedName name="S27P20" localSheetId="8">#REF!</definedName>
    <definedName name="S27P20" localSheetId="11">#REF!</definedName>
    <definedName name="S27P20" localSheetId="12">#REF!</definedName>
    <definedName name="S27P20">#REF!</definedName>
    <definedName name="S27P21" localSheetId="2">#REF!</definedName>
    <definedName name="S27P21" localSheetId="10">#REF!</definedName>
    <definedName name="S27P21" localSheetId="8">#REF!</definedName>
    <definedName name="S27P21" localSheetId="11">#REF!</definedName>
    <definedName name="S27P21" localSheetId="12">#REF!</definedName>
    <definedName name="S27P21">#REF!</definedName>
    <definedName name="S27P22" localSheetId="2">#REF!</definedName>
    <definedName name="S27P22" localSheetId="10">#REF!</definedName>
    <definedName name="S27P22" localSheetId="8">#REF!</definedName>
    <definedName name="S27P22" localSheetId="11">#REF!</definedName>
    <definedName name="S27P22" localSheetId="12">#REF!</definedName>
    <definedName name="S27P22">#REF!</definedName>
    <definedName name="S27P23" localSheetId="2">#REF!</definedName>
    <definedName name="S27P23" localSheetId="10">#REF!</definedName>
    <definedName name="S27P23" localSheetId="8">#REF!</definedName>
    <definedName name="S27P23" localSheetId="11">#REF!</definedName>
    <definedName name="S27P23" localSheetId="12">#REF!</definedName>
    <definedName name="S27P23">#REF!</definedName>
    <definedName name="S27P24" localSheetId="2">#REF!</definedName>
    <definedName name="S27P24" localSheetId="10">#REF!</definedName>
    <definedName name="S27P24" localSheetId="8">#REF!</definedName>
    <definedName name="S27P24" localSheetId="11">#REF!</definedName>
    <definedName name="S27P24" localSheetId="12">#REF!</definedName>
    <definedName name="S27P24">#REF!</definedName>
    <definedName name="S27P3" localSheetId="2">#REF!</definedName>
    <definedName name="S27P3" localSheetId="10">#REF!</definedName>
    <definedName name="S27P3" localSheetId="8">#REF!</definedName>
    <definedName name="S27P3" localSheetId="11">#REF!</definedName>
    <definedName name="S27P3" localSheetId="12">#REF!</definedName>
    <definedName name="S27P3">#REF!</definedName>
    <definedName name="S27P4" localSheetId="2">#REF!</definedName>
    <definedName name="S27P4" localSheetId="10">#REF!</definedName>
    <definedName name="S27P4" localSheetId="8">#REF!</definedName>
    <definedName name="S27P4" localSheetId="11">#REF!</definedName>
    <definedName name="S27P4" localSheetId="12">#REF!</definedName>
    <definedName name="S27P4">#REF!</definedName>
    <definedName name="S27P5" localSheetId="2">#REF!</definedName>
    <definedName name="S27P5" localSheetId="10">#REF!</definedName>
    <definedName name="S27P5" localSheetId="8">#REF!</definedName>
    <definedName name="S27P5" localSheetId="11">#REF!</definedName>
    <definedName name="S27P5" localSheetId="12">#REF!</definedName>
    <definedName name="S27P5">#REF!</definedName>
    <definedName name="S27P6" localSheetId="2">#REF!</definedName>
    <definedName name="S27P6" localSheetId="10">#REF!</definedName>
    <definedName name="S27P6" localSheetId="8">#REF!</definedName>
    <definedName name="S27P6" localSheetId="11">#REF!</definedName>
    <definedName name="S27P6" localSheetId="12">#REF!</definedName>
    <definedName name="S27P6">#REF!</definedName>
    <definedName name="S27P7" localSheetId="2">#REF!</definedName>
    <definedName name="S27P7" localSheetId="10">#REF!</definedName>
    <definedName name="S27P7" localSheetId="8">#REF!</definedName>
    <definedName name="S27P7" localSheetId="11">#REF!</definedName>
    <definedName name="S27P7" localSheetId="12">#REF!</definedName>
    <definedName name="S27P7">#REF!</definedName>
    <definedName name="S27P8" localSheetId="2">#REF!</definedName>
    <definedName name="S27P8" localSheetId="10">#REF!</definedName>
    <definedName name="S27P8" localSheetId="8">#REF!</definedName>
    <definedName name="S27P8" localSheetId="11">#REF!</definedName>
    <definedName name="S27P8" localSheetId="12">#REF!</definedName>
    <definedName name="S27P8">#REF!</definedName>
    <definedName name="S27P9" localSheetId="2">#REF!</definedName>
    <definedName name="S27P9" localSheetId="10">#REF!</definedName>
    <definedName name="S27P9" localSheetId="8">#REF!</definedName>
    <definedName name="S27P9" localSheetId="11">#REF!</definedName>
    <definedName name="S27P9" localSheetId="12">#REF!</definedName>
    <definedName name="S27P9">#REF!</definedName>
    <definedName name="S27R1" localSheetId="2">#REF!</definedName>
    <definedName name="S27R1" localSheetId="10">#REF!</definedName>
    <definedName name="S27R1" localSheetId="8">#REF!</definedName>
    <definedName name="S27R1" localSheetId="11">#REF!</definedName>
    <definedName name="S27R1" localSheetId="12">#REF!</definedName>
    <definedName name="S27R1">#REF!</definedName>
    <definedName name="S27R10" localSheetId="2">#REF!</definedName>
    <definedName name="S27R10" localSheetId="10">#REF!</definedName>
    <definedName name="S27R10" localSheetId="8">#REF!</definedName>
    <definedName name="S27R10" localSheetId="11">#REF!</definedName>
    <definedName name="S27R10" localSheetId="12">#REF!</definedName>
    <definedName name="S27R10">#REF!</definedName>
    <definedName name="S27R11" localSheetId="2">#REF!</definedName>
    <definedName name="S27R11" localSheetId="10">#REF!</definedName>
    <definedName name="S27R11" localSheetId="8">#REF!</definedName>
    <definedName name="S27R11" localSheetId="11">#REF!</definedName>
    <definedName name="S27R11" localSheetId="12">#REF!</definedName>
    <definedName name="S27R11">#REF!</definedName>
    <definedName name="S27R12" localSheetId="2">#REF!</definedName>
    <definedName name="S27R12" localSheetId="10">#REF!</definedName>
    <definedName name="S27R12" localSheetId="8">#REF!</definedName>
    <definedName name="S27R12" localSheetId="11">#REF!</definedName>
    <definedName name="S27R12" localSheetId="12">#REF!</definedName>
    <definedName name="S27R12">#REF!</definedName>
    <definedName name="S27R13" localSheetId="2">#REF!</definedName>
    <definedName name="S27R13" localSheetId="10">#REF!</definedName>
    <definedName name="S27R13" localSheetId="8">#REF!</definedName>
    <definedName name="S27R13" localSheetId="11">#REF!</definedName>
    <definedName name="S27R13" localSheetId="12">#REF!</definedName>
    <definedName name="S27R13">#REF!</definedName>
    <definedName name="S27R14" localSheetId="2">#REF!</definedName>
    <definedName name="S27R14" localSheetId="10">#REF!</definedName>
    <definedName name="S27R14" localSheetId="8">#REF!</definedName>
    <definedName name="S27R14" localSheetId="11">#REF!</definedName>
    <definedName name="S27R14" localSheetId="12">#REF!</definedName>
    <definedName name="S27R14">#REF!</definedName>
    <definedName name="S27R15" localSheetId="2">#REF!</definedName>
    <definedName name="S27R15" localSheetId="10">#REF!</definedName>
    <definedName name="S27R15" localSheetId="8">#REF!</definedName>
    <definedName name="S27R15" localSheetId="11">#REF!</definedName>
    <definedName name="S27R15" localSheetId="12">#REF!</definedName>
    <definedName name="S27R15">#REF!</definedName>
    <definedName name="S27R16" localSheetId="2">#REF!</definedName>
    <definedName name="S27R16" localSheetId="10">#REF!</definedName>
    <definedName name="S27R16" localSheetId="8">#REF!</definedName>
    <definedName name="S27R16" localSheetId="11">#REF!</definedName>
    <definedName name="S27R16" localSheetId="12">#REF!</definedName>
    <definedName name="S27R16">#REF!</definedName>
    <definedName name="S27R17" localSheetId="2">#REF!</definedName>
    <definedName name="S27R17" localSheetId="10">#REF!</definedName>
    <definedName name="S27R17" localSheetId="8">#REF!</definedName>
    <definedName name="S27R17" localSheetId="11">#REF!</definedName>
    <definedName name="S27R17" localSheetId="12">#REF!</definedName>
    <definedName name="S27R17">#REF!</definedName>
    <definedName name="S27R18" localSheetId="2">#REF!</definedName>
    <definedName name="S27R18" localSheetId="10">#REF!</definedName>
    <definedName name="S27R18" localSheetId="8">#REF!</definedName>
    <definedName name="S27R18" localSheetId="11">#REF!</definedName>
    <definedName name="S27R18" localSheetId="12">#REF!</definedName>
    <definedName name="S27R18">#REF!</definedName>
    <definedName name="S27R19" localSheetId="2">#REF!</definedName>
    <definedName name="S27R19" localSheetId="10">#REF!</definedName>
    <definedName name="S27R19" localSheetId="8">#REF!</definedName>
    <definedName name="S27R19" localSheetId="11">#REF!</definedName>
    <definedName name="S27R19" localSheetId="12">#REF!</definedName>
    <definedName name="S27R19">#REF!</definedName>
    <definedName name="S27R2" localSheetId="2">#REF!</definedName>
    <definedName name="S27R2" localSheetId="10">#REF!</definedName>
    <definedName name="S27R2" localSheetId="8">#REF!</definedName>
    <definedName name="S27R2" localSheetId="11">#REF!</definedName>
    <definedName name="S27R2" localSheetId="12">#REF!</definedName>
    <definedName name="S27R2">#REF!</definedName>
    <definedName name="S27R20" localSheetId="2">#REF!</definedName>
    <definedName name="S27R20" localSheetId="10">#REF!</definedName>
    <definedName name="S27R20" localSheetId="8">#REF!</definedName>
    <definedName name="S27R20" localSheetId="11">#REF!</definedName>
    <definedName name="S27R20" localSheetId="12">#REF!</definedName>
    <definedName name="S27R20">#REF!</definedName>
    <definedName name="S27R21" localSheetId="2">#REF!</definedName>
    <definedName name="S27R21" localSheetId="10">#REF!</definedName>
    <definedName name="S27R21" localSheetId="8">#REF!</definedName>
    <definedName name="S27R21" localSheetId="11">#REF!</definedName>
    <definedName name="S27R21" localSheetId="12">#REF!</definedName>
    <definedName name="S27R21">#REF!</definedName>
    <definedName name="S27R22" localSheetId="2">#REF!</definedName>
    <definedName name="S27R22" localSheetId="10">#REF!</definedName>
    <definedName name="S27R22" localSheetId="8">#REF!</definedName>
    <definedName name="S27R22" localSheetId="11">#REF!</definedName>
    <definedName name="S27R22" localSheetId="12">#REF!</definedName>
    <definedName name="S27R22">#REF!</definedName>
    <definedName name="S27R23" localSheetId="2">#REF!</definedName>
    <definedName name="S27R23" localSheetId="10">#REF!</definedName>
    <definedName name="S27R23" localSheetId="8">#REF!</definedName>
    <definedName name="S27R23" localSheetId="11">#REF!</definedName>
    <definedName name="S27R23" localSheetId="12">#REF!</definedName>
    <definedName name="S27R23">#REF!</definedName>
    <definedName name="S27R24" localSheetId="2">#REF!</definedName>
    <definedName name="S27R24" localSheetId="10">#REF!</definedName>
    <definedName name="S27R24" localSheetId="8">#REF!</definedName>
    <definedName name="S27R24" localSheetId="11">#REF!</definedName>
    <definedName name="S27R24" localSheetId="12">#REF!</definedName>
    <definedName name="S27R24">#REF!</definedName>
    <definedName name="S27R3" localSheetId="2">#REF!</definedName>
    <definedName name="S27R3" localSheetId="10">#REF!</definedName>
    <definedName name="S27R3" localSheetId="8">#REF!</definedName>
    <definedName name="S27R3" localSheetId="11">#REF!</definedName>
    <definedName name="S27R3" localSheetId="12">#REF!</definedName>
    <definedName name="S27R3">#REF!</definedName>
    <definedName name="S27R4" localSheetId="2">#REF!</definedName>
    <definedName name="S27R4" localSheetId="10">#REF!</definedName>
    <definedName name="S27R4" localSheetId="8">#REF!</definedName>
    <definedName name="S27R4" localSheetId="11">#REF!</definedName>
    <definedName name="S27R4" localSheetId="12">#REF!</definedName>
    <definedName name="S27R4">#REF!</definedName>
    <definedName name="S27R5" localSheetId="2">#REF!</definedName>
    <definedName name="S27R5" localSheetId="10">#REF!</definedName>
    <definedName name="S27R5" localSheetId="8">#REF!</definedName>
    <definedName name="S27R5" localSheetId="11">#REF!</definedName>
    <definedName name="S27R5" localSheetId="12">#REF!</definedName>
    <definedName name="S27R5">#REF!</definedName>
    <definedName name="S27R6" localSheetId="2">#REF!</definedName>
    <definedName name="S27R6" localSheetId="10">#REF!</definedName>
    <definedName name="S27R6" localSheetId="8">#REF!</definedName>
    <definedName name="S27R6" localSheetId="11">#REF!</definedName>
    <definedName name="S27R6" localSheetId="12">#REF!</definedName>
    <definedName name="S27R6">#REF!</definedName>
    <definedName name="S27R7" localSheetId="2">#REF!</definedName>
    <definedName name="S27R7" localSheetId="10">#REF!</definedName>
    <definedName name="S27R7" localSheetId="8">#REF!</definedName>
    <definedName name="S27R7" localSheetId="11">#REF!</definedName>
    <definedName name="S27R7" localSheetId="12">#REF!</definedName>
    <definedName name="S27R7">#REF!</definedName>
    <definedName name="S27R8" localSheetId="2">#REF!</definedName>
    <definedName name="S27R8" localSheetId="10">#REF!</definedName>
    <definedName name="S27R8" localSheetId="8">#REF!</definedName>
    <definedName name="S27R8" localSheetId="11">#REF!</definedName>
    <definedName name="S27R8" localSheetId="12">#REF!</definedName>
    <definedName name="S27R8">#REF!</definedName>
    <definedName name="S27R9" localSheetId="2">#REF!</definedName>
    <definedName name="S27R9" localSheetId="10">#REF!</definedName>
    <definedName name="S27R9" localSheetId="8">#REF!</definedName>
    <definedName name="S27R9" localSheetId="11">#REF!</definedName>
    <definedName name="S27R9" localSheetId="12">#REF!</definedName>
    <definedName name="S27R9">#REF!</definedName>
    <definedName name="S28P1" localSheetId="2">#REF!</definedName>
    <definedName name="S28P1" localSheetId="10">#REF!</definedName>
    <definedName name="S28P1" localSheetId="8">#REF!</definedName>
    <definedName name="S28P1" localSheetId="11">#REF!</definedName>
    <definedName name="S28P1" localSheetId="12">#REF!</definedName>
    <definedName name="S28P1">#REF!</definedName>
    <definedName name="S28P10" localSheetId="2">#REF!</definedName>
    <definedName name="S28P10" localSheetId="10">#REF!</definedName>
    <definedName name="S28P10" localSheetId="8">#REF!</definedName>
    <definedName name="S28P10" localSheetId="11">#REF!</definedName>
    <definedName name="S28P10" localSheetId="12">#REF!</definedName>
    <definedName name="S28P10">#REF!</definedName>
    <definedName name="S28P11" localSheetId="2">#REF!</definedName>
    <definedName name="S28P11" localSheetId="10">#REF!</definedName>
    <definedName name="S28P11" localSheetId="8">#REF!</definedName>
    <definedName name="S28P11" localSheetId="11">#REF!</definedName>
    <definedName name="S28P11" localSheetId="12">#REF!</definedName>
    <definedName name="S28P11">#REF!</definedName>
    <definedName name="S28P12" localSheetId="2">#REF!</definedName>
    <definedName name="S28P12" localSheetId="10">#REF!</definedName>
    <definedName name="S28P12" localSheetId="8">#REF!</definedName>
    <definedName name="S28P12" localSheetId="11">#REF!</definedName>
    <definedName name="S28P12" localSheetId="12">#REF!</definedName>
    <definedName name="S28P12">#REF!</definedName>
    <definedName name="S28P13" localSheetId="2">#REF!</definedName>
    <definedName name="S28P13" localSheetId="10">#REF!</definedName>
    <definedName name="S28P13" localSheetId="8">#REF!</definedName>
    <definedName name="S28P13" localSheetId="11">#REF!</definedName>
    <definedName name="S28P13" localSheetId="12">#REF!</definedName>
    <definedName name="S28P13">#REF!</definedName>
    <definedName name="S28P14" localSheetId="2">#REF!</definedName>
    <definedName name="S28P14" localSheetId="10">#REF!</definedName>
    <definedName name="S28P14" localSheetId="8">#REF!</definedName>
    <definedName name="S28P14" localSheetId="11">#REF!</definedName>
    <definedName name="S28P14" localSheetId="12">#REF!</definedName>
    <definedName name="S28P14">#REF!</definedName>
    <definedName name="S28P15" localSheetId="2">#REF!</definedName>
    <definedName name="S28P15" localSheetId="10">#REF!</definedName>
    <definedName name="S28P15" localSheetId="8">#REF!</definedName>
    <definedName name="S28P15" localSheetId="11">#REF!</definedName>
    <definedName name="S28P15" localSheetId="12">#REF!</definedName>
    <definedName name="S28P15">#REF!</definedName>
    <definedName name="S28P16" localSheetId="2">#REF!</definedName>
    <definedName name="S28P16" localSheetId="10">#REF!</definedName>
    <definedName name="S28P16" localSheetId="8">#REF!</definedName>
    <definedName name="S28P16" localSheetId="11">#REF!</definedName>
    <definedName name="S28P16" localSheetId="12">#REF!</definedName>
    <definedName name="S28P16">#REF!</definedName>
    <definedName name="S28P17" localSheetId="2">#REF!</definedName>
    <definedName name="S28P17" localSheetId="10">#REF!</definedName>
    <definedName name="S28P17" localSheetId="8">#REF!</definedName>
    <definedName name="S28P17" localSheetId="11">#REF!</definedName>
    <definedName name="S28P17" localSheetId="12">#REF!</definedName>
    <definedName name="S28P17">#REF!</definedName>
    <definedName name="S28P18" localSheetId="2">#REF!</definedName>
    <definedName name="S28P18" localSheetId="10">#REF!</definedName>
    <definedName name="S28P18" localSheetId="8">#REF!</definedName>
    <definedName name="S28P18" localSheetId="11">#REF!</definedName>
    <definedName name="S28P18" localSheetId="12">#REF!</definedName>
    <definedName name="S28P18">#REF!</definedName>
    <definedName name="S28P19" localSheetId="2">#REF!</definedName>
    <definedName name="S28P19" localSheetId="10">#REF!</definedName>
    <definedName name="S28P19" localSheetId="8">#REF!</definedName>
    <definedName name="S28P19" localSheetId="11">#REF!</definedName>
    <definedName name="S28P19" localSheetId="12">#REF!</definedName>
    <definedName name="S28P19">#REF!</definedName>
    <definedName name="S28P2" localSheetId="2">#REF!</definedName>
    <definedName name="S28P2" localSheetId="10">#REF!</definedName>
    <definedName name="S28P2" localSheetId="8">#REF!</definedName>
    <definedName name="S28P2" localSheetId="11">#REF!</definedName>
    <definedName name="S28P2" localSheetId="12">#REF!</definedName>
    <definedName name="S28P2">#REF!</definedName>
    <definedName name="S28P20" localSheetId="2">#REF!</definedName>
    <definedName name="S28P20" localSheetId="10">#REF!</definedName>
    <definedName name="S28P20" localSheetId="8">#REF!</definedName>
    <definedName name="S28P20" localSheetId="11">#REF!</definedName>
    <definedName name="S28P20" localSheetId="12">#REF!</definedName>
    <definedName name="S28P20">#REF!</definedName>
    <definedName name="S28P21" localSheetId="2">#REF!</definedName>
    <definedName name="S28P21" localSheetId="10">#REF!</definedName>
    <definedName name="S28P21" localSheetId="8">#REF!</definedName>
    <definedName name="S28P21" localSheetId="11">#REF!</definedName>
    <definedName name="S28P21" localSheetId="12">#REF!</definedName>
    <definedName name="S28P21">#REF!</definedName>
    <definedName name="S28P22" localSheetId="2">#REF!</definedName>
    <definedName name="S28P22" localSheetId="10">#REF!</definedName>
    <definedName name="S28P22" localSheetId="8">#REF!</definedName>
    <definedName name="S28P22" localSheetId="11">#REF!</definedName>
    <definedName name="S28P22" localSheetId="12">#REF!</definedName>
    <definedName name="S28P22">#REF!</definedName>
    <definedName name="S28P23" localSheetId="2">#REF!</definedName>
    <definedName name="S28P23" localSheetId="10">#REF!</definedName>
    <definedName name="S28P23" localSheetId="8">#REF!</definedName>
    <definedName name="S28P23" localSheetId="11">#REF!</definedName>
    <definedName name="S28P23" localSheetId="12">#REF!</definedName>
    <definedName name="S28P23">#REF!</definedName>
    <definedName name="S28P24" localSheetId="2">#REF!</definedName>
    <definedName name="S28P24" localSheetId="10">#REF!</definedName>
    <definedName name="S28P24" localSheetId="8">#REF!</definedName>
    <definedName name="S28P24" localSheetId="11">#REF!</definedName>
    <definedName name="S28P24" localSheetId="12">#REF!</definedName>
    <definedName name="S28P24">#REF!</definedName>
    <definedName name="S28P3" localSheetId="2">#REF!</definedName>
    <definedName name="S28P3" localSheetId="10">#REF!</definedName>
    <definedName name="S28P3" localSheetId="8">#REF!</definedName>
    <definedName name="S28P3" localSheetId="11">#REF!</definedName>
    <definedName name="S28P3" localSheetId="12">#REF!</definedName>
    <definedName name="S28P3">#REF!</definedName>
    <definedName name="S28P4" localSheetId="2">#REF!</definedName>
    <definedName name="S28P4" localSheetId="10">#REF!</definedName>
    <definedName name="S28P4" localSheetId="8">#REF!</definedName>
    <definedName name="S28P4" localSheetId="11">#REF!</definedName>
    <definedName name="S28P4" localSheetId="12">#REF!</definedName>
    <definedName name="S28P4">#REF!</definedName>
    <definedName name="S28P5" localSheetId="2">#REF!</definedName>
    <definedName name="S28P5" localSheetId="10">#REF!</definedName>
    <definedName name="S28P5" localSheetId="8">#REF!</definedName>
    <definedName name="S28P5" localSheetId="11">#REF!</definedName>
    <definedName name="S28P5" localSheetId="12">#REF!</definedName>
    <definedName name="S28P5">#REF!</definedName>
    <definedName name="S28P6" localSheetId="2">#REF!</definedName>
    <definedName name="S28P6" localSheetId="10">#REF!</definedName>
    <definedName name="S28P6" localSheetId="8">#REF!</definedName>
    <definedName name="S28P6" localSheetId="11">#REF!</definedName>
    <definedName name="S28P6" localSheetId="12">#REF!</definedName>
    <definedName name="S28P6">#REF!</definedName>
    <definedName name="S28P7" localSheetId="2">#REF!</definedName>
    <definedName name="S28P7" localSheetId="10">#REF!</definedName>
    <definedName name="S28P7" localSheetId="8">#REF!</definedName>
    <definedName name="S28P7" localSheetId="11">#REF!</definedName>
    <definedName name="S28P7" localSheetId="12">#REF!</definedName>
    <definedName name="S28P7">#REF!</definedName>
    <definedName name="S28P8" localSheetId="2">#REF!</definedName>
    <definedName name="S28P8" localSheetId="10">#REF!</definedName>
    <definedName name="S28P8" localSheetId="8">#REF!</definedName>
    <definedName name="S28P8" localSheetId="11">#REF!</definedName>
    <definedName name="S28P8" localSheetId="12">#REF!</definedName>
    <definedName name="S28P8">#REF!</definedName>
    <definedName name="S28P9" localSheetId="2">#REF!</definedName>
    <definedName name="S28P9" localSheetId="10">#REF!</definedName>
    <definedName name="S28P9" localSheetId="8">#REF!</definedName>
    <definedName name="S28P9" localSheetId="11">#REF!</definedName>
    <definedName name="S28P9" localSheetId="12">#REF!</definedName>
    <definedName name="S28P9">#REF!</definedName>
    <definedName name="S28R1" localSheetId="2">#REF!</definedName>
    <definedName name="S28R1" localSheetId="10">#REF!</definedName>
    <definedName name="S28R1" localSheetId="8">#REF!</definedName>
    <definedName name="S28R1" localSheetId="11">#REF!</definedName>
    <definedName name="S28R1" localSheetId="12">#REF!</definedName>
    <definedName name="S28R1">#REF!</definedName>
    <definedName name="S28R10" localSheetId="2">#REF!</definedName>
    <definedName name="S28R10" localSheetId="10">#REF!</definedName>
    <definedName name="S28R10" localSheetId="8">#REF!</definedName>
    <definedName name="S28R10" localSheetId="11">#REF!</definedName>
    <definedName name="S28R10" localSheetId="12">#REF!</definedName>
    <definedName name="S28R10">#REF!</definedName>
    <definedName name="S28R11" localSheetId="2">#REF!</definedName>
    <definedName name="S28R11" localSheetId="10">#REF!</definedName>
    <definedName name="S28R11" localSheetId="8">#REF!</definedName>
    <definedName name="S28R11" localSheetId="11">#REF!</definedName>
    <definedName name="S28R11" localSheetId="12">#REF!</definedName>
    <definedName name="S28R11">#REF!</definedName>
    <definedName name="S28R12" localSheetId="2">#REF!</definedName>
    <definedName name="S28R12" localSheetId="10">#REF!</definedName>
    <definedName name="S28R12" localSheetId="8">#REF!</definedName>
    <definedName name="S28R12" localSheetId="11">#REF!</definedName>
    <definedName name="S28R12" localSheetId="12">#REF!</definedName>
    <definedName name="S28R12">#REF!</definedName>
    <definedName name="S28R13" localSheetId="2">#REF!</definedName>
    <definedName name="S28R13" localSheetId="10">#REF!</definedName>
    <definedName name="S28R13" localSheetId="8">#REF!</definedName>
    <definedName name="S28R13" localSheetId="11">#REF!</definedName>
    <definedName name="S28R13" localSheetId="12">#REF!</definedName>
    <definedName name="S28R13">#REF!</definedName>
    <definedName name="S28R14" localSheetId="2">#REF!</definedName>
    <definedName name="S28R14" localSheetId="10">#REF!</definedName>
    <definedName name="S28R14" localSheetId="8">#REF!</definedName>
    <definedName name="S28R14" localSheetId="11">#REF!</definedName>
    <definedName name="S28R14" localSheetId="12">#REF!</definedName>
    <definedName name="S28R14">#REF!</definedName>
    <definedName name="S28R15" localSheetId="2">#REF!</definedName>
    <definedName name="S28R15" localSheetId="10">#REF!</definedName>
    <definedName name="S28R15" localSheetId="8">#REF!</definedName>
    <definedName name="S28R15" localSheetId="11">#REF!</definedName>
    <definedName name="S28R15" localSheetId="12">#REF!</definedName>
    <definedName name="S28R15">#REF!</definedName>
    <definedName name="S28R16" localSheetId="2">#REF!</definedName>
    <definedName name="S28R16" localSheetId="10">#REF!</definedName>
    <definedName name="S28R16" localSheetId="8">#REF!</definedName>
    <definedName name="S28R16" localSheetId="11">#REF!</definedName>
    <definedName name="S28R16" localSheetId="12">#REF!</definedName>
    <definedName name="S28R16">#REF!</definedName>
    <definedName name="S28R17" localSheetId="2">#REF!</definedName>
    <definedName name="S28R17" localSheetId="10">#REF!</definedName>
    <definedName name="S28R17" localSheetId="8">#REF!</definedName>
    <definedName name="S28R17" localSheetId="11">#REF!</definedName>
    <definedName name="S28R17" localSheetId="12">#REF!</definedName>
    <definedName name="S28R17">#REF!</definedName>
    <definedName name="S28R18" localSheetId="2">#REF!</definedName>
    <definedName name="S28R18" localSheetId="10">#REF!</definedName>
    <definedName name="S28R18" localSheetId="8">#REF!</definedName>
    <definedName name="S28R18" localSheetId="11">#REF!</definedName>
    <definedName name="S28R18" localSheetId="12">#REF!</definedName>
    <definedName name="S28R18">#REF!</definedName>
    <definedName name="S28R19" localSheetId="2">#REF!</definedName>
    <definedName name="S28R19" localSheetId="10">#REF!</definedName>
    <definedName name="S28R19" localSheetId="8">#REF!</definedName>
    <definedName name="S28R19" localSheetId="11">#REF!</definedName>
    <definedName name="S28R19" localSheetId="12">#REF!</definedName>
    <definedName name="S28R19">#REF!</definedName>
    <definedName name="S28R2" localSheetId="2">#REF!</definedName>
    <definedName name="S28R2" localSheetId="10">#REF!</definedName>
    <definedName name="S28R2" localSheetId="8">#REF!</definedName>
    <definedName name="S28R2" localSheetId="11">#REF!</definedName>
    <definedName name="S28R2" localSheetId="12">#REF!</definedName>
    <definedName name="S28R2">#REF!</definedName>
    <definedName name="S28R20" localSheetId="2">#REF!</definedName>
    <definedName name="S28R20" localSheetId="10">#REF!</definedName>
    <definedName name="S28R20" localSheetId="8">#REF!</definedName>
    <definedName name="S28R20" localSheetId="11">#REF!</definedName>
    <definedName name="S28R20" localSheetId="12">#REF!</definedName>
    <definedName name="S28R20">#REF!</definedName>
    <definedName name="S28R21" localSheetId="2">#REF!</definedName>
    <definedName name="S28R21" localSheetId="10">#REF!</definedName>
    <definedName name="S28R21" localSheetId="8">#REF!</definedName>
    <definedName name="S28R21" localSheetId="11">#REF!</definedName>
    <definedName name="S28R21" localSheetId="12">#REF!</definedName>
    <definedName name="S28R21">#REF!</definedName>
    <definedName name="S28R22" localSheetId="2">#REF!</definedName>
    <definedName name="S28R22" localSheetId="10">#REF!</definedName>
    <definedName name="S28R22" localSheetId="8">#REF!</definedName>
    <definedName name="S28R22" localSheetId="11">#REF!</definedName>
    <definedName name="S28R22" localSheetId="12">#REF!</definedName>
    <definedName name="S28R22">#REF!</definedName>
    <definedName name="S28R23" localSheetId="2">#REF!</definedName>
    <definedName name="S28R23" localSheetId="10">#REF!</definedName>
    <definedName name="S28R23" localSheetId="8">#REF!</definedName>
    <definedName name="S28R23" localSheetId="11">#REF!</definedName>
    <definedName name="S28R23" localSheetId="12">#REF!</definedName>
    <definedName name="S28R23">#REF!</definedName>
    <definedName name="S28R24" localSheetId="2">#REF!</definedName>
    <definedName name="S28R24" localSheetId="10">#REF!</definedName>
    <definedName name="S28R24" localSheetId="8">#REF!</definedName>
    <definedName name="S28R24" localSheetId="11">#REF!</definedName>
    <definedName name="S28R24" localSheetId="12">#REF!</definedName>
    <definedName name="S28R24">#REF!</definedName>
    <definedName name="S28R3" localSheetId="2">#REF!</definedName>
    <definedName name="S28R3" localSheetId="10">#REF!</definedName>
    <definedName name="S28R3" localSheetId="8">#REF!</definedName>
    <definedName name="S28R3" localSheetId="11">#REF!</definedName>
    <definedName name="S28R3" localSheetId="12">#REF!</definedName>
    <definedName name="S28R3">#REF!</definedName>
    <definedName name="S28R4" localSheetId="2">#REF!</definedName>
    <definedName name="S28R4" localSheetId="10">#REF!</definedName>
    <definedName name="S28R4" localSheetId="8">#REF!</definedName>
    <definedName name="S28R4" localSheetId="11">#REF!</definedName>
    <definedName name="S28R4" localSheetId="12">#REF!</definedName>
    <definedName name="S28R4">#REF!</definedName>
    <definedName name="S28R5" localSheetId="2">#REF!</definedName>
    <definedName name="S28R5" localSheetId="10">#REF!</definedName>
    <definedName name="S28R5" localSheetId="8">#REF!</definedName>
    <definedName name="S28R5" localSheetId="11">#REF!</definedName>
    <definedName name="S28R5" localSheetId="12">#REF!</definedName>
    <definedName name="S28R5">#REF!</definedName>
    <definedName name="S28R6" localSheetId="2">#REF!</definedName>
    <definedName name="S28R6" localSheetId="10">#REF!</definedName>
    <definedName name="S28R6" localSheetId="8">#REF!</definedName>
    <definedName name="S28R6" localSheetId="11">#REF!</definedName>
    <definedName name="S28R6" localSheetId="12">#REF!</definedName>
    <definedName name="S28R6">#REF!</definedName>
    <definedName name="S28R7" localSheetId="2">#REF!</definedName>
    <definedName name="S28R7" localSheetId="10">#REF!</definedName>
    <definedName name="S28R7" localSheetId="8">#REF!</definedName>
    <definedName name="S28R7" localSheetId="11">#REF!</definedName>
    <definedName name="S28R7" localSheetId="12">#REF!</definedName>
    <definedName name="S28R7">#REF!</definedName>
    <definedName name="S28R8" localSheetId="2">#REF!</definedName>
    <definedName name="S28R8" localSheetId="10">#REF!</definedName>
    <definedName name="S28R8" localSheetId="8">#REF!</definedName>
    <definedName name="S28R8" localSheetId="11">#REF!</definedName>
    <definedName name="S28R8" localSheetId="12">#REF!</definedName>
    <definedName name="S28R8">#REF!</definedName>
    <definedName name="S28R9" localSheetId="2">#REF!</definedName>
    <definedName name="S28R9" localSheetId="10">#REF!</definedName>
    <definedName name="S28R9" localSheetId="8">#REF!</definedName>
    <definedName name="S28R9" localSheetId="11">#REF!</definedName>
    <definedName name="S28R9" localSheetId="12">#REF!</definedName>
    <definedName name="S28R9">#REF!</definedName>
    <definedName name="S29P1" localSheetId="2">#REF!</definedName>
    <definedName name="S29P1" localSheetId="10">#REF!</definedName>
    <definedName name="S29P1" localSheetId="8">#REF!</definedName>
    <definedName name="S29P1" localSheetId="11">#REF!</definedName>
    <definedName name="S29P1" localSheetId="12">#REF!</definedName>
    <definedName name="S29P1">#REF!</definedName>
    <definedName name="S29P10" localSheetId="2">#REF!</definedName>
    <definedName name="S29P10" localSheetId="10">#REF!</definedName>
    <definedName name="S29P10" localSheetId="8">#REF!</definedName>
    <definedName name="S29P10" localSheetId="11">#REF!</definedName>
    <definedName name="S29P10" localSheetId="12">#REF!</definedName>
    <definedName name="S29P10">#REF!</definedName>
    <definedName name="S29P11" localSheetId="2">#REF!</definedName>
    <definedName name="S29P11" localSheetId="10">#REF!</definedName>
    <definedName name="S29P11" localSheetId="8">#REF!</definedName>
    <definedName name="S29P11" localSheetId="11">#REF!</definedName>
    <definedName name="S29P11" localSheetId="12">#REF!</definedName>
    <definedName name="S29P11">#REF!</definedName>
    <definedName name="S29P12" localSheetId="2">#REF!</definedName>
    <definedName name="S29P12" localSheetId="10">#REF!</definedName>
    <definedName name="S29P12" localSheetId="8">#REF!</definedName>
    <definedName name="S29P12" localSheetId="11">#REF!</definedName>
    <definedName name="S29P12" localSheetId="12">#REF!</definedName>
    <definedName name="S29P12">#REF!</definedName>
    <definedName name="S29P13" localSheetId="2">#REF!</definedName>
    <definedName name="S29P13" localSheetId="10">#REF!</definedName>
    <definedName name="S29P13" localSheetId="8">#REF!</definedName>
    <definedName name="S29P13" localSheetId="11">#REF!</definedName>
    <definedName name="S29P13" localSheetId="12">#REF!</definedName>
    <definedName name="S29P13">#REF!</definedName>
    <definedName name="S29P14" localSheetId="2">#REF!</definedName>
    <definedName name="S29P14" localSheetId="10">#REF!</definedName>
    <definedName name="S29P14" localSheetId="8">#REF!</definedName>
    <definedName name="S29P14" localSheetId="11">#REF!</definedName>
    <definedName name="S29P14" localSheetId="12">#REF!</definedName>
    <definedName name="S29P14">#REF!</definedName>
    <definedName name="S29P15" localSheetId="2">#REF!</definedName>
    <definedName name="S29P15" localSheetId="10">#REF!</definedName>
    <definedName name="S29P15" localSheetId="8">#REF!</definedName>
    <definedName name="S29P15" localSheetId="11">#REF!</definedName>
    <definedName name="S29P15" localSheetId="12">#REF!</definedName>
    <definedName name="S29P15">#REF!</definedName>
    <definedName name="S29P16" localSheetId="2">#REF!</definedName>
    <definedName name="S29P16" localSheetId="10">#REF!</definedName>
    <definedName name="S29P16" localSheetId="8">#REF!</definedName>
    <definedName name="S29P16" localSheetId="11">#REF!</definedName>
    <definedName name="S29P16" localSheetId="12">#REF!</definedName>
    <definedName name="S29P16">#REF!</definedName>
    <definedName name="S29P17" localSheetId="2">#REF!</definedName>
    <definedName name="S29P17" localSheetId="10">#REF!</definedName>
    <definedName name="S29P17" localSheetId="8">#REF!</definedName>
    <definedName name="S29P17" localSheetId="11">#REF!</definedName>
    <definedName name="S29P17" localSheetId="12">#REF!</definedName>
    <definedName name="S29P17">#REF!</definedName>
    <definedName name="S29P18" localSheetId="2">#REF!</definedName>
    <definedName name="S29P18" localSheetId="10">#REF!</definedName>
    <definedName name="S29P18" localSheetId="8">#REF!</definedName>
    <definedName name="S29P18" localSheetId="11">#REF!</definedName>
    <definedName name="S29P18" localSheetId="12">#REF!</definedName>
    <definedName name="S29P18">#REF!</definedName>
    <definedName name="S29P19" localSheetId="2">#REF!</definedName>
    <definedName name="S29P19" localSheetId="10">#REF!</definedName>
    <definedName name="S29P19" localSheetId="8">#REF!</definedName>
    <definedName name="S29P19" localSheetId="11">#REF!</definedName>
    <definedName name="S29P19" localSheetId="12">#REF!</definedName>
    <definedName name="S29P19">#REF!</definedName>
    <definedName name="S29P2" localSheetId="2">#REF!</definedName>
    <definedName name="S29P2" localSheetId="10">#REF!</definedName>
    <definedName name="S29P2" localSheetId="8">#REF!</definedName>
    <definedName name="S29P2" localSheetId="11">#REF!</definedName>
    <definedName name="S29P2" localSheetId="12">#REF!</definedName>
    <definedName name="S29P2">#REF!</definedName>
    <definedName name="S29P20" localSheetId="2">#REF!</definedName>
    <definedName name="S29P20" localSheetId="10">#REF!</definedName>
    <definedName name="S29P20" localSheetId="8">#REF!</definedName>
    <definedName name="S29P20" localSheetId="11">#REF!</definedName>
    <definedName name="S29P20" localSheetId="12">#REF!</definedName>
    <definedName name="S29P20">#REF!</definedName>
    <definedName name="S29P21" localSheetId="2">#REF!</definedName>
    <definedName name="S29P21" localSheetId="10">#REF!</definedName>
    <definedName name="S29P21" localSheetId="8">#REF!</definedName>
    <definedName name="S29P21" localSheetId="11">#REF!</definedName>
    <definedName name="S29P21" localSheetId="12">#REF!</definedName>
    <definedName name="S29P21">#REF!</definedName>
    <definedName name="S29P22" localSheetId="2">#REF!</definedName>
    <definedName name="S29P22" localSheetId="10">#REF!</definedName>
    <definedName name="S29P22" localSheetId="8">#REF!</definedName>
    <definedName name="S29P22" localSheetId="11">#REF!</definedName>
    <definedName name="S29P22" localSheetId="12">#REF!</definedName>
    <definedName name="S29P22">#REF!</definedName>
    <definedName name="S29P23" localSheetId="2">#REF!</definedName>
    <definedName name="S29P23" localSheetId="10">#REF!</definedName>
    <definedName name="S29P23" localSheetId="8">#REF!</definedName>
    <definedName name="S29P23" localSheetId="11">#REF!</definedName>
    <definedName name="S29P23" localSheetId="12">#REF!</definedName>
    <definedName name="S29P23">#REF!</definedName>
    <definedName name="S29P24" localSheetId="2">#REF!</definedName>
    <definedName name="S29P24" localSheetId="10">#REF!</definedName>
    <definedName name="S29P24" localSheetId="8">#REF!</definedName>
    <definedName name="S29P24" localSheetId="11">#REF!</definedName>
    <definedName name="S29P24" localSheetId="12">#REF!</definedName>
    <definedName name="S29P24">#REF!</definedName>
    <definedName name="S29P3" localSheetId="2">#REF!</definedName>
    <definedName name="S29P3" localSheetId="10">#REF!</definedName>
    <definedName name="S29P3" localSheetId="8">#REF!</definedName>
    <definedName name="S29P3" localSheetId="11">#REF!</definedName>
    <definedName name="S29P3" localSheetId="12">#REF!</definedName>
    <definedName name="S29P3">#REF!</definedName>
    <definedName name="S29P4" localSheetId="2">#REF!</definedName>
    <definedName name="S29P4" localSheetId="10">#REF!</definedName>
    <definedName name="S29P4" localSheetId="8">#REF!</definedName>
    <definedName name="S29P4" localSheetId="11">#REF!</definedName>
    <definedName name="S29P4" localSheetId="12">#REF!</definedName>
    <definedName name="S29P4">#REF!</definedName>
    <definedName name="S29P5" localSheetId="2">#REF!</definedName>
    <definedName name="S29P5" localSheetId="10">#REF!</definedName>
    <definedName name="S29P5" localSheetId="8">#REF!</definedName>
    <definedName name="S29P5" localSheetId="11">#REF!</definedName>
    <definedName name="S29P5" localSheetId="12">#REF!</definedName>
    <definedName name="S29P5">#REF!</definedName>
    <definedName name="S29P6" localSheetId="2">#REF!</definedName>
    <definedName name="S29P6" localSheetId="10">#REF!</definedName>
    <definedName name="S29P6" localSheetId="8">#REF!</definedName>
    <definedName name="S29P6" localSheetId="11">#REF!</definedName>
    <definedName name="S29P6" localSheetId="12">#REF!</definedName>
    <definedName name="S29P6">#REF!</definedName>
    <definedName name="S29P7" localSheetId="2">#REF!</definedName>
    <definedName name="S29P7" localSheetId="10">#REF!</definedName>
    <definedName name="S29P7" localSheetId="8">#REF!</definedName>
    <definedName name="S29P7" localSheetId="11">#REF!</definedName>
    <definedName name="S29P7" localSheetId="12">#REF!</definedName>
    <definedName name="S29P7">#REF!</definedName>
    <definedName name="S29P8" localSheetId="2">#REF!</definedName>
    <definedName name="S29P8" localSheetId="10">#REF!</definedName>
    <definedName name="S29P8" localSheetId="8">#REF!</definedName>
    <definedName name="S29P8" localSheetId="11">#REF!</definedName>
    <definedName name="S29P8" localSheetId="12">#REF!</definedName>
    <definedName name="S29P8">#REF!</definedName>
    <definedName name="S29P9" localSheetId="2">#REF!</definedName>
    <definedName name="S29P9" localSheetId="10">#REF!</definedName>
    <definedName name="S29P9" localSheetId="8">#REF!</definedName>
    <definedName name="S29P9" localSheetId="11">#REF!</definedName>
    <definedName name="S29P9" localSheetId="12">#REF!</definedName>
    <definedName name="S29P9">#REF!</definedName>
    <definedName name="S29R1" localSheetId="2">#REF!</definedName>
    <definedName name="S29R1" localSheetId="10">#REF!</definedName>
    <definedName name="S29R1" localSheetId="8">#REF!</definedName>
    <definedName name="S29R1" localSheetId="11">#REF!</definedName>
    <definedName name="S29R1" localSheetId="12">#REF!</definedName>
    <definedName name="S29R1">#REF!</definedName>
    <definedName name="S29R10" localSheetId="2">#REF!</definedName>
    <definedName name="S29R10" localSheetId="10">#REF!</definedName>
    <definedName name="S29R10" localSheetId="8">#REF!</definedName>
    <definedName name="S29R10" localSheetId="11">#REF!</definedName>
    <definedName name="S29R10" localSheetId="12">#REF!</definedName>
    <definedName name="S29R10">#REF!</definedName>
    <definedName name="S29R11" localSheetId="2">#REF!</definedName>
    <definedName name="S29R11" localSheetId="10">#REF!</definedName>
    <definedName name="S29R11" localSheetId="8">#REF!</definedName>
    <definedName name="S29R11" localSheetId="11">#REF!</definedName>
    <definedName name="S29R11" localSheetId="12">#REF!</definedName>
    <definedName name="S29R11">#REF!</definedName>
    <definedName name="S29R12" localSheetId="2">#REF!</definedName>
    <definedName name="S29R12" localSheetId="10">#REF!</definedName>
    <definedName name="S29R12" localSheetId="8">#REF!</definedName>
    <definedName name="S29R12" localSheetId="11">#REF!</definedName>
    <definedName name="S29R12" localSheetId="12">#REF!</definedName>
    <definedName name="S29R12">#REF!</definedName>
    <definedName name="S29R13" localSheetId="2">#REF!</definedName>
    <definedName name="S29R13" localSheetId="10">#REF!</definedName>
    <definedName name="S29R13" localSheetId="8">#REF!</definedName>
    <definedName name="S29R13" localSheetId="11">#REF!</definedName>
    <definedName name="S29R13" localSheetId="12">#REF!</definedName>
    <definedName name="S29R13">#REF!</definedName>
    <definedName name="S29R14" localSheetId="2">#REF!</definedName>
    <definedName name="S29R14" localSheetId="10">#REF!</definedName>
    <definedName name="S29R14" localSheetId="8">#REF!</definedName>
    <definedName name="S29R14" localSheetId="11">#REF!</definedName>
    <definedName name="S29R14" localSheetId="12">#REF!</definedName>
    <definedName name="S29R14">#REF!</definedName>
    <definedName name="S29R15" localSheetId="2">#REF!</definedName>
    <definedName name="S29R15" localSheetId="10">#REF!</definedName>
    <definedName name="S29R15" localSheetId="8">#REF!</definedName>
    <definedName name="S29R15" localSheetId="11">#REF!</definedName>
    <definedName name="S29R15" localSheetId="12">#REF!</definedName>
    <definedName name="S29R15">#REF!</definedName>
    <definedName name="S29R16" localSheetId="2">#REF!</definedName>
    <definedName name="S29R16" localSheetId="10">#REF!</definedName>
    <definedName name="S29R16" localSheetId="8">#REF!</definedName>
    <definedName name="S29R16" localSheetId="11">#REF!</definedName>
    <definedName name="S29R16" localSheetId="12">#REF!</definedName>
    <definedName name="S29R16">#REF!</definedName>
    <definedName name="S29R17" localSheetId="2">#REF!</definedName>
    <definedName name="S29R17" localSheetId="10">#REF!</definedName>
    <definedName name="S29R17" localSheetId="8">#REF!</definedName>
    <definedName name="S29R17" localSheetId="11">#REF!</definedName>
    <definedName name="S29R17" localSheetId="12">#REF!</definedName>
    <definedName name="S29R17">#REF!</definedName>
    <definedName name="S29R18" localSheetId="2">#REF!</definedName>
    <definedName name="S29R18" localSheetId="10">#REF!</definedName>
    <definedName name="S29R18" localSheetId="8">#REF!</definedName>
    <definedName name="S29R18" localSheetId="11">#REF!</definedName>
    <definedName name="S29R18" localSheetId="12">#REF!</definedName>
    <definedName name="S29R18">#REF!</definedName>
    <definedName name="S29R19" localSheetId="2">#REF!</definedName>
    <definedName name="S29R19" localSheetId="10">#REF!</definedName>
    <definedName name="S29R19" localSheetId="8">#REF!</definedName>
    <definedName name="S29R19" localSheetId="11">#REF!</definedName>
    <definedName name="S29R19" localSheetId="12">#REF!</definedName>
    <definedName name="S29R19">#REF!</definedName>
    <definedName name="S29R2" localSheetId="2">#REF!</definedName>
    <definedName name="S29R2" localSheetId="10">#REF!</definedName>
    <definedName name="S29R2" localSheetId="8">#REF!</definedName>
    <definedName name="S29R2" localSheetId="11">#REF!</definedName>
    <definedName name="S29R2" localSheetId="12">#REF!</definedName>
    <definedName name="S29R2">#REF!</definedName>
    <definedName name="S29R20" localSheetId="2">#REF!</definedName>
    <definedName name="S29R20" localSheetId="10">#REF!</definedName>
    <definedName name="S29R20" localSheetId="8">#REF!</definedName>
    <definedName name="S29R20" localSheetId="11">#REF!</definedName>
    <definedName name="S29R20" localSheetId="12">#REF!</definedName>
    <definedName name="S29R20">#REF!</definedName>
    <definedName name="S29R21" localSheetId="2">#REF!</definedName>
    <definedName name="S29R21" localSheetId="10">#REF!</definedName>
    <definedName name="S29R21" localSheetId="8">#REF!</definedName>
    <definedName name="S29R21" localSheetId="11">#REF!</definedName>
    <definedName name="S29R21" localSheetId="12">#REF!</definedName>
    <definedName name="S29R21">#REF!</definedName>
    <definedName name="S29R22" localSheetId="2">#REF!</definedName>
    <definedName name="S29R22" localSheetId="10">#REF!</definedName>
    <definedName name="S29R22" localSheetId="8">#REF!</definedName>
    <definedName name="S29R22" localSheetId="11">#REF!</definedName>
    <definedName name="S29R22" localSheetId="12">#REF!</definedName>
    <definedName name="S29R22">#REF!</definedName>
    <definedName name="S29R23" localSheetId="2">#REF!</definedName>
    <definedName name="S29R23" localSheetId="10">#REF!</definedName>
    <definedName name="S29R23" localSheetId="8">#REF!</definedName>
    <definedName name="S29R23" localSheetId="11">#REF!</definedName>
    <definedName name="S29R23" localSheetId="12">#REF!</definedName>
    <definedName name="S29R23">#REF!</definedName>
    <definedName name="S29R24" localSheetId="2">#REF!</definedName>
    <definedName name="S29R24" localSheetId="10">#REF!</definedName>
    <definedName name="S29R24" localSheetId="8">#REF!</definedName>
    <definedName name="S29R24" localSheetId="11">#REF!</definedName>
    <definedName name="S29R24" localSheetId="12">#REF!</definedName>
    <definedName name="S29R24">#REF!</definedName>
    <definedName name="S29R3" localSheetId="2">#REF!</definedName>
    <definedName name="S29R3" localSheetId="10">#REF!</definedName>
    <definedName name="S29R3" localSheetId="8">#REF!</definedName>
    <definedName name="S29R3" localSheetId="11">#REF!</definedName>
    <definedName name="S29R3" localSheetId="12">#REF!</definedName>
    <definedName name="S29R3">#REF!</definedName>
    <definedName name="S29R4" localSheetId="2">#REF!</definedName>
    <definedName name="S29R4" localSheetId="10">#REF!</definedName>
    <definedName name="S29R4" localSheetId="8">#REF!</definedName>
    <definedName name="S29R4" localSheetId="11">#REF!</definedName>
    <definedName name="S29R4" localSheetId="12">#REF!</definedName>
    <definedName name="S29R4">#REF!</definedName>
    <definedName name="S29R5" localSheetId="2">#REF!</definedName>
    <definedName name="S29R5" localSheetId="10">#REF!</definedName>
    <definedName name="S29R5" localSheetId="8">#REF!</definedName>
    <definedName name="S29R5" localSheetId="11">#REF!</definedName>
    <definedName name="S29R5" localSheetId="12">#REF!</definedName>
    <definedName name="S29R5">#REF!</definedName>
    <definedName name="S29R6" localSheetId="2">#REF!</definedName>
    <definedName name="S29R6" localSheetId="10">#REF!</definedName>
    <definedName name="S29R6" localSheetId="8">#REF!</definedName>
    <definedName name="S29R6" localSheetId="11">#REF!</definedName>
    <definedName name="S29R6" localSheetId="12">#REF!</definedName>
    <definedName name="S29R6">#REF!</definedName>
    <definedName name="S29R7" localSheetId="2">#REF!</definedName>
    <definedName name="S29R7" localSheetId="10">#REF!</definedName>
    <definedName name="S29R7" localSheetId="8">#REF!</definedName>
    <definedName name="S29R7" localSheetId="11">#REF!</definedName>
    <definedName name="S29R7" localSheetId="12">#REF!</definedName>
    <definedName name="S29R7">#REF!</definedName>
    <definedName name="S29R8" localSheetId="2">#REF!</definedName>
    <definedName name="S29R8" localSheetId="10">#REF!</definedName>
    <definedName name="S29R8" localSheetId="8">#REF!</definedName>
    <definedName name="S29R8" localSheetId="11">#REF!</definedName>
    <definedName name="S29R8" localSheetId="12">#REF!</definedName>
    <definedName name="S29R8">#REF!</definedName>
    <definedName name="S29R9" localSheetId="2">#REF!</definedName>
    <definedName name="S29R9" localSheetId="10">#REF!</definedName>
    <definedName name="S29R9" localSheetId="8">#REF!</definedName>
    <definedName name="S29R9" localSheetId="11">#REF!</definedName>
    <definedName name="S29R9" localSheetId="12">#REF!</definedName>
    <definedName name="S29R9">#REF!</definedName>
    <definedName name="S2P1" localSheetId="2">#REF!</definedName>
    <definedName name="S2P1" localSheetId="10">#REF!</definedName>
    <definedName name="S2P1" localSheetId="8">#REF!</definedName>
    <definedName name="S2P1" localSheetId="11">#REF!</definedName>
    <definedName name="S2P1" localSheetId="12">#REF!</definedName>
    <definedName name="S2P1">#REF!</definedName>
    <definedName name="S2P10" localSheetId="2">#REF!</definedName>
    <definedName name="S2P10" localSheetId="10">#REF!</definedName>
    <definedName name="S2P10" localSheetId="8">#REF!</definedName>
    <definedName name="S2P10" localSheetId="11">#REF!</definedName>
    <definedName name="S2P10" localSheetId="12">#REF!</definedName>
    <definedName name="S2P10">#REF!</definedName>
    <definedName name="S2P11" localSheetId="2">#REF!</definedName>
    <definedName name="S2P11" localSheetId="10">#REF!</definedName>
    <definedName name="S2P11" localSheetId="8">#REF!</definedName>
    <definedName name="S2P11" localSheetId="11">#REF!</definedName>
    <definedName name="S2P11" localSheetId="12">#REF!</definedName>
    <definedName name="S2P11">#REF!</definedName>
    <definedName name="S2P12" localSheetId="2">#REF!</definedName>
    <definedName name="S2P12" localSheetId="10">#REF!</definedName>
    <definedName name="S2P12" localSheetId="8">#REF!</definedName>
    <definedName name="S2P12" localSheetId="11">#REF!</definedName>
    <definedName name="S2P12" localSheetId="12">#REF!</definedName>
    <definedName name="S2P12">#REF!</definedName>
    <definedName name="S2P13" localSheetId="2">#REF!</definedName>
    <definedName name="S2P13" localSheetId="10">#REF!</definedName>
    <definedName name="S2P13" localSheetId="8">#REF!</definedName>
    <definedName name="S2P13" localSheetId="11">#REF!</definedName>
    <definedName name="S2P13" localSheetId="12">#REF!</definedName>
    <definedName name="S2P13">#REF!</definedName>
    <definedName name="S2P14" localSheetId="2">#REF!</definedName>
    <definedName name="S2P14" localSheetId="10">#REF!</definedName>
    <definedName name="S2P14" localSheetId="8">#REF!</definedName>
    <definedName name="S2P14" localSheetId="11">#REF!</definedName>
    <definedName name="S2P14" localSheetId="12">#REF!</definedName>
    <definedName name="S2P14">#REF!</definedName>
    <definedName name="S2P15" localSheetId="2">#REF!</definedName>
    <definedName name="S2P15" localSheetId="10">#REF!</definedName>
    <definedName name="S2P15" localSheetId="8">#REF!</definedName>
    <definedName name="S2P15" localSheetId="11">#REF!</definedName>
    <definedName name="S2P15" localSheetId="12">#REF!</definedName>
    <definedName name="S2P15">#REF!</definedName>
    <definedName name="S2P16" localSheetId="2">#REF!</definedName>
    <definedName name="S2P16" localSheetId="10">#REF!</definedName>
    <definedName name="S2P16" localSheetId="8">#REF!</definedName>
    <definedName name="S2P16" localSheetId="11">#REF!</definedName>
    <definedName name="S2P16" localSheetId="12">#REF!</definedName>
    <definedName name="S2P16">#REF!</definedName>
    <definedName name="S2P17" localSheetId="2">#REF!</definedName>
    <definedName name="S2P17" localSheetId="10">#REF!</definedName>
    <definedName name="S2P17" localSheetId="8">#REF!</definedName>
    <definedName name="S2P17" localSheetId="11">#REF!</definedName>
    <definedName name="S2P17" localSheetId="12">#REF!</definedName>
    <definedName name="S2P17">#REF!</definedName>
    <definedName name="S2P18" localSheetId="2">#REF!</definedName>
    <definedName name="S2P18" localSheetId="10">#REF!</definedName>
    <definedName name="S2P18" localSheetId="8">#REF!</definedName>
    <definedName name="S2P18" localSheetId="11">#REF!</definedName>
    <definedName name="S2P18" localSheetId="12">#REF!</definedName>
    <definedName name="S2P18">#REF!</definedName>
    <definedName name="S2P19" localSheetId="2">#REF!</definedName>
    <definedName name="S2P19" localSheetId="10">#REF!</definedName>
    <definedName name="S2P19" localSheetId="8">#REF!</definedName>
    <definedName name="S2P19" localSheetId="11">#REF!</definedName>
    <definedName name="S2P19" localSheetId="12">#REF!</definedName>
    <definedName name="S2P19">#REF!</definedName>
    <definedName name="S2P2" localSheetId="2">#REF!</definedName>
    <definedName name="S2P2" localSheetId="10">#REF!</definedName>
    <definedName name="S2P2" localSheetId="8">#REF!</definedName>
    <definedName name="S2P2" localSheetId="11">#REF!</definedName>
    <definedName name="S2P2" localSheetId="12">#REF!</definedName>
    <definedName name="S2P2">#REF!</definedName>
    <definedName name="S2P20" localSheetId="2">#REF!</definedName>
    <definedName name="S2P20" localSheetId="10">#REF!</definedName>
    <definedName name="S2P20" localSheetId="8">#REF!</definedName>
    <definedName name="S2P20" localSheetId="11">#REF!</definedName>
    <definedName name="S2P20" localSheetId="12">#REF!</definedName>
    <definedName name="S2P20">#REF!</definedName>
    <definedName name="S2P21" localSheetId="2">#REF!</definedName>
    <definedName name="S2P21" localSheetId="10">#REF!</definedName>
    <definedName name="S2P21" localSheetId="8">#REF!</definedName>
    <definedName name="S2P21" localSheetId="11">#REF!</definedName>
    <definedName name="S2P21" localSheetId="12">#REF!</definedName>
    <definedName name="S2P21">#REF!</definedName>
    <definedName name="S2P22" localSheetId="2">#REF!</definedName>
    <definedName name="S2P22" localSheetId="10">#REF!</definedName>
    <definedName name="S2P22" localSheetId="8">#REF!</definedName>
    <definedName name="S2P22" localSheetId="11">#REF!</definedName>
    <definedName name="S2P22" localSheetId="12">#REF!</definedName>
    <definedName name="S2P22">#REF!</definedName>
    <definedName name="S2P23" localSheetId="2">#REF!</definedName>
    <definedName name="S2P23" localSheetId="10">#REF!</definedName>
    <definedName name="S2P23" localSheetId="8">#REF!</definedName>
    <definedName name="S2P23" localSheetId="11">#REF!</definedName>
    <definedName name="S2P23" localSheetId="12">#REF!</definedName>
    <definedName name="S2P23">#REF!</definedName>
    <definedName name="S2P24" localSheetId="2">#REF!</definedName>
    <definedName name="S2P24" localSheetId="10">#REF!</definedName>
    <definedName name="S2P24" localSheetId="8">#REF!</definedName>
    <definedName name="S2P24" localSheetId="11">#REF!</definedName>
    <definedName name="S2P24" localSheetId="12">#REF!</definedName>
    <definedName name="S2P24">#REF!</definedName>
    <definedName name="S2P3" localSheetId="2">#REF!</definedName>
    <definedName name="S2P3" localSheetId="10">#REF!</definedName>
    <definedName name="S2P3" localSheetId="8">#REF!</definedName>
    <definedName name="S2P3" localSheetId="11">#REF!</definedName>
    <definedName name="S2P3" localSheetId="12">#REF!</definedName>
    <definedName name="S2P3">#REF!</definedName>
    <definedName name="S2P4" localSheetId="2">#REF!</definedName>
    <definedName name="S2P4" localSheetId="10">#REF!</definedName>
    <definedName name="S2P4" localSheetId="8">#REF!</definedName>
    <definedName name="S2P4" localSheetId="11">#REF!</definedName>
    <definedName name="S2P4" localSheetId="12">#REF!</definedName>
    <definedName name="S2P4">#REF!</definedName>
    <definedName name="S2P5" localSheetId="2">#REF!</definedName>
    <definedName name="S2P5" localSheetId="10">#REF!</definedName>
    <definedName name="S2P5" localSheetId="8">#REF!</definedName>
    <definedName name="S2P5" localSheetId="11">#REF!</definedName>
    <definedName name="S2P5" localSheetId="12">#REF!</definedName>
    <definedName name="S2P5">#REF!</definedName>
    <definedName name="S2P6" localSheetId="2">#REF!</definedName>
    <definedName name="S2P6" localSheetId="10">#REF!</definedName>
    <definedName name="S2P6" localSheetId="8">#REF!</definedName>
    <definedName name="S2P6" localSheetId="11">#REF!</definedName>
    <definedName name="S2P6" localSheetId="12">#REF!</definedName>
    <definedName name="S2P6">#REF!</definedName>
    <definedName name="S2P7" localSheetId="2">#REF!</definedName>
    <definedName name="S2P7" localSheetId="10">#REF!</definedName>
    <definedName name="S2P7" localSheetId="8">#REF!</definedName>
    <definedName name="S2P7" localSheetId="11">#REF!</definedName>
    <definedName name="S2P7" localSheetId="12">#REF!</definedName>
    <definedName name="S2P7">#REF!</definedName>
    <definedName name="S2P8" localSheetId="2">#REF!</definedName>
    <definedName name="S2P8" localSheetId="10">#REF!</definedName>
    <definedName name="S2P8" localSheetId="8">#REF!</definedName>
    <definedName name="S2P8" localSheetId="11">#REF!</definedName>
    <definedName name="S2P8" localSheetId="12">#REF!</definedName>
    <definedName name="S2P8">#REF!</definedName>
    <definedName name="S2P9" localSheetId="2">#REF!</definedName>
    <definedName name="S2P9" localSheetId="10">#REF!</definedName>
    <definedName name="S2P9" localSheetId="8">#REF!</definedName>
    <definedName name="S2P9" localSheetId="11">#REF!</definedName>
    <definedName name="S2P9" localSheetId="12">#REF!</definedName>
    <definedName name="S2P9">#REF!</definedName>
    <definedName name="S2PP4" localSheetId="2">#REF!</definedName>
    <definedName name="S2PP4" localSheetId="10">#REF!</definedName>
    <definedName name="S2PP4" localSheetId="8">#REF!</definedName>
    <definedName name="S2PP4" localSheetId="11">#REF!</definedName>
    <definedName name="S2PP4" localSheetId="12">#REF!</definedName>
    <definedName name="S2PP4">#REF!</definedName>
    <definedName name="S2R1" localSheetId="2">#REF!</definedName>
    <definedName name="S2R1" localSheetId="10">#REF!</definedName>
    <definedName name="S2R1" localSheetId="8">#REF!</definedName>
    <definedName name="S2R1" localSheetId="11">#REF!</definedName>
    <definedName name="S2R1" localSheetId="12">#REF!</definedName>
    <definedName name="S2R1">#REF!</definedName>
    <definedName name="S2R10" localSheetId="2">#REF!</definedName>
    <definedName name="S2R10" localSheetId="10">#REF!</definedName>
    <definedName name="S2R10" localSheetId="8">#REF!</definedName>
    <definedName name="S2R10" localSheetId="11">#REF!</definedName>
    <definedName name="S2R10" localSheetId="12">#REF!</definedName>
    <definedName name="S2R10">#REF!</definedName>
    <definedName name="S2R11" localSheetId="2">#REF!</definedName>
    <definedName name="S2R11" localSheetId="10">#REF!</definedName>
    <definedName name="S2R11" localSheetId="8">#REF!</definedName>
    <definedName name="S2R11" localSheetId="11">#REF!</definedName>
    <definedName name="S2R11" localSheetId="12">#REF!</definedName>
    <definedName name="S2R11">#REF!</definedName>
    <definedName name="S2R12" localSheetId="2">#REF!</definedName>
    <definedName name="S2R12" localSheetId="10">#REF!</definedName>
    <definedName name="S2R12" localSheetId="8">#REF!</definedName>
    <definedName name="S2R12" localSheetId="11">#REF!</definedName>
    <definedName name="S2R12" localSheetId="12">#REF!</definedName>
    <definedName name="S2R12">#REF!</definedName>
    <definedName name="S2R13" localSheetId="2">#REF!</definedName>
    <definedName name="S2R13" localSheetId="10">#REF!</definedName>
    <definedName name="S2R13" localSheetId="8">#REF!</definedName>
    <definedName name="S2R13" localSheetId="11">#REF!</definedName>
    <definedName name="S2R13" localSheetId="12">#REF!</definedName>
    <definedName name="S2R13">#REF!</definedName>
    <definedName name="S2R14" localSheetId="2">#REF!</definedName>
    <definedName name="S2R14" localSheetId="10">#REF!</definedName>
    <definedName name="S2R14" localSheetId="8">#REF!</definedName>
    <definedName name="S2R14" localSheetId="11">#REF!</definedName>
    <definedName name="S2R14" localSheetId="12">#REF!</definedName>
    <definedName name="S2R14">#REF!</definedName>
    <definedName name="S2R15" localSheetId="2">#REF!</definedName>
    <definedName name="S2R15" localSheetId="10">#REF!</definedName>
    <definedName name="S2R15" localSheetId="8">#REF!</definedName>
    <definedName name="S2R15" localSheetId="11">#REF!</definedName>
    <definedName name="S2R15" localSheetId="12">#REF!</definedName>
    <definedName name="S2R15">#REF!</definedName>
    <definedName name="S2R16" localSheetId="2">#REF!</definedName>
    <definedName name="S2R16" localSheetId="10">#REF!</definedName>
    <definedName name="S2R16" localSheetId="8">#REF!</definedName>
    <definedName name="S2R16" localSheetId="11">#REF!</definedName>
    <definedName name="S2R16" localSheetId="12">#REF!</definedName>
    <definedName name="S2R16">#REF!</definedName>
    <definedName name="S2R17" localSheetId="2">#REF!</definedName>
    <definedName name="S2R17" localSheetId="10">#REF!</definedName>
    <definedName name="S2R17" localSheetId="8">#REF!</definedName>
    <definedName name="S2R17" localSheetId="11">#REF!</definedName>
    <definedName name="S2R17" localSheetId="12">#REF!</definedName>
    <definedName name="S2R17">#REF!</definedName>
    <definedName name="S2R18" localSheetId="2">#REF!</definedName>
    <definedName name="S2R18" localSheetId="10">#REF!</definedName>
    <definedName name="S2R18" localSheetId="8">#REF!</definedName>
    <definedName name="S2R18" localSheetId="11">#REF!</definedName>
    <definedName name="S2R18" localSheetId="12">#REF!</definedName>
    <definedName name="S2R18">#REF!</definedName>
    <definedName name="S2R19" localSheetId="2">#REF!</definedName>
    <definedName name="S2R19" localSheetId="10">#REF!</definedName>
    <definedName name="S2R19" localSheetId="8">#REF!</definedName>
    <definedName name="S2R19" localSheetId="11">#REF!</definedName>
    <definedName name="S2R19" localSheetId="12">#REF!</definedName>
    <definedName name="S2R19">#REF!</definedName>
    <definedName name="S2R2" localSheetId="2">#REF!</definedName>
    <definedName name="S2R2" localSheetId="10">#REF!</definedName>
    <definedName name="S2R2" localSheetId="8">#REF!</definedName>
    <definedName name="S2R2" localSheetId="11">#REF!</definedName>
    <definedName name="S2R2" localSheetId="12">#REF!</definedName>
    <definedName name="S2R2">#REF!</definedName>
    <definedName name="S2R20" localSheetId="2">#REF!</definedName>
    <definedName name="S2R20" localSheetId="10">#REF!</definedName>
    <definedName name="S2R20" localSheetId="8">#REF!</definedName>
    <definedName name="S2R20" localSheetId="11">#REF!</definedName>
    <definedName name="S2R20" localSheetId="12">#REF!</definedName>
    <definedName name="S2R20">#REF!</definedName>
    <definedName name="S2R21" localSheetId="2">#REF!</definedName>
    <definedName name="S2R21" localSheetId="10">#REF!</definedName>
    <definedName name="S2R21" localSheetId="8">#REF!</definedName>
    <definedName name="S2R21" localSheetId="11">#REF!</definedName>
    <definedName name="S2R21" localSheetId="12">#REF!</definedName>
    <definedName name="S2R21">#REF!</definedName>
    <definedName name="S2R22" localSheetId="2">#REF!</definedName>
    <definedName name="S2R22" localSheetId="10">#REF!</definedName>
    <definedName name="S2R22" localSheetId="8">#REF!</definedName>
    <definedName name="S2R22" localSheetId="11">#REF!</definedName>
    <definedName name="S2R22" localSheetId="12">#REF!</definedName>
    <definedName name="S2R22">#REF!</definedName>
    <definedName name="S2R23" localSheetId="2">#REF!</definedName>
    <definedName name="S2R23" localSheetId="10">#REF!</definedName>
    <definedName name="S2R23" localSheetId="8">#REF!</definedName>
    <definedName name="S2R23" localSheetId="11">#REF!</definedName>
    <definedName name="S2R23" localSheetId="12">#REF!</definedName>
    <definedName name="S2R23">#REF!</definedName>
    <definedName name="S2R24" localSheetId="2">#REF!</definedName>
    <definedName name="S2R24" localSheetId="10">#REF!</definedName>
    <definedName name="S2R24" localSheetId="8">#REF!</definedName>
    <definedName name="S2R24" localSheetId="11">#REF!</definedName>
    <definedName name="S2R24" localSheetId="12">#REF!</definedName>
    <definedName name="S2R24">#REF!</definedName>
    <definedName name="S2R3" localSheetId="2">#REF!</definedName>
    <definedName name="S2R3" localSheetId="10">#REF!</definedName>
    <definedName name="S2R3" localSheetId="8">#REF!</definedName>
    <definedName name="S2R3" localSheetId="11">#REF!</definedName>
    <definedName name="S2R3" localSheetId="12">#REF!</definedName>
    <definedName name="S2R3">#REF!</definedName>
    <definedName name="S2R4" localSheetId="2">#REF!</definedName>
    <definedName name="S2R4" localSheetId="10">#REF!</definedName>
    <definedName name="S2R4" localSheetId="8">#REF!</definedName>
    <definedName name="S2R4" localSheetId="11">#REF!</definedName>
    <definedName name="S2R4" localSheetId="12">#REF!</definedName>
    <definedName name="S2R4">#REF!</definedName>
    <definedName name="S2R5" localSheetId="2">#REF!</definedName>
    <definedName name="S2R5" localSheetId="10">#REF!</definedName>
    <definedName name="S2R5" localSheetId="8">#REF!</definedName>
    <definedName name="S2R5" localSheetId="11">#REF!</definedName>
    <definedName name="S2R5" localSheetId="12">#REF!</definedName>
    <definedName name="S2R5">#REF!</definedName>
    <definedName name="S2R6" localSheetId="2">#REF!</definedName>
    <definedName name="S2R6" localSheetId="10">#REF!</definedName>
    <definedName name="S2R6" localSheetId="8">#REF!</definedName>
    <definedName name="S2R6" localSheetId="11">#REF!</definedName>
    <definedName name="S2R6" localSheetId="12">#REF!</definedName>
    <definedName name="S2R6">#REF!</definedName>
    <definedName name="S2R7" localSheetId="2">#REF!</definedName>
    <definedName name="S2R7" localSheetId="10">#REF!</definedName>
    <definedName name="S2R7" localSheetId="8">#REF!</definedName>
    <definedName name="S2R7" localSheetId="11">#REF!</definedName>
    <definedName name="S2R7" localSheetId="12">#REF!</definedName>
    <definedName name="S2R7">#REF!</definedName>
    <definedName name="S2R8" localSheetId="2">#REF!</definedName>
    <definedName name="S2R8" localSheetId="10">#REF!</definedName>
    <definedName name="S2R8" localSheetId="8">#REF!</definedName>
    <definedName name="S2R8" localSheetId="11">#REF!</definedName>
    <definedName name="S2R8" localSheetId="12">#REF!</definedName>
    <definedName name="S2R8">#REF!</definedName>
    <definedName name="S2R9" localSheetId="2">#REF!</definedName>
    <definedName name="S2R9" localSheetId="10">#REF!</definedName>
    <definedName name="S2R9" localSheetId="8">#REF!</definedName>
    <definedName name="S2R9" localSheetId="11">#REF!</definedName>
    <definedName name="S2R9" localSheetId="12">#REF!</definedName>
    <definedName name="S2R9">#REF!</definedName>
    <definedName name="S30P1" localSheetId="2">#REF!</definedName>
    <definedName name="S30P1" localSheetId="10">#REF!</definedName>
    <definedName name="S30P1" localSheetId="8">#REF!</definedName>
    <definedName name="S30P1" localSheetId="11">#REF!</definedName>
    <definedName name="S30P1" localSheetId="12">#REF!</definedName>
    <definedName name="S30P1">#REF!</definedName>
    <definedName name="S30P10" localSheetId="2">#REF!</definedName>
    <definedName name="S30P10" localSheetId="10">#REF!</definedName>
    <definedName name="S30P10" localSheetId="8">#REF!</definedName>
    <definedName name="S30P10" localSheetId="11">#REF!</definedName>
    <definedName name="S30P10" localSheetId="12">#REF!</definedName>
    <definedName name="S30P10">#REF!</definedName>
    <definedName name="S30P11" localSheetId="2">#REF!</definedName>
    <definedName name="S30P11" localSheetId="10">#REF!</definedName>
    <definedName name="S30P11" localSheetId="8">#REF!</definedName>
    <definedName name="S30P11" localSheetId="11">#REF!</definedName>
    <definedName name="S30P11" localSheetId="12">#REF!</definedName>
    <definedName name="S30P11">#REF!</definedName>
    <definedName name="S30P12" localSheetId="2">#REF!</definedName>
    <definedName name="S30P12" localSheetId="10">#REF!</definedName>
    <definedName name="S30P12" localSheetId="8">#REF!</definedName>
    <definedName name="S30P12" localSheetId="11">#REF!</definedName>
    <definedName name="S30P12" localSheetId="12">#REF!</definedName>
    <definedName name="S30P12">#REF!</definedName>
    <definedName name="S30P13" localSheetId="2">#REF!</definedName>
    <definedName name="S30P13" localSheetId="10">#REF!</definedName>
    <definedName name="S30P13" localSheetId="8">#REF!</definedName>
    <definedName name="S30P13" localSheetId="11">#REF!</definedName>
    <definedName name="S30P13" localSheetId="12">#REF!</definedName>
    <definedName name="S30P13">#REF!</definedName>
    <definedName name="S30P14" localSheetId="2">#REF!</definedName>
    <definedName name="S30P14" localSheetId="10">#REF!</definedName>
    <definedName name="S30P14" localSheetId="8">#REF!</definedName>
    <definedName name="S30P14" localSheetId="11">#REF!</definedName>
    <definedName name="S30P14" localSheetId="12">#REF!</definedName>
    <definedName name="S30P14">#REF!</definedName>
    <definedName name="S30P15" localSheetId="2">#REF!</definedName>
    <definedName name="S30P15" localSheetId="10">#REF!</definedName>
    <definedName name="S30P15" localSheetId="8">#REF!</definedName>
    <definedName name="S30P15" localSheetId="11">#REF!</definedName>
    <definedName name="S30P15" localSheetId="12">#REF!</definedName>
    <definedName name="S30P15">#REF!</definedName>
    <definedName name="S30P16" localSheetId="2">#REF!</definedName>
    <definedName name="S30P16" localSheetId="10">#REF!</definedName>
    <definedName name="S30P16" localSheetId="8">#REF!</definedName>
    <definedName name="S30P16" localSheetId="11">#REF!</definedName>
    <definedName name="S30P16" localSheetId="12">#REF!</definedName>
    <definedName name="S30P16">#REF!</definedName>
    <definedName name="S30P17" localSheetId="2">#REF!</definedName>
    <definedName name="S30P17" localSheetId="10">#REF!</definedName>
    <definedName name="S30P17" localSheetId="8">#REF!</definedName>
    <definedName name="S30P17" localSheetId="11">#REF!</definedName>
    <definedName name="S30P17" localSheetId="12">#REF!</definedName>
    <definedName name="S30P17">#REF!</definedName>
    <definedName name="S30P18" localSheetId="2">#REF!</definedName>
    <definedName name="S30P18" localSheetId="10">#REF!</definedName>
    <definedName name="S30P18" localSheetId="8">#REF!</definedName>
    <definedName name="S30P18" localSheetId="11">#REF!</definedName>
    <definedName name="S30P18" localSheetId="12">#REF!</definedName>
    <definedName name="S30P18">#REF!</definedName>
    <definedName name="S30P19" localSheetId="2">#REF!</definedName>
    <definedName name="S30P19" localSheetId="10">#REF!</definedName>
    <definedName name="S30P19" localSheetId="8">#REF!</definedName>
    <definedName name="S30P19" localSheetId="11">#REF!</definedName>
    <definedName name="S30P19" localSheetId="12">#REF!</definedName>
    <definedName name="S30P19">#REF!</definedName>
    <definedName name="S30P2" localSheetId="2">#REF!</definedName>
    <definedName name="S30P2" localSheetId="10">#REF!</definedName>
    <definedName name="S30P2" localSheetId="8">#REF!</definedName>
    <definedName name="S30P2" localSheetId="11">#REF!</definedName>
    <definedName name="S30P2" localSheetId="12">#REF!</definedName>
    <definedName name="S30P2">#REF!</definedName>
    <definedName name="S30P20" localSheetId="2">#REF!</definedName>
    <definedName name="S30P20" localSheetId="10">#REF!</definedName>
    <definedName name="S30P20" localSheetId="8">#REF!</definedName>
    <definedName name="S30P20" localSheetId="11">#REF!</definedName>
    <definedName name="S30P20" localSheetId="12">#REF!</definedName>
    <definedName name="S30P20">#REF!</definedName>
    <definedName name="S30P21" localSheetId="2">#REF!</definedName>
    <definedName name="S30P21" localSheetId="10">#REF!</definedName>
    <definedName name="S30P21" localSheetId="8">#REF!</definedName>
    <definedName name="S30P21" localSheetId="11">#REF!</definedName>
    <definedName name="S30P21" localSheetId="12">#REF!</definedName>
    <definedName name="S30P21">#REF!</definedName>
    <definedName name="S30P22" localSheetId="2">#REF!</definedName>
    <definedName name="S30P22" localSheetId="10">#REF!</definedName>
    <definedName name="S30P22" localSheetId="8">#REF!</definedName>
    <definedName name="S30P22" localSheetId="11">#REF!</definedName>
    <definedName name="S30P22" localSheetId="12">#REF!</definedName>
    <definedName name="S30P22">#REF!</definedName>
    <definedName name="S30P23" localSheetId="2">#REF!</definedName>
    <definedName name="S30P23" localSheetId="10">#REF!</definedName>
    <definedName name="S30P23" localSheetId="8">#REF!</definedName>
    <definedName name="S30P23" localSheetId="11">#REF!</definedName>
    <definedName name="S30P23" localSheetId="12">#REF!</definedName>
    <definedName name="S30P23">#REF!</definedName>
    <definedName name="S30P24" localSheetId="2">#REF!</definedName>
    <definedName name="S30P24" localSheetId="10">#REF!</definedName>
    <definedName name="S30P24" localSheetId="8">#REF!</definedName>
    <definedName name="S30P24" localSheetId="11">#REF!</definedName>
    <definedName name="S30P24" localSheetId="12">#REF!</definedName>
    <definedName name="S30P24">#REF!</definedName>
    <definedName name="S30P3" localSheetId="2">#REF!</definedName>
    <definedName name="S30P3" localSheetId="10">#REF!</definedName>
    <definedName name="S30P3" localSheetId="8">#REF!</definedName>
    <definedName name="S30P3" localSheetId="11">#REF!</definedName>
    <definedName name="S30P3" localSheetId="12">#REF!</definedName>
    <definedName name="S30P3">#REF!</definedName>
    <definedName name="S30P4" localSheetId="2">#REF!</definedName>
    <definedName name="S30P4" localSheetId="10">#REF!</definedName>
    <definedName name="S30P4" localSheetId="8">#REF!</definedName>
    <definedName name="S30P4" localSheetId="11">#REF!</definedName>
    <definedName name="S30P4" localSheetId="12">#REF!</definedName>
    <definedName name="S30P4">#REF!</definedName>
    <definedName name="S30P5" localSheetId="2">#REF!</definedName>
    <definedName name="S30P5" localSheetId="10">#REF!</definedName>
    <definedName name="S30P5" localSheetId="8">#REF!</definedName>
    <definedName name="S30P5" localSheetId="11">#REF!</definedName>
    <definedName name="S30P5" localSheetId="12">#REF!</definedName>
    <definedName name="S30P5">#REF!</definedName>
    <definedName name="S30P6" localSheetId="2">#REF!</definedName>
    <definedName name="S30P6" localSheetId="10">#REF!</definedName>
    <definedName name="S30P6" localSheetId="8">#REF!</definedName>
    <definedName name="S30P6" localSheetId="11">#REF!</definedName>
    <definedName name="S30P6" localSheetId="12">#REF!</definedName>
    <definedName name="S30P6">#REF!</definedName>
    <definedName name="S30P7" localSheetId="2">#REF!</definedName>
    <definedName name="S30P7" localSheetId="10">#REF!</definedName>
    <definedName name="S30P7" localSheetId="8">#REF!</definedName>
    <definedName name="S30P7" localSheetId="11">#REF!</definedName>
    <definedName name="S30P7" localSheetId="12">#REF!</definedName>
    <definedName name="S30P7">#REF!</definedName>
    <definedName name="S30P8" localSheetId="2">#REF!</definedName>
    <definedName name="S30P8" localSheetId="10">#REF!</definedName>
    <definedName name="S30P8" localSheetId="8">#REF!</definedName>
    <definedName name="S30P8" localSheetId="11">#REF!</definedName>
    <definedName name="S30P8" localSheetId="12">#REF!</definedName>
    <definedName name="S30P8">#REF!</definedName>
    <definedName name="S30P9" localSheetId="2">#REF!</definedName>
    <definedName name="S30P9" localSheetId="10">#REF!</definedName>
    <definedName name="S30P9" localSheetId="8">#REF!</definedName>
    <definedName name="S30P9" localSheetId="11">#REF!</definedName>
    <definedName name="S30P9" localSheetId="12">#REF!</definedName>
    <definedName name="S30P9">#REF!</definedName>
    <definedName name="S30R1" localSheetId="2">#REF!</definedName>
    <definedName name="S30R1" localSheetId="10">#REF!</definedName>
    <definedName name="S30R1" localSheetId="8">#REF!</definedName>
    <definedName name="S30R1" localSheetId="11">#REF!</definedName>
    <definedName name="S30R1" localSheetId="12">#REF!</definedName>
    <definedName name="S30R1">#REF!</definedName>
    <definedName name="S30R10" localSheetId="2">#REF!</definedName>
    <definedName name="S30R10" localSheetId="10">#REF!</definedName>
    <definedName name="S30R10" localSheetId="8">#REF!</definedName>
    <definedName name="S30R10" localSheetId="11">#REF!</definedName>
    <definedName name="S30R10" localSheetId="12">#REF!</definedName>
    <definedName name="S30R10">#REF!</definedName>
    <definedName name="S30R11" localSheetId="2">#REF!</definedName>
    <definedName name="S30R11" localSheetId="10">#REF!</definedName>
    <definedName name="S30R11" localSheetId="8">#REF!</definedName>
    <definedName name="S30R11" localSheetId="11">#REF!</definedName>
    <definedName name="S30R11" localSheetId="12">#REF!</definedName>
    <definedName name="S30R11">#REF!</definedName>
    <definedName name="S30R12" localSheetId="2">#REF!</definedName>
    <definedName name="S30R12" localSheetId="10">#REF!</definedName>
    <definedName name="S30R12" localSheetId="8">#REF!</definedName>
    <definedName name="S30R12" localSheetId="11">#REF!</definedName>
    <definedName name="S30R12" localSheetId="12">#REF!</definedName>
    <definedName name="S30R12">#REF!</definedName>
    <definedName name="S30R13" localSheetId="2">#REF!</definedName>
    <definedName name="S30R13" localSheetId="10">#REF!</definedName>
    <definedName name="S30R13" localSheetId="8">#REF!</definedName>
    <definedName name="S30R13" localSheetId="11">#REF!</definedName>
    <definedName name="S30R13" localSheetId="12">#REF!</definedName>
    <definedName name="S30R13">#REF!</definedName>
    <definedName name="S30R14" localSheetId="2">#REF!</definedName>
    <definedName name="S30R14" localSheetId="10">#REF!</definedName>
    <definedName name="S30R14" localSheetId="8">#REF!</definedName>
    <definedName name="S30R14" localSheetId="11">#REF!</definedName>
    <definedName name="S30R14" localSheetId="12">#REF!</definedName>
    <definedName name="S30R14">#REF!</definedName>
    <definedName name="S30R15" localSheetId="2">#REF!</definedName>
    <definedName name="S30R15" localSheetId="10">#REF!</definedName>
    <definedName name="S30R15" localSheetId="8">#REF!</definedName>
    <definedName name="S30R15" localSheetId="11">#REF!</definedName>
    <definedName name="S30R15" localSheetId="12">#REF!</definedName>
    <definedName name="S30R15">#REF!</definedName>
    <definedName name="S30R16" localSheetId="2">#REF!</definedName>
    <definedName name="S30R16" localSheetId="10">#REF!</definedName>
    <definedName name="S30R16" localSheetId="8">#REF!</definedName>
    <definedName name="S30R16" localSheetId="11">#REF!</definedName>
    <definedName name="S30R16" localSheetId="12">#REF!</definedName>
    <definedName name="S30R16">#REF!</definedName>
    <definedName name="S30R17" localSheetId="2">#REF!</definedName>
    <definedName name="S30R17" localSheetId="10">#REF!</definedName>
    <definedName name="S30R17" localSheetId="8">#REF!</definedName>
    <definedName name="S30R17" localSheetId="11">#REF!</definedName>
    <definedName name="S30R17" localSheetId="12">#REF!</definedName>
    <definedName name="S30R17">#REF!</definedName>
    <definedName name="S30R18" localSheetId="2">#REF!</definedName>
    <definedName name="S30R18" localSheetId="10">#REF!</definedName>
    <definedName name="S30R18" localSheetId="8">#REF!</definedName>
    <definedName name="S30R18" localSheetId="11">#REF!</definedName>
    <definedName name="S30R18" localSheetId="12">#REF!</definedName>
    <definedName name="S30R18">#REF!</definedName>
    <definedName name="S30R19" localSheetId="2">#REF!</definedName>
    <definedName name="S30R19" localSheetId="10">#REF!</definedName>
    <definedName name="S30R19" localSheetId="8">#REF!</definedName>
    <definedName name="S30R19" localSheetId="11">#REF!</definedName>
    <definedName name="S30R19" localSheetId="12">#REF!</definedName>
    <definedName name="S30R19">#REF!</definedName>
    <definedName name="S30R2" localSheetId="2">#REF!</definedName>
    <definedName name="S30R2" localSheetId="10">#REF!</definedName>
    <definedName name="S30R2" localSheetId="8">#REF!</definedName>
    <definedName name="S30R2" localSheetId="11">#REF!</definedName>
    <definedName name="S30R2" localSheetId="12">#REF!</definedName>
    <definedName name="S30R2">#REF!</definedName>
    <definedName name="S30R20" localSheetId="2">#REF!</definedName>
    <definedName name="S30R20" localSheetId="10">#REF!</definedName>
    <definedName name="S30R20" localSheetId="8">#REF!</definedName>
    <definedName name="S30R20" localSheetId="11">#REF!</definedName>
    <definedName name="S30R20" localSheetId="12">#REF!</definedName>
    <definedName name="S30R20">#REF!</definedName>
    <definedName name="S30R21" localSheetId="2">#REF!</definedName>
    <definedName name="S30R21" localSheetId="10">#REF!</definedName>
    <definedName name="S30R21" localSheetId="8">#REF!</definedName>
    <definedName name="S30R21" localSheetId="11">#REF!</definedName>
    <definedName name="S30R21" localSheetId="12">#REF!</definedName>
    <definedName name="S30R21">#REF!</definedName>
    <definedName name="S30R22" localSheetId="2">#REF!</definedName>
    <definedName name="S30R22" localSheetId="10">#REF!</definedName>
    <definedName name="S30R22" localSheetId="8">#REF!</definedName>
    <definedName name="S30R22" localSheetId="11">#REF!</definedName>
    <definedName name="S30R22" localSheetId="12">#REF!</definedName>
    <definedName name="S30R22">#REF!</definedName>
    <definedName name="S30R23" localSheetId="2">#REF!</definedName>
    <definedName name="S30R23" localSheetId="10">#REF!</definedName>
    <definedName name="S30R23" localSheetId="8">#REF!</definedName>
    <definedName name="S30R23" localSheetId="11">#REF!</definedName>
    <definedName name="S30R23" localSheetId="12">#REF!</definedName>
    <definedName name="S30R23">#REF!</definedName>
    <definedName name="S30R24" localSheetId="2">#REF!</definedName>
    <definedName name="S30R24" localSheetId="10">#REF!</definedName>
    <definedName name="S30R24" localSheetId="8">#REF!</definedName>
    <definedName name="S30R24" localSheetId="11">#REF!</definedName>
    <definedName name="S30R24" localSheetId="12">#REF!</definedName>
    <definedName name="S30R24">#REF!</definedName>
    <definedName name="S30R3" localSheetId="2">#REF!</definedName>
    <definedName name="S30R3" localSheetId="10">#REF!</definedName>
    <definedName name="S30R3" localSheetId="8">#REF!</definedName>
    <definedName name="S30R3" localSheetId="11">#REF!</definedName>
    <definedName name="S30R3" localSheetId="12">#REF!</definedName>
    <definedName name="S30R3">#REF!</definedName>
    <definedName name="S30R4" localSheetId="2">#REF!</definedName>
    <definedName name="S30R4" localSheetId="10">#REF!</definedName>
    <definedName name="S30R4" localSheetId="8">#REF!</definedName>
    <definedName name="S30R4" localSheetId="11">#REF!</definedName>
    <definedName name="S30R4" localSheetId="12">#REF!</definedName>
    <definedName name="S30R4">#REF!</definedName>
    <definedName name="S30R5" localSheetId="2">#REF!</definedName>
    <definedName name="S30R5" localSheetId="10">#REF!</definedName>
    <definedName name="S30R5" localSheetId="8">#REF!</definedName>
    <definedName name="S30R5" localSheetId="11">#REF!</definedName>
    <definedName name="S30R5" localSheetId="12">#REF!</definedName>
    <definedName name="S30R5">#REF!</definedName>
    <definedName name="S30R6" localSheetId="2">#REF!</definedName>
    <definedName name="S30R6" localSheetId="10">#REF!</definedName>
    <definedName name="S30R6" localSheetId="8">#REF!</definedName>
    <definedName name="S30R6" localSheetId="11">#REF!</definedName>
    <definedName name="S30R6" localSheetId="12">#REF!</definedName>
    <definedName name="S30R6">#REF!</definedName>
    <definedName name="S30R7" localSheetId="2">#REF!</definedName>
    <definedName name="S30R7" localSheetId="10">#REF!</definedName>
    <definedName name="S30R7" localSheetId="8">#REF!</definedName>
    <definedName name="S30R7" localSheetId="11">#REF!</definedName>
    <definedName name="S30R7" localSheetId="12">#REF!</definedName>
    <definedName name="S30R7">#REF!</definedName>
    <definedName name="S30R8" localSheetId="2">#REF!</definedName>
    <definedName name="S30R8" localSheetId="10">#REF!</definedName>
    <definedName name="S30R8" localSheetId="8">#REF!</definedName>
    <definedName name="S30R8" localSheetId="11">#REF!</definedName>
    <definedName name="S30R8" localSheetId="12">#REF!</definedName>
    <definedName name="S30R8">#REF!</definedName>
    <definedName name="S30R9" localSheetId="2">#REF!</definedName>
    <definedName name="S30R9" localSheetId="10">#REF!</definedName>
    <definedName name="S30R9" localSheetId="8">#REF!</definedName>
    <definedName name="S30R9" localSheetId="11">#REF!</definedName>
    <definedName name="S30R9" localSheetId="12">#REF!</definedName>
    <definedName name="S30R9">#REF!</definedName>
    <definedName name="S31P1" localSheetId="2">#REF!</definedName>
    <definedName name="S31P1" localSheetId="10">#REF!</definedName>
    <definedName name="S31P1" localSheetId="8">#REF!</definedName>
    <definedName name="S31P1" localSheetId="11">#REF!</definedName>
    <definedName name="S31P1" localSheetId="12">#REF!</definedName>
    <definedName name="S31P1">#REF!</definedName>
    <definedName name="S31P10" localSheetId="2">#REF!</definedName>
    <definedName name="S31P10" localSheetId="10">#REF!</definedName>
    <definedName name="S31P10" localSheetId="8">#REF!</definedName>
    <definedName name="S31P10" localSheetId="11">#REF!</definedName>
    <definedName name="S31P10" localSheetId="12">#REF!</definedName>
    <definedName name="S31P10">#REF!</definedName>
    <definedName name="S31P11" localSheetId="2">#REF!</definedName>
    <definedName name="S31P11" localSheetId="10">#REF!</definedName>
    <definedName name="S31P11" localSheetId="8">#REF!</definedName>
    <definedName name="S31P11" localSheetId="11">#REF!</definedName>
    <definedName name="S31P11" localSheetId="12">#REF!</definedName>
    <definedName name="S31P11">#REF!</definedName>
    <definedName name="S31P12" localSheetId="2">#REF!</definedName>
    <definedName name="S31P12" localSheetId="10">#REF!</definedName>
    <definedName name="S31P12" localSheetId="8">#REF!</definedName>
    <definedName name="S31P12" localSheetId="11">#REF!</definedName>
    <definedName name="S31P12" localSheetId="12">#REF!</definedName>
    <definedName name="S31P12">#REF!</definedName>
    <definedName name="S31P13" localSheetId="2">#REF!</definedName>
    <definedName name="S31P13" localSheetId="10">#REF!</definedName>
    <definedName name="S31P13" localSheetId="8">#REF!</definedName>
    <definedName name="S31P13" localSheetId="11">#REF!</definedName>
    <definedName name="S31P13" localSheetId="12">#REF!</definedName>
    <definedName name="S31P13">#REF!</definedName>
    <definedName name="S31P14" localSheetId="2">#REF!</definedName>
    <definedName name="S31P14" localSheetId="10">#REF!</definedName>
    <definedName name="S31P14" localSheetId="8">#REF!</definedName>
    <definedName name="S31P14" localSheetId="11">#REF!</definedName>
    <definedName name="S31P14" localSheetId="12">#REF!</definedName>
    <definedName name="S31P14">#REF!</definedName>
    <definedName name="S31P15" localSheetId="2">#REF!</definedName>
    <definedName name="S31P15" localSheetId="10">#REF!</definedName>
    <definedName name="S31P15" localSheetId="8">#REF!</definedName>
    <definedName name="S31P15" localSheetId="11">#REF!</definedName>
    <definedName name="S31P15" localSheetId="12">#REF!</definedName>
    <definedName name="S31P15">#REF!</definedName>
    <definedName name="S31P16" localSheetId="2">#REF!</definedName>
    <definedName name="S31P16" localSheetId="10">#REF!</definedName>
    <definedName name="S31P16" localSheetId="8">#REF!</definedName>
    <definedName name="S31P16" localSheetId="11">#REF!</definedName>
    <definedName name="S31P16" localSheetId="12">#REF!</definedName>
    <definedName name="S31P16">#REF!</definedName>
    <definedName name="S31P17" localSheetId="2">#REF!</definedName>
    <definedName name="S31P17" localSheetId="10">#REF!</definedName>
    <definedName name="S31P17" localSheetId="8">#REF!</definedName>
    <definedName name="S31P17" localSheetId="11">#REF!</definedName>
    <definedName name="S31P17" localSheetId="12">#REF!</definedName>
    <definedName name="S31P17">#REF!</definedName>
    <definedName name="S31P18" localSheetId="2">#REF!</definedName>
    <definedName name="S31P18" localSheetId="10">#REF!</definedName>
    <definedName name="S31P18" localSheetId="8">#REF!</definedName>
    <definedName name="S31P18" localSheetId="11">#REF!</definedName>
    <definedName name="S31P18" localSheetId="12">#REF!</definedName>
    <definedName name="S31P18">#REF!</definedName>
    <definedName name="S31P19" localSheetId="2">#REF!</definedName>
    <definedName name="S31P19" localSheetId="10">#REF!</definedName>
    <definedName name="S31P19" localSheetId="8">#REF!</definedName>
    <definedName name="S31P19" localSheetId="11">#REF!</definedName>
    <definedName name="S31P19" localSheetId="12">#REF!</definedName>
    <definedName name="S31P19">#REF!</definedName>
    <definedName name="S31P2" localSheetId="2">#REF!</definedName>
    <definedName name="S31P2" localSheetId="10">#REF!</definedName>
    <definedName name="S31P2" localSheetId="8">#REF!</definedName>
    <definedName name="S31P2" localSheetId="11">#REF!</definedName>
    <definedName name="S31P2" localSheetId="12">#REF!</definedName>
    <definedName name="S31P2">#REF!</definedName>
    <definedName name="S31P20" localSheetId="2">#REF!</definedName>
    <definedName name="S31P20" localSheetId="10">#REF!</definedName>
    <definedName name="S31P20" localSheetId="8">#REF!</definedName>
    <definedName name="S31P20" localSheetId="11">#REF!</definedName>
    <definedName name="S31P20" localSheetId="12">#REF!</definedName>
    <definedName name="S31P20">#REF!</definedName>
    <definedName name="S31P21" localSheetId="2">#REF!</definedName>
    <definedName name="S31P21" localSheetId="10">#REF!</definedName>
    <definedName name="S31P21" localSheetId="8">#REF!</definedName>
    <definedName name="S31P21" localSheetId="11">#REF!</definedName>
    <definedName name="S31P21" localSheetId="12">#REF!</definedName>
    <definedName name="S31P21">#REF!</definedName>
    <definedName name="S31P22" localSheetId="2">#REF!</definedName>
    <definedName name="S31P22" localSheetId="10">#REF!</definedName>
    <definedName name="S31P22" localSheetId="8">#REF!</definedName>
    <definedName name="S31P22" localSheetId="11">#REF!</definedName>
    <definedName name="S31P22" localSheetId="12">#REF!</definedName>
    <definedName name="S31P22">#REF!</definedName>
    <definedName name="S31P23" localSheetId="2">#REF!</definedName>
    <definedName name="S31P23" localSheetId="10">#REF!</definedName>
    <definedName name="S31P23" localSheetId="8">#REF!</definedName>
    <definedName name="S31P23" localSheetId="11">#REF!</definedName>
    <definedName name="S31P23" localSheetId="12">#REF!</definedName>
    <definedName name="S31P23">#REF!</definedName>
    <definedName name="S31P24" localSheetId="2">#REF!</definedName>
    <definedName name="S31P24" localSheetId="10">#REF!</definedName>
    <definedName name="S31P24" localSheetId="8">#REF!</definedName>
    <definedName name="S31P24" localSheetId="11">#REF!</definedName>
    <definedName name="S31P24" localSheetId="12">#REF!</definedName>
    <definedName name="S31P24">#REF!</definedName>
    <definedName name="S31P3" localSheetId="2">#REF!</definedName>
    <definedName name="S31P3" localSheetId="10">#REF!</definedName>
    <definedName name="S31P3" localSheetId="8">#REF!</definedName>
    <definedName name="S31P3" localSheetId="11">#REF!</definedName>
    <definedName name="S31P3" localSheetId="12">#REF!</definedName>
    <definedName name="S31P3">#REF!</definedName>
    <definedName name="S31P4" localSheetId="2">#REF!</definedName>
    <definedName name="S31P4" localSheetId="10">#REF!</definedName>
    <definedName name="S31P4" localSheetId="8">#REF!</definedName>
    <definedName name="S31P4" localSheetId="11">#REF!</definedName>
    <definedName name="S31P4" localSheetId="12">#REF!</definedName>
    <definedName name="S31P4">#REF!</definedName>
    <definedName name="S31P5" localSheetId="2">#REF!</definedName>
    <definedName name="S31P5" localSheetId="10">#REF!</definedName>
    <definedName name="S31P5" localSheetId="8">#REF!</definedName>
    <definedName name="S31P5" localSheetId="11">#REF!</definedName>
    <definedName name="S31P5" localSheetId="12">#REF!</definedName>
    <definedName name="S31P5">#REF!</definedName>
    <definedName name="S31P6" localSheetId="2">#REF!</definedName>
    <definedName name="S31P6" localSheetId="10">#REF!</definedName>
    <definedName name="S31P6" localSheetId="8">#REF!</definedName>
    <definedName name="S31P6" localSheetId="11">#REF!</definedName>
    <definedName name="S31P6" localSheetId="12">#REF!</definedName>
    <definedName name="S31P6">#REF!</definedName>
    <definedName name="S31P7" localSheetId="2">#REF!</definedName>
    <definedName name="S31P7" localSheetId="10">#REF!</definedName>
    <definedName name="S31P7" localSheetId="8">#REF!</definedName>
    <definedName name="S31P7" localSheetId="11">#REF!</definedName>
    <definedName name="S31P7" localSheetId="12">#REF!</definedName>
    <definedName name="S31P7">#REF!</definedName>
    <definedName name="S31P8" localSheetId="2">#REF!</definedName>
    <definedName name="S31P8" localSheetId="10">#REF!</definedName>
    <definedName name="S31P8" localSheetId="8">#REF!</definedName>
    <definedName name="S31P8" localSheetId="11">#REF!</definedName>
    <definedName name="S31P8" localSheetId="12">#REF!</definedName>
    <definedName name="S31P8">#REF!</definedName>
    <definedName name="S31P9" localSheetId="2">#REF!</definedName>
    <definedName name="S31P9" localSheetId="10">#REF!</definedName>
    <definedName name="S31P9" localSheetId="8">#REF!</definedName>
    <definedName name="S31P9" localSheetId="11">#REF!</definedName>
    <definedName name="S31P9" localSheetId="12">#REF!</definedName>
    <definedName name="S31P9">#REF!</definedName>
    <definedName name="S31R1" localSheetId="2">#REF!</definedName>
    <definedName name="S31R1" localSheetId="10">#REF!</definedName>
    <definedName name="S31R1" localSheetId="8">#REF!</definedName>
    <definedName name="S31R1" localSheetId="11">#REF!</definedName>
    <definedName name="S31R1" localSheetId="12">#REF!</definedName>
    <definedName name="S31R1">#REF!</definedName>
    <definedName name="S31R10" localSheetId="2">#REF!</definedName>
    <definedName name="S31R10" localSheetId="10">#REF!</definedName>
    <definedName name="S31R10" localSheetId="8">#REF!</definedName>
    <definedName name="S31R10" localSheetId="11">#REF!</definedName>
    <definedName name="S31R10" localSheetId="12">#REF!</definedName>
    <definedName name="S31R10">#REF!</definedName>
    <definedName name="S31R11" localSheetId="2">#REF!</definedName>
    <definedName name="S31R11" localSheetId="10">#REF!</definedName>
    <definedName name="S31R11" localSheetId="8">#REF!</definedName>
    <definedName name="S31R11" localSheetId="11">#REF!</definedName>
    <definedName name="S31R11" localSheetId="12">#REF!</definedName>
    <definedName name="S31R11">#REF!</definedName>
    <definedName name="S31R12" localSheetId="2">#REF!</definedName>
    <definedName name="S31R12" localSheetId="10">#REF!</definedName>
    <definedName name="S31R12" localSheetId="8">#REF!</definedName>
    <definedName name="S31R12" localSheetId="11">#REF!</definedName>
    <definedName name="S31R12" localSheetId="12">#REF!</definedName>
    <definedName name="S31R12">#REF!</definedName>
    <definedName name="S31R13" localSheetId="2">#REF!</definedName>
    <definedName name="S31R13" localSheetId="10">#REF!</definedName>
    <definedName name="S31R13" localSheetId="8">#REF!</definedName>
    <definedName name="S31R13" localSheetId="11">#REF!</definedName>
    <definedName name="S31R13" localSheetId="12">#REF!</definedName>
    <definedName name="S31R13">#REF!</definedName>
    <definedName name="S31R14" localSheetId="2">#REF!</definedName>
    <definedName name="S31R14" localSheetId="10">#REF!</definedName>
    <definedName name="S31R14" localSheetId="8">#REF!</definedName>
    <definedName name="S31R14" localSheetId="11">#REF!</definedName>
    <definedName name="S31R14" localSheetId="12">#REF!</definedName>
    <definedName name="S31R14">#REF!</definedName>
    <definedName name="S31R15" localSheetId="2">#REF!</definedName>
    <definedName name="S31R15" localSheetId="10">#REF!</definedName>
    <definedName name="S31R15" localSheetId="8">#REF!</definedName>
    <definedName name="S31R15" localSheetId="11">#REF!</definedName>
    <definedName name="S31R15" localSheetId="12">#REF!</definedName>
    <definedName name="S31R15">#REF!</definedName>
    <definedName name="S31R16" localSheetId="2">#REF!</definedName>
    <definedName name="S31R16" localSheetId="10">#REF!</definedName>
    <definedName name="S31R16" localSheetId="8">#REF!</definedName>
    <definedName name="S31R16" localSheetId="11">#REF!</definedName>
    <definedName name="S31R16" localSheetId="12">#REF!</definedName>
    <definedName name="S31R16">#REF!</definedName>
    <definedName name="S31R17" localSheetId="2">#REF!</definedName>
    <definedName name="S31R17" localSheetId="10">#REF!</definedName>
    <definedName name="S31R17" localSheetId="8">#REF!</definedName>
    <definedName name="S31R17" localSheetId="11">#REF!</definedName>
    <definedName name="S31R17" localSheetId="12">#REF!</definedName>
    <definedName name="S31R17">#REF!</definedName>
    <definedName name="S31R18" localSheetId="2">#REF!</definedName>
    <definedName name="S31R18" localSheetId="10">#REF!</definedName>
    <definedName name="S31R18" localSheetId="8">#REF!</definedName>
    <definedName name="S31R18" localSheetId="11">#REF!</definedName>
    <definedName name="S31R18" localSheetId="12">#REF!</definedName>
    <definedName name="S31R18">#REF!</definedName>
    <definedName name="S31R19" localSheetId="2">#REF!</definedName>
    <definedName name="S31R19" localSheetId="10">#REF!</definedName>
    <definedName name="S31R19" localSheetId="8">#REF!</definedName>
    <definedName name="S31R19" localSheetId="11">#REF!</definedName>
    <definedName name="S31R19" localSheetId="12">#REF!</definedName>
    <definedName name="S31R19">#REF!</definedName>
    <definedName name="S31R2" localSheetId="2">#REF!</definedName>
    <definedName name="S31R2" localSheetId="10">#REF!</definedName>
    <definedName name="S31R2" localSheetId="8">#REF!</definedName>
    <definedName name="S31R2" localSheetId="11">#REF!</definedName>
    <definedName name="S31R2" localSheetId="12">#REF!</definedName>
    <definedName name="S31R2">#REF!</definedName>
    <definedName name="S31R20" localSheetId="2">#REF!</definedName>
    <definedName name="S31R20" localSheetId="10">#REF!</definedName>
    <definedName name="S31R20" localSheetId="8">#REF!</definedName>
    <definedName name="S31R20" localSheetId="11">#REF!</definedName>
    <definedName name="S31R20" localSheetId="12">#REF!</definedName>
    <definedName name="S31R20">#REF!</definedName>
    <definedName name="S31R21" localSheetId="2">#REF!</definedName>
    <definedName name="S31R21" localSheetId="10">#REF!</definedName>
    <definedName name="S31R21" localSheetId="8">#REF!</definedName>
    <definedName name="S31R21" localSheetId="11">#REF!</definedName>
    <definedName name="S31R21" localSheetId="12">#REF!</definedName>
    <definedName name="S31R21">#REF!</definedName>
    <definedName name="S31R22" localSheetId="2">#REF!</definedName>
    <definedName name="S31R22" localSheetId="10">#REF!</definedName>
    <definedName name="S31R22" localSheetId="8">#REF!</definedName>
    <definedName name="S31R22" localSheetId="11">#REF!</definedName>
    <definedName name="S31R22" localSheetId="12">#REF!</definedName>
    <definedName name="S31R22">#REF!</definedName>
    <definedName name="S31R23" localSheetId="2">#REF!</definedName>
    <definedName name="S31R23" localSheetId="10">#REF!</definedName>
    <definedName name="S31R23" localSheetId="8">#REF!</definedName>
    <definedName name="S31R23" localSheetId="11">#REF!</definedName>
    <definedName name="S31R23" localSheetId="12">#REF!</definedName>
    <definedName name="S31R23">#REF!</definedName>
    <definedName name="S31R24" localSheetId="2">#REF!</definedName>
    <definedName name="S31R24" localSheetId="10">#REF!</definedName>
    <definedName name="S31R24" localSheetId="8">#REF!</definedName>
    <definedName name="S31R24" localSheetId="11">#REF!</definedName>
    <definedName name="S31R24" localSheetId="12">#REF!</definedName>
    <definedName name="S31R24">#REF!</definedName>
    <definedName name="S31R3" localSheetId="2">#REF!</definedName>
    <definedName name="S31R3" localSheetId="10">#REF!</definedName>
    <definedName name="S31R3" localSheetId="8">#REF!</definedName>
    <definedName name="S31R3" localSheetId="11">#REF!</definedName>
    <definedName name="S31R3" localSheetId="12">#REF!</definedName>
    <definedName name="S31R3">#REF!</definedName>
    <definedName name="S31R4" localSheetId="2">#REF!</definedName>
    <definedName name="S31R4" localSheetId="10">#REF!</definedName>
    <definedName name="S31R4" localSheetId="8">#REF!</definedName>
    <definedName name="S31R4" localSheetId="11">#REF!</definedName>
    <definedName name="S31R4" localSheetId="12">#REF!</definedName>
    <definedName name="S31R4">#REF!</definedName>
    <definedName name="S31R5" localSheetId="2">#REF!</definedName>
    <definedName name="S31R5" localSheetId="10">#REF!</definedName>
    <definedName name="S31R5" localSheetId="8">#REF!</definedName>
    <definedName name="S31R5" localSheetId="11">#REF!</definedName>
    <definedName name="S31R5" localSheetId="12">#REF!</definedName>
    <definedName name="S31R5">#REF!</definedName>
    <definedName name="S31R6" localSheetId="2">#REF!</definedName>
    <definedName name="S31R6" localSheetId="10">#REF!</definedName>
    <definedName name="S31R6" localSheetId="8">#REF!</definedName>
    <definedName name="S31R6" localSheetId="11">#REF!</definedName>
    <definedName name="S31R6" localSheetId="12">#REF!</definedName>
    <definedName name="S31R6">#REF!</definedName>
    <definedName name="S31R7" localSheetId="2">#REF!</definedName>
    <definedName name="S31R7" localSheetId="10">#REF!</definedName>
    <definedName name="S31R7" localSheetId="8">#REF!</definedName>
    <definedName name="S31R7" localSheetId="11">#REF!</definedName>
    <definedName name="S31R7" localSheetId="12">#REF!</definedName>
    <definedName name="S31R7">#REF!</definedName>
    <definedName name="S31R8" localSheetId="2">#REF!</definedName>
    <definedName name="S31R8" localSheetId="10">#REF!</definedName>
    <definedName name="S31R8" localSheetId="8">#REF!</definedName>
    <definedName name="S31R8" localSheetId="11">#REF!</definedName>
    <definedName name="S31R8" localSheetId="12">#REF!</definedName>
    <definedName name="S31R8">#REF!</definedName>
    <definedName name="S31R9" localSheetId="2">#REF!</definedName>
    <definedName name="S31R9" localSheetId="10">#REF!</definedName>
    <definedName name="S31R9" localSheetId="8">#REF!</definedName>
    <definedName name="S31R9" localSheetId="11">#REF!</definedName>
    <definedName name="S31R9" localSheetId="12">#REF!</definedName>
    <definedName name="S31R9">#REF!</definedName>
    <definedName name="S32P1" localSheetId="2">#REF!</definedName>
    <definedName name="S32P1" localSheetId="10">#REF!</definedName>
    <definedName name="S32P1" localSheetId="8">#REF!</definedName>
    <definedName name="S32P1" localSheetId="11">#REF!</definedName>
    <definedName name="S32P1" localSheetId="12">#REF!</definedName>
    <definedName name="S32P1">#REF!</definedName>
    <definedName name="S32P10" localSheetId="2">#REF!</definedName>
    <definedName name="S32P10" localSheetId="10">#REF!</definedName>
    <definedName name="S32P10" localSheetId="8">#REF!</definedName>
    <definedName name="S32P10" localSheetId="11">#REF!</definedName>
    <definedName name="S32P10" localSheetId="12">#REF!</definedName>
    <definedName name="S32P10">#REF!</definedName>
    <definedName name="S32P11" localSheetId="2">#REF!</definedName>
    <definedName name="S32P11" localSheetId="10">#REF!</definedName>
    <definedName name="S32P11" localSheetId="8">#REF!</definedName>
    <definedName name="S32P11" localSheetId="11">#REF!</definedName>
    <definedName name="S32P11" localSheetId="12">#REF!</definedName>
    <definedName name="S32P11">#REF!</definedName>
    <definedName name="S32P12" localSheetId="2">#REF!</definedName>
    <definedName name="S32P12" localSheetId="10">#REF!</definedName>
    <definedName name="S32P12" localSheetId="8">#REF!</definedName>
    <definedName name="S32P12" localSheetId="11">#REF!</definedName>
    <definedName name="S32P12" localSheetId="12">#REF!</definedName>
    <definedName name="S32P12">#REF!</definedName>
    <definedName name="S32P13" localSheetId="2">#REF!</definedName>
    <definedName name="S32P13" localSheetId="10">#REF!</definedName>
    <definedName name="S32P13" localSheetId="8">#REF!</definedName>
    <definedName name="S32P13" localSheetId="11">#REF!</definedName>
    <definedName name="S32P13" localSheetId="12">#REF!</definedName>
    <definedName name="S32P13">#REF!</definedName>
    <definedName name="S32P14" localSheetId="2">#REF!</definedName>
    <definedName name="S32P14" localSheetId="10">#REF!</definedName>
    <definedName name="S32P14" localSheetId="8">#REF!</definedName>
    <definedName name="S32P14" localSheetId="11">#REF!</definedName>
    <definedName name="S32P14" localSheetId="12">#REF!</definedName>
    <definedName name="S32P14">#REF!</definedName>
    <definedName name="S32P15" localSheetId="2">#REF!</definedName>
    <definedName name="S32P15" localSheetId="10">#REF!</definedName>
    <definedName name="S32P15" localSheetId="8">#REF!</definedName>
    <definedName name="S32P15" localSheetId="11">#REF!</definedName>
    <definedName name="S32P15" localSheetId="12">#REF!</definedName>
    <definedName name="S32P15">#REF!</definedName>
    <definedName name="S32P16" localSheetId="2">#REF!</definedName>
    <definedName name="S32P16" localSheetId="10">#REF!</definedName>
    <definedName name="S32P16" localSheetId="8">#REF!</definedName>
    <definedName name="S32P16" localSheetId="11">#REF!</definedName>
    <definedName name="S32P16" localSheetId="12">#REF!</definedName>
    <definedName name="S32P16">#REF!</definedName>
    <definedName name="S32P17" localSheetId="2">#REF!</definedName>
    <definedName name="S32P17" localSheetId="10">#REF!</definedName>
    <definedName name="S32P17" localSheetId="8">#REF!</definedName>
    <definedName name="S32P17" localSheetId="11">#REF!</definedName>
    <definedName name="S32P17" localSheetId="12">#REF!</definedName>
    <definedName name="S32P17">#REF!</definedName>
    <definedName name="S32P18" localSheetId="2">#REF!</definedName>
    <definedName name="S32P18" localSheetId="10">#REF!</definedName>
    <definedName name="S32P18" localSheetId="8">#REF!</definedName>
    <definedName name="S32P18" localSheetId="11">#REF!</definedName>
    <definedName name="S32P18" localSheetId="12">#REF!</definedName>
    <definedName name="S32P18">#REF!</definedName>
    <definedName name="S32P19" localSheetId="2">#REF!</definedName>
    <definedName name="S32P19" localSheetId="10">#REF!</definedName>
    <definedName name="S32P19" localSheetId="8">#REF!</definedName>
    <definedName name="S32P19" localSheetId="11">#REF!</definedName>
    <definedName name="S32P19" localSheetId="12">#REF!</definedName>
    <definedName name="S32P19">#REF!</definedName>
    <definedName name="S32P2" localSheetId="2">#REF!</definedName>
    <definedName name="S32P2" localSheetId="10">#REF!</definedName>
    <definedName name="S32P2" localSheetId="8">#REF!</definedName>
    <definedName name="S32P2" localSheetId="11">#REF!</definedName>
    <definedName name="S32P2" localSheetId="12">#REF!</definedName>
    <definedName name="S32P2">#REF!</definedName>
    <definedName name="S32P20" localSheetId="2">#REF!</definedName>
    <definedName name="S32P20" localSheetId="10">#REF!</definedName>
    <definedName name="S32P20" localSheetId="8">#REF!</definedName>
    <definedName name="S32P20" localSheetId="11">#REF!</definedName>
    <definedName name="S32P20" localSheetId="12">#REF!</definedName>
    <definedName name="S32P20">#REF!</definedName>
    <definedName name="S32P21" localSheetId="2">#REF!</definedName>
    <definedName name="S32P21" localSheetId="10">#REF!</definedName>
    <definedName name="S32P21" localSheetId="8">#REF!</definedName>
    <definedName name="S32P21" localSheetId="11">#REF!</definedName>
    <definedName name="S32P21" localSheetId="12">#REF!</definedName>
    <definedName name="S32P21">#REF!</definedName>
    <definedName name="S32P22" localSheetId="2">#REF!</definedName>
    <definedName name="S32P22" localSheetId="10">#REF!</definedName>
    <definedName name="S32P22" localSheetId="8">#REF!</definedName>
    <definedName name="S32P22" localSheetId="11">#REF!</definedName>
    <definedName name="S32P22" localSheetId="12">#REF!</definedName>
    <definedName name="S32P22">#REF!</definedName>
    <definedName name="S32P23" localSheetId="2">#REF!</definedName>
    <definedName name="S32P23" localSheetId="10">#REF!</definedName>
    <definedName name="S32P23" localSheetId="8">#REF!</definedName>
    <definedName name="S32P23" localSheetId="11">#REF!</definedName>
    <definedName name="S32P23" localSheetId="12">#REF!</definedName>
    <definedName name="S32P23">#REF!</definedName>
    <definedName name="S32P24" localSheetId="2">#REF!</definedName>
    <definedName name="S32P24" localSheetId="10">#REF!</definedName>
    <definedName name="S32P24" localSheetId="8">#REF!</definedName>
    <definedName name="S32P24" localSheetId="11">#REF!</definedName>
    <definedName name="S32P24" localSheetId="12">#REF!</definedName>
    <definedName name="S32P24">#REF!</definedName>
    <definedName name="S32P3" localSheetId="2">#REF!</definedName>
    <definedName name="S32P3" localSheetId="10">#REF!</definedName>
    <definedName name="S32P3" localSheetId="8">#REF!</definedName>
    <definedName name="S32P3" localSheetId="11">#REF!</definedName>
    <definedName name="S32P3" localSheetId="12">#REF!</definedName>
    <definedName name="S32P3">#REF!</definedName>
    <definedName name="S32P4" localSheetId="2">#REF!</definedName>
    <definedName name="S32P4" localSheetId="10">#REF!</definedName>
    <definedName name="S32P4" localSheetId="8">#REF!</definedName>
    <definedName name="S32P4" localSheetId="11">#REF!</definedName>
    <definedName name="S32P4" localSheetId="12">#REF!</definedName>
    <definedName name="S32P4">#REF!</definedName>
    <definedName name="S32P5" localSheetId="2">#REF!</definedName>
    <definedName name="S32P5" localSheetId="10">#REF!</definedName>
    <definedName name="S32P5" localSheetId="8">#REF!</definedName>
    <definedName name="S32P5" localSheetId="11">#REF!</definedName>
    <definedName name="S32P5" localSheetId="12">#REF!</definedName>
    <definedName name="S32P5">#REF!</definedName>
    <definedName name="S32P6" localSheetId="2">#REF!</definedName>
    <definedName name="S32P6" localSheetId="10">#REF!</definedName>
    <definedName name="S32P6" localSheetId="8">#REF!</definedName>
    <definedName name="S32P6" localSheetId="11">#REF!</definedName>
    <definedName name="S32P6" localSheetId="12">#REF!</definedName>
    <definedName name="S32P6">#REF!</definedName>
    <definedName name="S32P7" localSheetId="2">#REF!</definedName>
    <definedName name="S32P7" localSheetId="10">#REF!</definedName>
    <definedName name="S32P7" localSheetId="8">#REF!</definedName>
    <definedName name="S32P7" localSheetId="11">#REF!</definedName>
    <definedName name="S32P7" localSheetId="12">#REF!</definedName>
    <definedName name="S32P7">#REF!</definedName>
    <definedName name="S32P8" localSheetId="2">#REF!</definedName>
    <definedName name="S32P8" localSheetId="10">#REF!</definedName>
    <definedName name="S32P8" localSheetId="8">#REF!</definedName>
    <definedName name="S32P8" localSheetId="11">#REF!</definedName>
    <definedName name="S32P8" localSheetId="12">#REF!</definedName>
    <definedName name="S32P8">#REF!</definedName>
    <definedName name="S32P9" localSheetId="2">#REF!</definedName>
    <definedName name="S32P9" localSheetId="10">#REF!</definedName>
    <definedName name="S32P9" localSheetId="8">#REF!</definedName>
    <definedName name="S32P9" localSheetId="11">#REF!</definedName>
    <definedName name="S32P9" localSheetId="12">#REF!</definedName>
    <definedName name="S32P9">#REF!</definedName>
    <definedName name="S32R1" localSheetId="2">#REF!</definedName>
    <definedName name="S32R1" localSheetId="10">#REF!</definedName>
    <definedName name="S32R1" localSheetId="8">#REF!</definedName>
    <definedName name="S32R1" localSheetId="11">#REF!</definedName>
    <definedName name="S32R1" localSheetId="12">#REF!</definedName>
    <definedName name="S32R1">#REF!</definedName>
    <definedName name="S32R10" localSheetId="2">#REF!</definedName>
    <definedName name="S32R10" localSheetId="10">#REF!</definedName>
    <definedName name="S32R10" localSheetId="8">#REF!</definedName>
    <definedName name="S32R10" localSheetId="11">#REF!</definedName>
    <definedName name="S32R10" localSheetId="12">#REF!</definedName>
    <definedName name="S32R10">#REF!</definedName>
    <definedName name="S32R11" localSheetId="2">#REF!</definedName>
    <definedName name="S32R11" localSheetId="10">#REF!</definedName>
    <definedName name="S32R11" localSheetId="8">#REF!</definedName>
    <definedName name="S32R11" localSheetId="11">#REF!</definedName>
    <definedName name="S32R11" localSheetId="12">#REF!</definedName>
    <definedName name="S32R11">#REF!</definedName>
    <definedName name="S32R12" localSheetId="2">#REF!</definedName>
    <definedName name="S32R12" localSheetId="10">#REF!</definedName>
    <definedName name="S32R12" localSheetId="8">#REF!</definedName>
    <definedName name="S32R12" localSheetId="11">#REF!</definedName>
    <definedName name="S32R12" localSheetId="12">#REF!</definedName>
    <definedName name="S32R12">#REF!</definedName>
    <definedName name="S32R13" localSheetId="2">#REF!</definedName>
    <definedName name="S32R13" localSheetId="10">#REF!</definedName>
    <definedName name="S32R13" localSheetId="8">#REF!</definedName>
    <definedName name="S32R13" localSheetId="11">#REF!</definedName>
    <definedName name="S32R13" localSheetId="12">#REF!</definedName>
    <definedName name="S32R13">#REF!</definedName>
    <definedName name="S32R14" localSheetId="2">#REF!</definedName>
    <definedName name="S32R14" localSheetId="10">#REF!</definedName>
    <definedName name="S32R14" localSheetId="8">#REF!</definedName>
    <definedName name="S32R14" localSheetId="11">#REF!</definedName>
    <definedName name="S32R14" localSheetId="12">#REF!</definedName>
    <definedName name="S32R14">#REF!</definedName>
    <definedName name="S32R15" localSheetId="2">#REF!</definedName>
    <definedName name="S32R15" localSheetId="10">#REF!</definedName>
    <definedName name="S32R15" localSheetId="8">#REF!</definedName>
    <definedName name="S32R15" localSheetId="11">#REF!</definedName>
    <definedName name="S32R15" localSheetId="12">#REF!</definedName>
    <definedName name="S32R15">#REF!</definedName>
    <definedName name="S32R16" localSheetId="2">#REF!</definedName>
    <definedName name="S32R16" localSheetId="10">#REF!</definedName>
    <definedName name="S32R16" localSheetId="8">#REF!</definedName>
    <definedName name="S32R16" localSheetId="11">#REF!</definedName>
    <definedName name="S32R16" localSheetId="12">#REF!</definedName>
    <definedName name="S32R16">#REF!</definedName>
    <definedName name="S32R17" localSheetId="2">#REF!</definedName>
    <definedName name="S32R17" localSheetId="10">#REF!</definedName>
    <definedName name="S32R17" localSheetId="8">#REF!</definedName>
    <definedName name="S32R17" localSheetId="11">#REF!</definedName>
    <definedName name="S32R17" localSheetId="12">#REF!</definedName>
    <definedName name="S32R17">#REF!</definedName>
    <definedName name="S32R18" localSheetId="2">#REF!</definedName>
    <definedName name="S32R18" localSheetId="10">#REF!</definedName>
    <definedName name="S32R18" localSheetId="8">#REF!</definedName>
    <definedName name="S32R18" localSheetId="11">#REF!</definedName>
    <definedName name="S32R18" localSheetId="12">#REF!</definedName>
    <definedName name="S32R18">#REF!</definedName>
    <definedName name="S32R19" localSheetId="2">#REF!</definedName>
    <definedName name="S32R19" localSheetId="10">#REF!</definedName>
    <definedName name="S32R19" localSheetId="8">#REF!</definedName>
    <definedName name="S32R19" localSheetId="11">#REF!</definedName>
    <definedName name="S32R19" localSheetId="12">#REF!</definedName>
    <definedName name="S32R19">#REF!</definedName>
    <definedName name="S32R2" localSheetId="2">#REF!</definedName>
    <definedName name="S32R2" localSheetId="10">#REF!</definedName>
    <definedName name="S32R2" localSheetId="8">#REF!</definedName>
    <definedName name="S32R2" localSheetId="11">#REF!</definedName>
    <definedName name="S32R2" localSheetId="12">#REF!</definedName>
    <definedName name="S32R2">#REF!</definedName>
    <definedName name="S32R20" localSheetId="2">#REF!</definedName>
    <definedName name="S32R20" localSheetId="10">#REF!</definedName>
    <definedName name="S32R20" localSheetId="8">#REF!</definedName>
    <definedName name="S32R20" localSheetId="11">#REF!</definedName>
    <definedName name="S32R20" localSheetId="12">#REF!</definedName>
    <definedName name="S32R20">#REF!</definedName>
    <definedName name="S32R21" localSheetId="2">#REF!</definedName>
    <definedName name="S32R21" localSheetId="10">#REF!</definedName>
    <definedName name="S32R21" localSheetId="8">#REF!</definedName>
    <definedName name="S32R21" localSheetId="11">#REF!</definedName>
    <definedName name="S32R21" localSheetId="12">#REF!</definedName>
    <definedName name="S32R21">#REF!</definedName>
    <definedName name="S32R22" localSheetId="2">#REF!</definedName>
    <definedName name="S32R22" localSheetId="10">#REF!</definedName>
    <definedName name="S32R22" localSheetId="8">#REF!</definedName>
    <definedName name="S32R22" localSheetId="11">#REF!</definedName>
    <definedName name="S32R22" localSheetId="12">#REF!</definedName>
    <definedName name="S32R22">#REF!</definedName>
    <definedName name="S32R23" localSheetId="2">#REF!</definedName>
    <definedName name="S32R23" localSheetId="10">#REF!</definedName>
    <definedName name="S32R23" localSheetId="8">#REF!</definedName>
    <definedName name="S32R23" localSheetId="11">#REF!</definedName>
    <definedName name="S32R23" localSheetId="12">#REF!</definedName>
    <definedName name="S32R23">#REF!</definedName>
    <definedName name="S32R24" localSheetId="2">#REF!</definedName>
    <definedName name="S32R24" localSheetId="10">#REF!</definedName>
    <definedName name="S32R24" localSheetId="8">#REF!</definedName>
    <definedName name="S32R24" localSheetId="11">#REF!</definedName>
    <definedName name="S32R24" localSheetId="12">#REF!</definedName>
    <definedName name="S32R24">#REF!</definedName>
    <definedName name="S32R3" localSheetId="2">#REF!</definedName>
    <definedName name="S32R3" localSheetId="10">#REF!</definedName>
    <definedName name="S32R3" localSheetId="8">#REF!</definedName>
    <definedName name="S32R3" localSheetId="11">#REF!</definedName>
    <definedName name="S32R3" localSheetId="12">#REF!</definedName>
    <definedName name="S32R3">#REF!</definedName>
    <definedName name="S32R4" localSheetId="2">#REF!</definedName>
    <definedName name="S32R4" localSheetId="10">#REF!</definedName>
    <definedName name="S32R4" localSheetId="8">#REF!</definedName>
    <definedName name="S32R4" localSheetId="11">#REF!</definedName>
    <definedName name="S32R4" localSheetId="12">#REF!</definedName>
    <definedName name="S32R4">#REF!</definedName>
    <definedName name="S32R5" localSheetId="2">#REF!</definedName>
    <definedName name="S32R5" localSheetId="10">#REF!</definedName>
    <definedName name="S32R5" localSheetId="8">#REF!</definedName>
    <definedName name="S32R5" localSheetId="11">#REF!</definedName>
    <definedName name="S32R5" localSheetId="12">#REF!</definedName>
    <definedName name="S32R5">#REF!</definedName>
    <definedName name="S32R6" localSheetId="2">#REF!</definedName>
    <definedName name="S32R6" localSheetId="10">#REF!</definedName>
    <definedName name="S32R6" localSheetId="8">#REF!</definedName>
    <definedName name="S32R6" localSheetId="11">#REF!</definedName>
    <definedName name="S32R6" localSheetId="12">#REF!</definedName>
    <definedName name="S32R6">#REF!</definedName>
    <definedName name="S32R7" localSheetId="2">#REF!</definedName>
    <definedName name="S32R7" localSheetId="10">#REF!</definedName>
    <definedName name="S32R7" localSheetId="8">#REF!</definedName>
    <definedName name="S32R7" localSheetId="11">#REF!</definedName>
    <definedName name="S32R7" localSheetId="12">#REF!</definedName>
    <definedName name="S32R7">#REF!</definedName>
    <definedName name="S32R8" localSheetId="2">#REF!</definedName>
    <definedName name="S32R8" localSheetId="10">#REF!</definedName>
    <definedName name="S32R8" localSheetId="8">#REF!</definedName>
    <definedName name="S32R8" localSheetId="11">#REF!</definedName>
    <definedName name="S32R8" localSheetId="12">#REF!</definedName>
    <definedName name="S32R8">#REF!</definedName>
    <definedName name="S32R9" localSheetId="2">#REF!</definedName>
    <definedName name="S32R9" localSheetId="10">#REF!</definedName>
    <definedName name="S32R9" localSheetId="8">#REF!</definedName>
    <definedName name="S32R9" localSheetId="11">#REF!</definedName>
    <definedName name="S32R9" localSheetId="12">#REF!</definedName>
    <definedName name="S32R9">#REF!</definedName>
    <definedName name="S33P1" localSheetId="2">#REF!</definedName>
    <definedName name="S33P1" localSheetId="10">#REF!</definedName>
    <definedName name="S33P1" localSheetId="8">#REF!</definedName>
    <definedName name="S33P1" localSheetId="11">#REF!</definedName>
    <definedName name="S33P1" localSheetId="12">#REF!</definedName>
    <definedName name="S33P1">#REF!</definedName>
    <definedName name="S33P10" localSheetId="2">#REF!</definedName>
    <definedName name="S33P10" localSheetId="10">#REF!</definedName>
    <definedName name="S33P10" localSheetId="8">#REF!</definedName>
    <definedName name="S33P10" localSheetId="11">#REF!</definedName>
    <definedName name="S33P10" localSheetId="12">#REF!</definedName>
    <definedName name="S33P10">#REF!</definedName>
    <definedName name="S33P11" localSheetId="2">#REF!</definedName>
    <definedName name="S33P11" localSheetId="10">#REF!</definedName>
    <definedName name="S33P11" localSheetId="8">#REF!</definedName>
    <definedName name="S33P11" localSheetId="11">#REF!</definedName>
    <definedName name="S33P11" localSheetId="12">#REF!</definedName>
    <definedName name="S33P11">#REF!</definedName>
    <definedName name="S33P12" localSheetId="2">#REF!</definedName>
    <definedName name="S33P12" localSheetId="10">#REF!</definedName>
    <definedName name="S33P12" localSheetId="8">#REF!</definedName>
    <definedName name="S33P12" localSheetId="11">#REF!</definedName>
    <definedName name="S33P12" localSheetId="12">#REF!</definedName>
    <definedName name="S33P12">#REF!</definedName>
    <definedName name="S33P13" localSheetId="2">#REF!</definedName>
    <definedName name="S33P13" localSheetId="10">#REF!</definedName>
    <definedName name="S33P13" localSheetId="8">#REF!</definedName>
    <definedName name="S33P13" localSheetId="11">#REF!</definedName>
    <definedName name="S33P13" localSheetId="12">#REF!</definedName>
    <definedName name="S33P13">#REF!</definedName>
    <definedName name="S33P14" localSheetId="2">#REF!</definedName>
    <definedName name="S33P14" localSheetId="10">#REF!</definedName>
    <definedName name="S33P14" localSheetId="8">#REF!</definedName>
    <definedName name="S33P14" localSheetId="11">#REF!</definedName>
    <definedName name="S33P14" localSheetId="12">#REF!</definedName>
    <definedName name="S33P14">#REF!</definedName>
    <definedName name="S33P15" localSheetId="2">#REF!</definedName>
    <definedName name="S33P15" localSheetId="10">#REF!</definedName>
    <definedName name="S33P15" localSheetId="8">#REF!</definedName>
    <definedName name="S33P15" localSheetId="11">#REF!</definedName>
    <definedName name="S33P15" localSheetId="12">#REF!</definedName>
    <definedName name="S33P15">#REF!</definedName>
    <definedName name="S33P16" localSheetId="2">#REF!</definedName>
    <definedName name="S33P16" localSheetId="10">#REF!</definedName>
    <definedName name="S33P16" localSheetId="8">#REF!</definedName>
    <definedName name="S33P16" localSheetId="11">#REF!</definedName>
    <definedName name="S33P16" localSheetId="12">#REF!</definedName>
    <definedName name="S33P16">#REF!</definedName>
    <definedName name="S33P17" localSheetId="2">#REF!</definedName>
    <definedName name="S33P17" localSheetId="10">#REF!</definedName>
    <definedName name="S33P17" localSheetId="8">#REF!</definedName>
    <definedName name="S33P17" localSheetId="11">#REF!</definedName>
    <definedName name="S33P17" localSheetId="12">#REF!</definedName>
    <definedName name="S33P17">#REF!</definedName>
    <definedName name="S33P18" localSheetId="2">#REF!</definedName>
    <definedName name="S33P18" localSheetId="10">#REF!</definedName>
    <definedName name="S33P18" localSheetId="8">#REF!</definedName>
    <definedName name="S33P18" localSheetId="11">#REF!</definedName>
    <definedName name="S33P18" localSheetId="12">#REF!</definedName>
    <definedName name="S33P18">#REF!</definedName>
    <definedName name="S33P19" localSheetId="2">#REF!</definedName>
    <definedName name="S33P19" localSheetId="10">#REF!</definedName>
    <definedName name="S33P19" localSheetId="8">#REF!</definedName>
    <definedName name="S33P19" localSheetId="11">#REF!</definedName>
    <definedName name="S33P19" localSheetId="12">#REF!</definedName>
    <definedName name="S33P19">#REF!</definedName>
    <definedName name="S33P2" localSheetId="2">#REF!</definedName>
    <definedName name="S33P2" localSheetId="10">#REF!</definedName>
    <definedName name="S33P2" localSheetId="8">#REF!</definedName>
    <definedName name="S33P2" localSheetId="11">#REF!</definedName>
    <definedName name="S33P2" localSheetId="12">#REF!</definedName>
    <definedName name="S33P2">#REF!</definedName>
    <definedName name="S33P20" localSheetId="2">#REF!</definedName>
    <definedName name="S33P20" localSheetId="10">#REF!</definedName>
    <definedName name="S33P20" localSheetId="8">#REF!</definedName>
    <definedName name="S33P20" localSheetId="11">#REF!</definedName>
    <definedName name="S33P20" localSheetId="12">#REF!</definedName>
    <definedName name="S33P20">#REF!</definedName>
    <definedName name="S33P21" localSheetId="2">#REF!</definedName>
    <definedName name="S33P21" localSheetId="10">#REF!</definedName>
    <definedName name="S33P21" localSheetId="8">#REF!</definedName>
    <definedName name="S33P21" localSheetId="11">#REF!</definedName>
    <definedName name="S33P21" localSheetId="12">#REF!</definedName>
    <definedName name="S33P21">#REF!</definedName>
    <definedName name="S33P22" localSheetId="2">#REF!</definedName>
    <definedName name="S33P22" localSheetId="10">#REF!</definedName>
    <definedName name="S33P22" localSheetId="8">#REF!</definedName>
    <definedName name="S33P22" localSheetId="11">#REF!</definedName>
    <definedName name="S33P22" localSheetId="12">#REF!</definedName>
    <definedName name="S33P22">#REF!</definedName>
    <definedName name="S33P23" localSheetId="2">#REF!</definedName>
    <definedName name="S33P23" localSheetId="10">#REF!</definedName>
    <definedName name="S33P23" localSheetId="8">#REF!</definedName>
    <definedName name="S33P23" localSheetId="11">#REF!</definedName>
    <definedName name="S33P23" localSheetId="12">#REF!</definedName>
    <definedName name="S33P23">#REF!</definedName>
    <definedName name="S33P24" localSheetId="2">#REF!</definedName>
    <definedName name="S33P24" localSheetId="10">#REF!</definedName>
    <definedName name="S33P24" localSheetId="8">#REF!</definedName>
    <definedName name="S33P24" localSheetId="11">#REF!</definedName>
    <definedName name="S33P24" localSheetId="12">#REF!</definedName>
    <definedName name="S33P24">#REF!</definedName>
    <definedName name="S33P3" localSheetId="2">#REF!</definedName>
    <definedName name="S33P3" localSheetId="10">#REF!</definedName>
    <definedName name="S33P3" localSheetId="8">#REF!</definedName>
    <definedName name="S33P3" localSheetId="11">#REF!</definedName>
    <definedName name="S33P3" localSheetId="12">#REF!</definedName>
    <definedName name="S33P3">#REF!</definedName>
    <definedName name="S33P4" localSheetId="2">#REF!</definedName>
    <definedName name="S33P4" localSheetId="10">#REF!</definedName>
    <definedName name="S33P4" localSheetId="8">#REF!</definedName>
    <definedName name="S33P4" localSheetId="11">#REF!</definedName>
    <definedName name="S33P4" localSheetId="12">#REF!</definedName>
    <definedName name="S33P4">#REF!</definedName>
    <definedName name="S33P5" localSheetId="2">#REF!</definedName>
    <definedName name="S33P5" localSheetId="10">#REF!</definedName>
    <definedName name="S33P5" localSheetId="8">#REF!</definedName>
    <definedName name="S33P5" localSheetId="11">#REF!</definedName>
    <definedName name="S33P5" localSheetId="12">#REF!</definedName>
    <definedName name="S33P5">#REF!</definedName>
    <definedName name="S33P6" localSheetId="2">#REF!</definedName>
    <definedName name="S33P6" localSheetId="10">#REF!</definedName>
    <definedName name="S33P6" localSheetId="8">#REF!</definedName>
    <definedName name="S33P6" localSheetId="11">#REF!</definedName>
    <definedName name="S33P6" localSheetId="12">#REF!</definedName>
    <definedName name="S33P6">#REF!</definedName>
    <definedName name="S33P7" localSheetId="2">#REF!</definedName>
    <definedName name="S33P7" localSheetId="10">#REF!</definedName>
    <definedName name="S33P7" localSheetId="8">#REF!</definedName>
    <definedName name="S33P7" localSheetId="11">#REF!</definedName>
    <definedName name="S33P7" localSheetId="12">#REF!</definedName>
    <definedName name="S33P7">#REF!</definedName>
    <definedName name="S33P8" localSheetId="2">#REF!</definedName>
    <definedName name="S33P8" localSheetId="10">#REF!</definedName>
    <definedName name="S33P8" localSheetId="8">#REF!</definedName>
    <definedName name="S33P8" localSheetId="11">#REF!</definedName>
    <definedName name="S33P8" localSheetId="12">#REF!</definedName>
    <definedName name="S33P8">#REF!</definedName>
    <definedName name="S33P9" localSheetId="2">#REF!</definedName>
    <definedName name="S33P9" localSheetId="10">#REF!</definedName>
    <definedName name="S33P9" localSheetId="8">#REF!</definedName>
    <definedName name="S33P9" localSheetId="11">#REF!</definedName>
    <definedName name="S33P9" localSheetId="12">#REF!</definedName>
    <definedName name="S33P9">#REF!</definedName>
    <definedName name="S33R1" localSheetId="2">#REF!</definedName>
    <definedName name="S33R1" localSheetId="10">#REF!</definedName>
    <definedName name="S33R1" localSheetId="8">#REF!</definedName>
    <definedName name="S33R1" localSheetId="11">#REF!</definedName>
    <definedName name="S33R1" localSheetId="12">#REF!</definedName>
    <definedName name="S33R1">#REF!</definedName>
    <definedName name="S33R10" localSheetId="2">#REF!</definedName>
    <definedName name="S33R10" localSheetId="10">#REF!</definedName>
    <definedName name="S33R10" localSheetId="8">#REF!</definedName>
    <definedName name="S33R10" localSheetId="11">#REF!</definedName>
    <definedName name="S33R10" localSheetId="12">#REF!</definedName>
    <definedName name="S33R10">#REF!</definedName>
    <definedName name="S33R11" localSheetId="2">#REF!</definedName>
    <definedName name="S33R11" localSheetId="10">#REF!</definedName>
    <definedName name="S33R11" localSheetId="8">#REF!</definedName>
    <definedName name="S33R11" localSheetId="11">#REF!</definedName>
    <definedName name="S33R11" localSheetId="12">#REF!</definedName>
    <definedName name="S33R11">#REF!</definedName>
    <definedName name="S33R12" localSheetId="2">#REF!</definedName>
    <definedName name="S33R12" localSheetId="10">#REF!</definedName>
    <definedName name="S33R12" localSheetId="8">#REF!</definedName>
    <definedName name="S33R12" localSheetId="11">#REF!</definedName>
    <definedName name="S33R12" localSheetId="12">#REF!</definedName>
    <definedName name="S33R12">#REF!</definedName>
    <definedName name="S33R13" localSheetId="2">#REF!</definedName>
    <definedName name="S33R13" localSheetId="10">#REF!</definedName>
    <definedName name="S33R13" localSheetId="8">#REF!</definedName>
    <definedName name="S33R13" localSheetId="11">#REF!</definedName>
    <definedName name="S33R13" localSheetId="12">#REF!</definedName>
    <definedName name="S33R13">#REF!</definedName>
    <definedName name="S33R14" localSheetId="2">#REF!</definedName>
    <definedName name="S33R14" localSheetId="10">#REF!</definedName>
    <definedName name="S33R14" localSheetId="8">#REF!</definedName>
    <definedName name="S33R14" localSheetId="11">#REF!</definedName>
    <definedName name="S33R14" localSheetId="12">#REF!</definedName>
    <definedName name="S33R14">#REF!</definedName>
    <definedName name="S33R15" localSheetId="2">#REF!</definedName>
    <definedName name="S33R15" localSheetId="10">#REF!</definedName>
    <definedName name="S33R15" localSheetId="8">#REF!</definedName>
    <definedName name="S33R15" localSheetId="11">#REF!</definedName>
    <definedName name="S33R15" localSheetId="12">#REF!</definedName>
    <definedName name="S33R15">#REF!</definedName>
    <definedName name="S33R16" localSheetId="2">#REF!</definedName>
    <definedName name="S33R16" localSheetId="10">#REF!</definedName>
    <definedName name="S33R16" localSheetId="8">#REF!</definedName>
    <definedName name="S33R16" localSheetId="11">#REF!</definedName>
    <definedName name="S33R16" localSheetId="12">#REF!</definedName>
    <definedName name="S33R16">#REF!</definedName>
    <definedName name="S33R17" localSheetId="2">#REF!</definedName>
    <definedName name="S33R17" localSheetId="10">#REF!</definedName>
    <definedName name="S33R17" localSheetId="8">#REF!</definedName>
    <definedName name="S33R17" localSheetId="11">#REF!</definedName>
    <definedName name="S33R17" localSheetId="12">#REF!</definedName>
    <definedName name="S33R17">#REF!</definedName>
    <definedName name="S33R18" localSheetId="2">#REF!</definedName>
    <definedName name="S33R18" localSheetId="10">#REF!</definedName>
    <definedName name="S33R18" localSheetId="8">#REF!</definedName>
    <definedName name="S33R18" localSheetId="11">#REF!</definedName>
    <definedName name="S33R18" localSheetId="12">#REF!</definedName>
    <definedName name="S33R18">#REF!</definedName>
    <definedName name="S33R19" localSheetId="2">#REF!</definedName>
    <definedName name="S33R19" localSheetId="10">#REF!</definedName>
    <definedName name="S33R19" localSheetId="8">#REF!</definedName>
    <definedName name="S33R19" localSheetId="11">#REF!</definedName>
    <definedName name="S33R19" localSheetId="12">#REF!</definedName>
    <definedName name="S33R19">#REF!</definedName>
    <definedName name="S33R2" localSheetId="2">#REF!</definedName>
    <definedName name="S33R2" localSheetId="10">#REF!</definedName>
    <definedName name="S33R2" localSheetId="8">#REF!</definedName>
    <definedName name="S33R2" localSheetId="11">#REF!</definedName>
    <definedName name="S33R2" localSheetId="12">#REF!</definedName>
    <definedName name="S33R2">#REF!</definedName>
    <definedName name="S33R20" localSheetId="2">#REF!</definedName>
    <definedName name="S33R20" localSheetId="10">#REF!</definedName>
    <definedName name="S33R20" localSheetId="8">#REF!</definedName>
    <definedName name="S33R20" localSheetId="11">#REF!</definedName>
    <definedName name="S33R20" localSheetId="12">#REF!</definedName>
    <definedName name="S33R20">#REF!</definedName>
    <definedName name="S33R21" localSheetId="2">#REF!</definedName>
    <definedName name="S33R21" localSheetId="10">#REF!</definedName>
    <definedName name="S33R21" localSheetId="8">#REF!</definedName>
    <definedName name="S33R21" localSheetId="11">#REF!</definedName>
    <definedName name="S33R21" localSheetId="12">#REF!</definedName>
    <definedName name="S33R21">#REF!</definedName>
    <definedName name="S33R22" localSheetId="2">#REF!</definedName>
    <definedName name="S33R22" localSheetId="10">#REF!</definedName>
    <definedName name="S33R22" localSheetId="8">#REF!</definedName>
    <definedName name="S33R22" localSheetId="11">#REF!</definedName>
    <definedName name="S33R22" localSheetId="12">#REF!</definedName>
    <definedName name="S33R22">#REF!</definedName>
    <definedName name="S33R23" localSheetId="2">#REF!</definedName>
    <definedName name="S33R23" localSheetId="10">#REF!</definedName>
    <definedName name="S33R23" localSheetId="8">#REF!</definedName>
    <definedName name="S33R23" localSheetId="11">#REF!</definedName>
    <definedName name="S33R23" localSheetId="12">#REF!</definedName>
    <definedName name="S33R23">#REF!</definedName>
    <definedName name="S33R24" localSheetId="2">#REF!</definedName>
    <definedName name="S33R24" localSheetId="10">#REF!</definedName>
    <definedName name="S33R24" localSheetId="8">#REF!</definedName>
    <definedName name="S33R24" localSheetId="11">#REF!</definedName>
    <definedName name="S33R24" localSheetId="12">#REF!</definedName>
    <definedName name="S33R24">#REF!</definedName>
    <definedName name="S33R3" localSheetId="2">#REF!</definedName>
    <definedName name="S33R3" localSheetId="10">#REF!</definedName>
    <definedName name="S33R3" localSheetId="8">#REF!</definedName>
    <definedName name="S33R3" localSheetId="11">#REF!</definedName>
    <definedName name="S33R3" localSheetId="12">#REF!</definedName>
    <definedName name="S33R3">#REF!</definedName>
    <definedName name="S33R4" localSheetId="2">#REF!</definedName>
    <definedName name="S33R4" localSheetId="10">#REF!</definedName>
    <definedName name="S33R4" localSheetId="8">#REF!</definedName>
    <definedName name="S33R4" localSheetId="11">#REF!</definedName>
    <definedName name="S33R4" localSheetId="12">#REF!</definedName>
    <definedName name="S33R4">#REF!</definedName>
    <definedName name="S33R5" localSheetId="2">#REF!</definedName>
    <definedName name="S33R5" localSheetId="10">#REF!</definedName>
    <definedName name="S33R5" localSheetId="8">#REF!</definedName>
    <definedName name="S33R5" localSheetId="11">#REF!</definedName>
    <definedName name="S33R5" localSheetId="12">#REF!</definedName>
    <definedName name="S33R5">#REF!</definedName>
    <definedName name="S33R6" localSheetId="2">#REF!</definedName>
    <definedName name="S33R6" localSheetId="10">#REF!</definedName>
    <definedName name="S33R6" localSheetId="8">#REF!</definedName>
    <definedName name="S33R6" localSheetId="11">#REF!</definedName>
    <definedName name="S33R6" localSheetId="12">#REF!</definedName>
    <definedName name="S33R6">#REF!</definedName>
    <definedName name="S33R7" localSheetId="2">#REF!</definedName>
    <definedName name="S33R7" localSheetId="10">#REF!</definedName>
    <definedName name="S33R7" localSheetId="8">#REF!</definedName>
    <definedName name="S33R7" localSheetId="11">#REF!</definedName>
    <definedName name="S33R7" localSheetId="12">#REF!</definedName>
    <definedName name="S33R7">#REF!</definedName>
    <definedName name="S33R8" localSheetId="2">#REF!</definedName>
    <definedName name="S33R8" localSheetId="10">#REF!</definedName>
    <definedName name="S33R8" localSheetId="8">#REF!</definedName>
    <definedName name="S33R8" localSheetId="11">#REF!</definedName>
    <definedName name="S33R8" localSheetId="12">#REF!</definedName>
    <definedName name="S33R8">#REF!</definedName>
    <definedName name="S33R9" localSheetId="2">#REF!</definedName>
    <definedName name="S33R9" localSheetId="10">#REF!</definedName>
    <definedName name="S33R9" localSheetId="8">#REF!</definedName>
    <definedName name="S33R9" localSheetId="11">#REF!</definedName>
    <definedName name="S33R9" localSheetId="12">#REF!</definedName>
    <definedName name="S33R9">#REF!</definedName>
    <definedName name="S34P1" localSheetId="2">#REF!</definedName>
    <definedName name="S34P1" localSheetId="10">#REF!</definedName>
    <definedName name="S34P1" localSheetId="8">#REF!</definedName>
    <definedName name="S34P1" localSheetId="11">#REF!</definedName>
    <definedName name="S34P1" localSheetId="12">#REF!</definedName>
    <definedName name="S34P1">#REF!</definedName>
    <definedName name="S34P10" localSheetId="2">#REF!</definedName>
    <definedName name="S34P10" localSheetId="10">#REF!</definedName>
    <definedName name="S34P10" localSheetId="8">#REF!</definedName>
    <definedName name="S34P10" localSheetId="11">#REF!</definedName>
    <definedName name="S34P10" localSheetId="12">#REF!</definedName>
    <definedName name="S34P10">#REF!</definedName>
    <definedName name="S34P11" localSheetId="2">#REF!</definedName>
    <definedName name="S34P11" localSheetId="10">#REF!</definedName>
    <definedName name="S34P11" localSheetId="8">#REF!</definedName>
    <definedName name="S34P11" localSheetId="11">#REF!</definedName>
    <definedName name="S34P11" localSheetId="12">#REF!</definedName>
    <definedName name="S34P11">#REF!</definedName>
    <definedName name="S34P12" localSheetId="2">#REF!</definedName>
    <definedName name="S34P12" localSheetId="10">#REF!</definedName>
    <definedName name="S34P12" localSheetId="8">#REF!</definedName>
    <definedName name="S34P12" localSheetId="11">#REF!</definedName>
    <definedName name="S34P12" localSheetId="12">#REF!</definedName>
    <definedName name="S34P12">#REF!</definedName>
    <definedName name="S34P13" localSheetId="2">#REF!</definedName>
    <definedName name="S34P13" localSheetId="10">#REF!</definedName>
    <definedName name="S34P13" localSheetId="8">#REF!</definedName>
    <definedName name="S34P13" localSheetId="11">#REF!</definedName>
    <definedName name="S34P13" localSheetId="12">#REF!</definedName>
    <definedName name="S34P13">#REF!</definedName>
    <definedName name="S34P14" localSheetId="2">#REF!</definedName>
    <definedName name="S34P14" localSheetId="10">#REF!</definedName>
    <definedName name="S34P14" localSheetId="8">#REF!</definedName>
    <definedName name="S34P14" localSheetId="11">#REF!</definedName>
    <definedName name="S34P14" localSheetId="12">#REF!</definedName>
    <definedName name="S34P14">#REF!</definedName>
    <definedName name="S34P15" localSheetId="2">#REF!</definedName>
    <definedName name="S34P15" localSheetId="10">#REF!</definedName>
    <definedName name="S34P15" localSheetId="8">#REF!</definedName>
    <definedName name="S34P15" localSheetId="11">#REF!</definedName>
    <definedName name="S34P15" localSheetId="12">#REF!</definedName>
    <definedName name="S34P15">#REF!</definedName>
    <definedName name="S34P16" localSheetId="2">#REF!</definedName>
    <definedName name="S34P16" localSheetId="10">#REF!</definedName>
    <definedName name="S34P16" localSheetId="8">#REF!</definedName>
    <definedName name="S34P16" localSheetId="11">#REF!</definedName>
    <definedName name="S34P16" localSheetId="12">#REF!</definedName>
    <definedName name="S34P16">#REF!</definedName>
    <definedName name="S34P17" localSheetId="2">#REF!</definedName>
    <definedName name="S34P17" localSheetId="10">#REF!</definedName>
    <definedName name="S34P17" localSheetId="8">#REF!</definedName>
    <definedName name="S34P17" localSheetId="11">#REF!</definedName>
    <definedName name="S34P17" localSheetId="12">#REF!</definedName>
    <definedName name="S34P17">#REF!</definedName>
    <definedName name="S34P18" localSheetId="2">#REF!</definedName>
    <definedName name="S34P18" localSheetId="10">#REF!</definedName>
    <definedName name="S34P18" localSheetId="8">#REF!</definedName>
    <definedName name="S34P18" localSheetId="11">#REF!</definedName>
    <definedName name="S34P18" localSheetId="12">#REF!</definedName>
    <definedName name="S34P18">#REF!</definedName>
    <definedName name="S34P19" localSheetId="2">#REF!</definedName>
    <definedName name="S34P19" localSheetId="10">#REF!</definedName>
    <definedName name="S34P19" localSheetId="8">#REF!</definedName>
    <definedName name="S34P19" localSheetId="11">#REF!</definedName>
    <definedName name="S34P19" localSheetId="12">#REF!</definedName>
    <definedName name="S34P19">#REF!</definedName>
    <definedName name="S34P2" localSheetId="2">#REF!</definedName>
    <definedName name="S34P2" localSheetId="10">#REF!</definedName>
    <definedName name="S34P2" localSheetId="8">#REF!</definedName>
    <definedName name="S34P2" localSheetId="11">#REF!</definedName>
    <definedName name="S34P2" localSheetId="12">#REF!</definedName>
    <definedName name="S34P2">#REF!</definedName>
    <definedName name="S34P20" localSheetId="2">#REF!</definedName>
    <definedName name="S34P20" localSheetId="10">#REF!</definedName>
    <definedName name="S34P20" localSheetId="8">#REF!</definedName>
    <definedName name="S34P20" localSheetId="11">#REF!</definedName>
    <definedName name="S34P20" localSheetId="12">#REF!</definedName>
    <definedName name="S34P20">#REF!</definedName>
    <definedName name="S34P21" localSheetId="2">#REF!</definedName>
    <definedName name="S34P21" localSheetId="10">#REF!</definedName>
    <definedName name="S34P21" localSheetId="8">#REF!</definedName>
    <definedName name="S34P21" localSheetId="11">#REF!</definedName>
    <definedName name="S34P21" localSheetId="12">#REF!</definedName>
    <definedName name="S34P21">#REF!</definedName>
    <definedName name="S34P22" localSheetId="2">#REF!</definedName>
    <definedName name="S34P22" localSheetId="10">#REF!</definedName>
    <definedName name="S34P22" localSheetId="8">#REF!</definedName>
    <definedName name="S34P22" localSheetId="11">#REF!</definedName>
    <definedName name="S34P22" localSheetId="12">#REF!</definedName>
    <definedName name="S34P22">#REF!</definedName>
    <definedName name="S34P23" localSheetId="2">#REF!</definedName>
    <definedName name="S34P23" localSheetId="10">#REF!</definedName>
    <definedName name="S34P23" localSheetId="8">#REF!</definedName>
    <definedName name="S34P23" localSheetId="11">#REF!</definedName>
    <definedName name="S34P23" localSheetId="12">#REF!</definedName>
    <definedName name="S34P23">#REF!</definedName>
    <definedName name="S34P24" localSheetId="2">#REF!</definedName>
    <definedName name="S34P24" localSheetId="10">#REF!</definedName>
    <definedName name="S34P24" localSheetId="8">#REF!</definedName>
    <definedName name="S34P24" localSheetId="11">#REF!</definedName>
    <definedName name="S34P24" localSheetId="12">#REF!</definedName>
    <definedName name="S34P24">#REF!</definedName>
    <definedName name="S34P3" localSheetId="2">#REF!</definedName>
    <definedName name="S34P3" localSheetId="10">#REF!</definedName>
    <definedName name="S34P3" localSheetId="8">#REF!</definedName>
    <definedName name="S34P3" localSheetId="11">#REF!</definedName>
    <definedName name="S34P3" localSheetId="12">#REF!</definedName>
    <definedName name="S34P3">#REF!</definedName>
    <definedName name="S34P4" localSheetId="2">#REF!</definedName>
    <definedName name="S34P4" localSheetId="10">#REF!</definedName>
    <definedName name="S34P4" localSheetId="8">#REF!</definedName>
    <definedName name="S34P4" localSheetId="11">#REF!</definedName>
    <definedName name="S34P4" localSheetId="12">#REF!</definedName>
    <definedName name="S34P4">#REF!</definedName>
    <definedName name="S34P5" localSheetId="2">#REF!</definedName>
    <definedName name="S34P5" localSheetId="10">#REF!</definedName>
    <definedName name="S34P5" localSheetId="8">#REF!</definedName>
    <definedName name="S34P5" localSheetId="11">#REF!</definedName>
    <definedName name="S34P5" localSheetId="12">#REF!</definedName>
    <definedName name="S34P5">#REF!</definedName>
    <definedName name="S34P6" localSheetId="2">#REF!</definedName>
    <definedName name="S34P6" localSheetId="10">#REF!</definedName>
    <definedName name="S34P6" localSheetId="8">#REF!</definedName>
    <definedName name="S34P6" localSheetId="11">#REF!</definedName>
    <definedName name="S34P6" localSheetId="12">#REF!</definedName>
    <definedName name="S34P6">#REF!</definedName>
    <definedName name="S34P7" localSheetId="2">#REF!</definedName>
    <definedName name="S34P7" localSheetId="10">#REF!</definedName>
    <definedName name="S34P7" localSheetId="8">#REF!</definedName>
    <definedName name="S34P7" localSheetId="11">#REF!</definedName>
    <definedName name="S34P7" localSheetId="12">#REF!</definedName>
    <definedName name="S34P7">#REF!</definedName>
    <definedName name="S34P8" localSheetId="2">#REF!</definedName>
    <definedName name="S34P8" localSheetId="10">#REF!</definedName>
    <definedName name="S34P8" localSheetId="8">#REF!</definedName>
    <definedName name="S34P8" localSheetId="11">#REF!</definedName>
    <definedName name="S34P8" localSheetId="12">#REF!</definedName>
    <definedName name="S34P8">#REF!</definedName>
    <definedName name="S34P9" localSheetId="2">#REF!</definedName>
    <definedName name="S34P9" localSheetId="10">#REF!</definedName>
    <definedName name="S34P9" localSheetId="8">#REF!</definedName>
    <definedName name="S34P9" localSheetId="11">#REF!</definedName>
    <definedName name="S34P9" localSheetId="12">#REF!</definedName>
    <definedName name="S34P9">#REF!</definedName>
    <definedName name="S34R1" localSheetId="2">#REF!</definedName>
    <definedName name="S34R1" localSheetId="10">#REF!</definedName>
    <definedName name="S34R1" localSheetId="8">#REF!</definedName>
    <definedName name="S34R1" localSheetId="11">#REF!</definedName>
    <definedName name="S34R1" localSheetId="12">#REF!</definedName>
    <definedName name="S34R1">#REF!</definedName>
    <definedName name="S34R10" localSheetId="2">#REF!</definedName>
    <definedName name="S34R10" localSheetId="10">#REF!</definedName>
    <definedName name="S34R10" localSheetId="8">#REF!</definedName>
    <definedName name="S34R10" localSheetId="11">#REF!</definedName>
    <definedName name="S34R10" localSheetId="12">#REF!</definedName>
    <definedName name="S34R10">#REF!</definedName>
    <definedName name="S34R11" localSheetId="2">#REF!</definedName>
    <definedName name="S34R11" localSheetId="10">#REF!</definedName>
    <definedName name="S34R11" localSheetId="8">#REF!</definedName>
    <definedName name="S34R11" localSheetId="11">#REF!</definedName>
    <definedName name="S34R11" localSheetId="12">#REF!</definedName>
    <definedName name="S34R11">#REF!</definedName>
    <definedName name="S34R12" localSheetId="2">#REF!</definedName>
    <definedName name="S34R12" localSheetId="10">#REF!</definedName>
    <definedName name="S34R12" localSheetId="8">#REF!</definedName>
    <definedName name="S34R12" localSheetId="11">#REF!</definedName>
    <definedName name="S34R12" localSheetId="12">#REF!</definedName>
    <definedName name="S34R12">#REF!</definedName>
    <definedName name="S34R13" localSheetId="2">#REF!</definedName>
    <definedName name="S34R13" localSheetId="10">#REF!</definedName>
    <definedName name="S34R13" localSheetId="8">#REF!</definedName>
    <definedName name="S34R13" localSheetId="11">#REF!</definedName>
    <definedName name="S34R13" localSheetId="12">#REF!</definedName>
    <definedName name="S34R13">#REF!</definedName>
    <definedName name="S34R14" localSheetId="2">#REF!</definedName>
    <definedName name="S34R14" localSheetId="10">#REF!</definedName>
    <definedName name="S34R14" localSheetId="8">#REF!</definedName>
    <definedName name="S34R14" localSheetId="11">#REF!</definedName>
    <definedName name="S34R14" localSheetId="12">#REF!</definedName>
    <definedName name="S34R14">#REF!</definedName>
    <definedName name="S34R15" localSheetId="2">#REF!</definedName>
    <definedName name="S34R15" localSheetId="10">#REF!</definedName>
    <definedName name="S34R15" localSheetId="8">#REF!</definedName>
    <definedName name="S34R15" localSheetId="11">#REF!</definedName>
    <definedName name="S34R15" localSheetId="12">#REF!</definedName>
    <definedName name="S34R15">#REF!</definedName>
    <definedName name="S34R16" localSheetId="2">#REF!</definedName>
    <definedName name="S34R16" localSheetId="10">#REF!</definedName>
    <definedName name="S34R16" localSheetId="8">#REF!</definedName>
    <definedName name="S34R16" localSheetId="11">#REF!</definedName>
    <definedName name="S34R16" localSheetId="12">#REF!</definedName>
    <definedName name="S34R16">#REF!</definedName>
    <definedName name="S34R17" localSheetId="2">#REF!</definedName>
    <definedName name="S34R17" localSheetId="10">#REF!</definedName>
    <definedName name="S34R17" localSheetId="8">#REF!</definedName>
    <definedName name="S34R17" localSheetId="11">#REF!</definedName>
    <definedName name="S34R17" localSheetId="12">#REF!</definedName>
    <definedName name="S34R17">#REF!</definedName>
    <definedName name="S34R18" localSheetId="2">#REF!</definedName>
    <definedName name="S34R18" localSheetId="10">#REF!</definedName>
    <definedName name="S34R18" localSheetId="8">#REF!</definedName>
    <definedName name="S34R18" localSheetId="11">#REF!</definedName>
    <definedName name="S34R18" localSheetId="12">#REF!</definedName>
    <definedName name="S34R18">#REF!</definedName>
    <definedName name="S34R19" localSheetId="2">#REF!</definedName>
    <definedName name="S34R19" localSheetId="10">#REF!</definedName>
    <definedName name="S34R19" localSheetId="8">#REF!</definedName>
    <definedName name="S34R19" localSheetId="11">#REF!</definedName>
    <definedName name="S34R19" localSheetId="12">#REF!</definedName>
    <definedName name="S34R19">#REF!</definedName>
    <definedName name="S34R2" localSheetId="2">#REF!</definedName>
    <definedName name="S34R2" localSheetId="10">#REF!</definedName>
    <definedName name="S34R2" localSheetId="8">#REF!</definedName>
    <definedName name="S34R2" localSheetId="11">#REF!</definedName>
    <definedName name="S34R2" localSheetId="12">#REF!</definedName>
    <definedName name="S34R2">#REF!</definedName>
    <definedName name="S34R20" localSheetId="2">#REF!</definedName>
    <definedName name="S34R20" localSheetId="10">#REF!</definedName>
    <definedName name="S34R20" localSheetId="8">#REF!</definedName>
    <definedName name="S34R20" localSheetId="11">#REF!</definedName>
    <definedName name="S34R20" localSheetId="12">#REF!</definedName>
    <definedName name="S34R20">#REF!</definedName>
    <definedName name="S34R21" localSheetId="2">#REF!</definedName>
    <definedName name="S34R21" localSheetId="10">#REF!</definedName>
    <definedName name="S34R21" localSheetId="8">#REF!</definedName>
    <definedName name="S34R21" localSheetId="11">#REF!</definedName>
    <definedName name="S34R21" localSheetId="12">#REF!</definedName>
    <definedName name="S34R21">#REF!</definedName>
    <definedName name="S34R22" localSheetId="2">#REF!</definedName>
    <definedName name="S34R22" localSheetId="10">#REF!</definedName>
    <definedName name="S34R22" localSheetId="8">#REF!</definedName>
    <definedName name="S34R22" localSheetId="11">#REF!</definedName>
    <definedName name="S34R22" localSheetId="12">#REF!</definedName>
    <definedName name="S34R22">#REF!</definedName>
    <definedName name="S34R23" localSheetId="2">#REF!</definedName>
    <definedName name="S34R23" localSheetId="10">#REF!</definedName>
    <definedName name="S34R23" localSheetId="8">#REF!</definedName>
    <definedName name="S34R23" localSheetId="11">#REF!</definedName>
    <definedName name="S34R23" localSheetId="12">#REF!</definedName>
    <definedName name="S34R23">#REF!</definedName>
    <definedName name="S34R24" localSheetId="2">#REF!</definedName>
    <definedName name="S34R24" localSheetId="10">#REF!</definedName>
    <definedName name="S34R24" localSheetId="8">#REF!</definedName>
    <definedName name="S34R24" localSheetId="11">#REF!</definedName>
    <definedName name="S34R24" localSheetId="12">#REF!</definedName>
    <definedName name="S34R24">#REF!</definedName>
    <definedName name="S34R3" localSheetId="2">#REF!</definedName>
    <definedName name="S34R3" localSheetId="10">#REF!</definedName>
    <definedName name="S34R3" localSheetId="8">#REF!</definedName>
    <definedName name="S34R3" localSheetId="11">#REF!</definedName>
    <definedName name="S34R3" localSheetId="12">#REF!</definedName>
    <definedName name="S34R3">#REF!</definedName>
    <definedName name="S34R4" localSheetId="2">#REF!</definedName>
    <definedName name="S34R4" localSheetId="10">#REF!</definedName>
    <definedName name="S34R4" localSheetId="8">#REF!</definedName>
    <definedName name="S34R4" localSheetId="11">#REF!</definedName>
    <definedName name="S34R4" localSheetId="12">#REF!</definedName>
    <definedName name="S34R4">#REF!</definedName>
    <definedName name="S34R5" localSheetId="2">#REF!</definedName>
    <definedName name="S34R5" localSheetId="10">#REF!</definedName>
    <definedName name="S34R5" localSheetId="8">#REF!</definedName>
    <definedName name="S34R5" localSheetId="11">#REF!</definedName>
    <definedName name="S34R5" localSheetId="12">#REF!</definedName>
    <definedName name="S34R5">#REF!</definedName>
    <definedName name="S34R6" localSheetId="2">#REF!</definedName>
    <definedName name="S34R6" localSheetId="10">#REF!</definedName>
    <definedName name="S34R6" localSheetId="8">#REF!</definedName>
    <definedName name="S34R6" localSheetId="11">#REF!</definedName>
    <definedName name="S34R6" localSheetId="12">#REF!</definedName>
    <definedName name="S34R6">#REF!</definedName>
    <definedName name="S34R7" localSheetId="2">#REF!</definedName>
    <definedName name="S34R7" localSheetId="10">#REF!</definedName>
    <definedName name="S34R7" localSheetId="8">#REF!</definedName>
    <definedName name="S34R7" localSheetId="11">#REF!</definedName>
    <definedName name="S34R7" localSheetId="12">#REF!</definedName>
    <definedName name="S34R7">#REF!</definedName>
    <definedName name="S34R8" localSheetId="2">#REF!</definedName>
    <definedName name="S34R8" localSheetId="10">#REF!</definedName>
    <definedName name="S34R8" localSheetId="8">#REF!</definedName>
    <definedName name="S34R8" localSheetId="11">#REF!</definedName>
    <definedName name="S34R8" localSheetId="12">#REF!</definedName>
    <definedName name="S34R8">#REF!</definedName>
    <definedName name="S34R9" localSheetId="2">#REF!</definedName>
    <definedName name="S34R9" localSheetId="10">#REF!</definedName>
    <definedName name="S34R9" localSheetId="8">#REF!</definedName>
    <definedName name="S34R9" localSheetId="11">#REF!</definedName>
    <definedName name="S34R9" localSheetId="12">#REF!</definedName>
    <definedName name="S34R9">#REF!</definedName>
    <definedName name="S35P1" localSheetId="2">#REF!</definedName>
    <definedName name="S35P1" localSheetId="10">#REF!</definedName>
    <definedName name="S35P1" localSheetId="8">#REF!</definedName>
    <definedName name="S35P1" localSheetId="11">#REF!</definedName>
    <definedName name="S35P1" localSheetId="12">#REF!</definedName>
    <definedName name="S35P1">#REF!</definedName>
    <definedName name="S35P10" localSheetId="2">#REF!</definedName>
    <definedName name="S35P10" localSheetId="10">#REF!</definedName>
    <definedName name="S35P10" localSheetId="8">#REF!</definedName>
    <definedName name="S35P10" localSheetId="11">#REF!</definedName>
    <definedName name="S35P10" localSheetId="12">#REF!</definedName>
    <definedName name="S35P10">#REF!</definedName>
    <definedName name="S35P11" localSheetId="2">#REF!</definedName>
    <definedName name="S35P11" localSheetId="10">#REF!</definedName>
    <definedName name="S35P11" localSheetId="8">#REF!</definedName>
    <definedName name="S35P11" localSheetId="11">#REF!</definedName>
    <definedName name="S35P11" localSheetId="12">#REF!</definedName>
    <definedName name="S35P11">#REF!</definedName>
    <definedName name="S35P12" localSheetId="2">#REF!</definedName>
    <definedName name="S35P12" localSheetId="10">#REF!</definedName>
    <definedName name="S35P12" localSheetId="8">#REF!</definedName>
    <definedName name="S35P12" localSheetId="11">#REF!</definedName>
    <definedName name="S35P12" localSheetId="12">#REF!</definedName>
    <definedName name="S35P12">#REF!</definedName>
    <definedName name="S35P13" localSheetId="2">#REF!</definedName>
    <definedName name="S35P13" localSheetId="10">#REF!</definedName>
    <definedName name="S35P13" localSheetId="8">#REF!</definedName>
    <definedName name="S35P13" localSheetId="11">#REF!</definedName>
    <definedName name="S35P13" localSheetId="12">#REF!</definedName>
    <definedName name="S35P13">#REF!</definedName>
    <definedName name="S35P14" localSheetId="2">#REF!</definedName>
    <definedName name="S35P14" localSheetId="10">#REF!</definedName>
    <definedName name="S35P14" localSheetId="8">#REF!</definedName>
    <definedName name="S35P14" localSheetId="11">#REF!</definedName>
    <definedName name="S35P14" localSheetId="12">#REF!</definedName>
    <definedName name="S35P14">#REF!</definedName>
    <definedName name="S35P15" localSheetId="2">#REF!</definedName>
    <definedName name="S35P15" localSheetId="10">#REF!</definedName>
    <definedName name="S35P15" localSheetId="8">#REF!</definedName>
    <definedName name="S35P15" localSheetId="11">#REF!</definedName>
    <definedName name="S35P15" localSheetId="12">#REF!</definedName>
    <definedName name="S35P15">#REF!</definedName>
    <definedName name="S35P16" localSheetId="2">#REF!</definedName>
    <definedName name="S35P16" localSheetId="10">#REF!</definedName>
    <definedName name="S35P16" localSheetId="8">#REF!</definedName>
    <definedName name="S35P16" localSheetId="11">#REF!</definedName>
    <definedName name="S35P16" localSheetId="12">#REF!</definedName>
    <definedName name="S35P16">#REF!</definedName>
    <definedName name="S35P17" localSheetId="2">#REF!</definedName>
    <definedName name="S35P17" localSheetId="10">#REF!</definedName>
    <definedName name="S35P17" localSheetId="8">#REF!</definedName>
    <definedName name="S35P17" localSheetId="11">#REF!</definedName>
    <definedName name="S35P17" localSheetId="12">#REF!</definedName>
    <definedName name="S35P17">#REF!</definedName>
    <definedName name="S35P18" localSheetId="2">#REF!</definedName>
    <definedName name="S35P18" localSheetId="10">#REF!</definedName>
    <definedName name="S35P18" localSheetId="8">#REF!</definedName>
    <definedName name="S35P18" localSheetId="11">#REF!</definedName>
    <definedName name="S35P18" localSheetId="12">#REF!</definedName>
    <definedName name="S35P18">#REF!</definedName>
    <definedName name="S35P19" localSheetId="2">#REF!</definedName>
    <definedName name="S35P19" localSheetId="10">#REF!</definedName>
    <definedName name="S35P19" localSheetId="8">#REF!</definedName>
    <definedName name="S35P19" localSheetId="11">#REF!</definedName>
    <definedName name="S35P19" localSheetId="12">#REF!</definedName>
    <definedName name="S35P19">#REF!</definedName>
    <definedName name="S35P2" localSheetId="2">#REF!</definedName>
    <definedName name="S35P2" localSheetId="10">#REF!</definedName>
    <definedName name="S35P2" localSheetId="8">#REF!</definedName>
    <definedName name="S35P2" localSheetId="11">#REF!</definedName>
    <definedName name="S35P2" localSheetId="12">#REF!</definedName>
    <definedName name="S35P2">#REF!</definedName>
    <definedName name="S35P20" localSheetId="2">#REF!</definedName>
    <definedName name="S35P20" localSheetId="10">#REF!</definedName>
    <definedName name="S35P20" localSheetId="8">#REF!</definedName>
    <definedName name="S35P20" localSheetId="11">#REF!</definedName>
    <definedName name="S35P20" localSheetId="12">#REF!</definedName>
    <definedName name="S35P20">#REF!</definedName>
    <definedName name="S35P21" localSheetId="2">#REF!</definedName>
    <definedName name="S35P21" localSheetId="10">#REF!</definedName>
    <definedName name="S35P21" localSheetId="8">#REF!</definedName>
    <definedName name="S35P21" localSheetId="11">#REF!</definedName>
    <definedName name="S35P21" localSheetId="12">#REF!</definedName>
    <definedName name="S35P21">#REF!</definedName>
    <definedName name="S35P22" localSheetId="2">#REF!</definedName>
    <definedName name="S35P22" localSheetId="10">#REF!</definedName>
    <definedName name="S35P22" localSheetId="8">#REF!</definedName>
    <definedName name="S35P22" localSheetId="11">#REF!</definedName>
    <definedName name="S35P22" localSheetId="12">#REF!</definedName>
    <definedName name="S35P22">#REF!</definedName>
    <definedName name="S35P23" localSheetId="2">#REF!</definedName>
    <definedName name="S35P23" localSheetId="10">#REF!</definedName>
    <definedName name="S35P23" localSheetId="8">#REF!</definedName>
    <definedName name="S35P23" localSheetId="11">#REF!</definedName>
    <definedName name="S35P23" localSheetId="12">#REF!</definedName>
    <definedName name="S35P23">#REF!</definedName>
    <definedName name="S35P24" localSheetId="2">#REF!</definedName>
    <definedName name="S35P24" localSheetId="10">#REF!</definedName>
    <definedName name="S35P24" localSheetId="8">#REF!</definedName>
    <definedName name="S35P24" localSheetId="11">#REF!</definedName>
    <definedName name="S35P24" localSheetId="12">#REF!</definedName>
    <definedName name="S35P24">#REF!</definedName>
    <definedName name="S35P3" localSheetId="2">#REF!</definedName>
    <definedName name="S35P3" localSheetId="10">#REF!</definedName>
    <definedName name="S35P3" localSheetId="8">#REF!</definedName>
    <definedName name="S35P3" localSheetId="11">#REF!</definedName>
    <definedName name="S35P3" localSheetId="12">#REF!</definedName>
    <definedName name="S35P3">#REF!</definedName>
    <definedName name="S35P4" localSheetId="2">#REF!</definedName>
    <definedName name="S35P4" localSheetId="10">#REF!</definedName>
    <definedName name="S35P4" localSheetId="8">#REF!</definedName>
    <definedName name="S35P4" localSheetId="11">#REF!</definedName>
    <definedName name="S35P4" localSheetId="12">#REF!</definedName>
    <definedName name="S35P4">#REF!</definedName>
    <definedName name="S35P5" localSheetId="2">#REF!</definedName>
    <definedName name="S35P5" localSheetId="10">#REF!</definedName>
    <definedName name="S35P5" localSheetId="8">#REF!</definedName>
    <definedName name="S35P5" localSheetId="11">#REF!</definedName>
    <definedName name="S35P5" localSheetId="12">#REF!</definedName>
    <definedName name="S35P5">#REF!</definedName>
    <definedName name="S35P6" localSheetId="2">#REF!</definedName>
    <definedName name="S35P6" localSheetId="10">#REF!</definedName>
    <definedName name="S35P6" localSheetId="8">#REF!</definedName>
    <definedName name="S35P6" localSheetId="11">#REF!</definedName>
    <definedName name="S35P6" localSheetId="12">#REF!</definedName>
    <definedName name="S35P6">#REF!</definedName>
    <definedName name="S35P7" localSheetId="2">#REF!</definedName>
    <definedName name="S35P7" localSheetId="10">#REF!</definedName>
    <definedName name="S35P7" localSheetId="8">#REF!</definedName>
    <definedName name="S35P7" localSheetId="11">#REF!</definedName>
    <definedName name="S35P7" localSheetId="12">#REF!</definedName>
    <definedName name="S35P7">#REF!</definedName>
    <definedName name="S35P8" localSheetId="2">#REF!</definedName>
    <definedName name="S35P8" localSheetId="10">#REF!</definedName>
    <definedName name="S35P8" localSheetId="8">#REF!</definedName>
    <definedName name="S35P8" localSheetId="11">#REF!</definedName>
    <definedName name="S35P8" localSheetId="12">#REF!</definedName>
    <definedName name="S35P8">#REF!</definedName>
    <definedName name="S35P9" localSheetId="2">#REF!</definedName>
    <definedName name="S35P9" localSheetId="10">#REF!</definedName>
    <definedName name="S35P9" localSheetId="8">#REF!</definedName>
    <definedName name="S35P9" localSheetId="11">#REF!</definedName>
    <definedName name="S35P9" localSheetId="12">#REF!</definedName>
    <definedName name="S35P9">#REF!</definedName>
    <definedName name="S35R1" localSheetId="2">#REF!</definedName>
    <definedName name="S35R1" localSheetId="10">#REF!</definedName>
    <definedName name="S35R1" localSheetId="8">#REF!</definedName>
    <definedName name="S35R1" localSheetId="11">#REF!</definedName>
    <definedName name="S35R1" localSheetId="12">#REF!</definedName>
    <definedName name="S35R1">#REF!</definedName>
    <definedName name="S35R10" localSheetId="2">#REF!</definedName>
    <definedName name="S35R10" localSheetId="10">#REF!</definedName>
    <definedName name="S35R10" localSheetId="8">#REF!</definedName>
    <definedName name="S35R10" localSheetId="11">#REF!</definedName>
    <definedName name="S35R10" localSheetId="12">#REF!</definedName>
    <definedName name="S35R10">#REF!</definedName>
    <definedName name="S35R11" localSheetId="2">#REF!</definedName>
    <definedName name="S35R11" localSheetId="10">#REF!</definedName>
    <definedName name="S35R11" localSheetId="8">#REF!</definedName>
    <definedName name="S35R11" localSheetId="11">#REF!</definedName>
    <definedName name="S35R11" localSheetId="12">#REF!</definedName>
    <definedName name="S35R11">#REF!</definedName>
    <definedName name="S35R12" localSheetId="2">#REF!</definedName>
    <definedName name="S35R12" localSheetId="10">#REF!</definedName>
    <definedName name="S35R12" localSheetId="8">#REF!</definedName>
    <definedName name="S35R12" localSheetId="11">#REF!</definedName>
    <definedName name="S35R12" localSheetId="12">#REF!</definedName>
    <definedName name="S35R12">#REF!</definedName>
    <definedName name="S35R13" localSheetId="2">#REF!</definedName>
    <definedName name="S35R13" localSheetId="10">#REF!</definedName>
    <definedName name="S35R13" localSheetId="8">#REF!</definedName>
    <definedName name="S35R13" localSheetId="11">#REF!</definedName>
    <definedName name="S35R13" localSheetId="12">#REF!</definedName>
    <definedName name="S35R13">#REF!</definedName>
    <definedName name="S35R14" localSheetId="2">#REF!</definedName>
    <definedName name="S35R14" localSheetId="10">#REF!</definedName>
    <definedName name="S35R14" localSheetId="8">#REF!</definedName>
    <definedName name="S35R14" localSheetId="11">#REF!</definedName>
    <definedName name="S35R14" localSheetId="12">#REF!</definedName>
    <definedName name="S35R14">#REF!</definedName>
    <definedName name="S35R15" localSheetId="2">#REF!</definedName>
    <definedName name="S35R15" localSheetId="10">#REF!</definedName>
    <definedName name="S35R15" localSheetId="8">#REF!</definedName>
    <definedName name="S35R15" localSheetId="11">#REF!</definedName>
    <definedName name="S35R15" localSheetId="12">#REF!</definedName>
    <definedName name="S35R15">#REF!</definedName>
    <definedName name="S35R16" localSheetId="2">#REF!</definedName>
    <definedName name="S35R16" localSheetId="10">#REF!</definedName>
    <definedName name="S35R16" localSheetId="8">#REF!</definedName>
    <definedName name="S35R16" localSheetId="11">#REF!</definedName>
    <definedName name="S35R16" localSheetId="12">#REF!</definedName>
    <definedName name="S35R16">#REF!</definedName>
    <definedName name="S35R17" localSheetId="2">#REF!</definedName>
    <definedName name="S35R17" localSheetId="10">#REF!</definedName>
    <definedName name="S35R17" localSheetId="8">#REF!</definedName>
    <definedName name="S35R17" localSheetId="11">#REF!</definedName>
    <definedName name="S35R17" localSheetId="12">#REF!</definedName>
    <definedName name="S35R17">#REF!</definedName>
    <definedName name="S35R18" localSheetId="2">#REF!</definedName>
    <definedName name="S35R18" localSheetId="10">#REF!</definedName>
    <definedName name="S35R18" localSheetId="8">#REF!</definedName>
    <definedName name="S35R18" localSheetId="11">#REF!</definedName>
    <definedName name="S35R18" localSheetId="12">#REF!</definedName>
    <definedName name="S35R18">#REF!</definedName>
    <definedName name="S35R19" localSheetId="2">#REF!</definedName>
    <definedName name="S35R19" localSheetId="10">#REF!</definedName>
    <definedName name="S35R19" localSheetId="8">#REF!</definedName>
    <definedName name="S35R19" localSheetId="11">#REF!</definedName>
    <definedName name="S35R19" localSheetId="12">#REF!</definedName>
    <definedName name="S35R19">#REF!</definedName>
    <definedName name="S35R2" localSheetId="2">#REF!</definedName>
    <definedName name="S35R2" localSheetId="10">#REF!</definedName>
    <definedName name="S35R2" localSheetId="8">#REF!</definedName>
    <definedName name="S35R2" localSheetId="11">#REF!</definedName>
    <definedName name="S35R2" localSheetId="12">#REF!</definedName>
    <definedName name="S35R2">#REF!</definedName>
    <definedName name="S35R20" localSheetId="2">#REF!</definedName>
    <definedName name="S35R20" localSheetId="10">#REF!</definedName>
    <definedName name="S35R20" localSheetId="8">#REF!</definedName>
    <definedName name="S35R20" localSheetId="11">#REF!</definedName>
    <definedName name="S35R20" localSheetId="12">#REF!</definedName>
    <definedName name="S35R20">#REF!</definedName>
    <definedName name="S35R21" localSheetId="2">#REF!</definedName>
    <definedName name="S35R21" localSheetId="10">#REF!</definedName>
    <definedName name="S35R21" localSheetId="8">#REF!</definedName>
    <definedName name="S35R21" localSheetId="11">#REF!</definedName>
    <definedName name="S35R21" localSheetId="12">#REF!</definedName>
    <definedName name="S35R21">#REF!</definedName>
    <definedName name="S35R22" localSheetId="2">#REF!</definedName>
    <definedName name="S35R22" localSheetId="10">#REF!</definedName>
    <definedName name="S35R22" localSheetId="8">#REF!</definedName>
    <definedName name="S35R22" localSheetId="11">#REF!</definedName>
    <definedName name="S35R22" localSheetId="12">#REF!</definedName>
    <definedName name="S35R22">#REF!</definedName>
    <definedName name="S35R23" localSheetId="2">#REF!</definedName>
    <definedName name="S35R23" localSheetId="10">#REF!</definedName>
    <definedName name="S35R23" localSheetId="8">#REF!</definedName>
    <definedName name="S35R23" localSheetId="11">#REF!</definedName>
    <definedName name="S35R23" localSheetId="12">#REF!</definedName>
    <definedName name="S35R23">#REF!</definedName>
    <definedName name="S35R24" localSheetId="2">#REF!</definedName>
    <definedName name="S35R24" localSheetId="10">#REF!</definedName>
    <definedName name="S35R24" localSheetId="8">#REF!</definedName>
    <definedName name="S35R24" localSheetId="11">#REF!</definedName>
    <definedName name="S35R24" localSheetId="12">#REF!</definedName>
    <definedName name="S35R24">#REF!</definedName>
    <definedName name="S35R3" localSheetId="2">#REF!</definedName>
    <definedName name="S35R3" localSheetId="10">#REF!</definedName>
    <definedName name="S35R3" localSheetId="8">#REF!</definedName>
    <definedName name="S35R3" localSheetId="11">#REF!</definedName>
    <definedName name="S35R3" localSheetId="12">#REF!</definedName>
    <definedName name="S35R3">#REF!</definedName>
    <definedName name="S35R4" localSheetId="2">#REF!</definedName>
    <definedName name="S35R4" localSheetId="10">#REF!</definedName>
    <definedName name="S35R4" localSheetId="8">#REF!</definedName>
    <definedName name="S35R4" localSheetId="11">#REF!</definedName>
    <definedName name="S35R4" localSheetId="12">#REF!</definedName>
    <definedName name="S35R4">#REF!</definedName>
    <definedName name="S35R5" localSheetId="2">#REF!</definedName>
    <definedName name="S35R5" localSheetId="10">#REF!</definedName>
    <definedName name="S35R5" localSheetId="8">#REF!</definedName>
    <definedName name="S35R5" localSheetId="11">#REF!</definedName>
    <definedName name="S35R5" localSheetId="12">#REF!</definedName>
    <definedName name="S35R5">#REF!</definedName>
    <definedName name="S35R6" localSheetId="2">#REF!</definedName>
    <definedName name="S35R6" localSheetId="10">#REF!</definedName>
    <definedName name="S35R6" localSheetId="8">#REF!</definedName>
    <definedName name="S35R6" localSheetId="11">#REF!</definedName>
    <definedName name="S35R6" localSheetId="12">#REF!</definedName>
    <definedName name="S35R6">#REF!</definedName>
    <definedName name="S35R7" localSheetId="2">#REF!</definedName>
    <definedName name="S35R7" localSheetId="10">#REF!</definedName>
    <definedName name="S35R7" localSheetId="8">#REF!</definedName>
    <definedName name="S35R7" localSheetId="11">#REF!</definedName>
    <definedName name="S35R7" localSheetId="12">#REF!</definedName>
    <definedName name="S35R7">#REF!</definedName>
    <definedName name="S35R8" localSheetId="2">#REF!</definedName>
    <definedName name="S35R8" localSheetId="10">#REF!</definedName>
    <definedName name="S35R8" localSheetId="8">#REF!</definedName>
    <definedName name="S35R8" localSheetId="11">#REF!</definedName>
    <definedName name="S35R8" localSheetId="12">#REF!</definedName>
    <definedName name="S35R8">#REF!</definedName>
    <definedName name="S35R9" localSheetId="2">#REF!</definedName>
    <definedName name="S35R9" localSheetId="10">#REF!</definedName>
    <definedName name="S35R9" localSheetId="8">#REF!</definedName>
    <definedName name="S35R9" localSheetId="11">#REF!</definedName>
    <definedName name="S35R9" localSheetId="12">#REF!</definedName>
    <definedName name="S35R9">#REF!</definedName>
    <definedName name="S36P1" localSheetId="2">#REF!</definedName>
    <definedName name="S36P1" localSheetId="10">#REF!</definedName>
    <definedName name="S36P1" localSheetId="8">#REF!</definedName>
    <definedName name="S36P1" localSheetId="11">#REF!</definedName>
    <definedName name="S36P1" localSheetId="12">#REF!</definedName>
    <definedName name="S36P1">#REF!</definedName>
    <definedName name="S36P10" localSheetId="2">#REF!</definedName>
    <definedName name="S36P10" localSheetId="10">#REF!</definedName>
    <definedName name="S36P10" localSheetId="8">#REF!</definedName>
    <definedName name="S36P10" localSheetId="11">#REF!</definedName>
    <definedName name="S36P10" localSheetId="12">#REF!</definedName>
    <definedName name="S36P10">#REF!</definedName>
    <definedName name="S36P11" localSheetId="2">#REF!</definedName>
    <definedName name="S36P11" localSheetId="10">#REF!</definedName>
    <definedName name="S36P11" localSheetId="8">#REF!</definedName>
    <definedName name="S36P11" localSheetId="11">#REF!</definedName>
    <definedName name="S36P11" localSheetId="12">#REF!</definedName>
    <definedName name="S36P11">#REF!</definedName>
    <definedName name="S36P12" localSheetId="2">#REF!</definedName>
    <definedName name="S36P12" localSheetId="10">#REF!</definedName>
    <definedName name="S36P12" localSheetId="8">#REF!</definedName>
    <definedName name="S36P12" localSheetId="11">#REF!</definedName>
    <definedName name="S36P12" localSheetId="12">#REF!</definedName>
    <definedName name="S36P12">#REF!</definedName>
    <definedName name="S36P13" localSheetId="2">#REF!</definedName>
    <definedName name="S36P13" localSheetId="10">#REF!</definedName>
    <definedName name="S36P13" localSheetId="8">#REF!</definedName>
    <definedName name="S36P13" localSheetId="11">#REF!</definedName>
    <definedName name="S36P13" localSheetId="12">#REF!</definedName>
    <definedName name="S36P13">#REF!</definedName>
    <definedName name="S36P14" localSheetId="2">#REF!</definedName>
    <definedName name="S36P14" localSheetId="10">#REF!</definedName>
    <definedName name="S36P14" localSheetId="8">#REF!</definedName>
    <definedName name="S36P14" localSheetId="11">#REF!</definedName>
    <definedName name="S36P14" localSheetId="12">#REF!</definedName>
    <definedName name="S36P14">#REF!</definedName>
    <definedName name="S36P15" localSheetId="2">#REF!</definedName>
    <definedName name="S36P15" localSheetId="10">#REF!</definedName>
    <definedName name="S36P15" localSheetId="8">#REF!</definedName>
    <definedName name="S36P15" localSheetId="11">#REF!</definedName>
    <definedName name="S36P15" localSheetId="12">#REF!</definedName>
    <definedName name="S36P15">#REF!</definedName>
    <definedName name="S36P16" localSheetId="2">#REF!</definedName>
    <definedName name="S36P16" localSheetId="10">#REF!</definedName>
    <definedName name="S36P16" localSheetId="8">#REF!</definedName>
    <definedName name="S36P16" localSheetId="11">#REF!</definedName>
    <definedName name="S36P16" localSheetId="12">#REF!</definedName>
    <definedName name="S36P16">#REF!</definedName>
    <definedName name="S36P17" localSheetId="2">#REF!</definedName>
    <definedName name="S36P17" localSheetId="10">#REF!</definedName>
    <definedName name="S36P17" localSheetId="8">#REF!</definedName>
    <definedName name="S36P17" localSheetId="11">#REF!</definedName>
    <definedName name="S36P17" localSheetId="12">#REF!</definedName>
    <definedName name="S36P17">#REF!</definedName>
    <definedName name="S36P18" localSheetId="2">#REF!</definedName>
    <definedName name="S36P18" localSheetId="10">#REF!</definedName>
    <definedName name="S36P18" localSheetId="8">#REF!</definedName>
    <definedName name="S36P18" localSheetId="11">#REF!</definedName>
    <definedName name="S36P18" localSheetId="12">#REF!</definedName>
    <definedName name="S36P18">#REF!</definedName>
    <definedName name="S36P19" localSheetId="2">#REF!</definedName>
    <definedName name="S36P19" localSheetId="10">#REF!</definedName>
    <definedName name="S36P19" localSheetId="8">#REF!</definedName>
    <definedName name="S36P19" localSheetId="11">#REF!</definedName>
    <definedName name="S36P19" localSheetId="12">#REF!</definedName>
    <definedName name="S36P19">#REF!</definedName>
    <definedName name="S36P2" localSheetId="2">#REF!</definedName>
    <definedName name="S36P2" localSheetId="10">#REF!</definedName>
    <definedName name="S36P2" localSheetId="8">#REF!</definedName>
    <definedName name="S36P2" localSheetId="11">#REF!</definedName>
    <definedName name="S36P2" localSheetId="12">#REF!</definedName>
    <definedName name="S36P2">#REF!</definedName>
    <definedName name="S36P20" localSheetId="2">#REF!</definedName>
    <definedName name="S36P20" localSheetId="10">#REF!</definedName>
    <definedName name="S36P20" localSheetId="8">#REF!</definedName>
    <definedName name="S36P20" localSheetId="11">#REF!</definedName>
    <definedName name="S36P20" localSheetId="12">#REF!</definedName>
    <definedName name="S36P20">#REF!</definedName>
    <definedName name="S36P21" localSheetId="2">#REF!</definedName>
    <definedName name="S36P21" localSheetId="10">#REF!</definedName>
    <definedName name="S36P21" localSheetId="8">#REF!</definedName>
    <definedName name="S36P21" localSheetId="11">#REF!</definedName>
    <definedName name="S36P21" localSheetId="12">#REF!</definedName>
    <definedName name="S36P21">#REF!</definedName>
    <definedName name="S36P22" localSheetId="2">#REF!</definedName>
    <definedName name="S36P22" localSheetId="10">#REF!</definedName>
    <definedName name="S36P22" localSheetId="8">#REF!</definedName>
    <definedName name="S36P22" localSheetId="11">#REF!</definedName>
    <definedName name="S36P22" localSheetId="12">#REF!</definedName>
    <definedName name="S36P22">#REF!</definedName>
    <definedName name="S36P23" localSheetId="2">#REF!</definedName>
    <definedName name="S36P23" localSheetId="10">#REF!</definedName>
    <definedName name="S36P23" localSheetId="8">#REF!</definedName>
    <definedName name="S36P23" localSheetId="11">#REF!</definedName>
    <definedName name="S36P23" localSheetId="12">#REF!</definedName>
    <definedName name="S36P23">#REF!</definedName>
    <definedName name="S36P24" localSheetId="2">#REF!</definedName>
    <definedName name="S36P24" localSheetId="10">#REF!</definedName>
    <definedName name="S36P24" localSheetId="8">#REF!</definedName>
    <definedName name="S36P24" localSheetId="11">#REF!</definedName>
    <definedName name="S36P24" localSheetId="12">#REF!</definedName>
    <definedName name="S36P24">#REF!</definedName>
    <definedName name="S36P3" localSheetId="2">#REF!</definedName>
    <definedName name="S36P3" localSheetId="10">#REF!</definedName>
    <definedName name="S36P3" localSheetId="8">#REF!</definedName>
    <definedName name="S36P3" localSheetId="11">#REF!</definedName>
    <definedName name="S36P3" localSheetId="12">#REF!</definedName>
    <definedName name="S36P3">#REF!</definedName>
    <definedName name="S36P4" localSheetId="2">#REF!</definedName>
    <definedName name="S36P4" localSheetId="10">#REF!</definedName>
    <definedName name="S36P4" localSheetId="8">#REF!</definedName>
    <definedName name="S36P4" localSheetId="11">#REF!</definedName>
    <definedName name="S36P4" localSheetId="12">#REF!</definedName>
    <definedName name="S36P4">#REF!</definedName>
    <definedName name="S36P5" localSheetId="2">#REF!</definedName>
    <definedName name="S36P5" localSheetId="10">#REF!</definedName>
    <definedName name="S36P5" localSheetId="8">#REF!</definedName>
    <definedName name="S36P5" localSheetId="11">#REF!</definedName>
    <definedName name="S36P5" localSheetId="12">#REF!</definedName>
    <definedName name="S36P5">#REF!</definedName>
    <definedName name="S36P6" localSheetId="2">#REF!</definedName>
    <definedName name="S36P6" localSheetId="10">#REF!</definedName>
    <definedName name="S36P6" localSheetId="8">#REF!</definedName>
    <definedName name="S36P6" localSheetId="11">#REF!</definedName>
    <definedName name="S36P6" localSheetId="12">#REF!</definedName>
    <definedName name="S36P6">#REF!</definedName>
    <definedName name="S36P7" localSheetId="2">#REF!</definedName>
    <definedName name="S36P7" localSheetId="10">#REF!</definedName>
    <definedName name="S36P7" localSheetId="8">#REF!</definedName>
    <definedName name="S36P7" localSheetId="11">#REF!</definedName>
    <definedName name="S36P7" localSheetId="12">#REF!</definedName>
    <definedName name="S36P7">#REF!</definedName>
    <definedName name="S36P8" localSheetId="2">#REF!</definedName>
    <definedName name="S36P8" localSheetId="10">#REF!</definedName>
    <definedName name="S36P8" localSheetId="8">#REF!</definedName>
    <definedName name="S36P8" localSheetId="11">#REF!</definedName>
    <definedName name="S36P8" localSheetId="12">#REF!</definedName>
    <definedName name="S36P8">#REF!</definedName>
    <definedName name="S36P9" localSheetId="2">#REF!</definedName>
    <definedName name="S36P9" localSheetId="10">#REF!</definedName>
    <definedName name="S36P9" localSheetId="8">#REF!</definedName>
    <definedName name="S36P9" localSheetId="11">#REF!</definedName>
    <definedName name="S36P9" localSheetId="12">#REF!</definedName>
    <definedName name="S36P9">#REF!</definedName>
    <definedName name="S36R1" localSheetId="2">#REF!</definedName>
    <definedName name="S36R1" localSheetId="10">#REF!</definedName>
    <definedName name="S36R1" localSheetId="8">#REF!</definedName>
    <definedName name="S36R1" localSheetId="11">#REF!</definedName>
    <definedName name="S36R1" localSheetId="12">#REF!</definedName>
    <definedName name="S36R1">#REF!</definedName>
    <definedName name="S36R10" localSheetId="2">#REF!</definedName>
    <definedName name="S36R10" localSheetId="10">#REF!</definedName>
    <definedName name="S36R10" localSheetId="8">#REF!</definedName>
    <definedName name="S36R10" localSheetId="11">#REF!</definedName>
    <definedName name="S36R10" localSheetId="12">#REF!</definedName>
    <definedName name="S36R10">#REF!</definedName>
    <definedName name="S36R11" localSheetId="2">#REF!</definedName>
    <definedName name="S36R11" localSheetId="10">#REF!</definedName>
    <definedName name="S36R11" localSheetId="8">#REF!</definedName>
    <definedName name="S36R11" localSheetId="11">#REF!</definedName>
    <definedName name="S36R11" localSheetId="12">#REF!</definedName>
    <definedName name="S36R11">#REF!</definedName>
    <definedName name="S36R12" localSheetId="2">#REF!</definedName>
    <definedName name="S36R12" localSheetId="10">#REF!</definedName>
    <definedName name="S36R12" localSheetId="8">#REF!</definedName>
    <definedName name="S36R12" localSheetId="11">#REF!</definedName>
    <definedName name="S36R12" localSheetId="12">#REF!</definedName>
    <definedName name="S36R12">#REF!</definedName>
    <definedName name="S36R13" localSheetId="2">#REF!</definedName>
    <definedName name="S36R13" localSheetId="10">#REF!</definedName>
    <definedName name="S36R13" localSheetId="8">#REF!</definedName>
    <definedName name="S36R13" localSheetId="11">#REF!</definedName>
    <definedName name="S36R13" localSheetId="12">#REF!</definedName>
    <definedName name="S36R13">#REF!</definedName>
    <definedName name="S36R14" localSheetId="2">#REF!</definedName>
    <definedName name="S36R14" localSheetId="10">#REF!</definedName>
    <definedName name="S36R14" localSheetId="8">#REF!</definedName>
    <definedName name="S36R14" localSheetId="11">#REF!</definedName>
    <definedName name="S36R14" localSheetId="12">#REF!</definedName>
    <definedName name="S36R14">#REF!</definedName>
    <definedName name="S36R15" localSheetId="2">#REF!</definedName>
    <definedName name="S36R15" localSheetId="10">#REF!</definedName>
    <definedName name="S36R15" localSheetId="8">#REF!</definedName>
    <definedName name="S36R15" localSheetId="11">#REF!</definedName>
    <definedName name="S36R15" localSheetId="12">#REF!</definedName>
    <definedName name="S36R15">#REF!</definedName>
    <definedName name="S36R16" localSheetId="2">#REF!</definedName>
    <definedName name="S36R16" localSheetId="10">#REF!</definedName>
    <definedName name="S36R16" localSheetId="8">#REF!</definedName>
    <definedName name="S36R16" localSheetId="11">#REF!</definedName>
    <definedName name="S36R16" localSheetId="12">#REF!</definedName>
    <definedName name="S36R16">#REF!</definedName>
    <definedName name="S36R17" localSheetId="2">#REF!</definedName>
    <definedName name="S36R17" localSheetId="10">#REF!</definedName>
    <definedName name="S36R17" localSheetId="8">#REF!</definedName>
    <definedName name="S36R17" localSheetId="11">#REF!</definedName>
    <definedName name="S36R17" localSheetId="12">#REF!</definedName>
    <definedName name="S36R17">#REF!</definedName>
    <definedName name="S36R18" localSheetId="2">#REF!</definedName>
    <definedName name="S36R18" localSheetId="10">#REF!</definedName>
    <definedName name="S36R18" localSheetId="8">#REF!</definedName>
    <definedName name="S36R18" localSheetId="11">#REF!</definedName>
    <definedName name="S36R18" localSheetId="12">#REF!</definedName>
    <definedName name="S36R18">#REF!</definedName>
    <definedName name="S36R19" localSheetId="2">#REF!</definedName>
    <definedName name="S36R19" localSheetId="10">#REF!</definedName>
    <definedName name="S36R19" localSheetId="8">#REF!</definedName>
    <definedName name="S36R19" localSheetId="11">#REF!</definedName>
    <definedName name="S36R19" localSheetId="12">#REF!</definedName>
    <definedName name="S36R19">#REF!</definedName>
    <definedName name="S36R2" localSheetId="2">#REF!</definedName>
    <definedName name="S36R2" localSheetId="10">#REF!</definedName>
    <definedName name="S36R2" localSheetId="8">#REF!</definedName>
    <definedName name="S36R2" localSheetId="11">#REF!</definedName>
    <definedName name="S36R2" localSheetId="12">#REF!</definedName>
    <definedName name="S36R2">#REF!</definedName>
    <definedName name="S36R20" localSheetId="2">#REF!</definedName>
    <definedName name="S36R20" localSheetId="10">#REF!</definedName>
    <definedName name="S36R20" localSheetId="8">#REF!</definedName>
    <definedName name="S36R20" localSheetId="11">#REF!</definedName>
    <definedName name="S36R20" localSheetId="12">#REF!</definedName>
    <definedName name="S36R20">#REF!</definedName>
    <definedName name="S36R21" localSheetId="2">#REF!</definedName>
    <definedName name="S36R21" localSheetId="10">#REF!</definedName>
    <definedName name="S36R21" localSheetId="8">#REF!</definedName>
    <definedName name="S36R21" localSheetId="11">#REF!</definedName>
    <definedName name="S36R21" localSheetId="12">#REF!</definedName>
    <definedName name="S36R21">#REF!</definedName>
    <definedName name="S36R22" localSheetId="2">#REF!</definedName>
    <definedName name="S36R22" localSheetId="10">#REF!</definedName>
    <definedName name="S36R22" localSheetId="8">#REF!</definedName>
    <definedName name="S36R22" localSheetId="11">#REF!</definedName>
    <definedName name="S36R22" localSheetId="12">#REF!</definedName>
    <definedName name="S36R22">#REF!</definedName>
    <definedName name="S36R23" localSheetId="2">#REF!</definedName>
    <definedName name="S36R23" localSheetId="10">#REF!</definedName>
    <definedName name="S36R23" localSheetId="8">#REF!</definedName>
    <definedName name="S36R23" localSheetId="11">#REF!</definedName>
    <definedName name="S36R23" localSheetId="12">#REF!</definedName>
    <definedName name="S36R23">#REF!</definedName>
    <definedName name="S36R24" localSheetId="2">#REF!</definedName>
    <definedName name="S36R24" localSheetId="10">#REF!</definedName>
    <definedName name="S36R24" localSheetId="8">#REF!</definedName>
    <definedName name="S36R24" localSheetId="11">#REF!</definedName>
    <definedName name="S36R24" localSheetId="12">#REF!</definedName>
    <definedName name="S36R24">#REF!</definedName>
    <definedName name="S36R3" localSheetId="2">#REF!</definedName>
    <definedName name="S36R3" localSheetId="10">#REF!</definedName>
    <definedName name="S36R3" localSheetId="8">#REF!</definedName>
    <definedName name="S36R3" localSheetId="11">#REF!</definedName>
    <definedName name="S36R3" localSheetId="12">#REF!</definedName>
    <definedName name="S36R3">#REF!</definedName>
    <definedName name="S36R4" localSheetId="2">#REF!</definedName>
    <definedName name="S36R4" localSheetId="10">#REF!</definedName>
    <definedName name="S36R4" localSheetId="8">#REF!</definedName>
    <definedName name="S36R4" localSheetId="11">#REF!</definedName>
    <definedName name="S36R4" localSheetId="12">#REF!</definedName>
    <definedName name="S36R4">#REF!</definedName>
    <definedName name="S36R5" localSheetId="2">#REF!</definedName>
    <definedName name="S36R5" localSheetId="10">#REF!</definedName>
    <definedName name="S36R5" localSheetId="8">#REF!</definedName>
    <definedName name="S36R5" localSheetId="11">#REF!</definedName>
    <definedName name="S36R5" localSheetId="12">#REF!</definedName>
    <definedName name="S36R5">#REF!</definedName>
    <definedName name="S36R6" localSheetId="2">#REF!</definedName>
    <definedName name="S36R6" localSheetId="10">#REF!</definedName>
    <definedName name="S36R6" localSheetId="8">#REF!</definedName>
    <definedName name="S36R6" localSheetId="11">#REF!</definedName>
    <definedName name="S36R6" localSheetId="12">#REF!</definedName>
    <definedName name="S36R6">#REF!</definedName>
    <definedName name="S36R7" localSheetId="2">#REF!</definedName>
    <definedName name="S36R7" localSheetId="10">#REF!</definedName>
    <definedName name="S36R7" localSheetId="8">#REF!</definedName>
    <definedName name="S36R7" localSheetId="11">#REF!</definedName>
    <definedName name="S36R7" localSheetId="12">#REF!</definedName>
    <definedName name="S36R7">#REF!</definedName>
    <definedName name="S36R8" localSheetId="2">#REF!</definedName>
    <definedName name="S36R8" localSheetId="10">#REF!</definedName>
    <definedName name="S36R8" localSheetId="8">#REF!</definedName>
    <definedName name="S36R8" localSheetId="11">#REF!</definedName>
    <definedName name="S36R8" localSheetId="12">#REF!</definedName>
    <definedName name="S36R8">#REF!</definedName>
    <definedName name="S36R9" localSheetId="2">#REF!</definedName>
    <definedName name="S36R9" localSheetId="10">#REF!</definedName>
    <definedName name="S36R9" localSheetId="8">#REF!</definedName>
    <definedName name="S36R9" localSheetId="11">#REF!</definedName>
    <definedName name="S36R9" localSheetId="12">#REF!</definedName>
    <definedName name="S36R9">#REF!</definedName>
    <definedName name="S37P1" localSheetId="2">#REF!</definedName>
    <definedName name="S37P1" localSheetId="10">#REF!</definedName>
    <definedName name="S37P1" localSheetId="8">#REF!</definedName>
    <definedName name="S37P1" localSheetId="11">#REF!</definedName>
    <definedName name="S37P1" localSheetId="12">#REF!</definedName>
    <definedName name="S37P1">#REF!</definedName>
    <definedName name="S37P10" localSheetId="2">#REF!</definedName>
    <definedName name="S37P10" localSheetId="10">#REF!</definedName>
    <definedName name="S37P10" localSheetId="8">#REF!</definedName>
    <definedName name="S37P10" localSheetId="11">#REF!</definedName>
    <definedName name="S37P10" localSheetId="12">#REF!</definedName>
    <definedName name="S37P10">#REF!</definedName>
    <definedName name="S37P11" localSheetId="2">#REF!</definedName>
    <definedName name="S37P11" localSheetId="10">#REF!</definedName>
    <definedName name="S37P11" localSheetId="8">#REF!</definedName>
    <definedName name="S37P11" localSheetId="11">#REF!</definedName>
    <definedName name="S37P11" localSheetId="12">#REF!</definedName>
    <definedName name="S37P11">#REF!</definedName>
    <definedName name="S37P12" localSheetId="2">#REF!</definedName>
    <definedName name="S37P12" localSheetId="10">#REF!</definedName>
    <definedName name="S37P12" localSheetId="8">#REF!</definedName>
    <definedName name="S37P12" localSheetId="11">#REF!</definedName>
    <definedName name="S37P12" localSheetId="12">#REF!</definedName>
    <definedName name="S37P12">#REF!</definedName>
    <definedName name="S37P13" localSheetId="2">#REF!</definedName>
    <definedName name="S37P13" localSheetId="10">#REF!</definedName>
    <definedName name="S37P13" localSheetId="8">#REF!</definedName>
    <definedName name="S37P13" localSheetId="11">#REF!</definedName>
    <definedName name="S37P13" localSheetId="12">#REF!</definedName>
    <definedName name="S37P13">#REF!</definedName>
    <definedName name="S37P14" localSheetId="2">#REF!</definedName>
    <definedName name="S37P14" localSheetId="10">#REF!</definedName>
    <definedName name="S37P14" localSheetId="8">#REF!</definedName>
    <definedName name="S37P14" localSheetId="11">#REF!</definedName>
    <definedName name="S37P14" localSheetId="12">#REF!</definedName>
    <definedName name="S37P14">#REF!</definedName>
    <definedName name="S37P15" localSheetId="2">#REF!</definedName>
    <definedName name="S37P15" localSheetId="10">#REF!</definedName>
    <definedName name="S37P15" localSheetId="8">#REF!</definedName>
    <definedName name="S37P15" localSheetId="11">#REF!</definedName>
    <definedName name="S37P15" localSheetId="12">#REF!</definedName>
    <definedName name="S37P15">#REF!</definedName>
    <definedName name="S37P16" localSheetId="2">#REF!</definedName>
    <definedName name="S37P16" localSheetId="10">#REF!</definedName>
    <definedName name="S37P16" localSheetId="8">#REF!</definedName>
    <definedName name="S37P16" localSheetId="11">#REF!</definedName>
    <definedName name="S37P16" localSheetId="12">#REF!</definedName>
    <definedName name="S37P16">#REF!</definedName>
    <definedName name="S37P17" localSheetId="2">#REF!</definedName>
    <definedName name="S37P17" localSheetId="10">#REF!</definedName>
    <definedName name="S37P17" localSheetId="8">#REF!</definedName>
    <definedName name="S37P17" localSheetId="11">#REF!</definedName>
    <definedName name="S37P17" localSheetId="12">#REF!</definedName>
    <definedName name="S37P17">#REF!</definedName>
    <definedName name="S37P18" localSheetId="2">#REF!</definedName>
    <definedName name="S37P18" localSheetId="10">#REF!</definedName>
    <definedName name="S37P18" localSheetId="8">#REF!</definedName>
    <definedName name="S37P18" localSheetId="11">#REF!</definedName>
    <definedName name="S37P18" localSheetId="12">#REF!</definedName>
    <definedName name="S37P18">#REF!</definedName>
    <definedName name="S37P19" localSheetId="2">#REF!</definedName>
    <definedName name="S37P19" localSheetId="10">#REF!</definedName>
    <definedName name="S37P19" localSheetId="8">#REF!</definedName>
    <definedName name="S37P19" localSheetId="11">#REF!</definedName>
    <definedName name="S37P19" localSheetId="12">#REF!</definedName>
    <definedName name="S37P19">#REF!</definedName>
    <definedName name="S37P2" localSheetId="2">#REF!</definedName>
    <definedName name="S37P2" localSheetId="10">#REF!</definedName>
    <definedName name="S37P2" localSheetId="8">#REF!</definedName>
    <definedName name="S37P2" localSheetId="11">#REF!</definedName>
    <definedName name="S37P2" localSheetId="12">#REF!</definedName>
    <definedName name="S37P2">#REF!</definedName>
    <definedName name="S37P20" localSheetId="2">#REF!</definedName>
    <definedName name="S37P20" localSheetId="10">#REF!</definedName>
    <definedName name="S37P20" localSheetId="8">#REF!</definedName>
    <definedName name="S37P20" localSheetId="11">#REF!</definedName>
    <definedName name="S37P20" localSheetId="12">#REF!</definedName>
    <definedName name="S37P20">#REF!</definedName>
    <definedName name="S37P21" localSheetId="2">#REF!</definedName>
    <definedName name="S37P21" localSheetId="10">#REF!</definedName>
    <definedName name="S37P21" localSheetId="8">#REF!</definedName>
    <definedName name="S37P21" localSheetId="11">#REF!</definedName>
    <definedName name="S37P21" localSheetId="12">#REF!</definedName>
    <definedName name="S37P21">#REF!</definedName>
    <definedName name="S37P22" localSheetId="2">#REF!</definedName>
    <definedName name="S37P22" localSheetId="10">#REF!</definedName>
    <definedName name="S37P22" localSheetId="8">#REF!</definedName>
    <definedName name="S37P22" localSheetId="11">#REF!</definedName>
    <definedName name="S37P22" localSheetId="12">#REF!</definedName>
    <definedName name="S37P22">#REF!</definedName>
    <definedName name="S37P23" localSheetId="2">#REF!</definedName>
    <definedName name="S37P23" localSheetId="10">#REF!</definedName>
    <definedName name="S37P23" localSheetId="8">#REF!</definedName>
    <definedName name="S37P23" localSheetId="11">#REF!</definedName>
    <definedName name="S37P23" localSheetId="12">#REF!</definedName>
    <definedName name="S37P23">#REF!</definedName>
    <definedName name="S37P24" localSheetId="2">#REF!</definedName>
    <definedName name="S37P24" localSheetId="10">#REF!</definedName>
    <definedName name="S37P24" localSheetId="8">#REF!</definedName>
    <definedName name="S37P24" localSheetId="11">#REF!</definedName>
    <definedName name="S37P24" localSheetId="12">#REF!</definedName>
    <definedName name="S37P24">#REF!</definedName>
    <definedName name="S37P3" localSheetId="2">#REF!</definedName>
    <definedName name="S37P3" localSheetId="10">#REF!</definedName>
    <definedName name="S37P3" localSheetId="8">#REF!</definedName>
    <definedName name="S37P3" localSheetId="11">#REF!</definedName>
    <definedName name="S37P3" localSheetId="12">#REF!</definedName>
    <definedName name="S37P3">#REF!</definedName>
    <definedName name="S37P4" localSheetId="2">#REF!</definedName>
    <definedName name="S37P4" localSheetId="10">#REF!</definedName>
    <definedName name="S37P4" localSheetId="8">#REF!</definedName>
    <definedName name="S37P4" localSheetId="11">#REF!</definedName>
    <definedName name="S37P4" localSheetId="12">#REF!</definedName>
    <definedName name="S37P4">#REF!</definedName>
    <definedName name="S37P5" localSheetId="2">#REF!</definedName>
    <definedName name="S37P5" localSheetId="10">#REF!</definedName>
    <definedName name="S37P5" localSheetId="8">#REF!</definedName>
    <definedName name="S37P5" localSheetId="11">#REF!</definedName>
    <definedName name="S37P5" localSheetId="12">#REF!</definedName>
    <definedName name="S37P5">#REF!</definedName>
    <definedName name="S37P6" localSheetId="2">#REF!</definedName>
    <definedName name="S37P6" localSheetId="10">#REF!</definedName>
    <definedName name="S37P6" localSheetId="8">#REF!</definedName>
    <definedName name="S37P6" localSheetId="11">#REF!</definedName>
    <definedName name="S37P6" localSheetId="12">#REF!</definedName>
    <definedName name="S37P6">#REF!</definedName>
    <definedName name="S37P7" localSheetId="2">#REF!</definedName>
    <definedName name="S37P7" localSheetId="10">#REF!</definedName>
    <definedName name="S37P7" localSheetId="8">#REF!</definedName>
    <definedName name="S37P7" localSheetId="11">#REF!</definedName>
    <definedName name="S37P7" localSheetId="12">#REF!</definedName>
    <definedName name="S37P7">#REF!</definedName>
    <definedName name="S37P8" localSheetId="2">#REF!</definedName>
    <definedName name="S37P8" localSheetId="10">#REF!</definedName>
    <definedName name="S37P8" localSheetId="8">#REF!</definedName>
    <definedName name="S37P8" localSheetId="11">#REF!</definedName>
    <definedName name="S37P8" localSheetId="12">#REF!</definedName>
    <definedName name="S37P8">#REF!</definedName>
    <definedName name="S37P9" localSheetId="2">#REF!</definedName>
    <definedName name="S37P9" localSheetId="10">#REF!</definedName>
    <definedName name="S37P9" localSheetId="8">#REF!</definedName>
    <definedName name="S37P9" localSheetId="11">#REF!</definedName>
    <definedName name="S37P9" localSheetId="12">#REF!</definedName>
    <definedName name="S37P9">#REF!</definedName>
    <definedName name="S37R1" localSheetId="2">#REF!</definedName>
    <definedName name="S37R1" localSheetId="10">#REF!</definedName>
    <definedName name="S37R1" localSheetId="8">#REF!</definedName>
    <definedName name="S37R1" localSheetId="11">#REF!</definedName>
    <definedName name="S37R1" localSheetId="12">#REF!</definedName>
    <definedName name="S37R1">#REF!</definedName>
    <definedName name="S37R10" localSheetId="2">#REF!</definedName>
    <definedName name="S37R10" localSheetId="10">#REF!</definedName>
    <definedName name="S37R10" localSheetId="8">#REF!</definedName>
    <definedName name="S37R10" localSheetId="11">#REF!</definedName>
    <definedName name="S37R10" localSheetId="12">#REF!</definedName>
    <definedName name="S37R10">#REF!</definedName>
    <definedName name="S37R11" localSheetId="2">#REF!</definedName>
    <definedName name="S37R11" localSheetId="10">#REF!</definedName>
    <definedName name="S37R11" localSheetId="8">#REF!</definedName>
    <definedName name="S37R11" localSheetId="11">#REF!</definedName>
    <definedName name="S37R11" localSheetId="12">#REF!</definedName>
    <definedName name="S37R11">#REF!</definedName>
    <definedName name="S37R12" localSheetId="2">#REF!</definedName>
    <definedName name="S37R12" localSheetId="10">#REF!</definedName>
    <definedName name="S37R12" localSheetId="8">#REF!</definedName>
    <definedName name="S37R12" localSheetId="11">#REF!</definedName>
    <definedName name="S37R12" localSheetId="12">#REF!</definedName>
    <definedName name="S37R12">#REF!</definedName>
    <definedName name="S37R13" localSheetId="2">#REF!</definedName>
    <definedName name="S37R13" localSheetId="10">#REF!</definedName>
    <definedName name="S37R13" localSheetId="8">#REF!</definedName>
    <definedName name="S37R13" localSheetId="11">#REF!</definedName>
    <definedName name="S37R13" localSheetId="12">#REF!</definedName>
    <definedName name="S37R13">#REF!</definedName>
    <definedName name="S37R14" localSheetId="2">#REF!</definedName>
    <definedName name="S37R14" localSheetId="10">#REF!</definedName>
    <definedName name="S37R14" localSheetId="8">#REF!</definedName>
    <definedName name="S37R14" localSheetId="11">#REF!</definedName>
    <definedName name="S37R14" localSheetId="12">#REF!</definedName>
    <definedName name="S37R14">#REF!</definedName>
    <definedName name="S37R15" localSheetId="2">#REF!</definedName>
    <definedName name="S37R15" localSheetId="10">#REF!</definedName>
    <definedName name="S37R15" localSheetId="8">#REF!</definedName>
    <definedName name="S37R15" localSheetId="11">#REF!</definedName>
    <definedName name="S37R15" localSheetId="12">#REF!</definedName>
    <definedName name="S37R15">#REF!</definedName>
    <definedName name="S37R16" localSheetId="2">#REF!</definedName>
    <definedName name="S37R16" localSheetId="10">#REF!</definedName>
    <definedName name="S37R16" localSheetId="8">#REF!</definedName>
    <definedName name="S37R16" localSheetId="11">#REF!</definedName>
    <definedName name="S37R16" localSheetId="12">#REF!</definedName>
    <definedName name="S37R16">#REF!</definedName>
    <definedName name="S37R17" localSheetId="2">#REF!</definedName>
    <definedName name="S37R17" localSheetId="10">#REF!</definedName>
    <definedName name="S37R17" localSheetId="8">#REF!</definedName>
    <definedName name="S37R17" localSheetId="11">#REF!</definedName>
    <definedName name="S37R17" localSheetId="12">#REF!</definedName>
    <definedName name="S37R17">#REF!</definedName>
    <definedName name="S37R18" localSheetId="2">#REF!</definedName>
    <definedName name="S37R18" localSheetId="10">#REF!</definedName>
    <definedName name="S37R18" localSheetId="8">#REF!</definedName>
    <definedName name="S37R18" localSheetId="11">#REF!</definedName>
    <definedName name="S37R18" localSheetId="12">#REF!</definedName>
    <definedName name="S37R18">#REF!</definedName>
    <definedName name="S37R19" localSheetId="2">#REF!</definedName>
    <definedName name="S37R19" localSheetId="10">#REF!</definedName>
    <definedName name="S37R19" localSheetId="8">#REF!</definedName>
    <definedName name="S37R19" localSheetId="11">#REF!</definedName>
    <definedName name="S37R19" localSheetId="12">#REF!</definedName>
    <definedName name="S37R19">#REF!</definedName>
    <definedName name="S37R2" localSheetId="2">#REF!</definedName>
    <definedName name="S37R2" localSheetId="10">#REF!</definedName>
    <definedName name="S37R2" localSheetId="8">#REF!</definedName>
    <definedName name="S37R2" localSheetId="11">#REF!</definedName>
    <definedName name="S37R2" localSheetId="12">#REF!</definedName>
    <definedName name="S37R2">#REF!</definedName>
    <definedName name="S37R20" localSheetId="2">#REF!</definedName>
    <definedName name="S37R20" localSheetId="10">#REF!</definedName>
    <definedName name="S37R20" localSheetId="8">#REF!</definedName>
    <definedName name="S37R20" localSheetId="11">#REF!</definedName>
    <definedName name="S37R20" localSheetId="12">#REF!</definedName>
    <definedName name="S37R20">#REF!</definedName>
    <definedName name="S37R21" localSheetId="2">#REF!</definedName>
    <definedName name="S37R21" localSheetId="10">#REF!</definedName>
    <definedName name="S37R21" localSheetId="8">#REF!</definedName>
    <definedName name="S37R21" localSheetId="11">#REF!</definedName>
    <definedName name="S37R21" localSheetId="12">#REF!</definedName>
    <definedName name="S37R21">#REF!</definedName>
    <definedName name="S37R22" localSheetId="2">#REF!</definedName>
    <definedName name="S37R22" localSheetId="10">#REF!</definedName>
    <definedName name="S37R22" localSheetId="8">#REF!</definedName>
    <definedName name="S37R22" localSheetId="11">#REF!</definedName>
    <definedName name="S37R22" localSheetId="12">#REF!</definedName>
    <definedName name="S37R22">#REF!</definedName>
    <definedName name="S37R23" localSheetId="2">#REF!</definedName>
    <definedName name="S37R23" localSheetId="10">#REF!</definedName>
    <definedName name="S37R23" localSheetId="8">#REF!</definedName>
    <definedName name="S37R23" localSheetId="11">#REF!</definedName>
    <definedName name="S37R23" localSheetId="12">#REF!</definedName>
    <definedName name="S37R23">#REF!</definedName>
    <definedName name="S37R24" localSheetId="2">#REF!</definedName>
    <definedName name="S37R24" localSheetId="10">#REF!</definedName>
    <definedName name="S37R24" localSheetId="8">#REF!</definedName>
    <definedName name="S37R24" localSheetId="11">#REF!</definedName>
    <definedName name="S37R24" localSheetId="12">#REF!</definedName>
    <definedName name="S37R24">#REF!</definedName>
    <definedName name="S37R3" localSheetId="2">#REF!</definedName>
    <definedName name="S37R3" localSheetId="10">#REF!</definedName>
    <definedName name="S37R3" localSheetId="8">#REF!</definedName>
    <definedName name="S37R3" localSheetId="11">#REF!</definedName>
    <definedName name="S37R3" localSheetId="12">#REF!</definedName>
    <definedName name="S37R3">#REF!</definedName>
    <definedName name="S37R4" localSheetId="2">#REF!</definedName>
    <definedName name="S37R4" localSheetId="10">#REF!</definedName>
    <definedName name="S37R4" localSheetId="8">#REF!</definedName>
    <definedName name="S37R4" localSheetId="11">#REF!</definedName>
    <definedName name="S37R4" localSheetId="12">#REF!</definedName>
    <definedName name="S37R4">#REF!</definedName>
    <definedName name="S37R5" localSheetId="2">#REF!</definedName>
    <definedName name="S37R5" localSheetId="10">#REF!</definedName>
    <definedName name="S37R5" localSheetId="8">#REF!</definedName>
    <definedName name="S37R5" localSheetId="11">#REF!</definedName>
    <definedName name="S37R5" localSheetId="12">#REF!</definedName>
    <definedName name="S37R5">#REF!</definedName>
    <definedName name="S37R6" localSheetId="2">#REF!</definedName>
    <definedName name="S37R6" localSheetId="10">#REF!</definedName>
    <definedName name="S37R6" localSheetId="8">#REF!</definedName>
    <definedName name="S37R6" localSheetId="11">#REF!</definedName>
    <definedName name="S37R6" localSheetId="12">#REF!</definedName>
    <definedName name="S37R6">#REF!</definedName>
    <definedName name="S37R7" localSheetId="2">#REF!</definedName>
    <definedName name="S37R7" localSheetId="10">#REF!</definedName>
    <definedName name="S37R7" localSheetId="8">#REF!</definedName>
    <definedName name="S37R7" localSheetId="11">#REF!</definedName>
    <definedName name="S37R7" localSheetId="12">#REF!</definedName>
    <definedName name="S37R7">#REF!</definedName>
    <definedName name="S37R8" localSheetId="2">#REF!</definedName>
    <definedName name="S37R8" localSheetId="10">#REF!</definedName>
    <definedName name="S37R8" localSheetId="8">#REF!</definedName>
    <definedName name="S37R8" localSheetId="11">#REF!</definedName>
    <definedName name="S37R8" localSheetId="12">#REF!</definedName>
    <definedName name="S37R8">#REF!</definedName>
    <definedName name="S37R9" localSheetId="2">#REF!</definedName>
    <definedName name="S37R9" localSheetId="10">#REF!</definedName>
    <definedName name="S37R9" localSheetId="8">#REF!</definedName>
    <definedName name="S37R9" localSheetId="11">#REF!</definedName>
    <definedName name="S37R9" localSheetId="12">#REF!</definedName>
    <definedName name="S37R9">#REF!</definedName>
    <definedName name="S38P1" localSheetId="2">#REF!</definedName>
    <definedName name="S38P1" localSheetId="10">#REF!</definedName>
    <definedName name="S38P1" localSheetId="8">#REF!</definedName>
    <definedName name="S38P1" localSheetId="11">#REF!</definedName>
    <definedName name="S38P1" localSheetId="12">#REF!</definedName>
    <definedName name="S38P1">#REF!</definedName>
    <definedName name="S38P10" localSheetId="2">#REF!</definedName>
    <definedName name="S38P10" localSheetId="10">#REF!</definedName>
    <definedName name="S38P10" localSheetId="8">#REF!</definedName>
    <definedName name="S38P10" localSheetId="11">#REF!</definedName>
    <definedName name="S38P10" localSheetId="12">#REF!</definedName>
    <definedName name="S38P10">#REF!</definedName>
    <definedName name="S38P11" localSheetId="2">#REF!</definedName>
    <definedName name="S38P11" localSheetId="10">#REF!</definedName>
    <definedName name="S38P11" localSheetId="8">#REF!</definedName>
    <definedName name="S38P11" localSheetId="11">#REF!</definedName>
    <definedName name="S38P11" localSheetId="12">#REF!</definedName>
    <definedName name="S38P11">#REF!</definedName>
    <definedName name="S38P12" localSheetId="2">#REF!</definedName>
    <definedName name="S38P12" localSheetId="10">#REF!</definedName>
    <definedName name="S38P12" localSheetId="8">#REF!</definedName>
    <definedName name="S38P12" localSheetId="11">#REF!</definedName>
    <definedName name="S38P12" localSheetId="12">#REF!</definedName>
    <definedName name="S38P12">#REF!</definedName>
    <definedName name="S38P13" localSheetId="2">#REF!</definedName>
    <definedName name="S38P13" localSheetId="10">#REF!</definedName>
    <definedName name="S38P13" localSheetId="8">#REF!</definedName>
    <definedName name="S38P13" localSheetId="11">#REF!</definedName>
    <definedName name="S38P13" localSheetId="12">#REF!</definedName>
    <definedName name="S38P13">#REF!</definedName>
    <definedName name="S38P14" localSheetId="2">#REF!</definedName>
    <definedName name="S38P14" localSheetId="10">#REF!</definedName>
    <definedName name="S38P14" localSheetId="8">#REF!</definedName>
    <definedName name="S38P14" localSheetId="11">#REF!</definedName>
    <definedName name="S38P14" localSheetId="12">#REF!</definedName>
    <definedName name="S38P14">#REF!</definedName>
    <definedName name="S38P15" localSheetId="2">#REF!</definedName>
    <definedName name="S38P15" localSheetId="10">#REF!</definedName>
    <definedName name="S38P15" localSheetId="8">#REF!</definedName>
    <definedName name="S38P15" localSheetId="11">#REF!</definedName>
    <definedName name="S38P15" localSheetId="12">#REF!</definedName>
    <definedName name="S38P15">#REF!</definedName>
    <definedName name="S38P16" localSheetId="2">#REF!</definedName>
    <definedName name="S38P16" localSheetId="10">#REF!</definedName>
    <definedName name="S38P16" localSheetId="8">#REF!</definedName>
    <definedName name="S38P16" localSheetId="11">#REF!</definedName>
    <definedName name="S38P16" localSheetId="12">#REF!</definedName>
    <definedName name="S38P16">#REF!</definedName>
    <definedName name="S38P17" localSheetId="2">#REF!</definedName>
    <definedName name="S38P17" localSheetId="10">#REF!</definedName>
    <definedName name="S38P17" localSheetId="8">#REF!</definedName>
    <definedName name="S38P17" localSheetId="11">#REF!</definedName>
    <definedName name="S38P17" localSheetId="12">#REF!</definedName>
    <definedName name="S38P17">#REF!</definedName>
    <definedName name="S38P18" localSheetId="2">#REF!</definedName>
    <definedName name="S38P18" localSheetId="10">#REF!</definedName>
    <definedName name="S38P18" localSheetId="8">#REF!</definedName>
    <definedName name="S38P18" localSheetId="11">#REF!</definedName>
    <definedName name="S38P18" localSheetId="12">#REF!</definedName>
    <definedName name="S38P18">#REF!</definedName>
    <definedName name="S38P19" localSheetId="2">#REF!</definedName>
    <definedName name="S38P19" localSheetId="10">#REF!</definedName>
    <definedName name="S38P19" localSheetId="8">#REF!</definedName>
    <definedName name="S38P19" localSheetId="11">#REF!</definedName>
    <definedName name="S38P19" localSheetId="12">#REF!</definedName>
    <definedName name="S38P19">#REF!</definedName>
    <definedName name="S38P2" localSheetId="2">#REF!</definedName>
    <definedName name="S38P2" localSheetId="10">#REF!</definedName>
    <definedName name="S38P2" localSheetId="8">#REF!</definedName>
    <definedName name="S38P2" localSheetId="11">#REF!</definedName>
    <definedName name="S38P2" localSheetId="12">#REF!</definedName>
    <definedName name="S38P2">#REF!</definedName>
    <definedName name="S38P20" localSheetId="2">#REF!</definedName>
    <definedName name="S38P20" localSheetId="10">#REF!</definedName>
    <definedName name="S38P20" localSheetId="8">#REF!</definedName>
    <definedName name="S38P20" localSheetId="11">#REF!</definedName>
    <definedName name="S38P20" localSheetId="12">#REF!</definedName>
    <definedName name="S38P20">#REF!</definedName>
    <definedName name="S38P21" localSheetId="2">#REF!</definedName>
    <definedName name="S38P21" localSheetId="10">#REF!</definedName>
    <definedName name="S38P21" localSheetId="8">#REF!</definedName>
    <definedName name="S38P21" localSheetId="11">#REF!</definedName>
    <definedName name="S38P21" localSheetId="12">#REF!</definedName>
    <definedName name="S38P21">#REF!</definedName>
    <definedName name="S38P22" localSheetId="2">#REF!</definedName>
    <definedName name="S38P22" localSheetId="10">#REF!</definedName>
    <definedName name="S38P22" localSheetId="8">#REF!</definedName>
    <definedName name="S38P22" localSheetId="11">#REF!</definedName>
    <definedName name="S38P22" localSheetId="12">#REF!</definedName>
    <definedName name="S38P22">#REF!</definedName>
    <definedName name="S38P23" localSheetId="2">#REF!</definedName>
    <definedName name="S38P23" localSheetId="10">#REF!</definedName>
    <definedName name="S38P23" localSheetId="8">#REF!</definedName>
    <definedName name="S38P23" localSheetId="11">#REF!</definedName>
    <definedName name="S38P23" localSheetId="12">#REF!</definedName>
    <definedName name="S38P23">#REF!</definedName>
    <definedName name="S38P24" localSheetId="2">#REF!</definedName>
    <definedName name="S38P24" localSheetId="10">#REF!</definedName>
    <definedName name="S38P24" localSheetId="8">#REF!</definedName>
    <definedName name="S38P24" localSheetId="11">#REF!</definedName>
    <definedName name="S38P24" localSheetId="12">#REF!</definedName>
    <definedName name="S38P24">#REF!</definedName>
    <definedName name="S38P3" localSheetId="2">#REF!</definedName>
    <definedName name="S38P3" localSheetId="10">#REF!</definedName>
    <definedName name="S38P3" localSheetId="8">#REF!</definedName>
    <definedName name="S38P3" localSheetId="11">#REF!</definedName>
    <definedName name="S38P3" localSheetId="12">#REF!</definedName>
    <definedName name="S38P3">#REF!</definedName>
    <definedName name="S38P4" localSheetId="2">#REF!</definedName>
    <definedName name="S38P4" localSheetId="10">#REF!</definedName>
    <definedName name="S38P4" localSheetId="8">#REF!</definedName>
    <definedName name="S38P4" localSheetId="11">#REF!</definedName>
    <definedName name="S38P4" localSheetId="12">#REF!</definedName>
    <definedName name="S38P4">#REF!</definedName>
    <definedName name="S38P5" localSheetId="2">#REF!</definedName>
    <definedName name="S38P5" localSheetId="10">#REF!</definedName>
    <definedName name="S38P5" localSheetId="8">#REF!</definedName>
    <definedName name="S38P5" localSheetId="11">#REF!</definedName>
    <definedName name="S38P5" localSheetId="12">#REF!</definedName>
    <definedName name="S38P5">#REF!</definedName>
    <definedName name="S38P6" localSheetId="2">#REF!</definedName>
    <definedName name="S38P6" localSheetId="10">#REF!</definedName>
    <definedName name="S38P6" localSheetId="8">#REF!</definedName>
    <definedName name="S38P6" localSheetId="11">#REF!</definedName>
    <definedName name="S38P6" localSheetId="12">#REF!</definedName>
    <definedName name="S38P6">#REF!</definedName>
    <definedName name="S38P7" localSheetId="2">#REF!</definedName>
    <definedName name="S38P7" localSheetId="10">#REF!</definedName>
    <definedName name="S38P7" localSheetId="8">#REF!</definedName>
    <definedName name="S38P7" localSheetId="11">#REF!</definedName>
    <definedName name="S38P7" localSheetId="12">#REF!</definedName>
    <definedName name="S38P7">#REF!</definedName>
    <definedName name="S38P8" localSheetId="2">#REF!</definedName>
    <definedName name="S38P8" localSheetId="10">#REF!</definedName>
    <definedName name="S38P8" localSheetId="8">#REF!</definedName>
    <definedName name="S38P8" localSheetId="11">#REF!</definedName>
    <definedName name="S38P8" localSheetId="12">#REF!</definedName>
    <definedName name="S38P8">#REF!</definedName>
    <definedName name="S38P9" localSheetId="2">#REF!</definedName>
    <definedName name="S38P9" localSheetId="10">#REF!</definedName>
    <definedName name="S38P9" localSheetId="8">#REF!</definedName>
    <definedName name="S38P9" localSheetId="11">#REF!</definedName>
    <definedName name="S38P9" localSheetId="12">#REF!</definedName>
    <definedName name="S38P9">#REF!</definedName>
    <definedName name="S38R1" localSheetId="2">#REF!</definedName>
    <definedName name="S38R1" localSheetId="10">#REF!</definedName>
    <definedName name="S38R1" localSheetId="8">#REF!</definedName>
    <definedName name="S38R1" localSheetId="11">#REF!</definedName>
    <definedName name="S38R1" localSheetId="12">#REF!</definedName>
    <definedName name="S38R1">#REF!</definedName>
    <definedName name="S38R10" localSheetId="2">#REF!</definedName>
    <definedName name="S38R10" localSheetId="10">#REF!</definedName>
    <definedName name="S38R10" localSheetId="8">#REF!</definedName>
    <definedName name="S38R10" localSheetId="11">#REF!</definedName>
    <definedName name="S38R10" localSheetId="12">#REF!</definedName>
    <definedName name="S38R10">#REF!</definedName>
    <definedName name="S38R11" localSheetId="2">#REF!</definedName>
    <definedName name="S38R11" localSheetId="10">#REF!</definedName>
    <definedName name="S38R11" localSheetId="8">#REF!</definedName>
    <definedName name="S38R11" localSheetId="11">#REF!</definedName>
    <definedName name="S38R11" localSheetId="12">#REF!</definedName>
    <definedName name="S38R11">#REF!</definedName>
    <definedName name="S38R12" localSheetId="2">#REF!</definedName>
    <definedName name="S38R12" localSheetId="10">#REF!</definedName>
    <definedName name="S38R12" localSheetId="8">#REF!</definedName>
    <definedName name="S38R12" localSheetId="11">#REF!</definedName>
    <definedName name="S38R12" localSheetId="12">#REF!</definedName>
    <definedName name="S38R12">#REF!</definedName>
    <definedName name="S38R13" localSheetId="2">#REF!</definedName>
    <definedName name="S38R13" localSheetId="10">#REF!</definedName>
    <definedName name="S38R13" localSheetId="8">#REF!</definedName>
    <definedName name="S38R13" localSheetId="11">#REF!</definedName>
    <definedName name="S38R13" localSheetId="12">#REF!</definedName>
    <definedName name="S38R13">#REF!</definedName>
    <definedName name="S38R14" localSheetId="2">#REF!</definedName>
    <definedName name="S38R14" localSheetId="10">#REF!</definedName>
    <definedName name="S38R14" localSheetId="8">#REF!</definedName>
    <definedName name="S38R14" localSheetId="11">#REF!</definedName>
    <definedName name="S38R14" localSheetId="12">#REF!</definedName>
    <definedName name="S38R14">#REF!</definedName>
    <definedName name="S38R15" localSheetId="2">#REF!</definedName>
    <definedName name="S38R15" localSheetId="10">#REF!</definedName>
    <definedName name="S38R15" localSheetId="8">#REF!</definedName>
    <definedName name="S38R15" localSheetId="11">#REF!</definedName>
    <definedName name="S38R15" localSheetId="12">#REF!</definedName>
    <definedName name="S38R15">#REF!</definedName>
    <definedName name="S38R16" localSheetId="2">#REF!</definedName>
    <definedName name="S38R16" localSheetId="10">#REF!</definedName>
    <definedName name="S38R16" localSheetId="8">#REF!</definedName>
    <definedName name="S38R16" localSheetId="11">#REF!</definedName>
    <definedName name="S38R16" localSheetId="12">#REF!</definedName>
    <definedName name="S38R16">#REF!</definedName>
    <definedName name="S38R17" localSheetId="2">#REF!</definedName>
    <definedName name="S38R17" localSheetId="10">#REF!</definedName>
    <definedName name="S38R17" localSheetId="8">#REF!</definedName>
    <definedName name="S38R17" localSheetId="11">#REF!</definedName>
    <definedName name="S38R17" localSheetId="12">#REF!</definedName>
    <definedName name="S38R17">#REF!</definedName>
    <definedName name="S38R18" localSheetId="2">#REF!</definedName>
    <definedName name="S38R18" localSheetId="10">#REF!</definedName>
    <definedName name="S38R18" localSheetId="8">#REF!</definedName>
    <definedName name="S38R18" localSheetId="11">#REF!</definedName>
    <definedName name="S38R18" localSheetId="12">#REF!</definedName>
    <definedName name="S38R18">#REF!</definedName>
    <definedName name="S38R19" localSheetId="2">#REF!</definedName>
    <definedName name="S38R19" localSheetId="10">#REF!</definedName>
    <definedName name="S38R19" localSheetId="8">#REF!</definedName>
    <definedName name="S38R19" localSheetId="11">#REF!</definedName>
    <definedName name="S38R19" localSheetId="12">#REF!</definedName>
    <definedName name="S38R19">#REF!</definedName>
    <definedName name="S38R2" localSheetId="2">#REF!</definedName>
    <definedName name="S38R2" localSheetId="10">#REF!</definedName>
    <definedName name="S38R2" localSheetId="8">#REF!</definedName>
    <definedName name="S38R2" localSheetId="11">#REF!</definedName>
    <definedName name="S38R2" localSheetId="12">#REF!</definedName>
    <definedName name="S38R2">#REF!</definedName>
    <definedName name="S38R20" localSheetId="2">#REF!</definedName>
    <definedName name="S38R20" localSheetId="10">#REF!</definedName>
    <definedName name="S38R20" localSheetId="8">#REF!</definedName>
    <definedName name="S38R20" localSheetId="11">#REF!</definedName>
    <definedName name="S38R20" localSheetId="12">#REF!</definedName>
    <definedName name="S38R20">#REF!</definedName>
    <definedName name="S38R21" localSheetId="2">#REF!</definedName>
    <definedName name="S38R21" localSheetId="10">#REF!</definedName>
    <definedName name="S38R21" localSheetId="8">#REF!</definedName>
    <definedName name="S38R21" localSheetId="11">#REF!</definedName>
    <definedName name="S38R21" localSheetId="12">#REF!</definedName>
    <definedName name="S38R21">#REF!</definedName>
    <definedName name="S38R22" localSheetId="2">#REF!</definedName>
    <definedName name="S38R22" localSheetId="10">#REF!</definedName>
    <definedName name="S38R22" localSheetId="8">#REF!</definedName>
    <definedName name="S38R22" localSheetId="11">#REF!</definedName>
    <definedName name="S38R22" localSheetId="12">#REF!</definedName>
    <definedName name="S38R22">#REF!</definedName>
    <definedName name="S38R23" localSheetId="2">#REF!</definedName>
    <definedName name="S38R23" localSheetId="10">#REF!</definedName>
    <definedName name="S38R23" localSheetId="8">#REF!</definedName>
    <definedName name="S38R23" localSheetId="11">#REF!</definedName>
    <definedName name="S38R23" localSheetId="12">#REF!</definedName>
    <definedName name="S38R23">#REF!</definedName>
    <definedName name="S38R24" localSheetId="2">#REF!</definedName>
    <definedName name="S38R24" localSheetId="10">#REF!</definedName>
    <definedName name="S38R24" localSheetId="8">#REF!</definedName>
    <definedName name="S38R24" localSheetId="11">#REF!</definedName>
    <definedName name="S38R24" localSheetId="12">#REF!</definedName>
    <definedName name="S38R24">#REF!</definedName>
    <definedName name="S38R3" localSheetId="2">#REF!</definedName>
    <definedName name="S38R3" localSheetId="10">#REF!</definedName>
    <definedName name="S38R3" localSheetId="8">#REF!</definedName>
    <definedName name="S38R3" localSheetId="11">#REF!</definedName>
    <definedName name="S38R3" localSheetId="12">#REF!</definedName>
    <definedName name="S38R3">#REF!</definedName>
    <definedName name="S38R4" localSheetId="2">#REF!</definedName>
    <definedName name="S38R4" localSheetId="10">#REF!</definedName>
    <definedName name="S38R4" localSheetId="8">#REF!</definedName>
    <definedName name="S38R4" localSheetId="11">#REF!</definedName>
    <definedName name="S38R4" localSheetId="12">#REF!</definedName>
    <definedName name="S38R4">#REF!</definedName>
    <definedName name="S38R5" localSheetId="2">#REF!</definedName>
    <definedName name="S38R5" localSheetId="10">#REF!</definedName>
    <definedName name="S38R5" localSheetId="8">#REF!</definedName>
    <definedName name="S38R5" localSheetId="11">#REF!</definedName>
    <definedName name="S38R5" localSheetId="12">#REF!</definedName>
    <definedName name="S38R5">#REF!</definedName>
    <definedName name="S38R6" localSheetId="2">#REF!</definedName>
    <definedName name="S38R6" localSheetId="10">#REF!</definedName>
    <definedName name="S38R6" localSheetId="8">#REF!</definedName>
    <definedName name="S38R6" localSheetId="11">#REF!</definedName>
    <definedName name="S38R6" localSheetId="12">#REF!</definedName>
    <definedName name="S38R6">#REF!</definedName>
    <definedName name="S38R7" localSheetId="2">#REF!</definedName>
    <definedName name="S38R7" localSheetId="10">#REF!</definedName>
    <definedName name="S38R7" localSheetId="8">#REF!</definedName>
    <definedName name="S38R7" localSheetId="11">#REF!</definedName>
    <definedName name="S38R7" localSheetId="12">#REF!</definedName>
    <definedName name="S38R7">#REF!</definedName>
    <definedName name="S38R8" localSheetId="2">#REF!</definedName>
    <definedName name="S38R8" localSheetId="10">#REF!</definedName>
    <definedName name="S38R8" localSheetId="8">#REF!</definedName>
    <definedName name="S38R8" localSheetId="11">#REF!</definedName>
    <definedName name="S38R8" localSheetId="12">#REF!</definedName>
    <definedName name="S38R8">#REF!</definedName>
    <definedName name="S38R9" localSheetId="2">#REF!</definedName>
    <definedName name="S38R9" localSheetId="10">#REF!</definedName>
    <definedName name="S38R9" localSheetId="8">#REF!</definedName>
    <definedName name="S38R9" localSheetId="11">#REF!</definedName>
    <definedName name="S38R9" localSheetId="12">#REF!</definedName>
    <definedName name="S38R9">#REF!</definedName>
    <definedName name="S39P1" localSheetId="2">#REF!</definedName>
    <definedName name="S39P1" localSheetId="10">#REF!</definedName>
    <definedName name="S39P1" localSheetId="8">#REF!</definedName>
    <definedName name="S39P1" localSheetId="11">#REF!</definedName>
    <definedName name="S39P1" localSheetId="12">#REF!</definedName>
    <definedName name="S39P1">#REF!</definedName>
    <definedName name="S39P10" localSheetId="2">#REF!</definedName>
    <definedName name="S39P10" localSheetId="10">#REF!</definedName>
    <definedName name="S39P10" localSheetId="8">#REF!</definedName>
    <definedName name="S39P10" localSheetId="11">#REF!</definedName>
    <definedName name="S39P10" localSheetId="12">#REF!</definedName>
    <definedName name="S39P10">#REF!</definedName>
    <definedName name="S39P11" localSheetId="2">#REF!</definedName>
    <definedName name="S39P11" localSheetId="10">#REF!</definedName>
    <definedName name="S39P11" localSheetId="8">#REF!</definedName>
    <definedName name="S39P11" localSheetId="11">#REF!</definedName>
    <definedName name="S39P11" localSheetId="12">#REF!</definedName>
    <definedName name="S39P11">#REF!</definedName>
    <definedName name="S39P12" localSheetId="2">#REF!</definedName>
    <definedName name="S39P12" localSheetId="10">#REF!</definedName>
    <definedName name="S39P12" localSheetId="8">#REF!</definedName>
    <definedName name="S39P12" localSheetId="11">#REF!</definedName>
    <definedName name="S39P12" localSheetId="12">#REF!</definedName>
    <definedName name="S39P12">#REF!</definedName>
    <definedName name="S39P13" localSheetId="2">#REF!</definedName>
    <definedName name="S39P13" localSheetId="10">#REF!</definedName>
    <definedName name="S39P13" localSheetId="8">#REF!</definedName>
    <definedName name="S39P13" localSheetId="11">#REF!</definedName>
    <definedName name="S39P13" localSheetId="12">#REF!</definedName>
    <definedName name="S39P13">#REF!</definedName>
    <definedName name="S39P14" localSheetId="2">#REF!</definedName>
    <definedName name="S39P14" localSheetId="10">#REF!</definedName>
    <definedName name="S39P14" localSheetId="8">#REF!</definedName>
    <definedName name="S39P14" localSheetId="11">#REF!</definedName>
    <definedName name="S39P14" localSheetId="12">#REF!</definedName>
    <definedName name="S39P14">#REF!</definedName>
    <definedName name="S39P15" localSheetId="2">#REF!</definedName>
    <definedName name="S39P15" localSheetId="10">#REF!</definedName>
    <definedName name="S39P15" localSheetId="8">#REF!</definedName>
    <definedName name="S39P15" localSheetId="11">#REF!</definedName>
    <definedName name="S39P15" localSheetId="12">#REF!</definedName>
    <definedName name="S39P15">#REF!</definedName>
    <definedName name="S39P16" localSheetId="2">#REF!</definedName>
    <definedName name="S39P16" localSheetId="10">#REF!</definedName>
    <definedName name="S39P16" localSheetId="8">#REF!</definedName>
    <definedName name="S39P16" localSheetId="11">#REF!</definedName>
    <definedName name="S39P16" localSheetId="12">#REF!</definedName>
    <definedName name="S39P16">#REF!</definedName>
    <definedName name="S39P17" localSheetId="2">#REF!</definedName>
    <definedName name="S39P17" localSheetId="10">#REF!</definedName>
    <definedName name="S39P17" localSheetId="8">#REF!</definedName>
    <definedName name="S39P17" localSheetId="11">#REF!</definedName>
    <definedName name="S39P17" localSheetId="12">#REF!</definedName>
    <definedName name="S39P17">#REF!</definedName>
    <definedName name="S39P18" localSheetId="2">#REF!</definedName>
    <definedName name="S39P18" localSheetId="10">#REF!</definedName>
    <definedName name="S39P18" localSheetId="8">#REF!</definedName>
    <definedName name="S39P18" localSheetId="11">#REF!</definedName>
    <definedName name="S39P18" localSheetId="12">#REF!</definedName>
    <definedName name="S39P18">#REF!</definedName>
    <definedName name="S39P19" localSheetId="2">#REF!</definedName>
    <definedName name="S39P19" localSheetId="10">#REF!</definedName>
    <definedName name="S39P19" localSheetId="8">#REF!</definedName>
    <definedName name="S39P19" localSheetId="11">#REF!</definedName>
    <definedName name="S39P19" localSheetId="12">#REF!</definedName>
    <definedName name="S39P19">#REF!</definedName>
    <definedName name="S39P2" localSheetId="2">#REF!</definedName>
    <definedName name="S39P2" localSheetId="10">#REF!</definedName>
    <definedName name="S39P2" localSheetId="8">#REF!</definedName>
    <definedName name="S39P2" localSheetId="11">#REF!</definedName>
    <definedName name="S39P2" localSheetId="12">#REF!</definedName>
    <definedName name="S39P2">#REF!</definedName>
    <definedName name="S39P20" localSheetId="2">#REF!</definedName>
    <definedName name="S39P20" localSheetId="10">#REF!</definedName>
    <definedName name="S39P20" localSheetId="8">#REF!</definedName>
    <definedName name="S39P20" localSheetId="11">#REF!</definedName>
    <definedName name="S39P20" localSheetId="12">#REF!</definedName>
    <definedName name="S39P20">#REF!</definedName>
    <definedName name="S39P21" localSheetId="2">#REF!</definedName>
    <definedName name="S39P21" localSheetId="10">#REF!</definedName>
    <definedName name="S39P21" localSheetId="8">#REF!</definedName>
    <definedName name="S39P21" localSheetId="11">#REF!</definedName>
    <definedName name="S39P21" localSheetId="12">#REF!</definedName>
    <definedName name="S39P21">#REF!</definedName>
    <definedName name="S39P22" localSheetId="2">#REF!</definedName>
    <definedName name="S39P22" localSheetId="10">#REF!</definedName>
    <definedName name="S39P22" localSheetId="8">#REF!</definedName>
    <definedName name="S39P22" localSheetId="11">#REF!</definedName>
    <definedName name="S39P22" localSheetId="12">#REF!</definedName>
    <definedName name="S39P22">#REF!</definedName>
    <definedName name="S39P23" localSheetId="2">#REF!</definedName>
    <definedName name="S39P23" localSheetId="10">#REF!</definedName>
    <definedName name="S39P23" localSheetId="8">#REF!</definedName>
    <definedName name="S39P23" localSheetId="11">#REF!</definedName>
    <definedName name="S39P23" localSheetId="12">#REF!</definedName>
    <definedName name="S39P23">#REF!</definedName>
    <definedName name="S39P24" localSheetId="2">#REF!</definedName>
    <definedName name="S39P24" localSheetId="10">#REF!</definedName>
    <definedName name="S39P24" localSheetId="8">#REF!</definedName>
    <definedName name="S39P24" localSheetId="11">#REF!</definedName>
    <definedName name="S39P24" localSheetId="12">#REF!</definedName>
    <definedName name="S39P24">#REF!</definedName>
    <definedName name="S39P3" localSheetId="2">#REF!</definedName>
    <definedName name="S39P3" localSheetId="10">#REF!</definedName>
    <definedName name="S39P3" localSheetId="8">#REF!</definedName>
    <definedName name="S39P3" localSheetId="11">#REF!</definedName>
    <definedName name="S39P3" localSheetId="12">#REF!</definedName>
    <definedName name="S39P3">#REF!</definedName>
    <definedName name="S39P4" localSheetId="2">#REF!</definedName>
    <definedName name="S39P4" localSheetId="10">#REF!</definedName>
    <definedName name="S39P4" localSheetId="8">#REF!</definedName>
    <definedName name="S39P4" localSheetId="11">#REF!</definedName>
    <definedName name="S39P4" localSheetId="12">#REF!</definedName>
    <definedName name="S39P4">#REF!</definedName>
    <definedName name="S39P5" localSheetId="2">#REF!</definedName>
    <definedName name="S39P5" localSheetId="10">#REF!</definedName>
    <definedName name="S39P5" localSheetId="8">#REF!</definedName>
    <definedName name="S39P5" localSheetId="11">#REF!</definedName>
    <definedName name="S39P5" localSheetId="12">#REF!</definedName>
    <definedName name="S39P5">#REF!</definedName>
    <definedName name="S39P6" localSheetId="2">#REF!</definedName>
    <definedName name="S39P6" localSheetId="10">#REF!</definedName>
    <definedName name="S39P6" localSheetId="8">#REF!</definedName>
    <definedName name="S39P6" localSheetId="11">#REF!</definedName>
    <definedName name="S39P6" localSheetId="12">#REF!</definedName>
    <definedName name="S39P6">#REF!</definedName>
    <definedName name="S39P7" localSheetId="2">#REF!</definedName>
    <definedName name="S39P7" localSheetId="10">#REF!</definedName>
    <definedName name="S39P7" localSheetId="8">#REF!</definedName>
    <definedName name="S39P7" localSheetId="11">#REF!</definedName>
    <definedName name="S39P7" localSheetId="12">#REF!</definedName>
    <definedName name="S39P7">#REF!</definedName>
    <definedName name="S39P8" localSheetId="2">#REF!</definedName>
    <definedName name="S39P8" localSheetId="10">#REF!</definedName>
    <definedName name="S39P8" localSheetId="8">#REF!</definedName>
    <definedName name="S39P8" localSheetId="11">#REF!</definedName>
    <definedName name="S39P8" localSheetId="12">#REF!</definedName>
    <definedName name="S39P8">#REF!</definedName>
    <definedName name="S39P9" localSheetId="2">#REF!</definedName>
    <definedName name="S39P9" localSheetId="10">#REF!</definedName>
    <definedName name="S39P9" localSheetId="8">#REF!</definedName>
    <definedName name="S39P9" localSheetId="11">#REF!</definedName>
    <definedName name="S39P9" localSheetId="12">#REF!</definedName>
    <definedName name="S39P9">#REF!</definedName>
    <definedName name="S39R1" localSheetId="2">#REF!</definedName>
    <definedName name="S39R1" localSheetId="10">#REF!</definedName>
    <definedName name="S39R1" localSheetId="8">#REF!</definedName>
    <definedName name="S39R1" localSheetId="11">#REF!</definedName>
    <definedName name="S39R1" localSheetId="12">#REF!</definedName>
    <definedName name="S39R1">#REF!</definedName>
    <definedName name="S39R10" localSheetId="2">#REF!</definedName>
    <definedName name="S39R10" localSheetId="10">#REF!</definedName>
    <definedName name="S39R10" localSheetId="8">#REF!</definedName>
    <definedName name="S39R10" localSheetId="11">#REF!</definedName>
    <definedName name="S39R10" localSheetId="12">#REF!</definedName>
    <definedName name="S39R10">#REF!</definedName>
    <definedName name="S39R11" localSheetId="2">#REF!</definedName>
    <definedName name="S39R11" localSheetId="10">#REF!</definedName>
    <definedName name="S39R11" localSheetId="8">#REF!</definedName>
    <definedName name="S39R11" localSheetId="11">#REF!</definedName>
    <definedName name="S39R11" localSheetId="12">#REF!</definedName>
    <definedName name="S39R11">#REF!</definedName>
    <definedName name="S39R12" localSheetId="2">#REF!</definedName>
    <definedName name="S39R12" localSheetId="10">#REF!</definedName>
    <definedName name="S39R12" localSheetId="8">#REF!</definedName>
    <definedName name="S39R12" localSheetId="11">#REF!</definedName>
    <definedName name="S39R12" localSheetId="12">#REF!</definedName>
    <definedName name="S39R12">#REF!</definedName>
    <definedName name="S39R13" localSheetId="2">#REF!</definedName>
    <definedName name="S39R13" localSheetId="10">#REF!</definedName>
    <definedName name="S39R13" localSheetId="8">#REF!</definedName>
    <definedName name="S39R13" localSheetId="11">#REF!</definedName>
    <definedName name="S39R13" localSheetId="12">#REF!</definedName>
    <definedName name="S39R13">#REF!</definedName>
    <definedName name="S39R14" localSheetId="2">#REF!</definedName>
    <definedName name="S39R14" localSheetId="10">#REF!</definedName>
    <definedName name="S39R14" localSheetId="8">#REF!</definedName>
    <definedName name="S39R14" localSheetId="11">#REF!</definedName>
    <definedName name="S39R14" localSheetId="12">#REF!</definedName>
    <definedName name="S39R14">#REF!</definedName>
    <definedName name="S39R15" localSheetId="2">#REF!</definedName>
    <definedName name="S39R15" localSheetId="10">#REF!</definedName>
    <definedName name="S39R15" localSheetId="8">#REF!</definedName>
    <definedName name="S39R15" localSheetId="11">#REF!</definedName>
    <definedName name="S39R15" localSheetId="12">#REF!</definedName>
    <definedName name="S39R15">#REF!</definedName>
    <definedName name="S39R16" localSheetId="2">#REF!</definedName>
    <definedName name="S39R16" localSheetId="10">#REF!</definedName>
    <definedName name="S39R16" localSheetId="8">#REF!</definedName>
    <definedName name="S39R16" localSheetId="11">#REF!</definedName>
    <definedName name="S39R16" localSheetId="12">#REF!</definedName>
    <definedName name="S39R16">#REF!</definedName>
    <definedName name="S39R17" localSheetId="2">#REF!</definedName>
    <definedName name="S39R17" localSheetId="10">#REF!</definedName>
    <definedName name="S39R17" localSheetId="8">#REF!</definedName>
    <definedName name="S39R17" localSheetId="11">#REF!</definedName>
    <definedName name="S39R17" localSheetId="12">#REF!</definedName>
    <definedName name="S39R17">#REF!</definedName>
    <definedName name="S39R18" localSheetId="2">#REF!</definedName>
    <definedName name="S39R18" localSheetId="10">#REF!</definedName>
    <definedName name="S39R18" localSheetId="8">#REF!</definedName>
    <definedName name="S39R18" localSheetId="11">#REF!</definedName>
    <definedName name="S39R18" localSheetId="12">#REF!</definedName>
    <definedName name="S39R18">#REF!</definedName>
    <definedName name="S39R19" localSheetId="2">#REF!</definedName>
    <definedName name="S39R19" localSheetId="10">#REF!</definedName>
    <definedName name="S39R19" localSheetId="8">#REF!</definedName>
    <definedName name="S39R19" localSheetId="11">#REF!</definedName>
    <definedName name="S39R19" localSheetId="12">#REF!</definedName>
    <definedName name="S39R19">#REF!</definedName>
    <definedName name="S39R2" localSheetId="2">#REF!</definedName>
    <definedName name="S39R2" localSheetId="10">#REF!</definedName>
    <definedName name="S39R2" localSheetId="8">#REF!</definedName>
    <definedName name="S39R2" localSheetId="11">#REF!</definedName>
    <definedName name="S39R2" localSheetId="12">#REF!</definedName>
    <definedName name="S39R2">#REF!</definedName>
    <definedName name="S39R20" localSheetId="2">#REF!</definedName>
    <definedName name="S39R20" localSheetId="10">#REF!</definedName>
    <definedName name="S39R20" localSheetId="8">#REF!</definedName>
    <definedName name="S39R20" localSheetId="11">#REF!</definedName>
    <definedName name="S39R20" localSheetId="12">#REF!</definedName>
    <definedName name="S39R20">#REF!</definedName>
    <definedName name="S39R21" localSheetId="2">#REF!</definedName>
    <definedName name="S39R21" localSheetId="10">#REF!</definedName>
    <definedName name="S39R21" localSheetId="8">#REF!</definedName>
    <definedName name="S39R21" localSheetId="11">#REF!</definedName>
    <definedName name="S39R21" localSheetId="12">#REF!</definedName>
    <definedName name="S39R21">#REF!</definedName>
    <definedName name="S39R22" localSheetId="2">#REF!</definedName>
    <definedName name="S39R22" localSheetId="10">#REF!</definedName>
    <definedName name="S39R22" localSheetId="8">#REF!</definedName>
    <definedName name="S39R22" localSheetId="11">#REF!</definedName>
    <definedName name="S39R22" localSheetId="12">#REF!</definedName>
    <definedName name="S39R22">#REF!</definedName>
    <definedName name="S39R23" localSheetId="2">#REF!</definedName>
    <definedName name="S39R23" localSheetId="10">#REF!</definedName>
    <definedName name="S39R23" localSheetId="8">#REF!</definedName>
    <definedName name="S39R23" localSheetId="11">#REF!</definedName>
    <definedName name="S39R23" localSheetId="12">#REF!</definedName>
    <definedName name="S39R23">#REF!</definedName>
    <definedName name="S39R24" localSheetId="2">#REF!</definedName>
    <definedName name="S39R24" localSheetId="10">#REF!</definedName>
    <definedName name="S39R24" localSheetId="8">#REF!</definedName>
    <definedName name="S39R24" localSheetId="11">#REF!</definedName>
    <definedName name="S39R24" localSheetId="12">#REF!</definedName>
    <definedName name="S39R24">#REF!</definedName>
    <definedName name="S39R3" localSheetId="2">#REF!</definedName>
    <definedName name="S39R3" localSheetId="10">#REF!</definedName>
    <definedName name="S39R3" localSheetId="8">#REF!</definedName>
    <definedName name="S39R3" localSheetId="11">#REF!</definedName>
    <definedName name="S39R3" localSheetId="12">#REF!</definedName>
    <definedName name="S39R3">#REF!</definedName>
    <definedName name="S39R4" localSheetId="2">#REF!</definedName>
    <definedName name="S39R4" localSheetId="10">#REF!</definedName>
    <definedName name="S39R4" localSheetId="8">#REF!</definedName>
    <definedName name="S39R4" localSheetId="11">#REF!</definedName>
    <definedName name="S39R4" localSheetId="12">#REF!</definedName>
    <definedName name="S39R4">#REF!</definedName>
    <definedName name="S39R5" localSheetId="2">#REF!</definedName>
    <definedName name="S39R5" localSheetId="10">#REF!</definedName>
    <definedName name="S39R5" localSheetId="8">#REF!</definedName>
    <definedName name="S39R5" localSheetId="11">#REF!</definedName>
    <definedName name="S39R5" localSheetId="12">#REF!</definedName>
    <definedName name="S39R5">#REF!</definedName>
    <definedName name="S39R6" localSheetId="2">#REF!</definedName>
    <definedName name="S39R6" localSheetId="10">#REF!</definedName>
    <definedName name="S39R6" localSheetId="8">#REF!</definedName>
    <definedName name="S39R6" localSheetId="11">#REF!</definedName>
    <definedName name="S39R6" localSheetId="12">#REF!</definedName>
    <definedName name="S39R6">#REF!</definedName>
    <definedName name="S39R7" localSheetId="2">#REF!</definedName>
    <definedName name="S39R7" localSheetId="10">#REF!</definedName>
    <definedName name="S39R7" localSheetId="8">#REF!</definedName>
    <definedName name="S39R7" localSheetId="11">#REF!</definedName>
    <definedName name="S39R7" localSheetId="12">#REF!</definedName>
    <definedName name="S39R7">#REF!</definedName>
    <definedName name="S39R8" localSheetId="2">#REF!</definedName>
    <definedName name="S39R8" localSheetId="10">#REF!</definedName>
    <definedName name="S39R8" localSheetId="8">#REF!</definedName>
    <definedName name="S39R8" localSheetId="11">#REF!</definedName>
    <definedName name="S39R8" localSheetId="12">#REF!</definedName>
    <definedName name="S39R8">#REF!</definedName>
    <definedName name="S39R9" localSheetId="2">#REF!</definedName>
    <definedName name="S39R9" localSheetId="10">#REF!</definedName>
    <definedName name="S39R9" localSheetId="8">#REF!</definedName>
    <definedName name="S39R9" localSheetId="11">#REF!</definedName>
    <definedName name="S39R9" localSheetId="12">#REF!</definedName>
    <definedName name="S39R9">#REF!</definedName>
    <definedName name="S3P1" localSheetId="2">#REF!</definedName>
    <definedName name="S3P1" localSheetId="10">#REF!</definedName>
    <definedName name="S3P1" localSheetId="8">#REF!</definedName>
    <definedName name="S3P1" localSheetId="11">#REF!</definedName>
    <definedName name="S3P1" localSheetId="12">#REF!</definedName>
    <definedName name="S3P1">#REF!</definedName>
    <definedName name="S3P10" localSheetId="2">#REF!</definedName>
    <definedName name="S3P10" localSheetId="10">#REF!</definedName>
    <definedName name="S3P10" localSheetId="8">#REF!</definedName>
    <definedName name="S3P10" localSheetId="11">#REF!</definedName>
    <definedName name="S3P10" localSheetId="12">#REF!</definedName>
    <definedName name="S3P10">#REF!</definedName>
    <definedName name="S3P11" localSheetId="2">#REF!</definedName>
    <definedName name="S3P11" localSheetId="10">#REF!</definedName>
    <definedName name="S3P11" localSheetId="8">#REF!</definedName>
    <definedName name="S3P11" localSheetId="11">#REF!</definedName>
    <definedName name="S3P11" localSheetId="12">#REF!</definedName>
    <definedName name="S3P11">#REF!</definedName>
    <definedName name="S3P12" localSheetId="2">#REF!</definedName>
    <definedName name="S3P12" localSheetId="10">#REF!</definedName>
    <definedName name="S3P12" localSheetId="8">#REF!</definedName>
    <definedName name="S3P12" localSheetId="11">#REF!</definedName>
    <definedName name="S3P12" localSheetId="12">#REF!</definedName>
    <definedName name="S3P12">#REF!</definedName>
    <definedName name="S3P13" localSheetId="2">#REF!</definedName>
    <definedName name="S3P13" localSheetId="10">#REF!</definedName>
    <definedName name="S3P13" localSheetId="8">#REF!</definedName>
    <definedName name="S3P13" localSheetId="11">#REF!</definedName>
    <definedName name="S3P13" localSheetId="12">#REF!</definedName>
    <definedName name="S3P13">#REF!</definedName>
    <definedName name="S3P14" localSheetId="2">#REF!</definedName>
    <definedName name="S3P14" localSheetId="10">#REF!</definedName>
    <definedName name="S3P14" localSheetId="8">#REF!</definedName>
    <definedName name="S3P14" localSheetId="11">#REF!</definedName>
    <definedName name="S3P14" localSheetId="12">#REF!</definedName>
    <definedName name="S3P14">#REF!</definedName>
    <definedName name="S3P15" localSheetId="2">#REF!</definedName>
    <definedName name="S3P15" localSheetId="10">#REF!</definedName>
    <definedName name="S3P15" localSheetId="8">#REF!</definedName>
    <definedName name="S3P15" localSheetId="11">#REF!</definedName>
    <definedName name="S3P15" localSheetId="12">#REF!</definedName>
    <definedName name="S3P15">#REF!</definedName>
    <definedName name="S3P16" localSheetId="2">#REF!</definedName>
    <definedName name="S3P16" localSheetId="10">#REF!</definedName>
    <definedName name="S3P16" localSheetId="8">#REF!</definedName>
    <definedName name="S3P16" localSheetId="11">#REF!</definedName>
    <definedName name="S3P16" localSheetId="12">#REF!</definedName>
    <definedName name="S3P16">#REF!</definedName>
    <definedName name="S3P17" localSheetId="2">#REF!</definedName>
    <definedName name="S3P17" localSheetId="10">#REF!</definedName>
    <definedName name="S3P17" localSheetId="8">#REF!</definedName>
    <definedName name="S3P17" localSheetId="11">#REF!</definedName>
    <definedName name="S3P17" localSheetId="12">#REF!</definedName>
    <definedName name="S3P17">#REF!</definedName>
    <definedName name="S3P18" localSheetId="2">#REF!</definedName>
    <definedName name="S3P18" localSheetId="10">#REF!</definedName>
    <definedName name="S3P18" localSheetId="8">#REF!</definedName>
    <definedName name="S3P18" localSheetId="11">#REF!</definedName>
    <definedName name="S3P18" localSheetId="12">#REF!</definedName>
    <definedName name="S3P18">#REF!</definedName>
    <definedName name="S3P19" localSheetId="2">#REF!</definedName>
    <definedName name="S3P19" localSheetId="10">#REF!</definedName>
    <definedName name="S3P19" localSheetId="8">#REF!</definedName>
    <definedName name="S3P19" localSheetId="11">#REF!</definedName>
    <definedName name="S3P19" localSheetId="12">#REF!</definedName>
    <definedName name="S3P19">#REF!</definedName>
    <definedName name="S3P2" localSheetId="2">#REF!</definedName>
    <definedName name="S3P2" localSheetId="10">#REF!</definedName>
    <definedName name="S3P2" localSheetId="8">#REF!</definedName>
    <definedName name="S3P2" localSheetId="11">#REF!</definedName>
    <definedName name="S3P2" localSheetId="12">#REF!</definedName>
    <definedName name="S3P2">#REF!</definedName>
    <definedName name="S3P20" localSheetId="2">#REF!</definedName>
    <definedName name="S3P20" localSheetId="10">#REF!</definedName>
    <definedName name="S3P20" localSheetId="8">#REF!</definedName>
    <definedName name="S3P20" localSheetId="11">#REF!</definedName>
    <definedName name="S3P20" localSheetId="12">#REF!</definedName>
    <definedName name="S3P20">#REF!</definedName>
    <definedName name="S3P21" localSheetId="2">#REF!</definedName>
    <definedName name="S3P21" localSheetId="10">#REF!</definedName>
    <definedName name="S3P21" localSheetId="8">#REF!</definedName>
    <definedName name="S3P21" localSheetId="11">#REF!</definedName>
    <definedName name="S3P21" localSheetId="12">#REF!</definedName>
    <definedName name="S3P21">#REF!</definedName>
    <definedName name="S3P22" localSheetId="2">#REF!</definedName>
    <definedName name="S3P22" localSheetId="10">#REF!</definedName>
    <definedName name="S3P22" localSheetId="8">#REF!</definedName>
    <definedName name="S3P22" localSheetId="11">#REF!</definedName>
    <definedName name="S3P22" localSheetId="12">#REF!</definedName>
    <definedName name="S3P22">#REF!</definedName>
    <definedName name="S3P23" localSheetId="2">#REF!</definedName>
    <definedName name="S3P23" localSheetId="10">#REF!</definedName>
    <definedName name="S3P23" localSheetId="8">#REF!</definedName>
    <definedName name="S3P23" localSheetId="11">#REF!</definedName>
    <definedName name="S3P23" localSheetId="12">#REF!</definedName>
    <definedName name="S3P23">#REF!</definedName>
    <definedName name="S3P24" localSheetId="2">#REF!</definedName>
    <definedName name="S3P24" localSheetId="10">#REF!</definedName>
    <definedName name="S3P24" localSheetId="8">#REF!</definedName>
    <definedName name="S3P24" localSheetId="11">#REF!</definedName>
    <definedName name="S3P24" localSheetId="12">#REF!</definedName>
    <definedName name="S3P24">#REF!</definedName>
    <definedName name="S3P3" localSheetId="2">#REF!</definedName>
    <definedName name="S3P3" localSheetId="10">#REF!</definedName>
    <definedName name="S3P3" localSheetId="8">#REF!</definedName>
    <definedName name="S3P3" localSheetId="11">#REF!</definedName>
    <definedName name="S3P3" localSheetId="12">#REF!</definedName>
    <definedName name="S3P3">#REF!</definedName>
    <definedName name="S3P4" localSheetId="2">#REF!</definedName>
    <definedName name="S3P4" localSheetId="10">#REF!</definedName>
    <definedName name="S3P4" localSheetId="8">#REF!</definedName>
    <definedName name="S3P4" localSheetId="11">#REF!</definedName>
    <definedName name="S3P4" localSheetId="12">#REF!</definedName>
    <definedName name="S3P4">#REF!</definedName>
    <definedName name="S3P5" localSheetId="2">#REF!</definedName>
    <definedName name="S3P5" localSheetId="10">#REF!</definedName>
    <definedName name="S3P5" localSheetId="8">#REF!</definedName>
    <definedName name="S3P5" localSheetId="11">#REF!</definedName>
    <definedName name="S3P5" localSheetId="12">#REF!</definedName>
    <definedName name="S3P5">#REF!</definedName>
    <definedName name="S3P6" localSheetId="2">#REF!</definedName>
    <definedName name="S3P6" localSheetId="10">#REF!</definedName>
    <definedName name="S3P6" localSheetId="8">#REF!</definedName>
    <definedName name="S3P6" localSheetId="11">#REF!</definedName>
    <definedName name="S3P6" localSheetId="12">#REF!</definedName>
    <definedName name="S3P6">#REF!</definedName>
    <definedName name="S3P7" localSheetId="2">#REF!</definedName>
    <definedName name="S3P7" localSheetId="10">#REF!</definedName>
    <definedName name="S3P7" localSheetId="8">#REF!</definedName>
    <definedName name="S3P7" localSheetId="11">#REF!</definedName>
    <definedName name="S3P7" localSheetId="12">#REF!</definedName>
    <definedName name="S3P7">#REF!</definedName>
    <definedName name="S3P8" localSheetId="2">#REF!</definedName>
    <definedName name="S3P8" localSheetId="10">#REF!</definedName>
    <definedName name="S3P8" localSheetId="8">#REF!</definedName>
    <definedName name="S3P8" localSheetId="11">#REF!</definedName>
    <definedName name="S3P8" localSheetId="12">#REF!</definedName>
    <definedName name="S3P8">#REF!</definedName>
    <definedName name="S3P9" localSheetId="2">#REF!</definedName>
    <definedName name="S3P9" localSheetId="10">#REF!</definedName>
    <definedName name="S3P9" localSheetId="8">#REF!</definedName>
    <definedName name="S3P9" localSheetId="11">#REF!</definedName>
    <definedName name="S3P9" localSheetId="12">#REF!</definedName>
    <definedName name="S3P9">#REF!</definedName>
    <definedName name="S3R1" localSheetId="2">#REF!</definedName>
    <definedName name="S3R1" localSheetId="10">#REF!</definedName>
    <definedName name="S3R1" localSheetId="8">#REF!</definedName>
    <definedName name="S3R1" localSheetId="11">#REF!</definedName>
    <definedName name="S3R1" localSheetId="12">#REF!</definedName>
    <definedName name="S3R1">#REF!</definedName>
    <definedName name="S3R10" localSheetId="2">#REF!</definedName>
    <definedName name="S3R10" localSheetId="10">#REF!</definedName>
    <definedName name="S3R10" localSheetId="8">#REF!</definedName>
    <definedName name="S3R10" localSheetId="11">#REF!</definedName>
    <definedName name="S3R10" localSheetId="12">#REF!</definedName>
    <definedName name="S3R10">#REF!</definedName>
    <definedName name="S3R11" localSheetId="2">#REF!</definedName>
    <definedName name="S3R11" localSheetId="10">#REF!</definedName>
    <definedName name="S3R11" localSheetId="8">#REF!</definedName>
    <definedName name="S3R11" localSheetId="11">#REF!</definedName>
    <definedName name="S3R11" localSheetId="12">#REF!</definedName>
    <definedName name="S3R11">#REF!</definedName>
    <definedName name="S3R12" localSheetId="2">#REF!</definedName>
    <definedName name="S3R12" localSheetId="10">#REF!</definedName>
    <definedName name="S3R12" localSheetId="8">#REF!</definedName>
    <definedName name="S3R12" localSheetId="11">#REF!</definedName>
    <definedName name="S3R12" localSheetId="12">#REF!</definedName>
    <definedName name="S3R12">#REF!</definedName>
    <definedName name="S3R13" localSheetId="2">#REF!</definedName>
    <definedName name="S3R13" localSheetId="10">#REF!</definedName>
    <definedName name="S3R13" localSheetId="8">#REF!</definedName>
    <definedName name="S3R13" localSheetId="11">#REF!</definedName>
    <definedName name="S3R13" localSheetId="12">#REF!</definedName>
    <definedName name="S3R13">#REF!</definedName>
    <definedName name="S3R14" localSheetId="2">#REF!</definedName>
    <definedName name="S3R14" localSheetId="10">#REF!</definedName>
    <definedName name="S3R14" localSheetId="8">#REF!</definedName>
    <definedName name="S3R14" localSheetId="11">#REF!</definedName>
    <definedName name="S3R14" localSheetId="12">#REF!</definedName>
    <definedName name="S3R14">#REF!</definedName>
    <definedName name="S3R15" localSheetId="2">#REF!</definedName>
    <definedName name="S3R15" localSheetId="10">#REF!</definedName>
    <definedName name="S3R15" localSheetId="8">#REF!</definedName>
    <definedName name="S3R15" localSheetId="11">#REF!</definedName>
    <definedName name="S3R15" localSheetId="12">#REF!</definedName>
    <definedName name="S3R15">#REF!</definedName>
    <definedName name="S3R16" localSheetId="2">#REF!</definedName>
    <definedName name="S3R16" localSheetId="10">#REF!</definedName>
    <definedName name="S3R16" localSheetId="8">#REF!</definedName>
    <definedName name="S3R16" localSheetId="11">#REF!</definedName>
    <definedName name="S3R16" localSheetId="12">#REF!</definedName>
    <definedName name="S3R16">#REF!</definedName>
    <definedName name="S3R17" localSheetId="2">#REF!</definedName>
    <definedName name="S3R17" localSheetId="10">#REF!</definedName>
    <definedName name="S3R17" localSheetId="8">#REF!</definedName>
    <definedName name="S3R17" localSheetId="11">#REF!</definedName>
    <definedName name="S3R17" localSheetId="12">#REF!</definedName>
    <definedName name="S3R17">#REF!</definedName>
    <definedName name="S3R18" localSheetId="2">#REF!</definedName>
    <definedName name="S3R18" localSheetId="10">#REF!</definedName>
    <definedName name="S3R18" localSheetId="8">#REF!</definedName>
    <definedName name="S3R18" localSheetId="11">#REF!</definedName>
    <definedName name="S3R18" localSheetId="12">#REF!</definedName>
    <definedName name="S3R18">#REF!</definedName>
    <definedName name="S3R19" localSheetId="2">#REF!</definedName>
    <definedName name="S3R19" localSheetId="10">#REF!</definedName>
    <definedName name="S3R19" localSheetId="8">#REF!</definedName>
    <definedName name="S3R19" localSheetId="11">#REF!</definedName>
    <definedName name="S3R19" localSheetId="12">#REF!</definedName>
    <definedName name="S3R19">#REF!</definedName>
    <definedName name="S3R2" localSheetId="2">#REF!</definedName>
    <definedName name="S3R2" localSheetId="10">#REF!</definedName>
    <definedName name="S3R2" localSheetId="8">#REF!</definedName>
    <definedName name="S3R2" localSheetId="11">#REF!</definedName>
    <definedName name="S3R2" localSheetId="12">#REF!</definedName>
    <definedName name="S3R2">#REF!</definedName>
    <definedName name="S3R20" localSheetId="2">#REF!</definedName>
    <definedName name="S3R20" localSheetId="10">#REF!</definedName>
    <definedName name="S3R20" localSheetId="8">#REF!</definedName>
    <definedName name="S3R20" localSheetId="11">#REF!</definedName>
    <definedName name="S3R20" localSheetId="12">#REF!</definedName>
    <definedName name="S3R20">#REF!</definedName>
    <definedName name="S3R21" localSheetId="2">#REF!</definedName>
    <definedName name="S3R21" localSheetId="10">#REF!</definedName>
    <definedName name="S3R21" localSheetId="8">#REF!</definedName>
    <definedName name="S3R21" localSheetId="11">#REF!</definedName>
    <definedName name="S3R21" localSheetId="12">#REF!</definedName>
    <definedName name="S3R21">#REF!</definedName>
    <definedName name="S3R22" localSheetId="2">#REF!</definedName>
    <definedName name="S3R22" localSheetId="10">#REF!</definedName>
    <definedName name="S3R22" localSheetId="8">#REF!</definedName>
    <definedName name="S3R22" localSheetId="11">#REF!</definedName>
    <definedName name="S3R22" localSheetId="12">#REF!</definedName>
    <definedName name="S3R22">#REF!</definedName>
    <definedName name="S3R23" localSheetId="2">#REF!</definedName>
    <definedName name="S3R23" localSheetId="10">#REF!</definedName>
    <definedName name="S3R23" localSheetId="8">#REF!</definedName>
    <definedName name="S3R23" localSheetId="11">#REF!</definedName>
    <definedName name="S3R23" localSheetId="12">#REF!</definedName>
    <definedName name="S3R23">#REF!</definedName>
    <definedName name="S3R24" localSheetId="2">#REF!</definedName>
    <definedName name="S3R24" localSheetId="10">#REF!</definedName>
    <definedName name="S3R24" localSheetId="8">#REF!</definedName>
    <definedName name="S3R24" localSheetId="11">#REF!</definedName>
    <definedName name="S3R24" localSheetId="12">#REF!</definedName>
    <definedName name="S3R24">#REF!</definedName>
    <definedName name="S3R3" localSheetId="2">#REF!</definedName>
    <definedName name="S3R3" localSheetId="10">#REF!</definedName>
    <definedName name="S3R3" localSheetId="8">#REF!</definedName>
    <definedName name="S3R3" localSheetId="11">#REF!</definedName>
    <definedName name="S3R3" localSheetId="12">#REF!</definedName>
    <definedName name="S3R3">#REF!</definedName>
    <definedName name="S3R4" localSheetId="2">#REF!</definedName>
    <definedName name="S3R4" localSheetId="10">#REF!</definedName>
    <definedName name="S3R4" localSheetId="8">#REF!</definedName>
    <definedName name="S3R4" localSheetId="11">#REF!</definedName>
    <definedName name="S3R4" localSheetId="12">#REF!</definedName>
    <definedName name="S3R4">#REF!</definedName>
    <definedName name="S3R5" localSheetId="2">#REF!</definedName>
    <definedName name="S3R5" localSheetId="10">#REF!</definedName>
    <definedName name="S3R5" localSheetId="8">#REF!</definedName>
    <definedName name="S3R5" localSheetId="11">#REF!</definedName>
    <definedName name="S3R5" localSheetId="12">#REF!</definedName>
    <definedName name="S3R5">#REF!</definedName>
    <definedName name="S3R6" localSheetId="2">#REF!</definedName>
    <definedName name="S3R6" localSheetId="10">#REF!</definedName>
    <definedName name="S3R6" localSheetId="8">#REF!</definedName>
    <definedName name="S3R6" localSheetId="11">#REF!</definedName>
    <definedName name="S3R6" localSheetId="12">#REF!</definedName>
    <definedName name="S3R6">#REF!</definedName>
    <definedName name="S3R7" localSheetId="2">#REF!</definedName>
    <definedName name="S3R7" localSheetId="10">#REF!</definedName>
    <definedName name="S3R7" localSheetId="8">#REF!</definedName>
    <definedName name="S3R7" localSheetId="11">#REF!</definedName>
    <definedName name="S3R7" localSheetId="12">#REF!</definedName>
    <definedName name="S3R7">#REF!</definedName>
    <definedName name="S3R8" localSheetId="2">#REF!</definedName>
    <definedName name="S3R8" localSheetId="10">#REF!</definedName>
    <definedName name="S3R8" localSheetId="8">#REF!</definedName>
    <definedName name="S3R8" localSheetId="11">#REF!</definedName>
    <definedName name="S3R8" localSheetId="12">#REF!</definedName>
    <definedName name="S3R8">#REF!</definedName>
    <definedName name="S3R9" localSheetId="2">#REF!</definedName>
    <definedName name="S3R9" localSheetId="10">#REF!</definedName>
    <definedName name="S3R9" localSheetId="8">#REF!</definedName>
    <definedName name="S3R9" localSheetId="11">#REF!</definedName>
    <definedName name="S3R9" localSheetId="12">#REF!</definedName>
    <definedName name="S3R9">#REF!</definedName>
    <definedName name="S40P1" localSheetId="2">#REF!</definedName>
    <definedName name="S40P1" localSheetId="10">#REF!</definedName>
    <definedName name="S40P1" localSheetId="8">#REF!</definedName>
    <definedName name="S40P1" localSheetId="11">#REF!</definedName>
    <definedName name="S40P1" localSheetId="12">#REF!</definedName>
    <definedName name="S40P1">#REF!</definedName>
    <definedName name="S40P10" localSheetId="2">#REF!</definedName>
    <definedName name="S40P10" localSheetId="10">#REF!</definedName>
    <definedName name="S40P10" localSheetId="8">#REF!</definedName>
    <definedName name="S40P10" localSheetId="11">#REF!</definedName>
    <definedName name="S40P10" localSheetId="12">#REF!</definedName>
    <definedName name="S40P10">#REF!</definedName>
    <definedName name="S40P11" localSheetId="2">#REF!</definedName>
    <definedName name="S40P11" localSheetId="10">#REF!</definedName>
    <definedName name="S40P11" localSheetId="8">#REF!</definedName>
    <definedName name="S40P11" localSheetId="11">#REF!</definedName>
    <definedName name="S40P11" localSheetId="12">#REF!</definedName>
    <definedName name="S40P11">#REF!</definedName>
    <definedName name="S40P12" localSheetId="2">#REF!</definedName>
    <definedName name="S40P12" localSheetId="10">#REF!</definedName>
    <definedName name="S40P12" localSheetId="8">#REF!</definedName>
    <definedName name="S40P12" localSheetId="11">#REF!</definedName>
    <definedName name="S40P12" localSheetId="12">#REF!</definedName>
    <definedName name="S40P12">#REF!</definedName>
    <definedName name="S40P13" localSheetId="2">#REF!</definedName>
    <definedName name="S40P13" localSheetId="10">#REF!</definedName>
    <definedName name="S40P13" localSheetId="8">#REF!</definedName>
    <definedName name="S40P13" localSheetId="11">#REF!</definedName>
    <definedName name="S40P13" localSheetId="12">#REF!</definedName>
    <definedName name="S40P13">#REF!</definedName>
    <definedName name="S40P14" localSheetId="2">#REF!</definedName>
    <definedName name="S40P14" localSheetId="10">#REF!</definedName>
    <definedName name="S40P14" localSheetId="8">#REF!</definedName>
    <definedName name="S40P14" localSheetId="11">#REF!</definedName>
    <definedName name="S40P14" localSheetId="12">#REF!</definedName>
    <definedName name="S40P14">#REF!</definedName>
    <definedName name="S40P15" localSheetId="2">#REF!</definedName>
    <definedName name="S40P15" localSheetId="10">#REF!</definedName>
    <definedName name="S40P15" localSheetId="8">#REF!</definedName>
    <definedName name="S40P15" localSheetId="11">#REF!</definedName>
    <definedName name="S40P15" localSheetId="12">#REF!</definedName>
    <definedName name="S40P15">#REF!</definedName>
    <definedName name="S40P16" localSheetId="2">#REF!</definedName>
    <definedName name="S40P16" localSheetId="10">#REF!</definedName>
    <definedName name="S40P16" localSheetId="8">#REF!</definedName>
    <definedName name="S40P16" localSheetId="11">#REF!</definedName>
    <definedName name="S40P16" localSheetId="12">#REF!</definedName>
    <definedName name="S40P16">#REF!</definedName>
    <definedName name="S40P17" localSheetId="2">#REF!</definedName>
    <definedName name="S40P17" localSheetId="10">#REF!</definedName>
    <definedName name="S40P17" localSheetId="8">#REF!</definedName>
    <definedName name="S40P17" localSheetId="11">#REF!</definedName>
    <definedName name="S40P17" localSheetId="12">#REF!</definedName>
    <definedName name="S40P17">#REF!</definedName>
    <definedName name="S40P18" localSheetId="2">#REF!</definedName>
    <definedName name="S40P18" localSheetId="10">#REF!</definedName>
    <definedName name="S40P18" localSheetId="8">#REF!</definedName>
    <definedName name="S40P18" localSheetId="11">#REF!</definedName>
    <definedName name="S40P18" localSheetId="12">#REF!</definedName>
    <definedName name="S40P18">#REF!</definedName>
    <definedName name="S40P19" localSheetId="2">#REF!</definedName>
    <definedName name="S40P19" localSheetId="10">#REF!</definedName>
    <definedName name="S40P19" localSheetId="8">#REF!</definedName>
    <definedName name="S40P19" localSheetId="11">#REF!</definedName>
    <definedName name="S40P19" localSheetId="12">#REF!</definedName>
    <definedName name="S40P19">#REF!</definedName>
    <definedName name="S40P2" localSheetId="2">#REF!</definedName>
    <definedName name="S40P2" localSheetId="10">#REF!</definedName>
    <definedName name="S40P2" localSheetId="8">#REF!</definedName>
    <definedName name="S40P2" localSheetId="11">#REF!</definedName>
    <definedName name="S40P2" localSheetId="12">#REF!</definedName>
    <definedName name="S40P2">#REF!</definedName>
    <definedName name="S40P20" localSheetId="2">#REF!</definedName>
    <definedName name="S40P20" localSheetId="10">#REF!</definedName>
    <definedName name="S40P20" localSheetId="8">#REF!</definedName>
    <definedName name="S40P20" localSheetId="11">#REF!</definedName>
    <definedName name="S40P20" localSheetId="12">#REF!</definedName>
    <definedName name="S40P20">#REF!</definedName>
    <definedName name="S40P21" localSheetId="2">#REF!</definedName>
    <definedName name="S40P21" localSheetId="10">#REF!</definedName>
    <definedName name="S40P21" localSheetId="8">#REF!</definedName>
    <definedName name="S40P21" localSheetId="11">#REF!</definedName>
    <definedName name="S40P21" localSheetId="12">#REF!</definedName>
    <definedName name="S40P21">#REF!</definedName>
    <definedName name="S40P22" localSheetId="2">#REF!</definedName>
    <definedName name="S40P22" localSheetId="10">#REF!</definedName>
    <definedName name="S40P22" localSheetId="8">#REF!</definedName>
    <definedName name="S40P22" localSheetId="11">#REF!</definedName>
    <definedName name="S40P22" localSheetId="12">#REF!</definedName>
    <definedName name="S40P22">#REF!</definedName>
    <definedName name="S40P23" localSheetId="2">#REF!</definedName>
    <definedName name="S40P23" localSheetId="10">#REF!</definedName>
    <definedName name="S40P23" localSheetId="8">#REF!</definedName>
    <definedName name="S40P23" localSheetId="11">#REF!</definedName>
    <definedName name="S40P23" localSheetId="12">#REF!</definedName>
    <definedName name="S40P23">#REF!</definedName>
    <definedName name="S40P24" localSheetId="2">#REF!</definedName>
    <definedName name="S40P24" localSheetId="10">#REF!</definedName>
    <definedName name="S40P24" localSheetId="8">#REF!</definedName>
    <definedName name="S40P24" localSheetId="11">#REF!</definedName>
    <definedName name="S40P24" localSheetId="12">#REF!</definedName>
    <definedName name="S40P24">#REF!</definedName>
    <definedName name="S40P3" localSheetId="2">#REF!</definedName>
    <definedName name="S40P3" localSheetId="10">#REF!</definedName>
    <definedName name="S40P3" localSheetId="8">#REF!</definedName>
    <definedName name="S40P3" localSheetId="11">#REF!</definedName>
    <definedName name="S40P3" localSheetId="12">#REF!</definedName>
    <definedName name="S40P3">#REF!</definedName>
    <definedName name="S40P4" localSheetId="2">#REF!</definedName>
    <definedName name="S40P4" localSheetId="10">#REF!</definedName>
    <definedName name="S40P4" localSheetId="8">#REF!</definedName>
    <definedName name="S40P4" localSheetId="11">#REF!</definedName>
    <definedName name="S40P4" localSheetId="12">#REF!</definedName>
    <definedName name="S40P4">#REF!</definedName>
    <definedName name="S40P5" localSheetId="2">#REF!</definedName>
    <definedName name="S40P5" localSheetId="10">#REF!</definedName>
    <definedName name="S40P5" localSheetId="8">#REF!</definedName>
    <definedName name="S40P5" localSheetId="11">#REF!</definedName>
    <definedName name="S40P5" localSheetId="12">#REF!</definedName>
    <definedName name="S40P5">#REF!</definedName>
    <definedName name="S40P6" localSheetId="2">#REF!</definedName>
    <definedName name="S40P6" localSheetId="10">#REF!</definedName>
    <definedName name="S40P6" localSheetId="8">#REF!</definedName>
    <definedName name="S40P6" localSheetId="11">#REF!</definedName>
    <definedName name="S40P6" localSheetId="12">#REF!</definedName>
    <definedName name="S40P6">#REF!</definedName>
    <definedName name="S40P7" localSheetId="2">#REF!</definedName>
    <definedName name="S40P7" localSheetId="10">#REF!</definedName>
    <definedName name="S40P7" localSheetId="8">#REF!</definedName>
    <definedName name="S40P7" localSheetId="11">#REF!</definedName>
    <definedName name="S40P7" localSheetId="12">#REF!</definedName>
    <definedName name="S40P7">#REF!</definedName>
    <definedName name="S40P8" localSheetId="2">#REF!</definedName>
    <definedName name="S40P8" localSheetId="10">#REF!</definedName>
    <definedName name="S40P8" localSheetId="8">#REF!</definedName>
    <definedName name="S40P8" localSheetId="11">#REF!</definedName>
    <definedName name="S40P8" localSheetId="12">#REF!</definedName>
    <definedName name="S40P8">#REF!</definedName>
    <definedName name="S40P9" localSheetId="2">#REF!</definedName>
    <definedName name="S40P9" localSheetId="10">#REF!</definedName>
    <definedName name="S40P9" localSheetId="8">#REF!</definedName>
    <definedName name="S40P9" localSheetId="11">#REF!</definedName>
    <definedName name="S40P9" localSheetId="12">#REF!</definedName>
    <definedName name="S40P9">#REF!</definedName>
    <definedName name="S40R1" localSheetId="2">#REF!</definedName>
    <definedName name="S40R1" localSheetId="10">#REF!</definedName>
    <definedName name="S40R1" localSheetId="8">#REF!</definedName>
    <definedName name="S40R1" localSheetId="11">#REF!</definedName>
    <definedName name="S40R1" localSheetId="12">#REF!</definedName>
    <definedName name="S40R1">#REF!</definedName>
    <definedName name="S40R10" localSheetId="2">#REF!</definedName>
    <definedName name="S40R10" localSheetId="10">#REF!</definedName>
    <definedName name="S40R10" localSheetId="8">#REF!</definedName>
    <definedName name="S40R10" localSheetId="11">#REF!</definedName>
    <definedName name="S40R10" localSheetId="12">#REF!</definedName>
    <definedName name="S40R10">#REF!</definedName>
    <definedName name="S40R11" localSheetId="2">#REF!</definedName>
    <definedName name="S40R11" localSheetId="10">#REF!</definedName>
    <definedName name="S40R11" localSheetId="8">#REF!</definedName>
    <definedName name="S40R11" localSheetId="11">#REF!</definedName>
    <definedName name="S40R11" localSheetId="12">#REF!</definedName>
    <definedName name="S40R11">#REF!</definedName>
    <definedName name="S40R12" localSheetId="2">#REF!</definedName>
    <definedName name="S40R12" localSheetId="10">#REF!</definedName>
    <definedName name="S40R12" localSheetId="8">#REF!</definedName>
    <definedName name="S40R12" localSheetId="11">#REF!</definedName>
    <definedName name="S40R12" localSheetId="12">#REF!</definedName>
    <definedName name="S40R12">#REF!</definedName>
    <definedName name="S40R13" localSheetId="2">#REF!</definedName>
    <definedName name="S40R13" localSheetId="10">#REF!</definedName>
    <definedName name="S40R13" localSheetId="8">#REF!</definedName>
    <definedName name="S40R13" localSheetId="11">#REF!</definedName>
    <definedName name="S40R13" localSheetId="12">#REF!</definedName>
    <definedName name="S40R13">#REF!</definedName>
    <definedName name="S40R14" localSheetId="2">#REF!</definedName>
    <definedName name="S40R14" localSheetId="10">#REF!</definedName>
    <definedName name="S40R14" localSheetId="8">#REF!</definedName>
    <definedName name="S40R14" localSheetId="11">#REF!</definedName>
    <definedName name="S40R14" localSheetId="12">#REF!</definedName>
    <definedName name="S40R14">#REF!</definedName>
    <definedName name="S40R15" localSheetId="2">#REF!</definedName>
    <definedName name="S40R15" localSheetId="10">#REF!</definedName>
    <definedName name="S40R15" localSheetId="8">#REF!</definedName>
    <definedName name="S40R15" localSheetId="11">#REF!</definedName>
    <definedName name="S40R15" localSheetId="12">#REF!</definedName>
    <definedName name="S40R15">#REF!</definedName>
    <definedName name="S40R16" localSheetId="2">#REF!</definedName>
    <definedName name="S40R16" localSheetId="10">#REF!</definedName>
    <definedName name="S40R16" localSheetId="8">#REF!</definedName>
    <definedName name="S40R16" localSheetId="11">#REF!</definedName>
    <definedName name="S40R16" localSheetId="12">#REF!</definedName>
    <definedName name="S40R16">#REF!</definedName>
    <definedName name="S40R17" localSheetId="2">#REF!</definedName>
    <definedName name="S40R17" localSheetId="10">#REF!</definedName>
    <definedName name="S40R17" localSheetId="8">#REF!</definedName>
    <definedName name="S40R17" localSheetId="11">#REF!</definedName>
    <definedName name="S40R17" localSheetId="12">#REF!</definedName>
    <definedName name="S40R17">#REF!</definedName>
    <definedName name="S40R18" localSheetId="2">#REF!</definedName>
    <definedName name="S40R18" localSheetId="10">#REF!</definedName>
    <definedName name="S40R18" localSheetId="8">#REF!</definedName>
    <definedName name="S40R18" localSheetId="11">#REF!</definedName>
    <definedName name="S40R18" localSheetId="12">#REF!</definedName>
    <definedName name="S40R18">#REF!</definedName>
    <definedName name="S40R19" localSheetId="2">#REF!</definedName>
    <definedName name="S40R19" localSheetId="10">#REF!</definedName>
    <definedName name="S40R19" localSheetId="8">#REF!</definedName>
    <definedName name="S40R19" localSheetId="11">#REF!</definedName>
    <definedName name="S40R19" localSheetId="12">#REF!</definedName>
    <definedName name="S40R19">#REF!</definedName>
    <definedName name="S40R2" localSheetId="2">#REF!</definedName>
    <definedName name="S40R2" localSheetId="10">#REF!</definedName>
    <definedName name="S40R2" localSheetId="8">#REF!</definedName>
    <definedName name="S40R2" localSheetId="11">#REF!</definedName>
    <definedName name="S40R2" localSheetId="12">#REF!</definedName>
    <definedName name="S40R2">#REF!</definedName>
    <definedName name="S40R20" localSheetId="2">#REF!</definedName>
    <definedName name="S40R20" localSheetId="10">#REF!</definedName>
    <definedName name="S40R20" localSheetId="8">#REF!</definedName>
    <definedName name="S40R20" localSheetId="11">#REF!</definedName>
    <definedName name="S40R20" localSheetId="12">#REF!</definedName>
    <definedName name="S40R20">#REF!</definedName>
    <definedName name="S40R21" localSheetId="2">#REF!</definedName>
    <definedName name="S40R21" localSheetId="10">#REF!</definedName>
    <definedName name="S40R21" localSheetId="8">#REF!</definedName>
    <definedName name="S40R21" localSheetId="11">#REF!</definedName>
    <definedName name="S40R21" localSheetId="12">#REF!</definedName>
    <definedName name="S40R21">#REF!</definedName>
    <definedName name="S40R22" localSheetId="2">#REF!</definedName>
    <definedName name="S40R22" localSheetId="10">#REF!</definedName>
    <definedName name="S40R22" localSheetId="8">#REF!</definedName>
    <definedName name="S40R22" localSheetId="11">#REF!</definedName>
    <definedName name="S40R22" localSheetId="12">#REF!</definedName>
    <definedName name="S40R22">#REF!</definedName>
    <definedName name="S40R23" localSheetId="2">#REF!</definedName>
    <definedName name="S40R23" localSheetId="10">#REF!</definedName>
    <definedName name="S40R23" localSheetId="8">#REF!</definedName>
    <definedName name="S40R23" localSheetId="11">#REF!</definedName>
    <definedName name="S40R23" localSheetId="12">#REF!</definedName>
    <definedName name="S40R23">#REF!</definedName>
    <definedName name="S40R24" localSheetId="2">#REF!</definedName>
    <definedName name="S40R24" localSheetId="10">#REF!</definedName>
    <definedName name="S40R24" localSheetId="8">#REF!</definedName>
    <definedName name="S40R24" localSheetId="11">#REF!</definedName>
    <definedName name="S40R24" localSheetId="12">#REF!</definedName>
    <definedName name="S40R24">#REF!</definedName>
    <definedName name="S40R3" localSheetId="2">#REF!</definedName>
    <definedName name="S40R3" localSheetId="10">#REF!</definedName>
    <definedName name="S40R3" localSheetId="8">#REF!</definedName>
    <definedName name="S40R3" localSheetId="11">#REF!</definedName>
    <definedName name="S40R3" localSheetId="12">#REF!</definedName>
    <definedName name="S40R3">#REF!</definedName>
    <definedName name="S40R4" localSheetId="2">#REF!</definedName>
    <definedName name="S40R4" localSheetId="10">#REF!</definedName>
    <definedName name="S40R4" localSheetId="8">#REF!</definedName>
    <definedName name="S40R4" localSheetId="11">#REF!</definedName>
    <definedName name="S40R4" localSheetId="12">#REF!</definedName>
    <definedName name="S40R4">#REF!</definedName>
    <definedName name="S40R5" localSheetId="2">#REF!</definedName>
    <definedName name="S40R5" localSheetId="10">#REF!</definedName>
    <definedName name="S40R5" localSheetId="8">#REF!</definedName>
    <definedName name="S40R5" localSheetId="11">#REF!</definedName>
    <definedName name="S40R5" localSheetId="12">#REF!</definedName>
    <definedName name="S40R5">#REF!</definedName>
    <definedName name="S40R6" localSheetId="2">#REF!</definedName>
    <definedName name="S40R6" localSheetId="10">#REF!</definedName>
    <definedName name="S40R6" localSheetId="8">#REF!</definedName>
    <definedName name="S40R6" localSheetId="11">#REF!</definedName>
    <definedName name="S40R6" localSheetId="12">#REF!</definedName>
    <definedName name="S40R6">#REF!</definedName>
    <definedName name="S40R7" localSheetId="2">#REF!</definedName>
    <definedName name="S40R7" localSheetId="10">#REF!</definedName>
    <definedName name="S40R7" localSheetId="8">#REF!</definedName>
    <definedName name="S40R7" localSheetId="11">#REF!</definedName>
    <definedName name="S40R7" localSheetId="12">#REF!</definedName>
    <definedName name="S40R7">#REF!</definedName>
    <definedName name="S40R8" localSheetId="2">#REF!</definedName>
    <definedName name="S40R8" localSheetId="10">#REF!</definedName>
    <definedName name="S40R8" localSheetId="8">#REF!</definedName>
    <definedName name="S40R8" localSheetId="11">#REF!</definedName>
    <definedName name="S40R8" localSheetId="12">#REF!</definedName>
    <definedName name="S40R8">#REF!</definedName>
    <definedName name="S40R9" localSheetId="2">#REF!</definedName>
    <definedName name="S40R9" localSheetId="10">#REF!</definedName>
    <definedName name="S40R9" localSheetId="8">#REF!</definedName>
    <definedName name="S40R9" localSheetId="11">#REF!</definedName>
    <definedName name="S40R9" localSheetId="12">#REF!</definedName>
    <definedName name="S40R9">#REF!</definedName>
    <definedName name="S41P1" localSheetId="2">#REF!</definedName>
    <definedName name="S41P1" localSheetId="10">#REF!</definedName>
    <definedName name="S41P1" localSheetId="8">#REF!</definedName>
    <definedName name="S41P1" localSheetId="11">#REF!</definedName>
    <definedName name="S41P1" localSheetId="12">#REF!</definedName>
    <definedName name="S41P1">#REF!</definedName>
    <definedName name="S41P10" localSheetId="2">#REF!</definedName>
    <definedName name="S41P10" localSheetId="10">#REF!</definedName>
    <definedName name="S41P10" localSheetId="8">#REF!</definedName>
    <definedName name="S41P10" localSheetId="11">#REF!</definedName>
    <definedName name="S41P10" localSheetId="12">#REF!</definedName>
    <definedName name="S41P10">#REF!</definedName>
    <definedName name="S41P11" localSheetId="2">#REF!</definedName>
    <definedName name="S41P11" localSheetId="10">#REF!</definedName>
    <definedName name="S41P11" localSheetId="8">#REF!</definedName>
    <definedName name="S41P11" localSheetId="11">#REF!</definedName>
    <definedName name="S41P11" localSheetId="12">#REF!</definedName>
    <definedName name="S41P11">#REF!</definedName>
    <definedName name="S41P12" localSheetId="2">#REF!</definedName>
    <definedName name="S41P12" localSheetId="10">#REF!</definedName>
    <definedName name="S41P12" localSheetId="8">#REF!</definedName>
    <definedName name="S41P12" localSheetId="11">#REF!</definedName>
    <definedName name="S41P12" localSheetId="12">#REF!</definedName>
    <definedName name="S41P12">#REF!</definedName>
    <definedName name="S41P13" localSheetId="2">#REF!</definedName>
    <definedName name="S41P13" localSheetId="10">#REF!</definedName>
    <definedName name="S41P13" localSheetId="8">#REF!</definedName>
    <definedName name="S41P13" localSheetId="11">#REF!</definedName>
    <definedName name="S41P13" localSheetId="12">#REF!</definedName>
    <definedName name="S41P13">#REF!</definedName>
    <definedName name="S41P14" localSheetId="2">#REF!</definedName>
    <definedName name="S41P14" localSheetId="10">#REF!</definedName>
    <definedName name="S41P14" localSheetId="8">#REF!</definedName>
    <definedName name="S41P14" localSheetId="11">#REF!</definedName>
    <definedName name="S41P14" localSheetId="12">#REF!</definedName>
    <definedName name="S41P14">#REF!</definedName>
    <definedName name="S41P15" localSheetId="2">#REF!</definedName>
    <definedName name="S41P15" localSheetId="10">#REF!</definedName>
    <definedName name="S41P15" localSheetId="8">#REF!</definedName>
    <definedName name="S41P15" localSheetId="11">#REF!</definedName>
    <definedName name="S41P15" localSheetId="12">#REF!</definedName>
    <definedName name="S41P15">#REF!</definedName>
    <definedName name="S41P16" localSheetId="2">#REF!</definedName>
    <definedName name="S41P16" localSheetId="10">#REF!</definedName>
    <definedName name="S41P16" localSheetId="8">#REF!</definedName>
    <definedName name="S41P16" localSheetId="11">#REF!</definedName>
    <definedName name="S41P16" localSheetId="12">#REF!</definedName>
    <definedName name="S41P16">#REF!</definedName>
    <definedName name="S41P17" localSheetId="2">#REF!</definedName>
    <definedName name="S41P17" localSheetId="10">#REF!</definedName>
    <definedName name="S41P17" localSheetId="8">#REF!</definedName>
    <definedName name="S41P17" localSheetId="11">#REF!</definedName>
    <definedName name="S41P17" localSheetId="12">#REF!</definedName>
    <definedName name="S41P17">#REF!</definedName>
    <definedName name="S41P18" localSheetId="2">#REF!</definedName>
    <definedName name="S41P18" localSheetId="10">#REF!</definedName>
    <definedName name="S41P18" localSheetId="8">#REF!</definedName>
    <definedName name="S41P18" localSheetId="11">#REF!</definedName>
    <definedName name="S41P18" localSheetId="12">#REF!</definedName>
    <definedName name="S41P18">#REF!</definedName>
    <definedName name="S41P19" localSheetId="2">#REF!</definedName>
    <definedName name="S41P19" localSheetId="10">#REF!</definedName>
    <definedName name="S41P19" localSheetId="8">#REF!</definedName>
    <definedName name="S41P19" localSheetId="11">#REF!</definedName>
    <definedName name="S41P19" localSheetId="12">#REF!</definedName>
    <definedName name="S41P19">#REF!</definedName>
    <definedName name="S41P2" localSheetId="2">#REF!</definedName>
    <definedName name="S41P2" localSheetId="10">#REF!</definedName>
    <definedName name="S41P2" localSheetId="8">#REF!</definedName>
    <definedName name="S41P2" localSheetId="11">#REF!</definedName>
    <definedName name="S41P2" localSheetId="12">#REF!</definedName>
    <definedName name="S41P2">#REF!</definedName>
    <definedName name="S41P20" localSheetId="2">#REF!</definedName>
    <definedName name="S41P20" localSheetId="10">#REF!</definedName>
    <definedName name="S41P20" localSheetId="8">#REF!</definedName>
    <definedName name="S41P20" localSheetId="11">#REF!</definedName>
    <definedName name="S41P20" localSheetId="12">#REF!</definedName>
    <definedName name="S41P20">#REF!</definedName>
    <definedName name="S41P21" localSheetId="2">#REF!</definedName>
    <definedName name="S41P21" localSheetId="10">#REF!</definedName>
    <definedName name="S41P21" localSheetId="8">#REF!</definedName>
    <definedName name="S41P21" localSheetId="11">#REF!</definedName>
    <definedName name="S41P21" localSheetId="12">#REF!</definedName>
    <definedName name="S41P21">#REF!</definedName>
    <definedName name="S41P22" localSheetId="2">#REF!</definedName>
    <definedName name="S41P22" localSheetId="10">#REF!</definedName>
    <definedName name="S41P22" localSheetId="8">#REF!</definedName>
    <definedName name="S41P22" localSheetId="11">#REF!</definedName>
    <definedName name="S41P22" localSheetId="12">#REF!</definedName>
    <definedName name="S41P22">#REF!</definedName>
    <definedName name="S41P23" localSheetId="2">#REF!</definedName>
    <definedName name="S41P23" localSheetId="10">#REF!</definedName>
    <definedName name="S41P23" localSheetId="8">#REF!</definedName>
    <definedName name="S41P23" localSheetId="11">#REF!</definedName>
    <definedName name="S41P23" localSheetId="12">#REF!</definedName>
    <definedName name="S41P23">#REF!</definedName>
    <definedName name="S41P24" localSheetId="2">#REF!</definedName>
    <definedName name="S41P24" localSheetId="10">#REF!</definedName>
    <definedName name="S41P24" localSheetId="8">#REF!</definedName>
    <definedName name="S41P24" localSheetId="11">#REF!</definedName>
    <definedName name="S41P24" localSheetId="12">#REF!</definedName>
    <definedName name="S41P24">#REF!</definedName>
    <definedName name="S41P3" localSheetId="2">#REF!</definedName>
    <definedName name="S41P3" localSheetId="10">#REF!</definedName>
    <definedName name="S41P3" localSheetId="8">#REF!</definedName>
    <definedName name="S41P3" localSheetId="11">#REF!</definedName>
    <definedName name="S41P3" localSheetId="12">#REF!</definedName>
    <definedName name="S41P3">#REF!</definedName>
    <definedName name="S41P4" localSheetId="2">#REF!</definedName>
    <definedName name="S41P4" localSheetId="10">#REF!</definedName>
    <definedName name="S41P4" localSheetId="8">#REF!</definedName>
    <definedName name="S41P4" localSheetId="11">#REF!</definedName>
    <definedName name="S41P4" localSheetId="12">#REF!</definedName>
    <definedName name="S41P4">#REF!</definedName>
    <definedName name="S41P5" localSheetId="2">#REF!</definedName>
    <definedName name="S41P5" localSheetId="10">#REF!</definedName>
    <definedName name="S41P5" localSheetId="8">#REF!</definedName>
    <definedName name="S41P5" localSheetId="11">#REF!</definedName>
    <definedName name="S41P5" localSheetId="12">#REF!</definedName>
    <definedName name="S41P5">#REF!</definedName>
    <definedName name="S41P6" localSheetId="2">#REF!</definedName>
    <definedName name="S41P6" localSheetId="10">#REF!</definedName>
    <definedName name="S41P6" localSheetId="8">#REF!</definedName>
    <definedName name="S41P6" localSheetId="11">#REF!</definedName>
    <definedName name="S41P6" localSheetId="12">#REF!</definedName>
    <definedName name="S41P6">#REF!</definedName>
    <definedName name="S41P7" localSheetId="2">#REF!</definedName>
    <definedName name="S41P7" localSheetId="10">#REF!</definedName>
    <definedName name="S41P7" localSheetId="8">#REF!</definedName>
    <definedName name="S41P7" localSheetId="11">#REF!</definedName>
    <definedName name="S41P7" localSheetId="12">#REF!</definedName>
    <definedName name="S41P7">#REF!</definedName>
    <definedName name="S41P8" localSheetId="2">#REF!</definedName>
    <definedName name="S41P8" localSheetId="10">#REF!</definedName>
    <definedName name="S41P8" localSheetId="8">#REF!</definedName>
    <definedName name="S41P8" localSheetId="11">#REF!</definedName>
    <definedName name="S41P8" localSheetId="12">#REF!</definedName>
    <definedName name="S41P8">#REF!</definedName>
    <definedName name="S41P9" localSheetId="2">#REF!</definedName>
    <definedName name="S41P9" localSheetId="10">#REF!</definedName>
    <definedName name="S41P9" localSheetId="8">#REF!</definedName>
    <definedName name="S41P9" localSheetId="11">#REF!</definedName>
    <definedName name="S41P9" localSheetId="12">#REF!</definedName>
    <definedName name="S41P9">#REF!</definedName>
    <definedName name="S41R1" localSheetId="2">#REF!</definedName>
    <definedName name="S41R1" localSheetId="10">#REF!</definedName>
    <definedName name="S41R1" localSheetId="8">#REF!</definedName>
    <definedName name="S41R1" localSheetId="11">#REF!</definedName>
    <definedName name="S41R1" localSheetId="12">#REF!</definedName>
    <definedName name="S41R1">#REF!</definedName>
    <definedName name="S41R10" localSheetId="2">#REF!</definedName>
    <definedName name="S41R10" localSheetId="10">#REF!</definedName>
    <definedName name="S41R10" localSheetId="8">#REF!</definedName>
    <definedName name="S41R10" localSheetId="11">#REF!</definedName>
    <definedName name="S41R10" localSheetId="12">#REF!</definedName>
    <definedName name="S41R10">#REF!</definedName>
    <definedName name="S41R11" localSheetId="2">#REF!</definedName>
    <definedName name="S41R11" localSheetId="10">#REF!</definedName>
    <definedName name="S41R11" localSheetId="8">#REF!</definedName>
    <definedName name="S41R11" localSheetId="11">#REF!</definedName>
    <definedName name="S41R11" localSheetId="12">#REF!</definedName>
    <definedName name="S41R11">#REF!</definedName>
    <definedName name="S41R12" localSheetId="2">#REF!</definedName>
    <definedName name="S41R12" localSheetId="10">#REF!</definedName>
    <definedName name="S41R12" localSheetId="8">#REF!</definedName>
    <definedName name="S41R12" localSheetId="11">#REF!</definedName>
    <definedName name="S41R12" localSheetId="12">#REF!</definedName>
    <definedName name="S41R12">#REF!</definedName>
    <definedName name="S41R13" localSheetId="2">#REF!</definedName>
    <definedName name="S41R13" localSheetId="10">#REF!</definedName>
    <definedName name="S41R13" localSheetId="8">#REF!</definedName>
    <definedName name="S41R13" localSheetId="11">#REF!</definedName>
    <definedName name="S41R13" localSheetId="12">#REF!</definedName>
    <definedName name="S41R13">#REF!</definedName>
    <definedName name="S41R14" localSheetId="2">#REF!</definedName>
    <definedName name="S41R14" localSheetId="10">#REF!</definedName>
    <definedName name="S41R14" localSheetId="8">#REF!</definedName>
    <definedName name="S41R14" localSheetId="11">#REF!</definedName>
    <definedName name="S41R14" localSheetId="12">#REF!</definedName>
    <definedName name="S41R14">#REF!</definedName>
    <definedName name="S41R15" localSheetId="2">#REF!</definedName>
    <definedName name="S41R15" localSheetId="10">#REF!</definedName>
    <definedName name="S41R15" localSheetId="8">#REF!</definedName>
    <definedName name="S41R15" localSheetId="11">#REF!</definedName>
    <definedName name="S41R15" localSheetId="12">#REF!</definedName>
    <definedName name="S41R15">#REF!</definedName>
    <definedName name="S41R16" localSheetId="2">#REF!</definedName>
    <definedName name="S41R16" localSheetId="10">#REF!</definedName>
    <definedName name="S41R16" localSheetId="8">#REF!</definedName>
    <definedName name="S41R16" localSheetId="11">#REF!</definedName>
    <definedName name="S41R16" localSheetId="12">#REF!</definedName>
    <definedName name="S41R16">#REF!</definedName>
    <definedName name="S41R17" localSheetId="2">#REF!</definedName>
    <definedName name="S41R17" localSheetId="10">#REF!</definedName>
    <definedName name="S41R17" localSheetId="8">#REF!</definedName>
    <definedName name="S41R17" localSheetId="11">#REF!</definedName>
    <definedName name="S41R17" localSheetId="12">#REF!</definedName>
    <definedName name="S41R17">#REF!</definedName>
    <definedName name="S41R18" localSheetId="2">#REF!</definedName>
    <definedName name="S41R18" localSheetId="10">#REF!</definedName>
    <definedName name="S41R18" localSheetId="8">#REF!</definedName>
    <definedName name="S41R18" localSheetId="11">#REF!</definedName>
    <definedName name="S41R18" localSheetId="12">#REF!</definedName>
    <definedName name="S41R18">#REF!</definedName>
    <definedName name="S41R19" localSheetId="2">#REF!</definedName>
    <definedName name="S41R19" localSheetId="10">#REF!</definedName>
    <definedName name="S41R19" localSheetId="8">#REF!</definedName>
    <definedName name="S41R19" localSheetId="11">#REF!</definedName>
    <definedName name="S41R19" localSheetId="12">#REF!</definedName>
    <definedName name="S41R19">#REF!</definedName>
    <definedName name="S41R2" localSheetId="2">#REF!</definedName>
    <definedName name="S41R2" localSheetId="10">#REF!</definedName>
    <definedName name="S41R2" localSheetId="8">#REF!</definedName>
    <definedName name="S41R2" localSheetId="11">#REF!</definedName>
    <definedName name="S41R2" localSheetId="12">#REF!</definedName>
    <definedName name="S41R2">#REF!</definedName>
    <definedName name="S41R20" localSheetId="2">#REF!</definedName>
    <definedName name="S41R20" localSheetId="10">#REF!</definedName>
    <definedName name="S41R20" localSheetId="8">#REF!</definedName>
    <definedName name="S41R20" localSheetId="11">#REF!</definedName>
    <definedName name="S41R20" localSheetId="12">#REF!</definedName>
    <definedName name="S41R20">#REF!</definedName>
    <definedName name="S41R21" localSheetId="2">#REF!</definedName>
    <definedName name="S41R21" localSheetId="10">#REF!</definedName>
    <definedName name="S41R21" localSheetId="8">#REF!</definedName>
    <definedName name="S41R21" localSheetId="11">#REF!</definedName>
    <definedName name="S41R21" localSheetId="12">#REF!</definedName>
    <definedName name="S41R21">#REF!</definedName>
    <definedName name="S41R22" localSheetId="2">#REF!</definedName>
    <definedName name="S41R22" localSheetId="10">#REF!</definedName>
    <definedName name="S41R22" localSheetId="8">#REF!</definedName>
    <definedName name="S41R22" localSheetId="11">#REF!</definedName>
    <definedName name="S41R22" localSheetId="12">#REF!</definedName>
    <definedName name="S41R22">#REF!</definedName>
    <definedName name="S41R23" localSheetId="2">#REF!</definedName>
    <definedName name="S41R23" localSheetId="10">#REF!</definedName>
    <definedName name="S41R23" localSheetId="8">#REF!</definedName>
    <definedName name="S41R23" localSheetId="11">#REF!</definedName>
    <definedName name="S41R23" localSheetId="12">#REF!</definedName>
    <definedName name="S41R23">#REF!</definedName>
    <definedName name="S41R24" localSheetId="2">#REF!</definedName>
    <definedName name="S41R24" localSheetId="10">#REF!</definedName>
    <definedName name="S41R24" localSheetId="8">#REF!</definedName>
    <definedName name="S41R24" localSheetId="11">#REF!</definedName>
    <definedName name="S41R24" localSheetId="12">#REF!</definedName>
    <definedName name="S41R24">#REF!</definedName>
    <definedName name="S41R3" localSheetId="2">#REF!</definedName>
    <definedName name="S41R3" localSheetId="10">#REF!</definedName>
    <definedName name="S41R3" localSheetId="8">#REF!</definedName>
    <definedName name="S41R3" localSheetId="11">#REF!</definedName>
    <definedName name="S41R3" localSheetId="12">#REF!</definedName>
    <definedName name="S41R3">#REF!</definedName>
    <definedName name="S41R4" localSheetId="2">#REF!</definedName>
    <definedName name="S41R4" localSheetId="10">#REF!</definedName>
    <definedName name="S41R4" localSheetId="8">#REF!</definedName>
    <definedName name="S41R4" localSheetId="11">#REF!</definedName>
    <definedName name="S41R4" localSheetId="12">#REF!</definedName>
    <definedName name="S41R4">#REF!</definedName>
    <definedName name="S41R5" localSheetId="2">#REF!</definedName>
    <definedName name="S41R5" localSheetId="10">#REF!</definedName>
    <definedName name="S41R5" localSheetId="8">#REF!</definedName>
    <definedName name="S41R5" localSheetId="11">#REF!</definedName>
    <definedName name="S41R5" localSheetId="12">#REF!</definedName>
    <definedName name="S41R5">#REF!</definedName>
    <definedName name="S41R6" localSheetId="2">#REF!</definedName>
    <definedName name="S41R6" localSheetId="10">#REF!</definedName>
    <definedName name="S41R6" localSheetId="8">#REF!</definedName>
    <definedName name="S41R6" localSheetId="11">#REF!</definedName>
    <definedName name="S41R6" localSheetId="12">#REF!</definedName>
    <definedName name="S41R6">#REF!</definedName>
    <definedName name="S41R7" localSheetId="2">#REF!</definedName>
    <definedName name="S41R7" localSheetId="10">#REF!</definedName>
    <definedName name="S41R7" localSheetId="8">#REF!</definedName>
    <definedName name="S41R7" localSheetId="11">#REF!</definedName>
    <definedName name="S41R7" localSheetId="12">#REF!</definedName>
    <definedName name="S41R7">#REF!</definedName>
    <definedName name="S41R8" localSheetId="2">#REF!</definedName>
    <definedName name="S41R8" localSheetId="10">#REF!</definedName>
    <definedName name="S41R8" localSheetId="8">#REF!</definedName>
    <definedName name="S41R8" localSheetId="11">#REF!</definedName>
    <definedName name="S41R8" localSheetId="12">#REF!</definedName>
    <definedName name="S41R8">#REF!</definedName>
    <definedName name="S41R9" localSheetId="2">#REF!</definedName>
    <definedName name="S41R9" localSheetId="10">#REF!</definedName>
    <definedName name="S41R9" localSheetId="8">#REF!</definedName>
    <definedName name="S41R9" localSheetId="11">#REF!</definedName>
    <definedName name="S41R9" localSheetId="12">#REF!</definedName>
    <definedName name="S41R9">#REF!</definedName>
    <definedName name="S42P1" localSheetId="2">#REF!</definedName>
    <definedName name="S42P1" localSheetId="10">#REF!</definedName>
    <definedName name="S42P1" localSheetId="8">#REF!</definedName>
    <definedName name="S42P1" localSheetId="11">#REF!</definedName>
    <definedName name="S42P1" localSheetId="12">#REF!</definedName>
    <definedName name="S42P1">#REF!</definedName>
    <definedName name="S42P10" localSheetId="2">#REF!</definedName>
    <definedName name="S42P10" localSheetId="10">#REF!</definedName>
    <definedName name="S42P10" localSheetId="8">#REF!</definedName>
    <definedName name="S42P10" localSheetId="11">#REF!</definedName>
    <definedName name="S42P10" localSheetId="12">#REF!</definedName>
    <definedName name="S42P10">#REF!</definedName>
    <definedName name="S42P11" localSheetId="2">#REF!</definedName>
    <definedName name="S42P11" localSheetId="10">#REF!</definedName>
    <definedName name="S42P11" localSheetId="8">#REF!</definedName>
    <definedName name="S42P11" localSheetId="11">#REF!</definedName>
    <definedName name="S42P11" localSheetId="12">#REF!</definedName>
    <definedName name="S42P11">#REF!</definedName>
    <definedName name="S42P12" localSheetId="2">#REF!</definedName>
    <definedName name="S42P12" localSheetId="10">#REF!</definedName>
    <definedName name="S42P12" localSheetId="8">#REF!</definedName>
    <definedName name="S42P12" localSheetId="11">#REF!</definedName>
    <definedName name="S42P12" localSheetId="12">#REF!</definedName>
    <definedName name="S42P12">#REF!</definedName>
    <definedName name="S42P13" localSheetId="2">#REF!</definedName>
    <definedName name="S42P13" localSheetId="10">#REF!</definedName>
    <definedName name="S42P13" localSheetId="8">#REF!</definedName>
    <definedName name="S42P13" localSheetId="11">#REF!</definedName>
    <definedName name="S42P13" localSheetId="12">#REF!</definedName>
    <definedName name="S42P13">#REF!</definedName>
    <definedName name="S42P14" localSheetId="2">#REF!</definedName>
    <definedName name="S42P14" localSheetId="10">#REF!</definedName>
    <definedName name="S42P14" localSheetId="8">#REF!</definedName>
    <definedName name="S42P14" localSheetId="11">#REF!</definedName>
    <definedName name="S42P14" localSheetId="12">#REF!</definedName>
    <definedName name="S42P14">#REF!</definedName>
    <definedName name="S42P15" localSheetId="2">#REF!</definedName>
    <definedName name="S42P15" localSheetId="10">#REF!</definedName>
    <definedName name="S42P15" localSheetId="8">#REF!</definedName>
    <definedName name="S42P15" localSheetId="11">#REF!</definedName>
    <definedName name="S42P15" localSheetId="12">#REF!</definedName>
    <definedName name="S42P15">#REF!</definedName>
    <definedName name="S42P16" localSheetId="2">#REF!</definedName>
    <definedName name="S42P16" localSheetId="10">#REF!</definedName>
    <definedName name="S42P16" localSheetId="8">#REF!</definedName>
    <definedName name="S42P16" localSheetId="11">#REF!</definedName>
    <definedName name="S42P16" localSheetId="12">#REF!</definedName>
    <definedName name="S42P16">#REF!</definedName>
    <definedName name="S42P17" localSheetId="2">#REF!</definedName>
    <definedName name="S42P17" localSheetId="10">#REF!</definedName>
    <definedName name="S42P17" localSheetId="8">#REF!</definedName>
    <definedName name="S42P17" localSheetId="11">#REF!</definedName>
    <definedName name="S42P17" localSheetId="12">#REF!</definedName>
    <definedName name="S42P17">#REF!</definedName>
    <definedName name="S42P18" localSheetId="2">#REF!</definedName>
    <definedName name="S42P18" localSheetId="10">#REF!</definedName>
    <definedName name="S42P18" localSheetId="8">#REF!</definedName>
    <definedName name="S42P18" localSheetId="11">#REF!</definedName>
    <definedName name="S42P18" localSheetId="12">#REF!</definedName>
    <definedName name="S42P18">#REF!</definedName>
    <definedName name="S42P19" localSheetId="2">#REF!</definedName>
    <definedName name="S42P19" localSheetId="10">#REF!</definedName>
    <definedName name="S42P19" localSheetId="8">#REF!</definedName>
    <definedName name="S42P19" localSheetId="11">#REF!</definedName>
    <definedName name="S42P19" localSheetId="12">#REF!</definedName>
    <definedName name="S42P19">#REF!</definedName>
    <definedName name="S42P2" localSheetId="2">#REF!</definedName>
    <definedName name="S42P2" localSheetId="10">#REF!</definedName>
    <definedName name="S42P2" localSheetId="8">#REF!</definedName>
    <definedName name="S42P2" localSheetId="11">#REF!</definedName>
    <definedName name="S42P2" localSheetId="12">#REF!</definedName>
    <definedName name="S42P2">#REF!</definedName>
    <definedName name="S42P20" localSheetId="2">#REF!</definedName>
    <definedName name="S42P20" localSheetId="10">#REF!</definedName>
    <definedName name="S42P20" localSheetId="8">#REF!</definedName>
    <definedName name="S42P20" localSheetId="11">#REF!</definedName>
    <definedName name="S42P20" localSheetId="12">#REF!</definedName>
    <definedName name="S42P20">#REF!</definedName>
    <definedName name="S42P21" localSheetId="2">#REF!</definedName>
    <definedName name="S42P21" localSheetId="10">#REF!</definedName>
    <definedName name="S42P21" localSheetId="8">#REF!</definedName>
    <definedName name="S42P21" localSheetId="11">#REF!</definedName>
    <definedName name="S42P21" localSheetId="12">#REF!</definedName>
    <definedName name="S42P21">#REF!</definedName>
    <definedName name="S42P22" localSheetId="2">#REF!</definedName>
    <definedName name="S42P22" localSheetId="10">#REF!</definedName>
    <definedName name="S42P22" localSheetId="8">#REF!</definedName>
    <definedName name="S42P22" localSheetId="11">#REF!</definedName>
    <definedName name="S42P22" localSheetId="12">#REF!</definedName>
    <definedName name="S42P22">#REF!</definedName>
    <definedName name="S42P23" localSheetId="2">#REF!</definedName>
    <definedName name="S42P23" localSheetId="10">#REF!</definedName>
    <definedName name="S42P23" localSheetId="8">#REF!</definedName>
    <definedName name="S42P23" localSheetId="11">#REF!</definedName>
    <definedName name="S42P23" localSheetId="12">#REF!</definedName>
    <definedName name="S42P23">#REF!</definedName>
    <definedName name="S42P24" localSheetId="2">#REF!</definedName>
    <definedName name="S42P24" localSheetId="10">#REF!</definedName>
    <definedName name="S42P24" localSheetId="8">#REF!</definedName>
    <definedName name="S42P24" localSheetId="11">#REF!</definedName>
    <definedName name="S42P24" localSheetId="12">#REF!</definedName>
    <definedName name="S42P24">#REF!</definedName>
    <definedName name="S42P3" localSheetId="2">#REF!</definedName>
    <definedName name="S42P3" localSheetId="10">#REF!</definedName>
    <definedName name="S42P3" localSheetId="8">#REF!</definedName>
    <definedName name="S42P3" localSheetId="11">#REF!</definedName>
    <definedName name="S42P3" localSheetId="12">#REF!</definedName>
    <definedName name="S42P3">#REF!</definedName>
    <definedName name="S42P4" localSheetId="2">#REF!</definedName>
    <definedName name="S42P4" localSheetId="10">#REF!</definedName>
    <definedName name="S42P4" localSheetId="8">#REF!</definedName>
    <definedName name="S42P4" localSheetId="11">#REF!</definedName>
    <definedName name="S42P4" localSheetId="12">#REF!</definedName>
    <definedName name="S42P4">#REF!</definedName>
    <definedName name="S42P5" localSheetId="2">#REF!</definedName>
    <definedName name="S42P5" localSheetId="10">#REF!</definedName>
    <definedName name="S42P5" localSheetId="8">#REF!</definedName>
    <definedName name="S42P5" localSheetId="11">#REF!</definedName>
    <definedName name="S42P5" localSheetId="12">#REF!</definedName>
    <definedName name="S42P5">#REF!</definedName>
    <definedName name="S42P6" localSheetId="2">#REF!</definedName>
    <definedName name="S42P6" localSheetId="10">#REF!</definedName>
    <definedName name="S42P6" localSheetId="8">#REF!</definedName>
    <definedName name="S42P6" localSheetId="11">#REF!</definedName>
    <definedName name="S42P6" localSheetId="12">#REF!</definedName>
    <definedName name="S42P6">#REF!</definedName>
    <definedName name="S42P7" localSheetId="2">#REF!</definedName>
    <definedName name="S42P7" localSheetId="10">#REF!</definedName>
    <definedName name="S42P7" localSheetId="8">#REF!</definedName>
    <definedName name="S42P7" localSheetId="11">#REF!</definedName>
    <definedName name="S42P7" localSheetId="12">#REF!</definedName>
    <definedName name="S42P7">#REF!</definedName>
    <definedName name="S42P8" localSheetId="2">#REF!</definedName>
    <definedName name="S42P8" localSheetId="10">#REF!</definedName>
    <definedName name="S42P8" localSheetId="8">#REF!</definedName>
    <definedName name="S42P8" localSheetId="11">#REF!</definedName>
    <definedName name="S42P8" localSheetId="12">#REF!</definedName>
    <definedName name="S42P8">#REF!</definedName>
    <definedName name="S42P9" localSheetId="2">#REF!</definedName>
    <definedName name="S42P9" localSheetId="10">#REF!</definedName>
    <definedName name="S42P9" localSheetId="8">#REF!</definedName>
    <definedName name="S42P9" localSheetId="11">#REF!</definedName>
    <definedName name="S42P9" localSheetId="12">#REF!</definedName>
    <definedName name="S42P9">#REF!</definedName>
    <definedName name="S42R1" localSheetId="2">#REF!</definedName>
    <definedName name="S42R1" localSheetId="10">#REF!</definedName>
    <definedName name="S42R1" localSheetId="8">#REF!</definedName>
    <definedName name="S42R1" localSheetId="11">#REF!</definedName>
    <definedName name="S42R1" localSheetId="12">#REF!</definedName>
    <definedName name="S42R1">#REF!</definedName>
    <definedName name="S42R10" localSheetId="2">#REF!</definedName>
    <definedName name="S42R10" localSheetId="10">#REF!</definedName>
    <definedName name="S42R10" localSheetId="8">#REF!</definedName>
    <definedName name="S42R10" localSheetId="11">#REF!</definedName>
    <definedName name="S42R10" localSheetId="12">#REF!</definedName>
    <definedName name="S42R10">#REF!</definedName>
    <definedName name="S42R11" localSheetId="2">#REF!</definedName>
    <definedName name="S42R11" localSheetId="10">#REF!</definedName>
    <definedName name="S42R11" localSheetId="8">#REF!</definedName>
    <definedName name="S42R11" localSheetId="11">#REF!</definedName>
    <definedName name="S42R11" localSheetId="12">#REF!</definedName>
    <definedName name="S42R11">#REF!</definedName>
    <definedName name="S42R12" localSheetId="2">#REF!</definedName>
    <definedName name="S42R12" localSheetId="10">#REF!</definedName>
    <definedName name="S42R12" localSheetId="8">#REF!</definedName>
    <definedName name="S42R12" localSheetId="11">#REF!</definedName>
    <definedName name="S42R12" localSheetId="12">#REF!</definedName>
    <definedName name="S42R12">#REF!</definedName>
    <definedName name="S42R13" localSheetId="2">#REF!</definedName>
    <definedName name="S42R13" localSheetId="10">#REF!</definedName>
    <definedName name="S42R13" localSheetId="8">#REF!</definedName>
    <definedName name="S42R13" localSheetId="11">#REF!</definedName>
    <definedName name="S42R13" localSheetId="12">#REF!</definedName>
    <definedName name="S42R13">#REF!</definedName>
    <definedName name="S42R14" localSheetId="2">#REF!</definedName>
    <definedName name="S42R14" localSheetId="10">#REF!</definedName>
    <definedName name="S42R14" localSheetId="8">#REF!</definedName>
    <definedName name="S42R14" localSheetId="11">#REF!</definedName>
    <definedName name="S42R14" localSheetId="12">#REF!</definedName>
    <definedName name="S42R14">#REF!</definedName>
    <definedName name="S42R15" localSheetId="2">#REF!</definedName>
    <definedName name="S42R15" localSheetId="10">#REF!</definedName>
    <definedName name="S42R15" localSheetId="8">#REF!</definedName>
    <definedName name="S42R15" localSheetId="11">#REF!</definedName>
    <definedName name="S42R15" localSheetId="12">#REF!</definedName>
    <definedName name="S42R15">#REF!</definedName>
    <definedName name="S42R16" localSheetId="2">#REF!</definedName>
    <definedName name="S42R16" localSheetId="10">#REF!</definedName>
    <definedName name="S42R16" localSheetId="8">#REF!</definedName>
    <definedName name="S42R16" localSheetId="11">#REF!</definedName>
    <definedName name="S42R16" localSheetId="12">#REF!</definedName>
    <definedName name="S42R16">#REF!</definedName>
    <definedName name="S42R17" localSheetId="2">#REF!</definedName>
    <definedName name="S42R17" localSheetId="10">#REF!</definedName>
    <definedName name="S42R17" localSheetId="8">#REF!</definedName>
    <definedName name="S42R17" localSheetId="11">#REF!</definedName>
    <definedName name="S42R17" localSheetId="12">#REF!</definedName>
    <definedName name="S42R17">#REF!</definedName>
    <definedName name="S42R18" localSheetId="2">#REF!</definedName>
    <definedName name="S42R18" localSheetId="10">#REF!</definedName>
    <definedName name="S42R18" localSheetId="8">#REF!</definedName>
    <definedName name="S42R18" localSheetId="11">#REF!</definedName>
    <definedName name="S42R18" localSheetId="12">#REF!</definedName>
    <definedName name="S42R18">#REF!</definedName>
    <definedName name="S42R19" localSheetId="2">#REF!</definedName>
    <definedName name="S42R19" localSheetId="10">#REF!</definedName>
    <definedName name="S42R19" localSheetId="8">#REF!</definedName>
    <definedName name="S42R19" localSheetId="11">#REF!</definedName>
    <definedName name="S42R19" localSheetId="12">#REF!</definedName>
    <definedName name="S42R19">#REF!</definedName>
    <definedName name="S42R2" localSheetId="2">#REF!</definedName>
    <definedName name="S42R2" localSheetId="10">#REF!</definedName>
    <definedName name="S42R2" localSheetId="8">#REF!</definedName>
    <definedName name="S42R2" localSheetId="11">#REF!</definedName>
    <definedName name="S42R2" localSheetId="12">#REF!</definedName>
    <definedName name="S42R2">#REF!</definedName>
    <definedName name="S42R20" localSheetId="2">#REF!</definedName>
    <definedName name="S42R20" localSheetId="10">#REF!</definedName>
    <definedName name="S42R20" localSheetId="8">#REF!</definedName>
    <definedName name="S42R20" localSheetId="11">#REF!</definedName>
    <definedName name="S42R20" localSheetId="12">#REF!</definedName>
    <definedName name="S42R20">#REF!</definedName>
    <definedName name="S42R21" localSheetId="2">#REF!</definedName>
    <definedName name="S42R21" localSheetId="10">#REF!</definedName>
    <definedName name="S42R21" localSheetId="8">#REF!</definedName>
    <definedName name="S42R21" localSheetId="11">#REF!</definedName>
    <definedName name="S42R21" localSheetId="12">#REF!</definedName>
    <definedName name="S42R21">#REF!</definedName>
    <definedName name="S42R22" localSheetId="2">#REF!</definedName>
    <definedName name="S42R22" localSheetId="10">#REF!</definedName>
    <definedName name="S42R22" localSheetId="8">#REF!</definedName>
    <definedName name="S42R22" localSheetId="11">#REF!</definedName>
    <definedName name="S42R22" localSheetId="12">#REF!</definedName>
    <definedName name="S42R22">#REF!</definedName>
    <definedName name="S42R23" localSheetId="2">#REF!</definedName>
    <definedName name="S42R23" localSheetId="10">#REF!</definedName>
    <definedName name="S42R23" localSheetId="8">#REF!</definedName>
    <definedName name="S42R23" localSheetId="11">#REF!</definedName>
    <definedName name="S42R23" localSheetId="12">#REF!</definedName>
    <definedName name="S42R23">#REF!</definedName>
    <definedName name="S42R24" localSheetId="2">#REF!</definedName>
    <definedName name="S42R24" localSheetId="10">#REF!</definedName>
    <definedName name="S42R24" localSheetId="8">#REF!</definedName>
    <definedName name="S42R24" localSheetId="11">#REF!</definedName>
    <definedName name="S42R24" localSheetId="12">#REF!</definedName>
    <definedName name="S42R24">#REF!</definedName>
    <definedName name="S42R3" localSheetId="2">#REF!</definedName>
    <definedName name="S42R3" localSheetId="10">#REF!</definedName>
    <definedName name="S42R3" localSheetId="8">#REF!</definedName>
    <definedName name="S42R3" localSheetId="11">#REF!</definedName>
    <definedName name="S42R3" localSheetId="12">#REF!</definedName>
    <definedName name="S42R3">#REF!</definedName>
    <definedName name="S42R4" localSheetId="2">#REF!</definedName>
    <definedName name="S42R4" localSheetId="10">#REF!</definedName>
    <definedName name="S42R4" localSheetId="8">#REF!</definedName>
    <definedName name="S42R4" localSheetId="11">#REF!</definedName>
    <definedName name="S42R4" localSheetId="12">#REF!</definedName>
    <definedName name="S42R4">#REF!</definedName>
    <definedName name="S42R5" localSheetId="2">#REF!</definedName>
    <definedName name="S42R5" localSheetId="10">#REF!</definedName>
    <definedName name="S42R5" localSheetId="8">#REF!</definedName>
    <definedName name="S42R5" localSheetId="11">#REF!</definedName>
    <definedName name="S42R5" localSheetId="12">#REF!</definedName>
    <definedName name="S42R5">#REF!</definedName>
    <definedName name="S42R6" localSheetId="2">#REF!</definedName>
    <definedName name="S42R6" localSheetId="10">#REF!</definedName>
    <definedName name="S42R6" localSheetId="8">#REF!</definedName>
    <definedName name="S42R6" localSheetId="11">#REF!</definedName>
    <definedName name="S42R6" localSheetId="12">#REF!</definedName>
    <definedName name="S42R6">#REF!</definedName>
    <definedName name="S42R7" localSheetId="2">#REF!</definedName>
    <definedName name="S42R7" localSheetId="10">#REF!</definedName>
    <definedName name="S42R7" localSheetId="8">#REF!</definedName>
    <definedName name="S42R7" localSheetId="11">#REF!</definedName>
    <definedName name="S42R7" localSheetId="12">#REF!</definedName>
    <definedName name="S42R7">#REF!</definedName>
    <definedName name="S42R8" localSheetId="2">#REF!</definedName>
    <definedName name="S42R8" localSheetId="10">#REF!</definedName>
    <definedName name="S42R8" localSheetId="8">#REF!</definedName>
    <definedName name="S42R8" localSheetId="11">#REF!</definedName>
    <definedName name="S42R8" localSheetId="12">#REF!</definedName>
    <definedName name="S42R8">#REF!</definedName>
    <definedName name="S42R9" localSheetId="2">#REF!</definedName>
    <definedName name="S42R9" localSheetId="10">#REF!</definedName>
    <definedName name="S42R9" localSheetId="8">#REF!</definedName>
    <definedName name="S42R9" localSheetId="11">#REF!</definedName>
    <definedName name="S42R9" localSheetId="12">#REF!</definedName>
    <definedName name="S42R9">#REF!</definedName>
    <definedName name="S43P1" localSheetId="2">#REF!</definedName>
    <definedName name="S43P1" localSheetId="10">#REF!</definedName>
    <definedName name="S43P1" localSheetId="8">#REF!</definedName>
    <definedName name="S43P1" localSheetId="11">#REF!</definedName>
    <definedName name="S43P1" localSheetId="12">#REF!</definedName>
    <definedName name="S43P1">#REF!</definedName>
    <definedName name="S43P10" localSheetId="2">#REF!</definedName>
    <definedName name="S43P10" localSheetId="10">#REF!</definedName>
    <definedName name="S43P10" localSheetId="8">#REF!</definedName>
    <definedName name="S43P10" localSheetId="11">#REF!</definedName>
    <definedName name="S43P10" localSheetId="12">#REF!</definedName>
    <definedName name="S43P10">#REF!</definedName>
    <definedName name="S43P11" localSheetId="2">#REF!</definedName>
    <definedName name="S43P11" localSheetId="10">#REF!</definedName>
    <definedName name="S43P11" localSheetId="8">#REF!</definedName>
    <definedName name="S43P11" localSheetId="11">#REF!</definedName>
    <definedName name="S43P11" localSheetId="12">#REF!</definedName>
    <definedName name="S43P11">#REF!</definedName>
    <definedName name="S43P12" localSheetId="2">#REF!</definedName>
    <definedName name="S43P12" localSheetId="10">#REF!</definedName>
    <definedName name="S43P12" localSheetId="8">#REF!</definedName>
    <definedName name="S43P12" localSheetId="11">#REF!</definedName>
    <definedName name="S43P12" localSheetId="12">#REF!</definedName>
    <definedName name="S43P12">#REF!</definedName>
    <definedName name="S43P13" localSheetId="2">#REF!</definedName>
    <definedName name="S43P13" localSheetId="10">#REF!</definedName>
    <definedName name="S43P13" localSheetId="8">#REF!</definedName>
    <definedName name="S43P13" localSheetId="11">#REF!</definedName>
    <definedName name="S43P13" localSheetId="12">#REF!</definedName>
    <definedName name="S43P13">#REF!</definedName>
    <definedName name="S43P14" localSheetId="2">#REF!</definedName>
    <definedName name="S43P14" localSheetId="10">#REF!</definedName>
    <definedName name="S43P14" localSheetId="8">#REF!</definedName>
    <definedName name="S43P14" localSheetId="11">#REF!</definedName>
    <definedName name="S43P14" localSheetId="12">#REF!</definedName>
    <definedName name="S43P14">#REF!</definedName>
    <definedName name="S43P15" localSheetId="2">#REF!</definedName>
    <definedName name="S43P15" localSheetId="10">#REF!</definedName>
    <definedName name="S43P15" localSheetId="8">#REF!</definedName>
    <definedName name="S43P15" localSheetId="11">#REF!</definedName>
    <definedName name="S43P15" localSheetId="12">#REF!</definedName>
    <definedName name="S43P15">#REF!</definedName>
    <definedName name="S43P16" localSheetId="2">#REF!</definedName>
    <definedName name="S43P16" localSheetId="10">#REF!</definedName>
    <definedName name="S43P16" localSheetId="8">#REF!</definedName>
    <definedName name="S43P16" localSheetId="11">#REF!</definedName>
    <definedName name="S43P16" localSheetId="12">#REF!</definedName>
    <definedName name="S43P16">#REF!</definedName>
    <definedName name="S43P17" localSheetId="2">#REF!</definedName>
    <definedName name="S43P17" localSheetId="10">#REF!</definedName>
    <definedName name="S43P17" localSheetId="8">#REF!</definedName>
    <definedName name="S43P17" localSheetId="11">#REF!</definedName>
    <definedName name="S43P17" localSheetId="12">#REF!</definedName>
    <definedName name="S43P17">#REF!</definedName>
    <definedName name="S43P18" localSheetId="2">#REF!</definedName>
    <definedName name="S43P18" localSheetId="10">#REF!</definedName>
    <definedName name="S43P18" localSheetId="8">#REF!</definedName>
    <definedName name="S43P18" localSheetId="11">#REF!</definedName>
    <definedName name="S43P18" localSheetId="12">#REF!</definedName>
    <definedName name="S43P18">#REF!</definedName>
    <definedName name="S43P19" localSheetId="2">#REF!</definedName>
    <definedName name="S43P19" localSheetId="10">#REF!</definedName>
    <definedName name="S43P19" localSheetId="8">#REF!</definedName>
    <definedName name="S43P19" localSheetId="11">#REF!</definedName>
    <definedName name="S43P19" localSheetId="12">#REF!</definedName>
    <definedName name="S43P19">#REF!</definedName>
    <definedName name="S43P2" localSheetId="2">#REF!</definedName>
    <definedName name="S43P2" localSheetId="10">#REF!</definedName>
    <definedName name="S43P2" localSheetId="8">#REF!</definedName>
    <definedName name="S43P2" localSheetId="11">#REF!</definedName>
    <definedName name="S43P2" localSheetId="12">#REF!</definedName>
    <definedName name="S43P2">#REF!</definedName>
    <definedName name="S43P20" localSheetId="2">#REF!</definedName>
    <definedName name="S43P20" localSheetId="10">#REF!</definedName>
    <definedName name="S43P20" localSheetId="8">#REF!</definedName>
    <definedName name="S43P20" localSheetId="11">#REF!</definedName>
    <definedName name="S43P20" localSheetId="12">#REF!</definedName>
    <definedName name="S43P20">#REF!</definedName>
    <definedName name="S43P21" localSheetId="2">#REF!</definedName>
    <definedName name="S43P21" localSheetId="10">#REF!</definedName>
    <definedName name="S43P21" localSheetId="8">#REF!</definedName>
    <definedName name="S43P21" localSheetId="11">#REF!</definedName>
    <definedName name="S43P21" localSheetId="12">#REF!</definedName>
    <definedName name="S43P21">#REF!</definedName>
    <definedName name="S43P22" localSheetId="2">#REF!</definedName>
    <definedName name="S43P22" localSheetId="10">#REF!</definedName>
    <definedName name="S43P22" localSheetId="8">#REF!</definedName>
    <definedName name="S43P22" localSheetId="11">#REF!</definedName>
    <definedName name="S43P22" localSheetId="12">#REF!</definedName>
    <definedName name="S43P22">#REF!</definedName>
    <definedName name="S43P23" localSheetId="2">#REF!</definedName>
    <definedName name="S43P23" localSheetId="10">#REF!</definedName>
    <definedName name="S43P23" localSheetId="8">#REF!</definedName>
    <definedName name="S43P23" localSheetId="11">#REF!</definedName>
    <definedName name="S43P23" localSheetId="12">#REF!</definedName>
    <definedName name="S43P23">#REF!</definedName>
    <definedName name="S43P24" localSheetId="2">#REF!</definedName>
    <definedName name="S43P24" localSheetId="10">#REF!</definedName>
    <definedName name="S43P24" localSheetId="8">#REF!</definedName>
    <definedName name="S43P24" localSheetId="11">#REF!</definedName>
    <definedName name="S43P24" localSheetId="12">#REF!</definedName>
    <definedName name="S43P24">#REF!</definedName>
    <definedName name="S43P3" localSheetId="2">#REF!</definedName>
    <definedName name="S43P3" localSheetId="10">#REF!</definedName>
    <definedName name="S43P3" localSheetId="8">#REF!</definedName>
    <definedName name="S43P3" localSheetId="11">#REF!</definedName>
    <definedName name="S43P3" localSheetId="12">#REF!</definedName>
    <definedName name="S43P3">#REF!</definedName>
    <definedName name="S43P4" localSheetId="2">#REF!</definedName>
    <definedName name="S43P4" localSheetId="10">#REF!</definedName>
    <definedName name="S43P4" localSheetId="8">#REF!</definedName>
    <definedName name="S43P4" localSheetId="11">#REF!</definedName>
    <definedName name="S43P4" localSheetId="12">#REF!</definedName>
    <definedName name="S43P4">#REF!</definedName>
    <definedName name="S43P5" localSheetId="2">#REF!</definedName>
    <definedName name="S43P5" localSheetId="10">#REF!</definedName>
    <definedName name="S43P5" localSheetId="8">#REF!</definedName>
    <definedName name="S43P5" localSheetId="11">#REF!</definedName>
    <definedName name="S43P5" localSheetId="12">#REF!</definedName>
    <definedName name="S43P5">#REF!</definedName>
    <definedName name="S43P6" localSheetId="2">#REF!</definedName>
    <definedName name="S43P6" localSheetId="10">#REF!</definedName>
    <definedName name="S43P6" localSheetId="8">#REF!</definedName>
    <definedName name="S43P6" localSheetId="11">#REF!</definedName>
    <definedName name="S43P6" localSheetId="12">#REF!</definedName>
    <definedName name="S43P6">#REF!</definedName>
    <definedName name="S43P7" localSheetId="2">#REF!</definedName>
    <definedName name="S43P7" localSheetId="10">#REF!</definedName>
    <definedName name="S43P7" localSheetId="8">#REF!</definedName>
    <definedName name="S43P7" localSheetId="11">#REF!</definedName>
    <definedName name="S43P7" localSheetId="12">#REF!</definedName>
    <definedName name="S43P7">#REF!</definedName>
    <definedName name="S43P8" localSheetId="2">#REF!</definedName>
    <definedName name="S43P8" localSheetId="10">#REF!</definedName>
    <definedName name="S43P8" localSheetId="8">#REF!</definedName>
    <definedName name="S43P8" localSheetId="11">#REF!</definedName>
    <definedName name="S43P8" localSheetId="12">#REF!</definedName>
    <definedName name="S43P8">#REF!</definedName>
    <definedName name="S43P9" localSheetId="2">#REF!</definedName>
    <definedName name="S43P9" localSheetId="10">#REF!</definedName>
    <definedName name="S43P9" localSheetId="8">#REF!</definedName>
    <definedName name="S43P9" localSheetId="11">#REF!</definedName>
    <definedName name="S43P9" localSheetId="12">#REF!</definedName>
    <definedName name="S43P9">#REF!</definedName>
    <definedName name="S43R1" localSheetId="2">#REF!</definedName>
    <definedName name="S43R1" localSheetId="10">#REF!</definedName>
    <definedName name="S43R1" localSheetId="8">#REF!</definedName>
    <definedName name="S43R1" localSheetId="11">#REF!</definedName>
    <definedName name="S43R1" localSheetId="12">#REF!</definedName>
    <definedName name="S43R1">#REF!</definedName>
    <definedName name="S43R10" localSheetId="2">#REF!</definedName>
    <definedName name="S43R10" localSheetId="10">#REF!</definedName>
    <definedName name="S43R10" localSheetId="8">#REF!</definedName>
    <definedName name="S43R10" localSheetId="11">#REF!</definedName>
    <definedName name="S43R10" localSheetId="12">#REF!</definedName>
    <definedName name="S43R10">#REF!</definedName>
    <definedName name="S43R11" localSheetId="2">#REF!</definedName>
    <definedName name="S43R11" localSheetId="10">#REF!</definedName>
    <definedName name="S43R11" localSheetId="8">#REF!</definedName>
    <definedName name="S43R11" localSheetId="11">#REF!</definedName>
    <definedName name="S43R11" localSheetId="12">#REF!</definedName>
    <definedName name="S43R11">#REF!</definedName>
    <definedName name="S43R12" localSheetId="2">#REF!</definedName>
    <definedName name="S43R12" localSheetId="10">#REF!</definedName>
    <definedName name="S43R12" localSheetId="8">#REF!</definedName>
    <definedName name="S43R12" localSheetId="11">#REF!</definedName>
    <definedName name="S43R12" localSheetId="12">#REF!</definedName>
    <definedName name="S43R12">#REF!</definedName>
    <definedName name="S43R13" localSheetId="2">#REF!</definedName>
    <definedName name="S43R13" localSheetId="10">#REF!</definedName>
    <definedName name="S43R13" localSheetId="8">#REF!</definedName>
    <definedName name="S43R13" localSheetId="11">#REF!</definedName>
    <definedName name="S43R13" localSheetId="12">#REF!</definedName>
    <definedName name="S43R13">#REF!</definedName>
    <definedName name="S43R14" localSheetId="2">#REF!</definedName>
    <definedName name="S43R14" localSheetId="10">#REF!</definedName>
    <definedName name="S43R14" localSheetId="8">#REF!</definedName>
    <definedName name="S43R14" localSheetId="11">#REF!</definedName>
    <definedName name="S43R14" localSheetId="12">#REF!</definedName>
    <definedName name="S43R14">#REF!</definedName>
    <definedName name="S43R15" localSheetId="2">#REF!</definedName>
    <definedName name="S43R15" localSheetId="10">#REF!</definedName>
    <definedName name="S43R15" localSheetId="8">#REF!</definedName>
    <definedName name="S43R15" localSheetId="11">#REF!</definedName>
    <definedName name="S43R15" localSheetId="12">#REF!</definedName>
    <definedName name="S43R15">#REF!</definedName>
    <definedName name="S43R16" localSheetId="2">#REF!</definedName>
    <definedName name="S43R16" localSheetId="10">#REF!</definedName>
    <definedName name="S43R16" localSheetId="8">#REF!</definedName>
    <definedName name="S43R16" localSheetId="11">#REF!</definedName>
    <definedName name="S43R16" localSheetId="12">#REF!</definedName>
    <definedName name="S43R16">#REF!</definedName>
    <definedName name="S43R17" localSheetId="2">#REF!</definedName>
    <definedName name="S43R17" localSheetId="10">#REF!</definedName>
    <definedName name="S43R17" localSheetId="8">#REF!</definedName>
    <definedName name="S43R17" localSheetId="11">#REF!</definedName>
    <definedName name="S43R17" localSheetId="12">#REF!</definedName>
    <definedName name="S43R17">#REF!</definedName>
    <definedName name="S43R18" localSheetId="2">#REF!</definedName>
    <definedName name="S43R18" localSheetId="10">#REF!</definedName>
    <definedName name="S43R18" localSheetId="8">#REF!</definedName>
    <definedName name="S43R18" localSheetId="11">#REF!</definedName>
    <definedName name="S43R18" localSheetId="12">#REF!</definedName>
    <definedName name="S43R18">#REF!</definedName>
    <definedName name="S43R19" localSheetId="2">#REF!</definedName>
    <definedName name="S43R19" localSheetId="10">#REF!</definedName>
    <definedName name="S43R19" localSheetId="8">#REF!</definedName>
    <definedName name="S43R19" localSheetId="11">#REF!</definedName>
    <definedName name="S43R19" localSheetId="12">#REF!</definedName>
    <definedName name="S43R19">#REF!</definedName>
    <definedName name="S43R2" localSheetId="2">#REF!</definedName>
    <definedName name="S43R2" localSheetId="10">#REF!</definedName>
    <definedName name="S43R2" localSheetId="8">#REF!</definedName>
    <definedName name="S43R2" localSheetId="11">#REF!</definedName>
    <definedName name="S43R2" localSheetId="12">#REF!</definedName>
    <definedName name="S43R2">#REF!</definedName>
    <definedName name="S43R20" localSheetId="2">#REF!</definedName>
    <definedName name="S43R20" localSheetId="10">#REF!</definedName>
    <definedName name="S43R20" localSheetId="8">#REF!</definedName>
    <definedName name="S43R20" localSheetId="11">#REF!</definedName>
    <definedName name="S43R20" localSheetId="12">#REF!</definedName>
    <definedName name="S43R20">#REF!</definedName>
    <definedName name="S43R21" localSheetId="2">#REF!</definedName>
    <definedName name="S43R21" localSheetId="10">#REF!</definedName>
    <definedName name="S43R21" localSheetId="8">#REF!</definedName>
    <definedName name="S43R21" localSheetId="11">#REF!</definedName>
    <definedName name="S43R21" localSheetId="12">#REF!</definedName>
    <definedName name="S43R21">#REF!</definedName>
    <definedName name="S43R22" localSheetId="2">#REF!</definedName>
    <definedName name="S43R22" localSheetId="10">#REF!</definedName>
    <definedName name="S43R22" localSheetId="8">#REF!</definedName>
    <definedName name="S43R22" localSheetId="11">#REF!</definedName>
    <definedName name="S43R22" localSheetId="12">#REF!</definedName>
    <definedName name="S43R22">#REF!</definedName>
    <definedName name="S43R23" localSheetId="2">#REF!</definedName>
    <definedName name="S43R23" localSheetId="10">#REF!</definedName>
    <definedName name="S43R23" localSheetId="8">#REF!</definedName>
    <definedName name="S43R23" localSheetId="11">#REF!</definedName>
    <definedName name="S43R23" localSheetId="12">#REF!</definedName>
    <definedName name="S43R23">#REF!</definedName>
    <definedName name="S43R24" localSheetId="2">#REF!</definedName>
    <definedName name="S43R24" localSheetId="10">#REF!</definedName>
    <definedName name="S43R24" localSheetId="8">#REF!</definedName>
    <definedName name="S43R24" localSheetId="11">#REF!</definedName>
    <definedName name="S43R24" localSheetId="12">#REF!</definedName>
    <definedName name="S43R24">#REF!</definedName>
    <definedName name="S43R3" localSheetId="2">#REF!</definedName>
    <definedName name="S43R3" localSheetId="10">#REF!</definedName>
    <definedName name="S43R3" localSheetId="8">#REF!</definedName>
    <definedName name="S43R3" localSheetId="11">#REF!</definedName>
    <definedName name="S43R3" localSheetId="12">#REF!</definedName>
    <definedName name="S43R3">#REF!</definedName>
    <definedName name="S43R4" localSheetId="2">#REF!</definedName>
    <definedName name="S43R4" localSheetId="10">#REF!</definedName>
    <definedName name="S43R4" localSheetId="8">#REF!</definedName>
    <definedName name="S43R4" localSheetId="11">#REF!</definedName>
    <definedName name="S43R4" localSheetId="12">#REF!</definedName>
    <definedName name="S43R4">#REF!</definedName>
    <definedName name="S43R5" localSheetId="2">#REF!</definedName>
    <definedName name="S43R5" localSheetId="10">#REF!</definedName>
    <definedName name="S43R5" localSheetId="8">#REF!</definedName>
    <definedName name="S43R5" localSheetId="11">#REF!</definedName>
    <definedName name="S43R5" localSheetId="12">#REF!</definedName>
    <definedName name="S43R5">#REF!</definedName>
    <definedName name="S43R6" localSheetId="2">#REF!</definedName>
    <definedName name="S43R6" localSheetId="10">#REF!</definedName>
    <definedName name="S43R6" localSheetId="8">#REF!</definedName>
    <definedName name="S43R6" localSheetId="11">#REF!</definedName>
    <definedName name="S43R6" localSheetId="12">#REF!</definedName>
    <definedName name="S43R6">#REF!</definedName>
    <definedName name="S43R7" localSheetId="2">#REF!</definedName>
    <definedName name="S43R7" localSheetId="10">#REF!</definedName>
    <definedName name="S43R7" localSheetId="8">#REF!</definedName>
    <definedName name="S43R7" localSheetId="11">#REF!</definedName>
    <definedName name="S43R7" localSheetId="12">#REF!</definedName>
    <definedName name="S43R7">#REF!</definedName>
    <definedName name="S43R8" localSheetId="2">#REF!</definedName>
    <definedName name="S43R8" localSheetId="10">#REF!</definedName>
    <definedName name="S43R8" localSheetId="8">#REF!</definedName>
    <definedName name="S43R8" localSheetId="11">#REF!</definedName>
    <definedName name="S43R8" localSheetId="12">#REF!</definedName>
    <definedName name="S43R8">#REF!</definedName>
    <definedName name="S43R9" localSheetId="2">#REF!</definedName>
    <definedName name="S43R9" localSheetId="10">#REF!</definedName>
    <definedName name="S43R9" localSheetId="8">#REF!</definedName>
    <definedName name="S43R9" localSheetId="11">#REF!</definedName>
    <definedName name="S43R9" localSheetId="12">#REF!</definedName>
    <definedName name="S43R9">#REF!</definedName>
    <definedName name="S44P1" localSheetId="2">#REF!</definedName>
    <definedName name="S44P1" localSheetId="10">#REF!</definedName>
    <definedName name="S44P1" localSheetId="8">#REF!</definedName>
    <definedName name="S44P1" localSheetId="11">#REF!</definedName>
    <definedName name="S44P1" localSheetId="12">#REF!</definedName>
    <definedName name="S44P1">#REF!</definedName>
    <definedName name="S44P10" localSheetId="2">#REF!</definedName>
    <definedName name="S44P10" localSheetId="10">#REF!</definedName>
    <definedName name="S44P10" localSheetId="8">#REF!</definedName>
    <definedName name="S44P10" localSheetId="11">#REF!</definedName>
    <definedName name="S44P10" localSheetId="12">#REF!</definedName>
    <definedName name="S44P10">#REF!</definedName>
    <definedName name="S44P11" localSheetId="2">#REF!</definedName>
    <definedName name="S44P11" localSheetId="10">#REF!</definedName>
    <definedName name="S44P11" localSheetId="8">#REF!</definedName>
    <definedName name="S44P11" localSheetId="11">#REF!</definedName>
    <definedName name="S44P11" localSheetId="12">#REF!</definedName>
    <definedName name="S44P11">#REF!</definedName>
    <definedName name="S44P12" localSheetId="2">#REF!</definedName>
    <definedName name="S44P12" localSheetId="10">#REF!</definedName>
    <definedName name="S44P12" localSheetId="8">#REF!</definedName>
    <definedName name="S44P12" localSheetId="11">#REF!</definedName>
    <definedName name="S44P12" localSheetId="12">#REF!</definedName>
    <definedName name="S44P12">#REF!</definedName>
    <definedName name="S44P13" localSheetId="2">#REF!</definedName>
    <definedName name="S44P13" localSheetId="10">#REF!</definedName>
    <definedName name="S44P13" localSheetId="8">#REF!</definedName>
    <definedName name="S44P13" localSheetId="11">#REF!</definedName>
    <definedName name="S44P13" localSheetId="12">#REF!</definedName>
    <definedName name="S44P13">#REF!</definedName>
    <definedName name="S44P14" localSheetId="2">#REF!</definedName>
    <definedName name="S44P14" localSheetId="10">#REF!</definedName>
    <definedName name="S44P14" localSheetId="8">#REF!</definedName>
    <definedName name="S44P14" localSheetId="11">#REF!</definedName>
    <definedName name="S44P14" localSheetId="12">#REF!</definedName>
    <definedName name="S44P14">#REF!</definedName>
    <definedName name="S44P15" localSheetId="2">#REF!</definedName>
    <definedName name="S44P15" localSheetId="10">#REF!</definedName>
    <definedName name="S44P15" localSheetId="8">#REF!</definedName>
    <definedName name="S44P15" localSheetId="11">#REF!</definedName>
    <definedName name="S44P15" localSheetId="12">#REF!</definedName>
    <definedName name="S44P15">#REF!</definedName>
    <definedName name="S44P16" localSheetId="2">#REF!</definedName>
    <definedName name="S44P16" localSheetId="10">#REF!</definedName>
    <definedName name="S44P16" localSheetId="8">#REF!</definedName>
    <definedName name="S44P16" localSheetId="11">#REF!</definedName>
    <definedName name="S44P16" localSheetId="12">#REF!</definedName>
    <definedName name="S44P16">#REF!</definedName>
    <definedName name="S44P17" localSheetId="2">#REF!</definedName>
    <definedName name="S44P17" localSheetId="10">#REF!</definedName>
    <definedName name="S44P17" localSheetId="8">#REF!</definedName>
    <definedName name="S44P17" localSheetId="11">#REF!</definedName>
    <definedName name="S44P17" localSheetId="12">#REF!</definedName>
    <definedName name="S44P17">#REF!</definedName>
    <definedName name="S44P18" localSheetId="2">#REF!</definedName>
    <definedName name="S44P18" localSheetId="10">#REF!</definedName>
    <definedName name="S44P18" localSheetId="8">#REF!</definedName>
    <definedName name="S44P18" localSheetId="11">#REF!</definedName>
    <definedName name="S44P18" localSheetId="12">#REF!</definedName>
    <definedName name="S44P18">#REF!</definedName>
    <definedName name="S44P19" localSheetId="2">#REF!</definedName>
    <definedName name="S44P19" localSheetId="10">#REF!</definedName>
    <definedName name="S44P19" localSheetId="8">#REF!</definedName>
    <definedName name="S44P19" localSheetId="11">#REF!</definedName>
    <definedName name="S44P19" localSheetId="12">#REF!</definedName>
    <definedName name="S44P19">#REF!</definedName>
    <definedName name="S44P2" localSheetId="2">#REF!</definedName>
    <definedName name="S44P2" localSheetId="10">#REF!</definedName>
    <definedName name="S44P2" localSheetId="8">#REF!</definedName>
    <definedName name="S44P2" localSheetId="11">#REF!</definedName>
    <definedName name="S44P2" localSheetId="12">#REF!</definedName>
    <definedName name="S44P2">#REF!</definedName>
    <definedName name="S44P20" localSheetId="2">#REF!</definedName>
    <definedName name="S44P20" localSheetId="10">#REF!</definedName>
    <definedName name="S44P20" localSheetId="8">#REF!</definedName>
    <definedName name="S44P20" localSheetId="11">#REF!</definedName>
    <definedName name="S44P20" localSheetId="12">#REF!</definedName>
    <definedName name="S44P20">#REF!</definedName>
    <definedName name="S44P21" localSheetId="2">#REF!</definedName>
    <definedName name="S44P21" localSheetId="10">#REF!</definedName>
    <definedName name="S44P21" localSheetId="8">#REF!</definedName>
    <definedName name="S44P21" localSheetId="11">#REF!</definedName>
    <definedName name="S44P21" localSheetId="12">#REF!</definedName>
    <definedName name="S44P21">#REF!</definedName>
    <definedName name="S44P22" localSheetId="2">#REF!</definedName>
    <definedName name="S44P22" localSheetId="10">#REF!</definedName>
    <definedName name="S44P22" localSheetId="8">#REF!</definedName>
    <definedName name="S44P22" localSheetId="11">#REF!</definedName>
    <definedName name="S44P22" localSheetId="12">#REF!</definedName>
    <definedName name="S44P22">#REF!</definedName>
    <definedName name="S44P23" localSheetId="2">#REF!</definedName>
    <definedName name="S44P23" localSheetId="10">#REF!</definedName>
    <definedName name="S44P23" localSheetId="8">#REF!</definedName>
    <definedName name="S44P23" localSheetId="11">#REF!</definedName>
    <definedName name="S44P23" localSheetId="12">#REF!</definedName>
    <definedName name="S44P23">#REF!</definedName>
    <definedName name="S44P24" localSheetId="2">#REF!</definedName>
    <definedName name="S44P24" localSheetId="10">#REF!</definedName>
    <definedName name="S44P24" localSheetId="8">#REF!</definedName>
    <definedName name="S44P24" localSheetId="11">#REF!</definedName>
    <definedName name="S44P24" localSheetId="12">#REF!</definedName>
    <definedName name="S44P24">#REF!</definedName>
    <definedName name="S44P3" localSheetId="2">#REF!</definedName>
    <definedName name="S44P3" localSheetId="10">#REF!</definedName>
    <definedName name="S44P3" localSheetId="8">#REF!</definedName>
    <definedName name="S44P3" localSheetId="11">#REF!</definedName>
    <definedName name="S44P3" localSheetId="12">#REF!</definedName>
    <definedName name="S44P3">#REF!</definedName>
    <definedName name="S44P4" localSheetId="2">#REF!</definedName>
    <definedName name="S44P4" localSheetId="10">#REF!</definedName>
    <definedName name="S44P4" localSheetId="8">#REF!</definedName>
    <definedName name="S44P4" localSheetId="11">#REF!</definedName>
    <definedName name="S44P4" localSheetId="12">#REF!</definedName>
    <definedName name="S44P4">#REF!</definedName>
    <definedName name="S44P5" localSheetId="2">#REF!</definedName>
    <definedName name="S44P5" localSheetId="10">#REF!</definedName>
    <definedName name="S44P5" localSheetId="8">#REF!</definedName>
    <definedName name="S44P5" localSheetId="11">#REF!</definedName>
    <definedName name="S44P5" localSheetId="12">#REF!</definedName>
    <definedName name="S44P5">#REF!</definedName>
    <definedName name="S44P6" localSheetId="2">#REF!</definedName>
    <definedName name="S44P6" localSheetId="10">#REF!</definedName>
    <definedName name="S44P6" localSheetId="8">#REF!</definedName>
    <definedName name="S44P6" localSheetId="11">#REF!</definedName>
    <definedName name="S44P6" localSheetId="12">#REF!</definedName>
    <definedName name="S44P6">#REF!</definedName>
    <definedName name="S44P7" localSheetId="2">#REF!</definedName>
    <definedName name="S44P7" localSheetId="10">#REF!</definedName>
    <definedName name="S44P7" localSheetId="8">#REF!</definedName>
    <definedName name="S44P7" localSheetId="11">#REF!</definedName>
    <definedName name="S44P7" localSheetId="12">#REF!</definedName>
    <definedName name="S44P7">#REF!</definedName>
    <definedName name="S44P8" localSheetId="2">#REF!</definedName>
    <definedName name="S44P8" localSheetId="10">#REF!</definedName>
    <definedName name="S44P8" localSheetId="8">#REF!</definedName>
    <definedName name="S44P8" localSheetId="11">#REF!</definedName>
    <definedName name="S44P8" localSheetId="12">#REF!</definedName>
    <definedName name="S44P8">#REF!</definedName>
    <definedName name="S44P9" localSheetId="2">#REF!</definedName>
    <definedName name="S44P9" localSheetId="10">#REF!</definedName>
    <definedName name="S44P9" localSheetId="8">#REF!</definedName>
    <definedName name="S44P9" localSheetId="11">#REF!</definedName>
    <definedName name="S44P9" localSheetId="12">#REF!</definedName>
    <definedName name="S44P9">#REF!</definedName>
    <definedName name="S44R1" localSheetId="2">#REF!</definedName>
    <definedName name="S44R1" localSheetId="10">#REF!</definedName>
    <definedName name="S44R1" localSheetId="8">#REF!</definedName>
    <definedName name="S44R1" localSheetId="11">#REF!</definedName>
    <definedName name="S44R1" localSheetId="12">#REF!</definedName>
    <definedName name="S44R1">#REF!</definedName>
    <definedName name="S44R10" localSheetId="2">#REF!</definedName>
    <definedName name="S44R10" localSheetId="10">#REF!</definedName>
    <definedName name="S44R10" localSheetId="8">#REF!</definedName>
    <definedName name="S44R10" localSheetId="11">#REF!</definedName>
    <definedName name="S44R10" localSheetId="12">#REF!</definedName>
    <definedName name="S44R10">#REF!</definedName>
    <definedName name="S44R11" localSheetId="2">#REF!</definedName>
    <definedName name="S44R11" localSheetId="10">#REF!</definedName>
    <definedName name="S44R11" localSheetId="8">#REF!</definedName>
    <definedName name="S44R11" localSheetId="11">#REF!</definedName>
    <definedName name="S44R11" localSheetId="12">#REF!</definedName>
    <definedName name="S44R11">#REF!</definedName>
    <definedName name="S44R12" localSheetId="2">#REF!</definedName>
    <definedName name="S44R12" localSheetId="10">#REF!</definedName>
    <definedName name="S44R12" localSheetId="8">#REF!</definedName>
    <definedName name="S44R12" localSheetId="11">#REF!</definedName>
    <definedName name="S44R12" localSheetId="12">#REF!</definedName>
    <definedName name="S44R12">#REF!</definedName>
    <definedName name="S44R13" localSheetId="2">#REF!</definedName>
    <definedName name="S44R13" localSheetId="10">#REF!</definedName>
    <definedName name="S44R13" localSheetId="8">#REF!</definedName>
    <definedName name="S44R13" localSheetId="11">#REF!</definedName>
    <definedName name="S44R13" localSheetId="12">#REF!</definedName>
    <definedName name="S44R13">#REF!</definedName>
    <definedName name="S44R14" localSheetId="2">#REF!</definedName>
    <definedName name="S44R14" localSheetId="10">#REF!</definedName>
    <definedName name="S44R14" localSheetId="8">#REF!</definedName>
    <definedName name="S44R14" localSheetId="11">#REF!</definedName>
    <definedName name="S44R14" localSheetId="12">#REF!</definedName>
    <definedName name="S44R14">#REF!</definedName>
    <definedName name="S44R15" localSheetId="2">#REF!</definedName>
    <definedName name="S44R15" localSheetId="10">#REF!</definedName>
    <definedName name="S44R15" localSheetId="8">#REF!</definedName>
    <definedName name="S44R15" localSheetId="11">#REF!</definedName>
    <definedName name="S44R15" localSheetId="12">#REF!</definedName>
    <definedName name="S44R15">#REF!</definedName>
    <definedName name="S44R16" localSheetId="2">#REF!</definedName>
    <definedName name="S44R16" localSheetId="10">#REF!</definedName>
    <definedName name="S44R16" localSheetId="8">#REF!</definedName>
    <definedName name="S44R16" localSheetId="11">#REF!</definedName>
    <definedName name="S44R16" localSheetId="12">#REF!</definedName>
    <definedName name="S44R16">#REF!</definedName>
    <definedName name="S44R17" localSheetId="2">#REF!</definedName>
    <definedName name="S44R17" localSheetId="10">#REF!</definedName>
    <definedName name="S44R17" localSheetId="8">#REF!</definedName>
    <definedName name="S44R17" localSheetId="11">#REF!</definedName>
    <definedName name="S44R17" localSheetId="12">#REF!</definedName>
    <definedName name="S44R17">#REF!</definedName>
    <definedName name="S44R18" localSheetId="2">#REF!</definedName>
    <definedName name="S44R18" localSheetId="10">#REF!</definedName>
    <definedName name="S44R18" localSheetId="8">#REF!</definedName>
    <definedName name="S44R18" localSheetId="11">#REF!</definedName>
    <definedName name="S44R18" localSheetId="12">#REF!</definedName>
    <definedName name="S44R18">#REF!</definedName>
    <definedName name="S44R19" localSheetId="2">#REF!</definedName>
    <definedName name="S44R19" localSheetId="10">#REF!</definedName>
    <definedName name="S44R19" localSheetId="8">#REF!</definedName>
    <definedName name="S44R19" localSheetId="11">#REF!</definedName>
    <definedName name="S44R19" localSheetId="12">#REF!</definedName>
    <definedName name="S44R19">#REF!</definedName>
    <definedName name="S44R2" localSheetId="2">#REF!</definedName>
    <definedName name="S44R2" localSheetId="10">#REF!</definedName>
    <definedName name="S44R2" localSheetId="8">#REF!</definedName>
    <definedName name="S44R2" localSheetId="11">#REF!</definedName>
    <definedName name="S44R2" localSheetId="12">#REF!</definedName>
    <definedName name="S44R2">#REF!</definedName>
    <definedName name="S44R20" localSheetId="2">#REF!</definedName>
    <definedName name="S44R20" localSheetId="10">#REF!</definedName>
    <definedName name="S44R20" localSheetId="8">#REF!</definedName>
    <definedName name="S44R20" localSheetId="11">#REF!</definedName>
    <definedName name="S44R20" localSheetId="12">#REF!</definedName>
    <definedName name="S44R20">#REF!</definedName>
    <definedName name="S44R21" localSheetId="2">#REF!</definedName>
    <definedName name="S44R21" localSheetId="10">#REF!</definedName>
    <definedName name="S44R21" localSheetId="8">#REF!</definedName>
    <definedName name="S44R21" localSheetId="11">#REF!</definedName>
    <definedName name="S44R21" localSheetId="12">#REF!</definedName>
    <definedName name="S44R21">#REF!</definedName>
    <definedName name="S44R22" localSheetId="2">#REF!</definedName>
    <definedName name="S44R22" localSheetId="10">#REF!</definedName>
    <definedName name="S44R22" localSheetId="8">#REF!</definedName>
    <definedName name="S44R22" localSheetId="11">#REF!</definedName>
    <definedName name="S44R22" localSheetId="12">#REF!</definedName>
    <definedName name="S44R22">#REF!</definedName>
    <definedName name="S44R23" localSheetId="2">#REF!</definedName>
    <definedName name="S44R23" localSheetId="10">#REF!</definedName>
    <definedName name="S44R23" localSheetId="8">#REF!</definedName>
    <definedName name="S44R23" localSheetId="11">#REF!</definedName>
    <definedName name="S44R23" localSheetId="12">#REF!</definedName>
    <definedName name="S44R23">#REF!</definedName>
    <definedName name="S44R24" localSheetId="2">#REF!</definedName>
    <definedName name="S44R24" localSheetId="10">#REF!</definedName>
    <definedName name="S44R24" localSheetId="8">#REF!</definedName>
    <definedName name="S44R24" localSheetId="11">#REF!</definedName>
    <definedName name="S44R24" localSheetId="12">#REF!</definedName>
    <definedName name="S44R24">#REF!</definedName>
    <definedName name="S44R3" localSheetId="2">#REF!</definedName>
    <definedName name="S44R3" localSheetId="10">#REF!</definedName>
    <definedName name="S44R3" localSheetId="8">#REF!</definedName>
    <definedName name="S44R3" localSheetId="11">#REF!</definedName>
    <definedName name="S44R3" localSheetId="12">#REF!</definedName>
    <definedName name="S44R3">#REF!</definedName>
    <definedName name="S44R4" localSheetId="2">#REF!</definedName>
    <definedName name="S44R4" localSheetId="10">#REF!</definedName>
    <definedName name="S44R4" localSheetId="8">#REF!</definedName>
    <definedName name="S44R4" localSheetId="11">#REF!</definedName>
    <definedName name="S44R4" localSheetId="12">#REF!</definedName>
    <definedName name="S44R4">#REF!</definedName>
    <definedName name="S44R5" localSheetId="2">#REF!</definedName>
    <definedName name="S44R5" localSheetId="10">#REF!</definedName>
    <definedName name="S44R5" localSheetId="8">#REF!</definedName>
    <definedName name="S44R5" localSheetId="11">#REF!</definedName>
    <definedName name="S44R5" localSheetId="12">#REF!</definedName>
    <definedName name="S44R5">#REF!</definedName>
    <definedName name="S44R6" localSheetId="2">#REF!</definedName>
    <definedName name="S44R6" localSheetId="10">#REF!</definedName>
    <definedName name="S44R6" localSheetId="8">#REF!</definedName>
    <definedName name="S44R6" localSheetId="11">#REF!</definedName>
    <definedName name="S44R6" localSheetId="12">#REF!</definedName>
    <definedName name="S44R6">#REF!</definedName>
    <definedName name="S44R7" localSheetId="2">#REF!</definedName>
    <definedName name="S44R7" localSheetId="10">#REF!</definedName>
    <definedName name="S44R7" localSheetId="8">#REF!</definedName>
    <definedName name="S44R7" localSheetId="11">#REF!</definedName>
    <definedName name="S44R7" localSheetId="12">#REF!</definedName>
    <definedName name="S44R7">#REF!</definedName>
    <definedName name="S44R8" localSheetId="2">#REF!</definedName>
    <definedName name="S44R8" localSheetId="10">#REF!</definedName>
    <definedName name="S44R8" localSheetId="8">#REF!</definedName>
    <definedName name="S44R8" localSheetId="11">#REF!</definedName>
    <definedName name="S44R8" localSheetId="12">#REF!</definedName>
    <definedName name="S44R8">#REF!</definedName>
    <definedName name="S44R9" localSheetId="2">#REF!</definedName>
    <definedName name="S44R9" localSheetId="10">#REF!</definedName>
    <definedName name="S44R9" localSheetId="8">#REF!</definedName>
    <definedName name="S44R9" localSheetId="11">#REF!</definedName>
    <definedName name="S44R9" localSheetId="12">#REF!</definedName>
    <definedName name="S44R9">#REF!</definedName>
    <definedName name="S45P1" localSheetId="2">#REF!</definedName>
    <definedName name="S45P1" localSheetId="10">#REF!</definedName>
    <definedName name="S45P1" localSheetId="8">#REF!</definedName>
    <definedName name="S45P1" localSheetId="11">#REF!</definedName>
    <definedName name="S45P1" localSheetId="12">#REF!</definedName>
    <definedName name="S45P1">#REF!</definedName>
    <definedName name="S45P10" localSheetId="2">#REF!</definedName>
    <definedName name="S45P10" localSheetId="10">#REF!</definedName>
    <definedName name="S45P10" localSheetId="8">#REF!</definedName>
    <definedName name="S45P10" localSheetId="11">#REF!</definedName>
    <definedName name="S45P10" localSheetId="12">#REF!</definedName>
    <definedName name="S45P10">#REF!</definedName>
    <definedName name="S45P11" localSheetId="2">#REF!</definedName>
    <definedName name="S45P11" localSheetId="10">#REF!</definedName>
    <definedName name="S45P11" localSheetId="8">#REF!</definedName>
    <definedName name="S45P11" localSheetId="11">#REF!</definedName>
    <definedName name="S45P11" localSheetId="12">#REF!</definedName>
    <definedName name="S45P11">#REF!</definedName>
    <definedName name="S45P12" localSheetId="2">#REF!</definedName>
    <definedName name="S45P12" localSheetId="10">#REF!</definedName>
    <definedName name="S45P12" localSheetId="8">#REF!</definedName>
    <definedName name="S45P12" localSheetId="11">#REF!</definedName>
    <definedName name="S45P12" localSheetId="12">#REF!</definedName>
    <definedName name="S45P12">#REF!</definedName>
    <definedName name="S45P13" localSheetId="2">#REF!</definedName>
    <definedName name="S45P13" localSheetId="10">#REF!</definedName>
    <definedName name="S45P13" localSheetId="8">#REF!</definedName>
    <definedName name="S45P13" localSheetId="11">#REF!</definedName>
    <definedName name="S45P13" localSheetId="12">#REF!</definedName>
    <definedName name="S45P13">#REF!</definedName>
    <definedName name="S45P14" localSheetId="2">#REF!</definedName>
    <definedName name="S45P14" localSheetId="10">#REF!</definedName>
    <definedName name="S45P14" localSheetId="8">#REF!</definedName>
    <definedName name="S45P14" localSheetId="11">#REF!</definedName>
    <definedName name="S45P14" localSheetId="12">#REF!</definedName>
    <definedName name="S45P14">#REF!</definedName>
    <definedName name="S45P15" localSheetId="2">#REF!</definedName>
    <definedName name="S45P15" localSheetId="10">#REF!</definedName>
    <definedName name="S45P15" localSheetId="8">#REF!</definedName>
    <definedName name="S45P15" localSheetId="11">#REF!</definedName>
    <definedName name="S45P15" localSheetId="12">#REF!</definedName>
    <definedName name="S45P15">#REF!</definedName>
    <definedName name="S45P16" localSheetId="2">#REF!</definedName>
    <definedName name="S45P16" localSheetId="10">#REF!</definedName>
    <definedName name="S45P16" localSheetId="8">#REF!</definedName>
    <definedName name="S45P16" localSheetId="11">#REF!</definedName>
    <definedName name="S45P16" localSheetId="12">#REF!</definedName>
    <definedName name="S45P16">#REF!</definedName>
    <definedName name="S45P17" localSheetId="2">#REF!</definedName>
    <definedName name="S45P17" localSheetId="10">#REF!</definedName>
    <definedName name="S45P17" localSheetId="8">#REF!</definedName>
    <definedName name="S45P17" localSheetId="11">#REF!</definedName>
    <definedName name="S45P17" localSheetId="12">#REF!</definedName>
    <definedName name="S45P17">#REF!</definedName>
    <definedName name="S45P18" localSheetId="2">#REF!</definedName>
    <definedName name="S45P18" localSheetId="10">#REF!</definedName>
    <definedName name="S45P18" localSheetId="8">#REF!</definedName>
    <definedName name="S45P18" localSheetId="11">#REF!</definedName>
    <definedName name="S45P18" localSheetId="12">#REF!</definedName>
    <definedName name="S45P18">#REF!</definedName>
    <definedName name="S45P19" localSheetId="2">#REF!</definedName>
    <definedName name="S45P19" localSheetId="10">#REF!</definedName>
    <definedName name="S45P19" localSheetId="8">#REF!</definedName>
    <definedName name="S45P19" localSheetId="11">#REF!</definedName>
    <definedName name="S45P19" localSheetId="12">#REF!</definedName>
    <definedName name="S45P19">#REF!</definedName>
    <definedName name="S45P2" localSheetId="2">#REF!</definedName>
    <definedName name="S45P2" localSheetId="10">#REF!</definedName>
    <definedName name="S45P2" localSheetId="8">#REF!</definedName>
    <definedName name="S45P2" localSheetId="11">#REF!</definedName>
    <definedName name="S45P2" localSheetId="12">#REF!</definedName>
    <definedName name="S45P2">#REF!</definedName>
    <definedName name="S45P20" localSheetId="2">#REF!</definedName>
    <definedName name="S45P20" localSheetId="10">#REF!</definedName>
    <definedName name="S45P20" localSheetId="8">#REF!</definedName>
    <definedName name="S45P20" localSheetId="11">#REF!</definedName>
    <definedName name="S45P20" localSheetId="12">#REF!</definedName>
    <definedName name="S45P20">#REF!</definedName>
    <definedName name="S45P21" localSheetId="2">#REF!</definedName>
    <definedName name="S45P21" localSheetId="10">#REF!</definedName>
    <definedName name="S45P21" localSheetId="8">#REF!</definedName>
    <definedName name="S45P21" localSheetId="11">#REF!</definedName>
    <definedName name="S45P21" localSheetId="12">#REF!</definedName>
    <definedName name="S45P21">#REF!</definedName>
    <definedName name="S45P22" localSheetId="2">#REF!</definedName>
    <definedName name="S45P22" localSheetId="10">#REF!</definedName>
    <definedName name="S45P22" localSheetId="8">#REF!</definedName>
    <definedName name="S45P22" localSheetId="11">#REF!</definedName>
    <definedName name="S45P22" localSheetId="12">#REF!</definedName>
    <definedName name="S45P22">#REF!</definedName>
    <definedName name="S45P23" localSheetId="2">#REF!</definedName>
    <definedName name="S45P23" localSheetId="10">#REF!</definedName>
    <definedName name="S45P23" localSheetId="8">#REF!</definedName>
    <definedName name="S45P23" localSheetId="11">#REF!</definedName>
    <definedName name="S45P23" localSheetId="12">#REF!</definedName>
    <definedName name="S45P23">#REF!</definedName>
    <definedName name="S45P24" localSheetId="2">#REF!</definedName>
    <definedName name="S45P24" localSheetId="10">#REF!</definedName>
    <definedName name="S45P24" localSheetId="8">#REF!</definedName>
    <definedName name="S45P24" localSheetId="11">#REF!</definedName>
    <definedName name="S45P24" localSheetId="12">#REF!</definedName>
    <definedName name="S45P24">#REF!</definedName>
    <definedName name="S45P3" localSheetId="2">#REF!</definedName>
    <definedName name="S45P3" localSheetId="10">#REF!</definedName>
    <definedName name="S45P3" localSheetId="8">#REF!</definedName>
    <definedName name="S45P3" localSheetId="11">#REF!</definedName>
    <definedName name="S45P3" localSheetId="12">#REF!</definedName>
    <definedName name="S45P3">#REF!</definedName>
    <definedName name="S45P4" localSheetId="2">#REF!</definedName>
    <definedName name="S45P4" localSheetId="10">#REF!</definedName>
    <definedName name="S45P4" localSheetId="8">#REF!</definedName>
    <definedName name="S45P4" localSheetId="11">#REF!</definedName>
    <definedName name="S45P4" localSheetId="12">#REF!</definedName>
    <definedName name="S45P4">#REF!</definedName>
    <definedName name="S45P5" localSheetId="2">#REF!</definedName>
    <definedName name="S45P5" localSheetId="10">#REF!</definedName>
    <definedName name="S45P5" localSheetId="8">#REF!</definedName>
    <definedName name="S45P5" localSheetId="11">#REF!</definedName>
    <definedName name="S45P5" localSheetId="12">#REF!</definedName>
    <definedName name="S45P5">#REF!</definedName>
    <definedName name="S45P6" localSheetId="2">#REF!</definedName>
    <definedName name="S45P6" localSheetId="10">#REF!</definedName>
    <definedName name="S45P6" localSheetId="8">#REF!</definedName>
    <definedName name="S45P6" localSheetId="11">#REF!</definedName>
    <definedName name="S45P6" localSheetId="12">#REF!</definedName>
    <definedName name="S45P6">#REF!</definedName>
    <definedName name="S45P7" localSheetId="2">#REF!</definedName>
    <definedName name="S45P7" localSheetId="10">#REF!</definedName>
    <definedName name="S45P7" localSheetId="8">#REF!</definedName>
    <definedName name="S45P7" localSheetId="11">#REF!</definedName>
    <definedName name="S45P7" localSheetId="12">#REF!</definedName>
    <definedName name="S45P7">#REF!</definedName>
    <definedName name="S45P8" localSheetId="2">#REF!</definedName>
    <definedName name="S45P8" localSheetId="10">#REF!</definedName>
    <definedName name="S45P8" localSheetId="8">#REF!</definedName>
    <definedName name="S45P8" localSheetId="11">#REF!</definedName>
    <definedName name="S45P8" localSheetId="12">#REF!</definedName>
    <definedName name="S45P8">#REF!</definedName>
    <definedName name="S45P9" localSheetId="2">#REF!</definedName>
    <definedName name="S45P9" localSheetId="10">#REF!</definedName>
    <definedName name="S45P9" localSheetId="8">#REF!</definedName>
    <definedName name="S45P9" localSheetId="11">#REF!</definedName>
    <definedName name="S45P9" localSheetId="12">#REF!</definedName>
    <definedName name="S45P9">#REF!</definedName>
    <definedName name="S45R1" localSheetId="2">#REF!</definedName>
    <definedName name="S45R1" localSheetId="10">#REF!</definedName>
    <definedName name="S45R1" localSheetId="8">#REF!</definedName>
    <definedName name="S45R1" localSheetId="11">#REF!</definedName>
    <definedName name="S45R1" localSheetId="12">#REF!</definedName>
    <definedName name="S45R1">#REF!</definedName>
    <definedName name="S45R10" localSheetId="2">#REF!</definedName>
    <definedName name="S45R10" localSheetId="10">#REF!</definedName>
    <definedName name="S45R10" localSheetId="8">#REF!</definedName>
    <definedName name="S45R10" localSheetId="11">#REF!</definedName>
    <definedName name="S45R10" localSheetId="12">#REF!</definedName>
    <definedName name="S45R10">#REF!</definedName>
    <definedName name="S45R11" localSheetId="2">#REF!</definedName>
    <definedName name="S45R11" localSheetId="10">#REF!</definedName>
    <definedName name="S45R11" localSheetId="8">#REF!</definedName>
    <definedName name="S45R11" localSheetId="11">#REF!</definedName>
    <definedName name="S45R11" localSheetId="12">#REF!</definedName>
    <definedName name="S45R11">#REF!</definedName>
    <definedName name="S45R12" localSheetId="2">#REF!</definedName>
    <definedName name="S45R12" localSheetId="10">#REF!</definedName>
    <definedName name="S45R12" localSheetId="8">#REF!</definedName>
    <definedName name="S45R12" localSheetId="11">#REF!</definedName>
    <definedName name="S45R12" localSheetId="12">#REF!</definedName>
    <definedName name="S45R12">#REF!</definedName>
    <definedName name="S45R13" localSheetId="2">#REF!</definedName>
    <definedName name="S45R13" localSheetId="10">#REF!</definedName>
    <definedName name="S45R13" localSheetId="8">#REF!</definedName>
    <definedName name="S45R13" localSheetId="11">#REF!</definedName>
    <definedName name="S45R13" localSheetId="12">#REF!</definedName>
    <definedName name="S45R13">#REF!</definedName>
    <definedName name="S45R14" localSheetId="2">#REF!</definedName>
    <definedName name="S45R14" localSheetId="10">#REF!</definedName>
    <definedName name="S45R14" localSheetId="8">#REF!</definedName>
    <definedName name="S45R14" localSheetId="11">#REF!</definedName>
    <definedName name="S45R14" localSheetId="12">#REF!</definedName>
    <definedName name="S45R14">#REF!</definedName>
    <definedName name="S45R15" localSheetId="2">#REF!</definedName>
    <definedName name="S45R15" localSheetId="10">#REF!</definedName>
    <definedName name="S45R15" localSheetId="8">#REF!</definedName>
    <definedName name="S45R15" localSheetId="11">#REF!</definedName>
    <definedName name="S45R15" localSheetId="12">#REF!</definedName>
    <definedName name="S45R15">#REF!</definedName>
    <definedName name="S45R16" localSheetId="2">#REF!</definedName>
    <definedName name="S45R16" localSheetId="10">#REF!</definedName>
    <definedName name="S45R16" localSheetId="8">#REF!</definedName>
    <definedName name="S45R16" localSheetId="11">#REF!</definedName>
    <definedName name="S45R16" localSheetId="12">#REF!</definedName>
    <definedName name="S45R16">#REF!</definedName>
    <definedName name="S45R17" localSheetId="2">#REF!</definedName>
    <definedName name="S45R17" localSheetId="10">#REF!</definedName>
    <definedName name="S45R17" localSheetId="8">#REF!</definedName>
    <definedName name="S45R17" localSheetId="11">#REF!</definedName>
    <definedName name="S45R17" localSheetId="12">#REF!</definedName>
    <definedName name="S45R17">#REF!</definedName>
    <definedName name="S45R18" localSheetId="2">#REF!</definedName>
    <definedName name="S45R18" localSheetId="10">#REF!</definedName>
    <definedName name="S45R18" localSheetId="8">#REF!</definedName>
    <definedName name="S45R18" localSheetId="11">#REF!</definedName>
    <definedName name="S45R18" localSheetId="12">#REF!</definedName>
    <definedName name="S45R18">#REF!</definedName>
    <definedName name="S45R19" localSheetId="2">#REF!</definedName>
    <definedName name="S45R19" localSheetId="10">#REF!</definedName>
    <definedName name="S45R19" localSheetId="8">#REF!</definedName>
    <definedName name="S45R19" localSheetId="11">#REF!</definedName>
    <definedName name="S45R19" localSheetId="12">#REF!</definedName>
    <definedName name="S45R19">#REF!</definedName>
    <definedName name="S45R2" localSheetId="2">#REF!</definedName>
    <definedName name="S45R2" localSheetId="10">#REF!</definedName>
    <definedName name="S45R2" localSheetId="8">#REF!</definedName>
    <definedName name="S45R2" localSheetId="11">#REF!</definedName>
    <definedName name="S45R2" localSheetId="12">#REF!</definedName>
    <definedName name="S45R2">#REF!</definedName>
    <definedName name="S45R20" localSheetId="2">#REF!</definedName>
    <definedName name="S45R20" localSheetId="10">#REF!</definedName>
    <definedName name="S45R20" localSheetId="8">#REF!</definedName>
    <definedName name="S45R20" localSheetId="11">#REF!</definedName>
    <definedName name="S45R20" localSheetId="12">#REF!</definedName>
    <definedName name="S45R20">#REF!</definedName>
    <definedName name="S45R21" localSheetId="2">#REF!</definedName>
    <definedName name="S45R21" localSheetId="10">#REF!</definedName>
    <definedName name="S45R21" localSheetId="8">#REF!</definedName>
    <definedName name="S45R21" localSheetId="11">#REF!</definedName>
    <definedName name="S45R21" localSheetId="12">#REF!</definedName>
    <definedName name="S45R21">#REF!</definedName>
    <definedName name="S45R22" localSheetId="2">#REF!</definedName>
    <definedName name="S45R22" localSheetId="10">#REF!</definedName>
    <definedName name="S45R22" localSheetId="8">#REF!</definedName>
    <definedName name="S45R22" localSheetId="11">#REF!</definedName>
    <definedName name="S45R22" localSheetId="12">#REF!</definedName>
    <definedName name="S45R22">#REF!</definedName>
    <definedName name="S45R23" localSheetId="2">#REF!</definedName>
    <definedName name="S45R23" localSheetId="10">#REF!</definedName>
    <definedName name="S45R23" localSheetId="8">#REF!</definedName>
    <definedName name="S45R23" localSheetId="11">#REF!</definedName>
    <definedName name="S45R23" localSheetId="12">#REF!</definedName>
    <definedName name="S45R23">#REF!</definedName>
    <definedName name="S45R24" localSheetId="2">#REF!</definedName>
    <definedName name="S45R24" localSheetId="10">#REF!</definedName>
    <definedName name="S45R24" localSheetId="8">#REF!</definedName>
    <definedName name="S45R24" localSheetId="11">#REF!</definedName>
    <definedName name="S45R24" localSheetId="12">#REF!</definedName>
    <definedName name="S45R24">#REF!</definedName>
    <definedName name="S45R3" localSheetId="2">#REF!</definedName>
    <definedName name="S45R3" localSheetId="10">#REF!</definedName>
    <definedName name="S45R3" localSheetId="8">#REF!</definedName>
    <definedName name="S45R3" localSheetId="11">#REF!</definedName>
    <definedName name="S45R3" localSheetId="12">#REF!</definedName>
    <definedName name="S45R3">#REF!</definedName>
    <definedName name="S45R4" localSheetId="2">#REF!</definedName>
    <definedName name="S45R4" localSheetId="10">#REF!</definedName>
    <definedName name="S45R4" localSheetId="8">#REF!</definedName>
    <definedName name="S45R4" localSheetId="11">#REF!</definedName>
    <definedName name="S45R4" localSheetId="12">#REF!</definedName>
    <definedName name="S45R4">#REF!</definedName>
    <definedName name="S45R5" localSheetId="2">#REF!</definedName>
    <definedName name="S45R5" localSheetId="10">#REF!</definedName>
    <definedName name="S45R5" localSheetId="8">#REF!</definedName>
    <definedName name="S45R5" localSheetId="11">#REF!</definedName>
    <definedName name="S45R5" localSheetId="12">#REF!</definedName>
    <definedName name="S45R5">#REF!</definedName>
    <definedName name="S45R6" localSheetId="2">#REF!</definedName>
    <definedName name="S45R6" localSheetId="10">#REF!</definedName>
    <definedName name="S45R6" localSheetId="8">#REF!</definedName>
    <definedName name="S45R6" localSheetId="11">#REF!</definedName>
    <definedName name="S45R6" localSheetId="12">#REF!</definedName>
    <definedName name="S45R6">#REF!</definedName>
    <definedName name="S45R7" localSheetId="2">#REF!</definedName>
    <definedName name="S45R7" localSheetId="10">#REF!</definedName>
    <definedName name="S45R7" localSheetId="8">#REF!</definedName>
    <definedName name="S45R7" localSheetId="11">#REF!</definedName>
    <definedName name="S45R7" localSheetId="12">#REF!</definedName>
    <definedName name="S45R7">#REF!</definedName>
    <definedName name="S45R8" localSheetId="2">#REF!</definedName>
    <definedName name="S45R8" localSheetId="10">#REF!</definedName>
    <definedName name="S45R8" localSheetId="8">#REF!</definedName>
    <definedName name="S45R8" localSheetId="11">#REF!</definedName>
    <definedName name="S45R8" localSheetId="12">#REF!</definedName>
    <definedName name="S45R8">#REF!</definedName>
    <definedName name="S45R9" localSheetId="2">#REF!</definedName>
    <definedName name="S45R9" localSheetId="10">#REF!</definedName>
    <definedName name="S45R9" localSheetId="8">#REF!</definedName>
    <definedName name="S45R9" localSheetId="11">#REF!</definedName>
    <definedName name="S45R9" localSheetId="12">#REF!</definedName>
    <definedName name="S45R9">#REF!</definedName>
    <definedName name="S4P1" localSheetId="2">#REF!</definedName>
    <definedName name="S4P1" localSheetId="10">#REF!</definedName>
    <definedName name="S4P1" localSheetId="8">#REF!</definedName>
    <definedName name="S4P1" localSheetId="11">#REF!</definedName>
    <definedName name="S4P1" localSheetId="12">#REF!</definedName>
    <definedName name="S4P1">#REF!</definedName>
    <definedName name="S4P10" localSheetId="2">#REF!</definedName>
    <definedName name="S4P10" localSheetId="10">#REF!</definedName>
    <definedName name="S4P10" localSheetId="8">#REF!</definedName>
    <definedName name="S4P10" localSheetId="11">#REF!</definedName>
    <definedName name="S4P10" localSheetId="12">#REF!</definedName>
    <definedName name="S4P10">#REF!</definedName>
    <definedName name="S4P11" localSheetId="2">#REF!</definedName>
    <definedName name="S4P11" localSheetId="10">#REF!</definedName>
    <definedName name="S4P11" localSheetId="8">#REF!</definedName>
    <definedName name="S4P11" localSheetId="11">#REF!</definedName>
    <definedName name="S4P11" localSheetId="12">#REF!</definedName>
    <definedName name="S4P11">#REF!</definedName>
    <definedName name="S4P12" localSheetId="2">#REF!</definedName>
    <definedName name="S4P12" localSheetId="10">#REF!</definedName>
    <definedName name="S4P12" localSheetId="8">#REF!</definedName>
    <definedName name="S4P12" localSheetId="11">#REF!</definedName>
    <definedName name="S4P12" localSheetId="12">#REF!</definedName>
    <definedName name="S4P12">#REF!</definedName>
    <definedName name="S4P13" localSheetId="2">#REF!</definedName>
    <definedName name="S4P13" localSheetId="10">#REF!</definedName>
    <definedName name="S4P13" localSheetId="8">#REF!</definedName>
    <definedName name="S4P13" localSheetId="11">#REF!</definedName>
    <definedName name="S4P13" localSheetId="12">#REF!</definedName>
    <definedName name="S4P13">#REF!</definedName>
    <definedName name="S4P14" localSheetId="2">#REF!</definedName>
    <definedName name="S4P14" localSheetId="10">#REF!</definedName>
    <definedName name="S4P14" localSheetId="8">#REF!</definedName>
    <definedName name="S4P14" localSheetId="11">#REF!</definedName>
    <definedName name="S4P14" localSheetId="12">#REF!</definedName>
    <definedName name="S4P14">#REF!</definedName>
    <definedName name="S4P15" localSheetId="2">#REF!</definedName>
    <definedName name="S4P15" localSheetId="10">#REF!</definedName>
    <definedName name="S4P15" localSheetId="8">#REF!</definedName>
    <definedName name="S4P15" localSheetId="11">#REF!</definedName>
    <definedName name="S4P15" localSheetId="12">#REF!</definedName>
    <definedName name="S4P15">#REF!</definedName>
    <definedName name="S4P16" localSheetId="2">#REF!</definedName>
    <definedName name="S4P16" localSheetId="10">#REF!</definedName>
    <definedName name="S4P16" localSheetId="8">#REF!</definedName>
    <definedName name="S4P16" localSheetId="11">#REF!</definedName>
    <definedName name="S4P16" localSheetId="12">#REF!</definedName>
    <definedName name="S4P16">#REF!</definedName>
    <definedName name="S4P17" localSheetId="2">#REF!</definedName>
    <definedName name="S4P17" localSheetId="10">#REF!</definedName>
    <definedName name="S4P17" localSheetId="8">#REF!</definedName>
    <definedName name="S4P17" localSheetId="11">#REF!</definedName>
    <definedName name="S4P17" localSheetId="12">#REF!</definedName>
    <definedName name="S4P17">#REF!</definedName>
    <definedName name="S4P18" localSheetId="2">#REF!</definedName>
    <definedName name="S4P18" localSheetId="10">#REF!</definedName>
    <definedName name="S4P18" localSheetId="8">#REF!</definedName>
    <definedName name="S4P18" localSheetId="11">#REF!</definedName>
    <definedName name="S4P18" localSheetId="12">#REF!</definedName>
    <definedName name="S4P18">#REF!</definedName>
    <definedName name="S4P19" localSheetId="2">#REF!</definedName>
    <definedName name="S4P19" localSheetId="10">#REF!</definedName>
    <definedName name="S4P19" localSheetId="8">#REF!</definedName>
    <definedName name="S4P19" localSheetId="11">#REF!</definedName>
    <definedName name="S4P19" localSheetId="12">#REF!</definedName>
    <definedName name="S4P19">#REF!</definedName>
    <definedName name="S4P2" localSheetId="2">#REF!</definedName>
    <definedName name="S4P2" localSheetId="10">#REF!</definedName>
    <definedName name="S4P2" localSheetId="8">#REF!</definedName>
    <definedName name="S4P2" localSheetId="11">#REF!</definedName>
    <definedName name="S4P2" localSheetId="12">#REF!</definedName>
    <definedName name="S4P2">#REF!</definedName>
    <definedName name="S4P20" localSheetId="2">#REF!</definedName>
    <definedName name="S4P20" localSheetId="10">#REF!</definedName>
    <definedName name="S4P20" localSheetId="8">#REF!</definedName>
    <definedName name="S4P20" localSheetId="11">#REF!</definedName>
    <definedName name="S4P20" localSheetId="12">#REF!</definedName>
    <definedName name="S4P20">#REF!</definedName>
    <definedName name="S4P21" localSheetId="2">#REF!</definedName>
    <definedName name="S4P21" localSheetId="10">#REF!</definedName>
    <definedName name="S4P21" localSheetId="8">#REF!</definedName>
    <definedName name="S4P21" localSheetId="11">#REF!</definedName>
    <definedName name="S4P21" localSheetId="12">#REF!</definedName>
    <definedName name="S4P21">#REF!</definedName>
    <definedName name="S4P22" localSheetId="2">#REF!</definedName>
    <definedName name="S4P22" localSheetId="10">#REF!</definedName>
    <definedName name="S4P22" localSheetId="8">#REF!</definedName>
    <definedName name="S4P22" localSheetId="11">#REF!</definedName>
    <definedName name="S4P22" localSheetId="12">#REF!</definedName>
    <definedName name="S4P22">#REF!</definedName>
    <definedName name="S4P23" localSheetId="2">#REF!</definedName>
    <definedName name="S4P23" localSheetId="10">#REF!</definedName>
    <definedName name="S4P23" localSheetId="8">#REF!</definedName>
    <definedName name="S4P23" localSheetId="11">#REF!</definedName>
    <definedName name="S4P23" localSheetId="12">#REF!</definedName>
    <definedName name="S4P23">#REF!</definedName>
    <definedName name="S4P24" localSheetId="2">#REF!</definedName>
    <definedName name="S4P24" localSheetId="10">#REF!</definedName>
    <definedName name="S4P24" localSheetId="8">#REF!</definedName>
    <definedName name="S4P24" localSheetId="11">#REF!</definedName>
    <definedName name="S4P24" localSheetId="12">#REF!</definedName>
    <definedName name="S4P24">#REF!</definedName>
    <definedName name="S4P3" localSheetId="2">#REF!</definedName>
    <definedName name="S4P3" localSheetId="10">#REF!</definedName>
    <definedName name="S4P3" localSheetId="8">#REF!</definedName>
    <definedName name="S4P3" localSheetId="11">#REF!</definedName>
    <definedName name="S4P3" localSheetId="12">#REF!</definedName>
    <definedName name="S4P3">#REF!</definedName>
    <definedName name="S4P4" localSheetId="2">#REF!</definedName>
    <definedName name="S4P4" localSheetId="10">#REF!</definedName>
    <definedName name="S4P4" localSheetId="8">#REF!</definedName>
    <definedName name="S4P4" localSheetId="11">#REF!</definedName>
    <definedName name="S4P4" localSheetId="12">#REF!</definedName>
    <definedName name="S4P4">#REF!</definedName>
    <definedName name="S4P5" localSheetId="2">#REF!</definedName>
    <definedName name="S4P5" localSheetId="10">#REF!</definedName>
    <definedName name="S4P5" localSheetId="8">#REF!</definedName>
    <definedName name="S4P5" localSheetId="11">#REF!</definedName>
    <definedName name="S4P5" localSheetId="12">#REF!</definedName>
    <definedName name="S4P5">#REF!</definedName>
    <definedName name="S4P6" localSheetId="2">#REF!</definedName>
    <definedName name="S4P6" localSheetId="10">#REF!</definedName>
    <definedName name="S4P6" localSheetId="8">#REF!</definedName>
    <definedName name="S4P6" localSheetId="11">#REF!</definedName>
    <definedName name="S4P6" localSheetId="12">#REF!</definedName>
    <definedName name="S4P6">#REF!</definedName>
    <definedName name="S4P7" localSheetId="2">#REF!</definedName>
    <definedName name="S4P7" localSheetId="10">#REF!</definedName>
    <definedName name="S4P7" localSheetId="8">#REF!</definedName>
    <definedName name="S4P7" localSheetId="11">#REF!</definedName>
    <definedName name="S4P7" localSheetId="12">#REF!</definedName>
    <definedName name="S4P7">#REF!</definedName>
    <definedName name="S4P8" localSheetId="2">#REF!</definedName>
    <definedName name="S4P8" localSheetId="10">#REF!</definedName>
    <definedName name="S4P8" localSheetId="8">#REF!</definedName>
    <definedName name="S4P8" localSheetId="11">#REF!</definedName>
    <definedName name="S4P8" localSheetId="12">#REF!</definedName>
    <definedName name="S4P8">#REF!</definedName>
    <definedName name="S4P9" localSheetId="2">#REF!</definedName>
    <definedName name="S4P9" localSheetId="10">#REF!</definedName>
    <definedName name="S4P9" localSheetId="8">#REF!</definedName>
    <definedName name="S4P9" localSheetId="11">#REF!</definedName>
    <definedName name="S4P9" localSheetId="12">#REF!</definedName>
    <definedName name="S4P9">#REF!</definedName>
    <definedName name="S4R1" localSheetId="2">#REF!</definedName>
    <definedName name="S4R1" localSheetId="10">#REF!</definedName>
    <definedName name="S4R1" localSheetId="8">#REF!</definedName>
    <definedName name="S4R1" localSheetId="11">#REF!</definedName>
    <definedName name="S4R1" localSheetId="12">#REF!</definedName>
    <definedName name="S4R1">#REF!</definedName>
    <definedName name="S4R10" localSheetId="2">#REF!</definedName>
    <definedName name="S4R10" localSheetId="10">#REF!</definedName>
    <definedName name="S4R10" localSheetId="8">#REF!</definedName>
    <definedName name="S4R10" localSheetId="11">#REF!</definedName>
    <definedName name="S4R10" localSheetId="12">#REF!</definedName>
    <definedName name="S4R10">#REF!</definedName>
    <definedName name="S4R11" localSheetId="2">#REF!</definedName>
    <definedName name="S4R11" localSheetId="10">#REF!</definedName>
    <definedName name="S4R11" localSheetId="8">#REF!</definedName>
    <definedName name="S4R11" localSheetId="11">#REF!</definedName>
    <definedName name="S4R11" localSheetId="12">#REF!</definedName>
    <definedName name="S4R11">#REF!</definedName>
    <definedName name="S4R12" localSheetId="2">#REF!</definedName>
    <definedName name="S4R12" localSheetId="10">#REF!</definedName>
    <definedName name="S4R12" localSheetId="8">#REF!</definedName>
    <definedName name="S4R12" localSheetId="11">#REF!</definedName>
    <definedName name="S4R12" localSheetId="12">#REF!</definedName>
    <definedName name="S4R12">#REF!</definedName>
    <definedName name="S4R13" localSheetId="2">#REF!</definedName>
    <definedName name="S4R13" localSheetId="10">#REF!</definedName>
    <definedName name="S4R13" localSheetId="8">#REF!</definedName>
    <definedName name="S4R13" localSheetId="11">#REF!</definedName>
    <definedName name="S4R13" localSheetId="12">#REF!</definedName>
    <definedName name="S4R13">#REF!</definedName>
    <definedName name="S4R14" localSheetId="2">#REF!</definedName>
    <definedName name="S4R14" localSheetId="10">#REF!</definedName>
    <definedName name="S4R14" localSheetId="8">#REF!</definedName>
    <definedName name="S4R14" localSheetId="11">#REF!</definedName>
    <definedName name="S4R14" localSheetId="12">#REF!</definedName>
    <definedName name="S4R14">#REF!</definedName>
    <definedName name="S4R15" localSheetId="2">#REF!</definedName>
    <definedName name="S4R15" localSheetId="10">#REF!</definedName>
    <definedName name="S4R15" localSheetId="8">#REF!</definedName>
    <definedName name="S4R15" localSheetId="11">#REF!</definedName>
    <definedName name="S4R15" localSheetId="12">#REF!</definedName>
    <definedName name="S4R15">#REF!</definedName>
    <definedName name="S4R16" localSheetId="2">#REF!</definedName>
    <definedName name="S4R16" localSheetId="10">#REF!</definedName>
    <definedName name="S4R16" localSheetId="8">#REF!</definedName>
    <definedName name="S4R16" localSheetId="11">#REF!</definedName>
    <definedName name="S4R16" localSheetId="12">#REF!</definedName>
    <definedName name="S4R16">#REF!</definedName>
    <definedName name="S4R17" localSheetId="2">#REF!</definedName>
    <definedName name="S4R17" localSheetId="10">#REF!</definedName>
    <definedName name="S4R17" localSheetId="8">#REF!</definedName>
    <definedName name="S4R17" localSheetId="11">#REF!</definedName>
    <definedName name="S4R17" localSheetId="12">#REF!</definedName>
    <definedName name="S4R17">#REF!</definedName>
    <definedName name="S4R18" localSheetId="2">#REF!</definedName>
    <definedName name="S4R18" localSheetId="10">#REF!</definedName>
    <definedName name="S4R18" localSheetId="8">#REF!</definedName>
    <definedName name="S4R18" localSheetId="11">#REF!</definedName>
    <definedName name="S4R18" localSheetId="12">#REF!</definedName>
    <definedName name="S4R18">#REF!</definedName>
    <definedName name="S4R19" localSheetId="2">#REF!</definedName>
    <definedName name="S4R19" localSheetId="10">#REF!</definedName>
    <definedName name="S4R19" localSheetId="8">#REF!</definedName>
    <definedName name="S4R19" localSheetId="11">#REF!</definedName>
    <definedName name="S4R19" localSheetId="12">#REF!</definedName>
    <definedName name="S4R19">#REF!</definedName>
    <definedName name="S4R2" localSheetId="2">#REF!</definedName>
    <definedName name="S4R2" localSheetId="10">#REF!</definedName>
    <definedName name="S4R2" localSheetId="8">#REF!</definedName>
    <definedName name="S4R2" localSheetId="11">#REF!</definedName>
    <definedName name="S4R2" localSheetId="12">#REF!</definedName>
    <definedName name="S4R2">#REF!</definedName>
    <definedName name="S4R20" localSheetId="2">#REF!</definedName>
    <definedName name="S4R20" localSheetId="10">#REF!</definedName>
    <definedName name="S4R20" localSheetId="8">#REF!</definedName>
    <definedName name="S4R20" localSheetId="11">#REF!</definedName>
    <definedName name="S4R20" localSheetId="12">#REF!</definedName>
    <definedName name="S4R20">#REF!</definedName>
    <definedName name="S4R21" localSheetId="2">#REF!</definedName>
    <definedName name="S4R21" localSheetId="10">#REF!</definedName>
    <definedName name="S4R21" localSheetId="8">#REF!</definedName>
    <definedName name="S4R21" localSheetId="11">#REF!</definedName>
    <definedName name="S4R21" localSheetId="12">#REF!</definedName>
    <definedName name="S4R21">#REF!</definedName>
    <definedName name="S4R22" localSheetId="2">#REF!</definedName>
    <definedName name="S4R22" localSheetId="10">#REF!</definedName>
    <definedName name="S4R22" localSheetId="8">#REF!</definedName>
    <definedName name="S4R22" localSheetId="11">#REF!</definedName>
    <definedName name="S4R22" localSheetId="12">#REF!</definedName>
    <definedName name="S4R22">#REF!</definedName>
    <definedName name="S4R23" localSheetId="2">#REF!</definedName>
    <definedName name="S4R23" localSheetId="10">#REF!</definedName>
    <definedName name="S4R23" localSheetId="8">#REF!</definedName>
    <definedName name="S4R23" localSheetId="11">#REF!</definedName>
    <definedName name="S4R23" localSheetId="12">#REF!</definedName>
    <definedName name="S4R23">#REF!</definedName>
    <definedName name="S4R24" localSheetId="2">#REF!</definedName>
    <definedName name="S4R24" localSheetId="10">#REF!</definedName>
    <definedName name="S4R24" localSheetId="8">#REF!</definedName>
    <definedName name="S4R24" localSheetId="11">#REF!</definedName>
    <definedName name="S4R24" localSheetId="12">#REF!</definedName>
    <definedName name="S4R24">#REF!</definedName>
    <definedName name="S4R3" localSheetId="2">#REF!</definedName>
    <definedName name="S4R3" localSheetId="10">#REF!</definedName>
    <definedName name="S4R3" localSheetId="8">#REF!</definedName>
    <definedName name="S4R3" localSheetId="11">#REF!</definedName>
    <definedName name="S4R3" localSheetId="12">#REF!</definedName>
    <definedName name="S4R3">#REF!</definedName>
    <definedName name="S4R4" localSheetId="2">#REF!</definedName>
    <definedName name="S4R4" localSheetId="10">#REF!</definedName>
    <definedName name="S4R4" localSheetId="8">#REF!</definedName>
    <definedName name="S4R4" localSheetId="11">#REF!</definedName>
    <definedName name="S4R4" localSheetId="12">#REF!</definedName>
    <definedName name="S4R4">#REF!</definedName>
    <definedName name="S4R5" localSheetId="2">#REF!</definedName>
    <definedName name="S4R5" localSheetId="10">#REF!</definedName>
    <definedName name="S4R5" localSheetId="8">#REF!</definedName>
    <definedName name="S4R5" localSheetId="11">#REF!</definedName>
    <definedName name="S4R5" localSheetId="12">#REF!</definedName>
    <definedName name="S4R5">#REF!</definedName>
    <definedName name="S4R6" localSheetId="2">#REF!</definedName>
    <definedName name="S4R6" localSheetId="10">#REF!</definedName>
    <definedName name="S4R6" localSheetId="8">#REF!</definedName>
    <definedName name="S4R6" localSheetId="11">#REF!</definedName>
    <definedName name="S4R6" localSheetId="12">#REF!</definedName>
    <definedName name="S4R6">#REF!</definedName>
    <definedName name="S4R7" localSheetId="2">#REF!</definedName>
    <definedName name="S4R7" localSheetId="10">#REF!</definedName>
    <definedName name="S4R7" localSheetId="8">#REF!</definedName>
    <definedName name="S4R7" localSheetId="11">#REF!</definedName>
    <definedName name="S4R7" localSheetId="12">#REF!</definedName>
    <definedName name="S4R7">#REF!</definedName>
    <definedName name="S4R8" localSheetId="2">#REF!</definedName>
    <definedName name="S4R8" localSheetId="10">#REF!</definedName>
    <definedName name="S4R8" localSheetId="8">#REF!</definedName>
    <definedName name="S4R8" localSheetId="11">#REF!</definedName>
    <definedName name="S4R8" localSheetId="12">#REF!</definedName>
    <definedName name="S4R8">#REF!</definedName>
    <definedName name="S4R9" localSheetId="2">#REF!</definedName>
    <definedName name="S4R9" localSheetId="10">#REF!</definedName>
    <definedName name="S4R9" localSheetId="8">#REF!</definedName>
    <definedName name="S4R9" localSheetId="11">#REF!</definedName>
    <definedName name="S4R9" localSheetId="12">#REF!</definedName>
    <definedName name="S4R9">#REF!</definedName>
    <definedName name="S5P1" localSheetId="2">#REF!</definedName>
    <definedName name="S5P1" localSheetId="10">#REF!</definedName>
    <definedName name="S5P1" localSheetId="8">#REF!</definedName>
    <definedName name="S5P1" localSheetId="11">#REF!</definedName>
    <definedName name="S5P1" localSheetId="12">#REF!</definedName>
    <definedName name="S5P1">#REF!</definedName>
    <definedName name="S5P10" localSheetId="2">#REF!</definedName>
    <definedName name="S5P10" localSheetId="10">#REF!</definedName>
    <definedName name="S5P10" localSheetId="8">#REF!</definedName>
    <definedName name="S5P10" localSheetId="11">#REF!</definedName>
    <definedName name="S5P10" localSheetId="12">#REF!</definedName>
    <definedName name="S5P10">#REF!</definedName>
    <definedName name="S5P11" localSheetId="2">#REF!</definedName>
    <definedName name="S5P11" localSheetId="10">#REF!</definedName>
    <definedName name="S5P11" localSheetId="8">#REF!</definedName>
    <definedName name="S5P11" localSheetId="11">#REF!</definedName>
    <definedName name="S5P11" localSheetId="12">#REF!</definedName>
    <definedName name="S5P11">#REF!</definedName>
    <definedName name="S5P12" localSheetId="2">#REF!</definedName>
    <definedName name="S5P12" localSheetId="10">#REF!</definedName>
    <definedName name="S5P12" localSheetId="8">#REF!</definedName>
    <definedName name="S5P12" localSheetId="11">#REF!</definedName>
    <definedName name="S5P12" localSheetId="12">#REF!</definedName>
    <definedName name="S5P12">#REF!</definedName>
    <definedName name="S5P13" localSheetId="2">#REF!</definedName>
    <definedName name="S5P13" localSheetId="10">#REF!</definedName>
    <definedName name="S5P13" localSheetId="8">#REF!</definedName>
    <definedName name="S5P13" localSheetId="11">#REF!</definedName>
    <definedName name="S5P13" localSheetId="12">#REF!</definedName>
    <definedName name="S5P13">#REF!</definedName>
    <definedName name="S5P14" localSheetId="2">#REF!</definedName>
    <definedName name="S5P14" localSheetId="10">#REF!</definedName>
    <definedName name="S5P14" localSheetId="8">#REF!</definedName>
    <definedName name="S5P14" localSheetId="11">#REF!</definedName>
    <definedName name="S5P14" localSheetId="12">#REF!</definedName>
    <definedName name="S5P14">#REF!</definedName>
    <definedName name="S5P15" localSheetId="2">#REF!</definedName>
    <definedName name="S5P15" localSheetId="10">#REF!</definedName>
    <definedName name="S5P15" localSheetId="8">#REF!</definedName>
    <definedName name="S5P15" localSheetId="11">#REF!</definedName>
    <definedName name="S5P15" localSheetId="12">#REF!</definedName>
    <definedName name="S5P15">#REF!</definedName>
    <definedName name="S5P16" localSheetId="2">#REF!</definedName>
    <definedName name="S5P16" localSheetId="10">#REF!</definedName>
    <definedName name="S5P16" localSheetId="8">#REF!</definedName>
    <definedName name="S5P16" localSheetId="11">#REF!</definedName>
    <definedName name="S5P16" localSheetId="12">#REF!</definedName>
    <definedName name="S5P16">#REF!</definedName>
    <definedName name="S5P17" localSheetId="2">#REF!</definedName>
    <definedName name="S5P17" localSheetId="10">#REF!</definedName>
    <definedName name="S5P17" localSheetId="8">#REF!</definedName>
    <definedName name="S5P17" localSheetId="11">#REF!</definedName>
    <definedName name="S5P17" localSheetId="12">#REF!</definedName>
    <definedName name="S5P17">#REF!</definedName>
    <definedName name="S5P18" localSheetId="2">#REF!</definedName>
    <definedName name="S5P18" localSheetId="10">#REF!</definedName>
    <definedName name="S5P18" localSheetId="8">#REF!</definedName>
    <definedName name="S5P18" localSheetId="11">#REF!</definedName>
    <definedName name="S5P18" localSheetId="12">#REF!</definedName>
    <definedName name="S5P18">#REF!</definedName>
    <definedName name="S5P19" localSheetId="2">#REF!</definedName>
    <definedName name="S5P19" localSheetId="10">#REF!</definedName>
    <definedName name="S5P19" localSheetId="8">#REF!</definedName>
    <definedName name="S5P19" localSheetId="11">#REF!</definedName>
    <definedName name="S5P19" localSheetId="12">#REF!</definedName>
    <definedName name="S5P19">#REF!</definedName>
    <definedName name="S5P2" localSheetId="2">#REF!</definedName>
    <definedName name="S5P2" localSheetId="10">#REF!</definedName>
    <definedName name="S5P2" localSheetId="8">#REF!</definedName>
    <definedName name="S5P2" localSheetId="11">#REF!</definedName>
    <definedName name="S5P2" localSheetId="12">#REF!</definedName>
    <definedName name="S5P2">#REF!</definedName>
    <definedName name="S5P20" localSheetId="2">#REF!</definedName>
    <definedName name="S5P20" localSheetId="10">#REF!</definedName>
    <definedName name="S5P20" localSheetId="8">#REF!</definedName>
    <definedName name="S5P20" localSheetId="11">#REF!</definedName>
    <definedName name="S5P20" localSheetId="12">#REF!</definedName>
    <definedName name="S5P20">#REF!</definedName>
    <definedName name="S5P21" localSheetId="2">#REF!</definedName>
    <definedName name="S5P21" localSheetId="10">#REF!</definedName>
    <definedName name="S5P21" localSheetId="8">#REF!</definedName>
    <definedName name="S5P21" localSheetId="11">#REF!</definedName>
    <definedName name="S5P21" localSheetId="12">#REF!</definedName>
    <definedName name="S5P21">#REF!</definedName>
    <definedName name="S5P22" localSheetId="2">#REF!</definedName>
    <definedName name="S5P22" localSheetId="10">#REF!</definedName>
    <definedName name="S5P22" localSheetId="8">#REF!</definedName>
    <definedName name="S5P22" localSheetId="11">#REF!</definedName>
    <definedName name="S5P22" localSheetId="12">#REF!</definedName>
    <definedName name="S5P22">#REF!</definedName>
    <definedName name="S5P23" localSheetId="2">#REF!</definedName>
    <definedName name="S5P23" localSheetId="10">#REF!</definedName>
    <definedName name="S5P23" localSheetId="8">#REF!</definedName>
    <definedName name="S5P23" localSheetId="11">#REF!</definedName>
    <definedName name="S5P23" localSheetId="12">#REF!</definedName>
    <definedName name="S5P23">#REF!</definedName>
    <definedName name="S5P24" localSheetId="2">#REF!</definedName>
    <definedName name="S5P24" localSheetId="10">#REF!</definedName>
    <definedName name="S5P24" localSheetId="8">#REF!</definedName>
    <definedName name="S5P24" localSheetId="11">#REF!</definedName>
    <definedName name="S5P24" localSheetId="12">#REF!</definedName>
    <definedName name="S5P24">#REF!</definedName>
    <definedName name="S5P3" localSheetId="2">#REF!</definedName>
    <definedName name="S5P3" localSheetId="10">#REF!</definedName>
    <definedName name="S5P3" localSheetId="8">#REF!</definedName>
    <definedName name="S5P3" localSheetId="11">#REF!</definedName>
    <definedName name="S5P3" localSheetId="12">#REF!</definedName>
    <definedName name="S5P3">#REF!</definedName>
    <definedName name="S5P4" localSheetId="2">#REF!</definedName>
    <definedName name="S5P4" localSheetId="10">#REF!</definedName>
    <definedName name="S5P4" localSheetId="8">#REF!</definedName>
    <definedName name="S5P4" localSheetId="11">#REF!</definedName>
    <definedName name="S5P4" localSheetId="12">#REF!</definedName>
    <definedName name="S5P4">#REF!</definedName>
    <definedName name="S5P5" localSheetId="2">#REF!</definedName>
    <definedName name="S5P5" localSheetId="10">#REF!</definedName>
    <definedName name="S5P5" localSheetId="8">#REF!</definedName>
    <definedName name="S5P5" localSheetId="11">#REF!</definedName>
    <definedName name="S5P5" localSheetId="12">#REF!</definedName>
    <definedName name="S5P5">#REF!</definedName>
    <definedName name="S5P6" localSheetId="2">#REF!</definedName>
    <definedName name="S5P6" localSheetId="10">#REF!</definedName>
    <definedName name="S5P6" localSheetId="8">#REF!</definedName>
    <definedName name="S5P6" localSheetId="11">#REF!</definedName>
    <definedName name="S5P6" localSheetId="12">#REF!</definedName>
    <definedName name="S5P6">#REF!</definedName>
    <definedName name="S5P7" localSheetId="2">#REF!</definedName>
    <definedName name="S5P7" localSheetId="10">#REF!</definedName>
    <definedName name="S5P7" localSheetId="8">#REF!</definedName>
    <definedName name="S5P7" localSheetId="11">#REF!</definedName>
    <definedName name="S5P7" localSheetId="12">#REF!</definedName>
    <definedName name="S5P7">#REF!</definedName>
    <definedName name="S5P8" localSheetId="2">#REF!</definedName>
    <definedName name="S5P8" localSheetId="10">#REF!</definedName>
    <definedName name="S5P8" localSheetId="8">#REF!</definedName>
    <definedName name="S5P8" localSheetId="11">#REF!</definedName>
    <definedName name="S5P8" localSheetId="12">#REF!</definedName>
    <definedName name="S5P8">#REF!</definedName>
    <definedName name="S5P9" localSheetId="2">#REF!</definedName>
    <definedName name="S5P9" localSheetId="10">#REF!</definedName>
    <definedName name="S5P9" localSheetId="8">#REF!</definedName>
    <definedName name="S5P9" localSheetId="11">#REF!</definedName>
    <definedName name="S5P9" localSheetId="12">#REF!</definedName>
    <definedName name="S5P9">#REF!</definedName>
    <definedName name="S5R1" localSheetId="2">#REF!</definedName>
    <definedName name="S5R1" localSheetId="10">#REF!</definedName>
    <definedName name="S5R1" localSheetId="8">#REF!</definedName>
    <definedName name="S5R1" localSheetId="11">#REF!</definedName>
    <definedName name="S5R1" localSheetId="12">#REF!</definedName>
    <definedName name="S5R1">#REF!</definedName>
    <definedName name="S5R10" localSheetId="2">#REF!</definedName>
    <definedName name="S5R10" localSheetId="10">#REF!</definedName>
    <definedName name="S5R10" localSheetId="8">#REF!</definedName>
    <definedName name="S5R10" localSheetId="11">#REF!</definedName>
    <definedName name="S5R10" localSheetId="12">#REF!</definedName>
    <definedName name="S5R10">#REF!</definedName>
    <definedName name="S5R11" localSheetId="2">#REF!</definedName>
    <definedName name="S5R11" localSheetId="10">#REF!</definedName>
    <definedName name="S5R11" localSheetId="8">#REF!</definedName>
    <definedName name="S5R11" localSheetId="11">#REF!</definedName>
    <definedName name="S5R11" localSheetId="12">#REF!</definedName>
    <definedName name="S5R11">#REF!</definedName>
    <definedName name="S5R12" localSheetId="2">#REF!</definedName>
    <definedName name="S5R12" localSheetId="10">#REF!</definedName>
    <definedName name="S5R12" localSheetId="8">#REF!</definedName>
    <definedName name="S5R12" localSheetId="11">#REF!</definedName>
    <definedName name="S5R12" localSheetId="12">#REF!</definedName>
    <definedName name="S5R12">#REF!</definedName>
    <definedName name="S5R13" localSheetId="2">#REF!</definedName>
    <definedName name="S5R13" localSheetId="10">#REF!</definedName>
    <definedName name="S5R13" localSheetId="8">#REF!</definedName>
    <definedName name="S5R13" localSheetId="11">#REF!</definedName>
    <definedName name="S5R13" localSheetId="12">#REF!</definedName>
    <definedName name="S5R13">#REF!</definedName>
    <definedName name="S5R14" localSheetId="2">#REF!</definedName>
    <definedName name="S5R14" localSheetId="10">#REF!</definedName>
    <definedName name="S5R14" localSheetId="8">#REF!</definedName>
    <definedName name="S5R14" localSheetId="11">#REF!</definedName>
    <definedName name="S5R14" localSheetId="12">#REF!</definedName>
    <definedName name="S5R14">#REF!</definedName>
    <definedName name="S5R15" localSheetId="2">#REF!</definedName>
    <definedName name="S5R15" localSheetId="10">#REF!</definedName>
    <definedName name="S5R15" localSheetId="8">#REF!</definedName>
    <definedName name="S5R15" localSheetId="11">#REF!</definedName>
    <definedName name="S5R15" localSheetId="12">#REF!</definedName>
    <definedName name="S5R15">#REF!</definedName>
    <definedName name="S5R16" localSheetId="2">#REF!</definedName>
    <definedName name="S5R16" localSheetId="10">#REF!</definedName>
    <definedName name="S5R16" localSheetId="8">#REF!</definedName>
    <definedName name="S5R16" localSheetId="11">#REF!</definedName>
    <definedName name="S5R16" localSheetId="12">#REF!</definedName>
    <definedName name="S5R16">#REF!</definedName>
    <definedName name="S5R17" localSheetId="2">#REF!</definedName>
    <definedName name="S5R17" localSheetId="10">#REF!</definedName>
    <definedName name="S5R17" localSheetId="8">#REF!</definedName>
    <definedName name="S5R17" localSheetId="11">#REF!</definedName>
    <definedName name="S5R17" localSheetId="12">#REF!</definedName>
    <definedName name="S5R17">#REF!</definedName>
    <definedName name="S5R18" localSheetId="2">#REF!</definedName>
    <definedName name="S5R18" localSheetId="10">#REF!</definedName>
    <definedName name="S5R18" localSheetId="8">#REF!</definedName>
    <definedName name="S5R18" localSheetId="11">#REF!</definedName>
    <definedName name="S5R18" localSheetId="12">#REF!</definedName>
    <definedName name="S5R18">#REF!</definedName>
    <definedName name="S5R19" localSheetId="2">#REF!</definedName>
    <definedName name="S5R19" localSheetId="10">#REF!</definedName>
    <definedName name="S5R19" localSheetId="8">#REF!</definedName>
    <definedName name="S5R19" localSheetId="11">#REF!</definedName>
    <definedName name="S5R19" localSheetId="12">#REF!</definedName>
    <definedName name="S5R19">#REF!</definedName>
    <definedName name="S5R2" localSheetId="2">#REF!</definedName>
    <definedName name="S5R2" localSheetId="10">#REF!</definedName>
    <definedName name="S5R2" localSheetId="8">#REF!</definedName>
    <definedName name="S5R2" localSheetId="11">#REF!</definedName>
    <definedName name="S5R2" localSheetId="12">#REF!</definedName>
    <definedName name="S5R2">#REF!</definedName>
    <definedName name="S5R20" localSheetId="2">#REF!</definedName>
    <definedName name="S5R20" localSheetId="10">#REF!</definedName>
    <definedName name="S5R20" localSheetId="8">#REF!</definedName>
    <definedName name="S5R20" localSheetId="11">#REF!</definedName>
    <definedName name="S5R20" localSheetId="12">#REF!</definedName>
    <definedName name="S5R20">#REF!</definedName>
    <definedName name="S5R21" localSheetId="2">#REF!</definedName>
    <definedName name="S5R21" localSheetId="10">#REF!</definedName>
    <definedName name="S5R21" localSheetId="8">#REF!</definedName>
    <definedName name="S5R21" localSheetId="11">#REF!</definedName>
    <definedName name="S5R21" localSheetId="12">#REF!</definedName>
    <definedName name="S5R21">#REF!</definedName>
    <definedName name="S5R22" localSheetId="2">#REF!</definedName>
    <definedName name="S5R22" localSheetId="10">#REF!</definedName>
    <definedName name="S5R22" localSheetId="8">#REF!</definedName>
    <definedName name="S5R22" localSheetId="11">#REF!</definedName>
    <definedName name="S5R22" localSheetId="12">#REF!</definedName>
    <definedName name="S5R22">#REF!</definedName>
    <definedName name="S5R23" localSheetId="2">#REF!</definedName>
    <definedName name="S5R23" localSheetId="10">#REF!</definedName>
    <definedName name="S5R23" localSheetId="8">#REF!</definedName>
    <definedName name="S5R23" localSheetId="11">#REF!</definedName>
    <definedName name="S5R23" localSheetId="12">#REF!</definedName>
    <definedName name="S5R23">#REF!</definedName>
    <definedName name="S5R24" localSheetId="2">#REF!</definedName>
    <definedName name="S5R24" localSheetId="10">#REF!</definedName>
    <definedName name="S5R24" localSheetId="8">#REF!</definedName>
    <definedName name="S5R24" localSheetId="11">#REF!</definedName>
    <definedName name="S5R24" localSheetId="12">#REF!</definedName>
    <definedName name="S5R24">#REF!</definedName>
    <definedName name="S5R3" localSheetId="2">#REF!</definedName>
    <definedName name="S5R3" localSheetId="10">#REF!</definedName>
    <definedName name="S5R3" localSheetId="8">#REF!</definedName>
    <definedName name="S5R3" localSheetId="11">#REF!</definedName>
    <definedName name="S5R3" localSheetId="12">#REF!</definedName>
    <definedName name="S5R3">#REF!</definedName>
    <definedName name="S5R4" localSheetId="2">#REF!</definedName>
    <definedName name="S5R4" localSheetId="10">#REF!</definedName>
    <definedName name="S5R4" localSheetId="8">#REF!</definedName>
    <definedName name="S5R4" localSheetId="11">#REF!</definedName>
    <definedName name="S5R4" localSheetId="12">#REF!</definedName>
    <definedName name="S5R4">#REF!</definedName>
    <definedName name="S5R5" localSheetId="2">#REF!</definedName>
    <definedName name="S5R5" localSheetId="10">#REF!</definedName>
    <definedName name="S5R5" localSheetId="8">#REF!</definedName>
    <definedName name="S5R5" localSheetId="11">#REF!</definedName>
    <definedName name="S5R5" localSheetId="12">#REF!</definedName>
    <definedName name="S5R5">#REF!</definedName>
    <definedName name="S5R6" localSheetId="2">#REF!</definedName>
    <definedName name="S5R6" localSheetId="10">#REF!</definedName>
    <definedName name="S5R6" localSheetId="8">#REF!</definedName>
    <definedName name="S5R6" localSheetId="11">#REF!</definedName>
    <definedName name="S5R6" localSheetId="12">#REF!</definedName>
    <definedName name="S5R6">#REF!</definedName>
    <definedName name="S5R7" localSheetId="2">#REF!</definedName>
    <definedName name="S5R7" localSheetId="10">#REF!</definedName>
    <definedName name="S5R7" localSheetId="8">#REF!</definedName>
    <definedName name="S5R7" localSheetId="11">#REF!</definedName>
    <definedName name="S5R7" localSheetId="12">#REF!</definedName>
    <definedName name="S5R7">#REF!</definedName>
    <definedName name="S5R8" localSheetId="2">#REF!</definedName>
    <definedName name="S5R8" localSheetId="10">#REF!</definedName>
    <definedName name="S5R8" localSheetId="8">#REF!</definedName>
    <definedName name="S5R8" localSheetId="11">#REF!</definedName>
    <definedName name="S5R8" localSheetId="12">#REF!</definedName>
    <definedName name="S5R8">#REF!</definedName>
    <definedName name="S5R9" localSheetId="2">#REF!</definedName>
    <definedName name="S5R9" localSheetId="10">#REF!</definedName>
    <definedName name="S5R9" localSheetId="8">#REF!</definedName>
    <definedName name="S5R9" localSheetId="11">#REF!</definedName>
    <definedName name="S5R9" localSheetId="12">#REF!</definedName>
    <definedName name="S5R9">#REF!</definedName>
    <definedName name="S6P1" localSheetId="2">#REF!</definedName>
    <definedName name="S6P1" localSheetId="10">#REF!</definedName>
    <definedName name="S6P1" localSheetId="8">#REF!</definedName>
    <definedName name="S6P1" localSheetId="11">#REF!</definedName>
    <definedName name="S6P1" localSheetId="12">#REF!</definedName>
    <definedName name="S6P1">#REF!</definedName>
    <definedName name="S6P10" localSheetId="2">#REF!</definedName>
    <definedName name="S6P10" localSheetId="10">#REF!</definedName>
    <definedName name="S6P10" localSheetId="8">#REF!</definedName>
    <definedName name="S6P10" localSheetId="11">#REF!</definedName>
    <definedName name="S6P10" localSheetId="12">#REF!</definedName>
    <definedName name="S6P10">#REF!</definedName>
    <definedName name="S6P11" localSheetId="2">#REF!</definedName>
    <definedName name="S6P11" localSheetId="10">#REF!</definedName>
    <definedName name="S6P11" localSheetId="8">#REF!</definedName>
    <definedName name="S6P11" localSheetId="11">#REF!</definedName>
    <definedName name="S6P11" localSheetId="12">#REF!</definedName>
    <definedName name="S6P11">#REF!</definedName>
    <definedName name="S6P12" localSheetId="2">#REF!</definedName>
    <definedName name="S6P12" localSheetId="10">#REF!</definedName>
    <definedName name="S6P12" localSheetId="8">#REF!</definedName>
    <definedName name="S6P12" localSheetId="11">#REF!</definedName>
    <definedName name="S6P12" localSheetId="12">#REF!</definedName>
    <definedName name="S6P12">#REF!</definedName>
    <definedName name="S6P13" localSheetId="2">#REF!</definedName>
    <definedName name="S6P13" localSheetId="10">#REF!</definedName>
    <definedName name="S6P13" localSheetId="8">#REF!</definedName>
    <definedName name="S6P13" localSheetId="11">#REF!</definedName>
    <definedName name="S6P13" localSheetId="12">#REF!</definedName>
    <definedName name="S6P13">#REF!</definedName>
    <definedName name="S6P14" localSheetId="2">#REF!</definedName>
    <definedName name="S6P14" localSheetId="10">#REF!</definedName>
    <definedName name="S6P14" localSheetId="8">#REF!</definedName>
    <definedName name="S6P14" localSheetId="11">#REF!</definedName>
    <definedName name="S6P14" localSheetId="12">#REF!</definedName>
    <definedName name="S6P14">#REF!</definedName>
    <definedName name="S6P15" localSheetId="2">#REF!</definedName>
    <definedName name="S6P15" localSheetId="10">#REF!</definedName>
    <definedName name="S6P15" localSheetId="8">#REF!</definedName>
    <definedName name="S6P15" localSheetId="11">#REF!</definedName>
    <definedName name="S6P15" localSheetId="12">#REF!</definedName>
    <definedName name="S6P15">#REF!</definedName>
    <definedName name="S6P16" localSheetId="2">#REF!</definedName>
    <definedName name="S6P16" localSheetId="10">#REF!</definedName>
    <definedName name="S6P16" localSheetId="8">#REF!</definedName>
    <definedName name="S6P16" localSheetId="11">#REF!</definedName>
    <definedName name="S6P16" localSheetId="12">#REF!</definedName>
    <definedName name="S6P16">#REF!</definedName>
    <definedName name="S6P17" localSheetId="2">#REF!</definedName>
    <definedName name="S6P17" localSheetId="10">#REF!</definedName>
    <definedName name="S6P17" localSheetId="8">#REF!</definedName>
    <definedName name="S6P17" localSheetId="11">#REF!</definedName>
    <definedName name="S6P17" localSheetId="12">#REF!</definedName>
    <definedName name="S6P17">#REF!</definedName>
    <definedName name="S6P18" localSheetId="2">#REF!</definedName>
    <definedName name="S6P18" localSheetId="10">#REF!</definedName>
    <definedName name="S6P18" localSheetId="8">#REF!</definedName>
    <definedName name="S6P18" localSheetId="11">#REF!</definedName>
    <definedName name="S6P18" localSheetId="12">#REF!</definedName>
    <definedName name="S6P18">#REF!</definedName>
    <definedName name="S6P19" localSheetId="2">#REF!</definedName>
    <definedName name="S6P19" localSheetId="10">#REF!</definedName>
    <definedName name="S6P19" localSheetId="8">#REF!</definedName>
    <definedName name="S6P19" localSheetId="11">#REF!</definedName>
    <definedName name="S6P19" localSheetId="12">#REF!</definedName>
    <definedName name="S6P19">#REF!</definedName>
    <definedName name="S6P2" localSheetId="2">#REF!</definedName>
    <definedName name="S6P2" localSheetId="10">#REF!</definedName>
    <definedName name="S6P2" localSheetId="8">#REF!</definedName>
    <definedName name="S6P2" localSheetId="11">#REF!</definedName>
    <definedName name="S6P2" localSheetId="12">#REF!</definedName>
    <definedName name="S6P2">#REF!</definedName>
    <definedName name="S6P20" localSheetId="2">#REF!</definedName>
    <definedName name="S6P20" localSheetId="10">#REF!</definedName>
    <definedName name="S6P20" localSheetId="8">#REF!</definedName>
    <definedName name="S6P20" localSheetId="11">#REF!</definedName>
    <definedName name="S6P20" localSheetId="12">#REF!</definedName>
    <definedName name="S6P20">#REF!</definedName>
    <definedName name="S6P21" localSheetId="2">#REF!</definedName>
    <definedName name="S6P21" localSheetId="10">#REF!</definedName>
    <definedName name="S6P21" localSheetId="8">#REF!</definedName>
    <definedName name="S6P21" localSheetId="11">#REF!</definedName>
    <definedName name="S6P21" localSheetId="12">#REF!</definedName>
    <definedName name="S6P21">#REF!</definedName>
    <definedName name="S6P22" localSheetId="2">#REF!</definedName>
    <definedName name="S6P22" localSheetId="10">#REF!</definedName>
    <definedName name="S6P22" localSheetId="8">#REF!</definedName>
    <definedName name="S6P22" localSheetId="11">#REF!</definedName>
    <definedName name="S6P22" localSheetId="12">#REF!</definedName>
    <definedName name="S6P22">#REF!</definedName>
    <definedName name="S6P23" localSheetId="2">#REF!</definedName>
    <definedName name="S6P23" localSheetId="10">#REF!</definedName>
    <definedName name="S6P23" localSheetId="8">#REF!</definedName>
    <definedName name="S6P23" localSheetId="11">#REF!</definedName>
    <definedName name="S6P23" localSheetId="12">#REF!</definedName>
    <definedName name="S6P23">#REF!</definedName>
    <definedName name="S6P24" localSheetId="2">#REF!</definedName>
    <definedName name="S6P24" localSheetId="10">#REF!</definedName>
    <definedName name="S6P24" localSheetId="8">#REF!</definedName>
    <definedName name="S6P24" localSheetId="11">#REF!</definedName>
    <definedName name="S6P24" localSheetId="12">#REF!</definedName>
    <definedName name="S6P24">#REF!</definedName>
    <definedName name="S6P3" localSheetId="2">#REF!</definedName>
    <definedName name="S6P3" localSheetId="10">#REF!</definedName>
    <definedName name="S6P3" localSheetId="8">#REF!</definedName>
    <definedName name="S6P3" localSheetId="11">#REF!</definedName>
    <definedName name="S6P3" localSheetId="12">#REF!</definedName>
    <definedName name="S6P3">#REF!</definedName>
    <definedName name="S6P4" localSheetId="2">#REF!</definedName>
    <definedName name="S6P4" localSheetId="10">#REF!</definedName>
    <definedName name="S6P4" localSheetId="8">#REF!</definedName>
    <definedName name="S6P4" localSheetId="11">#REF!</definedName>
    <definedName name="S6P4" localSheetId="12">#REF!</definedName>
    <definedName name="S6P4">#REF!</definedName>
    <definedName name="S6P5" localSheetId="2">#REF!</definedName>
    <definedName name="S6P5" localSheetId="10">#REF!</definedName>
    <definedName name="S6P5" localSheetId="8">#REF!</definedName>
    <definedName name="S6P5" localSheetId="11">#REF!</definedName>
    <definedName name="S6P5" localSheetId="12">#REF!</definedName>
    <definedName name="S6P5">#REF!</definedName>
    <definedName name="S6P6" localSheetId="2">#REF!</definedName>
    <definedName name="S6P6" localSheetId="10">#REF!</definedName>
    <definedName name="S6P6" localSheetId="8">#REF!</definedName>
    <definedName name="S6P6" localSheetId="11">#REF!</definedName>
    <definedName name="S6P6" localSheetId="12">#REF!</definedName>
    <definedName name="S6P6">#REF!</definedName>
    <definedName name="S6P7" localSheetId="2">#REF!</definedName>
    <definedName name="S6P7" localSheetId="10">#REF!</definedName>
    <definedName name="S6P7" localSheetId="8">#REF!</definedName>
    <definedName name="S6P7" localSheetId="11">#REF!</definedName>
    <definedName name="S6P7" localSheetId="12">#REF!</definedName>
    <definedName name="S6P7">#REF!</definedName>
    <definedName name="S6P8" localSheetId="2">#REF!</definedName>
    <definedName name="S6P8" localSheetId="10">#REF!</definedName>
    <definedName name="S6P8" localSheetId="8">#REF!</definedName>
    <definedName name="S6P8" localSheetId="11">#REF!</definedName>
    <definedName name="S6P8" localSheetId="12">#REF!</definedName>
    <definedName name="S6P8">#REF!</definedName>
    <definedName name="S6P9" localSheetId="2">#REF!</definedName>
    <definedName name="S6P9" localSheetId="10">#REF!</definedName>
    <definedName name="S6P9" localSheetId="8">#REF!</definedName>
    <definedName name="S6P9" localSheetId="11">#REF!</definedName>
    <definedName name="S6P9" localSheetId="12">#REF!</definedName>
    <definedName name="S6P9">#REF!</definedName>
    <definedName name="S6R1" localSheetId="2">#REF!</definedName>
    <definedName name="S6R1" localSheetId="10">#REF!</definedName>
    <definedName name="S6R1" localSheetId="8">#REF!</definedName>
    <definedName name="S6R1" localSheetId="11">#REF!</definedName>
    <definedName name="S6R1" localSheetId="12">#REF!</definedName>
    <definedName name="S6R1">#REF!</definedName>
    <definedName name="S6R10" localSheetId="2">#REF!</definedName>
    <definedName name="S6R10" localSheetId="10">#REF!</definedName>
    <definedName name="S6R10" localSheetId="8">#REF!</definedName>
    <definedName name="S6R10" localSheetId="11">#REF!</definedName>
    <definedName name="S6R10" localSheetId="12">#REF!</definedName>
    <definedName name="S6R10">#REF!</definedName>
    <definedName name="S6R11" localSheetId="2">#REF!</definedName>
    <definedName name="S6R11" localSheetId="10">#REF!</definedName>
    <definedName name="S6R11" localSheetId="8">#REF!</definedName>
    <definedName name="S6R11" localSheetId="11">#REF!</definedName>
    <definedName name="S6R11" localSheetId="12">#REF!</definedName>
    <definedName name="S6R11">#REF!</definedName>
    <definedName name="S6R12" localSheetId="2">#REF!</definedName>
    <definedName name="S6R12" localSheetId="10">#REF!</definedName>
    <definedName name="S6R12" localSheetId="8">#REF!</definedName>
    <definedName name="S6R12" localSheetId="11">#REF!</definedName>
    <definedName name="S6R12" localSheetId="12">#REF!</definedName>
    <definedName name="S6R12">#REF!</definedName>
    <definedName name="S6R13" localSheetId="2">#REF!</definedName>
    <definedName name="S6R13" localSheetId="10">#REF!</definedName>
    <definedName name="S6R13" localSheetId="8">#REF!</definedName>
    <definedName name="S6R13" localSheetId="11">#REF!</definedName>
    <definedName name="S6R13" localSheetId="12">#REF!</definedName>
    <definedName name="S6R13">#REF!</definedName>
    <definedName name="S6R14" localSheetId="2">#REF!</definedName>
    <definedName name="S6R14" localSheetId="10">#REF!</definedName>
    <definedName name="S6R14" localSheetId="8">#REF!</definedName>
    <definedName name="S6R14" localSheetId="11">#REF!</definedName>
    <definedName name="S6R14" localSheetId="12">#REF!</definedName>
    <definedName name="S6R14">#REF!</definedName>
    <definedName name="S6R15" localSheetId="2">#REF!</definedName>
    <definedName name="S6R15" localSheetId="10">#REF!</definedName>
    <definedName name="S6R15" localSheetId="8">#REF!</definedName>
    <definedName name="S6R15" localSheetId="11">#REF!</definedName>
    <definedName name="S6R15" localSheetId="12">#REF!</definedName>
    <definedName name="S6R15">#REF!</definedName>
    <definedName name="S6R16" localSheetId="2">#REF!</definedName>
    <definedName name="S6R16" localSheetId="10">#REF!</definedName>
    <definedName name="S6R16" localSheetId="8">#REF!</definedName>
    <definedName name="S6R16" localSheetId="11">#REF!</definedName>
    <definedName name="S6R16" localSheetId="12">#REF!</definedName>
    <definedName name="S6R16">#REF!</definedName>
    <definedName name="S6R17" localSheetId="2">#REF!</definedName>
    <definedName name="S6R17" localSheetId="10">#REF!</definedName>
    <definedName name="S6R17" localSheetId="8">#REF!</definedName>
    <definedName name="S6R17" localSheetId="11">#REF!</definedName>
    <definedName name="S6R17" localSheetId="12">#REF!</definedName>
    <definedName name="S6R17">#REF!</definedName>
    <definedName name="S6R18" localSheetId="2">#REF!</definedName>
    <definedName name="S6R18" localSheetId="10">#REF!</definedName>
    <definedName name="S6R18" localSheetId="8">#REF!</definedName>
    <definedName name="S6R18" localSheetId="11">#REF!</definedName>
    <definedName name="S6R18" localSheetId="12">#REF!</definedName>
    <definedName name="S6R18">#REF!</definedName>
    <definedName name="S6R19" localSheetId="2">#REF!</definedName>
    <definedName name="S6R19" localSheetId="10">#REF!</definedName>
    <definedName name="S6R19" localSheetId="8">#REF!</definedName>
    <definedName name="S6R19" localSheetId="11">#REF!</definedName>
    <definedName name="S6R19" localSheetId="12">#REF!</definedName>
    <definedName name="S6R19">#REF!</definedName>
    <definedName name="S6R2" localSheetId="2">#REF!</definedName>
    <definedName name="S6R2" localSheetId="10">#REF!</definedName>
    <definedName name="S6R2" localSheetId="8">#REF!</definedName>
    <definedName name="S6R2" localSheetId="11">#REF!</definedName>
    <definedName name="S6R2" localSheetId="12">#REF!</definedName>
    <definedName name="S6R2">#REF!</definedName>
    <definedName name="S6R20" localSheetId="2">#REF!</definedName>
    <definedName name="S6R20" localSheetId="10">#REF!</definedName>
    <definedName name="S6R20" localSheetId="8">#REF!</definedName>
    <definedName name="S6R20" localSheetId="11">#REF!</definedName>
    <definedName name="S6R20" localSheetId="12">#REF!</definedName>
    <definedName name="S6R20">#REF!</definedName>
    <definedName name="S6R21" localSheetId="2">#REF!</definedName>
    <definedName name="S6R21" localSheetId="10">#REF!</definedName>
    <definedName name="S6R21" localSheetId="8">#REF!</definedName>
    <definedName name="S6R21" localSheetId="11">#REF!</definedName>
    <definedName name="S6R21" localSheetId="12">#REF!</definedName>
    <definedName name="S6R21">#REF!</definedName>
    <definedName name="S6R22" localSheetId="2">#REF!</definedName>
    <definedName name="S6R22" localSheetId="10">#REF!</definedName>
    <definedName name="S6R22" localSheetId="8">#REF!</definedName>
    <definedName name="S6R22" localSheetId="11">#REF!</definedName>
    <definedName name="S6R22" localSheetId="12">#REF!</definedName>
    <definedName name="S6R22">#REF!</definedName>
    <definedName name="S6R23" localSheetId="2">#REF!</definedName>
    <definedName name="S6R23" localSheetId="10">#REF!</definedName>
    <definedName name="S6R23" localSheetId="8">#REF!</definedName>
    <definedName name="S6R23" localSheetId="11">#REF!</definedName>
    <definedName name="S6R23" localSheetId="12">#REF!</definedName>
    <definedName name="S6R23">#REF!</definedName>
    <definedName name="S6R24" localSheetId="2">#REF!</definedName>
    <definedName name="S6R24" localSheetId="10">#REF!</definedName>
    <definedName name="S6R24" localSheetId="8">#REF!</definedName>
    <definedName name="S6R24" localSheetId="11">#REF!</definedName>
    <definedName name="S6R24" localSheetId="12">#REF!</definedName>
    <definedName name="S6R24">#REF!</definedName>
    <definedName name="S6R3" localSheetId="2">#REF!</definedName>
    <definedName name="S6R3" localSheetId="10">#REF!</definedName>
    <definedName name="S6R3" localSheetId="8">#REF!</definedName>
    <definedName name="S6R3" localSheetId="11">#REF!</definedName>
    <definedName name="S6R3" localSheetId="12">#REF!</definedName>
    <definedName name="S6R3">#REF!</definedName>
    <definedName name="S6R4" localSheetId="2">#REF!</definedName>
    <definedName name="S6R4" localSheetId="10">#REF!</definedName>
    <definedName name="S6R4" localSheetId="8">#REF!</definedName>
    <definedName name="S6R4" localSheetId="11">#REF!</definedName>
    <definedName name="S6R4" localSheetId="12">#REF!</definedName>
    <definedName name="S6R4">#REF!</definedName>
    <definedName name="S6R5" localSheetId="2">#REF!</definedName>
    <definedName name="S6R5" localSheetId="10">#REF!</definedName>
    <definedName name="S6R5" localSheetId="8">#REF!</definedName>
    <definedName name="S6R5" localSheetId="11">#REF!</definedName>
    <definedName name="S6R5" localSheetId="12">#REF!</definedName>
    <definedName name="S6R5">#REF!</definedName>
    <definedName name="S6R6" localSheetId="2">#REF!</definedName>
    <definedName name="S6R6" localSheetId="10">#REF!</definedName>
    <definedName name="S6R6" localSheetId="8">#REF!</definedName>
    <definedName name="S6R6" localSheetId="11">#REF!</definedName>
    <definedName name="S6R6" localSheetId="12">#REF!</definedName>
    <definedName name="S6R6">#REF!</definedName>
    <definedName name="S6R7" localSheetId="2">#REF!</definedName>
    <definedName name="S6R7" localSheetId="10">#REF!</definedName>
    <definedName name="S6R7" localSheetId="8">#REF!</definedName>
    <definedName name="S6R7" localSheetId="11">#REF!</definedName>
    <definedName name="S6R7" localSheetId="12">#REF!</definedName>
    <definedName name="S6R7">#REF!</definedName>
    <definedName name="S6R8" localSheetId="2">#REF!</definedName>
    <definedName name="S6R8" localSheetId="10">#REF!</definedName>
    <definedName name="S6R8" localSheetId="8">#REF!</definedName>
    <definedName name="S6R8" localSheetId="11">#REF!</definedName>
    <definedName name="S6R8" localSheetId="12">#REF!</definedName>
    <definedName name="S6R8">#REF!</definedName>
    <definedName name="S6R9" localSheetId="2">#REF!</definedName>
    <definedName name="S6R9" localSheetId="10">#REF!</definedName>
    <definedName name="S6R9" localSheetId="8">#REF!</definedName>
    <definedName name="S6R9" localSheetId="11">#REF!</definedName>
    <definedName name="S6R9" localSheetId="12">#REF!</definedName>
    <definedName name="S6R9">#REF!</definedName>
    <definedName name="S7P1" localSheetId="2">#REF!</definedName>
    <definedName name="S7P1" localSheetId="10">#REF!</definedName>
    <definedName name="S7P1" localSheetId="8">#REF!</definedName>
    <definedName name="S7P1" localSheetId="11">#REF!</definedName>
    <definedName name="S7P1" localSheetId="12">#REF!</definedName>
    <definedName name="S7P1">#REF!</definedName>
    <definedName name="S7P10" localSheetId="2">#REF!</definedName>
    <definedName name="S7P10" localSheetId="10">#REF!</definedName>
    <definedName name="S7P10" localSheetId="8">#REF!</definedName>
    <definedName name="S7P10" localSheetId="11">#REF!</definedName>
    <definedName name="S7P10" localSheetId="12">#REF!</definedName>
    <definedName name="S7P10">#REF!</definedName>
    <definedName name="S7P11" localSheetId="2">#REF!</definedName>
    <definedName name="S7P11" localSheetId="10">#REF!</definedName>
    <definedName name="S7P11" localSheetId="8">#REF!</definedName>
    <definedName name="S7P11" localSheetId="11">#REF!</definedName>
    <definedName name="S7P11" localSheetId="12">#REF!</definedName>
    <definedName name="S7P11">#REF!</definedName>
    <definedName name="S7P12" localSheetId="2">#REF!</definedName>
    <definedName name="S7P12" localSheetId="10">#REF!</definedName>
    <definedName name="S7P12" localSheetId="8">#REF!</definedName>
    <definedName name="S7P12" localSheetId="11">#REF!</definedName>
    <definedName name="S7P12" localSheetId="12">#REF!</definedName>
    <definedName name="S7P12">#REF!</definedName>
    <definedName name="S7P13" localSheetId="2">#REF!</definedName>
    <definedName name="S7P13" localSheetId="10">#REF!</definedName>
    <definedName name="S7P13" localSheetId="8">#REF!</definedName>
    <definedName name="S7P13" localSheetId="11">#REF!</definedName>
    <definedName name="S7P13" localSheetId="12">#REF!</definedName>
    <definedName name="S7P13">#REF!</definedName>
    <definedName name="S7P14" localSheetId="2">#REF!</definedName>
    <definedName name="S7P14" localSheetId="10">#REF!</definedName>
    <definedName name="S7P14" localSheetId="8">#REF!</definedName>
    <definedName name="S7P14" localSheetId="11">#REF!</definedName>
    <definedName name="S7P14" localSheetId="12">#REF!</definedName>
    <definedName name="S7P14">#REF!</definedName>
    <definedName name="S7P15" localSheetId="2">#REF!</definedName>
    <definedName name="S7P15" localSheetId="10">#REF!</definedName>
    <definedName name="S7P15" localSheetId="8">#REF!</definedName>
    <definedName name="S7P15" localSheetId="11">#REF!</definedName>
    <definedName name="S7P15" localSheetId="12">#REF!</definedName>
    <definedName name="S7P15">#REF!</definedName>
    <definedName name="S7P16" localSheetId="2">#REF!</definedName>
    <definedName name="S7P16" localSheetId="10">#REF!</definedName>
    <definedName name="S7P16" localSheetId="8">#REF!</definedName>
    <definedName name="S7P16" localSheetId="11">#REF!</definedName>
    <definedName name="S7P16" localSheetId="12">#REF!</definedName>
    <definedName name="S7P16">#REF!</definedName>
    <definedName name="S7P17" localSheetId="2">#REF!</definedName>
    <definedName name="S7P17" localSheetId="10">#REF!</definedName>
    <definedName name="S7P17" localSheetId="8">#REF!</definedName>
    <definedName name="S7P17" localSheetId="11">#REF!</definedName>
    <definedName name="S7P17" localSheetId="12">#REF!</definedName>
    <definedName name="S7P17">#REF!</definedName>
    <definedName name="S7P18" localSheetId="2">#REF!</definedName>
    <definedName name="S7P18" localSheetId="10">#REF!</definedName>
    <definedName name="S7P18" localSheetId="8">#REF!</definedName>
    <definedName name="S7P18" localSheetId="11">#REF!</definedName>
    <definedName name="S7P18" localSheetId="12">#REF!</definedName>
    <definedName name="S7P18">#REF!</definedName>
    <definedName name="S7P19" localSheetId="2">#REF!</definedName>
    <definedName name="S7P19" localSheetId="10">#REF!</definedName>
    <definedName name="S7P19" localSheetId="8">#REF!</definedName>
    <definedName name="S7P19" localSheetId="11">#REF!</definedName>
    <definedName name="S7P19" localSheetId="12">#REF!</definedName>
    <definedName name="S7P19">#REF!</definedName>
    <definedName name="S7P2" localSheetId="2">#REF!</definedName>
    <definedName name="S7P2" localSheetId="10">#REF!</definedName>
    <definedName name="S7P2" localSheetId="8">#REF!</definedName>
    <definedName name="S7P2" localSheetId="11">#REF!</definedName>
    <definedName name="S7P2" localSheetId="12">#REF!</definedName>
    <definedName name="S7P2">#REF!</definedName>
    <definedName name="S7P20" localSheetId="2">#REF!</definedName>
    <definedName name="S7P20" localSheetId="10">#REF!</definedName>
    <definedName name="S7P20" localSheetId="8">#REF!</definedName>
    <definedName name="S7P20" localSheetId="11">#REF!</definedName>
    <definedName name="S7P20" localSheetId="12">#REF!</definedName>
    <definedName name="S7P20">#REF!</definedName>
    <definedName name="S7P21" localSheetId="2">#REF!</definedName>
    <definedName name="S7P21" localSheetId="10">#REF!</definedName>
    <definedName name="S7P21" localSheetId="8">#REF!</definedName>
    <definedName name="S7P21" localSheetId="11">#REF!</definedName>
    <definedName name="S7P21" localSheetId="12">#REF!</definedName>
    <definedName name="S7P21">#REF!</definedName>
    <definedName name="S7P22" localSheetId="2">#REF!</definedName>
    <definedName name="S7P22" localSheetId="10">#REF!</definedName>
    <definedName name="S7P22" localSheetId="8">#REF!</definedName>
    <definedName name="S7P22" localSheetId="11">#REF!</definedName>
    <definedName name="S7P22" localSheetId="12">#REF!</definedName>
    <definedName name="S7P22">#REF!</definedName>
    <definedName name="S7P23" localSheetId="2">#REF!</definedName>
    <definedName name="S7P23" localSheetId="10">#REF!</definedName>
    <definedName name="S7P23" localSheetId="8">#REF!</definedName>
    <definedName name="S7P23" localSheetId="11">#REF!</definedName>
    <definedName name="S7P23" localSheetId="12">#REF!</definedName>
    <definedName name="S7P23">#REF!</definedName>
    <definedName name="S7P24" localSheetId="2">#REF!</definedName>
    <definedName name="S7P24" localSheetId="10">#REF!</definedName>
    <definedName name="S7P24" localSheetId="8">#REF!</definedName>
    <definedName name="S7P24" localSheetId="11">#REF!</definedName>
    <definedName name="S7P24" localSheetId="12">#REF!</definedName>
    <definedName name="S7P24">#REF!</definedName>
    <definedName name="S7P3" localSheetId="2">#REF!</definedName>
    <definedName name="S7P3" localSheetId="10">#REF!</definedName>
    <definedName name="S7P3" localSheetId="8">#REF!</definedName>
    <definedName name="S7P3" localSheetId="11">#REF!</definedName>
    <definedName name="S7P3" localSheetId="12">#REF!</definedName>
    <definedName name="S7P3">#REF!</definedName>
    <definedName name="S7P4" localSheetId="2">#REF!</definedName>
    <definedName name="S7P4" localSheetId="10">#REF!</definedName>
    <definedName name="S7P4" localSheetId="8">#REF!</definedName>
    <definedName name="S7P4" localSheetId="11">#REF!</definedName>
    <definedName name="S7P4" localSheetId="12">#REF!</definedName>
    <definedName name="S7P4">#REF!</definedName>
    <definedName name="S7P5" localSheetId="2">#REF!</definedName>
    <definedName name="S7P5" localSheetId="10">#REF!</definedName>
    <definedName name="S7P5" localSheetId="8">#REF!</definedName>
    <definedName name="S7P5" localSheetId="11">#REF!</definedName>
    <definedName name="S7P5" localSheetId="12">#REF!</definedName>
    <definedName name="S7P5">#REF!</definedName>
    <definedName name="S7P6" localSheetId="2">#REF!</definedName>
    <definedName name="S7P6" localSheetId="10">#REF!</definedName>
    <definedName name="S7P6" localSheetId="8">#REF!</definedName>
    <definedName name="S7P6" localSheetId="11">#REF!</definedName>
    <definedName name="S7P6" localSheetId="12">#REF!</definedName>
    <definedName name="S7P6">#REF!</definedName>
    <definedName name="S7P7" localSheetId="2">#REF!</definedName>
    <definedName name="S7P7" localSheetId="10">#REF!</definedName>
    <definedName name="S7P7" localSheetId="8">#REF!</definedName>
    <definedName name="S7P7" localSheetId="11">#REF!</definedName>
    <definedName name="S7P7" localSheetId="12">#REF!</definedName>
    <definedName name="S7P7">#REF!</definedName>
    <definedName name="S7P8" localSheetId="2">#REF!</definedName>
    <definedName name="S7P8" localSheetId="10">#REF!</definedName>
    <definedName name="S7P8" localSheetId="8">#REF!</definedName>
    <definedName name="S7P8" localSheetId="11">#REF!</definedName>
    <definedName name="S7P8" localSheetId="12">#REF!</definedName>
    <definedName name="S7P8">#REF!</definedName>
    <definedName name="S7P9" localSheetId="2">#REF!</definedName>
    <definedName name="S7P9" localSheetId="10">#REF!</definedName>
    <definedName name="S7P9" localSheetId="8">#REF!</definedName>
    <definedName name="S7P9" localSheetId="11">#REF!</definedName>
    <definedName name="S7P9" localSheetId="12">#REF!</definedName>
    <definedName name="S7P9">#REF!</definedName>
    <definedName name="S7R1" localSheetId="2">#REF!</definedName>
    <definedName name="S7R1" localSheetId="10">#REF!</definedName>
    <definedName name="S7R1" localSheetId="8">#REF!</definedName>
    <definedName name="S7R1" localSheetId="11">#REF!</definedName>
    <definedName name="S7R1" localSheetId="12">#REF!</definedName>
    <definedName name="S7R1">#REF!</definedName>
    <definedName name="S7R10" localSheetId="2">#REF!</definedName>
    <definedName name="S7R10" localSheetId="10">#REF!</definedName>
    <definedName name="S7R10" localSheetId="8">#REF!</definedName>
    <definedName name="S7R10" localSheetId="11">#REF!</definedName>
    <definedName name="S7R10" localSheetId="12">#REF!</definedName>
    <definedName name="S7R10">#REF!</definedName>
    <definedName name="S7R11" localSheetId="2">#REF!</definedName>
    <definedName name="S7R11" localSheetId="10">#REF!</definedName>
    <definedName name="S7R11" localSheetId="8">#REF!</definedName>
    <definedName name="S7R11" localSheetId="11">#REF!</definedName>
    <definedName name="S7R11" localSheetId="12">#REF!</definedName>
    <definedName name="S7R11">#REF!</definedName>
    <definedName name="S7R12" localSheetId="2">#REF!</definedName>
    <definedName name="S7R12" localSheetId="10">#REF!</definedName>
    <definedName name="S7R12" localSheetId="8">#REF!</definedName>
    <definedName name="S7R12" localSheetId="11">#REF!</definedName>
    <definedName name="S7R12" localSheetId="12">#REF!</definedName>
    <definedName name="S7R12">#REF!</definedName>
    <definedName name="S7R13" localSheetId="2">#REF!</definedName>
    <definedName name="S7R13" localSheetId="10">#REF!</definedName>
    <definedName name="S7R13" localSheetId="8">#REF!</definedName>
    <definedName name="S7R13" localSheetId="11">#REF!</definedName>
    <definedName name="S7R13" localSheetId="12">#REF!</definedName>
    <definedName name="S7R13">#REF!</definedName>
    <definedName name="S7R14" localSheetId="2">#REF!</definedName>
    <definedName name="S7R14" localSheetId="10">#REF!</definedName>
    <definedName name="S7R14" localSheetId="8">#REF!</definedName>
    <definedName name="S7R14" localSheetId="11">#REF!</definedName>
    <definedName name="S7R14" localSheetId="12">#REF!</definedName>
    <definedName name="S7R14">#REF!</definedName>
    <definedName name="S7R15" localSheetId="2">#REF!</definedName>
    <definedName name="S7R15" localSheetId="10">#REF!</definedName>
    <definedName name="S7R15" localSheetId="8">#REF!</definedName>
    <definedName name="S7R15" localSheetId="11">#REF!</definedName>
    <definedName name="S7R15" localSheetId="12">#REF!</definedName>
    <definedName name="S7R15">#REF!</definedName>
    <definedName name="S7R16" localSheetId="2">#REF!</definedName>
    <definedName name="S7R16" localSheetId="10">#REF!</definedName>
    <definedName name="S7R16" localSheetId="8">#REF!</definedName>
    <definedName name="S7R16" localSheetId="11">#REF!</definedName>
    <definedName name="S7R16" localSheetId="12">#REF!</definedName>
    <definedName name="S7R16">#REF!</definedName>
    <definedName name="S7R17" localSheetId="2">#REF!</definedName>
    <definedName name="S7R17" localSheetId="10">#REF!</definedName>
    <definedName name="S7R17" localSheetId="8">#REF!</definedName>
    <definedName name="S7R17" localSheetId="11">#REF!</definedName>
    <definedName name="S7R17" localSheetId="12">#REF!</definedName>
    <definedName name="S7R17">#REF!</definedName>
    <definedName name="S7R18" localSheetId="2">#REF!</definedName>
    <definedName name="S7R18" localSheetId="10">#REF!</definedName>
    <definedName name="S7R18" localSheetId="8">#REF!</definedName>
    <definedName name="S7R18" localSheetId="11">#REF!</definedName>
    <definedName name="S7R18" localSheetId="12">#REF!</definedName>
    <definedName name="S7R18">#REF!</definedName>
    <definedName name="S7R19" localSheetId="2">#REF!</definedName>
    <definedName name="S7R19" localSheetId="10">#REF!</definedName>
    <definedName name="S7R19" localSheetId="8">#REF!</definedName>
    <definedName name="S7R19" localSheetId="11">#REF!</definedName>
    <definedName name="S7R19" localSheetId="12">#REF!</definedName>
    <definedName name="S7R19">#REF!</definedName>
    <definedName name="S7R2" localSheetId="2">#REF!</definedName>
    <definedName name="S7R2" localSheetId="10">#REF!</definedName>
    <definedName name="S7R2" localSheetId="8">#REF!</definedName>
    <definedName name="S7R2" localSheetId="11">#REF!</definedName>
    <definedName name="S7R2" localSheetId="12">#REF!</definedName>
    <definedName name="S7R2">#REF!</definedName>
    <definedName name="S7R20" localSheetId="2">#REF!</definedName>
    <definedName name="S7R20" localSheetId="10">#REF!</definedName>
    <definedName name="S7R20" localSheetId="8">#REF!</definedName>
    <definedName name="S7R20" localSheetId="11">#REF!</definedName>
    <definedName name="S7R20" localSheetId="12">#REF!</definedName>
    <definedName name="S7R20">#REF!</definedName>
    <definedName name="S7R21" localSheetId="2">#REF!</definedName>
    <definedName name="S7R21" localSheetId="10">#REF!</definedName>
    <definedName name="S7R21" localSheetId="8">#REF!</definedName>
    <definedName name="S7R21" localSheetId="11">#REF!</definedName>
    <definedName name="S7R21" localSheetId="12">#REF!</definedName>
    <definedName name="S7R21">#REF!</definedName>
    <definedName name="S7R22" localSheetId="2">#REF!</definedName>
    <definedName name="S7R22" localSheetId="10">#REF!</definedName>
    <definedName name="S7R22" localSheetId="8">#REF!</definedName>
    <definedName name="S7R22" localSheetId="11">#REF!</definedName>
    <definedName name="S7R22" localSheetId="12">#REF!</definedName>
    <definedName name="S7R22">#REF!</definedName>
    <definedName name="S7R23" localSheetId="2">#REF!</definedName>
    <definedName name="S7R23" localSheetId="10">#REF!</definedName>
    <definedName name="S7R23" localSheetId="8">#REF!</definedName>
    <definedName name="S7R23" localSheetId="11">#REF!</definedName>
    <definedName name="S7R23" localSheetId="12">#REF!</definedName>
    <definedName name="S7R23">#REF!</definedName>
    <definedName name="S7R24" localSheetId="2">#REF!</definedName>
    <definedName name="S7R24" localSheetId="10">#REF!</definedName>
    <definedName name="S7R24" localSheetId="8">#REF!</definedName>
    <definedName name="S7R24" localSheetId="11">#REF!</definedName>
    <definedName name="S7R24" localSheetId="12">#REF!</definedName>
    <definedName name="S7R24">#REF!</definedName>
    <definedName name="S7R3" localSheetId="2">#REF!</definedName>
    <definedName name="S7R3" localSheetId="10">#REF!</definedName>
    <definedName name="S7R3" localSheetId="8">#REF!</definedName>
    <definedName name="S7R3" localSheetId="11">#REF!</definedName>
    <definedName name="S7R3" localSheetId="12">#REF!</definedName>
    <definedName name="S7R3">#REF!</definedName>
    <definedName name="S7R4" localSheetId="2">#REF!</definedName>
    <definedName name="S7R4" localSheetId="10">#REF!</definedName>
    <definedName name="S7R4" localSheetId="8">#REF!</definedName>
    <definedName name="S7R4" localSheetId="11">#REF!</definedName>
    <definedName name="S7R4" localSheetId="12">#REF!</definedName>
    <definedName name="S7R4">#REF!</definedName>
    <definedName name="S7R5" localSheetId="2">#REF!</definedName>
    <definedName name="S7R5" localSheetId="10">#REF!</definedName>
    <definedName name="S7R5" localSheetId="8">#REF!</definedName>
    <definedName name="S7R5" localSheetId="11">#REF!</definedName>
    <definedName name="S7R5" localSheetId="12">#REF!</definedName>
    <definedName name="S7R5">#REF!</definedName>
    <definedName name="S7R6" localSheetId="2">#REF!</definedName>
    <definedName name="S7R6" localSheetId="10">#REF!</definedName>
    <definedName name="S7R6" localSheetId="8">#REF!</definedName>
    <definedName name="S7R6" localSheetId="11">#REF!</definedName>
    <definedName name="S7R6" localSheetId="12">#REF!</definedName>
    <definedName name="S7R6">#REF!</definedName>
    <definedName name="S7R7" localSheetId="2">#REF!</definedName>
    <definedName name="S7R7" localSheetId="10">#REF!</definedName>
    <definedName name="S7R7" localSheetId="8">#REF!</definedName>
    <definedName name="S7R7" localSheetId="11">#REF!</definedName>
    <definedName name="S7R7" localSheetId="12">#REF!</definedName>
    <definedName name="S7R7">#REF!</definedName>
    <definedName name="S7R8" localSheetId="2">#REF!</definedName>
    <definedName name="S7R8" localSheetId="10">#REF!</definedName>
    <definedName name="S7R8" localSheetId="8">#REF!</definedName>
    <definedName name="S7R8" localSheetId="11">#REF!</definedName>
    <definedName name="S7R8" localSheetId="12">#REF!</definedName>
    <definedName name="S7R8">#REF!</definedName>
    <definedName name="S7R9" localSheetId="2">#REF!</definedName>
    <definedName name="S7R9" localSheetId="10">#REF!</definedName>
    <definedName name="S7R9" localSheetId="8">#REF!</definedName>
    <definedName name="S7R9" localSheetId="11">#REF!</definedName>
    <definedName name="S7R9" localSheetId="12">#REF!</definedName>
    <definedName name="S7R9">#REF!</definedName>
    <definedName name="S8P1" localSheetId="2">#REF!</definedName>
    <definedName name="S8P1" localSheetId="10">#REF!</definedName>
    <definedName name="S8P1" localSheetId="8">#REF!</definedName>
    <definedName name="S8P1" localSheetId="11">#REF!</definedName>
    <definedName name="S8P1" localSheetId="12">#REF!</definedName>
    <definedName name="S8P1">#REF!</definedName>
    <definedName name="S8P10" localSheetId="2">#REF!</definedName>
    <definedName name="S8P10" localSheetId="10">#REF!</definedName>
    <definedName name="S8P10" localSheetId="8">#REF!</definedName>
    <definedName name="S8P10" localSheetId="11">#REF!</definedName>
    <definedName name="S8P10" localSheetId="12">#REF!</definedName>
    <definedName name="S8P10">#REF!</definedName>
    <definedName name="S8P11" localSheetId="2">#REF!</definedName>
    <definedName name="S8P11" localSheetId="10">#REF!</definedName>
    <definedName name="S8P11" localSheetId="8">#REF!</definedName>
    <definedName name="S8P11" localSheetId="11">#REF!</definedName>
    <definedName name="S8P11" localSheetId="12">#REF!</definedName>
    <definedName name="S8P11">#REF!</definedName>
    <definedName name="S8P12" localSheetId="2">#REF!</definedName>
    <definedName name="S8P12" localSheetId="10">#REF!</definedName>
    <definedName name="S8P12" localSheetId="8">#REF!</definedName>
    <definedName name="S8P12" localSheetId="11">#REF!</definedName>
    <definedName name="S8P12" localSheetId="12">#REF!</definedName>
    <definedName name="S8P12">#REF!</definedName>
    <definedName name="S8P13" localSheetId="2">#REF!</definedName>
    <definedName name="S8P13" localSheetId="10">#REF!</definedName>
    <definedName name="S8P13" localSheetId="8">#REF!</definedName>
    <definedName name="S8P13" localSheetId="11">#REF!</definedName>
    <definedName name="S8P13" localSheetId="12">#REF!</definedName>
    <definedName name="S8P13">#REF!</definedName>
    <definedName name="S8P14" localSheetId="2">#REF!</definedName>
    <definedName name="S8P14" localSheetId="10">#REF!</definedName>
    <definedName name="S8P14" localSheetId="8">#REF!</definedName>
    <definedName name="S8P14" localSheetId="11">#REF!</definedName>
    <definedName name="S8P14" localSheetId="12">#REF!</definedName>
    <definedName name="S8P14">#REF!</definedName>
    <definedName name="S8P15" localSheetId="2">#REF!</definedName>
    <definedName name="S8P15" localSheetId="10">#REF!</definedName>
    <definedName name="S8P15" localSheetId="8">#REF!</definedName>
    <definedName name="S8P15" localSheetId="11">#REF!</definedName>
    <definedName name="S8P15" localSheetId="12">#REF!</definedName>
    <definedName name="S8P15">#REF!</definedName>
    <definedName name="S8P16" localSheetId="2">#REF!</definedName>
    <definedName name="S8P16" localSheetId="10">#REF!</definedName>
    <definedName name="S8P16" localSheetId="8">#REF!</definedName>
    <definedName name="S8P16" localSheetId="11">#REF!</definedName>
    <definedName name="S8P16" localSheetId="12">#REF!</definedName>
    <definedName name="S8P16">#REF!</definedName>
    <definedName name="S8P17" localSheetId="2">#REF!</definedName>
    <definedName name="S8P17" localSheetId="10">#REF!</definedName>
    <definedName name="S8P17" localSheetId="8">#REF!</definedName>
    <definedName name="S8P17" localSheetId="11">#REF!</definedName>
    <definedName name="S8P17" localSheetId="12">#REF!</definedName>
    <definedName name="S8P17">#REF!</definedName>
    <definedName name="S8P18" localSheetId="2">#REF!</definedName>
    <definedName name="S8P18" localSheetId="10">#REF!</definedName>
    <definedName name="S8P18" localSheetId="8">#REF!</definedName>
    <definedName name="S8P18" localSheetId="11">#REF!</definedName>
    <definedName name="S8P18" localSheetId="12">#REF!</definedName>
    <definedName name="S8P18">#REF!</definedName>
    <definedName name="S8P19" localSheetId="2">#REF!</definedName>
    <definedName name="S8P19" localSheetId="10">#REF!</definedName>
    <definedName name="S8P19" localSheetId="8">#REF!</definedName>
    <definedName name="S8P19" localSheetId="11">#REF!</definedName>
    <definedName name="S8P19" localSheetId="12">#REF!</definedName>
    <definedName name="S8P19">#REF!</definedName>
    <definedName name="S8P2" localSheetId="2">#REF!</definedName>
    <definedName name="S8P2" localSheetId="10">#REF!</definedName>
    <definedName name="S8P2" localSheetId="8">#REF!</definedName>
    <definedName name="S8P2" localSheetId="11">#REF!</definedName>
    <definedName name="S8P2" localSheetId="12">#REF!</definedName>
    <definedName name="S8P2">#REF!</definedName>
    <definedName name="S8P20" localSheetId="2">#REF!</definedName>
    <definedName name="S8P20" localSheetId="10">#REF!</definedName>
    <definedName name="S8P20" localSheetId="8">#REF!</definedName>
    <definedName name="S8P20" localSheetId="11">#REF!</definedName>
    <definedName name="S8P20" localSheetId="12">#REF!</definedName>
    <definedName name="S8P20">#REF!</definedName>
    <definedName name="S8P21" localSheetId="2">#REF!</definedName>
    <definedName name="S8P21" localSheetId="10">#REF!</definedName>
    <definedName name="S8P21" localSheetId="8">#REF!</definedName>
    <definedName name="S8P21" localSheetId="11">#REF!</definedName>
    <definedName name="S8P21" localSheetId="12">#REF!</definedName>
    <definedName name="S8P21">#REF!</definedName>
    <definedName name="S8P22" localSheetId="2">#REF!</definedName>
    <definedName name="S8P22" localSheetId="10">#REF!</definedName>
    <definedName name="S8P22" localSheetId="8">#REF!</definedName>
    <definedName name="S8P22" localSheetId="11">#REF!</definedName>
    <definedName name="S8P22" localSheetId="12">#REF!</definedName>
    <definedName name="S8P22">#REF!</definedName>
    <definedName name="S8P23" localSheetId="2">#REF!</definedName>
    <definedName name="S8P23" localSheetId="10">#REF!</definedName>
    <definedName name="S8P23" localSheetId="8">#REF!</definedName>
    <definedName name="S8P23" localSheetId="11">#REF!</definedName>
    <definedName name="S8P23" localSheetId="12">#REF!</definedName>
    <definedName name="S8P23">#REF!</definedName>
    <definedName name="S8P24" localSheetId="2">#REF!</definedName>
    <definedName name="S8P24" localSheetId="10">#REF!</definedName>
    <definedName name="S8P24" localSheetId="8">#REF!</definedName>
    <definedName name="S8P24" localSheetId="11">#REF!</definedName>
    <definedName name="S8P24" localSheetId="12">#REF!</definedName>
    <definedName name="S8P24">#REF!</definedName>
    <definedName name="S8P3" localSheetId="2">#REF!</definedName>
    <definedName name="S8P3" localSheetId="10">#REF!</definedName>
    <definedName name="S8P3" localSheetId="8">#REF!</definedName>
    <definedName name="S8P3" localSheetId="11">#REF!</definedName>
    <definedName name="S8P3" localSheetId="12">#REF!</definedName>
    <definedName name="S8P3">#REF!</definedName>
    <definedName name="S8P4" localSheetId="2">#REF!</definedName>
    <definedName name="S8P4" localSheetId="10">#REF!</definedName>
    <definedName name="S8P4" localSheetId="8">#REF!</definedName>
    <definedName name="S8P4" localSheetId="11">#REF!</definedName>
    <definedName name="S8P4" localSheetId="12">#REF!</definedName>
    <definedName name="S8P4">#REF!</definedName>
    <definedName name="S8P5" localSheetId="2">#REF!</definedName>
    <definedName name="S8P5" localSheetId="10">#REF!</definedName>
    <definedName name="S8P5" localSheetId="8">#REF!</definedName>
    <definedName name="S8P5" localSheetId="11">#REF!</definedName>
    <definedName name="S8P5" localSheetId="12">#REF!</definedName>
    <definedName name="S8P5">#REF!</definedName>
    <definedName name="S8P6" localSheetId="2">#REF!</definedName>
    <definedName name="S8P6" localSheetId="10">#REF!</definedName>
    <definedName name="S8P6" localSheetId="8">#REF!</definedName>
    <definedName name="S8P6" localSheetId="11">#REF!</definedName>
    <definedName name="S8P6" localSheetId="12">#REF!</definedName>
    <definedName name="S8P6">#REF!</definedName>
    <definedName name="S8P7" localSheetId="2">#REF!</definedName>
    <definedName name="S8P7" localSheetId="10">#REF!</definedName>
    <definedName name="S8P7" localSheetId="8">#REF!</definedName>
    <definedName name="S8P7" localSheetId="11">#REF!</definedName>
    <definedName name="S8P7" localSheetId="12">#REF!</definedName>
    <definedName name="S8P7">#REF!</definedName>
    <definedName name="S8P8" localSheetId="2">#REF!</definedName>
    <definedName name="S8P8" localSheetId="10">#REF!</definedName>
    <definedName name="S8P8" localSheetId="8">#REF!</definedName>
    <definedName name="S8P8" localSheetId="11">#REF!</definedName>
    <definedName name="S8P8" localSheetId="12">#REF!</definedName>
    <definedName name="S8P8">#REF!</definedName>
    <definedName name="S8P9" localSheetId="2">#REF!</definedName>
    <definedName name="S8P9" localSheetId="10">#REF!</definedName>
    <definedName name="S8P9" localSheetId="8">#REF!</definedName>
    <definedName name="S8P9" localSheetId="11">#REF!</definedName>
    <definedName name="S8P9" localSheetId="12">#REF!</definedName>
    <definedName name="S8P9">#REF!</definedName>
    <definedName name="S8R1" localSheetId="2">#REF!</definedName>
    <definedName name="S8R1" localSheetId="10">#REF!</definedName>
    <definedName name="S8R1" localSheetId="8">#REF!</definedName>
    <definedName name="S8R1" localSheetId="11">#REF!</definedName>
    <definedName name="S8R1" localSheetId="12">#REF!</definedName>
    <definedName name="S8R1">#REF!</definedName>
    <definedName name="S8R10" localSheetId="2">#REF!</definedName>
    <definedName name="S8R10" localSheetId="10">#REF!</definedName>
    <definedName name="S8R10" localSheetId="8">#REF!</definedName>
    <definedName name="S8R10" localSheetId="11">#REF!</definedName>
    <definedName name="S8R10" localSheetId="12">#REF!</definedName>
    <definedName name="S8R10">#REF!</definedName>
    <definedName name="S8R11" localSheetId="2">#REF!</definedName>
    <definedName name="S8R11" localSheetId="10">#REF!</definedName>
    <definedName name="S8R11" localSheetId="8">#REF!</definedName>
    <definedName name="S8R11" localSheetId="11">#REF!</definedName>
    <definedName name="S8R11" localSheetId="12">#REF!</definedName>
    <definedName name="S8R11">#REF!</definedName>
    <definedName name="S8R12" localSheetId="2">#REF!</definedName>
    <definedName name="S8R12" localSheetId="10">#REF!</definedName>
    <definedName name="S8R12" localSheetId="8">#REF!</definedName>
    <definedName name="S8R12" localSheetId="11">#REF!</definedName>
    <definedName name="S8R12" localSheetId="12">#REF!</definedName>
    <definedName name="S8R12">#REF!</definedName>
    <definedName name="S8R13" localSheetId="2">#REF!</definedName>
    <definedName name="S8R13" localSheetId="10">#REF!</definedName>
    <definedName name="S8R13" localSheetId="8">#REF!</definedName>
    <definedName name="S8R13" localSheetId="11">#REF!</definedName>
    <definedName name="S8R13" localSheetId="12">#REF!</definedName>
    <definedName name="S8R13">#REF!</definedName>
    <definedName name="S8R14" localSheetId="2">#REF!</definedName>
    <definedName name="S8R14" localSheetId="10">#REF!</definedName>
    <definedName name="S8R14" localSheetId="8">#REF!</definedName>
    <definedName name="S8R14" localSheetId="11">#REF!</definedName>
    <definedName name="S8R14" localSheetId="12">#REF!</definedName>
    <definedName name="S8R14">#REF!</definedName>
    <definedName name="S8R15" localSheetId="2">#REF!</definedName>
    <definedName name="S8R15" localSheetId="10">#REF!</definedName>
    <definedName name="S8R15" localSheetId="8">#REF!</definedName>
    <definedName name="S8R15" localSheetId="11">#REF!</definedName>
    <definedName name="S8R15" localSheetId="12">#REF!</definedName>
    <definedName name="S8R15">#REF!</definedName>
    <definedName name="S8R16" localSheetId="2">#REF!</definedName>
    <definedName name="S8R16" localSheetId="10">#REF!</definedName>
    <definedName name="S8R16" localSheetId="8">#REF!</definedName>
    <definedName name="S8R16" localSheetId="11">#REF!</definedName>
    <definedName name="S8R16" localSheetId="12">#REF!</definedName>
    <definedName name="S8R16">#REF!</definedName>
    <definedName name="S8R17" localSheetId="2">#REF!</definedName>
    <definedName name="S8R17" localSheetId="10">#REF!</definedName>
    <definedName name="S8R17" localSheetId="8">#REF!</definedName>
    <definedName name="S8R17" localSheetId="11">#REF!</definedName>
    <definedName name="S8R17" localSheetId="12">#REF!</definedName>
    <definedName name="S8R17">#REF!</definedName>
    <definedName name="S8R18" localSheetId="2">#REF!</definedName>
    <definedName name="S8R18" localSheetId="10">#REF!</definedName>
    <definedName name="S8R18" localSheetId="8">#REF!</definedName>
    <definedName name="S8R18" localSheetId="11">#REF!</definedName>
    <definedName name="S8R18" localSheetId="12">#REF!</definedName>
    <definedName name="S8R18">#REF!</definedName>
    <definedName name="S8R19" localSheetId="2">#REF!</definedName>
    <definedName name="S8R19" localSheetId="10">#REF!</definedName>
    <definedName name="S8R19" localSheetId="8">#REF!</definedName>
    <definedName name="S8R19" localSheetId="11">#REF!</definedName>
    <definedName name="S8R19" localSheetId="12">#REF!</definedName>
    <definedName name="S8R19">#REF!</definedName>
    <definedName name="S8R2" localSheetId="2">#REF!</definedName>
    <definedName name="S8R2" localSheetId="10">#REF!</definedName>
    <definedName name="S8R2" localSheetId="8">#REF!</definedName>
    <definedName name="S8R2" localSheetId="11">#REF!</definedName>
    <definedName name="S8R2" localSheetId="12">#REF!</definedName>
    <definedName name="S8R2">#REF!</definedName>
    <definedName name="S8R20" localSheetId="2">#REF!</definedName>
    <definedName name="S8R20" localSheetId="10">#REF!</definedName>
    <definedName name="S8R20" localSheetId="8">#REF!</definedName>
    <definedName name="S8R20" localSheetId="11">#REF!</definedName>
    <definedName name="S8R20" localSheetId="12">#REF!</definedName>
    <definedName name="S8R20">#REF!</definedName>
    <definedName name="S8R21" localSheetId="2">#REF!</definedName>
    <definedName name="S8R21" localSheetId="10">#REF!</definedName>
    <definedName name="S8R21" localSheetId="8">#REF!</definedName>
    <definedName name="S8R21" localSheetId="11">#REF!</definedName>
    <definedName name="S8R21" localSheetId="12">#REF!</definedName>
    <definedName name="S8R21">#REF!</definedName>
    <definedName name="S8R22" localSheetId="2">#REF!</definedName>
    <definedName name="S8R22" localSheetId="10">#REF!</definedName>
    <definedName name="S8R22" localSheetId="8">#REF!</definedName>
    <definedName name="S8R22" localSheetId="11">#REF!</definedName>
    <definedName name="S8R22" localSheetId="12">#REF!</definedName>
    <definedName name="S8R22">#REF!</definedName>
    <definedName name="S8R23" localSheetId="2">#REF!</definedName>
    <definedName name="S8R23" localSheetId="10">#REF!</definedName>
    <definedName name="S8R23" localSheetId="8">#REF!</definedName>
    <definedName name="S8R23" localSheetId="11">#REF!</definedName>
    <definedName name="S8R23" localSheetId="12">#REF!</definedName>
    <definedName name="S8R23">#REF!</definedName>
    <definedName name="S8R24" localSheetId="2">#REF!</definedName>
    <definedName name="S8R24" localSheetId="10">#REF!</definedName>
    <definedName name="S8R24" localSheetId="8">#REF!</definedName>
    <definedName name="S8R24" localSheetId="11">#REF!</definedName>
    <definedName name="S8R24" localSheetId="12">#REF!</definedName>
    <definedName name="S8R24">#REF!</definedName>
    <definedName name="S8R3" localSheetId="2">#REF!</definedName>
    <definedName name="S8R3" localSheetId="10">#REF!</definedName>
    <definedName name="S8R3" localSheetId="8">#REF!</definedName>
    <definedName name="S8R3" localSheetId="11">#REF!</definedName>
    <definedName name="S8R3" localSheetId="12">#REF!</definedName>
    <definedName name="S8R3">#REF!</definedName>
    <definedName name="S8R4" localSheetId="2">#REF!</definedName>
    <definedName name="S8R4" localSheetId="10">#REF!</definedName>
    <definedName name="S8R4" localSheetId="8">#REF!</definedName>
    <definedName name="S8R4" localSheetId="11">#REF!</definedName>
    <definedName name="S8R4" localSheetId="12">#REF!</definedName>
    <definedName name="S8R4">#REF!</definedName>
    <definedName name="S8R5" localSheetId="2">#REF!</definedName>
    <definedName name="S8R5" localSheetId="10">#REF!</definedName>
    <definedName name="S8R5" localSheetId="8">#REF!</definedName>
    <definedName name="S8R5" localSheetId="11">#REF!</definedName>
    <definedName name="S8R5" localSheetId="12">#REF!</definedName>
    <definedName name="S8R5">#REF!</definedName>
    <definedName name="S8R6" localSheetId="2">#REF!</definedName>
    <definedName name="S8R6" localSheetId="10">#REF!</definedName>
    <definedName name="S8R6" localSheetId="8">#REF!</definedName>
    <definedName name="S8R6" localSheetId="11">#REF!</definedName>
    <definedName name="S8R6" localSheetId="12">#REF!</definedName>
    <definedName name="S8R6">#REF!</definedName>
    <definedName name="S8R7" localSheetId="2">#REF!</definedName>
    <definedName name="S8R7" localSheetId="10">#REF!</definedName>
    <definedName name="S8R7" localSheetId="8">#REF!</definedName>
    <definedName name="S8R7" localSheetId="11">#REF!</definedName>
    <definedName name="S8R7" localSheetId="12">#REF!</definedName>
    <definedName name="S8R7">#REF!</definedName>
    <definedName name="S8R8" localSheetId="2">#REF!</definedName>
    <definedName name="S8R8" localSheetId="10">#REF!</definedName>
    <definedName name="S8R8" localSheetId="8">#REF!</definedName>
    <definedName name="S8R8" localSheetId="11">#REF!</definedName>
    <definedName name="S8R8" localSheetId="12">#REF!</definedName>
    <definedName name="S8R8">#REF!</definedName>
    <definedName name="S8R9" localSheetId="2">#REF!</definedName>
    <definedName name="S8R9" localSheetId="10">#REF!</definedName>
    <definedName name="S8R9" localSheetId="8">#REF!</definedName>
    <definedName name="S8R9" localSheetId="11">#REF!</definedName>
    <definedName name="S8R9" localSheetId="12">#REF!</definedName>
    <definedName name="S8R9">#REF!</definedName>
    <definedName name="S9P1" localSheetId="2">#REF!</definedName>
    <definedName name="S9P1" localSheetId="10">#REF!</definedName>
    <definedName name="S9P1" localSheetId="8">#REF!</definedName>
    <definedName name="S9P1" localSheetId="11">#REF!</definedName>
    <definedName name="S9P1" localSheetId="12">#REF!</definedName>
    <definedName name="S9P1">#REF!</definedName>
    <definedName name="S9P10" localSheetId="2">#REF!</definedName>
    <definedName name="S9P10" localSheetId="10">#REF!</definedName>
    <definedName name="S9P10" localSheetId="8">#REF!</definedName>
    <definedName name="S9P10" localSheetId="11">#REF!</definedName>
    <definedName name="S9P10" localSheetId="12">#REF!</definedName>
    <definedName name="S9P10">#REF!</definedName>
    <definedName name="S9P11" localSheetId="2">#REF!</definedName>
    <definedName name="S9P11" localSheetId="10">#REF!</definedName>
    <definedName name="S9P11" localSheetId="8">#REF!</definedName>
    <definedName name="S9P11" localSheetId="11">#REF!</definedName>
    <definedName name="S9P11" localSheetId="12">#REF!</definedName>
    <definedName name="S9P11">#REF!</definedName>
    <definedName name="S9P12" localSheetId="2">#REF!</definedName>
    <definedName name="S9P12" localSheetId="10">#REF!</definedName>
    <definedName name="S9P12" localSheetId="8">#REF!</definedName>
    <definedName name="S9P12" localSheetId="11">#REF!</definedName>
    <definedName name="S9P12" localSheetId="12">#REF!</definedName>
    <definedName name="S9P12">#REF!</definedName>
    <definedName name="S9P13" localSheetId="2">#REF!</definedName>
    <definedName name="S9P13" localSheetId="10">#REF!</definedName>
    <definedName name="S9P13" localSheetId="8">#REF!</definedName>
    <definedName name="S9P13" localSheetId="11">#REF!</definedName>
    <definedName name="S9P13" localSheetId="12">#REF!</definedName>
    <definedName name="S9P13">#REF!</definedName>
    <definedName name="S9P14" localSheetId="2">#REF!</definedName>
    <definedName name="S9P14" localSheetId="10">#REF!</definedName>
    <definedName name="S9P14" localSheetId="8">#REF!</definedName>
    <definedName name="S9P14" localSheetId="11">#REF!</definedName>
    <definedName name="S9P14" localSheetId="12">#REF!</definedName>
    <definedName name="S9P14">#REF!</definedName>
    <definedName name="S9P15" localSheetId="2">#REF!</definedName>
    <definedName name="S9P15" localSheetId="10">#REF!</definedName>
    <definedName name="S9P15" localSheetId="8">#REF!</definedName>
    <definedName name="S9P15" localSheetId="11">#REF!</definedName>
    <definedName name="S9P15" localSheetId="12">#REF!</definedName>
    <definedName name="S9P15">#REF!</definedName>
    <definedName name="S9P16" localSheetId="2">#REF!</definedName>
    <definedName name="S9P16" localSheetId="10">#REF!</definedName>
    <definedName name="S9P16" localSheetId="8">#REF!</definedName>
    <definedName name="S9P16" localSheetId="11">#REF!</definedName>
    <definedName name="S9P16" localSheetId="12">#REF!</definedName>
    <definedName name="S9P16">#REF!</definedName>
    <definedName name="S9P17" localSheetId="2">#REF!</definedName>
    <definedName name="S9P17" localSheetId="10">#REF!</definedName>
    <definedName name="S9P17" localSheetId="8">#REF!</definedName>
    <definedName name="S9P17" localSheetId="11">#REF!</definedName>
    <definedName name="S9P17" localSheetId="12">#REF!</definedName>
    <definedName name="S9P17">#REF!</definedName>
    <definedName name="S9P18" localSheetId="2">#REF!</definedName>
    <definedName name="S9P18" localSheetId="10">#REF!</definedName>
    <definedName name="S9P18" localSheetId="8">#REF!</definedName>
    <definedName name="S9P18" localSheetId="11">#REF!</definedName>
    <definedName name="S9P18" localSheetId="12">#REF!</definedName>
    <definedName name="S9P18">#REF!</definedName>
    <definedName name="S9P19" localSheetId="2">#REF!</definedName>
    <definedName name="S9P19" localSheetId="10">#REF!</definedName>
    <definedName name="S9P19" localSheetId="8">#REF!</definedName>
    <definedName name="S9P19" localSheetId="11">#REF!</definedName>
    <definedName name="S9P19" localSheetId="12">#REF!</definedName>
    <definedName name="S9P19">#REF!</definedName>
    <definedName name="S9P2" localSheetId="2">#REF!</definedName>
    <definedName name="S9P2" localSheetId="10">#REF!</definedName>
    <definedName name="S9P2" localSheetId="8">#REF!</definedName>
    <definedName name="S9P2" localSheetId="11">#REF!</definedName>
    <definedName name="S9P2" localSheetId="12">#REF!</definedName>
    <definedName name="S9P2">#REF!</definedName>
    <definedName name="S9P20" localSheetId="2">#REF!</definedName>
    <definedName name="S9P20" localSheetId="10">#REF!</definedName>
    <definedName name="S9P20" localSheetId="8">#REF!</definedName>
    <definedName name="S9P20" localSheetId="11">#REF!</definedName>
    <definedName name="S9P20" localSheetId="12">#REF!</definedName>
    <definedName name="S9P20">#REF!</definedName>
    <definedName name="S9P21" localSheetId="2">#REF!</definedName>
    <definedName name="S9P21" localSheetId="10">#REF!</definedName>
    <definedName name="S9P21" localSheetId="8">#REF!</definedName>
    <definedName name="S9P21" localSheetId="11">#REF!</definedName>
    <definedName name="S9P21" localSheetId="12">#REF!</definedName>
    <definedName name="S9P21">#REF!</definedName>
    <definedName name="S9P22" localSheetId="2">#REF!</definedName>
    <definedName name="S9P22" localSheetId="10">#REF!</definedName>
    <definedName name="S9P22" localSheetId="8">#REF!</definedName>
    <definedName name="S9P22" localSheetId="11">#REF!</definedName>
    <definedName name="S9P22" localSheetId="12">#REF!</definedName>
    <definedName name="S9P22">#REF!</definedName>
    <definedName name="S9P23" localSheetId="2">#REF!</definedName>
    <definedName name="S9P23" localSheetId="10">#REF!</definedName>
    <definedName name="S9P23" localSheetId="8">#REF!</definedName>
    <definedName name="S9P23" localSheetId="11">#REF!</definedName>
    <definedName name="S9P23" localSheetId="12">#REF!</definedName>
    <definedName name="S9P23">#REF!</definedName>
    <definedName name="S9P24" localSheetId="2">#REF!</definedName>
    <definedName name="S9P24" localSheetId="10">#REF!</definedName>
    <definedName name="S9P24" localSheetId="8">#REF!</definedName>
    <definedName name="S9P24" localSheetId="11">#REF!</definedName>
    <definedName name="S9P24" localSheetId="12">#REF!</definedName>
    <definedName name="S9P24">#REF!</definedName>
    <definedName name="S9P3" localSheetId="2">#REF!</definedName>
    <definedName name="S9P3" localSheetId="10">#REF!</definedName>
    <definedName name="S9P3" localSheetId="8">#REF!</definedName>
    <definedName name="S9P3" localSheetId="11">#REF!</definedName>
    <definedName name="S9P3" localSheetId="12">#REF!</definedName>
    <definedName name="S9P3">#REF!</definedName>
    <definedName name="S9P4" localSheetId="2">#REF!</definedName>
    <definedName name="S9P4" localSheetId="10">#REF!</definedName>
    <definedName name="S9P4" localSheetId="8">#REF!</definedName>
    <definedName name="S9P4" localSheetId="11">#REF!</definedName>
    <definedName name="S9P4" localSheetId="12">#REF!</definedName>
    <definedName name="S9P4">#REF!</definedName>
    <definedName name="S9P5" localSheetId="2">#REF!</definedName>
    <definedName name="S9P5" localSheetId="10">#REF!</definedName>
    <definedName name="S9P5" localSheetId="8">#REF!</definedName>
    <definedName name="S9P5" localSheetId="11">#REF!</definedName>
    <definedName name="S9P5" localSheetId="12">#REF!</definedName>
    <definedName name="S9P5">#REF!</definedName>
    <definedName name="S9P6" localSheetId="2">#REF!</definedName>
    <definedName name="S9P6" localSheetId="10">#REF!</definedName>
    <definedName name="S9P6" localSheetId="8">#REF!</definedName>
    <definedName name="S9P6" localSheetId="11">#REF!</definedName>
    <definedName name="S9P6" localSheetId="12">#REF!</definedName>
    <definedName name="S9P6">#REF!</definedName>
    <definedName name="S9P7" localSheetId="2">#REF!</definedName>
    <definedName name="S9P7" localSheetId="10">#REF!</definedName>
    <definedName name="S9P7" localSheetId="8">#REF!</definedName>
    <definedName name="S9P7" localSheetId="11">#REF!</definedName>
    <definedName name="S9P7" localSheetId="12">#REF!</definedName>
    <definedName name="S9P7">#REF!</definedName>
    <definedName name="S9P8" localSheetId="2">#REF!</definedName>
    <definedName name="S9P8" localSheetId="10">#REF!</definedName>
    <definedName name="S9P8" localSheetId="8">#REF!</definedName>
    <definedName name="S9P8" localSheetId="11">#REF!</definedName>
    <definedName name="S9P8" localSheetId="12">#REF!</definedName>
    <definedName name="S9P8">#REF!</definedName>
    <definedName name="S9P9" localSheetId="2">#REF!</definedName>
    <definedName name="S9P9" localSheetId="10">#REF!</definedName>
    <definedName name="S9P9" localSheetId="8">#REF!</definedName>
    <definedName name="S9P9" localSheetId="11">#REF!</definedName>
    <definedName name="S9P9" localSheetId="12">#REF!</definedName>
    <definedName name="S9P9">#REF!</definedName>
    <definedName name="S9R1" localSheetId="2">#REF!</definedName>
    <definedName name="S9R1" localSheetId="10">#REF!</definedName>
    <definedName name="S9R1" localSheetId="8">#REF!</definedName>
    <definedName name="S9R1" localSheetId="11">#REF!</definedName>
    <definedName name="S9R1" localSheetId="12">#REF!</definedName>
    <definedName name="S9R1">#REF!</definedName>
    <definedName name="S9R10" localSheetId="2">#REF!</definedName>
    <definedName name="S9R10" localSheetId="10">#REF!</definedName>
    <definedName name="S9R10" localSheetId="8">#REF!</definedName>
    <definedName name="S9R10" localSheetId="11">#REF!</definedName>
    <definedName name="S9R10" localSheetId="12">#REF!</definedName>
    <definedName name="S9R10">#REF!</definedName>
    <definedName name="S9R11" localSheetId="2">#REF!</definedName>
    <definedName name="S9R11" localSheetId="10">#REF!</definedName>
    <definedName name="S9R11" localSheetId="8">#REF!</definedName>
    <definedName name="S9R11" localSheetId="11">#REF!</definedName>
    <definedName name="S9R11" localSheetId="12">#REF!</definedName>
    <definedName name="S9R11">#REF!</definedName>
    <definedName name="S9R12" localSheetId="2">#REF!</definedName>
    <definedName name="S9R12" localSheetId="10">#REF!</definedName>
    <definedName name="S9R12" localSheetId="8">#REF!</definedName>
    <definedName name="S9R12" localSheetId="11">#REF!</definedName>
    <definedName name="S9R12" localSheetId="12">#REF!</definedName>
    <definedName name="S9R12">#REF!</definedName>
    <definedName name="S9R13" localSheetId="2">#REF!</definedName>
    <definedName name="S9R13" localSheetId="10">#REF!</definedName>
    <definedName name="S9R13" localSheetId="8">#REF!</definedName>
    <definedName name="S9R13" localSheetId="11">#REF!</definedName>
    <definedName name="S9R13" localSheetId="12">#REF!</definedName>
    <definedName name="S9R13">#REF!</definedName>
    <definedName name="S9R14" localSheetId="2">#REF!</definedName>
    <definedName name="S9R14" localSheetId="10">#REF!</definedName>
    <definedName name="S9R14" localSheetId="8">#REF!</definedName>
    <definedName name="S9R14" localSheetId="11">#REF!</definedName>
    <definedName name="S9R14" localSheetId="12">#REF!</definedName>
    <definedName name="S9R14">#REF!</definedName>
    <definedName name="S9R15" localSheetId="2">#REF!</definedName>
    <definedName name="S9R15" localSheetId="10">#REF!</definedName>
    <definedName name="S9R15" localSheetId="8">#REF!</definedName>
    <definedName name="S9R15" localSheetId="11">#REF!</definedName>
    <definedName name="S9R15" localSheetId="12">#REF!</definedName>
    <definedName name="S9R15">#REF!</definedName>
    <definedName name="S9R16" localSheetId="2">#REF!</definedName>
    <definedName name="S9R16" localSheetId="10">#REF!</definedName>
    <definedName name="S9R16" localSheetId="8">#REF!</definedName>
    <definedName name="S9R16" localSheetId="11">#REF!</definedName>
    <definedName name="S9R16" localSheetId="12">#REF!</definedName>
    <definedName name="S9R16">#REF!</definedName>
    <definedName name="S9R17" localSheetId="2">#REF!</definedName>
    <definedName name="S9R17" localSheetId="10">#REF!</definedName>
    <definedName name="S9R17" localSheetId="8">#REF!</definedName>
    <definedName name="S9R17" localSheetId="11">#REF!</definedName>
    <definedName name="S9R17" localSheetId="12">#REF!</definedName>
    <definedName name="S9R17">#REF!</definedName>
    <definedName name="S9R18" localSheetId="2">#REF!</definedName>
    <definedName name="S9R18" localSheetId="10">#REF!</definedName>
    <definedName name="S9R18" localSheetId="8">#REF!</definedName>
    <definedName name="S9R18" localSheetId="11">#REF!</definedName>
    <definedName name="S9R18" localSheetId="12">#REF!</definedName>
    <definedName name="S9R18">#REF!</definedName>
    <definedName name="S9R19" localSheetId="2">#REF!</definedName>
    <definedName name="S9R19" localSheetId="10">#REF!</definedName>
    <definedName name="S9R19" localSheetId="8">#REF!</definedName>
    <definedName name="S9R19" localSheetId="11">#REF!</definedName>
    <definedName name="S9R19" localSheetId="12">#REF!</definedName>
    <definedName name="S9R19">#REF!</definedName>
    <definedName name="S9R2" localSheetId="2">#REF!</definedName>
    <definedName name="S9R2" localSheetId="10">#REF!</definedName>
    <definedName name="S9R2" localSheetId="8">#REF!</definedName>
    <definedName name="S9R2" localSheetId="11">#REF!</definedName>
    <definedName name="S9R2" localSheetId="12">#REF!</definedName>
    <definedName name="S9R2">#REF!</definedName>
    <definedName name="S9R20" localSheetId="2">#REF!</definedName>
    <definedName name="S9R20" localSheetId="10">#REF!</definedName>
    <definedName name="S9R20" localSheetId="8">#REF!</definedName>
    <definedName name="S9R20" localSheetId="11">#REF!</definedName>
    <definedName name="S9R20" localSheetId="12">#REF!</definedName>
    <definedName name="S9R20">#REF!</definedName>
    <definedName name="S9R21" localSheetId="2">#REF!</definedName>
    <definedName name="S9R21" localSheetId="10">#REF!</definedName>
    <definedName name="S9R21" localSheetId="8">#REF!</definedName>
    <definedName name="S9R21" localSheetId="11">#REF!</definedName>
    <definedName name="S9R21" localSheetId="12">#REF!</definedName>
    <definedName name="S9R21">#REF!</definedName>
    <definedName name="S9R22" localSheetId="2">#REF!</definedName>
    <definedName name="S9R22" localSheetId="10">#REF!</definedName>
    <definedName name="S9R22" localSheetId="8">#REF!</definedName>
    <definedName name="S9R22" localSheetId="11">#REF!</definedName>
    <definedName name="S9R22" localSheetId="12">#REF!</definedName>
    <definedName name="S9R22">#REF!</definedName>
    <definedName name="S9R23" localSheetId="2">#REF!</definedName>
    <definedName name="S9R23" localSheetId="10">#REF!</definedName>
    <definedName name="S9R23" localSheetId="8">#REF!</definedName>
    <definedName name="S9R23" localSheetId="11">#REF!</definedName>
    <definedName name="S9R23" localSheetId="12">#REF!</definedName>
    <definedName name="S9R23">#REF!</definedName>
    <definedName name="S9R24" localSheetId="2">#REF!</definedName>
    <definedName name="S9R24" localSheetId="10">#REF!</definedName>
    <definedName name="S9R24" localSheetId="8">#REF!</definedName>
    <definedName name="S9R24" localSheetId="11">#REF!</definedName>
    <definedName name="S9R24" localSheetId="12">#REF!</definedName>
    <definedName name="S9R24">#REF!</definedName>
    <definedName name="S9R3" localSheetId="2">#REF!</definedName>
    <definedName name="S9R3" localSheetId="10">#REF!</definedName>
    <definedName name="S9R3" localSheetId="8">#REF!</definedName>
    <definedName name="S9R3" localSheetId="11">#REF!</definedName>
    <definedName name="S9R3" localSheetId="12">#REF!</definedName>
    <definedName name="S9R3">#REF!</definedName>
    <definedName name="S9R4" localSheetId="2">#REF!</definedName>
    <definedName name="S9R4" localSheetId="10">#REF!</definedName>
    <definedName name="S9R4" localSheetId="8">#REF!</definedName>
    <definedName name="S9R4" localSheetId="11">#REF!</definedName>
    <definedName name="S9R4" localSheetId="12">#REF!</definedName>
    <definedName name="S9R4">#REF!</definedName>
    <definedName name="S9R5" localSheetId="2">#REF!</definedName>
    <definedName name="S9R5" localSheetId="10">#REF!</definedName>
    <definedName name="S9R5" localSheetId="8">#REF!</definedName>
    <definedName name="S9R5" localSheetId="11">#REF!</definedName>
    <definedName name="S9R5" localSheetId="12">#REF!</definedName>
    <definedName name="S9R5">#REF!</definedName>
    <definedName name="S9R6" localSheetId="2">#REF!</definedName>
    <definedName name="S9R6" localSheetId="10">#REF!</definedName>
    <definedName name="S9R6" localSheetId="8">#REF!</definedName>
    <definedName name="S9R6" localSheetId="11">#REF!</definedName>
    <definedName name="S9R6" localSheetId="12">#REF!</definedName>
    <definedName name="S9R6">#REF!</definedName>
    <definedName name="S9R7" localSheetId="2">#REF!</definedName>
    <definedName name="S9R7" localSheetId="10">#REF!</definedName>
    <definedName name="S9R7" localSheetId="8">#REF!</definedName>
    <definedName name="S9R7" localSheetId="11">#REF!</definedName>
    <definedName name="S9R7" localSheetId="12">#REF!</definedName>
    <definedName name="S9R7">#REF!</definedName>
    <definedName name="S9R8" localSheetId="2">#REF!</definedName>
    <definedName name="S9R8" localSheetId="10">#REF!</definedName>
    <definedName name="S9R8" localSheetId="8">#REF!</definedName>
    <definedName name="S9R8" localSheetId="11">#REF!</definedName>
    <definedName name="S9R8" localSheetId="12">#REF!</definedName>
    <definedName name="S9R8">#REF!</definedName>
    <definedName name="S9R9" localSheetId="2">#REF!</definedName>
    <definedName name="S9R9" localSheetId="10">#REF!</definedName>
    <definedName name="S9R9" localSheetId="8">#REF!</definedName>
    <definedName name="S9R9" localSheetId="11">#REF!</definedName>
    <definedName name="S9R9" localSheetId="12">#REF!</definedName>
    <definedName name="S9R9">#REF!</definedName>
    <definedName name="soma_total" localSheetId="2">#REF!</definedName>
    <definedName name="soma_total" localSheetId="10">#REF!</definedName>
    <definedName name="soma_total" localSheetId="8">#REF!</definedName>
    <definedName name="soma_total" localSheetId="11">#REF!</definedName>
    <definedName name="soma_total" localSheetId="12">#REF!</definedName>
    <definedName name="soma_total">#REF!</definedName>
    <definedName name="sub_item_1" localSheetId="2">#REF!</definedName>
    <definedName name="sub_item_1" localSheetId="10">#REF!</definedName>
    <definedName name="sub_item_1" localSheetId="8">#REF!</definedName>
    <definedName name="sub_item_1" localSheetId="11">#REF!</definedName>
    <definedName name="sub_item_1" localSheetId="12">#REF!</definedName>
    <definedName name="sub_item_1">#REF!</definedName>
    <definedName name="sub_item_10" localSheetId="2">#REF!</definedName>
    <definedName name="sub_item_10" localSheetId="10">#REF!</definedName>
    <definedName name="sub_item_10" localSheetId="8">#REF!</definedName>
    <definedName name="sub_item_10" localSheetId="11">#REF!</definedName>
    <definedName name="sub_item_10" localSheetId="12">#REF!</definedName>
    <definedName name="sub_item_10">#REF!</definedName>
    <definedName name="sub_item_11" localSheetId="2">#REF!</definedName>
    <definedName name="sub_item_11" localSheetId="10">#REF!</definedName>
    <definedName name="sub_item_11" localSheetId="8">#REF!</definedName>
    <definedName name="sub_item_11" localSheetId="11">#REF!</definedName>
    <definedName name="sub_item_11" localSheetId="12">#REF!</definedName>
    <definedName name="sub_item_11">#REF!</definedName>
    <definedName name="sub_item_12" localSheetId="2">#REF!</definedName>
    <definedName name="sub_item_12" localSheetId="10">#REF!</definedName>
    <definedName name="sub_item_12" localSheetId="8">#REF!</definedName>
    <definedName name="sub_item_12" localSheetId="11">#REF!</definedName>
    <definedName name="sub_item_12" localSheetId="12">#REF!</definedName>
    <definedName name="sub_item_12">#REF!</definedName>
    <definedName name="sub_item_13" localSheetId="2">#REF!</definedName>
    <definedName name="sub_item_13" localSheetId="10">#REF!</definedName>
    <definedName name="sub_item_13" localSheetId="8">#REF!</definedName>
    <definedName name="sub_item_13" localSheetId="11">#REF!</definedName>
    <definedName name="sub_item_13" localSheetId="12">#REF!</definedName>
    <definedName name="sub_item_13">#REF!</definedName>
    <definedName name="sub_item_14" localSheetId="2">#REF!</definedName>
    <definedName name="sub_item_14" localSheetId="10">#REF!</definedName>
    <definedName name="sub_item_14" localSheetId="8">#REF!</definedName>
    <definedName name="sub_item_14" localSheetId="11">#REF!</definedName>
    <definedName name="sub_item_14" localSheetId="12">#REF!</definedName>
    <definedName name="sub_item_14">#REF!</definedName>
    <definedName name="sub_item_15" localSheetId="2">#REF!</definedName>
    <definedName name="sub_item_15" localSheetId="10">#REF!</definedName>
    <definedName name="sub_item_15" localSheetId="8">#REF!</definedName>
    <definedName name="sub_item_15" localSheetId="11">#REF!</definedName>
    <definedName name="sub_item_15" localSheetId="12">#REF!</definedName>
    <definedName name="sub_item_15">#REF!</definedName>
    <definedName name="sub_item_16" localSheetId="2">#REF!</definedName>
    <definedName name="sub_item_16" localSheetId="10">#REF!</definedName>
    <definedName name="sub_item_16" localSheetId="8">#REF!</definedName>
    <definedName name="sub_item_16" localSheetId="11">#REF!</definedName>
    <definedName name="sub_item_16" localSheetId="12">#REF!</definedName>
    <definedName name="sub_item_16">#REF!</definedName>
    <definedName name="sub_item_17" localSheetId="2">#REF!</definedName>
    <definedName name="sub_item_17" localSheetId="10">#REF!</definedName>
    <definedName name="sub_item_17" localSheetId="8">#REF!</definedName>
    <definedName name="sub_item_17" localSheetId="11">#REF!</definedName>
    <definedName name="sub_item_17" localSheetId="12">#REF!</definedName>
    <definedName name="sub_item_17">#REF!</definedName>
    <definedName name="sub_item_18" localSheetId="2">#REF!</definedName>
    <definedName name="sub_item_18" localSheetId="10">#REF!</definedName>
    <definedName name="sub_item_18" localSheetId="8">#REF!</definedName>
    <definedName name="sub_item_18" localSheetId="11">#REF!</definedName>
    <definedName name="sub_item_18" localSheetId="12">#REF!</definedName>
    <definedName name="sub_item_18">#REF!</definedName>
    <definedName name="sub_item_19" localSheetId="2">#REF!</definedName>
    <definedName name="sub_item_19" localSheetId="10">#REF!</definedName>
    <definedName name="sub_item_19" localSheetId="8">#REF!</definedName>
    <definedName name="sub_item_19" localSheetId="11">#REF!</definedName>
    <definedName name="sub_item_19" localSheetId="12">#REF!</definedName>
    <definedName name="sub_item_19">#REF!</definedName>
    <definedName name="sub_item_2" localSheetId="2">#REF!</definedName>
    <definedName name="sub_item_2" localSheetId="10">#REF!</definedName>
    <definedName name="sub_item_2" localSheetId="8">#REF!</definedName>
    <definedName name="sub_item_2" localSheetId="11">#REF!</definedName>
    <definedName name="sub_item_2" localSheetId="12">#REF!</definedName>
    <definedName name="sub_item_2">#REF!</definedName>
    <definedName name="sub_item_20" localSheetId="2">#REF!</definedName>
    <definedName name="sub_item_20" localSheetId="10">#REF!</definedName>
    <definedName name="sub_item_20" localSheetId="8">#REF!</definedName>
    <definedName name="sub_item_20" localSheetId="11">#REF!</definedName>
    <definedName name="sub_item_20" localSheetId="12">#REF!</definedName>
    <definedName name="sub_item_20">#REF!</definedName>
    <definedName name="sub_item_21" localSheetId="2">#REF!</definedName>
    <definedName name="sub_item_21" localSheetId="10">#REF!</definedName>
    <definedName name="sub_item_21" localSheetId="8">#REF!</definedName>
    <definedName name="sub_item_21" localSheetId="11">#REF!</definedName>
    <definedName name="sub_item_21" localSheetId="12">#REF!</definedName>
    <definedName name="sub_item_21">#REF!</definedName>
    <definedName name="sub_item_22" localSheetId="2">#REF!</definedName>
    <definedName name="sub_item_22" localSheetId="10">#REF!</definedName>
    <definedName name="sub_item_22" localSheetId="8">#REF!</definedName>
    <definedName name="sub_item_22" localSheetId="11">#REF!</definedName>
    <definedName name="sub_item_22" localSheetId="12">#REF!</definedName>
    <definedName name="sub_item_22">#REF!</definedName>
    <definedName name="sub_item_23" localSheetId="2">#REF!</definedName>
    <definedName name="sub_item_23" localSheetId="10">#REF!</definedName>
    <definedName name="sub_item_23" localSheetId="8">#REF!</definedName>
    <definedName name="sub_item_23" localSheetId="11">#REF!</definedName>
    <definedName name="sub_item_23" localSheetId="12">#REF!</definedName>
    <definedName name="sub_item_23">#REF!</definedName>
    <definedName name="sub_item_24" localSheetId="2">#REF!</definedName>
    <definedName name="sub_item_24" localSheetId="10">#REF!</definedName>
    <definedName name="sub_item_24" localSheetId="8">#REF!</definedName>
    <definedName name="sub_item_24" localSheetId="11">#REF!</definedName>
    <definedName name="sub_item_24" localSheetId="12">#REF!</definedName>
    <definedName name="sub_item_24">#REF!</definedName>
    <definedName name="sub_item_25" localSheetId="2">#REF!</definedName>
    <definedName name="sub_item_25" localSheetId="10">#REF!</definedName>
    <definedName name="sub_item_25" localSheetId="8">#REF!</definedName>
    <definedName name="sub_item_25" localSheetId="11">#REF!</definedName>
    <definedName name="sub_item_25" localSheetId="12">#REF!</definedName>
    <definedName name="sub_item_25">#REF!</definedName>
    <definedName name="sub_item_26" localSheetId="2">#REF!</definedName>
    <definedName name="sub_item_26" localSheetId="10">#REF!</definedName>
    <definedName name="sub_item_26" localSheetId="8">#REF!</definedName>
    <definedName name="sub_item_26" localSheetId="11">#REF!</definedName>
    <definedName name="sub_item_26" localSheetId="12">#REF!</definedName>
    <definedName name="sub_item_26">#REF!</definedName>
    <definedName name="sub_item_27" localSheetId="2">#REF!</definedName>
    <definedName name="sub_item_27" localSheetId="10">#REF!</definedName>
    <definedName name="sub_item_27" localSheetId="8">#REF!</definedName>
    <definedName name="sub_item_27" localSheetId="11">#REF!</definedName>
    <definedName name="sub_item_27" localSheetId="12">#REF!</definedName>
    <definedName name="sub_item_27">#REF!</definedName>
    <definedName name="sub_item_28" localSheetId="2">#REF!</definedName>
    <definedName name="sub_item_28" localSheetId="10">#REF!</definedName>
    <definedName name="sub_item_28" localSheetId="8">#REF!</definedName>
    <definedName name="sub_item_28" localSheetId="11">#REF!</definedName>
    <definedName name="sub_item_28" localSheetId="12">#REF!</definedName>
    <definedName name="sub_item_28">#REF!</definedName>
    <definedName name="sub_item_29" localSheetId="2">#REF!</definedName>
    <definedName name="sub_item_29" localSheetId="10">#REF!</definedName>
    <definedName name="sub_item_29" localSheetId="8">#REF!</definedName>
    <definedName name="sub_item_29" localSheetId="11">#REF!</definedName>
    <definedName name="sub_item_29" localSheetId="12">#REF!</definedName>
    <definedName name="sub_item_29">#REF!</definedName>
    <definedName name="sub_item_3" localSheetId="2">#REF!</definedName>
    <definedName name="sub_item_3" localSheetId="10">#REF!</definedName>
    <definedName name="sub_item_3" localSheetId="8">#REF!</definedName>
    <definedName name="sub_item_3" localSheetId="11">#REF!</definedName>
    <definedName name="sub_item_3" localSheetId="12">#REF!</definedName>
    <definedName name="sub_item_3">#REF!</definedName>
    <definedName name="sub_item_30" localSheetId="2">#REF!</definedName>
    <definedName name="sub_item_30" localSheetId="10">#REF!</definedName>
    <definedName name="sub_item_30" localSheetId="8">#REF!</definedName>
    <definedName name="sub_item_30" localSheetId="11">#REF!</definedName>
    <definedName name="sub_item_30" localSheetId="12">#REF!</definedName>
    <definedName name="sub_item_30">#REF!</definedName>
    <definedName name="sub_item_31" localSheetId="2">#REF!</definedName>
    <definedName name="sub_item_31" localSheetId="10">#REF!</definedName>
    <definedName name="sub_item_31" localSheetId="8">#REF!</definedName>
    <definedName name="sub_item_31" localSheetId="11">#REF!</definedName>
    <definedName name="sub_item_31" localSheetId="12">#REF!</definedName>
    <definedName name="sub_item_31">#REF!</definedName>
    <definedName name="sub_item_32" localSheetId="2">#REF!</definedName>
    <definedName name="sub_item_32" localSheetId="10">#REF!</definedName>
    <definedName name="sub_item_32" localSheetId="8">#REF!</definedName>
    <definedName name="sub_item_32" localSheetId="11">#REF!</definedName>
    <definedName name="sub_item_32" localSheetId="12">#REF!</definedName>
    <definedName name="sub_item_32">#REF!</definedName>
    <definedName name="sub_item_33" localSheetId="2">#REF!</definedName>
    <definedName name="sub_item_33" localSheetId="10">#REF!</definedName>
    <definedName name="sub_item_33" localSheetId="8">#REF!</definedName>
    <definedName name="sub_item_33" localSheetId="11">#REF!</definedName>
    <definedName name="sub_item_33" localSheetId="12">#REF!</definedName>
    <definedName name="sub_item_33">#REF!</definedName>
    <definedName name="sub_item_34" localSheetId="2">#REF!</definedName>
    <definedName name="sub_item_34" localSheetId="10">#REF!</definedName>
    <definedName name="sub_item_34" localSheetId="8">#REF!</definedName>
    <definedName name="sub_item_34" localSheetId="11">#REF!</definedName>
    <definedName name="sub_item_34" localSheetId="12">#REF!</definedName>
    <definedName name="sub_item_34">#REF!</definedName>
    <definedName name="sub_item_35" localSheetId="2">#REF!</definedName>
    <definedName name="sub_item_35" localSheetId="10">#REF!</definedName>
    <definedName name="sub_item_35" localSheetId="8">#REF!</definedName>
    <definedName name="sub_item_35" localSheetId="11">#REF!</definedName>
    <definedName name="sub_item_35" localSheetId="12">#REF!</definedName>
    <definedName name="sub_item_35">#REF!</definedName>
    <definedName name="sub_item_36" localSheetId="2">#REF!</definedName>
    <definedName name="sub_item_36" localSheetId="10">#REF!</definedName>
    <definedName name="sub_item_36" localSheetId="8">#REF!</definedName>
    <definedName name="sub_item_36" localSheetId="11">#REF!</definedName>
    <definedName name="sub_item_36" localSheetId="12">#REF!</definedName>
    <definedName name="sub_item_36">#REF!</definedName>
    <definedName name="sub_item_37" localSheetId="2">#REF!</definedName>
    <definedName name="sub_item_37" localSheetId="10">#REF!</definedName>
    <definedName name="sub_item_37" localSheetId="8">#REF!</definedName>
    <definedName name="sub_item_37" localSheetId="11">#REF!</definedName>
    <definedName name="sub_item_37" localSheetId="12">#REF!</definedName>
    <definedName name="sub_item_37">#REF!</definedName>
    <definedName name="sub_item_38" localSheetId="2">#REF!</definedName>
    <definedName name="sub_item_38" localSheetId="10">#REF!</definedName>
    <definedName name="sub_item_38" localSheetId="8">#REF!</definedName>
    <definedName name="sub_item_38" localSheetId="11">#REF!</definedName>
    <definedName name="sub_item_38" localSheetId="12">#REF!</definedName>
    <definedName name="sub_item_38">#REF!</definedName>
    <definedName name="sub_item_39" localSheetId="2">#REF!</definedName>
    <definedName name="sub_item_39" localSheetId="10">#REF!</definedName>
    <definedName name="sub_item_39" localSheetId="8">#REF!</definedName>
    <definedName name="sub_item_39" localSheetId="11">#REF!</definedName>
    <definedName name="sub_item_39" localSheetId="12">#REF!</definedName>
    <definedName name="sub_item_39">#REF!</definedName>
    <definedName name="sub_item_4" localSheetId="2">#REF!</definedName>
    <definedName name="sub_item_4" localSheetId="10">#REF!</definedName>
    <definedName name="sub_item_4" localSheetId="8">#REF!</definedName>
    <definedName name="sub_item_4" localSheetId="11">#REF!</definedName>
    <definedName name="sub_item_4" localSheetId="12">#REF!</definedName>
    <definedName name="sub_item_4">#REF!</definedName>
    <definedName name="sub_item_40" localSheetId="2">#REF!</definedName>
    <definedName name="sub_item_40" localSheetId="10">#REF!</definedName>
    <definedName name="sub_item_40" localSheetId="8">#REF!</definedName>
    <definedName name="sub_item_40" localSheetId="11">#REF!</definedName>
    <definedName name="sub_item_40" localSheetId="12">#REF!</definedName>
    <definedName name="sub_item_40">#REF!</definedName>
    <definedName name="sub_item_41" localSheetId="2">#REF!</definedName>
    <definedName name="sub_item_41" localSheetId="10">#REF!</definedName>
    <definedName name="sub_item_41" localSheetId="8">#REF!</definedName>
    <definedName name="sub_item_41" localSheetId="11">#REF!</definedName>
    <definedName name="sub_item_41" localSheetId="12">#REF!</definedName>
    <definedName name="sub_item_41">#REF!</definedName>
    <definedName name="sub_item_42" localSheetId="2">#REF!</definedName>
    <definedName name="sub_item_42" localSheetId="10">#REF!</definedName>
    <definedName name="sub_item_42" localSheetId="8">#REF!</definedName>
    <definedName name="sub_item_42" localSheetId="11">#REF!</definedName>
    <definedName name="sub_item_42" localSheetId="12">#REF!</definedName>
    <definedName name="sub_item_42">#REF!</definedName>
    <definedName name="sub_item_43" localSheetId="2">#REF!</definedName>
    <definedName name="sub_item_43" localSheetId="10">#REF!</definedName>
    <definedName name="sub_item_43" localSheetId="8">#REF!</definedName>
    <definedName name="sub_item_43" localSheetId="11">#REF!</definedName>
    <definedName name="sub_item_43" localSheetId="12">#REF!</definedName>
    <definedName name="sub_item_43">#REF!</definedName>
    <definedName name="sub_item_44" localSheetId="2">#REF!</definedName>
    <definedName name="sub_item_44" localSheetId="10">#REF!</definedName>
    <definedName name="sub_item_44" localSheetId="8">#REF!</definedName>
    <definedName name="sub_item_44" localSheetId="11">#REF!</definedName>
    <definedName name="sub_item_44" localSheetId="12">#REF!</definedName>
    <definedName name="sub_item_44">#REF!</definedName>
    <definedName name="sub_item_45" localSheetId="2">#REF!</definedName>
    <definedName name="sub_item_45" localSheetId="10">#REF!</definedName>
    <definedName name="sub_item_45" localSheetId="8">#REF!</definedName>
    <definedName name="sub_item_45" localSheetId="11">#REF!</definedName>
    <definedName name="sub_item_45" localSheetId="12">#REF!</definedName>
    <definedName name="sub_item_45">#REF!</definedName>
    <definedName name="sub_item_5" localSheetId="2">#REF!</definedName>
    <definedName name="sub_item_5" localSheetId="10">#REF!</definedName>
    <definedName name="sub_item_5" localSheetId="8">#REF!</definedName>
    <definedName name="sub_item_5" localSheetId="11">#REF!</definedName>
    <definedName name="sub_item_5" localSheetId="12">#REF!</definedName>
    <definedName name="sub_item_5">#REF!</definedName>
    <definedName name="sub_item_6" localSheetId="2">#REF!</definedName>
    <definedName name="sub_item_6" localSheetId="10">#REF!</definedName>
    <definedName name="sub_item_6" localSheetId="8">#REF!</definedName>
    <definedName name="sub_item_6" localSheetId="11">#REF!</definedName>
    <definedName name="sub_item_6" localSheetId="12">#REF!</definedName>
    <definedName name="sub_item_6">#REF!</definedName>
    <definedName name="sub_item_7" localSheetId="2">#REF!</definedName>
    <definedName name="sub_item_7" localSheetId="10">#REF!</definedName>
    <definedName name="sub_item_7" localSheetId="8">#REF!</definedName>
    <definedName name="sub_item_7" localSheetId="11">#REF!</definedName>
    <definedName name="sub_item_7" localSheetId="12">#REF!</definedName>
    <definedName name="sub_item_7">#REF!</definedName>
    <definedName name="sub_item_8" localSheetId="2">#REF!</definedName>
    <definedName name="sub_item_8" localSheetId="10">#REF!</definedName>
    <definedName name="sub_item_8" localSheetId="8">#REF!</definedName>
    <definedName name="sub_item_8" localSheetId="11">#REF!</definedName>
    <definedName name="sub_item_8" localSheetId="12">#REF!</definedName>
    <definedName name="sub_item_8">#REF!</definedName>
    <definedName name="sub_item_9" localSheetId="2">#REF!</definedName>
    <definedName name="sub_item_9" localSheetId="10">#REF!</definedName>
    <definedName name="sub_item_9" localSheetId="8">#REF!</definedName>
    <definedName name="sub_item_9" localSheetId="11">#REF!</definedName>
    <definedName name="sub_item_9" localSheetId="12">#REF!</definedName>
    <definedName name="sub_item_9">#REF!</definedName>
    <definedName name="switch" localSheetId="2">#REF!</definedName>
    <definedName name="switch" localSheetId="10">#REF!</definedName>
    <definedName name="switch" localSheetId="12">#REF!</definedName>
    <definedName name="switch">#REF!</definedName>
    <definedName name="T" localSheetId="10">#REF!</definedName>
    <definedName name="T">#REF!</definedName>
    <definedName name="teste">"$#REF!.$A$1:$B$3278"</definedName>
    <definedName name="_xlnm.Print_Titles" localSheetId="4">'COMPOSIÇÕES COMPLEMENTARES '!$1:$8</definedName>
    <definedName name="_xlnm.Print_Titles" localSheetId="10">COTAÇÕES!$6:$7</definedName>
    <definedName name="_xlnm.Print_Titles" localSheetId="8">'CURVA ABC'!$3:$10</definedName>
    <definedName name="_xlnm.Print_Titles" localSheetId="7">INSUMOS!$1:$2</definedName>
    <definedName name="_xlnm.Print_Titles" localSheetId="3">PLANILHA_SINTÉTICA!$1:$8</definedName>
    <definedName name="_xlnm.Print_Titles" localSheetId="6">SERVIÇOS!$1:$3</definedName>
    <definedName name="TOTAL_ACU_REF" localSheetId="2">#REF!</definedName>
    <definedName name="TOTAL_ACU_REF" localSheetId="10">#REF!</definedName>
    <definedName name="TOTAL_ACU_REF" localSheetId="8">#REF!</definedName>
    <definedName name="TOTAL_ACU_REF" localSheetId="11">#REF!</definedName>
    <definedName name="TOTAL_ACU_REF" localSheetId="12">#REF!</definedName>
    <definedName name="TOTAL_ACU_REF">#REF!</definedName>
    <definedName name="TOTAL_ADD" localSheetId="2">#REF!</definedName>
    <definedName name="TOTAL_ADD" localSheetId="10">#REF!</definedName>
    <definedName name="TOTAL_ADD" localSheetId="8">#REF!</definedName>
    <definedName name="TOTAL_ADD" localSheetId="11">#REF!</definedName>
    <definedName name="TOTAL_ADD" localSheetId="12">#REF!</definedName>
    <definedName name="TOTAL_ADD">#REF!</definedName>
    <definedName name="TOTAL_ADD_ACU" localSheetId="2">#REF!</definedName>
    <definedName name="TOTAL_ADD_ACU" localSheetId="10">#REF!</definedName>
    <definedName name="TOTAL_ADD_ACU" localSheetId="8">#REF!</definedName>
    <definedName name="TOTAL_ADD_ACU" localSheetId="11">#REF!</definedName>
    <definedName name="TOTAL_ADD_ACU" localSheetId="12">#REF!</definedName>
    <definedName name="TOTAL_ADD_ACU">#REF!</definedName>
    <definedName name="TOTAL_REF" localSheetId="2">#REF!</definedName>
    <definedName name="TOTAL_REF" localSheetId="10">#REF!</definedName>
    <definedName name="TOTAL_REF" localSheetId="8">#REF!</definedName>
    <definedName name="TOTAL_REF" localSheetId="11">#REF!</definedName>
    <definedName name="TOTAL_REF" localSheetId="12">#REF!</definedName>
    <definedName name="TOTAL_REF">#REF!</definedName>
    <definedName name="TOTAL_RES" localSheetId="2">#REF!</definedName>
    <definedName name="TOTAL_RES" localSheetId="10">#REF!</definedName>
    <definedName name="TOTAL_RES" localSheetId="8">#REF!</definedName>
    <definedName name="TOTAL_RES" localSheetId="11">#REF!</definedName>
    <definedName name="TOTAL_RES" localSheetId="12">#REF!</definedName>
    <definedName name="TOTAL_RES">#REF!</definedName>
    <definedName name="TOTAL_RES_ACU" localSheetId="2">#REF!</definedName>
    <definedName name="TOTAL_RES_ACU" localSheetId="10">#REF!</definedName>
    <definedName name="TOTAL_RES_ACU" localSheetId="8">#REF!</definedName>
    <definedName name="TOTAL_RES_ACU" localSheetId="11">#REF!</definedName>
    <definedName name="TOTAL_RES_ACU" localSheetId="12">#REF!</definedName>
    <definedName name="TOTAL_RES_ACU">#REF!</definedName>
    <definedName name="Z_39FA8DCB_7FE1_4377_9C2C_3A6C28B9DCE8_.wvu.PrintArea" localSheetId="4">'COMPOSIÇÕES COMPLEMENTARES '!$A$1:$K$75</definedName>
    <definedName name="Z_60131786_0F54_49F5_B695_1A5DD0544ED6_.wvu.PrintArea" localSheetId="4">'COMPOSIÇÕES COMPLEMENTARES '!$A$1:$D$75</definedName>
    <definedName name="Z_E9EF4FFF_2A51_4B23_8A33_7F2B85269ACF_.wvu.PrintArea_7" localSheetId="4">#REF!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4">'COMPOSIÇÕES COMPLEMENTARES '!$A$1:$D$75</definedName>
  </definedNames>
  <calcPr calcId="124519"/>
  <fileRecoveryPr repairLoad="1"/>
</workbook>
</file>

<file path=xl/calcChain.xml><?xml version="1.0" encoding="utf-8"?>
<calcChain xmlns="http://schemas.openxmlformats.org/spreadsheetml/2006/main">
  <c r="H11" i="9"/>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H164" s="1"/>
  <c r="H165" s="1"/>
  <c r="H166" s="1"/>
  <c r="H167" s="1"/>
  <c r="H168" s="1"/>
  <c r="H169" s="1"/>
  <c r="H170" s="1"/>
  <c r="H171" s="1"/>
  <c r="H172" s="1"/>
  <c r="H173" s="1"/>
  <c r="H174" s="1"/>
  <c r="H175" s="1"/>
  <c r="H176" s="1"/>
  <c r="H177" s="1"/>
  <c r="H178" s="1"/>
  <c r="H179" s="1"/>
  <c r="H180" s="1"/>
  <c r="H181" s="1"/>
  <c r="H182" s="1"/>
  <c r="H183" s="1"/>
  <c r="H184" s="1"/>
  <c r="H185" s="1"/>
  <c r="H186" s="1"/>
  <c r="H187" s="1"/>
  <c r="H188" s="1"/>
  <c r="H189" s="1"/>
  <c r="H190" s="1"/>
  <c r="H191" s="1"/>
  <c r="H192" s="1"/>
  <c r="H193" s="1"/>
  <c r="H194" s="1"/>
  <c r="H195" s="1"/>
  <c r="H196" s="1"/>
  <c r="H197" s="1"/>
  <c r="H198" s="1"/>
  <c r="H199" s="1"/>
  <c r="H200" s="1"/>
  <c r="H201" s="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31" s="1"/>
  <c r="H232" s="1"/>
  <c r="H233" s="1"/>
  <c r="H234" s="1"/>
  <c r="H235" s="1"/>
  <c r="H236" s="1"/>
  <c r="H237" s="1"/>
  <c r="H238" s="1"/>
  <c r="H239" s="1"/>
  <c r="H240" s="1"/>
  <c r="H241" s="1"/>
  <c r="H242" s="1"/>
  <c r="H243" s="1"/>
  <c r="H244" s="1"/>
  <c r="H245" s="1"/>
  <c r="H246" s="1"/>
  <c r="H247" s="1"/>
  <c r="H248" s="1"/>
  <c r="H249" s="1"/>
  <c r="H250" s="1"/>
  <c r="H251" s="1"/>
  <c r="H252" s="1"/>
  <c r="H253" s="1"/>
  <c r="H254" s="1"/>
  <c r="H255" s="1"/>
  <c r="H256" s="1"/>
  <c r="H257" s="1"/>
  <c r="H258" s="1"/>
  <c r="H259" s="1"/>
  <c r="H260" s="1"/>
  <c r="H261" s="1"/>
  <c r="H262" s="1"/>
  <c r="H263" s="1"/>
  <c r="H264" s="1"/>
  <c r="H265" s="1"/>
  <c r="H266" s="1"/>
  <c r="H267" s="1"/>
  <c r="H268" s="1"/>
  <c r="H269" s="1"/>
  <c r="H270" s="1"/>
  <c r="H271" s="1"/>
  <c r="H272" s="1"/>
  <c r="H273" s="1"/>
  <c r="H274" s="1"/>
  <c r="H275" s="1"/>
  <c r="H276" s="1"/>
  <c r="H277" s="1"/>
  <c r="H278" s="1"/>
  <c r="H279" s="1"/>
  <c r="H280" s="1"/>
  <c r="H281" s="1"/>
  <c r="H282" s="1"/>
  <c r="H283" s="1"/>
  <c r="H284" s="1"/>
  <c r="H285" s="1"/>
  <c r="H286" s="1"/>
  <c r="H287" s="1"/>
  <c r="H288" s="1"/>
  <c r="H289" s="1"/>
  <c r="H290" s="1"/>
  <c r="H291" s="1"/>
  <c r="H292" s="1"/>
  <c r="H293" s="1"/>
  <c r="H294" s="1"/>
  <c r="H295" s="1"/>
  <c r="H296" s="1"/>
  <c r="H297" s="1"/>
  <c r="H298" s="1"/>
  <c r="H299" s="1"/>
  <c r="H300" s="1"/>
  <c r="H301" s="1"/>
  <c r="H302" s="1"/>
  <c r="J4"/>
  <c r="E5"/>
  <c r="J5"/>
  <c r="C6"/>
  <c r="E6"/>
  <c r="J6"/>
  <c r="F7"/>
  <c r="J7"/>
  <c r="C8"/>
  <c r="F8"/>
  <c r="J8"/>
  <c r="E14" i="12"/>
  <c r="C14" i="4"/>
  <c r="C15"/>
  <c r="C17"/>
  <c r="C18"/>
  <c r="C19"/>
  <c r="C20"/>
  <c r="C21"/>
  <c r="C22"/>
  <c r="C25"/>
  <c r="C26"/>
  <c r="C27"/>
  <c r="C29"/>
  <c r="C30"/>
  <c r="C31"/>
  <c r="C34"/>
  <c r="C36"/>
  <c r="C37"/>
  <c r="C38"/>
  <c r="C39"/>
  <c r="C40"/>
  <c r="C41"/>
  <c r="C43"/>
  <c r="C44"/>
  <c r="C45"/>
  <c r="C46"/>
  <c r="C47"/>
  <c r="C48"/>
  <c r="C50"/>
  <c r="C51"/>
  <c r="C52"/>
  <c r="C53"/>
  <c r="C54"/>
  <c r="C55"/>
  <c r="C56"/>
  <c r="C57"/>
  <c r="C58"/>
  <c r="C59"/>
  <c r="C61"/>
  <c r="C62"/>
  <c r="C63"/>
  <c r="C65"/>
  <c r="C66"/>
  <c r="C67"/>
  <c r="C68"/>
  <c r="C70"/>
  <c r="C71"/>
  <c r="C72"/>
  <c r="C73"/>
  <c r="C74"/>
  <c r="C75"/>
  <c r="C76"/>
  <c r="C77"/>
  <c r="C78"/>
  <c r="C81"/>
  <c r="C82"/>
  <c r="C83"/>
  <c r="C84"/>
  <c r="C85"/>
  <c r="C86"/>
  <c r="C87"/>
  <c r="C88"/>
  <c r="C89"/>
  <c r="C90"/>
  <c r="C91"/>
  <c r="C92"/>
  <c r="C93"/>
  <c r="C95"/>
  <c r="C96"/>
  <c r="C97"/>
  <c r="C98"/>
  <c r="C99"/>
  <c r="C100"/>
  <c r="C101"/>
  <c r="C102"/>
  <c r="C104"/>
  <c r="C105"/>
  <c r="C106"/>
  <c r="C107"/>
  <c r="C110"/>
  <c r="C111"/>
  <c r="C112"/>
  <c r="C113"/>
  <c r="C114"/>
  <c r="C115"/>
  <c r="C116"/>
  <c r="C118"/>
  <c r="C119"/>
  <c r="C120"/>
  <c r="C121"/>
  <c r="C123"/>
  <c r="C124"/>
  <c r="C125"/>
  <c r="C126"/>
  <c r="C128"/>
  <c r="C130"/>
  <c r="C131"/>
  <c r="C133"/>
  <c r="C136"/>
  <c r="C138"/>
  <c r="C139"/>
  <c r="C140"/>
  <c r="C141"/>
  <c r="C142"/>
  <c r="C143"/>
  <c r="C144"/>
  <c r="C145"/>
  <c r="C146"/>
  <c r="C147"/>
  <c r="C148"/>
  <c r="C149"/>
  <c r="C150"/>
  <c r="C151"/>
  <c r="C153"/>
  <c r="C154"/>
  <c r="C155"/>
  <c r="C156"/>
  <c r="C157"/>
  <c r="C158"/>
  <c r="C159"/>
  <c r="C160"/>
  <c r="C161"/>
  <c r="C162"/>
  <c r="C163"/>
  <c r="C164"/>
  <c r="C165"/>
  <c r="C166"/>
  <c r="C167"/>
  <c r="C168"/>
  <c r="C169"/>
  <c r="C170"/>
  <c r="C171"/>
  <c r="C172"/>
  <c r="C173"/>
  <c r="C174"/>
  <c r="C175"/>
  <c r="C176"/>
  <c r="C178"/>
  <c r="C179"/>
  <c r="C180"/>
  <c r="C181"/>
  <c r="C182"/>
  <c r="C183"/>
  <c r="C185"/>
  <c r="C186"/>
  <c r="C187"/>
  <c r="C188"/>
  <c r="C189"/>
  <c r="C190"/>
  <c r="C193"/>
  <c r="C194"/>
  <c r="C195"/>
  <c r="C196"/>
  <c r="C198"/>
  <c r="C199"/>
  <c r="C200"/>
  <c r="C201"/>
  <c r="C202"/>
  <c r="C203"/>
  <c r="C204"/>
  <c r="C205"/>
  <c r="C206"/>
  <c r="C207"/>
  <c r="C208"/>
  <c r="C209"/>
  <c r="C210"/>
  <c r="C211"/>
  <c r="C212"/>
  <c r="C213"/>
  <c r="C214"/>
  <c r="C216"/>
  <c r="C217"/>
  <c r="C218"/>
  <c r="C219"/>
  <c r="C220"/>
  <c r="C221"/>
  <c r="C222"/>
  <c r="C223"/>
  <c r="C224"/>
  <c r="C225"/>
  <c r="C226"/>
  <c r="C227"/>
  <c r="C228"/>
  <c r="C229"/>
  <c r="C231"/>
  <c r="C232"/>
  <c r="C233"/>
  <c r="C234"/>
  <c r="C235"/>
  <c r="C236"/>
  <c r="C237"/>
  <c r="C238"/>
  <c r="C239"/>
  <c r="C240"/>
  <c r="C241"/>
  <c r="C242"/>
  <c r="C245"/>
  <c r="C246"/>
  <c r="C247"/>
  <c r="C248"/>
  <c r="C249"/>
  <c r="C250"/>
  <c r="C251"/>
  <c r="C252"/>
  <c r="C253"/>
  <c r="C254"/>
  <c r="C255"/>
  <c r="C256"/>
  <c r="C257"/>
  <c r="C258"/>
  <c r="C259"/>
  <c r="C260"/>
  <c r="C261"/>
  <c r="C262"/>
  <c r="C263"/>
  <c r="C265"/>
  <c r="C266"/>
  <c r="C267"/>
  <c r="C268"/>
  <c r="C269"/>
  <c r="C271"/>
  <c r="C272"/>
  <c r="C273"/>
  <c r="C274"/>
  <c r="C275"/>
  <c r="C276"/>
  <c r="C277"/>
  <c r="C279"/>
  <c r="C281"/>
  <c r="C282"/>
  <c r="C283"/>
  <c r="C285"/>
  <c r="C286"/>
  <c r="C287"/>
  <c r="C288"/>
  <c r="C290"/>
  <c r="C291"/>
  <c r="C292"/>
  <c r="C294"/>
  <c r="C295"/>
  <c r="C297"/>
  <c r="C298"/>
  <c r="C299"/>
  <c r="C300"/>
  <c r="C302"/>
  <c r="C303"/>
  <c r="C304"/>
  <c r="C305"/>
  <c r="C306"/>
  <c r="C307"/>
  <c r="C308"/>
  <c r="C309"/>
  <c r="C310"/>
  <c r="C311"/>
  <c r="C312"/>
  <c r="C313"/>
  <c r="C314"/>
  <c r="C317"/>
  <c r="C318"/>
  <c r="C320"/>
  <c r="C321"/>
  <c r="C323"/>
  <c r="C324"/>
  <c r="C325"/>
  <c r="C327"/>
  <c r="C329"/>
  <c r="C330"/>
  <c r="C331"/>
  <c r="C332"/>
  <c r="C333"/>
  <c r="C334"/>
  <c r="C337"/>
  <c r="C338"/>
  <c r="C339"/>
  <c r="C340"/>
  <c r="C341"/>
  <c r="C343"/>
  <c r="C344"/>
  <c r="C346"/>
  <c r="C349"/>
  <c r="C351"/>
  <c r="C353"/>
  <c r="C354"/>
  <c r="C13"/>
  <c r="I775" i="5"/>
  <c r="D775"/>
  <c r="I230" i="15"/>
  <c r="H775" i="5" s="1"/>
  <c r="I770"/>
  <c r="H770"/>
  <c r="D770"/>
  <c r="I222" i="15"/>
  <c r="G770" i="5" s="1"/>
  <c r="I765"/>
  <c r="G765"/>
  <c r="D765"/>
  <c r="I214" i="15"/>
  <c r="H765" i="5" s="1"/>
  <c r="I761"/>
  <c r="H761"/>
  <c r="G761"/>
  <c r="D761"/>
  <c r="I206" i="15"/>
  <c r="I760" i="5"/>
  <c r="H760"/>
  <c r="G760"/>
  <c r="E760"/>
  <c r="D760"/>
  <c r="I759"/>
  <c r="H759"/>
  <c r="G759"/>
  <c r="E759"/>
  <c r="D759"/>
  <c r="I757"/>
  <c r="H757"/>
  <c r="G757"/>
  <c r="E757"/>
  <c r="D757"/>
  <c r="I756"/>
  <c r="H756"/>
  <c r="G756"/>
  <c r="E756"/>
  <c r="D756"/>
  <c r="I754"/>
  <c r="D754"/>
  <c r="I197" i="15"/>
  <c r="H754" i="5" s="1"/>
  <c r="I753"/>
  <c r="H753"/>
  <c r="G753"/>
  <c r="E753"/>
  <c r="D753"/>
  <c r="I752"/>
  <c r="H752"/>
  <c r="G752"/>
  <c r="E752"/>
  <c r="D752"/>
  <c r="I749"/>
  <c r="H749"/>
  <c r="G749"/>
  <c r="E749"/>
  <c r="D749"/>
  <c r="I674"/>
  <c r="D674"/>
  <c r="I189" i="15"/>
  <c r="H674" i="5" s="1"/>
  <c r="I660"/>
  <c r="H660"/>
  <c r="G660"/>
  <c r="D660"/>
  <c r="I180" i="15"/>
  <c r="H650" i="5"/>
  <c r="I646"/>
  <c r="H646"/>
  <c r="D646"/>
  <c r="I172" i="15"/>
  <c r="G646" i="5" s="1"/>
  <c r="I642"/>
  <c r="D642"/>
  <c r="I638"/>
  <c r="D638"/>
  <c r="I634"/>
  <c r="D634"/>
  <c r="I163" i="15"/>
  <c r="H642" i="5" s="1"/>
  <c r="I630"/>
  <c r="D630"/>
  <c r="I612"/>
  <c r="H612"/>
  <c r="G612"/>
  <c r="D612"/>
  <c r="I608"/>
  <c r="H608"/>
  <c r="D608"/>
  <c r="I604"/>
  <c r="D604"/>
  <c r="I155" i="15"/>
  <c r="H634" i="5" s="1"/>
  <c r="I146" i="15"/>
  <c r="G608" i="5" s="1"/>
  <c r="I588"/>
  <c r="D588"/>
  <c r="I137" i="15"/>
  <c r="G630" i="5" s="1"/>
  <c r="I128" i="15"/>
  <c r="G588" i="5" s="1"/>
  <c r="I584"/>
  <c r="H584"/>
  <c r="G584"/>
  <c r="D584"/>
  <c r="I119" i="15"/>
  <c r="I580" i="5"/>
  <c r="D580"/>
  <c r="I111" i="15"/>
  <c r="H580" i="5" s="1"/>
  <c r="I576"/>
  <c r="D576"/>
  <c r="I103" i="15"/>
  <c r="I572" i="5"/>
  <c r="D572"/>
  <c r="I94" i="15"/>
  <c r="G576" i="5" s="1"/>
  <c r="I568"/>
  <c r="D568"/>
  <c r="I86" i="15"/>
  <c r="G568" i="5" s="1"/>
  <c r="I564"/>
  <c r="E564"/>
  <c r="D564"/>
  <c r="I78" i="15"/>
  <c r="H564" i="5" s="1"/>
  <c r="I527"/>
  <c r="E527"/>
  <c r="D527"/>
  <c r="I70" i="15"/>
  <c r="G527" i="5" s="1"/>
  <c r="I62" i="15"/>
  <c r="G519" i="5" s="1"/>
  <c r="I519"/>
  <c r="E519"/>
  <c r="D519"/>
  <c r="I403"/>
  <c r="E403"/>
  <c r="D403"/>
  <c r="I394"/>
  <c r="E394"/>
  <c r="D394"/>
  <c r="I324"/>
  <c r="E324"/>
  <c r="D324"/>
  <c r="I868"/>
  <c r="E868"/>
  <c r="D868"/>
  <c r="I852"/>
  <c r="E852"/>
  <c r="D852"/>
  <c r="D515"/>
  <c r="D328"/>
  <c r="I54" i="15"/>
  <c r="H515" i="5" s="1"/>
  <c r="I22" i="15"/>
  <c r="I30"/>
  <c r="G394" i="5" s="1"/>
  <c r="I38" i="15"/>
  <c r="G852" i="5" s="1"/>
  <c r="I46" i="15"/>
  <c r="G324" i="5" s="1"/>
  <c r="I14" i="15"/>
  <c r="G868" i="5" s="1"/>
  <c r="I401"/>
  <c r="I402"/>
  <c r="H401"/>
  <c r="H402"/>
  <c r="G401"/>
  <c r="G402"/>
  <c r="D401"/>
  <c r="D402"/>
  <c r="S39" i="10"/>
  <c r="S40"/>
  <c r="S41"/>
  <c r="S42"/>
  <c r="S43"/>
  <c r="S44"/>
  <c r="S45"/>
  <c r="S46"/>
  <c r="S47"/>
  <c r="S48"/>
  <c r="S49"/>
  <c r="S50"/>
  <c r="S51"/>
  <c r="X22"/>
  <c r="D441" i="5"/>
  <c r="D682"/>
  <c r="AK74" i="4"/>
  <c r="P74"/>
  <c r="G74"/>
  <c r="J74" s="1"/>
  <c r="F74"/>
  <c r="D74"/>
  <c r="AK92"/>
  <c r="P92"/>
  <c r="D92"/>
  <c r="I872" i="5"/>
  <c r="H872"/>
  <c r="G872"/>
  <c r="E872"/>
  <c r="D872"/>
  <c r="I871"/>
  <c r="H871"/>
  <c r="G871"/>
  <c r="E871"/>
  <c r="D871"/>
  <c r="I870"/>
  <c r="H870"/>
  <c r="G870"/>
  <c r="E870"/>
  <c r="D870"/>
  <c r="D72" i="4"/>
  <c r="F72"/>
  <c r="I72" s="1"/>
  <c r="G72"/>
  <c r="J72" s="1"/>
  <c r="P72"/>
  <c r="AK72"/>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3"/>
  <c r="P75"/>
  <c r="P76"/>
  <c r="P77"/>
  <c r="P78"/>
  <c r="P79"/>
  <c r="P80"/>
  <c r="P81"/>
  <c r="P82"/>
  <c r="P83"/>
  <c r="P84"/>
  <c r="P85"/>
  <c r="P86"/>
  <c r="P87"/>
  <c r="P88"/>
  <c r="P89"/>
  <c r="P90"/>
  <c r="P91"/>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12"/>
  <c r="P13"/>
  <c r="P14"/>
  <c r="P15"/>
  <c r="P16"/>
  <c r="P17"/>
  <c r="P18"/>
  <c r="P19"/>
  <c r="P20"/>
  <c r="P21"/>
  <c r="P22"/>
  <c r="P23"/>
  <c r="P24"/>
  <c r="P25"/>
  <c r="P26"/>
  <c r="P27"/>
  <c r="P28"/>
  <c r="P29"/>
  <c r="P30"/>
  <c r="P11"/>
  <c r="AK363"/>
  <c r="G363"/>
  <c r="J363" s="1"/>
  <c r="F363"/>
  <c r="I363" s="1"/>
  <c r="D363"/>
  <c r="C363"/>
  <c r="C364"/>
  <c r="D364"/>
  <c r="AK364"/>
  <c r="AK359"/>
  <c r="G359"/>
  <c r="J359" s="1"/>
  <c r="F359"/>
  <c r="D359"/>
  <c r="C359"/>
  <c r="AK360"/>
  <c r="G360"/>
  <c r="J360" s="1"/>
  <c r="F360"/>
  <c r="D360"/>
  <c r="C360"/>
  <c r="C361"/>
  <c r="D361"/>
  <c r="F361"/>
  <c r="I361" s="1"/>
  <c r="G361"/>
  <c r="J361" s="1"/>
  <c r="AK361"/>
  <c r="AK358"/>
  <c r="G358"/>
  <c r="J358" s="1"/>
  <c r="F358"/>
  <c r="D358"/>
  <c r="C358"/>
  <c r="C362"/>
  <c r="D362"/>
  <c r="F362"/>
  <c r="I362" s="1"/>
  <c r="G362"/>
  <c r="J362" s="1"/>
  <c r="AK362"/>
  <c r="AK357"/>
  <c r="D357"/>
  <c r="C357"/>
  <c r="C11"/>
  <c r="D11"/>
  <c r="AK11"/>
  <c r="D796" i="5"/>
  <c r="I796"/>
  <c r="H796"/>
  <c r="G796"/>
  <c r="E796"/>
  <c r="D356"/>
  <c r="I866"/>
  <c r="H866"/>
  <c r="G866"/>
  <c r="E866"/>
  <c r="D866"/>
  <c r="I865"/>
  <c r="H865"/>
  <c r="G865"/>
  <c r="E865"/>
  <c r="D865"/>
  <c r="I864"/>
  <c r="H864"/>
  <c r="G864"/>
  <c r="E864"/>
  <c r="D864"/>
  <c r="I863"/>
  <c r="H863"/>
  <c r="G863"/>
  <c r="E863"/>
  <c r="D863"/>
  <c r="I861"/>
  <c r="H861"/>
  <c r="G861"/>
  <c r="E861"/>
  <c r="D861"/>
  <c r="I860"/>
  <c r="H860"/>
  <c r="G860"/>
  <c r="E860"/>
  <c r="D860"/>
  <c r="I859"/>
  <c r="H859"/>
  <c r="G859"/>
  <c r="E859"/>
  <c r="D859"/>
  <c r="D57" i="4"/>
  <c r="AK57"/>
  <c r="D59"/>
  <c r="AK59"/>
  <c r="K49"/>
  <c r="I857" i="5"/>
  <c r="H857"/>
  <c r="G857"/>
  <c r="E857"/>
  <c r="D857"/>
  <c r="E298"/>
  <c r="I294"/>
  <c r="H294"/>
  <c r="G294"/>
  <c r="E294"/>
  <c r="D294"/>
  <c r="I13" i="9" l="1"/>
  <c r="I17"/>
  <c r="I21"/>
  <c r="I25"/>
  <c r="I29"/>
  <c r="I33"/>
  <c r="I37"/>
  <c r="I41"/>
  <c r="I45"/>
  <c r="I49"/>
  <c r="I53"/>
  <c r="I57"/>
  <c r="I61"/>
  <c r="I65"/>
  <c r="I69"/>
  <c r="I73"/>
  <c r="I77"/>
  <c r="I81"/>
  <c r="I85"/>
  <c r="I89"/>
  <c r="I93"/>
  <c r="I97"/>
  <c r="I101"/>
  <c r="I105"/>
  <c r="I109"/>
  <c r="I113"/>
  <c r="I117"/>
  <c r="I121"/>
  <c r="I125"/>
  <c r="I129"/>
  <c r="I133"/>
  <c r="I137"/>
  <c r="I141"/>
  <c r="I145"/>
  <c r="I149"/>
  <c r="I153"/>
  <c r="I157"/>
  <c r="I161"/>
  <c r="I165"/>
  <c r="I169"/>
  <c r="I173"/>
  <c r="I177"/>
  <c r="I181"/>
  <c r="I185"/>
  <c r="I189"/>
  <c r="I193"/>
  <c r="I197"/>
  <c r="I201"/>
  <c r="I205"/>
  <c r="I209"/>
  <c r="I213"/>
  <c r="I217"/>
  <c r="I221"/>
  <c r="I225"/>
  <c r="I229"/>
  <c r="I233"/>
  <c r="I237"/>
  <c r="I241"/>
  <c r="I245"/>
  <c r="I249"/>
  <c r="I253"/>
  <c r="I257"/>
  <c r="I261"/>
  <c r="I265"/>
  <c r="I269"/>
  <c r="I273"/>
  <c r="I277"/>
  <c r="I281"/>
  <c r="I285"/>
  <c r="I289"/>
  <c r="I293"/>
  <c r="I297"/>
  <c r="I301"/>
  <c r="I14"/>
  <c r="I18"/>
  <c r="I22"/>
  <c r="I26"/>
  <c r="I30"/>
  <c r="I34"/>
  <c r="I38"/>
  <c r="I42"/>
  <c r="I46"/>
  <c r="I50"/>
  <c r="I54"/>
  <c r="I58"/>
  <c r="I62"/>
  <c r="I66"/>
  <c r="I70"/>
  <c r="I74"/>
  <c r="I78"/>
  <c r="I82"/>
  <c r="I86"/>
  <c r="I90"/>
  <c r="I94"/>
  <c r="I98"/>
  <c r="I102"/>
  <c r="I106"/>
  <c r="I110"/>
  <c r="I114"/>
  <c r="I118"/>
  <c r="I122"/>
  <c r="I126"/>
  <c r="I130"/>
  <c r="I134"/>
  <c r="I138"/>
  <c r="I142"/>
  <c r="I146"/>
  <c r="I150"/>
  <c r="I154"/>
  <c r="I158"/>
  <c r="I162"/>
  <c r="I166"/>
  <c r="I170"/>
  <c r="I174"/>
  <c r="I178"/>
  <c r="I182"/>
  <c r="I186"/>
  <c r="I190"/>
  <c r="I194"/>
  <c r="I198"/>
  <c r="I202"/>
  <c r="I206"/>
  <c r="I210"/>
  <c r="I214"/>
  <c r="I218"/>
  <c r="I222"/>
  <c r="I226"/>
  <c r="I230"/>
  <c r="I234"/>
  <c r="I238"/>
  <c r="I242"/>
  <c r="I246"/>
  <c r="I250"/>
  <c r="I254"/>
  <c r="I258"/>
  <c r="I262"/>
  <c r="I266"/>
  <c r="I270"/>
  <c r="I274"/>
  <c r="I278"/>
  <c r="I282"/>
  <c r="I286"/>
  <c r="I290"/>
  <c r="I294"/>
  <c r="I298"/>
  <c r="I302"/>
  <c r="I15"/>
  <c r="I19"/>
  <c r="I23"/>
  <c r="I27"/>
  <c r="I31"/>
  <c r="I35"/>
  <c r="I39"/>
  <c r="I43"/>
  <c r="I47"/>
  <c r="I51"/>
  <c r="I55"/>
  <c r="I59"/>
  <c r="I63"/>
  <c r="I67"/>
  <c r="I71"/>
  <c r="I75"/>
  <c r="I79"/>
  <c r="I83"/>
  <c r="I87"/>
  <c r="I91"/>
  <c r="I95"/>
  <c r="I99"/>
  <c r="I103"/>
  <c r="I107"/>
  <c r="I111"/>
  <c r="I115"/>
  <c r="I119"/>
  <c r="I123"/>
  <c r="I127"/>
  <c r="I131"/>
  <c r="I135"/>
  <c r="I139"/>
  <c r="I143"/>
  <c r="I147"/>
  <c r="I151"/>
  <c r="I155"/>
  <c r="I159"/>
  <c r="I163"/>
  <c r="I167"/>
  <c r="I171"/>
  <c r="I175"/>
  <c r="I179"/>
  <c r="I183"/>
  <c r="I187"/>
  <c r="I191"/>
  <c r="I195"/>
  <c r="I199"/>
  <c r="I203"/>
  <c r="I207"/>
  <c r="I211"/>
  <c r="I215"/>
  <c r="I219"/>
  <c r="I223"/>
  <c r="I227"/>
  <c r="I231"/>
  <c r="I235"/>
  <c r="I239"/>
  <c r="I243"/>
  <c r="I247"/>
  <c r="I251"/>
  <c r="I255"/>
  <c r="I259"/>
  <c r="I263"/>
  <c r="I267"/>
  <c r="I271"/>
  <c r="I275"/>
  <c r="I279"/>
  <c r="I283"/>
  <c r="I287"/>
  <c r="I291"/>
  <c r="I295"/>
  <c r="I299"/>
  <c r="I11"/>
  <c r="J11" s="1"/>
  <c r="I12"/>
  <c r="J12" s="1"/>
  <c r="I16"/>
  <c r="I20"/>
  <c r="I24"/>
  <c r="I28"/>
  <c r="I32"/>
  <c r="I36"/>
  <c r="I40"/>
  <c r="I44"/>
  <c r="I48"/>
  <c r="I52"/>
  <c r="I56"/>
  <c r="I60"/>
  <c r="I64"/>
  <c r="I68"/>
  <c r="I72"/>
  <c r="I76"/>
  <c r="I80"/>
  <c r="I84"/>
  <c r="I88"/>
  <c r="I92"/>
  <c r="I96"/>
  <c r="I100"/>
  <c r="I104"/>
  <c r="I108"/>
  <c r="I112"/>
  <c r="I116"/>
  <c r="I120"/>
  <c r="I124"/>
  <c r="I128"/>
  <c r="I132"/>
  <c r="I136"/>
  <c r="I140"/>
  <c r="I144"/>
  <c r="I148"/>
  <c r="I152"/>
  <c r="I156"/>
  <c r="I160"/>
  <c r="I164"/>
  <c r="I168"/>
  <c r="I172"/>
  <c r="I176"/>
  <c r="I180"/>
  <c r="I184"/>
  <c r="I188"/>
  <c r="I192"/>
  <c r="I196"/>
  <c r="I200"/>
  <c r="I204"/>
  <c r="I208"/>
  <c r="I212"/>
  <c r="I216"/>
  <c r="I220"/>
  <c r="I224"/>
  <c r="I228"/>
  <c r="I232"/>
  <c r="I236"/>
  <c r="I240"/>
  <c r="I244"/>
  <c r="I248"/>
  <c r="I252"/>
  <c r="I256"/>
  <c r="I260"/>
  <c r="I264"/>
  <c r="I268"/>
  <c r="I272"/>
  <c r="I276"/>
  <c r="I280"/>
  <c r="I284"/>
  <c r="I288"/>
  <c r="I292"/>
  <c r="I296"/>
  <c r="I300"/>
  <c r="G564" i="5"/>
  <c r="G604"/>
  <c r="G580"/>
  <c r="G754"/>
  <c r="G775"/>
  <c r="H868"/>
  <c r="J775"/>
  <c r="J770"/>
  <c r="J765"/>
  <c r="H638"/>
  <c r="J638" s="1"/>
  <c r="G515"/>
  <c r="H604"/>
  <c r="J604" s="1"/>
  <c r="G634"/>
  <c r="G642"/>
  <c r="G674"/>
  <c r="H630"/>
  <c r="J630" s="1"/>
  <c r="H568"/>
  <c r="J568" s="1"/>
  <c r="H576"/>
  <c r="J576" s="1"/>
  <c r="H588"/>
  <c r="J588" s="1"/>
  <c r="G638"/>
  <c r="J761"/>
  <c r="I758"/>
  <c r="I755"/>
  <c r="J760"/>
  <c r="J759"/>
  <c r="H758"/>
  <c r="J757"/>
  <c r="J756"/>
  <c r="H755"/>
  <c r="J754"/>
  <c r="J753"/>
  <c r="J752"/>
  <c r="J749"/>
  <c r="J674"/>
  <c r="J660"/>
  <c r="J646"/>
  <c r="J642"/>
  <c r="J634"/>
  <c r="J612"/>
  <c r="J608"/>
  <c r="J584"/>
  <c r="H403"/>
  <c r="J403" s="1"/>
  <c r="H572"/>
  <c r="J572" s="1"/>
  <c r="H519"/>
  <c r="J519" s="1"/>
  <c r="J580"/>
  <c r="G572"/>
  <c r="G403"/>
  <c r="H852"/>
  <c r="J852" s="1"/>
  <c r="H527"/>
  <c r="J527" s="1"/>
  <c r="H324"/>
  <c r="J324" s="1"/>
  <c r="H394"/>
  <c r="J394" s="1"/>
  <c r="J564"/>
  <c r="J868"/>
  <c r="J402"/>
  <c r="J401"/>
  <c r="H867"/>
  <c r="F357" i="4" s="1"/>
  <c r="I357" s="1"/>
  <c r="J872" i="5"/>
  <c r="I869"/>
  <c r="H74" i="4"/>
  <c r="K74" s="1"/>
  <c r="J870" i="5"/>
  <c r="I74" i="4"/>
  <c r="J871" i="5"/>
  <c r="H869"/>
  <c r="H72" i="4"/>
  <c r="K72" s="1"/>
  <c r="H358"/>
  <c r="K358" s="1"/>
  <c r="H359"/>
  <c r="K359" s="1"/>
  <c r="H363"/>
  <c r="K363" s="1"/>
  <c r="H360"/>
  <c r="K360" s="1"/>
  <c r="I359"/>
  <c r="I360"/>
  <c r="H361"/>
  <c r="K361" s="1"/>
  <c r="I358"/>
  <c r="H362"/>
  <c r="K362" s="1"/>
  <c r="I867" i="5"/>
  <c r="G357" i="4" s="1"/>
  <c r="J357" s="1"/>
  <c r="J796" i="5"/>
  <c r="I862"/>
  <c r="H862"/>
  <c r="J864"/>
  <c r="J865"/>
  <c r="J866"/>
  <c r="J863"/>
  <c r="J860"/>
  <c r="J859"/>
  <c r="J861"/>
  <c r="I858"/>
  <c r="G92" i="4" s="1"/>
  <c r="J92" s="1"/>
  <c r="H858" i="5"/>
  <c r="F92" i="4" s="1"/>
  <c r="J857" i="5"/>
  <c r="I856"/>
  <c r="H856"/>
  <c r="J294"/>
  <c r="J13" i="9" l="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J79" s="1"/>
  <c r="J80" s="1"/>
  <c r="J81" s="1"/>
  <c r="J82" s="1"/>
  <c r="J83" s="1"/>
  <c r="J84" s="1"/>
  <c r="J85" s="1"/>
  <c r="J86" s="1"/>
  <c r="J87" s="1"/>
  <c r="J88" s="1"/>
  <c r="J89" s="1"/>
  <c r="J90" s="1"/>
  <c r="J91" s="1"/>
  <c r="J92" s="1"/>
  <c r="J93" s="1"/>
  <c r="J94" s="1"/>
  <c r="J95" s="1"/>
  <c r="J96" s="1"/>
  <c r="J97" s="1"/>
  <c r="J98" s="1"/>
  <c r="J99" s="1"/>
  <c r="J100" s="1"/>
  <c r="J101" s="1"/>
  <c r="J102" s="1"/>
  <c r="J103" s="1"/>
  <c r="J104" s="1"/>
  <c r="J105" s="1"/>
  <c r="J106" s="1"/>
  <c r="J107" s="1"/>
  <c r="J108" s="1"/>
  <c r="J109" s="1"/>
  <c r="J110" s="1"/>
  <c r="J111" s="1"/>
  <c r="J112" s="1"/>
  <c r="J113" s="1"/>
  <c r="J114" s="1"/>
  <c r="J115" s="1"/>
  <c r="J116" s="1"/>
  <c r="J117" s="1"/>
  <c r="J118" s="1"/>
  <c r="J119" s="1"/>
  <c r="J120" s="1"/>
  <c r="J121" s="1"/>
  <c r="J122" s="1"/>
  <c r="J123" s="1"/>
  <c r="J124" s="1"/>
  <c r="J125" s="1"/>
  <c r="J126" s="1"/>
  <c r="J127" s="1"/>
  <c r="J128" s="1"/>
  <c r="J129" s="1"/>
  <c r="J130" s="1"/>
  <c r="J131" s="1"/>
  <c r="J132" s="1"/>
  <c r="J133" s="1"/>
  <c r="J134" s="1"/>
  <c r="J135" s="1"/>
  <c r="J136" s="1"/>
  <c r="J137" s="1"/>
  <c r="J138" s="1"/>
  <c r="J139" s="1"/>
  <c r="J140" s="1"/>
  <c r="J141" s="1"/>
  <c r="J142" s="1"/>
  <c r="J143" s="1"/>
  <c r="J144" s="1"/>
  <c r="J145" s="1"/>
  <c r="J146" s="1"/>
  <c r="J147" s="1"/>
  <c r="J148" s="1"/>
  <c r="J149" s="1"/>
  <c r="J150" s="1"/>
  <c r="J151" s="1"/>
  <c r="J152" s="1"/>
  <c r="J153" s="1"/>
  <c r="J154" s="1"/>
  <c r="J155" s="1"/>
  <c r="J156" s="1"/>
  <c r="J157" s="1"/>
  <c r="J158" s="1"/>
  <c r="J159" s="1"/>
  <c r="J160" s="1"/>
  <c r="J161" s="1"/>
  <c r="J162" s="1"/>
  <c r="J163" s="1"/>
  <c r="J164" s="1"/>
  <c r="J165" s="1"/>
  <c r="J166" s="1"/>
  <c r="J167" s="1"/>
  <c r="J168" s="1"/>
  <c r="J169" s="1"/>
  <c r="J170" s="1"/>
  <c r="J171" s="1"/>
  <c r="J172" s="1"/>
  <c r="J173" s="1"/>
  <c r="J174" s="1"/>
  <c r="J175" s="1"/>
  <c r="J176" s="1"/>
  <c r="J177" s="1"/>
  <c r="J178" s="1"/>
  <c r="J179" s="1"/>
  <c r="J180" s="1"/>
  <c r="J181" s="1"/>
  <c r="J182" s="1"/>
  <c r="J183" s="1"/>
  <c r="J184" s="1"/>
  <c r="J185" s="1"/>
  <c r="J186" s="1"/>
  <c r="J187" s="1"/>
  <c r="J188" s="1"/>
  <c r="J189" s="1"/>
  <c r="J190" s="1"/>
  <c r="J191" s="1"/>
  <c r="J192" s="1"/>
  <c r="J193" s="1"/>
  <c r="J194" s="1"/>
  <c r="J195" s="1"/>
  <c r="J196" s="1"/>
  <c r="J197" s="1"/>
  <c r="J198" s="1"/>
  <c r="J199" s="1"/>
  <c r="J200" s="1"/>
  <c r="J201" s="1"/>
  <c r="J202" s="1"/>
  <c r="J203" s="1"/>
  <c r="J204" s="1"/>
  <c r="J205" s="1"/>
  <c r="J206" s="1"/>
  <c r="J207" s="1"/>
  <c r="J208" s="1"/>
  <c r="J209" s="1"/>
  <c r="J210" s="1"/>
  <c r="J211" s="1"/>
  <c r="J212" s="1"/>
  <c r="J213" s="1"/>
  <c r="J214" s="1"/>
  <c r="J215" s="1"/>
  <c r="J216" s="1"/>
  <c r="J217" s="1"/>
  <c r="J218" s="1"/>
  <c r="J219" s="1"/>
  <c r="J220" s="1"/>
  <c r="J221" s="1"/>
  <c r="J222" s="1"/>
  <c r="J223" s="1"/>
  <c r="J224" s="1"/>
  <c r="J225" s="1"/>
  <c r="J226" s="1"/>
  <c r="J227" s="1"/>
  <c r="J228" s="1"/>
  <c r="J229" s="1"/>
  <c r="J230" s="1"/>
  <c r="J231" s="1"/>
  <c r="J232" s="1"/>
  <c r="J233" s="1"/>
  <c r="J234" s="1"/>
  <c r="J235" s="1"/>
  <c r="J236" s="1"/>
  <c r="J237" s="1"/>
  <c r="J238" s="1"/>
  <c r="J239" s="1"/>
  <c r="J240" s="1"/>
  <c r="J241" s="1"/>
  <c r="J242" s="1"/>
  <c r="J243" s="1"/>
  <c r="J244" s="1"/>
  <c r="J245" s="1"/>
  <c r="J246" s="1"/>
  <c r="J247" s="1"/>
  <c r="J248" s="1"/>
  <c r="J249" s="1"/>
  <c r="J250" s="1"/>
  <c r="J251" s="1"/>
  <c r="J252" s="1"/>
  <c r="J253" s="1"/>
  <c r="J254" s="1"/>
  <c r="J255" s="1"/>
  <c r="J256" s="1"/>
  <c r="J257" s="1"/>
  <c r="J258" s="1"/>
  <c r="J259" s="1"/>
  <c r="J260" s="1"/>
  <c r="J261" s="1"/>
  <c r="J262" s="1"/>
  <c r="J263" s="1"/>
  <c r="J264" s="1"/>
  <c r="J265" s="1"/>
  <c r="J266" s="1"/>
  <c r="J267" s="1"/>
  <c r="J268" s="1"/>
  <c r="J269" s="1"/>
  <c r="J270" s="1"/>
  <c r="J271" s="1"/>
  <c r="J272" s="1"/>
  <c r="J273" s="1"/>
  <c r="J274" s="1"/>
  <c r="J275" s="1"/>
  <c r="J276" s="1"/>
  <c r="J277" s="1"/>
  <c r="J278" s="1"/>
  <c r="J279" s="1"/>
  <c r="J280" s="1"/>
  <c r="J281" s="1"/>
  <c r="J282" s="1"/>
  <c r="J283" s="1"/>
  <c r="J284" s="1"/>
  <c r="J285" s="1"/>
  <c r="J286" s="1"/>
  <c r="J287" s="1"/>
  <c r="J288" s="1"/>
  <c r="J289" s="1"/>
  <c r="J290" s="1"/>
  <c r="J291" s="1"/>
  <c r="J292" s="1"/>
  <c r="J293" s="1"/>
  <c r="J294" s="1"/>
  <c r="J295" s="1"/>
  <c r="J296" s="1"/>
  <c r="J297" s="1"/>
  <c r="J298" s="1"/>
  <c r="J299" s="1"/>
  <c r="J300" s="1"/>
  <c r="J301" s="1"/>
  <c r="J302" s="1"/>
  <c r="J869" i="5"/>
  <c r="H92" i="4"/>
  <c r="K92" s="1"/>
  <c r="I92"/>
  <c r="H357"/>
  <c r="K357" s="1"/>
  <c r="J867" i="5"/>
  <c r="J862"/>
  <c r="J858"/>
  <c r="J856"/>
  <c r="D7" i="13"/>
  <c r="F6"/>
  <c r="D6"/>
  <c r="F5"/>
  <c r="D5"/>
  <c r="F4"/>
  <c r="D4"/>
  <c r="E37" i="12"/>
  <c r="E31"/>
  <c r="E30"/>
  <c r="E21"/>
  <c r="E15"/>
  <c r="C5"/>
  <c r="C4"/>
  <c r="C3"/>
  <c r="C27" i="10"/>
  <c r="T26"/>
  <c r="R26"/>
  <c r="P26"/>
  <c r="N26"/>
  <c r="L26"/>
  <c r="J26"/>
  <c r="H26"/>
  <c r="F26"/>
  <c r="D26"/>
  <c r="X24"/>
  <c r="X23"/>
  <c r="X21"/>
  <c r="X20"/>
  <c r="X19"/>
  <c r="X18"/>
  <c r="X17"/>
  <c r="X16"/>
  <c r="X15"/>
  <c r="X14"/>
  <c r="X13"/>
  <c r="X12"/>
  <c r="U6"/>
  <c r="U5"/>
  <c r="N5"/>
  <c r="U4"/>
  <c r="N4"/>
  <c r="G750" i="5"/>
  <c r="G654"/>
  <c r="G491"/>
  <c r="G368"/>
  <c r="H343"/>
  <c r="G740"/>
  <c r="G487"/>
  <c r="G430"/>
  <c r="G356"/>
  <c r="G293"/>
  <c r="H283"/>
  <c r="D36" i="6"/>
  <c r="E31"/>
  <c r="C27"/>
  <c r="B24" i="10" s="1"/>
  <c r="C26" i="6"/>
  <c r="B23" i="10" s="1"/>
  <c r="C25" i="6"/>
  <c r="B22" i="10" s="1"/>
  <c r="C24" i="6"/>
  <c r="B21" i="10" s="1"/>
  <c r="C23" i="6"/>
  <c r="B20" i="10" s="1"/>
  <c r="C22" i="6"/>
  <c r="B19" i="10" s="1"/>
  <c r="C21" i="6"/>
  <c r="B18" i="10" s="1"/>
  <c r="C20" i="6"/>
  <c r="B17" i="10" s="1"/>
  <c r="C19" i="6"/>
  <c r="B16" i="10" s="1"/>
  <c r="C18" i="6"/>
  <c r="B15" i="10" s="1"/>
  <c r="C17" i="6"/>
  <c r="B14" i="10" s="1"/>
  <c r="C16" i="6"/>
  <c r="B13" i="10" s="1"/>
  <c r="C15" i="6"/>
  <c r="B12" i="10" s="1"/>
  <c r="C14" i="6"/>
  <c r="B11" i="10" s="1"/>
  <c r="D10" i="6"/>
  <c r="H9"/>
  <c r="D9"/>
  <c r="H8"/>
  <c r="D8"/>
  <c r="H7"/>
  <c r="D7"/>
  <c r="I855" i="5"/>
  <c r="H855"/>
  <c r="G855"/>
  <c r="E855"/>
  <c r="D855"/>
  <c r="I854"/>
  <c r="H854"/>
  <c r="G854"/>
  <c r="E854"/>
  <c r="D854"/>
  <c r="I853"/>
  <c r="H853"/>
  <c r="G853"/>
  <c r="E853"/>
  <c r="D853"/>
  <c r="E850"/>
  <c r="D850"/>
  <c r="I849"/>
  <c r="H849"/>
  <c r="G849"/>
  <c r="E849"/>
  <c r="D849"/>
  <c r="I848"/>
  <c r="H848"/>
  <c r="G848"/>
  <c r="E848"/>
  <c r="D848"/>
  <c r="E847"/>
  <c r="D847"/>
  <c r="E846"/>
  <c r="D846"/>
  <c r="E844"/>
  <c r="D844"/>
  <c r="I843"/>
  <c r="H843"/>
  <c r="G843"/>
  <c r="E843"/>
  <c r="D843"/>
  <c r="I842"/>
  <c r="H842"/>
  <c r="G842"/>
  <c r="E842"/>
  <c r="D842"/>
  <c r="E841"/>
  <c r="D841"/>
  <c r="E840"/>
  <c r="D840"/>
  <c r="I838"/>
  <c r="H838"/>
  <c r="G838"/>
  <c r="E838"/>
  <c r="D838"/>
  <c r="I837"/>
  <c r="H837"/>
  <c r="G837"/>
  <c r="E837"/>
  <c r="D837"/>
  <c r="I836"/>
  <c r="H836"/>
  <c r="G836"/>
  <c r="E836"/>
  <c r="D836"/>
  <c r="I835"/>
  <c r="H835"/>
  <c r="G835"/>
  <c r="E835"/>
  <c r="D835"/>
  <c r="E834"/>
  <c r="D834"/>
  <c r="E832"/>
  <c r="D832"/>
  <c r="I831"/>
  <c r="H831"/>
  <c r="G831"/>
  <c r="E831"/>
  <c r="D831"/>
  <c r="I830"/>
  <c r="H830"/>
  <c r="G830"/>
  <c r="E830"/>
  <c r="D830"/>
  <c r="I828"/>
  <c r="I827" s="1"/>
  <c r="I814" s="1"/>
  <c r="H828"/>
  <c r="H827" s="1"/>
  <c r="G828"/>
  <c r="E828"/>
  <c r="D828"/>
  <c r="I826"/>
  <c r="H826"/>
  <c r="G826"/>
  <c r="E826"/>
  <c r="D826"/>
  <c r="E825"/>
  <c r="D825"/>
  <c r="I824"/>
  <c r="H824"/>
  <c r="G824"/>
  <c r="E824"/>
  <c r="D824"/>
  <c r="I823"/>
  <c r="H823"/>
  <c r="G823"/>
  <c r="E823"/>
  <c r="D823"/>
  <c r="E822"/>
  <c r="D822"/>
  <c r="I821"/>
  <c r="E821"/>
  <c r="D821"/>
  <c r="I819"/>
  <c r="H819"/>
  <c r="G819"/>
  <c r="E819"/>
  <c r="D819"/>
  <c r="E818"/>
  <c r="D818"/>
  <c r="I817"/>
  <c r="H817"/>
  <c r="G817"/>
  <c r="E817"/>
  <c r="D817"/>
  <c r="I816"/>
  <c r="H816"/>
  <c r="G816"/>
  <c r="E816"/>
  <c r="D816"/>
  <c r="E815"/>
  <c r="D815"/>
  <c r="E814"/>
  <c r="D814"/>
  <c r="I812"/>
  <c r="H812"/>
  <c r="G812"/>
  <c r="E812"/>
  <c r="D812"/>
  <c r="I811"/>
  <c r="H811"/>
  <c r="G811"/>
  <c r="E811"/>
  <c r="D811"/>
  <c r="I810"/>
  <c r="H810"/>
  <c r="G810"/>
  <c r="E810"/>
  <c r="D810"/>
  <c r="I808"/>
  <c r="H808"/>
  <c r="G808"/>
  <c r="E808"/>
  <c r="D808"/>
  <c r="I807"/>
  <c r="H807"/>
  <c r="G807"/>
  <c r="E807"/>
  <c r="D807"/>
  <c r="I806"/>
  <c r="H806"/>
  <c r="G806"/>
  <c r="E806"/>
  <c r="D806"/>
  <c r="I805"/>
  <c r="H805"/>
  <c r="G805"/>
  <c r="E805"/>
  <c r="D805"/>
  <c r="I804"/>
  <c r="H804"/>
  <c r="G804"/>
  <c r="E804"/>
  <c r="D804"/>
  <c r="I802"/>
  <c r="H802"/>
  <c r="G802"/>
  <c r="E802"/>
  <c r="D802"/>
  <c r="I801"/>
  <c r="H801"/>
  <c r="G801"/>
  <c r="E801"/>
  <c r="D801"/>
  <c r="I800"/>
  <c r="H800"/>
  <c r="G800"/>
  <c r="E800"/>
  <c r="D800"/>
  <c r="I799"/>
  <c r="H799"/>
  <c r="G799"/>
  <c r="E799"/>
  <c r="D799"/>
  <c r="I797"/>
  <c r="H797"/>
  <c r="G797"/>
  <c r="E797"/>
  <c r="D797"/>
  <c r="I795"/>
  <c r="H795"/>
  <c r="G795"/>
  <c r="E795"/>
  <c r="D795"/>
  <c r="I794"/>
  <c r="H794"/>
  <c r="G794"/>
  <c r="E794"/>
  <c r="D794"/>
  <c r="I793"/>
  <c r="H793"/>
  <c r="G793"/>
  <c r="E793"/>
  <c r="D793"/>
  <c r="I792"/>
  <c r="H792"/>
  <c r="G792"/>
  <c r="E792"/>
  <c r="D792"/>
  <c r="I790"/>
  <c r="H790"/>
  <c r="G790"/>
  <c r="E790"/>
  <c r="D790"/>
  <c r="I789"/>
  <c r="H789"/>
  <c r="G789"/>
  <c r="E789"/>
  <c r="D789"/>
  <c r="I788"/>
  <c r="H788"/>
  <c r="G788"/>
  <c r="E788"/>
  <c r="D788"/>
  <c r="I787"/>
  <c r="H787"/>
  <c r="G787"/>
  <c r="E787"/>
  <c r="D787"/>
  <c r="I786"/>
  <c r="H786"/>
  <c r="G786"/>
  <c r="E786"/>
  <c r="D786"/>
  <c r="I784"/>
  <c r="H784"/>
  <c r="G784"/>
  <c r="E784"/>
  <c r="D784"/>
  <c r="I783"/>
  <c r="H783"/>
  <c r="G783"/>
  <c r="E783"/>
  <c r="D783"/>
  <c r="I782"/>
  <c r="H782"/>
  <c r="G782"/>
  <c r="E782"/>
  <c r="D782"/>
  <c r="I781"/>
  <c r="H781"/>
  <c r="G781"/>
  <c r="E781"/>
  <c r="D781"/>
  <c r="I780"/>
  <c r="H780"/>
  <c r="G780"/>
  <c r="E780"/>
  <c r="D780"/>
  <c r="I779"/>
  <c r="H779"/>
  <c r="G779"/>
  <c r="E779"/>
  <c r="D779"/>
  <c r="I778"/>
  <c r="H778"/>
  <c r="G778"/>
  <c r="E778"/>
  <c r="D778"/>
  <c r="I777"/>
  <c r="H777"/>
  <c r="G777"/>
  <c r="E777"/>
  <c r="D777"/>
  <c r="I774"/>
  <c r="H774"/>
  <c r="G774"/>
  <c r="E774"/>
  <c r="D774"/>
  <c r="I773"/>
  <c r="H773"/>
  <c r="G773"/>
  <c r="E773"/>
  <c r="D773"/>
  <c r="I772"/>
  <c r="H772"/>
  <c r="G772"/>
  <c r="E772"/>
  <c r="D772"/>
  <c r="I769"/>
  <c r="H769"/>
  <c r="G769"/>
  <c r="E769"/>
  <c r="D769"/>
  <c r="I768"/>
  <c r="H768"/>
  <c r="G768"/>
  <c r="E768"/>
  <c r="D768"/>
  <c r="I767"/>
  <c r="H767"/>
  <c r="G767"/>
  <c r="E767"/>
  <c r="D767"/>
  <c r="I764"/>
  <c r="H764"/>
  <c r="G764"/>
  <c r="E764"/>
  <c r="D764"/>
  <c r="I763"/>
  <c r="H763"/>
  <c r="G763"/>
  <c r="E763"/>
  <c r="D763"/>
  <c r="I750"/>
  <c r="H750"/>
  <c r="E750"/>
  <c r="D750"/>
  <c r="I747"/>
  <c r="H747"/>
  <c r="G747"/>
  <c r="E747"/>
  <c r="D747"/>
  <c r="I746"/>
  <c r="H746"/>
  <c r="G746"/>
  <c r="E746"/>
  <c r="D746"/>
  <c r="I744"/>
  <c r="H744"/>
  <c r="G744"/>
  <c r="E744"/>
  <c r="D744"/>
  <c r="I743"/>
  <c r="H743"/>
  <c r="G743"/>
  <c r="E743"/>
  <c r="D743"/>
  <c r="I742"/>
  <c r="H742"/>
  <c r="G742"/>
  <c r="E742"/>
  <c r="D742"/>
  <c r="I741"/>
  <c r="H741"/>
  <c r="G741"/>
  <c r="E741"/>
  <c r="D741"/>
  <c r="I740"/>
  <c r="H740"/>
  <c r="E740"/>
  <c r="D740"/>
  <c r="I739"/>
  <c r="H739"/>
  <c r="G739"/>
  <c r="E739"/>
  <c r="D739"/>
  <c r="I738"/>
  <c r="H738"/>
  <c r="G738"/>
  <c r="E738"/>
  <c r="D738"/>
  <c r="I737"/>
  <c r="H737"/>
  <c r="G737"/>
  <c r="E737"/>
  <c r="D737"/>
  <c r="I735"/>
  <c r="H735"/>
  <c r="G735"/>
  <c r="E735"/>
  <c r="D735"/>
  <c r="I734"/>
  <c r="H734"/>
  <c r="G734"/>
  <c r="E734"/>
  <c r="D734"/>
  <c r="I733"/>
  <c r="H733"/>
  <c r="G733"/>
  <c r="E733"/>
  <c r="D733"/>
  <c r="I732"/>
  <c r="H732"/>
  <c r="G732"/>
  <c r="E732"/>
  <c r="D732"/>
  <c r="I731"/>
  <c r="H731"/>
  <c r="G731"/>
  <c r="E731"/>
  <c r="D731"/>
  <c r="I730"/>
  <c r="H730"/>
  <c r="G730"/>
  <c r="E730"/>
  <c r="D730"/>
  <c r="E729"/>
  <c r="D729"/>
  <c r="I727"/>
  <c r="H727"/>
  <c r="G727"/>
  <c r="E727"/>
  <c r="D727"/>
  <c r="I726"/>
  <c r="H726"/>
  <c r="G726"/>
  <c r="E726"/>
  <c r="D726"/>
  <c r="E725"/>
  <c r="D725"/>
  <c r="E724"/>
  <c r="D724"/>
  <c r="E723"/>
  <c r="D723"/>
  <c r="I722"/>
  <c r="H722"/>
  <c r="G722"/>
  <c r="E722"/>
  <c r="D722"/>
  <c r="I720"/>
  <c r="H720"/>
  <c r="G720"/>
  <c r="E720"/>
  <c r="D720"/>
  <c r="I719"/>
  <c r="H719"/>
  <c r="G719"/>
  <c r="E719"/>
  <c r="D719"/>
  <c r="I718"/>
  <c r="H718"/>
  <c r="G718"/>
  <c r="E718"/>
  <c r="D718"/>
  <c r="I717"/>
  <c r="H717"/>
  <c r="G717"/>
  <c r="E717"/>
  <c r="D717"/>
  <c r="I716"/>
  <c r="H716"/>
  <c r="G716"/>
  <c r="E716"/>
  <c r="D716"/>
  <c r="I715"/>
  <c r="H715"/>
  <c r="G715"/>
  <c r="E715"/>
  <c r="D715"/>
  <c r="I714"/>
  <c r="H714"/>
  <c r="G714"/>
  <c r="E714"/>
  <c r="D714"/>
  <c r="I713"/>
  <c r="H713"/>
  <c r="G713"/>
  <c r="E713"/>
  <c r="D713"/>
  <c r="I712"/>
  <c r="H712"/>
  <c r="G712"/>
  <c r="E712"/>
  <c r="D712"/>
  <c r="I711"/>
  <c r="H711"/>
  <c r="G711"/>
  <c r="E711"/>
  <c r="D711"/>
  <c r="I710"/>
  <c r="H710"/>
  <c r="G710"/>
  <c r="E710"/>
  <c r="D710"/>
  <c r="I709"/>
  <c r="H709"/>
  <c r="G709"/>
  <c r="E709"/>
  <c r="D709"/>
  <c r="E708"/>
  <c r="D708"/>
  <c r="I706"/>
  <c r="H706"/>
  <c r="G706"/>
  <c r="E706"/>
  <c r="D706"/>
  <c r="I705"/>
  <c r="H705"/>
  <c r="G705"/>
  <c r="E705"/>
  <c r="D705"/>
  <c r="I704"/>
  <c r="H704"/>
  <c r="G704"/>
  <c r="E704"/>
  <c r="D704"/>
  <c r="I703"/>
  <c r="H703"/>
  <c r="G703"/>
  <c r="E703"/>
  <c r="D703"/>
  <c r="I702"/>
  <c r="H702"/>
  <c r="G702"/>
  <c r="E702"/>
  <c r="D702"/>
  <c r="I701"/>
  <c r="H701"/>
  <c r="G701"/>
  <c r="E701"/>
  <c r="D701"/>
  <c r="I700"/>
  <c r="H700"/>
  <c r="G700"/>
  <c r="E700"/>
  <c r="D700"/>
  <c r="I698"/>
  <c r="H698"/>
  <c r="G698"/>
  <c r="E698"/>
  <c r="D698"/>
  <c r="I697"/>
  <c r="H697"/>
  <c r="G697"/>
  <c r="E697"/>
  <c r="D697"/>
  <c r="I696"/>
  <c r="H696"/>
  <c r="G696"/>
  <c r="E696"/>
  <c r="D696"/>
  <c r="I695"/>
  <c r="H695"/>
  <c r="G695"/>
  <c r="E695"/>
  <c r="D695"/>
  <c r="I694"/>
  <c r="H694"/>
  <c r="G694"/>
  <c r="E694"/>
  <c r="D694"/>
  <c r="I693"/>
  <c r="H693"/>
  <c r="G693"/>
  <c r="E693"/>
  <c r="D693"/>
  <c r="I692"/>
  <c r="H692"/>
  <c r="G692"/>
  <c r="E692"/>
  <c r="D692"/>
  <c r="I690"/>
  <c r="H690"/>
  <c r="G690"/>
  <c r="E690"/>
  <c r="D690"/>
  <c r="I689"/>
  <c r="H689"/>
  <c r="G689"/>
  <c r="E689"/>
  <c r="D689"/>
  <c r="I688"/>
  <c r="H688"/>
  <c r="G688"/>
  <c r="E688"/>
  <c r="D688"/>
  <c r="I687"/>
  <c r="H687"/>
  <c r="G687"/>
  <c r="E687"/>
  <c r="D687"/>
  <c r="I686"/>
  <c r="H686"/>
  <c r="G686"/>
  <c r="E686"/>
  <c r="D686"/>
  <c r="I685"/>
  <c r="H685"/>
  <c r="G685"/>
  <c r="E685"/>
  <c r="D685"/>
  <c r="I684"/>
  <c r="H684"/>
  <c r="G684"/>
  <c r="E684"/>
  <c r="D684"/>
  <c r="I682"/>
  <c r="H682"/>
  <c r="G682"/>
  <c r="E682"/>
  <c r="I681"/>
  <c r="H681"/>
  <c r="G681"/>
  <c r="E681"/>
  <c r="D681"/>
  <c r="I680"/>
  <c r="H680"/>
  <c r="G680"/>
  <c r="E680"/>
  <c r="D680"/>
  <c r="I678"/>
  <c r="H678"/>
  <c r="G678"/>
  <c r="E678"/>
  <c r="D678"/>
  <c r="I677"/>
  <c r="H677"/>
  <c r="G677"/>
  <c r="E677"/>
  <c r="D677"/>
  <c r="I676"/>
  <c r="H676"/>
  <c r="G676"/>
  <c r="E676"/>
  <c r="D676"/>
  <c r="I673"/>
  <c r="H673"/>
  <c r="G673"/>
  <c r="E673"/>
  <c r="D673"/>
  <c r="I671"/>
  <c r="H671"/>
  <c r="G671"/>
  <c r="E671"/>
  <c r="D671"/>
  <c r="I670"/>
  <c r="H670"/>
  <c r="G670"/>
  <c r="E670"/>
  <c r="D670"/>
  <c r="E668"/>
  <c r="D668"/>
  <c r="E667"/>
  <c r="D667"/>
  <c r="I665"/>
  <c r="H665"/>
  <c r="G665"/>
  <c r="E665"/>
  <c r="D665"/>
  <c r="I664"/>
  <c r="H664"/>
  <c r="G664"/>
  <c r="E664"/>
  <c r="D664"/>
  <c r="I663"/>
  <c r="H663"/>
  <c r="G663"/>
  <c r="E663"/>
  <c r="D663"/>
  <c r="I662"/>
  <c r="H662"/>
  <c r="G662"/>
  <c r="E662"/>
  <c r="D662"/>
  <c r="I659"/>
  <c r="H659"/>
  <c r="G659"/>
  <c r="E659"/>
  <c r="D659"/>
  <c r="I658"/>
  <c r="H658"/>
  <c r="G658"/>
  <c r="E658"/>
  <c r="D658"/>
  <c r="I657"/>
  <c r="H657"/>
  <c r="G657"/>
  <c r="E657"/>
  <c r="D657"/>
  <c r="I655"/>
  <c r="H655"/>
  <c r="G655"/>
  <c r="E655"/>
  <c r="D655"/>
  <c r="I654"/>
  <c r="H654"/>
  <c r="E654"/>
  <c r="D654"/>
  <c r="I653"/>
  <c r="H653"/>
  <c r="G653"/>
  <c r="E653"/>
  <c r="D653"/>
  <c r="I652"/>
  <c r="H652"/>
  <c r="G652"/>
  <c r="E652"/>
  <c r="D652"/>
  <c r="I650"/>
  <c r="E650"/>
  <c r="I649"/>
  <c r="H649"/>
  <c r="G649"/>
  <c r="E649"/>
  <c r="D649"/>
  <c r="I648"/>
  <c r="H648"/>
  <c r="G648"/>
  <c r="E648"/>
  <c r="D648"/>
  <c r="I645"/>
  <c r="H645"/>
  <c r="G645"/>
  <c r="E645"/>
  <c r="D645"/>
  <c r="I644"/>
  <c r="H644"/>
  <c r="G644"/>
  <c r="E644"/>
  <c r="D644"/>
  <c r="I641"/>
  <c r="H641"/>
  <c r="G641"/>
  <c r="E641"/>
  <c r="D641"/>
  <c r="I640"/>
  <c r="H640"/>
  <c r="G640"/>
  <c r="E640"/>
  <c r="D640"/>
  <c r="I637"/>
  <c r="H637"/>
  <c r="G637"/>
  <c r="E637"/>
  <c r="D637"/>
  <c r="I636"/>
  <c r="H636"/>
  <c r="G636"/>
  <c r="E636"/>
  <c r="D636"/>
  <c r="I633"/>
  <c r="H633"/>
  <c r="G633"/>
  <c r="E633"/>
  <c r="D633"/>
  <c r="I632"/>
  <c r="H632"/>
  <c r="G632"/>
  <c r="E632"/>
  <c r="D632"/>
  <c r="I629"/>
  <c r="H629"/>
  <c r="G629"/>
  <c r="E629"/>
  <c r="D629"/>
  <c r="I628"/>
  <c r="H628"/>
  <c r="G628"/>
  <c r="E628"/>
  <c r="D628"/>
  <c r="I626"/>
  <c r="H626"/>
  <c r="G626"/>
  <c r="E626"/>
  <c r="D626"/>
  <c r="I625"/>
  <c r="H625"/>
  <c r="G625"/>
  <c r="E625"/>
  <c r="D625"/>
  <c r="I624"/>
  <c r="H624"/>
  <c r="G624"/>
  <c r="E624"/>
  <c r="D624"/>
  <c r="I622"/>
  <c r="H622"/>
  <c r="G622"/>
  <c r="E622"/>
  <c r="D622"/>
  <c r="I621"/>
  <c r="H621"/>
  <c r="G621"/>
  <c r="E621"/>
  <c r="D621"/>
  <c r="I620"/>
  <c r="H620"/>
  <c r="G620"/>
  <c r="E620"/>
  <c r="D620"/>
  <c r="I619"/>
  <c r="H619"/>
  <c r="G619"/>
  <c r="E619"/>
  <c r="D619"/>
  <c r="I618"/>
  <c r="H618"/>
  <c r="G618"/>
  <c r="E618"/>
  <c r="D618"/>
  <c r="I616"/>
  <c r="H616"/>
  <c r="G616"/>
  <c r="E616"/>
  <c r="D616"/>
  <c r="I615"/>
  <c r="H615"/>
  <c r="G615"/>
  <c r="E615"/>
  <c r="D615"/>
  <c r="I614"/>
  <c r="H614"/>
  <c r="G614"/>
  <c r="E614"/>
  <c r="D614"/>
  <c r="I611"/>
  <c r="H611"/>
  <c r="G611"/>
  <c r="E611"/>
  <c r="D611"/>
  <c r="I610"/>
  <c r="H610"/>
  <c r="G610"/>
  <c r="E610"/>
  <c r="D610"/>
  <c r="I607"/>
  <c r="H607"/>
  <c r="G607"/>
  <c r="E607"/>
  <c r="D607"/>
  <c r="I606"/>
  <c r="H606"/>
  <c r="G606"/>
  <c r="E606"/>
  <c r="D606"/>
  <c r="I603"/>
  <c r="H603"/>
  <c r="G603"/>
  <c r="E603"/>
  <c r="D603"/>
  <c r="I602"/>
  <c r="H602"/>
  <c r="G602"/>
  <c r="E602"/>
  <c r="D602"/>
  <c r="I600"/>
  <c r="H600"/>
  <c r="G600"/>
  <c r="E600"/>
  <c r="D600"/>
  <c r="I599"/>
  <c r="H599"/>
  <c r="G599"/>
  <c r="E599"/>
  <c r="D599"/>
  <c r="I598"/>
  <c r="H598"/>
  <c r="G598"/>
  <c r="E598"/>
  <c r="D598"/>
  <c r="I596"/>
  <c r="H596"/>
  <c r="G596"/>
  <c r="E596"/>
  <c r="D596"/>
  <c r="I595"/>
  <c r="H595"/>
  <c r="G595"/>
  <c r="E595"/>
  <c r="D595"/>
  <c r="I594"/>
  <c r="H594"/>
  <c r="G594"/>
  <c r="E594"/>
  <c r="D594"/>
  <c r="I592"/>
  <c r="H592"/>
  <c r="G592"/>
  <c r="E592"/>
  <c r="D592"/>
  <c r="I591"/>
  <c r="H591"/>
  <c r="G591"/>
  <c r="E591"/>
  <c r="D591"/>
  <c r="I590"/>
  <c r="H590"/>
  <c r="G590"/>
  <c r="E590"/>
  <c r="D590"/>
  <c r="I587"/>
  <c r="H587"/>
  <c r="G587"/>
  <c r="E587"/>
  <c r="D587"/>
  <c r="I586"/>
  <c r="H586"/>
  <c r="G586"/>
  <c r="E586"/>
  <c r="D586"/>
  <c r="I583"/>
  <c r="H583"/>
  <c r="G583"/>
  <c r="E583"/>
  <c r="D583"/>
  <c r="I582"/>
  <c r="H582"/>
  <c r="G582"/>
  <c r="E582"/>
  <c r="D582"/>
  <c r="I579"/>
  <c r="H579"/>
  <c r="G579"/>
  <c r="E579"/>
  <c r="D579"/>
  <c r="I578"/>
  <c r="H578"/>
  <c r="G578"/>
  <c r="E578"/>
  <c r="D578"/>
  <c r="I575"/>
  <c r="H575"/>
  <c r="G575"/>
  <c r="E575"/>
  <c r="D575"/>
  <c r="I574"/>
  <c r="H574"/>
  <c r="G574"/>
  <c r="E574"/>
  <c r="D574"/>
  <c r="I571"/>
  <c r="H571"/>
  <c r="G571"/>
  <c r="E571"/>
  <c r="D571"/>
  <c r="I570"/>
  <c r="H570"/>
  <c r="G570"/>
  <c r="E570"/>
  <c r="D570"/>
  <c r="I567"/>
  <c r="H567"/>
  <c r="G567"/>
  <c r="E567"/>
  <c r="D567"/>
  <c r="I566"/>
  <c r="H566"/>
  <c r="G566"/>
  <c r="E566"/>
  <c r="D566"/>
  <c r="I563"/>
  <c r="H563"/>
  <c r="G563"/>
  <c r="E563"/>
  <c r="D563"/>
  <c r="I562"/>
  <c r="H562"/>
  <c r="G562"/>
  <c r="E562"/>
  <c r="D562"/>
  <c r="I560"/>
  <c r="H560"/>
  <c r="G560"/>
  <c r="E560"/>
  <c r="D560"/>
  <c r="I559"/>
  <c r="H559"/>
  <c r="G559"/>
  <c r="E559"/>
  <c r="D559"/>
  <c r="I557"/>
  <c r="H557"/>
  <c r="G557"/>
  <c r="E557"/>
  <c r="D557"/>
  <c r="I556"/>
  <c r="H556"/>
  <c r="G556"/>
  <c r="E556"/>
  <c r="D556"/>
  <c r="I555"/>
  <c r="H555"/>
  <c r="G555"/>
  <c r="E555"/>
  <c r="D555"/>
  <c r="I553"/>
  <c r="H553"/>
  <c r="G553"/>
  <c r="E553"/>
  <c r="D553"/>
  <c r="I552"/>
  <c r="H552"/>
  <c r="G552"/>
  <c r="E552"/>
  <c r="D552"/>
  <c r="I551"/>
  <c r="H551"/>
  <c r="G551"/>
  <c r="E551"/>
  <c r="D551"/>
  <c r="I550"/>
  <c r="H550"/>
  <c r="G550"/>
  <c r="E550"/>
  <c r="D550"/>
  <c r="I549"/>
  <c r="H549"/>
  <c r="G549"/>
  <c r="E549"/>
  <c r="D549"/>
  <c r="I547"/>
  <c r="H547"/>
  <c r="G547"/>
  <c r="E547"/>
  <c r="D547"/>
  <c r="I546"/>
  <c r="H546"/>
  <c r="G546"/>
  <c r="E546"/>
  <c r="D546"/>
  <c r="I545"/>
  <c r="H545"/>
  <c r="G545"/>
  <c r="E545"/>
  <c r="D545"/>
  <c r="I543"/>
  <c r="H543"/>
  <c r="G543"/>
  <c r="E543"/>
  <c r="D543"/>
  <c r="I542"/>
  <c r="H542"/>
  <c r="G542"/>
  <c r="E542"/>
  <c r="D542"/>
  <c r="I541"/>
  <c r="H541"/>
  <c r="G541"/>
  <c r="E541"/>
  <c r="D541"/>
  <c r="I539"/>
  <c r="H539"/>
  <c r="G539"/>
  <c r="E539"/>
  <c r="D539"/>
  <c r="I538"/>
  <c r="H538"/>
  <c r="G538"/>
  <c r="E538"/>
  <c r="D538"/>
  <c r="I537"/>
  <c r="H537"/>
  <c r="G537"/>
  <c r="E537"/>
  <c r="D537"/>
  <c r="I535"/>
  <c r="H535"/>
  <c r="G535"/>
  <c r="E535"/>
  <c r="D535"/>
  <c r="I534"/>
  <c r="H534"/>
  <c r="G534"/>
  <c r="E534"/>
  <c r="D534"/>
  <c r="I533"/>
  <c r="H533"/>
  <c r="G533"/>
  <c r="E533"/>
  <c r="D533"/>
  <c r="I531"/>
  <c r="H531"/>
  <c r="G531"/>
  <c r="E531"/>
  <c r="D531"/>
  <c r="I530"/>
  <c r="H530"/>
  <c r="G530"/>
  <c r="E530"/>
  <c r="D530"/>
  <c r="I529"/>
  <c r="H529"/>
  <c r="G529"/>
  <c r="E529"/>
  <c r="D529"/>
  <c r="I526"/>
  <c r="H526"/>
  <c r="G526"/>
  <c r="E526"/>
  <c r="D526"/>
  <c r="I525"/>
  <c r="H525"/>
  <c r="G525"/>
  <c r="E525"/>
  <c r="D525"/>
  <c r="I523"/>
  <c r="H523"/>
  <c r="G523"/>
  <c r="E523"/>
  <c r="D523"/>
  <c r="I522"/>
  <c r="H522"/>
  <c r="G522"/>
  <c r="E522"/>
  <c r="D522"/>
  <c r="I521"/>
  <c r="H521"/>
  <c r="G521"/>
  <c r="E521"/>
  <c r="D521"/>
  <c r="I518"/>
  <c r="H518"/>
  <c r="G518"/>
  <c r="E518"/>
  <c r="D518"/>
  <c r="I517"/>
  <c r="H517"/>
  <c r="G517"/>
  <c r="E517"/>
  <c r="D517"/>
  <c r="I515"/>
  <c r="E515"/>
  <c r="I514"/>
  <c r="H514"/>
  <c r="G514"/>
  <c r="E514"/>
  <c r="D514"/>
  <c r="I513"/>
  <c r="H513"/>
  <c r="G513"/>
  <c r="E513"/>
  <c r="D513"/>
  <c r="I511"/>
  <c r="H511"/>
  <c r="G511"/>
  <c r="E511"/>
  <c r="D511"/>
  <c r="I510"/>
  <c r="H510"/>
  <c r="G510"/>
  <c r="E510"/>
  <c r="D510"/>
  <c r="I509"/>
  <c r="H509"/>
  <c r="G509"/>
  <c r="E509"/>
  <c r="D509"/>
  <c r="I508"/>
  <c r="H508"/>
  <c r="G508"/>
  <c r="E508"/>
  <c r="D508"/>
  <c r="I507"/>
  <c r="H507"/>
  <c r="G507"/>
  <c r="E507"/>
  <c r="D507"/>
  <c r="I505"/>
  <c r="H505"/>
  <c r="G505"/>
  <c r="E505"/>
  <c r="D505"/>
  <c r="I504"/>
  <c r="H504"/>
  <c r="G504"/>
  <c r="E504"/>
  <c r="D504"/>
  <c r="I503"/>
  <c r="H503"/>
  <c r="G503"/>
  <c r="E503"/>
  <c r="D503"/>
  <c r="I501"/>
  <c r="H501"/>
  <c r="G501"/>
  <c r="E501"/>
  <c r="D501"/>
  <c r="I500"/>
  <c r="H500"/>
  <c r="G500"/>
  <c r="E500"/>
  <c r="D500"/>
  <c r="I499"/>
  <c r="H499"/>
  <c r="G499"/>
  <c r="E499"/>
  <c r="D499"/>
  <c r="I498"/>
  <c r="H498"/>
  <c r="G498"/>
  <c r="E498"/>
  <c r="D498"/>
  <c r="I497"/>
  <c r="H497"/>
  <c r="G497"/>
  <c r="E497"/>
  <c r="D497"/>
  <c r="I495"/>
  <c r="H495"/>
  <c r="G495"/>
  <c r="E495"/>
  <c r="D495"/>
  <c r="I494"/>
  <c r="H494"/>
  <c r="G494"/>
  <c r="E494"/>
  <c r="D494"/>
  <c r="I493"/>
  <c r="H493"/>
  <c r="G493"/>
  <c r="E493"/>
  <c r="D493"/>
  <c r="I491"/>
  <c r="H491"/>
  <c r="E491"/>
  <c r="D491"/>
  <c r="I490"/>
  <c r="H490"/>
  <c r="G490"/>
  <c r="E490"/>
  <c r="D490"/>
  <c r="I489"/>
  <c r="H489"/>
  <c r="G489"/>
  <c r="E489"/>
  <c r="D489"/>
  <c r="I487"/>
  <c r="H487"/>
  <c r="E487"/>
  <c r="D487"/>
  <c r="I486"/>
  <c r="H486"/>
  <c r="G486"/>
  <c r="E486"/>
  <c r="D486"/>
  <c r="I485"/>
  <c r="H485"/>
  <c r="G485"/>
  <c r="E485"/>
  <c r="D485"/>
  <c r="I484"/>
  <c r="H484"/>
  <c r="G484"/>
  <c r="E484"/>
  <c r="D484"/>
  <c r="I482"/>
  <c r="H482"/>
  <c r="G482"/>
  <c r="E482"/>
  <c r="D482"/>
  <c r="I481"/>
  <c r="H481"/>
  <c r="G481"/>
  <c r="E481"/>
  <c r="D481"/>
  <c r="I480"/>
  <c r="H480"/>
  <c r="G480"/>
  <c r="E480"/>
  <c r="D480"/>
  <c r="I478"/>
  <c r="H478"/>
  <c r="G478"/>
  <c r="E478"/>
  <c r="D478"/>
  <c r="I477"/>
  <c r="H477"/>
  <c r="G477"/>
  <c r="E477"/>
  <c r="D477"/>
  <c r="I476"/>
  <c r="H476"/>
  <c r="G476"/>
  <c r="E476"/>
  <c r="D476"/>
  <c r="I474"/>
  <c r="H474"/>
  <c r="G474"/>
  <c r="E474"/>
  <c r="D474"/>
  <c r="I473"/>
  <c r="H473"/>
  <c r="G473"/>
  <c r="E473"/>
  <c r="D473"/>
  <c r="I472"/>
  <c r="H472"/>
  <c r="G472"/>
  <c r="E472"/>
  <c r="D472"/>
  <c r="I471"/>
  <c r="H471"/>
  <c r="G471"/>
  <c r="E471"/>
  <c r="D471"/>
  <c r="I469"/>
  <c r="H469"/>
  <c r="G469"/>
  <c r="E469"/>
  <c r="D469"/>
  <c r="I468"/>
  <c r="H468"/>
  <c r="G468"/>
  <c r="E468"/>
  <c r="D468"/>
  <c r="I467"/>
  <c r="H467"/>
  <c r="G467"/>
  <c r="E467"/>
  <c r="D467"/>
  <c r="I466"/>
  <c r="H466"/>
  <c r="G466"/>
  <c r="E466"/>
  <c r="D466"/>
  <c r="I464"/>
  <c r="H464"/>
  <c r="G464"/>
  <c r="E464"/>
  <c r="D464"/>
  <c r="I463"/>
  <c r="H463"/>
  <c r="G463"/>
  <c r="E463"/>
  <c r="D463"/>
  <c r="I462"/>
  <c r="H462"/>
  <c r="G462"/>
  <c r="E462"/>
  <c r="D462"/>
  <c r="I461"/>
  <c r="H461"/>
  <c r="G461"/>
  <c r="E461"/>
  <c r="D461"/>
  <c r="I459"/>
  <c r="H459"/>
  <c r="G459"/>
  <c r="E459"/>
  <c r="D459"/>
  <c r="I458"/>
  <c r="H458"/>
  <c r="G458"/>
  <c r="E458"/>
  <c r="D458"/>
  <c r="I457"/>
  <c r="H457"/>
  <c r="G457"/>
  <c r="E457"/>
  <c r="D457"/>
  <c r="I455"/>
  <c r="H455"/>
  <c r="G455"/>
  <c r="E455"/>
  <c r="D455"/>
  <c r="I454"/>
  <c r="H454"/>
  <c r="G454"/>
  <c r="E454"/>
  <c r="D454"/>
  <c r="I453"/>
  <c r="H453"/>
  <c r="G453"/>
  <c r="E453"/>
  <c r="D453"/>
  <c r="I451"/>
  <c r="H451"/>
  <c r="G451"/>
  <c r="E451"/>
  <c r="D451"/>
  <c r="I450"/>
  <c r="H450"/>
  <c r="G450"/>
  <c r="E450"/>
  <c r="D450"/>
  <c r="I449"/>
  <c r="H449"/>
  <c r="G449"/>
  <c r="E449"/>
  <c r="D449"/>
  <c r="I448"/>
  <c r="H448"/>
  <c r="G448"/>
  <c r="E448"/>
  <c r="D448"/>
  <c r="I447"/>
  <c r="H447"/>
  <c r="G447"/>
  <c r="E447"/>
  <c r="D447"/>
  <c r="I446"/>
  <c r="H446"/>
  <c r="G446"/>
  <c r="E446"/>
  <c r="D446"/>
  <c r="I444"/>
  <c r="H444"/>
  <c r="G444"/>
  <c r="E444"/>
  <c r="D444"/>
  <c r="I443"/>
  <c r="H443"/>
  <c r="G443"/>
  <c r="E443"/>
  <c r="D443"/>
  <c r="I442"/>
  <c r="H442"/>
  <c r="G442"/>
  <c r="E442"/>
  <c r="D442"/>
  <c r="I441"/>
  <c r="H441"/>
  <c r="G441"/>
  <c r="E441"/>
  <c r="I440"/>
  <c r="H440"/>
  <c r="G440"/>
  <c r="E440"/>
  <c r="D440"/>
  <c r="I439"/>
  <c r="H439"/>
  <c r="G439"/>
  <c r="E439"/>
  <c r="D439"/>
  <c r="I438"/>
  <c r="H438"/>
  <c r="G438"/>
  <c r="E438"/>
  <c r="D438"/>
  <c r="I437"/>
  <c r="H437"/>
  <c r="G437"/>
  <c r="E437"/>
  <c r="D437"/>
  <c r="I436"/>
  <c r="H436"/>
  <c r="G436"/>
  <c r="E436"/>
  <c r="D436"/>
  <c r="I435"/>
  <c r="H435"/>
  <c r="G435"/>
  <c r="E435"/>
  <c r="D435"/>
  <c r="I434"/>
  <c r="H434"/>
  <c r="G434"/>
  <c r="E434"/>
  <c r="D434"/>
  <c r="I432"/>
  <c r="E432"/>
  <c r="D432"/>
  <c r="I431"/>
  <c r="H431"/>
  <c r="G431"/>
  <c r="E431"/>
  <c r="D431"/>
  <c r="I430"/>
  <c r="H430"/>
  <c r="E430"/>
  <c r="D430"/>
  <c r="I429"/>
  <c r="H429"/>
  <c r="G429"/>
  <c r="E429"/>
  <c r="D429"/>
  <c r="I428"/>
  <c r="H428"/>
  <c r="G428"/>
  <c r="E428"/>
  <c r="D428"/>
  <c r="I427"/>
  <c r="H427"/>
  <c r="G427"/>
  <c r="E427"/>
  <c r="D427"/>
  <c r="I426"/>
  <c r="H426"/>
  <c r="G426"/>
  <c r="E426"/>
  <c r="D426"/>
  <c r="I425"/>
  <c r="H425"/>
  <c r="G425"/>
  <c r="E425"/>
  <c r="D425"/>
  <c r="I424"/>
  <c r="H424"/>
  <c r="G424"/>
  <c r="E424"/>
  <c r="D424"/>
  <c r="E423"/>
  <c r="D423"/>
  <c r="I422"/>
  <c r="H422"/>
  <c r="G422"/>
  <c r="E422"/>
  <c r="D422"/>
  <c r="I421"/>
  <c r="H421"/>
  <c r="G421"/>
  <c r="E421"/>
  <c r="D421"/>
  <c r="I420"/>
  <c r="H420"/>
  <c r="G420"/>
  <c r="E420"/>
  <c r="D420"/>
  <c r="I419"/>
  <c r="H419"/>
  <c r="G419"/>
  <c r="E419"/>
  <c r="D419"/>
  <c r="I418"/>
  <c r="H418"/>
  <c r="G418"/>
  <c r="E418"/>
  <c r="D418"/>
  <c r="I417"/>
  <c r="H417"/>
  <c r="G417"/>
  <c r="E417"/>
  <c r="D417"/>
  <c r="I416"/>
  <c r="H416"/>
  <c r="G416"/>
  <c r="E416"/>
  <c r="D416"/>
  <c r="I415"/>
  <c r="H415"/>
  <c r="G415"/>
  <c r="E415"/>
  <c r="D415"/>
  <c r="I414"/>
  <c r="H414"/>
  <c r="G414"/>
  <c r="E414"/>
  <c r="D414"/>
  <c r="I413"/>
  <c r="H413"/>
  <c r="G413"/>
  <c r="E413"/>
  <c r="D413"/>
  <c r="I412"/>
  <c r="H412"/>
  <c r="G412"/>
  <c r="E412"/>
  <c r="D412"/>
  <c r="I411"/>
  <c r="H411"/>
  <c r="G411"/>
  <c r="E411"/>
  <c r="D411"/>
  <c r="I410"/>
  <c r="H410"/>
  <c r="G410"/>
  <c r="E410"/>
  <c r="D410"/>
  <c r="I409"/>
  <c r="H409"/>
  <c r="G409"/>
  <c r="E409"/>
  <c r="D409"/>
  <c r="I408"/>
  <c r="H408"/>
  <c r="G408"/>
  <c r="E408"/>
  <c r="D408"/>
  <c r="I407"/>
  <c r="H407"/>
  <c r="G407"/>
  <c r="E407"/>
  <c r="D407"/>
  <c r="I406"/>
  <c r="H406"/>
  <c r="G406"/>
  <c r="E406"/>
  <c r="D406"/>
  <c r="I405"/>
  <c r="H405"/>
  <c r="G405"/>
  <c r="E405"/>
  <c r="D405"/>
  <c r="I400"/>
  <c r="H400"/>
  <c r="G400"/>
  <c r="E400"/>
  <c r="D400"/>
  <c r="I399"/>
  <c r="H399"/>
  <c r="G399"/>
  <c r="E399"/>
  <c r="D399"/>
  <c r="I398"/>
  <c r="H398"/>
  <c r="G398"/>
  <c r="E398"/>
  <c r="D398"/>
  <c r="I397"/>
  <c r="H397"/>
  <c r="G397"/>
  <c r="E397"/>
  <c r="D397"/>
  <c r="I396"/>
  <c r="H396"/>
  <c r="G396"/>
  <c r="E396"/>
  <c r="D396"/>
  <c r="I393"/>
  <c r="H393"/>
  <c r="G393"/>
  <c r="E393"/>
  <c r="D393"/>
  <c r="I392"/>
  <c r="H392"/>
  <c r="G392"/>
  <c r="E392"/>
  <c r="D392"/>
  <c r="I391"/>
  <c r="H391"/>
  <c r="G391"/>
  <c r="E391"/>
  <c r="D391"/>
  <c r="I390"/>
  <c r="H390"/>
  <c r="G390"/>
  <c r="E390"/>
  <c r="D390"/>
  <c r="I389"/>
  <c r="H389"/>
  <c r="G389"/>
  <c r="E389"/>
  <c r="D389"/>
  <c r="I388"/>
  <c r="H388"/>
  <c r="G388"/>
  <c r="E388"/>
  <c r="D388"/>
  <c r="I387"/>
  <c r="H387"/>
  <c r="G387"/>
  <c r="E387"/>
  <c r="D387"/>
  <c r="I385"/>
  <c r="H385"/>
  <c r="G385"/>
  <c r="E385"/>
  <c r="D385"/>
  <c r="I384"/>
  <c r="H384"/>
  <c r="G384"/>
  <c r="E384"/>
  <c r="D384"/>
  <c r="I383"/>
  <c r="H383"/>
  <c r="G383"/>
  <c r="E383"/>
  <c r="D383"/>
  <c r="I382"/>
  <c r="H382"/>
  <c r="G382"/>
  <c r="E382"/>
  <c r="D382"/>
  <c r="I381"/>
  <c r="H381"/>
  <c r="G381"/>
  <c r="E381"/>
  <c r="D381"/>
  <c r="I380"/>
  <c r="H380"/>
  <c r="G380"/>
  <c r="E380"/>
  <c r="D380"/>
  <c r="I378"/>
  <c r="H378"/>
  <c r="G378"/>
  <c r="E378"/>
  <c r="D378"/>
  <c r="I377"/>
  <c r="H377"/>
  <c r="G377"/>
  <c r="E377"/>
  <c r="D377"/>
  <c r="I375"/>
  <c r="H375"/>
  <c r="G375"/>
  <c r="E375"/>
  <c r="D375"/>
  <c r="I374"/>
  <c r="H374"/>
  <c r="G374"/>
  <c r="E374"/>
  <c r="D374"/>
  <c r="I373"/>
  <c r="H373"/>
  <c r="G373"/>
  <c r="E373"/>
  <c r="D373"/>
  <c r="I372"/>
  <c r="H372"/>
  <c r="G372"/>
  <c r="E372"/>
  <c r="D372"/>
  <c r="I371"/>
  <c r="H371"/>
  <c r="G371"/>
  <c r="E371"/>
  <c r="D371"/>
  <c r="I370"/>
  <c r="H370"/>
  <c r="G370"/>
  <c r="E370"/>
  <c r="D370"/>
  <c r="I368"/>
  <c r="H368"/>
  <c r="E368"/>
  <c r="D368"/>
  <c r="I367"/>
  <c r="H367"/>
  <c r="G367"/>
  <c r="E367"/>
  <c r="D367"/>
  <c r="I366"/>
  <c r="H366"/>
  <c r="G366"/>
  <c r="E366"/>
  <c r="D366"/>
  <c r="I365"/>
  <c r="H365"/>
  <c r="G365"/>
  <c r="E365"/>
  <c r="D365"/>
  <c r="I364"/>
  <c r="H364"/>
  <c r="G364"/>
  <c r="E364"/>
  <c r="D364"/>
  <c r="I363"/>
  <c r="H363"/>
  <c r="G363"/>
  <c r="E363"/>
  <c r="D363"/>
  <c r="I361"/>
  <c r="H361"/>
  <c r="G361"/>
  <c r="E361"/>
  <c r="D361"/>
  <c r="I360"/>
  <c r="H360"/>
  <c r="G360"/>
  <c r="E360"/>
  <c r="D360"/>
  <c r="I359"/>
  <c r="H359"/>
  <c r="G359"/>
  <c r="E359"/>
  <c r="D359"/>
  <c r="I358"/>
  <c r="H358"/>
  <c r="G358"/>
  <c r="E358"/>
  <c r="D358"/>
  <c r="I357"/>
  <c r="H357"/>
  <c r="G357"/>
  <c r="E357"/>
  <c r="D357"/>
  <c r="I356"/>
  <c r="H356"/>
  <c r="E356"/>
  <c r="I354"/>
  <c r="E354"/>
  <c r="D354"/>
  <c r="I353"/>
  <c r="H353"/>
  <c r="G353"/>
  <c r="E353"/>
  <c r="D353"/>
  <c r="I352"/>
  <c r="H352"/>
  <c r="G352"/>
  <c r="E352"/>
  <c r="D352"/>
  <c r="I351"/>
  <c r="H351"/>
  <c r="G351"/>
  <c r="E351"/>
  <c r="D351"/>
  <c r="I350"/>
  <c r="H350"/>
  <c r="G350"/>
  <c r="E350"/>
  <c r="D350"/>
  <c r="I348"/>
  <c r="H348"/>
  <c r="G348"/>
  <c r="E348"/>
  <c r="D348"/>
  <c r="I347"/>
  <c r="H347"/>
  <c r="G347"/>
  <c r="E347"/>
  <c r="D347"/>
  <c r="I346"/>
  <c r="H346"/>
  <c r="G346"/>
  <c r="E346"/>
  <c r="D346"/>
  <c r="I344"/>
  <c r="H344"/>
  <c r="G344"/>
  <c r="E344"/>
  <c r="D344"/>
  <c r="I343"/>
  <c r="G343"/>
  <c r="E343"/>
  <c r="D343"/>
  <c r="I342"/>
  <c r="H342"/>
  <c r="G342"/>
  <c r="E342"/>
  <c r="D342"/>
  <c r="I341"/>
  <c r="H341"/>
  <c r="G341"/>
  <c r="E341"/>
  <c r="D341"/>
  <c r="I339"/>
  <c r="H339"/>
  <c r="G339"/>
  <c r="E339"/>
  <c r="D339"/>
  <c r="I338"/>
  <c r="H338"/>
  <c r="G338"/>
  <c r="E338"/>
  <c r="D338"/>
  <c r="I337"/>
  <c r="H337"/>
  <c r="G337"/>
  <c r="E337"/>
  <c r="D337"/>
  <c r="I335"/>
  <c r="H335"/>
  <c r="G335"/>
  <c r="E335"/>
  <c r="D335"/>
  <c r="I334"/>
  <c r="H334"/>
  <c r="G334"/>
  <c r="E334"/>
  <c r="D334"/>
  <c r="I333"/>
  <c r="H333"/>
  <c r="G333"/>
  <c r="E333"/>
  <c r="D333"/>
  <c r="I332"/>
  <c r="H332"/>
  <c r="G332"/>
  <c r="E332"/>
  <c r="D332"/>
  <c r="I331"/>
  <c r="H331"/>
  <c r="G331"/>
  <c r="E331"/>
  <c r="D331"/>
  <c r="I330"/>
  <c r="H330"/>
  <c r="G330"/>
  <c r="E330"/>
  <c r="D330"/>
  <c r="I328"/>
  <c r="H328"/>
  <c r="G328"/>
  <c r="E328"/>
  <c r="I327"/>
  <c r="H327"/>
  <c r="G327"/>
  <c r="E327"/>
  <c r="D327"/>
  <c r="I326"/>
  <c r="H326"/>
  <c r="G326"/>
  <c r="E326"/>
  <c r="D326"/>
  <c r="I323"/>
  <c r="H323"/>
  <c r="G323"/>
  <c r="E323"/>
  <c r="D323"/>
  <c r="I322"/>
  <c r="H322"/>
  <c r="G322"/>
  <c r="E322"/>
  <c r="D322"/>
  <c r="I320"/>
  <c r="H320"/>
  <c r="G320"/>
  <c r="E320"/>
  <c r="D320"/>
  <c r="I319"/>
  <c r="H319"/>
  <c r="G319"/>
  <c r="E319"/>
  <c r="D319"/>
  <c r="I318"/>
  <c r="H318"/>
  <c r="G318"/>
  <c r="E318"/>
  <c r="D318"/>
  <c r="I316"/>
  <c r="H316"/>
  <c r="G316"/>
  <c r="E316"/>
  <c r="D316"/>
  <c r="I315"/>
  <c r="H315"/>
  <c r="G315"/>
  <c r="E315"/>
  <c r="D315"/>
  <c r="I314"/>
  <c r="H314"/>
  <c r="G314"/>
  <c r="E314"/>
  <c r="D314"/>
  <c r="I313"/>
  <c r="H313"/>
  <c r="G313"/>
  <c r="E313"/>
  <c r="D313"/>
  <c r="I312"/>
  <c r="H312"/>
  <c r="G312"/>
  <c r="E312"/>
  <c r="D312"/>
  <c r="I310"/>
  <c r="H310"/>
  <c r="G310"/>
  <c r="E310"/>
  <c r="D310"/>
  <c r="I309"/>
  <c r="H309"/>
  <c r="G309"/>
  <c r="E309"/>
  <c r="D309"/>
  <c r="I308"/>
  <c r="H308"/>
  <c r="G308"/>
  <c r="E308"/>
  <c r="D308"/>
  <c r="I307"/>
  <c r="H307"/>
  <c r="G307"/>
  <c r="E307"/>
  <c r="D307"/>
  <c r="I306"/>
  <c r="H306"/>
  <c r="G306"/>
  <c r="E306"/>
  <c r="D306"/>
  <c r="I305"/>
  <c r="H305"/>
  <c r="G305"/>
  <c r="E305"/>
  <c r="D305"/>
  <c r="I303"/>
  <c r="H303"/>
  <c r="G303"/>
  <c r="E303"/>
  <c r="D303"/>
  <c r="I302"/>
  <c r="H302"/>
  <c r="G302"/>
  <c r="E302"/>
  <c r="D302"/>
  <c r="I301"/>
  <c r="H301"/>
  <c r="G301"/>
  <c r="E301"/>
  <c r="D301"/>
  <c r="I300"/>
  <c r="H300"/>
  <c r="G300"/>
  <c r="E300"/>
  <c r="D300"/>
  <c r="I299"/>
  <c r="H299"/>
  <c r="G299"/>
  <c r="E299"/>
  <c r="D299"/>
  <c r="I298"/>
  <c r="D298"/>
  <c r="I296"/>
  <c r="H296"/>
  <c r="G296"/>
  <c r="E296"/>
  <c r="D296"/>
  <c r="I295"/>
  <c r="H295"/>
  <c r="G295"/>
  <c r="E295"/>
  <c r="D295"/>
  <c r="I293"/>
  <c r="H293"/>
  <c r="E293"/>
  <c r="D293"/>
  <c r="I291"/>
  <c r="H291"/>
  <c r="G291"/>
  <c r="E291"/>
  <c r="D291"/>
  <c r="I290"/>
  <c r="H290"/>
  <c r="G290"/>
  <c r="E290"/>
  <c r="D290"/>
  <c r="E288"/>
  <c r="D288"/>
  <c r="E287"/>
  <c r="D287"/>
  <c r="E286"/>
  <c r="D286"/>
  <c r="I285"/>
  <c r="H285"/>
  <c r="G285"/>
  <c r="E285"/>
  <c r="D285"/>
  <c r="I284"/>
  <c r="H284"/>
  <c r="G284"/>
  <c r="E284"/>
  <c r="D284"/>
  <c r="I283"/>
  <c r="G283"/>
  <c r="E283"/>
  <c r="D283"/>
  <c r="I282"/>
  <c r="H282"/>
  <c r="G282"/>
  <c r="E282"/>
  <c r="D282"/>
  <c r="I281"/>
  <c r="H281"/>
  <c r="G281"/>
  <c r="E281"/>
  <c r="D281"/>
  <c r="I280"/>
  <c r="H280"/>
  <c r="G280"/>
  <c r="E280"/>
  <c r="D280"/>
  <c r="I279"/>
  <c r="H279"/>
  <c r="G279"/>
  <c r="E279"/>
  <c r="D279"/>
  <c r="I278"/>
  <c r="H278"/>
  <c r="G278"/>
  <c r="E278"/>
  <c r="D278"/>
  <c r="I277"/>
  <c r="H277"/>
  <c r="G277"/>
  <c r="E277"/>
  <c r="D277"/>
  <c r="I276"/>
  <c r="H276"/>
  <c r="G276"/>
  <c r="E276"/>
  <c r="D276"/>
  <c r="I275"/>
  <c r="H275"/>
  <c r="G275"/>
  <c r="E275"/>
  <c r="D275"/>
  <c r="I274"/>
  <c r="H274"/>
  <c r="G274"/>
  <c r="E274"/>
  <c r="D274"/>
  <c r="I273"/>
  <c r="H273"/>
  <c r="G273"/>
  <c r="E273"/>
  <c r="D273"/>
  <c r="I272"/>
  <c r="H272"/>
  <c r="G272"/>
  <c r="E272"/>
  <c r="D272"/>
  <c r="I271"/>
  <c r="H271"/>
  <c r="G271"/>
  <c r="E271"/>
  <c r="D271"/>
  <c r="I270"/>
  <c r="H270"/>
  <c r="G270"/>
  <c r="E270"/>
  <c r="D270"/>
  <c r="I269"/>
  <c r="H269"/>
  <c r="G269"/>
  <c r="E269"/>
  <c r="D269"/>
  <c r="I268"/>
  <c r="H268"/>
  <c r="G268"/>
  <c r="E268"/>
  <c r="D268"/>
  <c r="I267"/>
  <c r="H267"/>
  <c r="G267"/>
  <c r="E267"/>
  <c r="D267"/>
  <c r="I266"/>
  <c r="H266"/>
  <c r="G266"/>
  <c r="E266"/>
  <c r="D266"/>
  <c r="I265"/>
  <c r="H265"/>
  <c r="G265"/>
  <c r="E265"/>
  <c r="D265"/>
  <c r="I264"/>
  <c r="H264"/>
  <c r="G264"/>
  <c r="E264"/>
  <c r="D264"/>
  <c r="I263"/>
  <c r="H263"/>
  <c r="G263"/>
  <c r="E263"/>
  <c r="D263"/>
  <c r="I262"/>
  <c r="H262"/>
  <c r="G262"/>
  <c r="E262"/>
  <c r="D262"/>
  <c r="I261"/>
  <c r="H261"/>
  <c r="G261"/>
  <c r="E261"/>
  <c r="D261"/>
  <c r="I260"/>
  <c r="H260"/>
  <c r="G260"/>
  <c r="E260"/>
  <c r="D260"/>
  <c r="I259"/>
  <c r="H259"/>
  <c r="G259"/>
  <c r="E259"/>
  <c r="D259"/>
  <c r="I257"/>
  <c r="I256" s="1"/>
  <c r="I255" s="1"/>
  <c r="H257"/>
  <c r="G257"/>
  <c r="E257"/>
  <c r="D257"/>
  <c r="E255"/>
  <c r="D255"/>
  <c r="I254"/>
  <c r="H254"/>
  <c r="G254"/>
  <c r="E254"/>
  <c r="D254"/>
  <c r="I253"/>
  <c r="H253"/>
  <c r="G253"/>
  <c r="E253"/>
  <c r="D253"/>
  <c r="I252"/>
  <c r="H252"/>
  <c r="G252"/>
  <c r="E252"/>
  <c r="D252"/>
  <c r="I251"/>
  <c r="H251"/>
  <c r="G251"/>
  <c r="E251"/>
  <c r="D251"/>
  <c r="I250"/>
  <c r="H250"/>
  <c r="G250"/>
  <c r="E250"/>
  <c r="D250"/>
  <c r="I249"/>
  <c r="H249"/>
  <c r="G249"/>
  <c r="E249"/>
  <c r="D249"/>
  <c r="I248"/>
  <c r="H248"/>
  <c r="G248"/>
  <c r="E248"/>
  <c r="D248"/>
  <c r="I247"/>
  <c r="H247"/>
  <c r="G247"/>
  <c r="E247"/>
  <c r="D247"/>
  <c r="I246"/>
  <c r="H246"/>
  <c r="G246"/>
  <c r="E246"/>
  <c r="D246"/>
  <c r="I245"/>
  <c r="H245"/>
  <c r="G245"/>
  <c r="E245"/>
  <c r="D245"/>
  <c r="I244"/>
  <c r="H244"/>
  <c r="G244"/>
  <c r="E244"/>
  <c r="D244"/>
  <c r="I243"/>
  <c r="H243"/>
  <c r="G243"/>
  <c r="E243"/>
  <c r="D243"/>
  <c r="I241"/>
  <c r="H241"/>
  <c r="G241"/>
  <c r="E241"/>
  <c r="D241"/>
  <c r="I240"/>
  <c r="H240"/>
  <c r="G240"/>
  <c r="E240"/>
  <c r="D240"/>
  <c r="I239"/>
  <c r="H239"/>
  <c r="G239"/>
  <c r="E239"/>
  <c r="D239"/>
  <c r="I238"/>
  <c r="H238"/>
  <c r="G238"/>
  <c r="E238"/>
  <c r="D238"/>
  <c r="I237"/>
  <c r="H237"/>
  <c r="G237"/>
  <c r="E237"/>
  <c r="D237"/>
  <c r="I236"/>
  <c r="H236"/>
  <c r="G236"/>
  <c r="E236"/>
  <c r="D236"/>
  <c r="I235"/>
  <c r="H235"/>
  <c r="G235"/>
  <c r="E235"/>
  <c r="D235"/>
  <c r="I234"/>
  <c r="H234"/>
  <c r="G234"/>
  <c r="E234"/>
  <c r="D234"/>
  <c r="I233"/>
  <c r="H233"/>
  <c r="G233"/>
  <c r="E233"/>
  <c r="D233"/>
  <c r="I232"/>
  <c r="H232"/>
  <c r="G232"/>
  <c r="E232"/>
  <c r="D232"/>
  <c r="I231"/>
  <c r="H231"/>
  <c r="G231"/>
  <c r="E231"/>
  <c r="D231"/>
  <c r="I230"/>
  <c r="H230"/>
  <c r="G230"/>
  <c r="E230"/>
  <c r="D230"/>
  <c r="I229"/>
  <c r="H229"/>
  <c r="G229"/>
  <c r="E229"/>
  <c r="D229"/>
  <c r="I228"/>
  <c r="H228"/>
  <c r="G228"/>
  <c r="E228"/>
  <c r="D228"/>
  <c r="I227"/>
  <c r="H227"/>
  <c r="G227"/>
  <c r="E227"/>
  <c r="D227"/>
  <c r="I226"/>
  <c r="H226"/>
  <c r="G226"/>
  <c r="E226"/>
  <c r="D226"/>
  <c r="I225"/>
  <c r="H225"/>
  <c r="G225"/>
  <c r="E225"/>
  <c r="D225"/>
  <c r="I224"/>
  <c r="H224"/>
  <c r="G224"/>
  <c r="E224"/>
  <c r="D224"/>
  <c r="I223"/>
  <c r="H223"/>
  <c r="G223"/>
  <c r="E223"/>
  <c r="D223"/>
  <c r="I222"/>
  <c r="H222"/>
  <c r="G222"/>
  <c r="E222"/>
  <c r="D222"/>
  <c r="I221"/>
  <c r="H221"/>
  <c r="G221"/>
  <c r="E221"/>
  <c r="D221"/>
  <c r="I220"/>
  <c r="H220"/>
  <c r="G220"/>
  <c r="E220"/>
  <c r="D220"/>
  <c r="I219"/>
  <c r="H219"/>
  <c r="G219"/>
  <c r="E219"/>
  <c r="D219"/>
  <c r="I218"/>
  <c r="H218"/>
  <c r="G218"/>
  <c r="E218"/>
  <c r="D218"/>
  <c r="I217"/>
  <c r="H217"/>
  <c r="G217"/>
  <c r="E217"/>
  <c r="D217"/>
  <c r="I216"/>
  <c r="H216"/>
  <c r="G216"/>
  <c r="E216"/>
  <c r="D216"/>
  <c r="I215"/>
  <c r="H215"/>
  <c r="G215"/>
  <c r="E215"/>
  <c r="D215"/>
  <c r="I214"/>
  <c r="H214"/>
  <c r="G214"/>
  <c r="E214"/>
  <c r="D214"/>
  <c r="I213"/>
  <c r="H213"/>
  <c r="G213"/>
  <c r="E213"/>
  <c r="D213"/>
  <c r="I212"/>
  <c r="H212"/>
  <c r="G212"/>
  <c r="E212"/>
  <c r="D212"/>
  <c r="I211"/>
  <c r="H211"/>
  <c r="G211"/>
  <c r="E211"/>
  <c r="D211"/>
  <c r="I210"/>
  <c r="H210"/>
  <c r="G210"/>
  <c r="E210"/>
  <c r="D210"/>
  <c r="I209"/>
  <c r="H209"/>
  <c r="G209"/>
  <c r="E209"/>
  <c r="D209"/>
  <c r="I208"/>
  <c r="H208"/>
  <c r="G208"/>
  <c r="E208"/>
  <c r="D208"/>
  <c r="I207"/>
  <c r="H207"/>
  <c r="G207"/>
  <c r="E207"/>
  <c r="D207"/>
  <c r="I206"/>
  <c r="H206"/>
  <c r="G206"/>
  <c r="E206"/>
  <c r="D206"/>
  <c r="I204"/>
  <c r="H204"/>
  <c r="G204"/>
  <c r="E204"/>
  <c r="D204"/>
  <c r="I203"/>
  <c r="H203"/>
  <c r="G203"/>
  <c r="E203"/>
  <c r="D203"/>
  <c r="I201"/>
  <c r="H201"/>
  <c r="G201"/>
  <c r="E201"/>
  <c r="D201"/>
  <c r="I200"/>
  <c r="E200"/>
  <c r="I199"/>
  <c r="H199"/>
  <c r="G199"/>
  <c r="E199"/>
  <c r="D199"/>
  <c r="I198"/>
  <c r="H198"/>
  <c r="G198"/>
  <c r="E198"/>
  <c r="D198"/>
  <c r="I197"/>
  <c r="H197"/>
  <c r="G197"/>
  <c r="E197"/>
  <c r="D197"/>
  <c r="I196"/>
  <c r="H196"/>
  <c r="G196"/>
  <c r="E196"/>
  <c r="D196"/>
  <c r="I194"/>
  <c r="H194"/>
  <c r="G194"/>
  <c r="E194"/>
  <c r="D194"/>
  <c r="I193"/>
  <c r="H193"/>
  <c r="G193"/>
  <c r="E193"/>
  <c r="D193"/>
  <c r="I192"/>
  <c r="H192"/>
  <c r="G192"/>
  <c r="E192"/>
  <c r="D192"/>
  <c r="I191"/>
  <c r="H191"/>
  <c r="G191"/>
  <c r="E191"/>
  <c r="D191"/>
  <c r="I190"/>
  <c r="H190"/>
  <c r="G190"/>
  <c r="E190"/>
  <c r="D190"/>
  <c r="I188"/>
  <c r="H188"/>
  <c r="G188"/>
  <c r="E188"/>
  <c r="D188"/>
  <c r="I187"/>
  <c r="H187"/>
  <c r="G187"/>
  <c r="E187"/>
  <c r="D187"/>
  <c r="I186"/>
  <c r="H186"/>
  <c r="G186"/>
  <c r="E186"/>
  <c r="D186"/>
  <c r="I185"/>
  <c r="H185"/>
  <c r="G185"/>
  <c r="E185"/>
  <c r="D185"/>
  <c r="I184"/>
  <c r="H184"/>
  <c r="G184"/>
  <c r="E184"/>
  <c r="D184"/>
  <c r="I182"/>
  <c r="H182"/>
  <c r="G182"/>
  <c r="E182"/>
  <c r="D182"/>
  <c r="I181"/>
  <c r="H181"/>
  <c r="G181"/>
  <c r="E181"/>
  <c r="D181"/>
  <c r="I180"/>
  <c r="H180"/>
  <c r="G180"/>
  <c r="E180"/>
  <c r="D180"/>
  <c r="I178"/>
  <c r="H178"/>
  <c r="G178"/>
  <c r="E178"/>
  <c r="D178"/>
  <c r="I177"/>
  <c r="H177"/>
  <c r="G177"/>
  <c r="E177"/>
  <c r="D177"/>
  <c r="I176"/>
  <c r="H176"/>
  <c r="G176"/>
  <c r="E176"/>
  <c r="D176"/>
  <c r="I174"/>
  <c r="H174"/>
  <c r="G174"/>
  <c r="E174"/>
  <c r="D174"/>
  <c r="I173"/>
  <c r="H173"/>
  <c r="G173"/>
  <c r="E173"/>
  <c r="D173"/>
  <c r="I172"/>
  <c r="H172"/>
  <c r="G172"/>
  <c r="E172"/>
  <c r="D172"/>
  <c r="I171"/>
  <c r="H171"/>
  <c r="G171"/>
  <c r="E171"/>
  <c r="D171"/>
  <c r="I169"/>
  <c r="H169"/>
  <c r="G169"/>
  <c r="E169"/>
  <c r="D169"/>
  <c r="I168"/>
  <c r="H168"/>
  <c r="G168"/>
  <c r="E168"/>
  <c r="D168"/>
  <c r="I167"/>
  <c r="H167"/>
  <c r="G167"/>
  <c r="E167"/>
  <c r="D167"/>
  <c r="I166"/>
  <c r="H166"/>
  <c r="G166"/>
  <c r="E166"/>
  <c r="D166"/>
  <c r="I164"/>
  <c r="H164"/>
  <c r="G164"/>
  <c r="E164"/>
  <c r="D164"/>
  <c r="I163"/>
  <c r="H163"/>
  <c r="G163"/>
  <c r="E163"/>
  <c r="D163"/>
  <c r="I162"/>
  <c r="H162"/>
  <c r="G162"/>
  <c r="E162"/>
  <c r="D162"/>
  <c r="I161"/>
  <c r="H161"/>
  <c r="G161"/>
  <c r="E161"/>
  <c r="D161"/>
  <c r="I160"/>
  <c r="H160"/>
  <c r="G160"/>
  <c r="E160"/>
  <c r="D160"/>
  <c r="I159"/>
  <c r="H159"/>
  <c r="G159"/>
  <c r="E159"/>
  <c r="D159"/>
  <c r="I157"/>
  <c r="H157"/>
  <c r="G157"/>
  <c r="E157"/>
  <c r="D157"/>
  <c r="I156"/>
  <c r="H156"/>
  <c r="G156"/>
  <c r="E156"/>
  <c r="D156"/>
  <c r="I155"/>
  <c r="H155"/>
  <c r="G155"/>
  <c r="E155"/>
  <c r="D155"/>
  <c r="I154"/>
  <c r="H154"/>
  <c r="G154"/>
  <c r="E154"/>
  <c r="D154"/>
  <c r="E152"/>
  <c r="D152"/>
  <c r="E151"/>
  <c r="D151"/>
  <c r="I150"/>
  <c r="H150"/>
  <c r="G150"/>
  <c r="E150"/>
  <c r="D150"/>
  <c r="I149"/>
  <c r="H149"/>
  <c r="G149"/>
  <c r="E149"/>
  <c r="D149"/>
  <c r="I148"/>
  <c r="H148"/>
  <c r="G148"/>
  <c r="E148"/>
  <c r="D148"/>
  <c r="I147"/>
  <c r="H147"/>
  <c r="G147"/>
  <c r="E147"/>
  <c r="D147"/>
  <c r="I146"/>
  <c r="H146"/>
  <c r="G146"/>
  <c r="E146"/>
  <c r="D146"/>
  <c r="I145"/>
  <c r="H145"/>
  <c r="G145"/>
  <c r="E145"/>
  <c r="D145"/>
  <c r="I143"/>
  <c r="H143"/>
  <c r="G143"/>
  <c r="E143"/>
  <c r="D143"/>
  <c r="I142"/>
  <c r="H142"/>
  <c r="G142"/>
  <c r="E142"/>
  <c r="D142"/>
  <c r="I140"/>
  <c r="H140"/>
  <c r="G140"/>
  <c r="E140"/>
  <c r="D140"/>
  <c r="I139"/>
  <c r="H139"/>
  <c r="G139"/>
  <c r="E139"/>
  <c r="D139"/>
  <c r="I137"/>
  <c r="H137"/>
  <c r="G137"/>
  <c r="E137"/>
  <c r="D137"/>
  <c r="I136"/>
  <c r="H136"/>
  <c r="G136"/>
  <c r="E136"/>
  <c r="D136"/>
  <c r="I134"/>
  <c r="H134"/>
  <c r="G134"/>
  <c r="E134"/>
  <c r="D134"/>
  <c r="I133"/>
  <c r="H133"/>
  <c r="G133"/>
  <c r="E133"/>
  <c r="D133"/>
  <c r="I132"/>
  <c r="H132"/>
  <c r="G132"/>
  <c r="E132"/>
  <c r="D132"/>
  <c r="I131"/>
  <c r="H131"/>
  <c r="G131"/>
  <c r="E131"/>
  <c r="D131"/>
  <c r="I130"/>
  <c r="H130"/>
  <c r="G130"/>
  <c r="E130"/>
  <c r="D130"/>
  <c r="I128"/>
  <c r="H128"/>
  <c r="G128"/>
  <c r="E128"/>
  <c r="D128"/>
  <c r="I127"/>
  <c r="H127"/>
  <c r="G127"/>
  <c r="E127"/>
  <c r="D127"/>
  <c r="I126"/>
  <c r="H126"/>
  <c r="G126"/>
  <c r="E126"/>
  <c r="D126"/>
  <c r="I125"/>
  <c r="H125"/>
  <c r="G125"/>
  <c r="E125"/>
  <c r="D125"/>
  <c r="I124"/>
  <c r="H124"/>
  <c r="G124"/>
  <c r="E124"/>
  <c r="D124"/>
  <c r="I122"/>
  <c r="H122"/>
  <c r="G122"/>
  <c r="E122"/>
  <c r="D122"/>
  <c r="I121"/>
  <c r="H121"/>
  <c r="G121"/>
  <c r="E121"/>
  <c r="D121"/>
  <c r="I120"/>
  <c r="H120"/>
  <c r="G120"/>
  <c r="E120"/>
  <c r="D120"/>
  <c r="I119"/>
  <c r="H119"/>
  <c r="G119"/>
  <c r="E119"/>
  <c r="D119"/>
  <c r="I118"/>
  <c r="H118"/>
  <c r="G118"/>
  <c r="E118"/>
  <c r="D118"/>
  <c r="I116"/>
  <c r="H116"/>
  <c r="G116"/>
  <c r="E116"/>
  <c r="D116"/>
  <c r="I115"/>
  <c r="H115"/>
  <c r="G115"/>
  <c r="E115"/>
  <c r="D115"/>
  <c r="I114"/>
  <c r="H114"/>
  <c r="G114"/>
  <c r="E114"/>
  <c r="D114"/>
  <c r="I113"/>
  <c r="H113"/>
  <c r="G113"/>
  <c r="E113"/>
  <c r="D113"/>
  <c r="I112"/>
  <c r="H112"/>
  <c r="G112"/>
  <c r="E112"/>
  <c r="D112"/>
  <c r="I110"/>
  <c r="H110"/>
  <c r="G110"/>
  <c r="E110"/>
  <c r="D110"/>
  <c r="I109"/>
  <c r="H109"/>
  <c r="G109"/>
  <c r="E109"/>
  <c r="D109"/>
  <c r="I108"/>
  <c r="H108"/>
  <c r="G108"/>
  <c r="E108"/>
  <c r="D108"/>
  <c r="I107"/>
  <c r="H107"/>
  <c r="G107"/>
  <c r="E107"/>
  <c r="D107"/>
  <c r="I106"/>
  <c r="H106"/>
  <c r="G106"/>
  <c r="E106"/>
  <c r="D106"/>
  <c r="I105"/>
  <c r="H105"/>
  <c r="G105"/>
  <c r="E105"/>
  <c r="D105"/>
  <c r="I104"/>
  <c r="H104"/>
  <c r="G104"/>
  <c r="E104"/>
  <c r="D104"/>
  <c r="I103"/>
  <c r="H103"/>
  <c r="G103"/>
  <c r="E103"/>
  <c r="D103"/>
  <c r="I101"/>
  <c r="H101"/>
  <c r="G101"/>
  <c r="E101"/>
  <c r="D101"/>
  <c r="I100"/>
  <c r="H100"/>
  <c r="G100"/>
  <c r="E100"/>
  <c r="D100"/>
  <c r="I99"/>
  <c r="H99"/>
  <c r="G99"/>
  <c r="E99"/>
  <c r="D99"/>
  <c r="I97"/>
  <c r="H97"/>
  <c r="G97"/>
  <c r="E97"/>
  <c r="D97"/>
  <c r="I96"/>
  <c r="H96"/>
  <c r="G96"/>
  <c r="E96"/>
  <c r="D96"/>
  <c r="I95"/>
  <c r="H95"/>
  <c r="G95"/>
  <c r="E95"/>
  <c r="D95"/>
  <c r="I94"/>
  <c r="H94"/>
  <c r="G94"/>
  <c r="E94"/>
  <c r="D94"/>
  <c r="I92"/>
  <c r="H92"/>
  <c r="G92"/>
  <c r="E92"/>
  <c r="D92"/>
  <c r="I91"/>
  <c r="H91"/>
  <c r="G91"/>
  <c r="E91"/>
  <c r="D91"/>
  <c r="I89"/>
  <c r="H89"/>
  <c r="G89"/>
  <c r="E89"/>
  <c r="D89"/>
  <c r="I88"/>
  <c r="H88"/>
  <c r="G88"/>
  <c r="E88"/>
  <c r="D88"/>
  <c r="I87"/>
  <c r="H87"/>
  <c r="G87"/>
  <c r="E87"/>
  <c r="D87"/>
  <c r="I86"/>
  <c r="H86"/>
  <c r="G86"/>
  <c r="E86"/>
  <c r="D86"/>
  <c r="I85"/>
  <c r="H85"/>
  <c r="G85"/>
  <c r="E85"/>
  <c r="D85"/>
  <c r="I83"/>
  <c r="H83"/>
  <c r="G83"/>
  <c r="E83"/>
  <c r="D83"/>
  <c r="I82"/>
  <c r="H82"/>
  <c r="G82"/>
  <c r="E82"/>
  <c r="D82"/>
  <c r="I81"/>
  <c r="H81"/>
  <c r="G81"/>
  <c r="E81"/>
  <c r="D81"/>
  <c r="I79"/>
  <c r="H79"/>
  <c r="G79"/>
  <c r="E79"/>
  <c r="D79"/>
  <c r="I78"/>
  <c r="H78"/>
  <c r="G78"/>
  <c r="E78"/>
  <c r="D78"/>
  <c r="I77"/>
  <c r="H77"/>
  <c r="G77"/>
  <c r="E77"/>
  <c r="D77"/>
  <c r="I75"/>
  <c r="H75"/>
  <c r="G75"/>
  <c r="E75"/>
  <c r="D75"/>
  <c r="I74"/>
  <c r="H74"/>
  <c r="G74"/>
  <c r="E74"/>
  <c r="D74"/>
  <c r="I73"/>
  <c r="H73"/>
  <c r="G73"/>
  <c r="E73"/>
  <c r="D73"/>
  <c r="I71"/>
  <c r="H71"/>
  <c r="G71"/>
  <c r="E71"/>
  <c r="D71"/>
  <c r="I70"/>
  <c r="H70"/>
  <c r="G70"/>
  <c r="E70"/>
  <c r="D70"/>
  <c r="I69"/>
  <c r="H69"/>
  <c r="G69"/>
  <c r="E69"/>
  <c r="D69"/>
  <c r="I68"/>
  <c r="H68"/>
  <c r="G68"/>
  <c r="E68"/>
  <c r="D68"/>
  <c r="I67"/>
  <c r="H67"/>
  <c r="G67"/>
  <c r="E67"/>
  <c r="D67"/>
  <c r="I66"/>
  <c r="H66"/>
  <c r="G66"/>
  <c r="E66"/>
  <c r="D66"/>
  <c r="I65"/>
  <c r="H65"/>
  <c r="G65"/>
  <c r="E65"/>
  <c r="D65"/>
  <c r="I64"/>
  <c r="H64"/>
  <c r="G64"/>
  <c r="E64"/>
  <c r="D64"/>
  <c r="I63"/>
  <c r="H63"/>
  <c r="G63"/>
  <c r="E63"/>
  <c r="D63"/>
  <c r="I62"/>
  <c r="H62"/>
  <c r="G62"/>
  <c r="E62"/>
  <c r="D62"/>
  <c r="I60"/>
  <c r="H60"/>
  <c r="G60"/>
  <c r="E60"/>
  <c r="D60"/>
  <c r="I59"/>
  <c r="H59"/>
  <c r="G59"/>
  <c r="E59"/>
  <c r="D59"/>
  <c r="I58"/>
  <c r="H58"/>
  <c r="G58"/>
  <c r="E58"/>
  <c r="D58"/>
  <c r="I57"/>
  <c r="H57"/>
  <c r="G57"/>
  <c r="E57"/>
  <c r="D57"/>
  <c r="I56"/>
  <c r="H56"/>
  <c r="G56"/>
  <c r="E56"/>
  <c r="D56"/>
  <c r="I55"/>
  <c r="H55"/>
  <c r="G55"/>
  <c r="E55"/>
  <c r="D55"/>
  <c r="I54"/>
  <c r="H54"/>
  <c r="G54"/>
  <c r="E54"/>
  <c r="D54"/>
  <c r="I53"/>
  <c r="H53"/>
  <c r="G53"/>
  <c r="E53"/>
  <c r="D53"/>
  <c r="I52"/>
  <c r="H52"/>
  <c r="G52"/>
  <c r="E52"/>
  <c r="D52"/>
  <c r="I50"/>
  <c r="H50"/>
  <c r="G50"/>
  <c r="E50"/>
  <c r="D50"/>
  <c r="I49"/>
  <c r="H49"/>
  <c r="G49"/>
  <c r="E49"/>
  <c r="D49"/>
  <c r="I48"/>
  <c r="H48"/>
  <c r="G48"/>
  <c r="E48"/>
  <c r="D48"/>
  <c r="I47"/>
  <c r="H47"/>
  <c r="G47"/>
  <c r="E47"/>
  <c r="D47"/>
  <c r="E45"/>
  <c r="D45"/>
  <c r="I44"/>
  <c r="H44"/>
  <c r="G44"/>
  <c r="E44"/>
  <c r="D44"/>
  <c r="I43"/>
  <c r="H43"/>
  <c r="G43"/>
  <c r="E43"/>
  <c r="D43"/>
  <c r="I42"/>
  <c r="H42"/>
  <c r="G42"/>
  <c r="E42"/>
  <c r="D42"/>
  <c r="I41"/>
  <c r="H41"/>
  <c r="G41"/>
  <c r="E41"/>
  <c r="D41"/>
  <c r="I40"/>
  <c r="H40"/>
  <c r="G40"/>
  <c r="E40"/>
  <c r="D40"/>
  <c r="I39"/>
  <c r="H39"/>
  <c r="G39"/>
  <c r="E39"/>
  <c r="D39"/>
  <c r="I38"/>
  <c r="H38"/>
  <c r="G38"/>
  <c r="E38"/>
  <c r="D38"/>
  <c r="I37"/>
  <c r="H37"/>
  <c r="G37"/>
  <c r="E37"/>
  <c r="D37"/>
  <c r="I36"/>
  <c r="H36"/>
  <c r="G36"/>
  <c r="E36"/>
  <c r="D36"/>
  <c r="I35"/>
  <c r="H35"/>
  <c r="G35"/>
  <c r="E35"/>
  <c r="D35"/>
  <c r="I34"/>
  <c r="H34"/>
  <c r="G34"/>
  <c r="E34"/>
  <c r="D34"/>
  <c r="I33"/>
  <c r="H33"/>
  <c r="G33"/>
  <c r="E33"/>
  <c r="D33"/>
  <c r="I32"/>
  <c r="H32"/>
  <c r="G32"/>
  <c r="E32"/>
  <c r="D32"/>
  <c r="I31"/>
  <c r="H31"/>
  <c r="G31"/>
  <c r="E31"/>
  <c r="D31"/>
  <c r="I30"/>
  <c r="H30"/>
  <c r="G30"/>
  <c r="E30"/>
  <c r="D30"/>
  <c r="I29"/>
  <c r="H29"/>
  <c r="G29"/>
  <c r="E29"/>
  <c r="D29"/>
  <c r="I28"/>
  <c r="H28"/>
  <c r="G28"/>
  <c r="E28"/>
  <c r="D28"/>
  <c r="I27"/>
  <c r="H27"/>
  <c r="G27"/>
  <c r="E27"/>
  <c r="D27"/>
  <c r="I25"/>
  <c r="H25"/>
  <c r="G25"/>
  <c r="E25"/>
  <c r="D25"/>
  <c r="I24"/>
  <c r="H24"/>
  <c r="G24"/>
  <c r="E24"/>
  <c r="D24"/>
  <c r="I23"/>
  <c r="H23"/>
  <c r="G23"/>
  <c r="E23"/>
  <c r="D23"/>
  <c r="I22"/>
  <c r="H22"/>
  <c r="G22"/>
  <c r="E22"/>
  <c r="D22"/>
  <c r="I21"/>
  <c r="H21"/>
  <c r="G21"/>
  <c r="E21"/>
  <c r="D21"/>
  <c r="I20"/>
  <c r="H20"/>
  <c r="G20"/>
  <c r="E20"/>
  <c r="D20"/>
  <c r="I18"/>
  <c r="H18"/>
  <c r="G18"/>
  <c r="E18"/>
  <c r="D18"/>
  <c r="I17"/>
  <c r="H17"/>
  <c r="G17"/>
  <c r="E17"/>
  <c r="D17"/>
  <c r="I16"/>
  <c r="H16"/>
  <c r="G16"/>
  <c r="E16"/>
  <c r="D16"/>
  <c r="I15"/>
  <c r="H15"/>
  <c r="G15"/>
  <c r="E15"/>
  <c r="D15"/>
  <c r="I14"/>
  <c r="H14"/>
  <c r="G14"/>
  <c r="E14"/>
  <c r="D14"/>
  <c r="G12"/>
  <c r="E12"/>
  <c r="D12"/>
  <c r="G11"/>
  <c r="E11"/>
  <c r="D11"/>
  <c r="G10"/>
  <c r="H10"/>
  <c r="E10"/>
  <c r="D10"/>
  <c r="J4"/>
  <c r="F4"/>
  <c r="J3"/>
  <c r="F3"/>
  <c r="AK354" i="4"/>
  <c r="D354"/>
  <c r="AK353"/>
  <c r="D353"/>
  <c r="AK352"/>
  <c r="K352"/>
  <c r="J352"/>
  <c r="I352"/>
  <c r="H352"/>
  <c r="G352"/>
  <c r="F352"/>
  <c r="D352"/>
  <c r="AK351"/>
  <c r="D351"/>
  <c r="AK350"/>
  <c r="K350"/>
  <c r="J350"/>
  <c r="I350"/>
  <c r="H350"/>
  <c r="G350"/>
  <c r="F350"/>
  <c r="D350"/>
  <c r="AK349"/>
  <c r="G349"/>
  <c r="J349" s="1"/>
  <c r="F349"/>
  <c r="D349"/>
  <c r="AK348"/>
  <c r="K348"/>
  <c r="J348"/>
  <c r="I348"/>
  <c r="H348"/>
  <c r="G348"/>
  <c r="F348"/>
  <c r="D348"/>
  <c r="AK346"/>
  <c r="D346"/>
  <c r="AK345"/>
  <c r="K345"/>
  <c r="J345"/>
  <c r="I345"/>
  <c r="H345"/>
  <c r="G345"/>
  <c r="F345"/>
  <c r="D345"/>
  <c r="AK344"/>
  <c r="D344"/>
  <c r="AK343"/>
  <c r="D343"/>
  <c r="AK342"/>
  <c r="K342"/>
  <c r="J342"/>
  <c r="I342"/>
  <c r="H342"/>
  <c r="G342"/>
  <c r="F342"/>
  <c r="D342"/>
  <c r="AK341"/>
  <c r="D341"/>
  <c r="AK340"/>
  <c r="D340"/>
  <c r="AK339"/>
  <c r="D339"/>
  <c r="AK338"/>
  <c r="D338"/>
  <c r="AK337"/>
  <c r="D337"/>
  <c r="AK336"/>
  <c r="K336"/>
  <c r="J336"/>
  <c r="I336"/>
  <c r="H336"/>
  <c r="G336"/>
  <c r="F336"/>
  <c r="D336"/>
  <c r="AK334"/>
  <c r="D334"/>
  <c r="AK333"/>
  <c r="D333"/>
  <c r="AK332"/>
  <c r="D332"/>
  <c r="AK331"/>
  <c r="D331"/>
  <c r="AK330"/>
  <c r="D330"/>
  <c r="AK329"/>
  <c r="D329"/>
  <c r="AK328"/>
  <c r="K328"/>
  <c r="J328"/>
  <c r="I328"/>
  <c r="H328"/>
  <c r="G328"/>
  <c r="F328"/>
  <c r="D328"/>
  <c r="AK327"/>
  <c r="G327"/>
  <c r="J327" s="1"/>
  <c r="F327"/>
  <c r="D327"/>
  <c r="AK326"/>
  <c r="K326"/>
  <c r="J326"/>
  <c r="I326"/>
  <c r="H326"/>
  <c r="G326"/>
  <c r="F326"/>
  <c r="D326"/>
  <c r="AK325"/>
  <c r="G325"/>
  <c r="F325"/>
  <c r="I325" s="1"/>
  <c r="D325"/>
  <c r="AK324"/>
  <c r="G324"/>
  <c r="J324" s="1"/>
  <c r="F324"/>
  <c r="D324"/>
  <c r="AK323"/>
  <c r="G323"/>
  <c r="J323" s="1"/>
  <c r="F323"/>
  <c r="D323"/>
  <c r="AK322"/>
  <c r="K322"/>
  <c r="J322"/>
  <c r="I322"/>
  <c r="H322"/>
  <c r="G322"/>
  <c r="F322"/>
  <c r="D322"/>
  <c r="AK321"/>
  <c r="G321"/>
  <c r="J321" s="1"/>
  <c r="F321"/>
  <c r="I321" s="1"/>
  <c r="D321"/>
  <c r="AK320"/>
  <c r="G320"/>
  <c r="J320" s="1"/>
  <c r="F320"/>
  <c r="D320"/>
  <c r="AK319"/>
  <c r="K319"/>
  <c r="J319"/>
  <c r="I319"/>
  <c r="H319"/>
  <c r="G319"/>
  <c r="F319"/>
  <c r="D319"/>
  <c r="AK318"/>
  <c r="G318"/>
  <c r="J318" s="1"/>
  <c r="F318"/>
  <c r="D318"/>
  <c r="AK317"/>
  <c r="G317"/>
  <c r="J317" s="1"/>
  <c r="F317"/>
  <c r="I317" s="1"/>
  <c r="D317"/>
  <c r="AK316"/>
  <c r="K316"/>
  <c r="J316"/>
  <c r="I316"/>
  <c r="H316"/>
  <c r="G316"/>
  <c r="F316"/>
  <c r="D316"/>
  <c r="AK315"/>
  <c r="K315"/>
  <c r="J315"/>
  <c r="I315"/>
  <c r="H315"/>
  <c r="G315"/>
  <c r="F315"/>
  <c r="D315"/>
  <c r="AK314"/>
  <c r="D314"/>
  <c r="AK313"/>
  <c r="D313"/>
  <c r="AK312"/>
  <c r="D312"/>
  <c r="AK311"/>
  <c r="D311"/>
  <c r="AK310"/>
  <c r="D310"/>
  <c r="AK309"/>
  <c r="D309"/>
  <c r="AK308"/>
  <c r="G308"/>
  <c r="J308" s="1"/>
  <c r="F308"/>
  <c r="D308"/>
  <c r="AK307"/>
  <c r="G307"/>
  <c r="J307" s="1"/>
  <c r="F307"/>
  <c r="I307" s="1"/>
  <c r="D307"/>
  <c r="AK306"/>
  <c r="D306"/>
  <c r="AK305"/>
  <c r="G305"/>
  <c r="J305" s="1"/>
  <c r="F305"/>
  <c r="I305" s="1"/>
  <c r="D305"/>
  <c r="AK304"/>
  <c r="G304"/>
  <c r="J304" s="1"/>
  <c r="F304"/>
  <c r="D304"/>
  <c r="AK303"/>
  <c r="G303"/>
  <c r="J303" s="1"/>
  <c r="F303"/>
  <c r="I303" s="1"/>
  <c r="D303"/>
  <c r="AK302"/>
  <c r="G302"/>
  <c r="J302" s="1"/>
  <c r="F302"/>
  <c r="I302" s="1"/>
  <c r="D302"/>
  <c r="AK301"/>
  <c r="K301"/>
  <c r="J301"/>
  <c r="I301"/>
  <c r="H301"/>
  <c r="G301"/>
  <c r="F301"/>
  <c r="D301"/>
  <c r="AK300"/>
  <c r="D300"/>
  <c r="AK299"/>
  <c r="G299"/>
  <c r="J299" s="1"/>
  <c r="F299"/>
  <c r="D299"/>
  <c r="AK298"/>
  <c r="G298"/>
  <c r="J298" s="1"/>
  <c r="F298"/>
  <c r="I298" s="1"/>
  <c r="D298"/>
  <c r="AK297"/>
  <c r="G297"/>
  <c r="J297" s="1"/>
  <c r="F297"/>
  <c r="I297" s="1"/>
  <c r="D297"/>
  <c r="AK296"/>
  <c r="K296"/>
  <c r="J296"/>
  <c r="I296"/>
  <c r="H296"/>
  <c r="G296"/>
  <c r="F296"/>
  <c r="D296"/>
  <c r="AK295"/>
  <c r="G295"/>
  <c r="J295" s="1"/>
  <c r="F295"/>
  <c r="I295" s="1"/>
  <c r="D295"/>
  <c r="AK294"/>
  <c r="G294"/>
  <c r="J294" s="1"/>
  <c r="F294"/>
  <c r="I294" s="1"/>
  <c r="D294"/>
  <c r="AK293"/>
  <c r="K293"/>
  <c r="J293"/>
  <c r="I293"/>
  <c r="H293"/>
  <c r="G293"/>
  <c r="F293"/>
  <c r="D293"/>
  <c r="AK292"/>
  <c r="G292"/>
  <c r="J292" s="1"/>
  <c r="F292"/>
  <c r="D292"/>
  <c r="AK291"/>
  <c r="G291"/>
  <c r="J291" s="1"/>
  <c r="F291"/>
  <c r="I291" s="1"/>
  <c r="D291"/>
  <c r="AK290"/>
  <c r="D290"/>
  <c r="AK289"/>
  <c r="K289"/>
  <c r="J289"/>
  <c r="I289"/>
  <c r="H289"/>
  <c r="G289"/>
  <c r="F289"/>
  <c r="D289"/>
  <c r="AK288"/>
  <c r="D288"/>
  <c r="AK287"/>
  <c r="G287"/>
  <c r="J287" s="1"/>
  <c r="F287"/>
  <c r="I287" s="1"/>
  <c r="D287"/>
  <c r="AK286"/>
  <c r="D286"/>
  <c r="AK285"/>
  <c r="G285"/>
  <c r="J285" s="1"/>
  <c r="F285"/>
  <c r="D285"/>
  <c r="AK284"/>
  <c r="K284"/>
  <c r="J284"/>
  <c r="I284"/>
  <c r="H284"/>
  <c r="G284"/>
  <c r="F284"/>
  <c r="D284"/>
  <c r="AK283"/>
  <c r="G283"/>
  <c r="J283" s="1"/>
  <c r="F283"/>
  <c r="I283" s="1"/>
  <c r="D283"/>
  <c r="AK282"/>
  <c r="G282"/>
  <c r="J282" s="1"/>
  <c r="F282"/>
  <c r="I282" s="1"/>
  <c r="D282"/>
  <c r="AK281"/>
  <c r="G281"/>
  <c r="J281" s="1"/>
  <c r="F281"/>
  <c r="I281" s="1"/>
  <c r="D281"/>
  <c r="AK280"/>
  <c r="K280"/>
  <c r="J280"/>
  <c r="I280"/>
  <c r="H280"/>
  <c r="G280"/>
  <c r="F280"/>
  <c r="D280"/>
  <c r="AK279"/>
  <c r="G279"/>
  <c r="J279" s="1"/>
  <c r="F279"/>
  <c r="D279"/>
  <c r="AK278"/>
  <c r="K278"/>
  <c r="J278"/>
  <c r="I278"/>
  <c r="H278"/>
  <c r="G278"/>
  <c r="F278"/>
  <c r="D278"/>
  <c r="AK277"/>
  <c r="D277"/>
  <c r="AK276"/>
  <c r="D276"/>
  <c r="AK275"/>
  <c r="G275"/>
  <c r="J275" s="1"/>
  <c r="F275"/>
  <c r="D275"/>
  <c r="AK274"/>
  <c r="G274"/>
  <c r="F274"/>
  <c r="I274" s="1"/>
  <c r="D274"/>
  <c r="AK273"/>
  <c r="G273"/>
  <c r="J273" s="1"/>
  <c r="F273"/>
  <c r="I273" s="1"/>
  <c r="D273"/>
  <c r="AK272"/>
  <c r="G272"/>
  <c r="J272" s="1"/>
  <c r="F272"/>
  <c r="I272" s="1"/>
  <c r="D272"/>
  <c r="AK271"/>
  <c r="G271"/>
  <c r="F271"/>
  <c r="I271" s="1"/>
  <c r="D271"/>
  <c r="AK270"/>
  <c r="K270"/>
  <c r="J270"/>
  <c r="I270"/>
  <c r="H270"/>
  <c r="G270"/>
  <c r="F270"/>
  <c r="D270"/>
  <c r="AK269"/>
  <c r="D269"/>
  <c r="AK268"/>
  <c r="D268"/>
  <c r="AK267"/>
  <c r="D267"/>
  <c r="AK266"/>
  <c r="G266"/>
  <c r="J266" s="1"/>
  <c r="F266"/>
  <c r="D266"/>
  <c r="AK265"/>
  <c r="G265"/>
  <c r="F265"/>
  <c r="I265" s="1"/>
  <c r="D265"/>
  <c r="AK264"/>
  <c r="K264"/>
  <c r="J264"/>
  <c r="I264"/>
  <c r="H264"/>
  <c r="G264"/>
  <c r="F264"/>
  <c r="D264"/>
  <c r="AK263"/>
  <c r="D263"/>
  <c r="AK262"/>
  <c r="D262"/>
  <c r="AK261"/>
  <c r="D261"/>
  <c r="AK260"/>
  <c r="D260"/>
  <c r="AK259"/>
  <c r="D259"/>
  <c r="AK258"/>
  <c r="D258"/>
  <c r="AK257"/>
  <c r="G257"/>
  <c r="J257" s="1"/>
  <c r="F257"/>
  <c r="D257"/>
  <c r="AK256"/>
  <c r="G256"/>
  <c r="J256" s="1"/>
  <c r="F256"/>
  <c r="I256" s="1"/>
  <c r="D256"/>
  <c r="AK255"/>
  <c r="G255"/>
  <c r="J255" s="1"/>
  <c r="F255"/>
  <c r="I255" s="1"/>
  <c r="D255"/>
  <c r="AK254"/>
  <c r="G254"/>
  <c r="J254" s="1"/>
  <c r="F254"/>
  <c r="I254" s="1"/>
  <c r="D254"/>
  <c r="AK253"/>
  <c r="D253"/>
  <c r="AK252"/>
  <c r="D252"/>
  <c r="AK251"/>
  <c r="G251"/>
  <c r="J251" s="1"/>
  <c r="F251"/>
  <c r="D251"/>
  <c r="AK250"/>
  <c r="G250"/>
  <c r="J250" s="1"/>
  <c r="F250"/>
  <c r="I250" s="1"/>
  <c r="D250"/>
  <c r="AK249"/>
  <c r="G249"/>
  <c r="J249" s="1"/>
  <c r="F249"/>
  <c r="D249"/>
  <c r="AK248"/>
  <c r="G248"/>
  <c r="F248"/>
  <c r="I248" s="1"/>
  <c r="D248"/>
  <c r="AK247"/>
  <c r="G247"/>
  <c r="J247" s="1"/>
  <c r="F247"/>
  <c r="I247" s="1"/>
  <c r="D247"/>
  <c r="AK246"/>
  <c r="G246"/>
  <c r="J246" s="1"/>
  <c r="F246"/>
  <c r="I246" s="1"/>
  <c r="D246"/>
  <c r="AK245"/>
  <c r="G245"/>
  <c r="F245"/>
  <c r="I245" s="1"/>
  <c r="D245"/>
  <c r="AK244"/>
  <c r="K244"/>
  <c r="J244"/>
  <c r="I244"/>
  <c r="H244"/>
  <c r="G244"/>
  <c r="F244"/>
  <c r="D244"/>
  <c r="AK242"/>
  <c r="D242"/>
  <c r="AK241"/>
  <c r="D241"/>
  <c r="AK240"/>
  <c r="D240"/>
  <c r="AK239"/>
  <c r="D239"/>
  <c r="AK238"/>
  <c r="D238"/>
  <c r="AK237"/>
  <c r="D237"/>
  <c r="AK236"/>
  <c r="G236"/>
  <c r="J236" s="1"/>
  <c r="F236"/>
  <c r="D236"/>
  <c r="AK235"/>
  <c r="D235"/>
  <c r="AK234"/>
  <c r="G234"/>
  <c r="J234" s="1"/>
  <c r="F234"/>
  <c r="I234" s="1"/>
  <c r="D234"/>
  <c r="AK233"/>
  <c r="D233"/>
  <c r="AK232"/>
  <c r="D232"/>
  <c r="AK231"/>
  <c r="G231"/>
  <c r="J231" s="1"/>
  <c r="F231"/>
  <c r="D231"/>
  <c r="AK230"/>
  <c r="K230"/>
  <c r="J230"/>
  <c r="I230"/>
  <c r="H230"/>
  <c r="G230"/>
  <c r="F230"/>
  <c r="D230"/>
  <c r="AK229"/>
  <c r="D229"/>
  <c r="AK228"/>
  <c r="D228"/>
  <c r="AK227"/>
  <c r="D227"/>
  <c r="AK226"/>
  <c r="G226"/>
  <c r="J226" s="1"/>
  <c r="F226"/>
  <c r="I226" s="1"/>
  <c r="D226"/>
  <c r="AK225"/>
  <c r="G225"/>
  <c r="J225" s="1"/>
  <c r="F225"/>
  <c r="D225"/>
  <c r="AK224"/>
  <c r="D224"/>
  <c r="AK223"/>
  <c r="G223"/>
  <c r="J223" s="1"/>
  <c r="F223"/>
  <c r="D223"/>
  <c r="AK222"/>
  <c r="D222"/>
  <c r="AK221"/>
  <c r="D221"/>
  <c r="AK220"/>
  <c r="D220"/>
  <c r="AK219"/>
  <c r="D219"/>
  <c r="AK218"/>
  <c r="D218"/>
  <c r="AK217"/>
  <c r="D217"/>
  <c r="AK216"/>
  <c r="G216"/>
  <c r="F216"/>
  <c r="I216" s="1"/>
  <c r="D216"/>
  <c r="AK215"/>
  <c r="K215"/>
  <c r="J215"/>
  <c r="I215"/>
  <c r="H215"/>
  <c r="G215"/>
  <c r="F215"/>
  <c r="D215"/>
  <c r="AK214"/>
  <c r="D214"/>
  <c r="AK213"/>
  <c r="D213"/>
  <c r="AK212"/>
  <c r="D212"/>
  <c r="G211"/>
  <c r="F211"/>
  <c r="I211" s="1"/>
  <c r="D211"/>
  <c r="AK210"/>
  <c r="G210"/>
  <c r="J210" s="1"/>
  <c r="F210"/>
  <c r="D210"/>
  <c r="AK209"/>
  <c r="D209"/>
  <c r="AK208"/>
  <c r="D208"/>
  <c r="AK207"/>
  <c r="D207"/>
  <c r="AK206"/>
  <c r="D206"/>
  <c r="AK205"/>
  <c r="D205"/>
  <c r="AK204"/>
  <c r="D204"/>
  <c r="AK203"/>
  <c r="D203"/>
  <c r="AK202"/>
  <c r="G202"/>
  <c r="J202" s="1"/>
  <c r="F202"/>
  <c r="I202" s="1"/>
  <c r="D202"/>
  <c r="AK201"/>
  <c r="D201"/>
  <c r="AK200"/>
  <c r="D200"/>
  <c r="AK199"/>
  <c r="G199"/>
  <c r="J199" s="1"/>
  <c r="F199"/>
  <c r="D199"/>
  <c r="AK198"/>
  <c r="D198"/>
  <c r="AK197"/>
  <c r="K197"/>
  <c r="J197"/>
  <c r="I197"/>
  <c r="H197"/>
  <c r="G197"/>
  <c r="F197"/>
  <c r="D197"/>
  <c r="AK196"/>
  <c r="D196"/>
  <c r="AK195"/>
  <c r="D195"/>
  <c r="AK194"/>
  <c r="D194"/>
  <c r="AK193"/>
  <c r="G193"/>
  <c r="J193" s="1"/>
  <c r="F193"/>
  <c r="D193"/>
  <c r="AK192"/>
  <c r="K192"/>
  <c r="J192"/>
  <c r="I192"/>
  <c r="H192"/>
  <c r="G192"/>
  <c r="F192"/>
  <c r="D192"/>
  <c r="AK191"/>
  <c r="K191"/>
  <c r="J191"/>
  <c r="I191"/>
  <c r="H191"/>
  <c r="G191"/>
  <c r="F191"/>
  <c r="D191"/>
  <c r="AK190"/>
  <c r="G190"/>
  <c r="J190" s="1"/>
  <c r="F190"/>
  <c r="D190"/>
  <c r="AK189"/>
  <c r="D189"/>
  <c r="AK188"/>
  <c r="D188"/>
  <c r="AK187"/>
  <c r="D187"/>
  <c r="AK186"/>
  <c r="G186"/>
  <c r="J186" s="1"/>
  <c r="F186"/>
  <c r="D186"/>
  <c r="AK185"/>
  <c r="D185"/>
  <c r="AK184"/>
  <c r="K184"/>
  <c r="J184"/>
  <c r="I184"/>
  <c r="H184"/>
  <c r="G184"/>
  <c r="F184"/>
  <c r="D184"/>
  <c r="AK183"/>
  <c r="G183"/>
  <c r="J183" s="1"/>
  <c r="F183"/>
  <c r="I183" s="1"/>
  <c r="D183"/>
  <c r="AK182"/>
  <c r="D182"/>
  <c r="AK181"/>
  <c r="D181"/>
  <c r="AK180"/>
  <c r="D180"/>
  <c r="AK179"/>
  <c r="G179"/>
  <c r="J179" s="1"/>
  <c r="F179"/>
  <c r="I179" s="1"/>
  <c r="D179"/>
  <c r="AK178"/>
  <c r="D178"/>
  <c r="AK177"/>
  <c r="K177"/>
  <c r="J177"/>
  <c r="I177"/>
  <c r="H177"/>
  <c r="G177"/>
  <c r="F177"/>
  <c r="D177"/>
  <c r="AK176"/>
  <c r="G176"/>
  <c r="J176" s="1"/>
  <c r="F176"/>
  <c r="D176"/>
  <c r="AK175"/>
  <c r="G175"/>
  <c r="J175" s="1"/>
  <c r="F175"/>
  <c r="D175"/>
  <c r="AK174"/>
  <c r="G174"/>
  <c r="J174" s="1"/>
  <c r="F174"/>
  <c r="I174" s="1"/>
  <c r="D174"/>
  <c r="AK173"/>
  <c r="G173"/>
  <c r="J173" s="1"/>
  <c r="F173"/>
  <c r="D173"/>
  <c r="AK172"/>
  <c r="D172"/>
  <c r="AK171"/>
  <c r="D171"/>
  <c r="AK170"/>
  <c r="D170"/>
  <c r="AK169"/>
  <c r="G169"/>
  <c r="J169" s="1"/>
  <c r="F169"/>
  <c r="D169"/>
  <c r="AK168"/>
  <c r="G168"/>
  <c r="J168" s="1"/>
  <c r="F168"/>
  <c r="D168"/>
  <c r="G167"/>
  <c r="J167" s="1"/>
  <c r="F167"/>
  <c r="D167"/>
  <c r="G166"/>
  <c r="J166" s="1"/>
  <c r="F166"/>
  <c r="D166"/>
  <c r="AK165"/>
  <c r="G165"/>
  <c r="J165" s="1"/>
  <c r="F165"/>
  <c r="I165" s="1"/>
  <c r="D165"/>
  <c r="AK164"/>
  <c r="G164"/>
  <c r="J164" s="1"/>
  <c r="F164"/>
  <c r="I164" s="1"/>
  <c r="D164"/>
  <c r="AK163"/>
  <c r="G163"/>
  <c r="J163" s="1"/>
  <c r="F163"/>
  <c r="D163"/>
  <c r="AK162"/>
  <c r="G162"/>
  <c r="J162" s="1"/>
  <c r="F162"/>
  <c r="I162" s="1"/>
  <c r="D162"/>
  <c r="AK161"/>
  <c r="G161"/>
  <c r="F161"/>
  <c r="I161" s="1"/>
  <c r="D161"/>
  <c r="AK160"/>
  <c r="G160"/>
  <c r="J160" s="1"/>
  <c r="F160"/>
  <c r="D160"/>
  <c r="AK159"/>
  <c r="G159"/>
  <c r="J159" s="1"/>
  <c r="F159"/>
  <c r="D159"/>
  <c r="AK158"/>
  <c r="G158"/>
  <c r="J158" s="1"/>
  <c r="F158"/>
  <c r="D158"/>
  <c r="AK157"/>
  <c r="D157"/>
  <c r="AK156"/>
  <c r="G156"/>
  <c r="J156" s="1"/>
  <c r="F156"/>
  <c r="I156" s="1"/>
  <c r="D156"/>
  <c r="AK155"/>
  <c r="D155"/>
  <c r="AK154"/>
  <c r="D154"/>
  <c r="AK153"/>
  <c r="D153"/>
  <c r="AK152"/>
  <c r="K152"/>
  <c r="J152"/>
  <c r="I152"/>
  <c r="H152"/>
  <c r="G152"/>
  <c r="F152"/>
  <c r="D152"/>
  <c r="AK151"/>
  <c r="G151"/>
  <c r="J151" s="1"/>
  <c r="F151"/>
  <c r="D151"/>
  <c r="AK150"/>
  <c r="G150"/>
  <c r="J150" s="1"/>
  <c r="F150"/>
  <c r="D150"/>
  <c r="AK149"/>
  <c r="D149"/>
  <c r="AK148"/>
  <c r="D148"/>
  <c r="AK147"/>
  <c r="G147"/>
  <c r="J147" s="1"/>
  <c r="F147"/>
  <c r="I147" s="1"/>
  <c r="D147"/>
  <c r="AK146"/>
  <c r="D146"/>
  <c r="AK145"/>
  <c r="D145"/>
  <c r="AK144"/>
  <c r="G144"/>
  <c r="F144"/>
  <c r="I144" s="1"/>
  <c r="D144"/>
  <c r="AK143"/>
  <c r="G143"/>
  <c r="J143" s="1"/>
  <c r="F143"/>
  <c r="D143"/>
  <c r="AK142"/>
  <c r="G142"/>
  <c r="J142" s="1"/>
  <c r="F142"/>
  <c r="D142"/>
  <c r="AK141"/>
  <c r="G141"/>
  <c r="J141" s="1"/>
  <c r="F141"/>
  <c r="D141"/>
  <c r="AK140"/>
  <c r="G140"/>
  <c r="J140" s="1"/>
  <c r="F140"/>
  <c r="I140" s="1"/>
  <c r="D140"/>
  <c r="AK139"/>
  <c r="G139"/>
  <c r="J139" s="1"/>
  <c r="F139"/>
  <c r="D139"/>
  <c r="AK138"/>
  <c r="D138"/>
  <c r="AK137"/>
  <c r="K137"/>
  <c r="J137"/>
  <c r="I137"/>
  <c r="H137"/>
  <c r="G137"/>
  <c r="F137"/>
  <c r="D137"/>
  <c r="AK136"/>
  <c r="D136"/>
  <c r="AK135"/>
  <c r="K135"/>
  <c r="J135"/>
  <c r="I135"/>
  <c r="H135"/>
  <c r="G135"/>
  <c r="F135"/>
  <c r="D135"/>
  <c r="AK133"/>
  <c r="D133"/>
  <c r="AK132"/>
  <c r="K132"/>
  <c r="J132"/>
  <c r="I132"/>
  <c r="H132"/>
  <c r="G132"/>
  <c r="F132"/>
  <c r="D132"/>
  <c r="AK131"/>
  <c r="D131"/>
  <c r="AK130"/>
  <c r="G130"/>
  <c r="J130" s="1"/>
  <c r="F130"/>
  <c r="I130" s="1"/>
  <c r="D130"/>
  <c r="AK129"/>
  <c r="K129"/>
  <c r="J129"/>
  <c r="I129"/>
  <c r="H129"/>
  <c r="G129"/>
  <c r="F129"/>
  <c r="D129"/>
  <c r="AK128"/>
  <c r="G128"/>
  <c r="F128"/>
  <c r="I128" s="1"/>
  <c r="D128"/>
  <c r="AK127"/>
  <c r="K127"/>
  <c r="J127"/>
  <c r="I127"/>
  <c r="H127"/>
  <c r="G127"/>
  <c r="F127"/>
  <c r="D127"/>
  <c r="J126"/>
  <c r="I126"/>
  <c r="H126"/>
  <c r="K126" s="1"/>
  <c r="AK125"/>
  <c r="D125"/>
  <c r="J124"/>
  <c r="I124"/>
  <c r="H124"/>
  <c r="K124" s="1"/>
  <c r="AK123"/>
  <c r="D123"/>
  <c r="AK122"/>
  <c r="K122"/>
  <c r="J122"/>
  <c r="I122"/>
  <c r="H122"/>
  <c r="G122"/>
  <c r="F122"/>
  <c r="D122"/>
  <c r="AK121"/>
  <c r="D121"/>
  <c r="AK120"/>
  <c r="D120"/>
  <c r="J119"/>
  <c r="I119"/>
  <c r="H119"/>
  <c r="K119" s="1"/>
  <c r="AK118"/>
  <c r="D118"/>
  <c r="AK117"/>
  <c r="K117"/>
  <c r="J117"/>
  <c r="I117"/>
  <c r="H117"/>
  <c r="G117"/>
  <c r="F117"/>
  <c r="D117"/>
  <c r="AK116"/>
  <c r="D116"/>
  <c r="AK115"/>
  <c r="D115"/>
  <c r="AK114"/>
  <c r="D114"/>
  <c r="AK113"/>
  <c r="G113"/>
  <c r="J113" s="1"/>
  <c r="F113"/>
  <c r="D113"/>
  <c r="AK112"/>
  <c r="D112"/>
  <c r="AK111"/>
  <c r="G111"/>
  <c r="J111" s="1"/>
  <c r="F111"/>
  <c r="I111" s="1"/>
  <c r="D111"/>
  <c r="AK110"/>
  <c r="G110"/>
  <c r="J110" s="1"/>
  <c r="F110"/>
  <c r="I110" s="1"/>
  <c r="D110"/>
  <c r="AK109"/>
  <c r="K109"/>
  <c r="J109"/>
  <c r="I109"/>
  <c r="H109"/>
  <c r="G109"/>
  <c r="F109"/>
  <c r="D109"/>
  <c r="AK107"/>
  <c r="G107"/>
  <c r="J107" s="1"/>
  <c r="F107"/>
  <c r="D107"/>
  <c r="AK106"/>
  <c r="G106"/>
  <c r="J106" s="1"/>
  <c r="F106"/>
  <c r="D106"/>
  <c r="AK105"/>
  <c r="G105"/>
  <c r="J105" s="1"/>
  <c r="F105"/>
  <c r="D105"/>
  <c r="AK104"/>
  <c r="G104"/>
  <c r="J104" s="1"/>
  <c r="F104"/>
  <c r="I104" s="1"/>
  <c r="D104"/>
  <c r="AK103"/>
  <c r="K103"/>
  <c r="J103"/>
  <c r="I103"/>
  <c r="H103"/>
  <c r="G103"/>
  <c r="F103"/>
  <c r="D103"/>
  <c r="AK102"/>
  <c r="G102"/>
  <c r="J102" s="1"/>
  <c r="F102"/>
  <c r="I102" s="1"/>
  <c r="D102"/>
  <c r="AK101"/>
  <c r="G101"/>
  <c r="J101" s="1"/>
  <c r="F101"/>
  <c r="I101" s="1"/>
  <c r="D101"/>
  <c r="AK100"/>
  <c r="D100"/>
  <c r="AK99"/>
  <c r="D99"/>
  <c r="AK98"/>
  <c r="G98"/>
  <c r="J98" s="1"/>
  <c r="F98"/>
  <c r="D98"/>
  <c r="J97"/>
  <c r="I97"/>
  <c r="H97"/>
  <c r="K97" s="1"/>
  <c r="AK96"/>
  <c r="G96"/>
  <c r="F96"/>
  <c r="I96" s="1"/>
  <c r="D96"/>
  <c r="AK95"/>
  <c r="G95"/>
  <c r="J95" s="1"/>
  <c r="F95"/>
  <c r="D95"/>
  <c r="AK94"/>
  <c r="K94"/>
  <c r="J94"/>
  <c r="I94"/>
  <c r="H94"/>
  <c r="G94"/>
  <c r="F94"/>
  <c r="D94"/>
  <c r="AK93"/>
  <c r="G93"/>
  <c r="J93" s="1"/>
  <c r="F93"/>
  <c r="D93"/>
  <c r="AK91"/>
  <c r="D91"/>
  <c r="AK90"/>
  <c r="G90"/>
  <c r="J90" s="1"/>
  <c r="F90"/>
  <c r="I90" s="1"/>
  <c r="D90"/>
  <c r="AK89"/>
  <c r="D89"/>
  <c r="AK88"/>
  <c r="D88"/>
  <c r="AK87"/>
  <c r="G87"/>
  <c r="J87" s="1"/>
  <c r="F87"/>
  <c r="D87"/>
  <c r="AK86"/>
  <c r="D86"/>
  <c r="AK85"/>
  <c r="D85"/>
  <c r="AK84"/>
  <c r="D84"/>
  <c r="AK83"/>
  <c r="G83"/>
  <c r="J83" s="1"/>
  <c r="F83"/>
  <c r="I83" s="1"/>
  <c r="D83"/>
  <c r="AK82"/>
  <c r="D82"/>
  <c r="AK81"/>
  <c r="G81"/>
  <c r="J81" s="1"/>
  <c r="F81"/>
  <c r="D81"/>
  <c r="AK80"/>
  <c r="K80"/>
  <c r="J80"/>
  <c r="I80"/>
  <c r="H80"/>
  <c r="G80"/>
  <c r="F80"/>
  <c r="D80"/>
  <c r="AK78"/>
  <c r="D78"/>
  <c r="AK77"/>
  <c r="G77"/>
  <c r="J77" s="1"/>
  <c r="F77"/>
  <c r="I77" s="1"/>
  <c r="D77"/>
  <c r="AK76"/>
  <c r="G76"/>
  <c r="J76" s="1"/>
  <c r="F76"/>
  <c r="I76" s="1"/>
  <c r="D76"/>
  <c r="AK75"/>
  <c r="G75"/>
  <c r="J75" s="1"/>
  <c r="F75"/>
  <c r="I75" s="1"/>
  <c r="D75"/>
  <c r="J73"/>
  <c r="I73"/>
  <c r="H73"/>
  <c r="K73" s="1"/>
  <c r="J71"/>
  <c r="I71"/>
  <c r="H71"/>
  <c r="K71" s="1"/>
  <c r="AK70"/>
  <c r="G70"/>
  <c r="J70" s="1"/>
  <c r="F70"/>
  <c r="I70" s="1"/>
  <c r="D70"/>
  <c r="AK68"/>
  <c r="G68"/>
  <c r="J68" s="1"/>
  <c r="F68"/>
  <c r="I68" s="1"/>
  <c r="D68"/>
  <c r="AK67"/>
  <c r="G67"/>
  <c r="J67" s="1"/>
  <c r="F67"/>
  <c r="D67"/>
  <c r="AK66"/>
  <c r="D66"/>
  <c r="AK65"/>
  <c r="G65"/>
  <c r="J65" s="1"/>
  <c r="F65"/>
  <c r="D65"/>
  <c r="AK63"/>
  <c r="D63"/>
  <c r="AK62"/>
  <c r="D62"/>
  <c r="AK61"/>
  <c r="D61"/>
  <c r="AK58"/>
  <c r="D58"/>
  <c r="AK56"/>
  <c r="G56"/>
  <c r="J56" s="1"/>
  <c r="F56"/>
  <c r="D56"/>
  <c r="AK55"/>
  <c r="G55"/>
  <c r="J55" s="1"/>
  <c r="F55"/>
  <c r="I55" s="1"/>
  <c r="D55"/>
  <c r="AK54"/>
  <c r="G54"/>
  <c r="J54" s="1"/>
  <c r="F54"/>
  <c r="I54" s="1"/>
  <c r="D54"/>
  <c r="AK53"/>
  <c r="G53"/>
  <c r="F53"/>
  <c r="I53" s="1"/>
  <c r="D53"/>
  <c r="AK52"/>
  <c r="G52"/>
  <c r="J52" s="1"/>
  <c r="F52"/>
  <c r="I52" s="1"/>
  <c r="D52"/>
  <c r="AK51"/>
  <c r="G51"/>
  <c r="J51" s="1"/>
  <c r="F51"/>
  <c r="I51" s="1"/>
  <c r="D51"/>
  <c r="AK50"/>
  <c r="D50"/>
  <c r="AK49"/>
  <c r="J49"/>
  <c r="I49"/>
  <c r="H49"/>
  <c r="G49"/>
  <c r="F49"/>
  <c r="D49"/>
  <c r="AK48"/>
  <c r="G48"/>
  <c r="J48" s="1"/>
  <c r="F48"/>
  <c r="D48"/>
  <c r="AK47"/>
  <c r="G47"/>
  <c r="J47" s="1"/>
  <c r="F47"/>
  <c r="D47"/>
  <c r="AK46"/>
  <c r="G46"/>
  <c r="J46" s="1"/>
  <c r="F46"/>
  <c r="I46" s="1"/>
  <c r="D46"/>
  <c r="AK45"/>
  <c r="D45"/>
  <c r="AK44"/>
  <c r="G44"/>
  <c r="J44" s="1"/>
  <c r="F44"/>
  <c r="I44" s="1"/>
  <c r="D44"/>
  <c r="AK43"/>
  <c r="G43"/>
  <c r="J43" s="1"/>
  <c r="F43"/>
  <c r="I43" s="1"/>
  <c r="D43"/>
  <c r="AK42"/>
  <c r="K42"/>
  <c r="J42"/>
  <c r="I42"/>
  <c r="H42"/>
  <c r="G42"/>
  <c r="F42"/>
  <c r="D42"/>
  <c r="AK41"/>
  <c r="G41"/>
  <c r="J41" s="1"/>
  <c r="F41"/>
  <c r="D41"/>
  <c r="AK40"/>
  <c r="G40"/>
  <c r="J40" s="1"/>
  <c r="F40"/>
  <c r="D40"/>
  <c r="AK39"/>
  <c r="G39"/>
  <c r="J39" s="1"/>
  <c r="F39"/>
  <c r="D39"/>
  <c r="AK38"/>
  <c r="D38"/>
  <c r="AK37"/>
  <c r="G37"/>
  <c r="J37" s="1"/>
  <c r="F37"/>
  <c r="I37" s="1"/>
  <c r="D37"/>
  <c r="AK36"/>
  <c r="G36"/>
  <c r="J36" s="1"/>
  <c r="F36"/>
  <c r="I36" s="1"/>
  <c r="D36"/>
  <c r="AK35"/>
  <c r="K35"/>
  <c r="J35"/>
  <c r="I35"/>
  <c r="H35"/>
  <c r="G35"/>
  <c r="F35"/>
  <c r="D35"/>
  <c r="AK34"/>
  <c r="G34"/>
  <c r="F34"/>
  <c r="I34" s="1"/>
  <c r="D34"/>
  <c r="AK33"/>
  <c r="K33"/>
  <c r="J33"/>
  <c r="I33"/>
  <c r="H33"/>
  <c r="G33"/>
  <c r="F33"/>
  <c r="D33"/>
  <c r="G31"/>
  <c r="J31" s="1"/>
  <c r="F31"/>
  <c r="D31"/>
  <c r="AK30"/>
  <c r="G30"/>
  <c r="J30" s="1"/>
  <c r="F30"/>
  <c r="D30"/>
  <c r="AK29"/>
  <c r="G29"/>
  <c r="J29" s="1"/>
  <c r="F29"/>
  <c r="I29" s="1"/>
  <c r="D29"/>
  <c r="AK28"/>
  <c r="K28"/>
  <c r="J28"/>
  <c r="I28"/>
  <c r="H28"/>
  <c r="G28"/>
  <c r="F28"/>
  <c r="D28"/>
  <c r="G27"/>
  <c r="J27" s="1"/>
  <c r="F27"/>
  <c r="D27"/>
  <c r="AK26"/>
  <c r="G26"/>
  <c r="F26"/>
  <c r="I26" s="1"/>
  <c r="D26"/>
  <c r="AK25"/>
  <c r="G25"/>
  <c r="J25" s="1"/>
  <c r="F25"/>
  <c r="D25"/>
  <c r="AK24"/>
  <c r="K24"/>
  <c r="J24"/>
  <c r="I24"/>
  <c r="H24"/>
  <c r="G24"/>
  <c r="F24"/>
  <c r="D24"/>
  <c r="AK22"/>
  <c r="D22"/>
  <c r="AK21"/>
  <c r="G21"/>
  <c r="J21" s="1"/>
  <c r="F21"/>
  <c r="I21" s="1"/>
  <c r="D21"/>
  <c r="AK20"/>
  <c r="G20"/>
  <c r="J20" s="1"/>
  <c r="F20"/>
  <c r="D20"/>
  <c r="AK19"/>
  <c r="D19"/>
  <c r="AK18"/>
  <c r="D18"/>
  <c r="AK17"/>
  <c r="D17"/>
  <c r="AK15"/>
  <c r="G15"/>
  <c r="J15" s="1"/>
  <c r="F15"/>
  <c r="D15"/>
  <c r="AK14"/>
  <c r="G14"/>
  <c r="J14" s="1"/>
  <c r="F14"/>
  <c r="D14"/>
  <c r="AK13"/>
  <c r="G13"/>
  <c r="J13" s="1"/>
  <c r="F13"/>
  <c r="D13"/>
  <c r="J6"/>
  <c r="F6"/>
  <c r="C6"/>
  <c r="J5"/>
  <c r="F5"/>
  <c r="J4"/>
  <c r="E4"/>
  <c r="C4"/>
  <c r="J3"/>
  <c r="E3"/>
  <c r="J2"/>
  <c r="F41" i="3"/>
  <c r="I27"/>
  <c r="H27"/>
  <c r="G27"/>
  <c r="D20"/>
  <c r="D27" s="1"/>
  <c r="E27" s="1"/>
  <c r="F19"/>
  <c r="F18"/>
  <c r="F17"/>
  <c r="F16"/>
  <c r="F15"/>
  <c r="D9"/>
  <c r="D8"/>
  <c r="B55" i="2"/>
  <c r="L17"/>
  <c r="L16"/>
  <c r="G16"/>
  <c r="C12"/>
  <c r="K11"/>
  <c r="C11"/>
  <c r="C10"/>
  <c r="L9"/>
  <c r="D25" l="1"/>
  <c r="H10" i="6" s="1"/>
  <c r="H14" i="4"/>
  <c r="K14" s="1"/>
  <c r="I14"/>
  <c r="H851" i="5"/>
  <c r="I10"/>
  <c r="J10" s="1"/>
  <c r="J788"/>
  <c r="J116"/>
  <c r="J164"/>
  <c r="J431"/>
  <c r="J730"/>
  <c r="J303"/>
  <c r="J193"/>
  <c r="J478"/>
  <c r="J100"/>
  <c r="J241"/>
  <c r="J529"/>
  <c r="J560"/>
  <c r="H274" i="4"/>
  <c r="K274" s="1"/>
  <c r="J38" i="5"/>
  <c r="J113"/>
  <c r="J169"/>
  <c r="J296"/>
  <c r="J600"/>
  <c r="J378"/>
  <c r="J792"/>
  <c r="J497"/>
  <c r="J824"/>
  <c r="H225" i="4"/>
  <c r="K225" s="1"/>
  <c r="J443" i="5"/>
  <c r="J490"/>
  <c r="J553"/>
  <c r="J447"/>
  <c r="J457"/>
  <c r="J81"/>
  <c r="J173"/>
  <c r="H516"/>
  <c r="F200" i="4" s="1"/>
  <c r="I200" s="1"/>
  <c r="H751" i="5"/>
  <c r="F343" i="4" s="1"/>
  <c r="I785" i="5"/>
  <c r="G63" i="4" s="1"/>
  <c r="J63" s="1"/>
  <c r="J31" i="5"/>
  <c r="I98"/>
  <c r="G288" i="4" s="1"/>
  <c r="J288" s="1"/>
  <c r="J191" i="5"/>
  <c r="J439"/>
  <c r="J665"/>
  <c r="J382"/>
  <c r="J244"/>
  <c r="J214"/>
  <c r="J75"/>
  <c r="J217"/>
  <c r="J416"/>
  <c r="J427"/>
  <c r="J686"/>
  <c r="J89"/>
  <c r="J122"/>
  <c r="J132"/>
  <c r="J262"/>
  <c r="I395"/>
  <c r="G125" i="4" s="1"/>
  <c r="J125" s="1"/>
  <c r="J655" i="5"/>
  <c r="J747"/>
  <c r="J252"/>
  <c r="J408"/>
  <c r="J461"/>
  <c r="H257" i="4"/>
  <c r="K257" s="1"/>
  <c r="J291" i="5"/>
  <c r="H161" i="4"/>
  <c r="K161" s="1"/>
  <c r="J107" i="5"/>
  <c r="J147"/>
  <c r="J332"/>
  <c r="J375"/>
  <c r="J781"/>
  <c r="J625"/>
  <c r="H304" i="4"/>
  <c r="K304" s="1"/>
  <c r="J18" i="5"/>
  <c r="J413"/>
  <c r="I456"/>
  <c r="G154" i="4" s="1"/>
  <c r="J154" s="1"/>
  <c r="I803" i="5"/>
  <c r="G100" i="4" s="1"/>
  <c r="J100" s="1"/>
  <c r="J182" i="5"/>
  <c r="J816"/>
  <c r="H20" i="4"/>
  <c r="K20" s="1"/>
  <c r="J44" i="5"/>
  <c r="J62"/>
  <c r="J184"/>
  <c r="J210"/>
  <c r="J213"/>
  <c r="J232"/>
  <c r="J310"/>
  <c r="J367"/>
  <c r="J373"/>
  <c r="J380"/>
  <c r="J419"/>
  <c r="J451"/>
  <c r="J466"/>
  <c r="J535"/>
  <c r="I558"/>
  <c r="G214" i="4" s="1"/>
  <c r="J214" s="1"/>
  <c r="J607" i="5"/>
  <c r="J618"/>
  <c r="J855"/>
  <c r="H144" i="4"/>
  <c r="K144" s="1"/>
  <c r="J50" i="5"/>
  <c r="I195"/>
  <c r="G86" i="4" s="1"/>
  <c r="J86" s="1"/>
  <c r="G344"/>
  <c r="J344" s="1"/>
  <c r="H26"/>
  <c r="K26" s="1"/>
  <c r="J150" i="5"/>
  <c r="J171"/>
  <c r="J437"/>
  <c r="J702"/>
  <c r="J735"/>
  <c r="J741"/>
  <c r="J826"/>
  <c r="J842"/>
  <c r="J802"/>
  <c r="H141"/>
  <c r="J159"/>
  <c r="J234"/>
  <c r="J339"/>
  <c r="H536"/>
  <c r="F206" i="4" s="1"/>
  <c r="J570" i="5"/>
  <c r="J591"/>
  <c r="J750"/>
  <c r="I597"/>
  <c r="G235" i="4" s="1"/>
  <c r="J235" s="1"/>
  <c r="H27"/>
  <c r="K27" s="1"/>
  <c r="J40" i="5"/>
  <c r="J79"/>
  <c r="J374"/>
  <c r="J23"/>
  <c r="J52"/>
  <c r="J222"/>
  <c r="J238"/>
  <c r="I292"/>
  <c r="I287" s="1"/>
  <c r="J315"/>
  <c r="J344"/>
  <c r="J399"/>
  <c r="J481"/>
  <c r="J619"/>
  <c r="J636"/>
  <c r="H67" i="4"/>
  <c r="K67" s="1"/>
  <c r="J27" i="5"/>
  <c r="J67"/>
  <c r="J91"/>
  <c r="J160"/>
  <c r="J181"/>
  <c r="J225"/>
  <c r="J357"/>
  <c r="J418"/>
  <c r="J542"/>
  <c r="I544"/>
  <c r="G208" i="4" s="1"/>
  <c r="J208" s="1"/>
  <c r="J719" i="5"/>
  <c r="J737"/>
  <c r="I846"/>
  <c r="J29"/>
  <c r="J32"/>
  <c r="J312"/>
  <c r="J510"/>
  <c r="J43"/>
  <c r="J121"/>
  <c r="J487"/>
  <c r="J523"/>
  <c r="H139" i="4"/>
  <c r="K139" s="1"/>
  <c r="H349"/>
  <c r="K349" s="1"/>
  <c r="J30" i="5"/>
  <c r="J33"/>
  <c r="J65"/>
  <c r="J70"/>
  <c r="J128"/>
  <c r="J143"/>
  <c r="J178"/>
  <c r="J196"/>
  <c r="J228"/>
  <c r="J236"/>
  <c r="J260"/>
  <c r="J268"/>
  <c r="J276"/>
  <c r="J323"/>
  <c r="J326"/>
  <c r="J360"/>
  <c r="J389"/>
  <c r="J397"/>
  <c r="J501"/>
  <c r="I548"/>
  <c r="G227" i="4" s="1"/>
  <c r="J227" s="1"/>
  <c r="I589" i="5"/>
  <c r="G232" i="4" s="1"/>
  <c r="J232" s="1"/>
  <c r="J657" i="5"/>
  <c r="J782"/>
  <c r="J807"/>
  <c r="J819"/>
  <c r="J853"/>
  <c r="I202"/>
  <c r="G364" i="4" s="1"/>
  <c r="J364" s="1"/>
  <c r="J355" s="1"/>
  <c r="J231" i="5"/>
  <c r="J239"/>
  <c r="J392"/>
  <c r="J441"/>
  <c r="J557"/>
  <c r="J616"/>
  <c r="I627"/>
  <c r="G258" i="4" s="1"/>
  <c r="J258" s="1"/>
  <c r="J637" i="5"/>
  <c r="I679"/>
  <c r="G311" i="4" s="1"/>
  <c r="J311" s="1"/>
  <c r="H691" i="5"/>
  <c r="F313" i="4" s="1"/>
  <c r="J704" i="5"/>
  <c r="J709"/>
  <c r="J110"/>
  <c r="J384"/>
  <c r="J574"/>
  <c r="H163" i="4"/>
  <c r="K163" s="1"/>
  <c r="H255"/>
  <c r="K255" s="1"/>
  <c r="J56" i="5"/>
  <c r="J126"/>
  <c r="I376"/>
  <c r="G131" i="4" s="1"/>
  <c r="J131" s="1"/>
  <c r="J275" i="5"/>
  <c r="J299"/>
  <c r="I13"/>
  <c r="G38" i="4" s="1"/>
  <c r="J38" s="1"/>
  <c r="I90" i="5"/>
  <c r="G309" i="4" s="1"/>
  <c r="J309" s="1"/>
  <c r="H101"/>
  <c r="K101" s="1"/>
  <c r="I225"/>
  <c r="H102"/>
  <c r="K102" s="1"/>
  <c r="J25" i="5"/>
  <c r="J140"/>
  <c r="J155"/>
  <c r="J237"/>
  <c r="J249"/>
  <c r="J257"/>
  <c r="J269"/>
  <c r="J277"/>
  <c r="J314"/>
  <c r="J361"/>
  <c r="J365"/>
  <c r="J390"/>
  <c r="J417"/>
  <c r="J579"/>
  <c r="J587"/>
  <c r="J648"/>
  <c r="J654"/>
  <c r="J715"/>
  <c r="J783"/>
  <c r="J808"/>
  <c r="J831"/>
  <c r="J838"/>
  <c r="J854"/>
  <c r="J20"/>
  <c r="J204"/>
  <c r="J334"/>
  <c r="J595"/>
  <c r="J713"/>
  <c r="J744"/>
  <c r="I336"/>
  <c r="I809"/>
  <c r="I844" s="1"/>
  <c r="H223" i="4"/>
  <c r="K223" s="1"/>
  <c r="H323"/>
  <c r="K323" s="1"/>
  <c r="J36" i="5"/>
  <c r="J63"/>
  <c r="J245"/>
  <c r="J348"/>
  <c r="J537"/>
  <c r="H128" i="4"/>
  <c r="K128" s="1"/>
  <c r="H162"/>
  <c r="K162" s="1"/>
  <c r="H175"/>
  <c r="K175" s="1"/>
  <c r="H179"/>
  <c r="K179" s="1"/>
  <c r="H211"/>
  <c r="K211" s="1"/>
  <c r="H231"/>
  <c r="K231" s="1"/>
  <c r="H271"/>
  <c r="K271" s="1"/>
  <c r="H294"/>
  <c r="K294" s="1"/>
  <c r="H295"/>
  <c r="K295" s="1"/>
  <c r="H303"/>
  <c r="K303" s="1"/>
  <c r="H305"/>
  <c r="K305" s="1"/>
  <c r="H324"/>
  <c r="K324" s="1"/>
  <c r="J17" i="5"/>
  <c r="J37"/>
  <c r="J60"/>
  <c r="J64"/>
  <c r="I72"/>
  <c r="G115" i="4" s="1"/>
  <c r="J115" s="1"/>
  <c r="J82" i="5"/>
  <c r="J96"/>
  <c r="J125"/>
  <c r="J172"/>
  <c r="J190"/>
  <c r="I205"/>
  <c r="G17" i="4" s="1"/>
  <c r="J17" s="1"/>
  <c r="J219" i="5"/>
  <c r="J261"/>
  <c r="J264"/>
  <c r="J272"/>
  <c r="J302"/>
  <c r="J412"/>
  <c r="J435"/>
  <c r="J454"/>
  <c r="H456"/>
  <c r="J462"/>
  <c r="J493"/>
  <c r="J538"/>
  <c r="J556"/>
  <c r="I593"/>
  <c r="G240" i="4" s="1"/>
  <c r="J240" s="1"/>
  <c r="I613" i="5"/>
  <c r="G241" i="4" s="1"/>
  <c r="J241" s="1"/>
  <c r="I639" i="5"/>
  <c r="G261" i="4" s="1"/>
  <c r="J261" s="1"/>
  <c r="I656" i="5"/>
  <c r="G268" i="4" s="1"/>
  <c r="J268" s="1"/>
  <c r="J663" i="5"/>
  <c r="J678"/>
  <c r="J688"/>
  <c r="J692"/>
  <c r="J697"/>
  <c r="J706"/>
  <c r="J732"/>
  <c r="J779"/>
  <c r="J789"/>
  <c r="H183" i="4"/>
  <c r="K183" s="1"/>
  <c r="H297"/>
  <c r="K297" s="1"/>
  <c r="I349"/>
  <c r="J58" i="5"/>
  <c r="J101"/>
  <c r="J194"/>
  <c r="J316"/>
  <c r="J393"/>
  <c r="J448"/>
  <c r="J622"/>
  <c r="J739"/>
  <c r="J797"/>
  <c r="J811"/>
  <c r="J836"/>
  <c r="J843"/>
  <c r="I257" i="4"/>
  <c r="J22" i="5"/>
  <c r="J35"/>
  <c r="I80"/>
  <c r="G146" i="4" s="1"/>
  <c r="J146" s="1"/>
  <c r="J94" i="5"/>
  <c r="J145"/>
  <c r="J166"/>
  <c r="J187"/>
  <c r="H292"/>
  <c r="H287" s="1"/>
  <c r="J300"/>
  <c r="J330"/>
  <c r="J333"/>
  <c r="J359"/>
  <c r="J363"/>
  <c r="J484"/>
  <c r="J550"/>
  <c r="J626"/>
  <c r="J650"/>
  <c r="H25" i="4"/>
  <c r="K25" s="1"/>
  <c r="H34"/>
  <c r="K34" s="1"/>
  <c r="H173"/>
  <c r="K173" s="1"/>
  <c r="H176"/>
  <c r="K176" s="1"/>
  <c r="H216"/>
  <c r="K216" s="1"/>
  <c r="H245"/>
  <c r="K245" s="1"/>
  <c r="H272"/>
  <c r="K272" s="1"/>
  <c r="H273"/>
  <c r="K273" s="1"/>
  <c r="H282"/>
  <c r="K282" s="1"/>
  <c r="H283"/>
  <c r="K283" s="1"/>
  <c r="J49" i="5"/>
  <c r="I51"/>
  <c r="G112" i="4" s="1"/>
  <c r="J112" s="1"/>
  <c r="H61" i="5"/>
  <c r="F114" i="4" s="1"/>
  <c r="I114" s="1"/>
  <c r="J71" i="5"/>
  <c r="J97"/>
  <c r="J105"/>
  <c r="J108"/>
  <c r="J119"/>
  <c r="J133"/>
  <c r="J156"/>
  <c r="J201"/>
  <c r="J206"/>
  <c r="J209"/>
  <c r="J223"/>
  <c r="J226"/>
  <c r="J229"/>
  <c r="J250"/>
  <c r="J253"/>
  <c r="J265"/>
  <c r="J273"/>
  <c r="I297"/>
  <c r="I288" s="1"/>
  <c r="J307"/>
  <c r="J320"/>
  <c r="J370"/>
  <c r="J430"/>
  <c r="J459"/>
  <c r="J508"/>
  <c r="I524"/>
  <c r="G203" i="4" s="1"/>
  <c r="J203" s="1"/>
  <c r="J531" i="5"/>
  <c r="J582"/>
  <c r="H585"/>
  <c r="F224" i="4" s="1"/>
  <c r="J592" i="5"/>
  <c r="J596"/>
  <c r="J620"/>
  <c r="J664"/>
  <c r="H675"/>
  <c r="J698"/>
  <c r="J794"/>
  <c r="J801"/>
  <c r="J103"/>
  <c r="J146"/>
  <c r="J199"/>
  <c r="J218"/>
  <c r="J295"/>
  <c r="J301"/>
  <c r="J442"/>
  <c r="J547"/>
  <c r="J551"/>
  <c r="J628"/>
  <c r="J705"/>
  <c r="H36" i="4"/>
  <c r="K36" s="1"/>
  <c r="H52"/>
  <c r="K52" s="1"/>
  <c r="H76"/>
  <c r="K76" s="1"/>
  <c r="H77"/>
  <c r="K77" s="1"/>
  <c r="H83"/>
  <c r="K83" s="1"/>
  <c r="H87"/>
  <c r="K87" s="1"/>
  <c r="H130"/>
  <c r="K130" s="1"/>
  <c r="H160"/>
  <c r="K160" s="1"/>
  <c r="I163"/>
  <c r="H246"/>
  <c r="K246" s="1"/>
  <c r="H254"/>
  <c r="K254" s="1"/>
  <c r="H292"/>
  <c r="K292" s="1"/>
  <c r="I304"/>
  <c r="J39" i="5"/>
  <c r="J66"/>
  <c r="J69"/>
  <c r="J73"/>
  <c r="J85"/>
  <c r="J106"/>
  <c r="J120"/>
  <c r="J124"/>
  <c r="J127"/>
  <c r="J131"/>
  <c r="J134"/>
  <c r="H170"/>
  <c r="F62" i="4" s="1"/>
  <c r="J203" i="5"/>
  <c r="J221"/>
  <c r="J230"/>
  <c r="J248"/>
  <c r="J251"/>
  <c r="J274"/>
  <c r="J282"/>
  <c r="J308"/>
  <c r="I345"/>
  <c r="G89" i="4" s="1"/>
  <c r="J89" s="1"/>
  <c r="J352" i="5"/>
  <c r="J420"/>
  <c r="J474"/>
  <c r="I488"/>
  <c r="G180" i="4" s="1"/>
  <c r="J180" s="1"/>
  <c r="J495" i="5"/>
  <c r="J533"/>
  <c r="J586"/>
  <c r="J614"/>
  <c r="J632"/>
  <c r="J641"/>
  <c r="J677"/>
  <c r="J690"/>
  <c r="J734"/>
  <c r="J769"/>
  <c r="J806"/>
  <c r="I362"/>
  <c r="G118" i="4" s="1"/>
  <c r="J118" s="1"/>
  <c r="I647" i="5"/>
  <c r="G263" i="4" s="1"/>
  <c r="J263" s="1"/>
  <c r="H41"/>
  <c r="K41" s="1"/>
  <c r="H51"/>
  <c r="K51" s="1"/>
  <c r="J16" i="5"/>
  <c r="J99"/>
  <c r="J163"/>
  <c r="J188"/>
  <c r="J279"/>
  <c r="J391"/>
  <c r="J491"/>
  <c r="J598"/>
  <c r="J610"/>
  <c r="J696"/>
  <c r="H43" i="4"/>
  <c r="K43" s="1"/>
  <c r="H81"/>
  <c r="K81" s="1"/>
  <c r="H96"/>
  <c r="K96" s="1"/>
  <c r="H247"/>
  <c r="K247" s="1"/>
  <c r="H285"/>
  <c r="K285" s="1"/>
  <c r="J14" i="5"/>
  <c r="H19"/>
  <c r="J24"/>
  <c r="J42"/>
  <c r="J54"/>
  <c r="J57"/>
  <c r="J88"/>
  <c r="J157"/>
  <c r="I165"/>
  <c r="G61" i="4" s="1"/>
  <c r="J61" s="1"/>
  <c r="J197" i="5"/>
  <c r="J398"/>
  <c r="J426"/>
  <c r="J429"/>
  <c r="J468"/>
  <c r="J499"/>
  <c r="J526"/>
  <c r="J549"/>
  <c r="J567"/>
  <c r="J575"/>
  <c r="J578"/>
  <c r="H617"/>
  <c r="F242" i="4" s="1"/>
  <c r="J645" i="5"/>
  <c r="J659"/>
  <c r="J681"/>
  <c r="J694"/>
  <c r="J703"/>
  <c r="J711"/>
  <c r="J714"/>
  <c r="J720"/>
  <c r="J726"/>
  <c r="G346" i="4"/>
  <c r="J346" s="1"/>
  <c r="I465" i="5"/>
  <c r="G157" i="4" s="1"/>
  <c r="J157" s="1"/>
  <c r="I41"/>
  <c r="H151"/>
  <c r="K151" s="1"/>
  <c r="J211"/>
  <c r="J83" i="5"/>
  <c r="J342"/>
  <c r="J440"/>
  <c r="H548"/>
  <c r="F227" i="4" s="1"/>
  <c r="I227" s="1"/>
  <c r="I623" i="5"/>
  <c r="G233" i="4" s="1"/>
  <c r="J233" s="1"/>
  <c r="J695" i="5"/>
  <c r="J837"/>
  <c r="J849"/>
  <c r="I851"/>
  <c r="G121" i="4" s="1"/>
  <c r="J121" s="1"/>
  <c r="I46" i="5"/>
  <c r="I45" s="1"/>
  <c r="I26" s="1"/>
  <c r="H55" i="4"/>
  <c r="K55" s="1"/>
  <c r="J96"/>
  <c r="J128"/>
  <c r="H143"/>
  <c r="K143" s="1"/>
  <c r="I292"/>
  <c r="J41" i="5"/>
  <c r="J87"/>
  <c r="J142"/>
  <c r="J208"/>
  <c r="J211"/>
  <c r="J240"/>
  <c r="J254"/>
  <c r="J271"/>
  <c r="I329"/>
  <c r="J407"/>
  <c r="J410"/>
  <c r="J422"/>
  <c r="J425"/>
  <c r="J450"/>
  <c r="H465"/>
  <c r="F157" i="4" s="1"/>
  <c r="I157" s="1"/>
  <c r="J473" i="5"/>
  <c r="J34" i="4"/>
  <c r="H40"/>
  <c r="K40" s="1"/>
  <c r="H44"/>
  <c r="K44" s="1"/>
  <c r="H75"/>
  <c r="K75" s="1"/>
  <c r="H95"/>
  <c r="K95" s="1"/>
  <c r="H107"/>
  <c r="K107" s="1"/>
  <c r="J161"/>
  <c r="J245"/>
  <c r="H281"/>
  <c r="K281" s="1"/>
  <c r="H291"/>
  <c r="K291" s="1"/>
  <c r="J55" i="5"/>
  <c r="J78"/>
  <c r="H80"/>
  <c r="F146" i="4" s="1"/>
  <c r="J109" i="5"/>
  <c r="I141"/>
  <c r="J149"/>
  <c r="J161"/>
  <c r="J177"/>
  <c r="J224"/>
  <c r="J227"/>
  <c r="J266"/>
  <c r="J278"/>
  <c r="J309"/>
  <c r="I311"/>
  <c r="G91" i="4" s="1"/>
  <c r="J91" s="1"/>
  <c r="H340" i="5"/>
  <c r="F78" i="4" s="1"/>
  <c r="J353" i="5"/>
  <c r="J364"/>
  <c r="J463"/>
  <c r="J467"/>
  <c r="I470"/>
  <c r="G170" i="4" s="1"/>
  <c r="J170" s="1"/>
  <c r="J500" i="5"/>
  <c r="J518"/>
  <c r="I532"/>
  <c r="G205" i="4" s="1"/>
  <c r="J205" s="1"/>
  <c r="J539" i="5"/>
  <c r="I540"/>
  <c r="G207" i="4" s="1"/>
  <c r="J207" s="1"/>
  <c r="J629" i="5"/>
  <c r="J685"/>
  <c r="J718"/>
  <c r="J740"/>
  <c r="J743"/>
  <c r="J768"/>
  <c r="J787"/>
  <c r="J790"/>
  <c r="J804"/>
  <c r="J835"/>
  <c r="I117"/>
  <c r="J114"/>
  <c r="J174"/>
  <c r="H256"/>
  <c r="J256" s="1"/>
  <c r="G255" s="1"/>
  <c r="J263"/>
  <c r="J281"/>
  <c r="J411"/>
  <c r="J486"/>
  <c r="I496"/>
  <c r="G189" i="4" s="1"/>
  <c r="J189" s="1"/>
  <c r="J621" i="5"/>
  <c r="I748"/>
  <c r="G341" i="4" s="1"/>
  <c r="J341" s="1"/>
  <c r="J283" i="5"/>
  <c r="J343"/>
  <c r="I20" i="4"/>
  <c r="I139"/>
  <c r="H165"/>
  <c r="K165" s="1"/>
  <c r="I176"/>
  <c r="H302"/>
  <c r="K302" s="1"/>
  <c r="I324"/>
  <c r="I19" i="5"/>
  <c r="J34"/>
  <c r="J59"/>
  <c r="I84"/>
  <c r="G148" i="4" s="1"/>
  <c r="J148" s="1"/>
  <c r="J200" i="5"/>
  <c r="J235"/>
  <c r="J270"/>
  <c r="J284"/>
  <c r="I321"/>
  <c r="G253" i="4" s="1"/>
  <c r="J253" s="1"/>
  <c r="J328" i="5"/>
  <c r="I340"/>
  <c r="G78" i="4" s="1"/>
  <c r="J78" s="1"/>
  <c r="J347" i="5"/>
  <c r="J351"/>
  <c r="H362"/>
  <c r="J368"/>
  <c r="J372"/>
  <c r="J409"/>
  <c r="J421"/>
  <c r="J424"/>
  <c r="J449"/>
  <c r="J455"/>
  <c r="J472"/>
  <c r="J505"/>
  <c r="J509"/>
  <c r="H532"/>
  <c r="F205" i="4" s="1"/>
  <c r="I565" i="5"/>
  <c r="G218" i="4" s="1"/>
  <c r="J218" s="1"/>
  <c r="J583" i="5"/>
  <c r="H672"/>
  <c r="F306" i="4" s="1"/>
  <c r="I306" s="1"/>
  <c r="J689" i="5"/>
  <c r="I691"/>
  <c r="G313" i="4" s="1"/>
  <c r="J313" s="1"/>
  <c r="J710" i="5"/>
  <c r="J778"/>
  <c r="J784"/>
  <c r="J795"/>
  <c r="J817"/>
  <c r="J848"/>
  <c r="I135"/>
  <c r="G339" i="4" s="1"/>
  <c r="J339" s="1"/>
  <c r="I183" i="5"/>
  <c r="G276" i="4" s="1"/>
  <c r="J276" s="1"/>
  <c r="H15"/>
  <c r="K15" s="1"/>
  <c r="J48" i="5"/>
  <c r="I102"/>
  <c r="J212"/>
  <c r="J383"/>
  <c r="J438"/>
  <c r="J482"/>
  <c r="J693"/>
  <c r="J731"/>
  <c r="J823"/>
  <c r="I25" i="4"/>
  <c r="H53"/>
  <c r="K53" s="1"/>
  <c r="I87"/>
  <c r="I175"/>
  <c r="H202"/>
  <c r="K202" s="1"/>
  <c r="I223"/>
  <c r="I231"/>
  <c r="I285"/>
  <c r="I323"/>
  <c r="I189" i="5"/>
  <c r="G277" i="4" s="1"/>
  <c r="J277" s="1"/>
  <c r="H202" i="5"/>
  <c r="F364" i="4" s="1"/>
  <c r="I379" i="5"/>
  <c r="G120" i="4" s="1"/>
  <c r="J120" s="1"/>
  <c r="I386" i="5"/>
  <c r="G123" i="4" s="1"/>
  <c r="J123" s="1"/>
  <c r="J415" i="5"/>
  <c r="I479"/>
  <c r="G229" i="4" s="1"/>
  <c r="J229" s="1"/>
  <c r="I605" i="5"/>
  <c r="G238" i="4" s="1"/>
  <c r="J238" s="1"/>
  <c r="I643" i="5"/>
  <c r="G262" i="4" s="1"/>
  <c r="J262" s="1"/>
  <c r="J717" i="5"/>
  <c r="J742"/>
  <c r="I745"/>
  <c r="I725" s="1"/>
  <c r="J137"/>
  <c r="I158"/>
  <c r="J186"/>
  <c r="J215"/>
  <c r="J400"/>
  <c r="J414"/>
  <c r="J444"/>
  <c r="H68" i="4"/>
  <c r="K68" s="1"/>
  <c r="H90"/>
  <c r="K90" s="1"/>
  <c r="H140"/>
  <c r="K140" s="1"/>
  <c r="J144"/>
  <c r="H174"/>
  <c r="K174" s="1"/>
  <c r="J271"/>
  <c r="H307"/>
  <c r="K307" s="1"/>
  <c r="H317"/>
  <c r="K317" s="1"/>
  <c r="H321"/>
  <c r="K321" s="1"/>
  <c r="J21" i="5"/>
  <c r="I123"/>
  <c r="G338" i="4" s="1"/>
  <c r="J338" s="1"/>
  <c r="I179" i="5"/>
  <c r="G82" i="4" s="1"/>
  <c r="J82" s="1"/>
  <c r="J216" i="5"/>
  <c r="J233"/>
  <c r="J285"/>
  <c r="J358"/>
  <c r="J428"/>
  <c r="J458"/>
  <c r="J469"/>
  <c r="I512"/>
  <c r="G198" i="4" s="1"/>
  <c r="J198" s="1"/>
  <c r="I554" i="5"/>
  <c r="G213" i="4" s="1"/>
  <c r="J213" s="1"/>
  <c r="I577" i="5"/>
  <c r="G221" i="4" s="1"/>
  <c r="J221" s="1"/>
  <c r="I661" i="5"/>
  <c r="G269" i="4" s="1"/>
  <c r="J269" s="1"/>
  <c r="I675" i="5"/>
  <c r="G310" i="4" s="1"/>
  <c r="J310" s="1"/>
  <c r="J687" i="5"/>
  <c r="I766"/>
  <c r="G353" i="4" s="1"/>
  <c r="J353" s="1"/>
  <c r="J793" i="5"/>
  <c r="J828"/>
  <c r="I840"/>
  <c r="H106" i="4"/>
  <c r="K106" s="1"/>
  <c r="I106"/>
  <c r="I141"/>
  <c r="H141"/>
  <c r="K141" s="1"/>
  <c r="I186"/>
  <c r="H186"/>
  <c r="K186" s="1"/>
  <c r="I249"/>
  <c r="H249"/>
  <c r="K249" s="1"/>
  <c r="H320"/>
  <c r="K320" s="1"/>
  <c r="I320"/>
  <c r="J498" i="5"/>
  <c r="H496"/>
  <c r="I776"/>
  <c r="G50" i="4" s="1"/>
  <c r="J50" s="1"/>
  <c r="J777" i="5"/>
  <c r="I30" i="4"/>
  <c r="H30"/>
  <c r="K30" s="1"/>
  <c r="I65"/>
  <c r="H65"/>
  <c r="K65" s="1"/>
  <c r="H113"/>
  <c r="K113" s="1"/>
  <c r="I113"/>
  <c r="H150"/>
  <c r="K150" s="1"/>
  <c r="I150"/>
  <c r="H159"/>
  <c r="K159" s="1"/>
  <c r="I159"/>
  <c r="H193"/>
  <c r="K193" s="1"/>
  <c r="I193"/>
  <c r="I266"/>
  <c r="H266"/>
  <c r="K266" s="1"/>
  <c r="H275"/>
  <c r="K275" s="1"/>
  <c r="I275"/>
  <c r="J325"/>
  <c r="H325"/>
  <c r="K325" s="1"/>
  <c r="I12" i="5"/>
  <c r="H12"/>
  <c r="J74"/>
  <c r="H72"/>
  <c r="I111"/>
  <c r="G337" i="4" s="1"/>
  <c r="J337" s="1"/>
  <c r="J112" i="5"/>
  <c r="J327"/>
  <c r="I325"/>
  <c r="G116" i="4" s="1"/>
  <c r="J116" s="1"/>
  <c r="I349" i="5"/>
  <c r="G88" i="4" s="1"/>
  <c r="J88" s="1"/>
  <c r="J350" i="5"/>
  <c r="I516"/>
  <c r="G200" i="4" s="1"/>
  <c r="J200" s="1"/>
  <c r="J517" i="5"/>
  <c r="J780"/>
  <c r="H776"/>
  <c r="H21" i="4"/>
  <c r="K21" s="1"/>
  <c r="I27"/>
  <c r="H104"/>
  <c r="K104" s="1"/>
  <c r="H110"/>
  <c r="K110" s="1"/>
  <c r="H147"/>
  <c r="K147" s="1"/>
  <c r="H156"/>
  <c r="K156" s="1"/>
  <c r="H234"/>
  <c r="K234" s="1"/>
  <c r="H250"/>
  <c r="K250" s="1"/>
  <c r="I242" i="5"/>
  <c r="G18" i="4" s="1"/>
  <c r="J18" s="1"/>
  <c r="I167"/>
  <c r="H167"/>
  <c r="K167" s="1"/>
  <c r="H98"/>
  <c r="K98" s="1"/>
  <c r="I98"/>
  <c r="N3" i="10"/>
  <c r="F2" i="5"/>
  <c r="I47" i="4"/>
  <c r="H47"/>
  <c r="K47" s="1"/>
  <c r="H169"/>
  <c r="K169" s="1"/>
  <c r="I169"/>
  <c r="J115" i="5"/>
  <c r="H111"/>
  <c r="J162"/>
  <c r="H158"/>
  <c r="H179"/>
  <c r="J180"/>
  <c r="J243"/>
  <c r="J521"/>
  <c r="I520"/>
  <c r="G201" i="4" s="1"/>
  <c r="J201" s="1"/>
  <c r="H554" i="5"/>
  <c r="J555"/>
  <c r="J26" i="4"/>
  <c r="J23" s="1"/>
  <c r="G16" i="6" s="1"/>
  <c r="H111" i="4"/>
  <c r="K111" s="1"/>
  <c r="H164"/>
  <c r="K164" s="1"/>
  <c r="J338" i="5"/>
  <c r="J546"/>
  <c r="I683"/>
  <c r="G312" i="4" s="1"/>
  <c r="J312" s="1"/>
  <c r="H142"/>
  <c r="K142" s="1"/>
  <c r="I142"/>
  <c r="J356" i="5"/>
  <c r="H355"/>
  <c r="I56" i="4"/>
  <c r="H56"/>
  <c r="K56" s="1"/>
  <c r="I327"/>
  <c r="H327"/>
  <c r="K327" s="1"/>
  <c r="J562" i="5"/>
  <c r="I561"/>
  <c r="G217" i="4" s="1"/>
  <c r="J217" s="1"/>
  <c r="J738" i="5"/>
  <c r="I736"/>
  <c r="I724" s="1"/>
  <c r="J763"/>
  <c r="I762"/>
  <c r="G351" i="4" s="1"/>
  <c r="J351" s="1"/>
  <c r="J805" i="5"/>
  <c r="H803"/>
  <c r="I13" i="4"/>
  <c r="H13"/>
  <c r="K13" s="1"/>
  <c r="H39"/>
  <c r="K39" s="1"/>
  <c r="I39"/>
  <c r="H48"/>
  <c r="K48" s="1"/>
  <c r="I48"/>
  <c r="I105"/>
  <c r="H105"/>
  <c r="K105" s="1"/>
  <c r="J248"/>
  <c r="H248"/>
  <c r="K248" s="1"/>
  <c r="I299"/>
  <c r="H299"/>
  <c r="K299" s="1"/>
  <c r="J198" i="5"/>
  <c r="H195"/>
  <c r="J615"/>
  <c r="H613"/>
  <c r="J827"/>
  <c r="H840"/>
  <c r="H821"/>
  <c r="H814"/>
  <c r="H846"/>
  <c r="J168"/>
  <c r="H29" i="4"/>
  <c r="K29" s="1"/>
  <c r="J53"/>
  <c r="H256"/>
  <c r="K256" s="1"/>
  <c r="H98" i="5"/>
  <c r="J118"/>
  <c r="H123"/>
  <c r="J220"/>
  <c r="J388"/>
  <c r="U3" i="10"/>
  <c r="J2" i="5"/>
  <c r="J800"/>
  <c r="H798"/>
  <c r="J192"/>
  <c r="H189"/>
  <c r="J464"/>
  <c r="H460"/>
  <c r="J525"/>
  <c r="H524"/>
  <c r="I158" i="4"/>
  <c r="H158"/>
  <c r="K158" s="1"/>
  <c r="H190"/>
  <c r="K190" s="1"/>
  <c r="I190"/>
  <c r="H199"/>
  <c r="K199" s="1"/>
  <c r="I199"/>
  <c r="J265"/>
  <c r="H265"/>
  <c r="K265" s="1"/>
  <c r="J28" i="5"/>
  <c r="J322"/>
  <c r="J477"/>
  <c r="H475"/>
  <c r="J624"/>
  <c r="H623"/>
  <c r="J247"/>
  <c r="H37" i="4"/>
  <c r="K37" s="1"/>
  <c r="H46"/>
  <c r="K46" s="1"/>
  <c r="J712" i="5"/>
  <c r="H210" i="4"/>
  <c r="K210" s="1"/>
  <c r="I210"/>
  <c r="H93" i="5"/>
  <c r="J95"/>
  <c r="H31" i="4"/>
  <c r="K31" s="1"/>
  <c r="I31"/>
  <c r="H93"/>
  <c r="K93" s="1"/>
  <c r="I93"/>
  <c r="I166"/>
  <c r="H166"/>
  <c r="K166" s="1"/>
  <c r="I168"/>
  <c r="H168"/>
  <c r="K168" s="1"/>
  <c r="J139" i="5"/>
  <c r="H138"/>
  <c r="J494"/>
  <c r="I492"/>
  <c r="J603"/>
  <c r="H601"/>
  <c r="H54" i="4"/>
  <c r="K54" s="1"/>
  <c r="H70"/>
  <c r="K70" s="1"/>
  <c r="I61" i="5"/>
  <c r="G114" i="4" s="1"/>
  <c r="J114" s="1"/>
  <c r="J68" i="5"/>
  <c r="H117"/>
  <c r="I170"/>
  <c r="G62" i="4" s="1"/>
  <c r="J62" s="1"/>
  <c r="J267" i="5"/>
  <c r="I308" i="4"/>
  <c r="H308"/>
  <c r="K308" s="1"/>
  <c r="I318"/>
  <c r="H318"/>
  <c r="K318" s="1"/>
  <c r="J77" i="5"/>
  <c r="H76"/>
  <c r="J130"/>
  <c r="H129"/>
  <c r="J185"/>
  <c r="H183"/>
  <c r="J259"/>
  <c r="J313"/>
  <c r="H311"/>
  <c r="J318"/>
  <c r="I317"/>
  <c r="G252" i="4" s="1"/>
  <c r="J252" s="1"/>
  <c r="J489" i="5"/>
  <c r="H488"/>
  <c r="J541"/>
  <c r="H540"/>
  <c r="J545"/>
  <c r="H544"/>
  <c r="J611"/>
  <c r="I609"/>
  <c r="G239" i="4" s="1"/>
  <c r="J239" s="1"/>
  <c r="J701" i="5"/>
  <c r="H699"/>
  <c r="I93"/>
  <c r="G286" i="4" s="1"/>
  <c r="J286" s="1"/>
  <c r="I138" i="5"/>
  <c r="G340" i="4" s="1"/>
  <c r="J340" s="1"/>
  <c r="I445" i="5"/>
  <c r="G138" i="4" s="1"/>
  <c r="J138" s="1"/>
  <c r="J136" i="5"/>
  <c r="H135"/>
  <c r="J154"/>
  <c r="H153"/>
  <c r="J767"/>
  <c r="H766"/>
  <c r="I251" i="4"/>
  <c r="H251"/>
  <c r="K251" s="1"/>
  <c r="J92" i="5"/>
  <c r="H90"/>
  <c r="H102"/>
  <c r="J104"/>
  <c r="J176"/>
  <c r="H175"/>
  <c r="J396"/>
  <c r="H395"/>
  <c r="J405"/>
  <c r="J530"/>
  <c r="I528"/>
  <c r="G204" i="4" s="1"/>
  <c r="J204" s="1"/>
  <c r="H627" i="5"/>
  <c r="J653"/>
  <c r="H651"/>
  <c r="I15" i="4"/>
  <c r="I40"/>
  <c r="I67"/>
  <c r="I81"/>
  <c r="I95"/>
  <c r="I107"/>
  <c r="I143"/>
  <c r="I151"/>
  <c r="I160"/>
  <c r="I173"/>
  <c r="J216"/>
  <c r="H226"/>
  <c r="K226" s="1"/>
  <c r="J274"/>
  <c r="H287"/>
  <c r="K287" s="1"/>
  <c r="H298"/>
  <c r="K298" s="1"/>
  <c r="J148" i="5"/>
  <c r="J341"/>
  <c r="J366"/>
  <c r="I506"/>
  <c r="G196" i="4" s="1"/>
  <c r="J196" s="1"/>
  <c r="J514" i="5"/>
  <c r="J534"/>
  <c r="J676"/>
  <c r="J727"/>
  <c r="J774"/>
  <c r="J331"/>
  <c r="H329"/>
  <c r="J503"/>
  <c r="I502"/>
  <c r="G195" i="4" s="1"/>
  <c r="J195" s="1"/>
  <c r="J15" i="5"/>
  <c r="H13"/>
  <c r="J53"/>
  <c r="H51"/>
  <c r="J446"/>
  <c r="H445"/>
  <c r="J453"/>
  <c r="H452"/>
  <c r="J485"/>
  <c r="I483"/>
  <c r="J507"/>
  <c r="H506"/>
  <c r="J566"/>
  <c r="H565"/>
  <c r="J571"/>
  <c r="I569"/>
  <c r="G219" i="4" s="1"/>
  <c r="J219" s="1"/>
  <c r="J644" i="5"/>
  <c r="H643"/>
  <c r="J649"/>
  <c r="H647"/>
  <c r="J658"/>
  <c r="H656"/>
  <c r="J662"/>
  <c r="H661"/>
  <c r="J671"/>
  <c r="H669"/>
  <c r="J680"/>
  <c r="H679"/>
  <c r="J772"/>
  <c r="I771"/>
  <c r="G354" i="4" s="1"/>
  <c r="J354" s="1"/>
  <c r="G298" i="5"/>
  <c r="H298"/>
  <c r="G354"/>
  <c r="H354"/>
  <c r="J354" s="1"/>
  <c r="I153"/>
  <c r="J293"/>
  <c r="J47"/>
  <c r="H46"/>
  <c r="H84"/>
  <c r="J86"/>
  <c r="J207"/>
  <c r="H205"/>
  <c r="J305"/>
  <c r="I304"/>
  <c r="G22" i="4" s="1"/>
  <c r="J22" s="1"/>
  <c r="J381" i="5"/>
  <c r="H379"/>
  <c r="J590"/>
  <c r="H589"/>
  <c r="J594"/>
  <c r="H593"/>
  <c r="J599"/>
  <c r="H597"/>
  <c r="I236" i="4"/>
  <c r="H236"/>
  <c r="K236" s="1"/>
  <c r="H279"/>
  <c r="K279" s="1"/>
  <c r="I279"/>
  <c r="H11" i="5"/>
  <c r="I11"/>
  <c r="J167"/>
  <c r="H165"/>
  <c r="J371"/>
  <c r="I369"/>
  <c r="G133" i="4" s="1"/>
  <c r="J133" s="1"/>
  <c r="H432" i="5"/>
  <c r="J432" s="1"/>
  <c r="G432"/>
  <c r="J515"/>
  <c r="J280"/>
  <c r="I433"/>
  <c r="J716"/>
  <c r="I76"/>
  <c r="G145" i="4" s="1"/>
  <c r="J145" s="1"/>
  <c r="I129" i="5"/>
  <c r="I175"/>
  <c r="G66" i="4" s="1"/>
  <c r="J66" s="1"/>
  <c r="J64" s="1"/>
  <c r="G19" i="6" s="1"/>
  <c r="J246" i="5"/>
  <c r="J812"/>
  <c r="J290"/>
  <c r="H289"/>
  <c r="J319"/>
  <c r="H317"/>
  <c r="J387"/>
  <c r="J434"/>
  <c r="H433"/>
  <c r="J670"/>
  <c r="I669"/>
  <c r="J684"/>
  <c r="H683"/>
  <c r="J722"/>
  <c r="J786"/>
  <c r="H785"/>
  <c r="J830"/>
  <c r="H325"/>
  <c r="I355"/>
  <c r="G84" i="4" s="1"/>
  <c r="J84" s="1"/>
  <c r="H369" i="5"/>
  <c r="F133" i="4" s="1"/>
  <c r="I452" i="5"/>
  <c r="G153" i="4" s="1"/>
  <c r="J153" s="1"/>
  <c r="H483" i="5"/>
  <c r="H492"/>
  <c r="J543"/>
  <c r="I573"/>
  <c r="G220" i="4" s="1"/>
  <c r="J220" s="1"/>
  <c r="I581" i="5"/>
  <c r="G222" i="4" s="1"/>
  <c r="J222" s="1"/>
  <c r="H609" i="5"/>
  <c r="J633"/>
  <c r="J673"/>
  <c r="H736"/>
  <c r="H791"/>
  <c r="J471"/>
  <c r="H470"/>
  <c r="J476"/>
  <c r="I475"/>
  <c r="J480"/>
  <c r="H479"/>
  <c r="J602"/>
  <c r="I601"/>
  <c r="G237" i="4" s="1"/>
  <c r="J237" s="1"/>
  <c r="J606" i="5"/>
  <c r="H605"/>
  <c r="J640"/>
  <c r="H639"/>
  <c r="J764"/>
  <c r="H762"/>
  <c r="J335"/>
  <c r="J436"/>
  <c r="J511"/>
  <c r="I536"/>
  <c r="G206" i="4" s="1"/>
  <c r="J206" s="1"/>
  <c r="I635" i="5"/>
  <c r="G260" i="4" s="1"/>
  <c r="J260" s="1"/>
  <c r="J733" i="5"/>
  <c r="I791"/>
  <c r="G85" i="4" s="1"/>
  <c r="J85" s="1"/>
  <c r="J306" i="5"/>
  <c r="H304"/>
  <c r="J346"/>
  <c r="H345"/>
  <c r="J406"/>
  <c r="J563"/>
  <c r="H561"/>
  <c r="J652"/>
  <c r="I651"/>
  <c r="G267" i="4" s="1"/>
  <c r="J267" s="1"/>
  <c r="J700" i="5"/>
  <c r="I699"/>
  <c r="G314" i="4" s="1"/>
  <c r="J314" s="1"/>
  <c r="J746" i="5"/>
  <c r="H745"/>
  <c r="J799"/>
  <c r="I798"/>
  <c r="G99" i="4" s="1"/>
  <c r="J99" s="1"/>
  <c r="J385" i="5"/>
  <c r="I460"/>
  <c r="G155" i="4" s="1"/>
  <c r="J155" s="1"/>
  <c r="J552" i="5"/>
  <c r="H569"/>
  <c r="I585"/>
  <c r="G224" i="4" s="1"/>
  <c r="J224" s="1"/>
  <c r="I617" i="5"/>
  <c r="G242" i="4" s="1"/>
  <c r="J242" s="1"/>
  <c r="J682" i="5"/>
  <c r="J337"/>
  <c r="H336"/>
  <c r="J377"/>
  <c r="H376"/>
  <c r="J504"/>
  <c r="H502"/>
  <c r="J513"/>
  <c r="J522"/>
  <c r="H520"/>
  <c r="J559"/>
  <c r="H558"/>
  <c r="J773"/>
  <c r="J810"/>
  <c r="H809"/>
  <c r="I289"/>
  <c r="I286" s="1"/>
  <c r="H528"/>
  <c r="I631"/>
  <c r="G259" i="4" s="1"/>
  <c r="J259" s="1"/>
  <c r="I672" i="5"/>
  <c r="G306" i="4" s="1"/>
  <c r="J306" s="1"/>
  <c r="U7" i="10" l="1"/>
  <c r="I364" i="4"/>
  <c r="H364"/>
  <c r="K364" s="1"/>
  <c r="I343"/>
  <c r="L103"/>
  <c r="G27" i="6"/>
  <c r="G57" i="4"/>
  <c r="J57" s="1"/>
  <c r="F57"/>
  <c r="J456" i="5"/>
  <c r="G290" i="4"/>
  <c r="J290" s="1"/>
  <c r="J141" i="5"/>
  <c r="H771"/>
  <c r="F354" i="4" s="1"/>
  <c r="G172"/>
  <c r="J172" s="1"/>
  <c r="J362" i="5"/>
  <c r="H349"/>
  <c r="F88" i="4" s="1"/>
  <c r="J532" i="5"/>
  <c r="J691"/>
  <c r="F118" i="4"/>
  <c r="J548" i="5"/>
  <c r="H255"/>
  <c r="J255" s="1"/>
  <c r="G212" i="4"/>
  <c r="J212" s="1"/>
  <c r="F154"/>
  <c r="H154" s="1"/>
  <c r="K154" s="1"/>
  <c r="G45"/>
  <c r="J45" s="1"/>
  <c r="J675" i="5"/>
  <c r="J287"/>
  <c r="J61"/>
  <c r="J117"/>
  <c r="G182" i="4"/>
  <c r="J182" s="1"/>
  <c r="F310"/>
  <c r="I310" s="1"/>
  <c r="I850" i="5"/>
  <c r="J79" i="4"/>
  <c r="G21" i="6" s="1"/>
  <c r="J292" i="5"/>
  <c r="G287" s="1"/>
  <c r="J69" i="4"/>
  <c r="G20" i="6" s="1"/>
  <c r="J60" i="4"/>
  <c r="G18" i="6" s="1"/>
  <c r="F212" i="4"/>
  <c r="I212" s="1"/>
  <c r="J347"/>
  <c r="G26" i="6" s="1"/>
  <c r="J465" i="5"/>
  <c r="I834"/>
  <c r="I833" s="1"/>
  <c r="I832" s="1"/>
  <c r="I829" s="1"/>
  <c r="I815" s="1"/>
  <c r="G187" i="4"/>
  <c r="J187" s="1"/>
  <c r="I708" i="5"/>
  <c r="I707" s="1"/>
  <c r="G334" i="4" s="1"/>
  <c r="J334" s="1"/>
  <c r="J80" i="5"/>
  <c r="I258"/>
  <c r="G19" i="4" s="1"/>
  <c r="J19" s="1"/>
  <c r="J12" s="1"/>
  <c r="J516" i="5"/>
  <c r="G209" i="4"/>
  <c r="J209" s="1"/>
  <c r="I729" i="5"/>
  <c r="I728" s="1"/>
  <c r="I723" s="1"/>
  <c r="I721" s="1"/>
  <c r="G333" i="4" s="1"/>
  <c r="J333" s="1"/>
  <c r="H157"/>
  <c r="K157" s="1"/>
  <c r="I818" i="5"/>
  <c r="J340"/>
  <c r="J108" i="4"/>
  <c r="G22" i="6" s="1"/>
  <c r="I825" i="5"/>
  <c r="J12"/>
  <c r="H321"/>
  <c r="J321" s="1"/>
  <c r="J19"/>
  <c r="J202"/>
  <c r="I9"/>
  <c r="G11" i="4" s="1"/>
  <c r="J11" s="1"/>
  <c r="J9" s="1"/>
  <c r="H512" i="5"/>
  <c r="F198" i="4" s="1"/>
  <c r="H114"/>
  <c r="K114" s="1"/>
  <c r="I23"/>
  <c r="F16" i="6" s="1"/>
  <c r="J158" i="5"/>
  <c r="H227" i="4"/>
  <c r="K227" s="1"/>
  <c r="J102" i="5"/>
  <c r="J325"/>
  <c r="F116" i="4"/>
  <c r="J683" i="5"/>
  <c r="F312" i="4"/>
  <c r="J317" i="5"/>
  <c r="F252" i="4"/>
  <c r="J544" i="5"/>
  <c r="F208" i="4"/>
  <c r="F99"/>
  <c r="J798" i="5"/>
  <c r="F290" i="4"/>
  <c r="J98" i="5"/>
  <c r="F288" i="4"/>
  <c r="J821" i="5"/>
  <c r="J536"/>
  <c r="H573"/>
  <c r="J129"/>
  <c r="J585"/>
  <c r="H635"/>
  <c r="H668"/>
  <c r="J669"/>
  <c r="H667"/>
  <c r="J643"/>
  <c r="F262" i="4"/>
  <c r="G178"/>
  <c r="J178" s="1"/>
  <c r="G185"/>
  <c r="J185" s="1"/>
  <c r="J13" i="5"/>
  <c r="F45" i="4"/>
  <c r="F38"/>
  <c r="J803" i="5"/>
  <c r="F100" i="4"/>
  <c r="H631" i="5"/>
  <c r="I206" i="4"/>
  <c r="H206"/>
  <c r="K206" s="1"/>
  <c r="J175" i="5"/>
  <c r="F66" i="4"/>
  <c r="F340"/>
  <c r="J138" i="5"/>
  <c r="H313" i="4"/>
  <c r="K313" s="1"/>
  <c r="I313"/>
  <c r="F346"/>
  <c r="J758" i="5"/>
  <c r="J561"/>
  <c r="F217" i="4"/>
  <c r="J304" i="5"/>
  <c r="F22" i="4"/>
  <c r="F276"/>
  <c r="J183" i="5"/>
  <c r="F286" i="4"/>
  <c r="J93" i="5"/>
  <c r="J123"/>
  <c r="F338" i="4"/>
  <c r="J846" i="5"/>
  <c r="J851"/>
  <c r="F121" i="4"/>
  <c r="J179" i="5"/>
  <c r="F82" i="4"/>
  <c r="J540" i="5"/>
  <c r="F207" i="4"/>
  <c r="J311" i="5"/>
  <c r="F91" i="4"/>
  <c r="J76" i="5"/>
  <c r="F145" i="4"/>
  <c r="G840" i="5"/>
  <c r="G846"/>
  <c r="G814"/>
  <c r="G821"/>
  <c r="J766"/>
  <c r="F353" i="4"/>
  <c r="H78"/>
  <c r="K78" s="1"/>
  <c r="I78"/>
  <c r="J111" i="5"/>
  <c r="F337" i="4"/>
  <c r="J520" i="5"/>
  <c r="F201" i="4"/>
  <c r="J336" i="5"/>
  <c r="I751"/>
  <c r="J814"/>
  <c r="I423"/>
  <c r="I404" s="1"/>
  <c r="G136" i="4" s="1"/>
  <c r="J136" s="1"/>
  <c r="G194"/>
  <c r="J194" s="1"/>
  <c r="G149"/>
  <c r="J149" s="1"/>
  <c r="J298" i="5"/>
  <c r="H297"/>
  <c r="F204" i="4"/>
  <c r="J528" i="5"/>
  <c r="F214" i="4"/>
  <c r="J558" i="5"/>
  <c r="J376"/>
  <c r="F131" i="4"/>
  <c r="J369" i="5"/>
  <c r="J379"/>
  <c r="F120" i="4"/>
  <c r="H834" i="5"/>
  <c r="J46"/>
  <c r="H708"/>
  <c r="H729"/>
  <c r="H45"/>
  <c r="J656"/>
  <c r="F268" i="4"/>
  <c r="J565" i="5"/>
  <c r="F218" i="4"/>
  <c r="J445" i="5"/>
  <c r="F138" i="4"/>
  <c r="J329" i="5"/>
  <c r="J627"/>
  <c r="F258" i="4"/>
  <c r="J395" i="5"/>
  <c r="F125" i="4"/>
  <c r="J135" i="5"/>
  <c r="F339" i="4"/>
  <c r="G188"/>
  <c r="J188" s="1"/>
  <c r="G181"/>
  <c r="J181" s="1"/>
  <c r="J460" i="5"/>
  <c r="F155" i="4"/>
  <c r="J613" i="5"/>
  <c r="F241" i="4"/>
  <c r="J776" i="5"/>
  <c r="F50" i="4"/>
  <c r="H386" i="5"/>
  <c r="J762"/>
  <c r="F351" i="4"/>
  <c r="F229"/>
  <c r="F209"/>
  <c r="F172"/>
  <c r="J479" i="5"/>
  <c r="J791"/>
  <c r="F85" i="4"/>
  <c r="J492" i="5"/>
  <c r="F181" i="4"/>
  <c r="F188"/>
  <c r="I668" i="5"/>
  <c r="I667"/>
  <c r="H286"/>
  <c r="J289"/>
  <c r="G286" s="1"/>
  <c r="J11"/>
  <c r="H9"/>
  <c r="F11" i="4" s="1"/>
  <c r="H844" i="5"/>
  <c r="J844" s="1"/>
  <c r="H818"/>
  <c r="H850"/>
  <c r="J809"/>
  <c r="H825"/>
  <c r="J593"/>
  <c r="F240" i="4"/>
  <c r="F17"/>
  <c r="J205" i="5"/>
  <c r="I151"/>
  <c r="I152"/>
  <c r="J601"/>
  <c r="F237" i="4"/>
  <c r="J623" i="5"/>
  <c r="F233" i="4"/>
  <c r="J355" i="5"/>
  <c r="F84" i="4"/>
  <c r="F219"/>
  <c r="J569" i="5"/>
  <c r="H725"/>
  <c r="J725" s="1"/>
  <c r="J745"/>
  <c r="G725" s="1"/>
  <c r="F61" i="4"/>
  <c r="J165" i="5"/>
  <c r="J597"/>
  <c r="F235" i="4"/>
  <c r="F311"/>
  <c r="J679" i="5"/>
  <c r="J647"/>
  <c r="F263" i="4"/>
  <c r="J506" i="5"/>
  <c r="F196" i="4"/>
  <c r="J51" i="5"/>
  <c r="F112" i="4"/>
  <c r="F277"/>
  <c r="J189" i="5"/>
  <c r="H224" i="4"/>
  <c r="K224" s="1"/>
  <c r="I224"/>
  <c r="I146"/>
  <c r="H146"/>
  <c r="K146" s="1"/>
  <c r="F238"/>
  <c r="J605" i="5"/>
  <c r="J470"/>
  <c r="F170" i="4"/>
  <c r="F239"/>
  <c r="J609" i="5"/>
  <c r="J345"/>
  <c r="F89" i="4"/>
  <c r="F261"/>
  <c r="J639" i="5"/>
  <c r="G228" i="4"/>
  <c r="J228" s="1"/>
  <c r="G171"/>
  <c r="J171" s="1"/>
  <c r="J785" i="5"/>
  <c r="F63" i="4"/>
  <c r="H423" i="5"/>
  <c r="F194" i="4"/>
  <c r="J433" i="5"/>
  <c r="G423" s="1"/>
  <c r="F149" i="4"/>
  <c r="J84" i="5"/>
  <c r="F148" i="4"/>
  <c r="F314"/>
  <c r="J699" i="5"/>
  <c r="J488"/>
  <c r="F180" i="4"/>
  <c r="F187"/>
  <c r="J554" i="5"/>
  <c r="F213" i="4"/>
  <c r="J496" i="5"/>
  <c r="F182" i="4"/>
  <c r="F189"/>
  <c r="H306"/>
  <c r="K306" s="1"/>
  <c r="H748" i="5"/>
  <c r="J617"/>
  <c r="J170"/>
  <c r="H577"/>
  <c r="H581"/>
  <c r="J840"/>
  <c r="F115" i="4"/>
  <c r="J72" i="5"/>
  <c r="J502"/>
  <c r="F195" i="4"/>
  <c r="H724" i="5"/>
  <c r="J724" s="1"/>
  <c r="J736"/>
  <c r="G724" s="1"/>
  <c r="J483"/>
  <c r="F178" i="4"/>
  <c r="F185"/>
  <c r="I205"/>
  <c r="H205"/>
  <c r="K205" s="1"/>
  <c r="F232"/>
  <c r="J589" i="5"/>
  <c r="J661"/>
  <c r="F269" i="4"/>
  <c r="J452" i="5"/>
  <c r="F153" i="4"/>
  <c r="J651" i="5"/>
  <c r="F267" i="4"/>
  <c r="J90" i="5"/>
  <c r="F309" i="4"/>
  <c r="J153" i="5"/>
  <c r="H151"/>
  <c r="H152"/>
  <c r="F228" i="4"/>
  <c r="F171"/>
  <c r="J475" i="5"/>
  <c r="J524"/>
  <c r="F203" i="4"/>
  <c r="H242"/>
  <c r="K242" s="1"/>
  <c r="I242"/>
  <c r="F86"/>
  <c r="J195" i="5"/>
  <c r="H62" i="4"/>
  <c r="K62" s="1"/>
  <c r="I62"/>
  <c r="J672" i="5"/>
  <c r="H200" i="4"/>
  <c r="K200" s="1"/>
  <c r="I355" l="1"/>
  <c r="L355" s="1"/>
  <c r="H11"/>
  <c r="K11" s="1"/>
  <c r="I11"/>
  <c r="I9" s="1"/>
  <c r="L9" s="1"/>
  <c r="H339"/>
  <c r="K339" s="1"/>
  <c r="I339"/>
  <c r="H346"/>
  <c r="K346" s="1"/>
  <c r="I346"/>
  <c r="H340"/>
  <c r="K340" s="1"/>
  <c r="I340"/>
  <c r="G15" i="6"/>
  <c r="G14"/>
  <c r="H338" i="4"/>
  <c r="K338" s="1"/>
  <c r="I338"/>
  <c r="I337"/>
  <c r="H337"/>
  <c r="K337" s="1"/>
  <c r="H125"/>
  <c r="K125" s="1"/>
  <c r="I125"/>
  <c r="I118"/>
  <c r="H118"/>
  <c r="K118" s="1"/>
  <c r="H120"/>
  <c r="K120" s="1"/>
  <c r="I120"/>
  <c r="F253"/>
  <c r="I253" s="1"/>
  <c r="H17"/>
  <c r="K17" s="1"/>
  <c r="I17"/>
  <c r="I84"/>
  <c r="H84"/>
  <c r="K84" s="1"/>
  <c r="H57"/>
  <c r="K57" s="1"/>
  <c r="I57"/>
  <c r="J349" i="5"/>
  <c r="I154" i="4"/>
  <c r="I813" i="5"/>
  <c r="G329" i="4" s="1"/>
  <c r="J329" s="1"/>
  <c r="H242" i="5"/>
  <c r="J242" s="1"/>
  <c r="J818"/>
  <c r="J771"/>
  <c r="I847"/>
  <c r="I845" s="1"/>
  <c r="G332" i="4" s="1"/>
  <c r="J332" s="1"/>
  <c r="J850" i="5"/>
  <c r="H212" i="4"/>
  <c r="K212" s="1"/>
  <c r="H310"/>
  <c r="K310" s="1"/>
  <c r="I841" i="5"/>
  <c r="I839" s="1"/>
  <c r="G331" i="4" s="1"/>
  <c r="J331" s="1"/>
  <c r="I822" i="5"/>
  <c r="I820" s="1"/>
  <c r="G330" i="4" s="1"/>
  <c r="J330" s="1"/>
  <c r="J512" i="5"/>
  <c r="J825"/>
  <c r="L23" i="4"/>
  <c r="H16" i="6" s="1"/>
  <c r="I16" s="1"/>
  <c r="H194" i="4"/>
  <c r="K194" s="1"/>
  <c r="I194"/>
  <c r="H229"/>
  <c r="K229" s="1"/>
  <c r="I229"/>
  <c r="H286"/>
  <c r="K286" s="1"/>
  <c r="I286"/>
  <c r="I209"/>
  <c r="H209"/>
  <c r="K209" s="1"/>
  <c r="H50"/>
  <c r="K50" s="1"/>
  <c r="I50"/>
  <c r="H204"/>
  <c r="K204" s="1"/>
  <c r="I204"/>
  <c r="G343"/>
  <c r="J751" i="5"/>
  <c r="H353" i="4"/>
  <c r="K353" s="1"/>
  <c r="I353"/>
  <c r="I91"/>
  <c r="H91"/>
  <c r="K91" s="1"/>
  <c r="I121"/>
  <c r="H121"/>
  <c r="K121" s="1"/>
  <c r="J635" i="5"/>
  <c r="F260" i="4"/>
  <c r="H203"/>
  <c r="K203" s="1"/>
  <c r="I203"/>
  <c r="J151" i="5"/>
  <c r="H144"/>
  <c r="F59" i="4" s="1"/>
  <c r="H269"/>
  <c r="K269" s="1"/>
  <c r="I269"/>
  <c r="H115"/>
  <c r="K115" s="1"/>
  <c r="I115"/>
  <c r="I149"/>
  <c r="H149"/>
  <c r="K149" s="1"/>
  <c r="I112"/>
  <c r="H112"/>
  <c r="K112" s="1"/>
  <c r="I235"/>
  <c r="H235"/>
  <c r="K235" s="1"/>
  <c r="H237"/>
  <c r="K237" s="1"/>
  <c r="I237"/>
  <c r="H198"/>
  <c r="K198" s="1"/>
  <c r="I198"/>
  <c r="H172"/>
  <c r="K172" s="1"/>
  <c r="I172"/>
  <c r="J386" i="5"/>
  <c r="F123" i="4"/>
  <c r="H45"/>
  <c r="K45" s="1"/>
  <c r="L42" s="1"/>
  <c r="I45"/>
  <c r="I666" i="5"/>
  <c r="G300" i="4" s="1"/>
  <c r="J300" s="1"/>
  <c r="J668" i="5"/>
  <c r="I180" i="4"/>
  <c r="H180"/>
  <c r="K180" s="1"/>
  <c r="H238"/>
  <c r="K238" s="1"/>
  <c r="I238"/>
  <c r="H178"/>
  <c r="K178" s="1"/>
  <c r="I178"/>
  <c r="J748" i="5"/>
  <c r="F341" i="4"/>
  <c r="I268"/>
  <c r="H268"/>
  <c r="K268" s="1"/>
  <c r="H82"/>
  <c r="K82" s="1"/>
  <c r="I82"/>
  <c r="I208"/>
  <c r="H208"/>
  <c r="K208" s="1"/>
  <c r="I233"/>
  <c r="H233"/>
  <c r="K233" s="1"/>
  <c r="H240"/>
  <c r="K240" s="1"/>
  <c r="I240"/>
  <c r="G834" i="5"/>
  <c r="G708"/>
  <c r="G45"/>
  <c r="G729"/>
  <c r="J667"/>
  <c r="H666"/>
  <c r="J573"/>
  <c r="F220" i="4"/>
  <c r="H99"/>
  <c r="K99" s="1"/>
  <c r="I99"/>
  <c r="J134"/>
  <c r="G23" i="6" s="1"/>
  <c r="H196" i="4"/>
  <c r="K196" s="1"/>
  <c r="I196"/>
  <c r="J755" i="5"/>
  <c r="F344" i="4"/>
  <c r="H188"/>
  <c r="K188" s="1"/>
  <c r="I188"/>
  <c r="I133"/>
  <c r="H133"/>
  <c r="K133" s="1"/>
  <c r="H288" i="5"/>
  <c r="J288" s="1"/>
  <c r="J297"/>
  <c r="G288" s="1"/>
  <c r="I288" i="4"/>
  <c r="H288"/>
  <c r="K288" s="1"/>
  <c r="G151" i="5"/>
  <c r="G152"/>
  <c r="H261" i="4"/>
  <c r="K261" s="1"/>
  <c r="I261"/>
  <c r="H311"/>
  <c r="K311" s="1"/>
  <c r="I311"/>
  <c r="J286" i="5"/>
  <c r="J834"/>
  <c r="H833"/>
  <c r="H145" i="4"/>
  <c r="K145" s="1"/>
  <c r="I145"/>
  <c r="H66"/>
  <c r="K66" s="1"/>
  <c r="I66"/>
  <c r="I64" s="1"/>
  <c r="H116"/>
  <c r="K116" s="1"/>
  <c r="I116"/>
  <c r="I185"/>
  <c r="H185"/>
  <c r="K185" s="1"/>
  <c r="H170"/>
  <c r="K170" s="1"/>
  <c r="I170"/>
  <c r="H354"/>
  <c r="K354" s="1"/>
  <c r="I354"/>
  <c r="J581" i="5"/>
  <c r="F222" i="4"/>
  <c r="I314"/>
  <c r="H314"/>
  <c r="K314" s="1"/>
  <c r="H85"/>
  <c r="K85" s="1"/>
  <c r="I85"/>
  <c r="I155"/>
  <c r="H155"/>
  <c r="K155" s="1"/>
  <c r="I218"/>
  <c r="H218"/>
  <c r="K218" s="1"/>
  <c r="J708" i="5"/>
  <c r="H707"/>
  <c r="H201" i="4"/>
  <c r="K201" s="1"/>
  <c r="I201"/>
  <c r="I22"/>
  <c r="H22"/>
  <c r="K22" s="1"/>
  <c r="I100"/>
  <c r="H100"/>
  <c r="K100" s="1"/>
  <c r="H312"/>
  <c r="K312" s="1"/>
  <c r="I312"/>
  <c r="J152" i="5"/>
  <c r="H309" i="4"/>
  <c r="K309" s="1"/>
  <c r="I309"/>
  <c r="H187"/>
  <c r="K187" s="1"/>
  <c r="I187"/>
  <c r="I219"/>
  <c r="H219"/>
  <c r="K219" s="1"/>
  <c r="H213"/>
  <c r="K213" s="1"/>
  <c r="I213"/>
  <c r="I277"/>
  <c r="H277"/>
  <c r="K277" s="1"/>
  <c r="I258"/>
  <c r="H258"/>
  <c r="K258" s="1"/>
  <c r="I214"/>
  <c r="H214"/>
  <c r="K214" s="1"/>
  <c r="H217"/>
  <c r="K217" s="1"/>
  <c r="I217"/>
  <c r="I38"/>
  <c r="H38"/>
  <c r="K38" s="1"/>
  <c r="L35" s="1"/>
  <c r="G667" i="5"/>
  <c r="G668"/>
  <c r="I153" i="4"/>
  <c r="H153"/>
  <c r="K153" s="1"/>
  <c r="I148"/>
  <c r="H148"/>
  <c r="K148" s="1"/>
  <c r="I86"/>
  <c r="H86"/>
  <c r="K86" s="1"/>
  <c r="H182"/>
  <c r="K182" s="1"/>
  <c r="I182"/>
  <c r="H239"/>
  <c r="K239" s="1"/>
  <c r="I239"/>
  <c r="H228"/>
  <c r="K228" s="1"/>
  <c r="I228"/>
  <c r="I267"/>
  <c r="H267"/>
  <c r="K267" s="1"/>
  <c r="I189"/>
  <c r="H189"/>
  <c r="K189" s="1"/>
  <c r="H63"/>
  <c r="K63" s="1"/>
  <c r="I63"/>
  <c r="I263"/>
  <c r="H263"/>
  <c r="K263" s="1"/>
  <c r="H88"/>
  <c r="K88" s="1"/>
  <c r="I88"/>
  <c r="G844" i="5"/>
  <c r="G850"/>
  <c r="G818"/>
  <c r="G825"/>
  <c r="J9"/>
  <c r="J729"/>
  <c r="H728"/>
  <c r="I131" i="4"/>
  <c r="H131"/>
  <c r="K131" s="1"/>
  <c r="I276"/>
  <c r="H276"/>
  <c r="K276" s="1"/>
  <c r="H262"/>
  <c r="K262" s="1"/>
  <c r="I262"/>
  <c r="H290"/>
  <c r="K290" s="1"/>
  <c r="I290"/>
  <c r="H89"/>
  <c r="K89" s="1"/>
  <c r="I89"/>
  <c r="I171"/>
  <c r="H171"/>
  <c r="K171" s="1"/>
  <c r="H232"/>
  <c r="K232" s="1"/>
  <c r="I232"/>
  <c r="H195"/>
  <c r="K195" s="1"/>
  <c r="I195"/>
  <c r="J577" i="5"/>
  <c r="F221" i="4"/>
  <c r="J423" i="5"/>
  <c r="H404"/>
  <c r="H61" i="4"/>
  <c r="K61" s="1"/>
  <c r="I61"/>
  <c r="H181"/>
  <c r="K181" s="1"/>
  <c r="I181"/>
  <c r="H351"/>
  <c r="K351" s="1"/>
  <c r="I351"/>
  <c r="H241"/>
  <c r="K241" s="1"/>
  <c r="I241"/>
  <c r="I138"/>
  <c r="H138"/>
  <c r="K138" s="1"/>
  <c r="J45" i="5"/>
  <c r="H26"/>
  <c r="I207" i="4"/>
  <c r="H207"/>
  <c r="K207" s="1"/>
  <c r="J631" i="5"/>
  <c r="F259" i="4"/>
  <c r="H252"/>
  <c r="K252" s="1"/>
  <c r="I252"/>
  <c r="I144" i="5"/>
  <c r="G59" i="4" s="1"/>
  <c r="J59" s="1"/>
  <c r="H341" l="1"/>
  <c r="K341" s="1"/>
  <c r="I341"/>
  <c r="H344"/>
  <c r="K344" s="1"/>
  <c r="I344"/>
  <c r="J343"/>
  <c r="J335" s="1"/>
  <c r="G25" i="6" s="1"/>
  <c r="H343" i="4"/>
  <c r="K343" s="1"/>
  <c r="L94"/>
  <c r="L80"/>
  <c r="I123"/>
  <c r="I108" s="1"/>
  <c r="H123"/>
  <c r="K123" s="1"/>
  <c r="H253"/>
  <c r="K253" s="1"/>
  <c r="I69"/>
  <c r="L69" s="1"/>
  <c r="H20" i="6" s="1"/>
  <c r="F58" i="4"/>
  <c r="I58" s="1"/>
  <c r="H59"/>
  <c r="K59" s="1"/>
  <c r="I59"/>
  <c r="F18"/>
  <c r="I347"/>
  <c r="L347" s="1"/>
  <c r="H26" i="6" s="1"/>
  <c r="U13" i="10"/>
  <c r="T13" s="1"/>
  <c r="H13" s="1"/>
  <c r="H258" i="5"/>
  <c r="J258" s="1"/>
  <c r="J243" i="4"/>
  <c r="G24" i="6" s="1"/>
  <c r="F27"/>
  <c r="H27"/>
  <c r="I60" i="4"/>
  <c r="F18" i="6" s="1"/>
  <c r="I259" i="4"/>
  <c r="H259"/>
  <c r="K259" s="1"/>
  <c r="J728" i="5"/>
  <c r="G723" s="1"/>
  <c r="H723"/>
  <c r="J26"/>
  <c r="I79" i="4"/>
  <c r="J666" i="5"/>
  <c r="F300" i="4"/>
  <c r="F334"/>
  <c r="J707" i="5"/>
  <c r="F19" i="6"/>
  <c r="L64" i="4"/>
  <c r="H19" i="6" s="1"/>
  <c r="H222" i="4"/>
  <c r="K222" s="1"/>
  <c r="I222"/>
  <c r="H832" i="5"/>
  <c r="J833"/>
  <c r="G832" s="1"/>
  <c r="J144"/>
  <c r="H221" i="4"/>
  <c r="K221" s="1"/>
  <c r="I221"/>
  <c r="J404" i="5"/>
  <c r="F136" i="4"/>
  <c r="H220"/>
  <c r="K220" s="1"/>
  <c r="I220"/>
  <c r="H260"/>
  <c r="K260" s="1"/>
  <c r="I260"/>
  <c r="I335" l="1"/>
  <c r="F25" i="6" s="1"/>
  <c r="H334" i="4"/>
  <c r="K334" s="1"/>
  <c r="I334"/>
  <c r="F20" i="6"/>
  <c r="I18" i="4"/>
  <c r="H18"/>
  <c r="K18" s="1"/>
  <c r="G58"/>
  <c r="F19"/>
  <c r="L60"/>
  <c r="H18" i="6" s="1"/>
  <c r="I18" s="1"/>
  <c r="F26"/>
  <c r="N13" i="10"/>
  <c r="J13"/>
  <c r="D13"/>
  <c r="F13"/>
  <c r="R13"/>
  <c r="L13"/>
  <c r="P13"/>
  <c r="U24"/>
  <c r="T24" s="1"/>
  <c r="I27" i="6"/>
  <c r="U17" i="10"/>
  <c r="T17" s="1"/>
  <c r="I20" i="6"/>
  <c r="F22"/>
  <c r="L108" i="4"/>
  <c r="H22" i="6" s="1"/>
  <c r="J832" i="5"/>
  <c r="H829"/>
  <c r="H136" i="4"/>
  <c r="K136" s="1"/>
  <c r="I136"/>
  <c r="I134" s="1"/>
  <c r="J723" i="5"/>
  <c r="H721"/>
  <c r="H300" i="4"/>
  <c r="K300" s="1"/>
  <c r="I300"/>
  <c r="I32"/>
  <c r="U23" i="10"/>
  <c r="T23" s="1"/>
  <c r="I26" i="6"/>
  <c r="U16" i="10"/>
  <c r="T16" s="1"/>
  <c r="I19" i="6"/>
  <c r="F21"/>
  <c r="L79" i="4"/>
  <c r="H21" i="6" s="1"/>
  <c r="L335" i="4" l="1"/>
  <c r="H25" i="6" s="1"/>
  <c r="U22" i="10" s="1"/>
  <c r="T22" s="1"/>
  <c r="H19" i="4"/>
  <c r="K19" s="1"/>
  <c r="I19"/>
  <c r="I12" s="1"/>
  <c r="J58"/>
  <c r="J32" s="1"/>
  <c r="H58"/>
  <c r="K58" s="1"/>
  <c r="L49" s="1"/>
  <c r="U15" i="10"/>
  <c r="T15" s="1"/>
  <c r="H15" s="1"/>
  <c r="F24"/>
  <c r="J24"/>
  <c r="H24"/>
  <c r="P24"/>
  <c r="L24"/>
  <c r="R24"/>
  <c r="D24"/>
  <c r="N24"/>
  <c r="H847" i="5"/>
  <c r="H822"/>
  <c r="H841"/>
  <c r="J829"/>
  <c r="H815"/>
  <c r="L23" i="10"/>
  <c r="N23"/>
  <c r="J23"/>
  <c r="P23"/>
  <c r="D23"/>
  <c r="H23"/>
  <c r="F23"/>
  <c r="R23"/>
  <c r="P17"/>
  <c r="N17"/>
  <c r="J17"/>
  <c r="H17"/>
  <c r="R17"/>
  <c r="F17"/>
  <c r="L17"/>
  <c r="D17"/>
  <c r="F23" i="6"/>
  <c r="L134" i="4"/>
  <c r="H23" i="6" s="1"/>
  <c r="U19" i="10"/>
  <c r="T19" s="1"/>
  <c r="I22" i="6"/>
  <c r="F17"/>
  <c r="J721" i="5"/>
  <c r="F333" i="4"/>
  <c r="U18" i="10"/>
  <c r="T18" s="1"/>
  <c r="I21" i="6"/>
  <c r="D16" i="10"/>
  <c r="R16"/>
  <c r="P16"/>
  <c r="L16"/>
  <c r="J16"/>
  <c r="F16"/>
  <c r="N16"/>
  <c r="H16"/>
  <c r="R22" l="1"/>
  <c r="F22"/>
  <c r="L22"/>
  <c r="P22"/>
  <c r="D22"/>
  <c r="J22"/>
  <c r="H22"/>
  <c r="N22"/>
  <c r="I25" i="6"/>
  <c r="L12" i="4"/>
  <c r="F14" i="6"/>
  <c r="H333" i="4"/>
  <c r="K333" s="1"/>
  <c r="I333"/>
  <c r="F15" i="6"/>
  <c r="G17"/>
  <c r="G28" s="1"/>
  <c r="L32" i="4"/>
  <c r="H17" i="6" s="1"/>
  <c r="I17" s="1"/>
  <c r="R15" i="10"/>
  <c r="D15"/>
  <c r="L15"/>
  <c r="F15"/>
  <c r="N15"/>
  <c r="J15"/>
  <c r="P15"/>
  <c r="J841" i="5"/>
  <c r="H839"/>
  <c r="J815"/>
  <c r="H813"/>
  <c r="J822"/>
  <c r="H820"/>
  <c r="G841"/>
  <c r="G822"/>
  <c r="G815"/>
  <c r="G847"/>
  <c r="U20" i="10"/>
  <c r="T20" s="1"/>
  <c r="I23" i="6"/>
  <c r="J847" i="5"/>
  <c r="H845"/>
  <c r="F19" i="10"/>
  <c r="N19"/>
  <c r="D19"/>
  <c r="R19"/>
  <c r="H19"/>
  <c r="L19"/>
  <c r="P19"/>
  <c r="J19"/>
  <c r="L18"/>
  <c r="R18"/>
  <c r="P18"/>
  <c r="J18"/>
  <c r="N18"/>
  <c r="H18"/>
  <c r="D18"/>
  <c r="F18"/>
  <c r="H14" i="6" l="1"/>
  <c r="U11" i="10" s="1"/>
  <c r="T11" s="1"/>
  <c r="H15" i="6"/>
  <c r="U12" i="10" s="1"/>
  <c r="T12" s="1"/>
  <c r="U14"/>
  <c r="T14" s="1"/>
  <c r="J839" i="5"/>
  <c r="F331" i="4"/>
  <c r="H20" i="10"/>
  <c r="D20"/>
  <c r="R20"/>
  <c r="L20"/>
  <c r="N20"/>
  <c r="F20"/>
  <c r="P20"/>
  <c r="J20"/>
  <c r="J813" i="5"/>
  <c r="F329" i="4"/>
  <c r="J845" i="5"/>
  <c r="F332" i="4"/>
  <c r="F330"/>
  <c r="J820" i="5"/>
  <c r="I14" i="6" l="1"/>
  <c r="I15"/>
  <c r="N11" i="10"/>
  <c r="H11"/>
  <c r="R11"/>
  <c r="F11"/>
  <c r="J11"/>
  <c r="P11"/>
  <c r="L11"/>
  <c r="J12"/>
  <c r="H12"/>
  <c r="R12"/>
  <c r="P12"/>
  <c r="D12"/>
  <c r="F12"/>
  <c r="N12"/>
  <c r="L12"/>
  <c r="H331" i="4"/>
  <c r="K331" s="1"/>
  <c r="I331"/>
  <c r="N14" i="10"/>
  <c r="F14"/>
  <c r="H14"/>
  <c r="L14"/>
  <c r="J14"/>
  <c r="R14"/>
  <c r="D14"/>
  <c r="P14"/>
  <c r="I329" i="4"/>
  <c r="H329"/>
  <c r="K329" s="1"/>
  <c r="H332"/>
  <c r="K332" s="1"/>
  <c r="I332"/>
  <c r="I330"/>
  <c r="H330"/>
  <c r="K330" s="1"/>
  <c r="I243" l="1"/>
  <c r="L243" s="1"/>
  <c r="H24" i="6" l="1"/>
  <c r="H28" s="1"/>
  <c r="F24"/>
  <c r="F28" s="1"/>
  <c r="U21" i="10" l="1"/>
  <c r="U25" s="1"/>
  <c r="I24" i="6"/>
  <c r="I28" s="1"/>
  <c r="J26" s="1"/>
  <c r="F29"/>
  <c r="G29"/>
  <c r="G23" i="2"/>
  <c r="J14" i="6" l="1"/>
  <c r="J18"/>
  <c r="J19"/>
  <c r="T21" i="10"/>
  <c r="N21" s="1"/>
  <c r="N25" s="1"/>
  <c r="J15" i="6"/>
  <c r="J25"/>
  <c r="J20"/>
  <c r="J22"/>
  <c r="J21"/>
  <c r="J27"/>
  <c r="J24"/>
  <c r="J23"/>
  <c r="J16"/>
  <c r="J17"/>
  <c r="H29"/>
  <c r="H34" i="2"/>
  <c r="H36" s="1"/>
  <c r="I12" i="3"/>
  <c r="G25" i="2"/>
  <c r="G27" s="1"/>
  <c r="L16" i="1" s="1"/>
  <c r="L18" s="1"/>
  <c r="R21" i="10" l="1"/>
  <c r="R25" s="1"/>
  <c r="H21"/>
  <c r="H25" s="1"/>
  <c r="L21"/>
  <c r="L25" s="1"/>
  <c r="J28" i="6"/>
  <c r="D21" i="10"/>
  <c r="T25"/>
  <c r="F21"/>
  <c r="F25" s="1"/>
  <c r="J21"/>
  <c r="J25" s="1"/>
  <c r="P21"/>
  <c r="P25" s="1"/>
  <c r="C17" i="3"/>
  <c r="C20"/>
  <c r="C16"/>
  <c r="C15"/>
  <c r="C14" i="10" l="1"/>
  <c r="C22"/>
  <c r="Q25"/>
  <c r="Q26" s="1"/>
  <c r="I25"/>
  <c r="I26" s="1"/>
  <c r="C21"/>
  <c r="C11"/>
  <c r="C12"/>
  <c r="C18"/>
  <c r="C20"/>
  <c r="M25"/>
  <c r="M26" s="1"/>
  <c r="C13"/>
  <c r="G25"/>
  <c r="G26" s="1"/>
  <c r="C16"/>
  <c r="C17"/>
  <c r="S25"/>
  <c r="S26" s="1"/>
  <c r="K25"/>
  <c r="K26" s="1"/>
  <c r="C23"/>
  <c r="C15"/>
  <c r="O25"/>
  <c r="O26" s="1"/>
  <c r="C19"/>
  <c r="C24"/>
  <c r="C18" i="3"/>
  <c r="C19" s="1"/>
  <c r="C25" s="1"/>
  <c r="C26" s="1"/>
  <c r="C25" i="10" l="1"/>
  <c r="X11"/>
  <c r="S38"/>
  <c r="D11"/>
  <c r="D25" s="1"/>
  <c r="D28" s="1"/>
  <c r="F28" s="1"/>
  <c r="H28" s="1"/>
  <c r="J28" s="1"/>
  <c r="L28" s="1"/>
  <c r="N28" s="1"/>
  <c r="P28" s="1"/>
  <c r="R28" s="1"/>
  <c r="E25" l="1"/>
  <c r="E26" s="1"/>
  <c r="E28" s="1"/>
  <c r="G28" s="1"/>
  <c r="I28" s="1"/>
  <c r="K28" s="1"/>
  <c r="M28" s="1"/>
  <c r="O28" s="1"/>
  <c r="Q28" s="1"/>
  <c r="S28" s="1"/>
</calcChain>
</file>

<file path=xl/sharedStrings.xml><?xml version="1.0" encoding="utf-8"?>
<sst xmlns="http://schemas.openxmlformats.org/spreadsheetml/2006/main" count="28856" uniqueCount="14283">
  <si>
    <t>Identificação da Obra:</t>
  </si>
  <si>
    <t>Objeto</t>
  </si>
  <si>
    <t>Órgão</t>
  </si>
  <si>
    <t>Endereço</t>
  </si>
  <si>
    <t>Município</t>
  </si>
  <si>
    <t>Preço Máximo</t>
  </si>
  <si>
    <t>Área Construída</t>
  </si>
  <si>
    <t>R$ / m²</t>
  </si>
  <si>
    <t xml:space="preserve">Data </t>
  </si>
  <si>
    <t>Identificação do Orçamentista:</t>
  </si>
  <si>
    <t>Nome Completo</t>
  </si>
  <si>
    <t>Profissão</t>
  </si>
  <si>
    <t>CREA / CAU N°</t>
  </si>
  <si>
    <t>ART / RRT N°</t>
  </si>
  <si>
    <t>Empresa</t>
  </si>
  <si>
    <t>PARANÁ EDIFICAÇÕES</t>
  </si>
  <si>
    <t>Telefone</t>
  </si>
  <si>
    <t>E-mail</t>
  </si>
  <si>
    <t xml:space="preserve">Check-list da Documentação </t>
  </si>
  <si>
    <t>Documento</t>
  </si>
  <si>
    <t>SIM</t>
  </si>
  <si>
    <t>NÃO</t>
  </si>
  <si>
    <t>NÃO SE APLICA</t>
  </si>
  <si>
    <t>Folha de Fechamento</t>
  </si>
  <si>
    <t>Folha Resumo</t>
  </si>
  <si>
    <t>Planilha Orçamentária</t>
  </si>
  <si>
    <t>Cronograma Físico Financeiro</t>
  </si>
  <si>
    <t>Composições Complementares (Analítica)</t>
  </si>
  <si>
    <t xml:space="preserve">Cotações de Insumos / Proposta de Serviços Terceirizados </t>
  </si>
  <si>
    <t>Curva ABC de Serviços</t>
  </si>
  <si>
    <t>Composição do BDI</t>
  </si>
  <si>
    <t>ART ou RRT Quitada</t>
  </si>
  <si>
    <t>Memória de Cálculo</t>
  </si>
  <si>
    <t>Relatório Fotográfico</t>
  </si>
  <si>
    <t xml:space="preserve">Projetos / Croquis </t>
  </si>
  <si>
    <t>Termo de Responsabilidade:</t>
  </si>
  <si>
    <t>Correto uso dos modelos e da tabela SEIL/PRED</t>
  </si>
  <si>
    <t>Declaração de Liberação do Direito Autoral:</t>
  </si>
  <si>
    <t>Responsável Técnico</t>
  </si>
  <si>
    <t>Carimbo e Assinatura</t>
  </si>
  <si>
    <t>AMPLIAÇÃO</t>
  </si>
  <si>
    <t>CONSTRUÇÃO</t>
  </si>
  <si>
    <t xml:space="preserve"> </t>
  </si>
  <si>
    <t>FABRICAÇÃO</t>
  </si>
  <si>
    <t>RECUPERAÇÃO</t>
  </si>
  <si>
    <t>REFORMA</t>
  </si>
  <si>
    <t>CONSERTO</t>
  </si>
  <si>
    <t>CONSERVAÇÃO</t>
  </si>
  <si>
    <t>FOLHA RESUMO  PARA FECHAMENTO DE ORÇAMENTO</t>
  </si>
  <si>
    <t>DATA:</t>
  </si>
  <si>
    <t>DEMOLIÇÃO</t>
  </si>
  <si>
    <t>PRÓPRIO:</t>
  </si>
  <si>
    <t>TIPO DE OBRA/SERVIÇO:</t>
  </si>
  <si>
    <t>INSTALAÇÃO</t>
  </si>
  <si>
    <t>ENDEREÇO:</t>
  </si>
  <si>
    <t>MUNICÍPIO:</t>
  </si>
  <si>
    <t>MANUTENÇÃO</t>
  </si>
  <si>
    <t>ORGÃO:</t>
  </si>
  <si>
    <t>PROTOCOLO:</t>
  </si>
  <si>
    <t>MONTAGEM</t>
  </si>
  <si>
    <t>OPERAÇÃO</t>
  </si>
  <si>
    <t>REPAROS</t>
  </si>
  <si>
    <t>Nº LEVANTº:</t>
  </si>
  <si>
    <t>ORGANIZADO POR:</t>
  </si>
  <si>
    <t>TRANSPORTE</t>
  </si>
  <si>
    <t>RESPONSÁVEL TÉCNICO:</t>
  </si>
  <si>
    <t>CREA / CAU:</t>
  </si>
  <si>
    <t>ESCRITÓRIO REGIONAL DE</t>
  </si>
  <si>
    <t>ART / RRT N°:</t>
  </si>
  <si>
    <t xml:space="preserve"> APUCARANA</t>
  </si>
  <si>
    <t>OBSERVAÇÃO:</t>
  </si>
  <si>
    <t xml:space="preserve"> CAMPO MOURÃO</t>
  </si>
  <si>
    <t xml:space="preserve"> CASCAVEL</t>
  </si>
  <si>
    <t xml:space="preserve"> CURITIBA</t>
  </si>
  <si>
    <t xml:space="preserve"> GUARAPUAVA</t>
  </si>
  <si>
    <t>Custo total da obra:</t>
  </si>
  <si>
    <t xml:space="preserve">R$ </t>
  </si>
  <si>
    <t xml:space="preserve"> IRATI</t>
  </si>
  <si>
    <t xml:space="preserve"> LONDRINA</t>
  </si>
  <si>
    <t xml:space="preserve">BDI (%)= </t>
  </si>
  <si>
    <t>R$</t>
  </si>
  <si>
    <t xml:space="preserve"> MARINGÁ</t>
  </si>
  <si>
    <t>1601380,87</t>
  </si>
  <si>
    <t xml:space="preserve"> PARANAVAÍ </t>
  </si>
  <si>
    <t>Valor total da obra com BDI :</t>
  </si>
  <si>
    <t xml:space="preserve"> PATO BRANCO </t>
  </si>
  <si>
    <t xml:space="preserve"> PONTA GROSSA</t>
  </si>
  <si>
    <t xml:space="preserve"> SANTO ANTÔNIO DA PLATINA</t>
  </si>
  <si>
    <t xml:space="preserve"> TOLEDO</t>
  </si>
  <si>
    <t>Prazo de execução :</t>
  </si>
  <si>
    <t>DIAS CORRIDOS</t>
  </si>
  <si>
    <t xml:space="preserve"> UMUARAMA</t>
  </si>
  <si>
    <t>Relatório MAT+MO :</t>
  </si>
  <si>
    <t xml:space="preserve">MATERIAL = </t>
  </si>
  <si>
    <t xml:space="preserve">MÃO-DE-OBRA = </t>
  </si>
  <si>
    <t>Referencial utilizado:</t>
  </si>
  <si>
    <t>Data-base:</t>
  </si>
  <si>
    <t>_________________________</t>
  </si>
  <si>
    <t>_______________________</t>
  </si>
  <si>
    <t>__________________________</t>
  </si>
  <si>
    <t>Resp. Aprovação</t>
  </si>
  <si>
    <t xml:space="preserve">Gerente </t>
  </si>
  <si>
    <t>PRAZO DE OBRA:</t>
  </si>
  <si>
    <t>COMPOSIÇÃO DE BDI PARA EDIFICAÇÕES</t>
  </si>
  <si>
    <t>Vigência: 01/12/2015</t>
  </si>
  <si>
    <t>CUSTO TOTAL DO SERVIÇO (R$):</t>
  </si>
  <si>
    <t>ITEM</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</si>
  <si>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</si>
  <si>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</si>
  <si>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</si>
  <si>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</si>
  <si>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</si>
  <si>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</si>
  <si>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</si>
  <si>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</si>
  <si>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</si>
  <si>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</si>
  <si>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</si>
  <si>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</si>
  <si>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</si>
  <si>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</si>
  <si>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</si>
  <si>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</si>
  <si>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</si>
  <si>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</si>
  <si>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</si>
  <si>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</si>
  <si>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</si>
  <si>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</si>
  <si>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</si>
  <si>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</si>
  <si>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</si>
  <si>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</si>
  <si>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</si>
  <si>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</si>
  <si>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</si>
  <si>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</si>
  <si>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</si>
  <si>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</si>
  <si>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</si>
  <si>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</si>
  <si>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</si>
  <si>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</si>
  <si>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</si>
  <si>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</si>
  <si>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</si>
  <si>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</si>
  <si>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</si>
  <si>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</si>
  <si>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</si>
  <si>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</si>
  <si>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</si>
  <si>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</si>
  <si>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</si>
  <si>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</si>
  <si>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</si>
  <si>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</si>
  <si>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PLANILHA DE SERVIÇOS SINTÉTICA DESONERADA</t>
  </si>
  <si>
    <t>SECRETARIA DE ESTADO DE INFRAESTRUTURA E LOGÍSTICA</t>
  </si>
  <si>
    <t>PROTOCOLO Nº:</t>
  </si>
  <si>
    <t>MUNICIPIO:</t>
  </si>
  <si>
    <t>LEVANTAMENTO Nº:</t>
  </si>
  <si>
    <t>ART N°:</t>
  </si>
  <si>
    <t>REG. CREA:</t>
  </si>
  <si>
    <t>CÓDIGO DO SERVIÇO</t>
  </si>
  <si>
    <t>DESCRIÇÃO DO SERVIÇO</t>
  </si>
  <si>
    <t>UNIDADE DE MEDIDA</t>
  </si>
  <si>
    <t>QUANTI DADE</t>
  </si>
  <si>
    <t>MATERIAL</t>
  </si>
  <si>
    <t>MÃO DE OBRA</t>
  </si>
  <si>
    <t>CUSTO UNITÁRIO</t>
  </si>
  <si>
    <t xml:space="preserve">CUSTO TOTAL </t>
  </si>
  <si>
    <t>SUBTOTAL</t>
  </si>
  <si>
    <t>ADMINISTRAÇÃO LOCAL</t>
  </si>
  <si>
    <t>A administração local deverá ser faturada de acordo com o andamento físico da obra</t>
  </si>
  <si>
    <t>1.1</t>
  </si>
  <si>
    <t>COMP 001</t>
  </si>
  <si>
    <t>MOBILIZAÇÃO - CANTEIRO DE OBRAS</t>
  </si>
  <si>
    <t>2.1</t>
  </si>
  <si>
    <t>2.2</t>
  </si>
  <si>
    <t>2.3</t>
  </si>
  <si>
    <t>De acordo com o Manual de Placas Técnicas de Obras de Edificações</t>
  </si>
  <si>
    <t>2.4</t>
  </si>
  <si>
    <t>COMP 034</t>
  </si>
  <si>
    <t>2.5</t>
  </si>
  <si>
    <t>COMP 035</t>
  </si>
  <si>
    <t>2.6</t>
  </si>
  <si>
    <t>COMP 037</t>
  </si>
  <si>
    <t>2.7</t>
  </si>
  <si>
    <t>2.8</t>
  </si>
  <si>
    <t>2.9</t>
  </si>
  <si>
    <t>COMP 041</t>
  </si>
  <si>
    <t>MOVIMENTO DE TERRA</t>
  </si>
  <si>
    <t>3.1</t>
  </si>
  <si>
    <t>FUNDAÇÃO - VIGAS BALDRAME</t>
  </si>
  <si>
    <t>3.1.1</t>
  </si>
  <si>
    <t>3.1.2</t>
  </si>
  <si>
    <t>3.1.3</t>
  </si>
  <si>
    <t>3.2</t>
  </si>
  <si>
    <t>FUNDAÇÃO PROFUNDA - BLOCOS</t>
  </si>
  <si>
    <t>3.2.1</t>
  </si>
  <si>
    <t>3.2.2</t>
  </si>
  <si>
    <t>3.2.3</t>
  </si>
  <si>
    <t>FUNDAÇÃO E ESTRUTURA</t>
  </si>
  <si>
    <t>4.1</t>
  </si>
  <si>
    <t>FUNDAÇÃO - ESTACAS CRAVADA</t>
  </si>
  <si>
    <t>4.1.1</t>
  </si>
  <si>
    <t>4.2</t>
  </si>
  <si>
    <t>FUNDAÇÃO - BLOCOS</t>
  </si>
  <si>
    <t>4.2.1</t>
  </si>
  <si>
    <t>4.2.2</t>
  </si>
  <si>
    <t>4.2.3</t>
  </si>
  <si>
    <t>COMP 002</t>
  </si>
  <si>
    <t>4.2.4</t>
  </si>
  <si>
    <t>4.2.5</t>
  </si>
  <si>
    <t>4.2.6</t>
  </si>
  <si>
    <t>4.3</t>
  </si>
  <si>
    <t>4.3.1</t>
  </si>
  <si>
    <t>4.3.2</t>
  </si>
  <si>
    <t>4.3.3</t>
  </si>
  <si>
    <t>4.3.4</t>
  </si>
  <si>
    <t>4.3.5</t>
  </si>
  <si>
    <t>4.4</t>
  </si>
  <si>
    <t>ESTRUTURA - PILARES, VIGAS E LAJES</t>
  </si>
  <si>
    <t>4.4.1</t>
  </si>
  <si>
    <t>COMP 132</t>
  </si>
  <si>
    <t>4.4.2</t>
  </si>
  <si>
    <t>4.4.3</t>
  </si>
  <si>
    <t>4.4.4</t>
  </si>
  <si>
    <t>4.4.5</t>
  </si>
  <si>
    <t>4.4.6</t>
  </si>
  <si>
    <t>4.4.7</t>
  </si>
  <si>
    <t>4.4.8</t>
  </si>
  <si>
    <t>COMP 003</t>
  </si>
  <si>
    <t>4.4.9</t>
  </si>
  <si>
    <t>4.4.10</t>
  </si>
  <si>
    <t>COMP 023</t>
  </si>
  <si>
    <t>ALVENARIA - VEDAÇÃO</t>
  </si>
  <si>
    <t>5.1</t>
  </si>
  <si>
    <t>COMP 026</t>
  </si>
  <si>
    <t>5.2</t>
  </si>
  <si>
    <t>COMP 027</t>
  </si>
  <si>
    <t>5.3</t>
  </si>
  <si>
    <t>COMP 133</t>
  </si>
  <si>
    <t>COMP 004</t>
  </si>
  <si>
    <t>IMPERMEABILIZAÇÃO</t>
  </si>
  <si>
    <t>COMP 028</t>
  </si>
  <si>
    <t>COBERTURA</t>
  </si>
  <si>
    <t>7.1</t>
  </si>
  <si>
    <t>7.2</t>
  </si>
  <si>
    <t>COMP 015</t>
  </si>
  <si>
    <t>7.3</t>
  </si>
  <si>
    <t>COMP 046</t>
  </si>
  <si>
    <t>COMP 047</t>
  </si>
  <si>
    <t>COMP 048</t>
  </si>
  <si>
    <t>REVESTIMENTOS</t>
  </si>
  <si>
    <t>8.1</t>
  </si>
  <si>
    <t>PISO</t>
  </si>
  <si>
    <t>8.1.1</t>
  </si>
  <si>
    <t>8.1.2</t>
  </si>
  <si>
    <t>COMP 029</t>
  </si>
  <si>
    <t>8.1.3</t>
  </si>
  <si>
    <t>8.1.4</t>
  </si>
  <si>
    <t>COMP 051</t>
  </si>
  <si>
    <t>NOVO</t>
  </si>
  <si>
    <t>COMP 134</t>
  </si>
  <si>
    <t>8.1.6</t>
  </si>
  <si>
    <t>COMP 032</t>
  </si>
  <si>
    <t>8.1.7</t>
  </si>
  <si>
    <t>8.1.8</t>
  </si>
  <si>
    <t>COMP 050</t>
  </si>
  <si>
    <t>8.1.9</t>
  </si>
  <si>
    <t>COMP 049</t>
  </si>
  <si>
    <t>8.1.10</t>
  </si>
  <si>
    <t>8.1.11</t>
  </si>
  <si>
    <t>COMP 042</t>
  </si>
  <si>
    <t>8.1.12</t>
  </si>
  <si>
    <t>8.2</t>
  </si>
  <si>
    <t>PAREDES</t>
  </si>
  <si>
    <t>8.2.1</t>
  </si>
  <si>
    <t>8.2.2</t>
  </si>
  <si>
    <t>8.2.3</t>
  </si>
  <si>
    <t>COMP 138</t>
  </si>
  <si>
    <t>8.2.4</t>
  </si>
  <si>
    <t>8.2.5</t>
  </si>
  <si>
    <t>COMP 135</t>
  </si>
  <si>
    <t>8.2.6</t>
  </si>
  <si>
    <t>COMP 136</t>
  </si>
  <si>
    <t>8.2.7</t>
  </si>
  <si>
    <t>8.2.8</t>
  </si>
  <si>
    <t>8.3</t>
  </si>
  <si>
    <t>TETO</t>
  </si>
  <si>
    <t>8.3.1</t>
  </si>
  <si>
    <t>8.3.2</t>
  </si>
  <si>
    <t>8.3.3</t>
  </si>
  <si>
    <t>8.3.4</t>
  </si>
  <si>
    <t>ESQUADRIAS</t>
  </si>
  <si>
    <t>9.1</t>
  </si>
  <si>
    <t>MADEIRA</t>
  </si>
  <si>
    <t>9.1.1</t>
  </si>
  <si>
    <t>9.1.2</t>
  </si>
  <si>
    <t>9.1.3</t>
  </si>
  <si>
    <t>COMP 006</t>
  </si>
  <si>
    <t>9.1.4</t>
  </si>
  <si>
    <t>9.1.5</t>
  </si>
  <si>
    <t>COMP 007</t>
  </si>
  <si>
    <t>9.1.6</t>
  </si>
  <si>
    <t>COMP 008</t>
  </si>
  <si>
    <t>9.1.7</t>
  </si>
  <si>
    <t>COMP 045</t>
  </si>
  <si>
    <t>9.2</t>
  </si>
  <si>
    <t>ALUMÍNIO</t>
  </si>
  <si>
    <t>9.2.1</t>
  </si>
  <si>
    <t>COMP 052</t>
  </si>
  <si>
    <t>9.2.2</t>
  </si>
  <si>
    <t>COMP 056</t>
  </si>
  <si>
    <t>9.2.4</t>
  </si>
  <si>
    <t>COMP 146</t>
  </si>
  <si>
    <t>9.3</t>
  </si>
  <si>
    <t>CONJUNTO DE VIDRO E ALUMÍNIO</t>
  </si>
  <si>
    <t>9.3.1</t>
  </si>
  <si>
    <t>COMP 057</t>
  </si>
  <si>
    <t>9.3.2</t>
  </si>
  <si>
    <t>COMP 058</t>
  </si>
  <si>
    <t>9.4</t>
  </si>
  <si>
    <t>PINTURA</t>
  </si>
  <si>
    <t>9.4.1</t>
  </si>
  <si>
    <t>9.5</t>
  </si>
  <si>
    <t>VIDROS</t>
  </si>
  <si>
    <t>9.5.3</t>
  </si>
  <si>
    <t>9.5.4</t>
  </si>
  <si>
    <t>COMP 054</t>
  </si>
  <si>
    <t>9.6</t>
  </si>
  <si>
    <t>SOLEIRA/PEITORIL</t>
  </si>
  <si>
    <t>9.6.1</t>
  </si>
  <si>
    <t>COMP 053</t>
  </si>
  <si>
    <t>INSTALAÇÃO ELÉTRICA</t>
  </si>
  <si>
    <t>10.1</t>
  </si>
  <si>
    <t>PADRÃO DE ENTRADA TRIFÁSICO 200A AÉREO</t>
  </si>
  <si>
    <t>10.1.1</t>
  </si>
  <si>
    <t>COMP 059</t>
  </si>
  <si>
    <t>10.2</t>
  </si>
  <si>
    <t>QDG</t>
  </si>
  <si>
    <t>10.2.1</t>
  </si>
  <si>
    <t>COMP 061</t>
  </si>
  <si>
    <t>10.2.2</t>
  </si>
  <si>
    <t>10.2.3</t>
  </si>
  <si>
    <t>10.2.4</t>
  </si>
  <si>
    <t>10.2.5</t>
  </si>
  <si>
    <t>10.2.6</t>
  </si>
  <si>
    <t>10.2.7</t>
  </si>
  <si>
    <t>10.2.8</t>
  </si>
  <si>
    <t>COMP 009</t>
  </si>
  <si>
    <t>10.2.9</t>
  </si>
  <si>
    <t>COMP 010</t>
  </si>
  <si>
    <t>10.2.10</t>
  </si>
  <si>
    <t>10.2.11</t>
  </si>
  <si>
    <t>COMP 011</t>
  </si>
  <si>
    <t>10.2.12</t>
  </si>
  <si>
    <t>COMP 060</t>
  </si>
  <si>
    <t>10.2.13</t>
  </si>
  <si>
    <t>10.2.14</t>
  </si>
  <si>
    <t>10.3</t>
  </si>
  <si>
    <t>EQUIPAMENTOS - QDG</t>
  </si>
  <si>
    <t>10.3.1</t>
  </si>
  <si>
    <t>COMP 062</t>
  </si>
  <si>
    <t>10.3.2</t>
  </si>
  <si>
    <t>COMP 063</t>
  </si>
  <si>
    <t>10.3.3</t>
  </si>
  <si>
    <t>COMP 064</t>
  </si>
  <si>
    <t>10.3.4</t>
  </si>
  <si>
    <t>10.3.5</t>
  </si>
  <si>
    <t>COMP 065</t>
  </si>
  <si>
    <t>10.3.6</t>
  </si>
  <si>
    <t>10.3.7</t>
  </si>
  <si>
    <t>10.3.8</t>
  </si>
  <si>
    <t>10.3.9</t>
  </si>
  <si>
    <t>10.3.10</t>
  </si>
  <si>
    <t>10.3.11</t>
  </si>
  <si>
    <t>10.3.12</t>
  </si>
  <si>
    <t>10.3.13</t>
  </si>
  <si>
    <t>10.3.14</t>
  </si>
  <si>
    <t>10.3.15</t>
  </si>
  <si>
    <t>10.3.16</t>
  </si>
  <si>
    <t>10.3.17</t>
  </si>
  <si>
    <t>10.3.18</t>
  </si>
  <si>
    <t>COMP 066</t>
  </si>
  <si>
    <t>10.3.19</t>
  </si>
  <si>
    <t>COMP 067</t>
  </si>
  <si>
    <t>10.3.20</t>
  </si>
  <si>
    <t>COMP 068</t>
  </si>
  <si>
    <t>10.3.21</t>
  </si>
  <si>
    <t>10.3.22</t>
  </si>
  <si>
    <t>10.3.23</t>
  </si>
  <si>
    <t>10.3.24</t>
  </si>
  <si>
    <t>10.4</t>
  </si>
  <si>
    <t>QF - COMPRESSOR</t>
  </si>
  <si>
    <t>10.4.1</t>
  </si>
  <si>
    <t>COMP 069</t>
  </si>
  <si>
    <t>10.4.2</t>
  </si>
  <si>
    <t>10.4.3</t>
  </si>
  <si>
    <t>COMP 070</t>
  </si>
  <si>
    <t>10.4.4</t>
  </si>
  <si>
    <t>COMP 071</t>
  </si>
  <si>
    <t>10.4.5</t>
  </si>
  <si>
    <t>COMP 072</t>
  </si>
  <si>
    <t>10.4.6</t>
  </si>
  <si>
    <t>10.5</t>
  </si>
  <si>
    <t>QF - CISTERNA</t>
  </si>
  <si>
    <t>10.5.1</t>
  </si>
  <si>
    <t>10.5.2</t>
  </si>
  <si>
    <t>10.5.3</t>
  </si>
  <si>
    <t>10.5.4</t>
  </si>
  <si>
    <t>10.5.5</t>
  </si>
  <si>
    <t>10.5.6</t>
  </si>
  <si>
    <t>10.6</t>
  </si>
  <si>
    <t>CABEAMENTO ESTRUTURADO</t>
  </si>
  <si>
    <t>10.6.1</t>
  </si>
  <si>
    <t>ENTRADA DE TELEFONIA</t>
  </si>
  <si>
    <t>10.6.1.1</t>
  </si>
  <si>
    <t>10.6.1.2</t>
  </si>
  <si>
    <t>10.6.1.3</t>
  </si>
  <si>
    <t>COMP 073</t>
  </si>
  <si>
    <t>10.6.1.4</t>
  </si>
  <si>
    <t>COMP 074</t>
  </si>
  <si>
    <t>10.6.2</t>
  </si>
  <si>
    <t xml:space="preserve">PLANTA BAIXA PAV. TÉRREO RACK "A" - 233PONTOS </t>
  </si>
  <si>
    <t>10.6.2.1</t>
  </si>
  <si>
    <t>COMP 075</t>
  </si>
  <si>
    <t>10.6.2.2</t>
  </si>
  <si>
    <t>10.6.2.3</t>
  </si>
  <si>
    <t>COMP 076</t>
  </si>
  <si>
    <t>10.6.2.4</t>
  </si>
  <si>
    <t>COMP 077</t>
  </si>
  <si>
    <t>10.6.2.5</t>
  </si>
  <si>
    <t>10.6.2.6</t>
  </si>
  <si>
    <t>COMP 078</t>
  </si>
  <si>
    <t>10.6.2.7</t>
  </si>
  <si>
    <t>COMP 079</t>
  </si>
  <si>
    <t>10.6.2.8</t>
  </si>
  <si>
    <t>COMP 080</t>
  </si>
  <si>
    <t>10.6.2.9</t>
  </si>
  <si>
    <t>COMP 081</t>
  </si>
  <si>
    <t>10.6.2.10</t>
  </si>
  <si>
    <t>COMP 082</t>
  </si>
  <si>
    <t>10.6.2.11</t>
  </si>
  <si>
    <t>COMP 083</t>
  </si>
  <si>
    <t>10.6.2.12</t>
  </si>
  <si>
    <t>10.6.2.13</t>
  </si>
  <si>
    <t>10.6.2.14</t>
  </si>
  <si>
    <t>10.6.2.15</t>
  </si>
  <si>
    <t>COMP 084</t>
  </si>
  <si>
    <t>10.6.2.16</t>
  </si>
  <si>
    <t>COMP 085</t>
  </si>
  <si>
    <t>10.6.2.17</t>
  </si>
  <si>
    <t>COMP 086</t>
  </si>
  <si>
    <t>10.6.3</t>
  </si>
  <si>
    <t>CFTV / ALARME</t>
  </si>
  <si>
    <t>10.6.3.1</t>
  </si>
  <si>
    <t>10.6.3.2</t>
  </si>
  <si>
    <t>COMP 087</t>
  </si>
  <si>
    <t>10.6.3.3</t>
  </si>
  <si>
    <t>COMP 088</t>
  </si>
  <si>
    <t>10.6.3.4</t>
  </si>
  <si>
    <t>COMP 089</t>
  </si>
  <si>
    <t>10.6.3.5</t>
  </si>
  <si>
    <t>COMP 090</t>
  </si>
  <si>
    <t>10.6.3.6</t>
  </si>
  <si>
    <t>COMP 091</t>
  </si>
  <si>
    <t>10.6.3.7</t>
  </si>
  <si>
    <t>COMP 092</t>
  </si>
  <si>
    <t>10.6.3.8</t>
  </si>
  <si>
    <t>10.6.3.9</t>
  </si>
  <si>
    <t>COMP 093</t>
  </si>
  <si>
    <t>10.6.3.10</t>
  </si>
  <si>
    <t>10.6.3.11</t>
  </si>
  <si>
    <t>10.6.3.12</t>
  </si>
  <si>
    <t>10.6.3.13</t>
  </si>
  <si>
    <t>10.6.3.14</t>
  </si>
  <si>
    <t>10.7</t>
  </si>
  <si>
    <t>PÁRA - RAIOS (SPDA)</t>
  </si>
  <si>
    <t>10.7.1</t>
  </si>
  <si>
    <t>10.7.2</t>
  </si>
  <si>
    <t>COMP 094</t>
  </si>
  <si>
    <t>10.7.3</t>
  </si>
  <si>
    <t>COMP 102</t>
  </si>
  <si>
    <t>10.7.4</t>
  </si>
  <si>
    <t>10.7.5</t>
  </si>
  <si>
    <t>COMP 096</t>
  </si>
  <si>
    <t>10.7.6</t>
  </si>
  <si>
    <t>10.7.7</t>
  </si>
  <si>
    <t>COMP 097</t>
  </si>
  <si>
    <t>10.7.8</t>
  </si>
  <si>
    <t>COMP 098</t>
  </si>
  <si>
    <t>10.7.9</t>
  </si>
  <si>
    <t>COMP 099</t>
  </si>
  <si>
    <t>10.7.10</t>
  </si>
  <si>
    <t>COMP 095</t>
  </si>
  <si>
    <t>10.7.11</t>
  </si>
  <si>
    <t>COMP 100</t>
  </si>
  <si>
    <t>10.7.12</t>
  </si>
  <si>
    <t>COMP 101</t>
  </si>
  <si>
    <t>INSTALAÇÃO HIDRÁULICA</t>
  </si>
  <si>
    <t>11.1</t>
  </si>
  <si>
    <t>METAIS, ACESSÓRIOS E EQUIPAMENTOS - MATERIAIS BRUTO</t>
  </si>
  <si>
    <t>11.1.1</t>
  </si>
  <si>
    <t>11.1.2</t>
  </si>
  <si>
    <t>11.1.3</t>
  </si>
  <si>
    <t>11.1.4</t>
  </si>
  <si>
    <t>11.1.5</t>
  </si>
  <si>
    <t>11.1.6</t>
  </si>
  <si>
    <t>11.1.7</t>
  </si>
  <si>
    <t>11.1.8</t>
  </si>
  <si>
    <t>COMP 043</t>
  </si>
  <si>
    <t>11.1.9</t>
  </si>
  <si>
    <t>COMP 044</t>
  </si>
  <si>
    <t>11.1.10</t>
  </si>
  <si>
    <t>11.1.11</t>
  </si>
  <si>
    <t>11.1.12</t>
  </si>
  <si>
    <t>11.1.13</t>
  </si>
  <si>
    <t>11.1.14</t>
  </si>
  <si>
    <t>COMP 103</t>
  </si>
  <si>
    <t>11.1.15</t>
  </si>
  <si>
    <t>COMP 104</t>
  </si>
  <si>
    <t>11.1.16</t>
  </si>
  <si>
    <t>COMP 105</t>
  </si>
  <si>
    <t>11.1.17</t>
  </si>
  <si>
    <t>COMP 106</t>
  </si>
  <si>
    <t>11.1.18</t>
  </si>
  <si>
    <t>COMP 107</t>
  </si>
  <si>
    <t>11.1.19</t>
  </si>
  <si>
    <t>COMP 108</t>
  </si>
  <si>
    <t>11.2</t>
  </si>
  <si>
    <t>ACESSÓRIOS E EQUIPAMENTOS - ACABAMENTOS</t>
  </si>
  <si>
    <t>11.2.1</t>
  </si>
  <si>
    <t>11.2.2</t>
  </si>
  <si>
    <t>11.2.3</t>
  </si>
  <si>
    <t>COMP 109</t>
  </si>
  <si>
    <t>11.2.4</t>
  </si>
  <si>
    <t>COMP 110</t>
  </si>
  <si>
    <t>11.2.5</t>
  </si>
  <si>
    <t>COMP 111</t>
  </si>
  <si>
    <t>11.3</t>
  </si>
  <si>
    <t xml:space="preserve">TUBOS E CONEXÕES DE PVC RÍGIDO SOLDÁVEL CLASSE 15 PARA ÁGUA FRIA </t>
  </si>
  <si>
    <t>11.3.1</t>
  </si>
  <si>
    <t>11.3.2</t>
  </si>
  <si>
    <t>11.3.3</t>
  </si>
  <si>
    <t>11.3.4</t>
  </si>
  <si>
    <t>11.3.5</t>
  </si>
  <si>
    <t>11.3.6</t>
  </si>
  <si>
    <t>COMP 030</t>
  </si>
  <si>
    <t>11.3.7</t>
  </si>
  <si>
    <t>COMP 031</t>
  </si>
  <si>
    <t>11.4</t>
  </si>
  <si>
    <t>TUBOS E CONEXÕES DE COBRE</t>
  </si>
  <si>
    <t>11.4.1</t>
  </si>
  <si>
    <t>11.5</t>
  </si>
  <si>
    <t xml:space="preserve">TUBOS E CONEXÕES DE PVC TIPO ESGOTO PARA ESGOTO PRIMÁRIO </t>
  </si>
  <si>
    <t>11.5.1</t>
  </si>
  <si>
    <t>11.5.2</t>
  </si>
  <si>
    <t>11.5.3</t>
  </si>
  <si>
    <t>11.6</t>
  </si>
  <si>
    <t>TUBOS, CONEXÕES E ACESSÓRIOS DE PVC TIPO ESGOTO  PARA ESGOTO SECUNDÁRIO</t>
  </si>
  <si>
    <t>11.6.1</t>
  </si>
  <si>
    <t>11.6.2</t>
  </si>
  <si>
    <t>COMP 013</t>
  </si>
  <si>
    <t>11.6.3</t>
  </si>
  <si>
    <t>11.6.4</t>
  </si>
  <si>
    <t>COMP 014</t>
  </si>
  <si>
    <t>11.7</t>
  </si>
  <si>
    <t>TUBOS E CONEXÕES DE PVC TIPO ESGOTO PARA ÁGUAS PLUVIAIS</t>
  </si>
  <si>
    <t>11.7.1</t>
  </si>
  <si>
    <t>11.7.2</t>
  </si>
  <si>
    <t>11.7.3</t>
  </si>
  <si>
    <t>11.8</t>
  </si>
  <si>
    <t>TUBOS E CONEXÕES DE PVC RÍGIDO SOLDÁVEL CLASSE 15 PARA REDE DE AR CONDICIONADO</t>
  </si>
  <si>
    <t>11.8.1</t>
  </si>
  <si>
    <t>11.8.2</t>
  </si>
  <si>
    <t>11.9</t>
  </si>
  <si>
    <t>ACESSÓRIOS E EQUIPAMENTOS PARA INCÊNDIO</t>
  </si>
  <si>
    <t>11.9.1</t>
  </si>
  <si>
    <t>11.9.2</t>
  </si>
  <si>
    <t>11.9.3</t>
  </si>
  <si>
    <t>11.9.4</t>
  </si>
  <si>
    <t>COMP 112</t>
  </si>
  <si>
    <t>11.10</t>
  </si>
  <si>
    <t>APARELHOS SANITÁRIOS  (ESPECIFICAÇÃO VER PROJETO ARQUITETÔNICO)</t>
  </si>
  <si>
    <t>11.10.1</t>
  </si>
  <si>
    <t>11.10.2</t>
  </si>
  <si>
    <t>11.10.3</t>
  </si>
  <si>
    <t>11.10.4</t>
  </si>
  <si>
    <t>11.10.5</t>
  </si>
  <si>
    <t>COMP 114</t>
  </si>
  <si>
    <t>11.10.6</t>
  </si>
  <si>
    <t>11.10.7</t>
  </si>
  <si>
    <t>11.10.8</t>
  </si>
  <si>
    <t>COMP 012</t>
  </si>
  <si>
    <t>11.10.9</t>
  </si>
  <si>
    <t>COMP 115</t>
  </si>
  <si>
    <t>11.10.10</t>
  </si>
  <si>
    <t>COMP 116</t>
  </si>
  <si>
    <t>11.10.11</t>
  </si>
  <si>
    <t>COMP 117</t>
  </si>
  <si>
    <t>11.10.12</t>
  </si>
  <si>
    <t>COMP 118</t>
  </si>
  <si>
    <t>11.10.13</t>
  </si>
  <si>
    <t>COMP 119</t>
  </si>
  <si>
    <t>11.11</t>
  </si>
  <si>
    <t>IMPLANTAÇÃO</t>
  </si>
  <si>
    <t>11.11.1</t>
  </si>
  <si>
    <t>11.11.1.1</t>
  </si>
  <si>
    <t>11.11.1.2</t>
  </si>
  <si>
    <t>11.11.2</t>
  </si>
  <si>
    <t>11.11.2.1</t>
  </si>
  <si>
    <t>11.11.2.2</t>
  </si>
  <si>
    <t>11.11.3</t>
  </si>
  <si>
    <t>11.11.3.1</t>
  </si>
  <si>
    <t>11.11.3.2</t>
  </si>
  <si>
    <t>11.11.3.3</t>
  </si>
  <si>
    <t>11.11.4</t>
  </si>
  <si>
    <t xml:space="preserve">TUBOS DE CONCRETO PARA ÁGUAS PLUVIAIS </t>
  </si>
  <si>
    <t>11.11.4.1</t>
  </si>
  <si>
    <t>11.12</t>
  </si>
  <si>
    <t>SERVIÇOS</t>
  </si>
  <si>
    <t>11.12.1</t>
  </si>
  <si>
    <t>COMP 139</t>
  </si>
  <si>
    <t>11.12.2</t>
  </si>
  <si>
    <t>COMP 140</t>
  </si>
  <si>
    <t>11.12.3</t>
  </si>
  <si>
    <t>COMP 144</t>
  </si>
  <si>
    <t>11.12.4</t>
  </si>
  <si>
    <t>COMP 145</t>
  </si>
  <si>
    <t>11.12.5</t>
  </si>
  <si>
    <t>COMP 121</t>
  </si>
  <si>
    <t>11.12.6</t>
  </si>
  <si>
    <t>COMP 120</t>
  </si>
  <si>
    <t>AR-CONDICIONADO</t>
  </si>
  <si>
    <t>12.1</t>
  </si>
  <si>
    <t>APARELHOS</t>
  </si>
  <si>
    <t>12.1.1</t>
  </si>
  <si>
    <t>COMP 016</t>
  </si>
  <si>
    <t>12.1.3</t>
  </si>
  <si>
    <t>COMP 018</t>
  </si>
  <si>
    <t>12.1.5</t>
  </si>
  <si>
    <t>COMP 020</t>
  </si>
  <si>
    <t>12.1.6</t>
  </si>
  <si>
    <t>COMP 021</t>
  </si>
  <si>
    <t>12.1.8</t>
  </si>
  <si>
    <t>COMP 125</t>
  </si>
  <si>
    <t>12.2</t>
  </si>
  <si>
    <t>VENTILADORES</t>
  </si>
  <si>
    <t>12.2.1</t>
  </si>
  <si>
    <t>COMP 126</t>
  </si>
  <si>
    <t>12.2.2</t>
  </si>
  <si>
    <t>COMP 127</t>
  </si>
  <si>
    <t>12.3</t>
  </si>
  <si>
    <t>OUTROS</t>
  </si>
  <si>
    <t>12.3.1</t>
  </si>
  <si>
    <t>COMP 128</t>
  </si>
  <si>
    <t>GASES ESPECIAIS</t>
  </si>
  <si>
    <t>13.1</t>
  </si>
  <si>
    <t>TUBULAÇÃO</t>
  </si>
  <si>
    <t>13.1.1</t>
  </si>
  <si>
    <t>13.2</t>
  </si>
  <si>
    <t>EQUIPAMENTOS DE GASOTERAPIA</t>
  </si>
  <si>
    <t>13.2.1</t>
  </si>
  <si>
    <t>COMP 129</t>
  </si>
  <si>
    <t>13.3</t>
  </si>
  <si>
    <t>CENTRAIS</t>
  </si>
  <si>
    <t>13.3.1</t>
  </si>
  <si>
    <t>COMP 130</t>
  </si>
  <si>
    <t>13.3.2</t>
  </si>
  <si>
    <t>COMP 131</t>
  </si>
  <si>
    <t>14.1</t>
  </si>
  <si>
    <t>COMP 033</t>
  </si>
  <si>
    <t>G O V E R N O    D O    E S T A D O    D O    P A R A N Á</t>
  </si>
  <si>
    <t>TIPO OBRA/SERVIÇO:</t>
  </si>
  <si>
    <t>EMPRESA:</t>
  </si>
  <si>
    <t>RESP. TÉCNICO</t>
  </si>
  <si>
    <t>TABELA ANALÍTICA DE COMPOSIÇÃO DE SERVIÇOS COMPLEMENTARES</t>
  </si>
  <si>
    <t>CÓDIGOS</t>
  </si>
  <si>
    <t>CÓDIGO
COMPOSIÇÃO</t>
  </si>
  <si>
    <t>DESCRIÇÃO</t>
  </si>
  <si>
    <t>UNID.</t>
  </si>
  <si>
    <t>COEF.</t>
  </si>
  <si>
    <t>R$ UNIT.</t>
  </si>
  <si>
    <t>CUSTO TOTAL (R$)</t>
  </si>
  <si>
    <t>Código e Referência da Composição de Custos</t>
  </si>
  <si>
    <t>ABA SERVIÇOS</t>
  </si>
  <si>
    <t>ABA INSUMOS / COTAÇÃO</t>
  </si>
  <si>
    <t>MAT./EQUIP</t>
  </si>
  <si>
    <t>TOTAL</t>
  </si>
  <si>
    <t>ADMINISTRAÇÃO LOCAL DA OBRA COMPOSTA POR ENGENHEIRO CIVIL PLENO (PARCIAl) MESTRE DE OBRAS, ALMOXARIFE (INTEGRAL) E VIGIA NOTURNO</t>
  </si>
  <si>
    <t>%</t>
  </si>
  <si>
    <t xml:space="preserve">CONCRETAGEM DE BLOCOS DE COROAMENTO E VIGAS BALDRAMES, FCK 25 MPA, COM USO DE BOMBA  LANÇAMENTO, ADENSAMENTO E ACABAMENTO. </t>
  </si>
  <si>
    <t xml:space="preserve">M3    </t>
  </si>
  <si>
    <t>1,1500000</t>
  </si>
  <si>
    <t>0,3630000</t>
  </si>
  <si>
    <t>0,5440000</t>
  </si>
  <si>
    <t>0,0880000</t>
  </si>
  <si>
    <t>0,0930000</t>
  </si>
  <si>
    <t>CONCRETAGEM DE VIGAS E LAJES, FCK=25 MPA, PARA LAJES MACIÇAS COM USO DE BOMBA EM EDIFICAÇÃO COM ÁREA MÉDIA DE LAJES MENOR OU IGUAL A 20 M² - LANÇAMENTO, ADENSAMENTO E ACABAMENTO.</t>
  </si>
  <si>
    <t>M3</t>
  </si>
  <si>
    <t>MURO/MURETA EM TIJOLO CERAMICO FURADO 10X20X20CM, 1/2 VEZ, ASSENTADO EM ARGAMASSA TRACO 1:2:8 (CIMENTO, CAL E AREIA), JUNTAS 12MM, INCLUSO FUNDAÇÃO E ESTRUTURA</t>
  </si>
  <si>
    <t>M2</t>
  </si>
  <si>
    <t>COMP 005</t>
  </si>
  <si>
    <t>BETONEIRA CAPACIDADE NOMINAL 400 L, CAPACIDADE DE MISTURA 310 L, MOTOR A GASOLINA POTÊNCIA 5,5 HP, SEM CARREGADOR</t>
  </si>
  <si>
    <t>H</t>
  </si>
  <si>
    <t>PORTA DE MADEIRA COMPENSADA LISA PARA CERA OU VERNIZ, 1,00X2,10M, INCLUSO ADUELA 2A, ALIZAR 2A E DOBRADICA</t>
  </si>
  <si>
    <t>UN</t>
  </si>
  <si>
    <t>PORTA DE MADEIRA COMPEANSADA DE CORRER PARA CERA OU VERNIZ, 0,90X2,10M, 1 FOLHA - COMPLETA</t>
  </si>
  <si>
    <t xml:space="preserve">MOLA AEREA FECHA PORTA, PARA PORTAS COM LARGURA ATE 95 CM  </t>
  </si>
  <si>
    <t xml:space="preserve">DISPOSITIVO DR, 4 POLOS, SENSIBILIDADE DE 30 MA, CORRENTE DE 63 A, TIPO AC - FORNECIMENTO E INSTALAÇÃO                                                                                                                                                                                                                                                                                                                                                                                                                               </t>
  </si>
  <si>
    <t xml:space="preserve">DISPOSITIVO DPS CLASSE II, 1 POLO, TENSAO MAXIMA DE 275 V, CORRENTE MAXIMA DE *45* KA (TIPO AC) - FORNECIMENTO E INSTALAÇÃO                                                                                                                                                                                                                                                                                                                                                                                                          </t>
  </si>
  <si>
    <t>UNIDUT CÔNICO COM BUCHA E ARUELA Ø3" - FORNECIMENTO E INSTALAÇÃO</t>
  </si>
  <si>
    <t xml:space="preserve">PAPELEIRA PLASTICA TIPO DISPENSER PARA PAPEL HIGIENICO ROLAO. FORNECIMENTO E INSTALAÇÃO                                                                                                                                                                                                                                                                                                                                                                                                                                              </t>
  </si>
  <si>
    <t>CAIXA SIFONADA PVC 150X150X50MM COM GRELHA REDONDA BRANCA - FORNECIMENTO E INSTALACAO</t>
  </si>
  <si>
    <t xml:space="preserve">UN </t>
  </si>
  <si>
    <t>RALO SECO DE PVC 100X100MM SIMPLES - FORNECIMENTO E INSTALACAO</t>
  </si>
  <si>
    <t>COBERTURA COM TELHA DE FIBROCIMENTO ONDULADA, ESPESSURA 8 MM, INCLUINDO ACESSORIOS, EXCLUINDO MADEIRAMENTO</t>
  </si>
  <si>
    <t xml:space="preserve">CONDICIONADOR DE AR TIPO SPLIT, EVAPORADOR MODELO APARENTE, DE PAREDE, TIPO HI WALL, COM CONTROLE REMOTO SEM FIO - SISTEMA DE CONTROLE DE CAPACIDADE PROPORCIONAL LINEAR TIPO INVERTER, GÁS REFRIGERANTE ECOLÓGICO R410A, CAPACIDADE NOMINAL MÍNIMA DE 9.000 BTU/H, CICLOS DE REFRIGERAÇÃO E AQUECIMENTO                                                                                                                                                                                                                                                                                                                                                                                                                                                </t>
  </si>
  <si>
    <t>COMP 017</t>
  </si>
  <si>
    <t xml:space="preserve">CONDICIONADOR DE AR TIPO SPLIT, EVAPORADOR MODELO APARENTE, DE PAREDE, TIPO HI WALL, COM CONTROLE REMOTO SEM FIO - SISTEMA DE CONTROLE DE CAPACIDADE PROPORCIONAL LINEAR TIPO INVERTER, GÁS REFRIGERANTE ECOLÓGICO R410A, CAPACIDADE NOMINAL MÍNIMA DE 12.000 BTU/H, CICLOS DE REFRIGERAÇÃO E AQUECIMENTO                                                                                                                                                                                                                                                                                                                                                                                                                                               </t>
  </si>
  <si>
    <t xml:space="preserve">CONDICIONADOR DE AR TIPO SPLIT, EVAPORADOR MODELO APARENTE, DE PAREDE, TIPO HI WALL, COM CONTROLE REMOTO SEM FIO - SISTEMA DE CONTROLE DE CAPACIDADE PROPORCIONAL LINEAR TIPO INVERTER, GÁS REFRIGERANTE ECOLÓGICO R410A, CAPACIDADE NOMINAL MÍNIMA DE 18.000 BTU/H, CICLOS DE REFRIGERAÇÃO E AQUECIMENTO                                                                                                                                                                                                                                                                                                                                                                                                                                               </t>
  </si>
  <si>
    <t>COMP 019</t>
  </si>
  <si>
    <t xml:space="preserve">CONDICIONADOR DE AR TIPO SPLIT, EVAPORADOR MODELO APARENTE, DE PAREDE, TIPO HI WALL, COM CONTROLE REMOTO SEM FIO - SISTEMA DE CONTROLE DE CAPACIDADE PROPORCIONAL LINEAR TIPO INVERTER, GÁS REFRIGERANTE ECOLÓGICO R410A, CAPACIDADE NOMINAL MÍNIMA DE 24.000 BTU/H, CICLOS DE REFRIGERAÇÃO E AQUECIMENTO                                                                                                                                                                                                                                                                                                                                                                                                                                               </t>
  </si>
  <si>
    <t xml:space="preserve">TUBULAÇÃO DE COBRE COM ISOLAMENTO TÉRMICO E ACESSÓRIOS, DIÂMETROS  1/4" E 3/8" - FORNECIMENTO E INSTALAÇÃO                                                                                                                                                                                                                                                                                                                                                                                                                                               </t>
  </si>
  <si>
    <t>M</t>
  </si>
  <si>
    <t xml:space="preserve">TUBULAÇÃO DE COBRE COM ISOLAMENTO TÉRMICO E ACESSÓRIOS, DIÂMETROS  1/4" E 1/2" - FORNECIMENTO E INSTALAÇÃO                                                                                                                                                                                                                                                                                                                                                                                                                                               </t>
  </si>
  <si>
    <t>COMP 022</t>
  </si>
  <si>
    <t xml:space="preserve">TUBULAÇÃO DE COBRE COM ISOLAMENTO TÉRMICO E ACESSÓRIOS, DIÂMETROS  1/4" E 5/8" - FORNECIMENTO E INSTALAÇÃO                                                                                                                                                                                                                                                                                                                                                                                                                                               </t>
  </si>
  <si>
    <t xml:space="preserve">VERGA 10X10CM EM CONCRETO PRÉ-MOLDADO FCK=20MPA (PREPARO COM BETONEIRA) AÇO CA60, BITOLA FINA, INCLUSIVE FORMAS TABUA 3A.                                                                                                                                                                                                                                                                                                                                                                                                                                           </t>
  </si>
  <si>
    <t>COMP 024</t>
  </si>
  <si>
    <t xml:space="preserve">ARMACAO DE ACO CA-60 DIAM.7,0 A 8,0MM - FORNECIMENTO / CORTE (C/PERDA DE 10%) / DOBRA / COLOCACAO.                                                                                                                                                                                                                                                                                                                                                                                                                                       </t>
  </si>
  <si>
    <t xml:space="preserve">KG    </t>
  </si>
  <si>
    <t>COMP 025</t>
  </si>
  <si>
    <t xml:space="preserve">CONCRETO FCK=20MPA, VIRADO EM BETONEIRA, SEM LANCAMENTO                                                                                                                                                                                                                                                                                                                                                                                                                                    </t>
  </si>
  <si>
    <t xml:space="preserve">ALVENARIA EM TIJOLO CERAMICO FURADO 10X20X20CM, 1/2 VEZ, ASSENTADO EM ARGAMASSA TRACO 1:2:8 (CIMENTO, CAL E AREIA), JUNTAS 12MM                                                                                                                                                                                                                                                                                                                                                                                                                               </t>
  </si>
  <si>
    <t>ALVENARIA EM TIJOLO CERAMICO FURADO 10X20X20CM, 1 VEZ, ASSENTADOEM ARGAMASSA TRACO 1:2:8 (CIMENTO, CAL E AREIA), JUNTAS 10MM</t>
  </si>
  <si>
    <t>REGULARIZACAO DE PISO/BASE EM ARGAMASSA TRACO 1:3 (CIMENTO E AREIA), ESPESSURA 2,0CM, PREPARO MANUAL</t>
  </si>
  <si>
    <t>REGULARIZACAO DE PISO/BASE EM ARGAMASSA TRACO 1:3 (CIMENTO E AREIA GROSSA SEM PENEIRAR), ESPESSURA 3,0CM, PREPARO MECANICO</t>
  </si>
  <si>
    <t>TUBO PVC SOLDAVEL AGUA FRIA DN 60MM, INCLUSIVE CONEXOES - FORNECIMENTO E INSTALACAO</t>
  </si>
  <si>
    <t>TUBO PVC SOLDAVEL AGUA FRIA DN 75MM, INCLUSIVE CONEXOES - FORNECIMENTO E INSTALACAO</t>
  </si>
  <si>
    <t>PISO CIMENTADO TRAÇO 1:3:4 (CIMENTO, AREIA E PEDRA) ACABAMENTO LISO PIGMENTADO ESPESSURA 10CM COM JUNTAS PLASTICAS DE DILATACAO, POLIMENTO E APLICAÇÃO DE 3 DEMAOS DE CERA</t>
  </si>
  <si>
    <t>LIMPEZA FINAL DA OBRA</t>
  </si>
  <si>
    <t>SANITARIO COM VASO E CHUVEIRO PARA PESSOAL DE OBRA, COLETIVO DE 2 MODULOS, INCLUSIVE INSTALACAO E APARELHOS, REAPROVEITADO 2 VEZES</t>
  </si>
  <si>
    <t>BARRACAO PARA DEPOSITO EM TABUAS DE MADEIRA, COBERTURA EM FIBROCIMENTO 4 MM,  INCLUSO PISO ARGAMASSA TRAÇO 1:6 (CIMENTO E AREIA)</t>
  </si>
  <si>
    <t>COMP 036</t>
  </si>
  <si>
    <t>ESCAVACAO MANUAL DE VALA EM  MATERIAL DE 1A CATEGORIA ATE 1,5M EXCLUINDO ESGOTAMENTO / ESCORAMENTO</t>
  </si>
  <si>
    <t>COMP 038</t>
  </si>
  <si>
    <t>COMP 039</t>
  </si>
  <si>
    <t>COMP 040</t>
  </si>
  <si>
    <t>PINHO DE TERCEIRA 1" X 12" E 1" X 9"</t>
  </si>
  <si>
    <t>LANCAMENTO/APLICACAO MANUAL DE CONCRETO EM ESTRUTURAS</t>
  </si>
  <si>
    <t>CONCRETO FCK=15MPA, PREPARO COM BETONEIRA, SEM LANCAMENTO</t>
  </si>
  <si>
    <t>LOCACAO CONVENCIONAL DE OBRA, ATRAVÉS DE GABARITO DE TABUAS CORRIDAS PONTALETADAS, COM REAPROVEITAMENTO DE 3 VEZES.</t>
  </si>
  <si>
    <t>SARJETA EM CONCRETO, PREPARO MANUAL, COM SEIXO ROLADO, ESPESSURA= 8CM, LARGURA  = 40CM.</t>
  </si>
  <si>
    <t>CAIXA VOLUME = 1.500 LITROS</t>
  </si>
  <si>
    <t>CAIXA VOLUME = 3.000 LITROS</t>
  </si>
  <si>
    <t xml:space="preserve">PUXADOR HORIZONTAL EM INOX - PADRÃO PNE </t>
  </si>
  <si>
    <t>CUMEEIRA UNIVERSAL PARA TELHA DE FIBROCIMENTO ONDULADA ESPESSURA 8 MM, INCLUSO JUNTAS DE VEDACAO E ACESSORIOS DE FIXACAO</t>
  </si>
  <si>
    <t>ESTRUTURA EM ALUMINIO ANODIZADO, PARA A COBERTURA DE MARQUISE</t>
  </si>
  <si>
    <t>PERFIL PA-42 EM ALUMINIO EXTRUDADO</t>
  </si>
  <si>
    <t>PINTURA DE FAIXAS DE ESTACIONAMENTO, SIMBOLO PNE</t>
  </si>
  <si>
    <t>PISO PODOTÁTIL COLORIDO, ALERTA OU DIRECIONAL, DE ALTA RESISTÊNCIA, 40X40X3CM, REJUNTE C/ AREIA, ASSENT. SOBRE CAMADA DE 10CM DE AREIA - FORNEC. E ASSENT.</t>
  </si>
  <si>
    <t>PISO GRANILITE, ESP=15MM, CONF. PROJETO</t>
  </si>
  <si>
    <t>JANELA ALUMINIO DE CORRER/GUILHOTINA, CONF. PROJETO</t>
  </si>
  <si>
    <t>PEITORIL GRANITO CINZA ANDORINHA 2CM, L=15CM, ASSENT. ARGAMASSA MISTA - FORNEC. E APLIC.</t>
  </si>
  <si>
    <t>PORTA DE ABRIR EM ALUMINIO ANODIZADO, CHAPA LISA, COM PINTURA ELETROSTATICA COR BRANCA, CONF PROJETO</t>
  </si>
  <si>
    <t>CONJUNTO DE ALUMINIO ANODIZADO COM PINTURA ELETROSTATICA NA COR BRANCA, COM VIDRO LAMINADO 10MM E PELÍCULA REFLEXIVA, CONF. PROJETO</t>
  </si>
  <si>
    <t>CONJUNTO DE ALUMINIO ANODIZADO COM PINTURA ELETROSTATICA NA COR BRANCA, COM VIDRO LAMINADO DUPLO 5MM E PELÍCULA REFLEXIVA, TIPO STRUTURAL GLAZING, CONF. PROJETO</t>
  </si>
  <si>
    <t>PADRAO DE ENTRADA TRIFÁSICO 200A AÉREO, CONFORME ESPECIFICAÇÕES, LISTA DE MATERIAL E PROJETO</t>
  </si>
  <si>
    <t>CJ</t>
  </si>
  <si>
    <t>CAIXA DE PASSAGEM 40X40X50 FUNDO BRITA COM TAMPA</t>
  </si>
  <si>
    <t xml:space="preserve">PAINEL DE DISTRIBUIÇÃO COMPLETO QDG, C/ BARRAMENTO PARA 200A - FABRICAR CONFORME DIAGRAMA UNIFILAR </t>
  </si>
  <si>
    <t>LUMINÁRIA PARA LÂMPADA FLUORESCENTE TUBULAR T5, 2X28W/127V DE SOBREPOR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OS - 572 (INTRAL), COM LÂMPADA PHILIPS 4000K E REATOR MARCA INTRAL.</t>
  </si>
  <si>
    <t>LUMÍNARIA FLUORESCENTE COMPACTA DE EMBUTIR, PARA 2 X FC 18/ 26W OU FC ELETRÔNICA 23W E CHAPA DE AÇO TRATADA E PINTADA, COM REFLETOR EM ALUMÍNIO ANODIZADO ALTO BRILHO, DIFUSOR EM ACRÍLICO TRANSLUCIDO NA COR BRANCA REF.PE 200/ACR (MEGALIGHT).</t>
  </si>
  <si>
    <t>LUMINARIA GLOBO VIDRO LEITOSO/PLAFONIER/BOCAL/LAMPADA LED 10W</t>
  </si>
  <si>
    <t>PROJETOR RETANGULAR DE LONGO ALCANCE COM LÂMPADA ELETRÔNICA DE 59W/220V COM RELÉ FOTO-ELÉTRICO</t>
  </si>
  <si>
    <t>PONTO ELETRICO EMBUTIDO NA PAREDE EM (CX. 4"X2") COM PLACA DE SAÍDA DE FIO.</t>
  </si>
  <si>
    <t>PT</t>
  </si>
  <si>
    <t>CAIXA DE PASSAGEM PVC 4X2" - FORNECIMENTO E INSTALACAO</t>
  </si>
  <si>
    <t>CAIXA DE PASSAGEM PVC 4X4" - FORNECIMENTO E INSTALACAO</t>
  </si>
  <si>
    <t>QUADRO DE COMANDO 60X50X20 CONFORME DIAGRAMA UNIFILAR DO FORNECEDOR DO EQUIPAMENTO A SER INSTALADO.</t>
  </si>
  <si>
    <t>PARA-RAIO TIPO VCL 40KA</t>
  </si>
  <si>
    <t>ELETRODUTO FLEXÍVEL DE Ø1.1/2"</t>
  </si>
  <si>
    <t>UNIDUT CÔNICO COM BUCHA E ARUELA Ø 1.1/2"</t>
  </si>
  <si>
    <t>ELETRODUTO FLEXIVEL DE Ø2"</t>
  </si>
  <si>
    <t>UNIDUT CÔNICO COM BUCHA E ARUELA Ø 2"</t>
  </si>
  <si>
    <t>RACK 19" X 12U'S X 770MM TIPO AUTO PORTANTE C/ PORTA EM ACRILICO E CHAVE FRONTAL E LATERAL, COM 4 VENTILADORES DE TETO, C/ DUAS BANDEJAS FIXAS E 1 BANDEJA MÓVEL E GUIA VERTICAL.</t>
  </si>
  <si>
    <t xml:space="preserve">SWITCH 24 PORTAS 10/100/1000 GERENCIAVEL </t>
  </si>
  <si>
    <t xml:space="preserve">VOICE PAINEL 50P RJ45-IDC CAT 6 </t>
  </si>
  <si>
    <t>GUIA DE CABOS - 19"</t>
  </si>
  <si>
    <t xml:space="preserve">PATCH CORD CAT.6 - 1,5M VERDE (AMP) - TELEFONIA </t>
  </si>
  <si>
    <t>PATCH CORD CAT.6 - 1,5M AZUL  (AMP) - REDE</t>
  </si>
  <si>
    <t xml:space="preserve">PLACA 4X4" COM 1 (UMA) TOMADAS DE LOGICA TIPO RJ45 CAT. 6 </t>
  </si>
  <si>
    <t xml:space="preserve">PLACA 4X4" COM 2 (DUAS) TOMADAS DE LOGICA TIPO RJ45 CAT. 6 </t>
  </si>
  <si>
    <t>PLACA SAÍDA DE FIO - 4"X4" - ANTENA DE TV</t>
  </si>
  <si>
    <t>UNIDUT CÔNICO COM BUCHA E ARUELA Ø 1"</t>
  </si>
  <si>
    <t xml:space="preserve">CABO UTP 4 PARES CATEGORIA 6 </t>
  </si>
  <si>
    <t>CERTIFICAÇÃO DO CABEAMENTO HORIZONTAL CONFORME NORMAS PARA ATENDIMENTO DA CATEGORIA 6</t>
  </si>
  <si>
    <t>FONTE DE ALIMENTAÇÃO 12V 10 A  PARA CONJUNTO DE 16 CAMERAS</t>
  </si>
  <si>
    <t>PROTETOR CONTRA SURTO DE TENSÃO PARA EQUIPAMENTOS DE VIGILÂNCIA ELETRICA COM 32 PORTAS</t>
  </si>
  <si>
    <t>BALUM PASSIVO PARA CABO PAR TRANÇADO - UTILIZAÇÃO EM CFTV</t>
  </si>
  <si>
    <t>CENTRAL DE ALARME DE SEGURANÇA, COM DISCADORA, BATERIA, SIRENE E COM OPCIONAL DE MONITORAMENTO</t>
  </si>
  <si>
    <t>TECLADO DE ALARME</t>
  </si>
  <si>
    <t>CABO DE COBRE NU 35MM2 - FORNECIMENTO E INSTALACAO</t>
  </si>
  <si>
    <t>CABO DE COBRE NU 16MM2 - FORNECIMENTO E INSTALACAO</t>
  </si>
  <si>
    <t>PARAFUSO C/ BUCHA E ARRUELA S8 - CABEÇA SEXTAVADA</t>
  </si>
  <si>
    <t>TERMINAL AÉREO 60CM EM BARRA CHATA DE ALUMINIO REF TEL 922</t>
  </si>
  <si>
    <t>BARRA CHATA DE ALUMÍNIO BARRA DE 3M, 3/4X1/4" - REF TEL 770 - CAPTAÇÃO</t>
  </si>
  <si>
    <t>SOLDA EXOTÉRMICA PARA HASTE COM CABO #50MM2 (VIDE DETALHE)</t>
  </si>
  <si>
    <t>CAIXA DE EQUIPOTENCIALIDADE COM BARRAMENTO 40X40X12 CM</t>
  </si>
  <si>
    <t>MASTRO SIMPLES DE FERRO GALVANIZADO P/ PARA-RAIOS H=4,00M INCLUINDO BASE - FORNECIMENTO E INSTALACAO</t>
  </si>
  <si>
    <t>PRESILHA DE LATÃO PARA CABO DE COBRE 35/50MM2 C/FURO ∅5MM (REF. TEL-744) PARA FIXAÇÃO EM ALVENARIA OU C/ FURO ∅8MM (REF. TEL-745) PARA FIXAÇÃO C/ PARAFUSO E BUCHA S6.</t>
  </si>
  <si>
    <t>PRESSURIZADOR AUTOMATICO COM PRESSOSTATO PARA REDE DE TORNEIRAS - RP18 COM POTENCIA 0,5 HP</t>
  </si>
  <si>
    <t>FREIO D'ÁGUA MARCA 3P TECHNIK</t>
  </si>
  <si>
    <t>CONJUNTO FLUTUANTE DE SUCÇÃO 1" 3P TECHNIK</t>
  </si>
  <si>
    <t>SISTEMA AUTOMÁTICO DE REALIMENTAÇÃO Ø 3/4" MARCA 3P TECHNIK CONTENDO: BÓIA AUTOMÁTICA DE NÍVEL E VÁLVULA SOLENÓIDE</t>
  </si>
  <si>
    <t>TORNEIRA COM ACIONAMENTO RESTRITO</t>
  </si>
  <si>
    <t>BEBEDOURO</t>
  </si>
  <si>
    <t>DUCHA HIGIENICA</t>
  </si>
  <si>
    <t>PLACAS DE SINALIZAÇÃO 24X12CM</t>
  </si>
  <si>
    <t>COMP 113</t>
  </si>
  <si>
    <t>PLACA IDENTIFICACAO ACRILICO 25X8CM BORDA POLIDA - FORNECIMENTO E COLOCACAO</t>
  </si>
  <si>
    <t>EXPURGO EM INOX</t>
  </si>
  <si>
    <t>BARRA APOIO PARA DEFICIENTE EM AÇO EM AÇO INOX</t>
  </si>
  <si>
    <t>BANCADA EM INOX</t>
  </si>
  <si>
    <t>BANCADA EM INOX COM 1 CUBA (C/VÁLVULA E SIFÃO EM METAL CROMADOS)</t>
  </si>
  <si>
    <t>BANCADA EM INOX COM 2 CUBAS (C/VÁLVULA E SIFÃO EM METAL CROMADOS)</t>
  </si>
  <si>
    <t>ESCOVÓDROMO EM INOX COM 1 CUBA  (C/VALVULA E SIFÃO METÁLICOS)</t>
  </si>
  <si>
    <t>SUMIDOURO EM ALVENARIA DE TIJOLO CERAMICO MACICO DIAMETRO 1,20M E ALTURA 5,00M, COM TAMPA EM CONCRETO ARMADO DIAMETRO 1,40M E ESPESSURA 10CM</t>
  </si>
  <si>
    <t>FOSSA SEPTICA EM ALVENARIA DE TIJOLO CERAMICO MACICO DIMENSOES EXTERNAS 1,90X1,10X1,40M, 1.500 LITROS, REVESTIDA INTERNAMENTE COMBARRA LISA, COM TAMPA EM CONCRETO ARMADO COM ESPESSURA 8CM</t>
  </si>
  <si>
    <t>COMP 122</t>
  </si>
  <si>
    <t>COMP 123</t>
  </si>
  <si>
    <t>COMP 124</t>
  </si>
  <si>
    <t>CONCRETO FCK=15MPA, VIRADO EM BETONEIRA, SEM LANCAMENTO, COM IMPERMEABILIZANTE</t>
  </si>
  <si>
    <t>FORMA PARA ESTRUTURAS DE CONCRETO (PILAR, VIGA E LAJE) EM CHAPA DE MADEIRA COMPENSADA PLASTIFICADA, DE 1,10 X 2,20, ESPESSURA = 12 MM, 05 UTILIZACOES. (FABRICACAO, MONTAGEM E DESMONTAGEM - EXCLUS</t>
  </si>
  <si>
    <t>CORTE, DOBRAGEM, MONTAGEM E COLOCAÇÃO DE FERRAGEM NA FORMA, AÇO CA-50, EM BARRA REDONDA COM DIÂMETRO DE 8 A 12,5MM</t>
  </si>
  <si>
    <t>INTERLIGAÇÃO ELÉTRICA COMPOSTA POR CABOS DE FORÇA ENTRE EQUIPAMENTOS E PONTO DE FORÇA IMEDIATAMENTE ANEXO, E CABOS DE COMANDO ENTRE EVAPORADORA E CONDENSADORA, COMPLETOS, COM CONDULETES, CAIXAS DE PASSAGENS, IDENTIFICAÇÕES, ACOPLAMENTOS E ACESSÓRIOS</t>
  </si>
  <si>
    <t>VENTILADOR PARA EXAUSTÃO COM GRELHA FIXA E VENEZIANA SOBRE PRESÃO - VAZÃO 150m3/h - 220V BIVOLT - 50W</t>
  </si>
  <si>
    <t>INTERLIGAÇÃO ELÉTRICA E DE LÓGICA COMPOSTA POR CABOS DE FORÇA ENTRE EQUIPAMENTOS E PONTO DE FORÇA IMEDIATAMENTE ANEXO, E CABOS DE COMANDO ENTRE VENTILADOR E COMANDO, COMPLETOS, COM CONDULETES, CAIXAS DE PASSAGENS, IDENTIFICAÇÕES, ACOPLAMENTOS E ACESSÓRIOS</t>
  </si>
  <si>
    <t>REDE DE DUTO FLEXÍVEL SEM ISOLAMENTO - Ø100mm, COM ACESSÓRIOS DE FIXAÇÃO TAIS COMO BRAÇADEIRAS E FITAS DE VEDAÇÃO</t>
  </si>
  <si>
    <t>POSTO CONSUMO COMPLETO AR COMPRIMIDO - DUPLA RETENÇÃO</t>
  </si>
  <si>
    <t>BOMBA DE VÁCUO ODONTOLÓGICA</t>
  </si>
  <si>
    <t>CENTRAL PARA AR COMPRIMIDO ,CONFORME MEMORIAL</t>
  </si>
  <si>
    <t>FORMA PARA ESTRUTURAS DE CONCRETO (PILAR, VIGA E LAJE) EM CHAPA DE MADEIRA COMPENSADA RESINADA, DE 1,10 X 2,20, ESPESSURA = 12 MM, 02 UTILIZACOES. (FABRICACAO, MONTAGEM E DESMONTAGEM)</t>
  </si>
  <si>
    <t>DIVISORIA EM GRANITO CINZA, ESP=2CM, POLIDO DUAS FACES, INCLUSIVE ASSENTAMENTO, CONSIDERANDO 5% DE PERDAS PARA O GRANITO</t>
  </si>
  <si>
    <t>PINTURA LATEX ACRILICA, TRES DEMAOS</t>
  </si>
  <si>
    <t>REVESTIMENTO CERÂMICO FIXADO ARGAMASSA COLANTE, REJUNTAMENTO COM EPOXI</t>
  </si>
  <si>
    <t>EMBOCO PAULISTA (MASSA UNICA) TRACO 1:2:8 (CIMENTO, CAL E AREIA MEDIA), ESPESSURA 2,0CM, PREPARO MANUAL DA ARGAMASSA</t>
  </si>
  <si>
    <t>CAIXA DE CAPTAÇÃO COM GRELHA DE FERRO (40 X 40)CM - ÁGUAS PLUVIAIS</t>
  </si>
  <si>
    <t>COMP 141</t>
  </si>
  <si>
    <t>COMP 142</t>
  </si>
  <si>
    <t>CAIXA DE CAPTAÇÃO COM GRELHA DE FERRO (60 X 60)CM - ÁGUAS PLUVIAIS</t>
  </si>
  <si>
    <t>ESCAVACAO MANUAL EM SOLO-PROF. ATE 1,50 M</t>
  </si>
  <si>
    <t>CONTRAPISO/LASTRO DE CONCRETO NAO-ESTRUTURAL, E=5CM, PREPARO COMBETONEIRA</t>
  </si>
  <si>
    <t>COMP 143</t>
  </si>
  <si>
    <t>CONCRETO NAO ESTRUTURAL, CONSUMO 150KG/M3, PREPARO COM BETONEIRA, SEM LANCAMENTO</t>
  </si>
  <si>
    <t>CAIXA DE INSPEÇÃO 50X50CM</t>
  </si>
  <si>
    <t>CAIXA SIFONADA PARA ESGOTO 50X50X35CM</t>
  </si>
  <si>
    <t>TELA DE NYLON TIPO MOSQUITEIRO COM MOLDURA EM ALUMINIO ANODIZADO NATURAL</t>
  </si>
  <si>
    <t>OBRA:</t>
  </si>
  <si>
    <t>RESP. TÉCNICO:</t>
  </si>
  <si>
    <t>ÓRGÃO PROP.:</t>
  </si>
  <si>
    <t>BDI:</t>
  </si>
  <si>
    <t>SEM BDI</t>
  </si>
  <si>
    <t>TOTAL COM BDI</t>
  </si>
  <si>
    <t>TOTAL (R$) GERAL DA OBRA</t>
  </si>
  <si>
    <t>PERCENTAGEM (%)</t>
  </si>
  <si>
    <t>-</t>
  </si>
  <si>
    <t>PRAZO DE EXECUÇÃO (DIAS CORRIDOS):</t>
  </si>
  <si>
    <t>Ass. Responsável pelo Orçamento</t>
  </si>
  <si>
    <t>Carimbo</t>
  </si>
  <si>
    <t>CODIGO</t>
  </si>
  <si>
    <t>UNID. MEDIDA</t>
  </si>
  <si>
    <t>CUSTOS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</si>
  <si>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</si>
  <si>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</si>
  <si>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</si>
  <si>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</si>
  <si>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</si>
  <si>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</si>
  <si>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</si>
  <si>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</si>
  <si>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</si>
  <si>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</si>
  <si>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</si>
  <si>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</si>
  <si>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</si>
  <si>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</si>
  <si>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</si>
  <si>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</si>
  <si>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</si>
  <si>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</si>
  <si>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</si>
  <si>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</si>
  <si>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</si>
  <si>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</si>
  <si>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</si>
  <si>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</si>
  <si>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</si>
  <si>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</si>
  <si>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</si>
  <si>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</si>
  <si>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</si>
  <si>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</si>
  <si>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</si>
  <si>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</si>
  <si>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</si>
  <si>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</si>
  <si>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</si>
  <si>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</si>
  <si>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</si>
  <si>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</si>
  <si>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</si>
  <si>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</si>
  <si>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</si>
  <si>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</si>
  <si>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</si>
  <si>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</si>
  <si>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</si>
  <si>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</si>
  <si>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</si>
  <si>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</si>
  <si>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</si>
  <si>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</si>
  <si>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</si>
  <si>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</si>
  <si>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</si>
  <si>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</si>
  <si>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</si>
  <si>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</si>
  <si>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</si>
  <si>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</si>
  <si>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</si>
  <si>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</si>
  <si>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</si>
  <si>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</si>
  <si>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</si>
  <si>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</si>
  <si>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</si>
  <si>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</si>
  <si>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</si>
  <si>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</si>
  <si>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</si>
  <si>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</si>
  <si>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</si>
  <si>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</si>
  <si>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</si>
  <si>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</si>
  <si>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</si>
  <si>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</si>
  <si>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</si>
  <si>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</si>
  <si>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</si>
  <si>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</si>
  <si>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</si>
  <si>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</si>
  <si>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</si>
  <si>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</si>
  <si>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</si>
  <si>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</si>
  <si>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</si>
  <si>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</si>
  <si>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</si>
  <si>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</si>
  <si>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</si>
  <si>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</si>
  <si>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</si>
  <si>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</si>
  <si>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</si>
  <si>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</si>
  <si>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</si>
  <si>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</si>
  <si>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TAPUME COM COMPENSADO DE MADEIRA. AF_05/2018</t>
  </si>
  <si>
    <t>TAPUME COM TELHA METÁLICA. AF_05/2018</t>
  </si>
  <si>
    <t>COLOCAÇÃO DE TELA EM ANDAIME FACHADEIRO.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</si>
  <si>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</si>
  <si>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</si>
  <si>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</si>
  <si>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</si>
  <si>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PLATAFORMA DE PROTEÇÃO PRINCIPAL PARA ALVENARIA ESTRUTURAL PARA SER APOIADA EM ANDAIME, INCLUSIVE MONTAGEM E DESMONTAGEM. AF_11/2017</t>
  </si>
  <si>
    <t>LIGAÇÕES PROVISÓRIAS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</si>
  <si>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</si>
  <si>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</si>
  <si>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</si>
  <si>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</si>
  <si>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</si>
  <si>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</si>
  <si>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</si>
  <si>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</si>
  <si>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</si>
  <si>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</si>
  <si>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</si>
  <si>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</si>
  <si>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</si>
  <si>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</si>
  <si>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</si>
  <si>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</si>
  <si>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</si>
  <si>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</si>
  <si>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</si>
  <si>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</si>
  <si>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</si>
  <si>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</si>
  <si>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</si>
  <si>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</si>
  <si>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</si>
  <si>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</si>
  <si>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</si>
  <si>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</si>
  <si>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</si>
  <si>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</si>
  <si>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</si>
  <si>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</si>
  <si>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</si>
  <si>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</si>
  <si>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</si>
  <si>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</si>
  <si>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</si>
  <si>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</si>
  <si>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</si>
  <si>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</si>
  <si>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</si>
  <si>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</si>
  <si>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</si>
  <si>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</si>
  <si>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PLACA DE IDENTIFICAÇÃO / LETREIRO</t>
  </si>
  <si>
    <t>SINALIZAÇÃO</t>
  </si>
  <si>
    <t>SERVIÇOS PRELIMINARES</t>
  </si>
  <si>
    <t>LIMPEZA DE TERRENO E DESTOCAMENTO</t>
  </si>
  <si>
    <t>LIMPEZA MANUAL DE VEGETAÇÃO EM TERRENO COM ENXADA.AF_05/2018</t>
  </si>
  <si>
    <t>REVOLVIMENTO E LIMPEZA MANUAL DE SOLO.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</si>
  <si>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</si>
  <si>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</si>
  <si>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</si>
  <si>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</si>
  <si>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LOCAÇÃO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</si>
  <si>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</si>
  <si>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</si>
  <si>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</si>
  <si>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</si>
  <si>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</si>
  <si>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ANDAIMES</t>
  </si>
  <si>
    <t>MONTAGEM E DESMONTAGEM DE ANDAIME MODULAR FACHADEIRO, COM PISO METÁLICO, PARA EDIFICAÇÕES COM MÚLTIPLOS PAVIMENTOS (EXCLUSIVE ANDAIME E LIMPEZA). AF_11/2017</t>
  </si>
  <si>
    <t>MONTAGEM E DESMONTAGEM DE ANDAIME MULTIDIRECIONAL (EXCLUSIVE ANDAIME E LIMPEZA). AF_11/2017</t>
  </si>
  <si>
    <t>RETIRADA DE ENTULHO</t>
  </si>
  <si>
    <t>DIVERSOS</t>
  </si>
  <si>
    <t>ESCAVAÇÃO MANUAL</t>
  </si>
  <si>
    <t>UMIDIFICAÇÃO DE MATERIAL PARA VALAS COM CAMINHÃO PIPA 10000L. AF_11/2016</t>
  </si>
  <si>
    <t>ESCAVAÇÃO MECÂNICA</t>
  </si>
  <si>
    <t>ESGOTAMENTO</t>
  </si>
  <si>
    <t>ATERRO MANUAL</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</si>
  <si>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</si>
  <si>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</si>
  <si>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</si>
  <si>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</si>
  <si>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</si>
  <si>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</si>
  <si>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</si>
  <si>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</si>
  <si>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</si>
  <si>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</si>
  <si>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</si>
  <si>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</si>
  <si>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</si>
  <si>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</si>
  <si>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</si>
  <si>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</si>
  <si>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</si>
  <si>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</si>
  <si>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</si>
  <si>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</si>
  <si>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</si>
  <si>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</si>
  <si>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</si>
  <si>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</si>
  <si>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</si>
  <si>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</si>
  <si>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</si>
  <si>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</si>
  <si>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</si>
  <si>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</si>
  <si>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</si>
  <si>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</si>
  <si>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</si>
  <si>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</si>
  <si>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</si>
  <si>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</si>
  <si>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</si>
  <si>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</si>
  <si>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</si>
  <si>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</si>
  <si>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</si>
  <si>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</si>
  <si>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</si>
  <si>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</si>
  <si>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</si>
  <si>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</si>
  <si>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</si>
  <si>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</si>
  <si>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APILOADO COM SOQUETE. AF_10/2017</t>
  </si>
  <si>
    <t>REATERRO MANUAL DE VALAS COM COMPACTAÇÃO MECANIZADA. AF_04/2016</t>
  </si>
  <si>
    <t>ESPALHAMENTO</t>
  </si>
  <si>
    <t>COMPACTAÇÃO MANUAL</t>
  </si>
  <si>
    <t>TRANSPORTE DE MATERIAIS</t>
  </si>
  <si>
    <t>M3XKM</t>
  </si>
  <si>
    <t>TXKM</t>
  </si>
  <si>
    <t>TRANSPORTE MANUAL HORIZONTAL</t>
  </si>
  <si>
    <t>KG</t>
  </si>
  <si>
    <t>TRANSPORTE HORIZONTAL COM MANIPULADOR TELESCÓPICO</t>
  </si>
  <si>
    <t>TRANSPORTE MANUAL VERTICAL</t>
  </si>
  <si>
    <t>T</t>
  </si>
  <si>
    <t>FUNDAÇÕES</t>
  </si>
  <si>
    <t>SERVIÇOS TÉCNICOS ESPECIALIZADOS PARA ACOMPANHAMENTO DE EXECUÇÃO DE FUNDAÇÕES PROFUNDAS E ESTRUTURAS DE CONTENÇÃO</t>
  </si>
  <si>
    <t>ESTACA TIPO BROCA</t>
  </si>
  <si>
    <t>ESTACA HÉLICE CONTÍNUA</t>
  </si>
  <si>
    <t>ESTACA ESCAVADA MECANICAMENTE</t>
  </si>
  <si>
    <t>ESTACA PRÉ-MOLDADA</t>
  </si>
  <si>
    <t>ESTACA COM PERFIL DE AÇO</t>
  </si>
  <si>
    <t>ESTACA TIPO STRAUSS</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</si>
  <si>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</si>
  <si>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</si>
  <si>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</si>
  <si>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</si>
  <si>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</si>
  <si>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</si>
  <si>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</si>
  <si>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</si>
  <si>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</si>
  <si>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</si>
  <si>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</si>
  <si>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</si>
  <si>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</si>
  <si>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</si>
  <si>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</si>
  <si>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</si>
  <si>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</si>
  <si>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</si>
  <si>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</si>
  <si>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</si>
  <si>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VIGA, ESCORAMENTO METÁLICO, PÉ-DIREITO DUPLO, EM CHAPA DE MADEIRA RESINADA, 6 UTILIZAÇÕES. AF_12/2015</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</si>
  <si>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</si>
  <si>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</si>
  <si>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</si>
  <si>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</si>
  <si>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</si>
  <si>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</si>
  <si>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</si>
  <si>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</si>
  <si>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</si>
  <si>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</si>
  <si>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</si>
  <si>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</si>
  <si>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</si>
  <si>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</si>
  <si>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</si>
  <si>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</si>
  <si>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</si>
  <si>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</si>
  <si>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</si>
  <si>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</si>
  <si>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</si>
  <si>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</si>
  <si>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</si>
  <si>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</si>
  <si>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</si>
  <si>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</si>
  <si>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</si>
  <si>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</si>
  <si>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</si>
  <si>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</si>
  <si>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</si>
  <si>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</si>
  <si>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</si>
  <si>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</si>
  <si>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</si>
  <si>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</si>
  <si>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</si>
  <si>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</si>
  <si>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</si>
  <si>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</si>
  <si>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</si>
  <si>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</si>
  <si>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</si>
  <si>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</si>
  <si>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</si>
  <si>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</si>
  <si>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</si>
  <si>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</si>
  <si>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</si>
  <si>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</si>
  <si>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</si>
  <si>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</si>
  <si>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</si>
  <si>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</si>
  <si>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</si>
  <si>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</si>
  <si>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</si>
  <si>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</si>
  <si>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</si>
  <si>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</si>
  <si>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</si>
  <si>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PARA PAREDES DE CONCRETO</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</si>
  <si>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</si>
  <si>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</si>
  <si>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</si>
  <si>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</si>
  <si>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</si>
  <si>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</si>
  <si>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</si>
  <si>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</si>
  <si>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</si>
  <si>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</si>
  <si>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</si>
  <si>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</si>
  <si>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</si>
  <si>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</si>
  <si>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</si>
  <si>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</si>
  <si>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</si>
  <si>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</si>
  <si>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</si>
  <si>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</si>
  <si>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</si>
  <si>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</si>
  <si>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</si>
  <si>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</si>
  <si>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</si>
  <si>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</si>
  <si>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</si>
  <si>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CONCRETOS E GRAUTES</t>
  </si>
  <si>
    <t>MANUTENCAO / REPAROS - CONCRETOS</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</si>
  <si>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</si>
  <si>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</si>
  <si>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</si>
  <si>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</si>
  <si>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</si>
  <si>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</si>
  <si>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</si>
  <si>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</si>
  <si>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</si>
  <si>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</si>
  <si>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</si>
  <si>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</si>
  <si>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</si>
  <si>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</si>
  <si>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</si>
  <si>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</si>
  <si>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</si>
  <si>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</si>
  <si>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</si>
  <si>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</si>
  <si>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</si>
  <si>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</si>
  <si>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</si>
  <si>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</si>
  <si>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</si>
  <si>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</si>
  <si>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</si>
  <si>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</si>
  <si>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</si>
  <si>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</si>
  <si>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</si>
  <si>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</si>
  <si>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</si>
  <si>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</si>
  <si>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</si>
  <si>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</si>
  <si>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</si>
  <si>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</si>
  <si>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</si>
  <si>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</si>
  <si>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</si>
  <si>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</si>
  <si>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</si>
  <si>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PREPARO, LANÇAMENTO E ADENSAMENTO</t>
  </si>
  <si>
    <t>LANÇAMENTO COM USO DE BALDES, ADENSAMENTO E ACABAMENTO DE CONCRETO EM ESTRUTURAS. AF_12/2015</t>
  </si>
  <si>
    <t>LANÇAMENTO COM USO DE BOMBA, ADENSAMENTO E ACABAMENTO DE CONCRETO EM ESTRUTURAS. AF_12/2015</t>
  </si>
  <si>
    <t>GRAUTE</t>
  </si>
  <si>
    <t>GRAUTEAMENTOS</t>
  </si>
  <si>
    <t>LASTROS</t>
  </si>
  <si>
    <t>AGREGADO</t>
  </si>
  <si>
    <t>LASTRO COM MATERIAL GRANULAR, APLICAÇÃO EM BLOCOS DE COROAMENTO, ESPESSURA DE *5 CM*. AF_08/2017</t>
  </si>
  <si>
    <t>LASTRO COM MATERIAL GRANULAR, APLICADO EM BLOCOS DE COROAMENTO, ESPESSURA DE *10 CM*. AF_08/2017</t>
  </si>
  <si>
    <t>LASTRO DE CONCRETO MAGRO, APLICADO EM BLOCOS DE COROAMENTO OU SAPATAS, ESPESSURA DE 3 CM. AF_08/2017</t>
  </si>
  <si>
    <t>LASTRO DE CONCRETO MAGRO, APLICADO EM BLOCOS DE COROAMENTO OU SAPATAS, ESPESSURA DE 5 CM. AF_08/2017</t>
  </si>
  <si>
    <t>LASTRO DE CONCRETO MAGRO, APLICADO EM BLOCOS DE COROAMENTO OU SAPATAS. AF_08/2017</t>
  </si>
  <si>
    <t>LASTRO COM ADITIVO IMPERMEABILIZANTE</t>
  </si>
  <si>
    <t>MANUTENÇÃO / REPAROS - LAJES</t>
  </si>
  <si>
    <t>ELEMENTOS ESTRUTURAIS PRÉ-MOLDADOS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</si>
  <si>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</si>
  <si>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</si>
  <si>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</si>
  <si>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</si>
  <si>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</si>
  <si>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</si>
  <si>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</si>
  <si>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</si>
  <si>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</si>
  <si>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</si>
  <si>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</si>
  <si>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</si>
  <si>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</si>
  <si>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</si>
  <si>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</si>
  <si>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</si>
  <si>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</si>
  <si>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</si>
  <si>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</si>
  <si>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</si>
  <si>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</si>
  <si>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</si>
  <si>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</si>
  <si>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</si>
  <si>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</si>
  <si>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</si>
  <si>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</si>
  <si>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</si>
  <si>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</si>
  <si>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</si>
  <si>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BLOCO DE CONCRETO VEDAÇÃO</t>
  </si>
  <si>
    <t>ALVENARIA ESTRUTURAL DE BLOCOS CERÂMICOS 14X19X29, (ESPESSURA DE 14 CM), PARA PAREDES COM ÁREA LÍQUIDA MAIOR OU IGUAL A 6M², COM VÃOS, UTILIZANDO COLHER DE PEDREIRO E ARGAMASSA DE ASSENTAMENTO COM PREPARO EM BETONEIRA. AF_12/2014</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</si>
  <si>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</si>
  <si>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</si>
  <si>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</si>
  <si>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</si>
  <si>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</si>
  <si>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</si>
  <si>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</si>
  <si>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</si>
  <si>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</si>
  <si>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</si>
  <si>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</si>
  <si>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</si>
  <si>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</si>
  <si>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</si>
  <si>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</si>
  <si>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</si>
  <si>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</si>
  <si>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</si>
  <si>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</si>
  <si>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</si>
  <si>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</si>
  <si>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</si>
  <si>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</si>
  <si>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</si>
  <si>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</si>
  <si>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</si>
  <si>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</si>
  <si>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</si>
  <si>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</si>
  <si>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</si>
  <si>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</si>
  <si>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</si>
  <si>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</si>
  <si>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</si>
  <si>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</si>
  <si>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</si>
  <si>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</si>
  <si>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</si>
  <si>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</si>
  <si>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</si>
  <si>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</si>
  <si>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</si>
  <si>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</si>
  <si>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</si>
  <si>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</si>
  <si>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</si>
  <si>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</si>
  <si>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</si>
  <si>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</si>
  <si>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</si>
  <si>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</si>
  <si>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</si>
  <si>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</si>
  <si>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</si>
  <si>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</si>
  <si>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</si>
  <si>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</si>
  <si>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</si>
  <si>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</si>
  <si>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</si>
  <si>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</si>
  <si>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</si>
  <si>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</si>
  <si>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</si>
  <si>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</si>
  <si>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</si>
  <si>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</si>
  <si>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BLOCO DE CONCRETO CELULAR</t>
  </si>
  <si>
    <t>ELEMENTO VAZADO CERÂMICO</t>
  </si>
  <si>
    <t>ELEMENTO VAZADO CONCRETO</t>
  </si>
  <si>
    <t>BLOCO DE VIDRO</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</si>
  <si>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</si>
  <si>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</si>
  <si>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</si>
  <si>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</si>
  <si>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</si>
  <si>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ALVENARIA DE EMBASAMENTO</t>
  </si>
  <si>
    <t>DIVISÓRIAS E PAREDES</t>
  </si>
  <si>
    <t>MANUTENÇÃO / REPAROS - DIVISÓRIAS E PAREDES</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</si>
  <si>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</si>
  <si>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</si>
  <si>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</si>
  <si>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DIVISÓRIAS</t>
  </si>
  <si>
    <t>PAINEL</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</si>
  <si>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</si>
  <si>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</si>
  <si>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</si>
  <si>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</si>
  <si>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</si>
  <si>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</si>
  <si>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</si>
  <si>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</si>
  <si>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</si>
  <si>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</si>
  <si>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</si>
  <si>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</si>
  <si>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</si>
  <si>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</si>
  <si>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</si>
  <si>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</si>
  <si>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</si>
  <si>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</si>
  <si>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</si>
  <si>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</si>
  <si>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TRAMA METÁLICA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</si>
  <si>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</si>
  <si>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</si>
  <si>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</si>
  <si>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</si>
  <si>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</si>
  <si>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</si>
  <si>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</si>
  <si>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</si>
  <si>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</si>
  <si>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</si>
  <si>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</si>
  <si>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ESTRUTURA PARA COBERTURA EM ALUMÍNIO ANODIZADO</t>
  </si>
  <si>
    <t>ESTRUTURA PARA COBERTURA EM AÇO</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</si>
  <si>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</si>
  <si>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</si>
  <si>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</si>
  <si>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</si>
  <si>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</si>
  <si>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</si>
  <si>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</si>
  <si>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</si>
  <si>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</si>
  <si>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</si>
  <si>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</si>
  <si>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</si>
  <si>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</si>
  <si>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</si>
  <si>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</si>
  <si>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</si>
  <si>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</si>
  <si>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</si>
  <si>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</si>
  <si>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</si>
  <si>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</si>
  <si>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 METÁLICA</t>
  </si>
  <si>
    <t>TELHA CERÂMICA</t>
  </si>
  <si>
    <t>TELHA DE CONCRETO</t>
  </si>
  <si>
    <t>TELHA FIBROCIMENTO</t>
  </si>
  <si>
    <t>TELHA FIBRA DE VIDRO/TRANSLÚCIDA</t>
  </si>
  <si>
    <t>TRAMA DE AÇO PARA COBERTURAS</t>
  </si>
  <si>
    <t>MANUTENÇÃO / REPAROS - CAPTAÇÃO DE ÁGUAS PLUVIAIS</t>
  </si>
  <si>
    <t>CALHAS</t>
  </si>
  <si>
    <t>RUFOS</t>
  </si>
  <si>
    <t>ESQUADRIAS E ACESSÓRIOS</t>
  </si>
  <si>
    <t>MANUTENÇÃO / REPAROS - ESQUADRIAS E ACESSÓRIOS</t>
  </si>
  <si>
    <t>REMOÇÃO DE PORTAS, DE FORMA MANUAL, SEM REAPROVEITAMENTO. AF_12/2017</t>
  </si>
  <si>
    <t>REMOÇÃO DE JANELAS, DE FORMA MANUAL, SEM REAPROVEITAMENTO. AF_12/2017</t>
  </si>
  <si>
    <t>PUXADORES</t>
  </si>
  <si>
    <t>PORTA PARA ARMÁRIO</t>
  </si>
  <si>
    <t>JANELAS EM MADEIRA</t>
  </si>
  <si>
    <t>COMPLEMENTOS E OUTROS EM MADEIRA</t>
  </si>
  <si>
    <t>PORTAS EM ALUMINIO</t>
  </si>
  <si>
    <t>PORTAS EM FERRO/ACO</t>
  </si>
  <si>
    <t>COMPLEMENTOS E OUTROS EM FERRO/ACO</t>
  </si>
  <si>
    <t>FIXAÇÃO UTILIZANDO PARAFUSO E BUCHA DE NYLON, SOMENTE MÃO DE OBRA. AF_10/2016</t>
  </si>
  <si>
    <t>GUARDA-CORPO E CORRIMÃO</t>
  </si>
  <si>
    <t>JANELAS EM ALUMINIO</t>
  </si>
  <si>
    <t>COMPLEMENTOS E OUTROS EM ALUMÍNIO</t>
  </si>
  <si>
    <t>FERRAGENS PARA ESQUADRIAS</t>
  </si>
  <si>
    <t>BARRA DE APOIO</t>
  </si>
  <si>
    <t>VIDROS E ESPELHOS</t>
  </si>
  <si>
    <t>MANUTENÇÃO / REPAROS - VIDROS E ESPELHOS</t>
  </si>
  <si>
    <t>ESPELHOS</t>
  </si>
  <si>
    <t>ELETRIFICAÇÃO E ILUMINAÇÃO PÚBLICA</t>
  </si>
  <si>
    <t>ARMAÇÃO SECUNDÁRIA</t>
  </si>
  <si>
    <t>SUPORTE E CHUMBADOR PARA POSTE</t>
  </si>
  <si>
    <t>TRANSFORMADORES DE DISTRIBUIÇÃO</t>
  </si>
  <si>
    <t>DIVERSOS P/ DISTRIBUIÇÃO DE ENERGIA</t>
  </si>
  <si>
    <t>CHAVES EM GERAL, FUSÍVEIS E CONECTORES</t>
  </si>
  <si>
    <t>CRUZETA</t>
  </si>
  <si>
    <t>POSTES</t>
  </si>
  <si>
    <t>ILUMINAÇÃO</t>
  </si>
  <si>
    <t>REMOÇÃO DE CABOS ELÉTRICOS, DE FORMA MANUAL, SEM REAPROVEITAMENTO. AF_12/2017</t>
  </si>
  <si>
    <t>REMOÇÃO DE TUBULAÇÕES (TUBOS E CONEXÕES) DE ÁGUA FRIA, DE FORMA MANUAL, SEM REAPROVEITAMENTO. AF_12/2017</t>
  </si>
  <si>
    <t>REMOÇÃO DE ACESSÓRIOS, DE FORMA MANUAL, SEM REAPROVEITAMENTO. AF_12/2017</t>
  </si>
  <si>
    <t>REMOÇÃO DE INTERRUPTORES/TOMADAS ELÉTRICAS, DE FORMA MANUAL, SEM REAPROVEITAMENTO. AF_12/2017</t>
  </si>
  <si>
    <t>REMOÇÃO DE LUMINÁRIAS, DE FORMA MANUAL, SEM REAPROVEITAMENTO. AF_12/2017</t>
  </si>
  <si>
    <t>RASGO EM ALVENARIA PARA ELETRODUTOS COM DIAMETROS MENORES OU IGUAIS A 40 MM.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</si>
  <si>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</si>
  <si>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</si>
  <si>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</si>
  <si>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ENTRADA DE ENERGIA</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</si>
  <si>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</si>
  <si>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</si>
  <si>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</si>
  <si>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</si>
  <si>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</si>
  <si>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</si>
  <si>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</si>
  <si>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</si>
  <si>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</si>
  <si>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</si>
  <si>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25 MM (3/4"),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</si>
  <si>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</si>
  <si>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</si>
  <si>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</si>
  <si>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</si>
  <si>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</si>
  <si>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LAJE - FORNECIMENTO E INSTALAÇÃO. AF_12/2015</t>
  </si>
  <si>
    <t>ELETRODUTO FLEXÍVEL CORRUGADO REFORÇADO,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</si>
  <si>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</si>
  <si>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</si>
  <si>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</si>
  <si>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</si>
  <si>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</si>
  <si>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</si>
  <si>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</si>
  <si>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</si>
  <si>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</si>
  <si>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</si>
  <si>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</si>
  <si>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</si>
  <si>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</si>
  <si>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</si>
  <si>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</si>
  <si>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</si>
  <si>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</si>
  <si>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</si>
  <si>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PAREDE - FORNECIMENTO E INSTALAÇÃO. AF_12/2015</t>
  </si>
  <si>
    <t>ELETRODUTO FLEXÍVEL LISO, PEAD, DN 40 MM (1 1/4"), PARA CIRCUITOS TERMINAIS, INSTALADO EM LAJE - FORNECIMENTO E INSTALAÇÃO. AF_12/2015</t>
  </si>
  <si>
    <t>ELETRODUTO FLEXÍVEL CORRUGADO, PEAD, DN 40 MM (1 1/4"),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</si>
  <si>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</si>
  <si>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</si>
  <si>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</si>
  <si>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</si>
  <si>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</si>
  <si>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</si>
  <si>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</si>
  <si>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</si>
  <si>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</si>
  <si>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</si>
  <si>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</si>
  <si>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</si>
  <si>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</si>
  <si>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</si>
  <si>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</si>
  <si>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</si>
  <si>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</si>
  <si>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</si>
  <si>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</si>
  <si>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</si>
  <si>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</si>
  <si>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</si>
  <si>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</si>
  <si>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</si>
  <si>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</si>
  <si>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</si>
  <si>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</si>
  <si>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</si>
  <si>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</si>
  <si>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</si>
  <si>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</si>
  <si>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</si>
  <si>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</si>
  <si>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</si>
  <si>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</si>
  <si>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</si>
  <si>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</si>
  <si>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</si>
  <si>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</si>
  <si>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</si>
  <si>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</si>
  <si>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</si>
  <si>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</si>
  <si>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</si>
  <si>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BUCHA / ARRUELA / PARAFUSO</t>
  </si>
  <si>
    <t>TERMINAIS E CONECTORES</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</si>
  <si>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</si>
  <si>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</si>
  <si>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</si>
  <si>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</si>
  <si>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</si>
  <si>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</si>
  <si>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</si>
  <si>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</si>
  <si>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</si>
  <si>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</si>
  <si>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</si>
  <si>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</si>
  <si>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</si>
  <si>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</si>
  <si>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</si>
  <si>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</si>
  <si>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</si>
  <si>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</si>
  <si>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</si>
  <si>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</si>
  <si>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</si>
  <si>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</si>
  <si>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</si>
  <si>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</si>
  <si>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</si>
  <si>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</si>
  <si>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</si>
  <si>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</si>
  <si>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</si>
  <si>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</si>
  <si>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</si>
  <si>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</si>
  <si>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</si>
  <si>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</si>
  <si>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</si>
  <si>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</si>
  <si>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</si>
  <si>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</si>
  <si>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</si>
  <si>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</si>
  <si>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</si>
  <si>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</si>
  <si>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</si>
  <si>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</si>
  <si>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</si>
  <si>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</si>
  <si>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</si>
  <si>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</si>
  <si>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SEXTAVADA 3" X 3", METÁLICA, INSTALADA EM LAJE - FORNECIMENTO E INSTALAÇÃO. AF_12/2015</t>
  </si>
  <si>
    <t>CAIXA OCTOGONAL 4" X 4", PVC, INSTALADA EM LAJE - FORNECIMENTO E INSTALAÇÃO. AF_12/2015</t>
  </si>
  <si>
    <t>CAIXA OCTOGONAL 4" X 4", METÁLICA,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</si>
  <si>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</si>
  <si>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</si>
  <si>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</si>
  <si>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</si>
  <si>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</si>
  <si>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</si>
  <si>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</si>
  <si>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</si>
  <si>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</si>
  <si>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</si>
  <si>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</si>
  <si>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</si>
  <si>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</si>
  <si>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</si>
  <si>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</si>
  <si>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</si>
  <si>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</si>
  <si>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</si>
  <si>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CONTATORES</t>
  </si>
  <si>
    <t>DISPOSITIVO DE PROTEÇÃO</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</si>
  <si>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</si>
  <si>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</si>
  <si>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</si>
  <si>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</si>
  <si>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</si>
  <si>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</si>
  <si>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</si>
  <si>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</si>
  <si>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</si>
  <si>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</si>
  <si>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</si>
  <si>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</si>
  <si>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</si>
  <si>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</si>
  <si>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</si>
  <si>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</si>
  <si>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</si>
  <si>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</si>
  <si>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</si>
  <si>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</si>
  <si>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</si>
  <si>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</si>
  <si>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</si>
  <si>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</si>
  <si>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</si>
  <si>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</si>
  <si>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</si>
  <si>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</si>
  <si>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</si>
  <si>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</si>
  <si>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</si>
  <si>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</si>
  <si>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</si>
  <si>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</si>
  <si>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</si>
  <si>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</si>
  <si>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</si>
  <si>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</si>
  <si>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</si>
  <si>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</si>
  <si>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</si>
  <si>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</si>
  <si>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</si>
  <si>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</si>
  <si>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</si>
  <si>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</si>
  <si>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</si>
  <si>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</si>
  <si>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</si>
  <si>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</si>
  <si>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</si>
  <si>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</si>
  <si>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</si>
  <si>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</si>
  <si>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</si>
  <si>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</si>
  <si>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</si>
  <si>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</si>
  <si>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</si>
  <si>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</si>
  <si>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</si>
  <si>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</si>
  <si>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</si>
  <si>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</si>
  <si>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</si>
  <si>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</si>
  <si>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</si>
  <si>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</si>
  <si>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</si>
  <si>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</si>
  <si>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</si>
  <si>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</si>
  <si>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</si>
  <si>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</si>
  <si>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</si>
  <si>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</si>
  <si>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</si>
  <si>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</si>
  <si>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</si>
  <si>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</si>
  <si>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</si>
  <si>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</si>
  <si>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</si>
  <si>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</si>
  <si>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</si>
  <si>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</si>
  <si>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</si>
  <si>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</si>
  <si>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</si>
  <si>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</si>
  <si>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</si>
  <si>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</si>
  <si>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</si>
  <si>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</si>
  <si>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</si>
  <si>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</si>
  <si>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</si>
  <si>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</si>
  <si>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</si>
  <si>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</si>
  <si>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LUMINÁRIAS SOBREPOR</t>
  </si>
  <si>
    <t>LUMINÁRIAS EMBUTIR</t>
  </si>
  <si>
    <t>ILUMINAÇÃO DE EMERGÊNCIA</t>
  </si>
  <si>
    <t>LUMINÁRIA INDUSTRIAL</t>
  </si>
  <si>
    <t>ARANDELAS</t>
  </si>
  <si>
    <t>REFLETORES / PROJETORES</t>
  </si>
  <si>
    <t>REATORES E OUTROS</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</si>
  <si>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</si>
  <si>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</si>
  <si>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</si>
  <si>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</si>
  <si>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</si>
  <si>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</si>
  <si>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ELETRODUTO PVC 40MM (1 ¼ ) PARA SPDA - FORNECIMENTO E INSTALAÇÃO. AF_12/2017</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</si>
  <si>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</si>
  <si>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</si>
  <si>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</si>
  <si>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</si>
  <si>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</si>
  <si>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</si>
  <si>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</si>
  <si>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</si>
  <si>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</si>
  <si>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</si>
  <si>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</si>
  <si>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</si>
  <si>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</si>
  <si>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</si>
  <si>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INSTALAÇÕES DE TELEFONIA E LÓGICA</t>
  </si>
  <si>
    <t>MANUTENÇÃO / REPAROS - INSTALAÇÕES DE TELEFONIA E LOGICA</t>
  </si>
  <si>
    <t>CERTIFICAÇÃO DE LÓGICA</t>
  </si>
  <si>
    <t>QUADRO DE DISTRIBUIÇÃO PARA TELEFONIA</t>
  </si>
  <si>
    <t>CAIXAS PARA TELEFONIA</t>
  </si>
  <si>
    <t>FIOS E CABOS TELEFÔNICOS</t>
  </si>
  <si>
    <t>CABO UTP</t>
  </si>
  <si>
    <t>TOMADAS PARA TELEFONE E LÓGICA</t>
  </si>
  <si>
    <t>RACK</t>
  </si>
  <si>
    <t>INSTALAÇÕES PARA SISTEMAS DE VENTILAÇÃO</t>
  </si>
  <si>
    <t>MANUTENÇÃO / REPAROS - INSTALAÇÕES PARA SISTEMAS DE VENTILACÃO</t>
  </si>
  <si>
    <t>AR CONDICIONADO</t>
  </si>
  <si>
    <t>TUBO, PVC, SOLDÁVEL, DN 25MM, INSTALADO EM DRENO DE AR-CONDICIONADO - FORNECIMENTO E INSTALAÇÃO. AF_12/2014</t>
  </si>
  <si>
    <t>JOELHO 90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</si>
  <si>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</si>
  <si>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</si>
  <si>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JOELHO 45 GRAUS, PVC, SOLDÁVEL, DN 25MM, INSTALADO EM DRENO DE AR-CONDICIONADO - FORNECIMENTO E INSTALAÇÃO. AF_12/2014</t>
  </si>
  <si>
    <t>INSTALAÇÕES PARA GÁS - GLP</t>
  </si>
  <si>
    <t>MANUTENÇÃO / REPAROS - GLP</t>
  </si>
  <si>
    <t>INSTALAÇÕES GÁS CENTRAL</t>
  </si>
  <si>
    <t>TUBOS DE AÇO PRETO</t>
  </si>
  <si>
    <t>COTOVELO EM COBRE, DN 22 MM, 90 GRAUS, SEM ANEL DE SOLDA, INSTALADO EM PRUMADA   FORNECIMENTO E INSTALAÇÃO. AF_12/2015</t>
  </si>
  <si>
    <t>MANUTENCAO / REPAROS - PCI</t>
  </si>
  <si>
    <t>QUEBRA EM ALVENARIA PARA INSTALAÇÃO DE ABRIGO PARA MANGUEIRAS (90X60 CM). AF_05/2015</t>
  </si>
  <si>
    <t>ALARME</t>
  </si>
  <si>
    <t>MANGUEIRAS</t>
  </si>
  <si>
    <t>ABRIGOS PARA HIDRANTES</t>
  </si>
  <si>
    <t>HIDRANTE SUBTERRÂNEO</t>
  </si>
  <si>
    <t>CAIXAS DE INCÊNDIO</t>
  </si>
  <si>
    <t>ACESSÓRIOS PARA HIDRANTES E CAIXAS</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</si>
  <si>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</si>
  <si>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</si>
  <si>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</si>
  <si>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</si>
  <si>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</si>
  <si>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</si>
  <si>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EXTINTORES</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</si>
  <si>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</si>
  <si>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</si>
  <si>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</si>
  <si>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</si>
  <si>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RAMAIS/ DISTRIBUIÇÃO COM DIÂMETROS MAIORES QUE 40 MM E MENORES OU IGUAIS A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</si>
  <si>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</si>
  <si>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</si>
  <si>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</si>
  <si>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</si>
  <si>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</si>
  <si>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</si>
  <si>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</si>
  <si>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</si>
  <si>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</si>
  <si>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</si>
  <si>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</si>
  <si>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</si>
  <si>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</si>
  <si>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</si>
  <si>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</si>
  <si>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</si>
  <si>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</si>
  <si>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</si>
  <si>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</si>
  <si>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</si>
  <si>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</si>
  <si>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</si>
  <si>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</si>
  <si>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</si>
  <si>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</si>
  <si>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</si>
  <si>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</si>
  <si>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</si>
  <si>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</si>
  <si>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</si>
  <si>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</si>
  <si>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</si>
  <si>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</si>
  <si>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</si>
  <si>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</si>
  <si>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</si>
  <si>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</si>
  <si>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</si>
  <si>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</si>
  <si>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</si>
  <si>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</si>
  <si>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PONTO DE ÁGUA</t>
  </si>
  <si>
    <t>PONTO DE CONSUMO TERMINAL DE ÁGUA FRIA (SUBRAMAL) COM TUBULAÇÃO DE PVC, DN 25 MM, INSTALADO EM RAMAL DE ÁGUA, INCLUSOS RASGO E CHUMBAMENTO EM ALVENARIA. AF_12/2014</t>
  </si>
  <si>
    <t>INSTALACAO DE BOMBAS, COMPRESSORES E MISTURADORES</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</si>
  <si>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</si>
  <si>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</si>
  <si>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</si>
  <si>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HIDRÔMETRO DN 25 (¾ ), 5,0 M³/H FORNECIMENTO E INSTALAÇÃO. AF_11/2016</t>
  </si>
  <si>
    <t>POÇOS</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</si>
  <si>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</si>
  <si>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</si>
  <si>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</si>
  <si>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</si>
  <si>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</si>
  <si>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</si>
  <si>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</si>
  <si>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</si>
  <si>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</si>
  <si>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</si>
  <si>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</si>
  <si>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</si>
  <si>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</si>
  <si>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</si>
  <si>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</si>
  <si>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</si>
  <si>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</si>
  <si>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</si>
  <si>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</si>
  <si>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</si>
  <si>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</si>
  <si>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</si>
  <si>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</si>
  <si>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</si>
  <si>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</si>
  <si>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</si>
  <si>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</si>
  <si>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</si>
  <si>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</si>
  <si>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</si>
  <si>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</si>
  <si>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</si>
  <si>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</si>
  <si>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</si>
  <si>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</si>
  <si>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</si>
  <si>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</si>
  <si>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</si>
  <si>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</si>
  <si>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</si>
  <si>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</si>
  <si>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</si>
  <si>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</si>
  <si>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</si>
  <si>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</si>
  <si>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</si>
  <si>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</si>
  <si>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</si>
  <si>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</si>
  <si>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</si>
  <si>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</si>
  <si>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</si>
  <si>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</si>
  <si>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</si>
  <si>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</si>
  <si>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</si>
  <si>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</si>
  <si>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</si>
  <si>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</si>
  <si>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</si>
  <si>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</si>
  <si>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</si>
  <si>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</si>
  <si>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</si>
  <si>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</si>
  <si>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</si>
  <si>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</si>
  <si>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</si>
  <si>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TUBOS DE PVC - ÁGUA FRIA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</si>
  <si>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</si>
  <si>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</si>
  <si>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</si>
  <si>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</si>
  <si>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</si>
  <si>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</si>
  <si>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</si>
  <si>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</si>
  <si>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</si>
  <si>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</si>
  <si>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</si>
  <si>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</si>
  <si>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</si>
  <si>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</si>
  <si>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</si>
  <si>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</si>
  <si>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</si>
  <si>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</si>
  <si>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</si>
  <si>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</si>
  <si>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</si>
  <si>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</si>
  <si>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</si>
  <si>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</si>
  <si>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</si>
  <si>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</si>
  <si>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</si>
  <si>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</si>
  <si>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</si>
  <si>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</si>
  <si>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</si>
  <si>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</si>
  <si>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</si>
  <si>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</si>
  <si>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</si>
  <si>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</si>
  <si>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</si>
  <si>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</si>
  <si>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</si>
  <si>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</si>
  <si>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</si>
  <si>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</si>
  <si>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</si>
  <si>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</si>
  <si>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</si>
  <si>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</si>
  <si>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</si>
  <si>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</si>
  <si>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</si>
  <si>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</si>
  <si>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</si>
  <si>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BUCHA DE REDUÇÃO, PVC, SOLDÁVEL, DN 40MM X 32MM, INSTALADO EM RAMAL OU SUB-RAMAL DE ÁGUA - FORNECIMENTO E INSTALAÇÃO. AF_03/2015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</si>
  <si>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</si>
  <si>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</si>
  <si>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</si>
  <si>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</si>
  <si>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</si>
  <si>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</si>
  <si>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</si>
  <si>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</si>
  <si>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</si>
  <si>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</si>
  <si>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</si>
  <si>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</si>
  <si>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</si>
  <si>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</si>
  <si>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</si>
  <si>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</si>
  <si>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</si>
  <si>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</si>
  <si>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</si>
  <si>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</si>
  <si>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</si>
  <si>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</si>
  <si>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</si>
  <si>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</si>
  <si>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</si>
  <si>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</si>
  <si>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</si>
  <si>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</si>
  <si>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</si>
  <si>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</si>
  <si>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</si>
  <si>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</si>
  <si>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</si>
  <si>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</si>
  <si>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</si>
  <si>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</si>
  <si>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</si>
  <si>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</si>
  <si>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</si>
  <si>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</si>
  <si>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</si>
  <si>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</si>
  <si>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</si>
  <si>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</si>
  <si>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</si>
  <si>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</si>
  <si>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</si>
  <si>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</si>
  <si>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</si>
  <si>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</si>
  <si>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</si>
  <si>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</si>
  <si>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</si>
  <si>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</si>
  <si>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</si>
  <si>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</si>
  <si>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</si>
  <si>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</si>
  <si>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</si>
  <si>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</si>
  <si>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</si>
  <si>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</si>
  <si>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</si>
  <si>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</si>
  <si>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</si>
  <si>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</si>
  <si>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</si>
  <si>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</si>
  <si>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</si>
  <si>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</si>
  <si>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</si>
  <si>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</si>
  <si>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</si>
  <si>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</si>
  <si>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</si>
  <si>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</si>
  <si>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</si>
  <si>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</si>
  <si>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</si>
  <si>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</si>
  <si>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</si>
  <si>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</si>
  <si>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</si>
  <si>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</si>
  <si>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</si>
  <si>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</si>
  <si>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</si>
  <si>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</si>
  <si>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</si>
  <si>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</si>
  <si>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</si>
  <si>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</si>
  <si>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</si>
  <si>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</si>
  <si>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</si>
  <si>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</si>
  <si>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</si>
  <si>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</si>
  <si>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</si>
  <si>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</si>
  <si>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</si>
  <si>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</si>
  <si>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</si>
  <si>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</si>
  <si>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</si>
  <si>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</si>
  <si>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</si>
  <si>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CONEXOES DE CPVC - AGUA QUENTE</t>
  </si>
  <si>
    <t>ADAPTADOR, CPVC, SOLDÁVEL, DN 22MM, INSTALADO EM RAMAL DE DISTRIBUIÇÃO DE ÁGUA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</si>
  <si>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</si>
  <si>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</si>
  <si>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</si>
  <si>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</si>
  <si>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</si>
  <si>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</si>
  <si>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</si>
  <si>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</si>
  <si>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</si>
  <si>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</si>
  <si>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</si>
  <si>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</si>
  <si>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</si>
  <si>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</si>
  <si>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</si>
  <si>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</si>
  <si>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DE TRANSIÇÃO, 90 GRAUS, CPVC, SOLDÁVEL, DN 22MM X 3/4", INSTALADO EM RAMAL OU SUB-RAMAL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</si>
  <si>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</si>
  <si>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</si>
  <si>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</si>
  <si>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</si>
  <si>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</si>
  <si>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</si>
  <si>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</si>
  <si>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</si>
  <si>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DE TRANSIÇÃO, CPVC, SOLDÁVEL, DN 22MM X 25MM, INSTALADO EM RAMAL DE DISTRIBUIÇÃO DE ÁGUA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</si>
  <si>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</si>
  <si>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</si>
  <si>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</si>
  <si>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</si>
  <si>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</si>
  <si>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</si>
  <si>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CONECTOR, CPVC, SOLDÁVEL, DN22MM X 3/4",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</si>
  <si>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</si>
  <si>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</si>
  <si>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</si>
  <si>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</si>
  <si>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</si>
  <si>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</si>
  <si>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TE MISTURADOR DE TRANSIÇÃO, CPVC, SOLDÁVEL, DN 22MM X 3/4",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</si>
  <si>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</si>
  <si>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</si>
  <si>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</si>
  <si>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</si>
  <si>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</si>
  <si>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KIT DE TÊ MISTURADOR EM CPVC ¾" COM DUPLO COMANDO PARA CHUVEIRO, INCLUSIVE CONEXÕES, INSTALADO EM RAMAL DE ÁGUA - FORNECIMENTO E INSTALAÇÃO. AF_12/2014</t>
  </si>
  <si>
    <t>TÊ MISTURADOR, CPVC, SOLDÁVEL, DN 22MM, INSTALADO EM RAMAL DE DISTRIBUIÇÃO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</si>
  <si>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</si>
  <si>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</si>
  <si>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</si>
  <si>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TUBOS PPR</t>
  </si>
  <si>
    <t>CONEXÕES PPR</t>
  </si>
  <si>
    <t>CONECTOR MACHO, PPR, 25 X 1/2'', CLASSE PN 25, INSTALADO EM RAMAL OU SUB-RAMAL DE ÁGUA   FORNECIMENTO E INSTALAÇÃO . AF_06/2015</t>
  </si>
  <si>
    <t>CONECTOR FÊMEA, PPR, 25 X 1/2'', CLASSE PN 25, INSTALADO EM RAMAL OU SUB-RAMAL DE ÁGUA   FORNECIMENTO E INSTALAÇÃO . AF_06/2015</t>
  </si>
  <si>
    <t>CONECTOR FÊMEA, PPR, 25 X 1/2'', CLASSE PN 25, INSTALADO EM RAMAL DE DISTRIBUIÇÃO DE ÁGUA   FORNECIMENTO E INSTALAÇÃO .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</si>
  <si>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</si>
  <si>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</si>
  <si>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</si>
  <si>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</si>
  <si>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CONECTOR MACHO, PPR, 25 X 1/2'', CLASSE PN 25,  INSTALADO EM RESERVAÇÃO DE ÁGUA DE EDIFICAÇÃO QUE POSSUA RESERVATÓRIO DE FIBRA/FIBROCIMENTO   FORNECIMENTO E INSTALAÇÃO. AF_06/2016</t>
  </si>
  <si>
    <t>CONECTOR MACHO, PPR, 32 X 3/4'', CLASSE PN 25,  INSTALADO EM RESERVAÇÃO DE ÁGUA DE EDIFICAÇÃO QUE POSSUA RESERVATÓRIO DE FIBRA/FIBROCIMENTO   FORNECIMENTO E INSTALAÇÃO. AF_06/2016</t>
  </si>
  <si>
    <t>CONEXÕES PEX</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</si>
  <si>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</si>
  <si>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</si>
  <si>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</si>
  <si>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</si>
  <si>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</si>
  <si>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</si>
  <si>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</si>
  <si>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METÁLICA PARA INSTALAÇÕES EM PEX, DN 32 MM, FIXAÇÃO DAS CONEXÕES POR ANEL DESLIZANTE   FORNECIMENTO E INSTALAÇÃO. AF_06/2015</t>
  </si>
  <si>
    <t>LUVA PARA INSTALAÇÕES EM PEX, DN 20 MM, CONEXÃO POR CRIMPAGEM   FORNECIMENTO E INSTALAÇÃO. AF_06/2015</t>
  </si>
  <si>
    <t>LUVA PARA INSTALAÇÕES EM PEX, DN 25 MM, CONEXÃO POR CRIMPAGEM   FORNECIMENTO E INSTALAÇÃO. AF_06/2015</t>
  </si>
  <si>
    <t>JOELHO 90 GRAUS, METÁLICO, PARA INSTALAÇÕES EM PEX, DN 16 MM, CONEXÃO POR ANEL DESLIZANTE   FORNECIMENTO E INSTALAÇÃO. AF_06/2015</t>
  </si>
  <si>
    <t>JOELHO 90 GRAUS, METÁLICO, PARA INSTALAÇÕES EM PEX, DN 25 MM, CONEXÃO POR ANEL DESLIZANTE   FORNECIMENTO E INSTALAÇÃO. AF_06/2015</t>
  </si>
  <si>
    <t>JOELHO 90 GRAUS, PARA INSTALAÇÕES EM PEX, DN 16 MM, CONEXÃO POR CRIMPAGEM   FORNECIMENTO E INSTALAÇÃO. AF_06/2015</t>
  </si>
  <si>
    <t>JOELHO 90 GRAUS, PARA INSTALAÇÕES EM PEX, DN 20 MM, CONEXÃO POR CRIMPAGEM   FORNECIMENTO E INSTALAÇÃO. AF_06/2015</t>
  </si>
  <si>
    <t>JOELHO 90 GRAUS, PARA INSTALAÇÕES EM PEX, DN 25 MM, CONEXÃO POR CRIMPAGEM   FORNECIMENTO E INSTALAÇÃO. AF_06/2015</t>
  </si>
  <si>
    <t>JOELHO 90 GRAUS, PARA INSTALAÇÕES EM PEX, DN 32 MM, CONEXÃO POR CRIMPAGEM   FORNECIMENTO E INSTALAÇÃO. AF_06/2015</t>
  </si>
  <si>
    <t>DISTRIBUIDOR 2 SAÍDAS, PARA INSTALAÇÕES EM PEX, ENTRADA DE 32 MM X 2 SAÍDAS DE 16 MM, CONEXÃO POR CRIMPAGEM FORNECIMENTO E INSTALAÇÃO. AF_06/2015</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</si>
  <si>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</si>
  <si>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</si>
  <si>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</si>
  <si>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</si>
  <si>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</si>
  <si>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</si>
  <si>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</si>
  <si>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</si>
  <si>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</si>
  <si>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</si>
  <si>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</si>
  <si>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</si>
  <si>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</si>
  <si>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</si>
  <si>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</si>
  <si>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</si>
  <si>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</si>
  <si>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</si>
  <si>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</si>
  <si>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</si>
  <si>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</si>
  <si>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</si>
  <si>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</si>
  <si>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ASSENTAMENTO DE TUBO DE AÇO CARBONO PARA REDE DE ÁGUA, DN 1000 MM (40  ) OU DN 1100 MM (44  ), JUNTA SOLDADA, INSTALADO EM LOCAL COM NÍVEL BAIXO DE INTERFERÊNCIAS (NÃO INCLUI FORNECIMENTO). AF_11/2017</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</si>
  <si>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</si>
  <si>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</si>
  <si>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</si>
  <si>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</si>
  <si>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</si>
  <si>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</si>
  <si>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</si>
  <si>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</si>
  <si>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</si>
  <si>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</si>
  <si>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</si>
  <si>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</si>
  <si>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</si>
  <si>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</si>
  <si>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</si>
  <si>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</si>
  <si>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</si>
  <si>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</si>
  <si>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</si>
  <si>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</si>
  <si>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</si>
  <si>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</si>
  <si>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</si>
  <si>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</si>
  <si>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</si>
  <si>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</si>
  <si>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</si>
  <si>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</si>
  <si>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</si>
  <si>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</si>
  <si>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</si>
  <si>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</si>
  <si>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</si>
  <si>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</si>
  <si>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</si>
  <si>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</si>
  <si>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</si>
  <si>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</si>
  <si>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</si>
  <si>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</si>
  <si>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</si>
  <si>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</si>
  <si>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</si>
  <si>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</si>
  <si>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</si>
  <si>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</si>
  <si>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</si>
  <si>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</si>
  <si>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</si>
  <si>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</si>
  <si>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</si>
  <si>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</si>
  <si>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</si>
  <si>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</si>
  <si>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</si>
  <si>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</si>
  <si>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</si>
  <si>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</si>
  <si>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</si>
  <si>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</si>
  <si>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</si>
  <si>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</si>
  <si>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</si>
  <si>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</si>
  <si>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</si>
  <si>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</si>
  <si>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</si>
  <si>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</si>
  <si>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</si>
  <si>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</si>
  <si>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</si>
  <si>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</si>
  <si>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</si>
  <si>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</si>
  <si>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</si>
  <si>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</si>
  <si>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</si>
  <si>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</si>
  <si>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</si>
  <si>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</si>
  <si>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</si>
  <si>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</si>
  <si>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</si>
  <si>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</si>
  <si>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</si>
  <si>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</si>
  <si>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</si>
  <si>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</si>
  <si>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</si>
  <si>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</si>
  <si>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</si>
  <si>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</si>
  <si>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</si>
  <si>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</si>
  <si>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</si>
  <si>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</si>
  <si>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</si>
  <si>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</si>
  <si>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</si>
  <si>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</si>
  <si>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</si>
  <si>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</si>
  <si>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</si>
  <si>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</si>
  <si>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</si>
  <si>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</si>
  <si>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</si>
  <si>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</si>
  <si>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</si>
  <si>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</si>
  <si>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</si>
  <si>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</si>
  <si>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</si>
  <si>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</si>
  <si>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</si>
  <si>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</si>
  <si>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</si>
  <si>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</si>
  <si>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</si>
  <si>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</si>
  <si>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</si>
  <si>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</si>
  <si>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</si>
  <si>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</si>
  <si>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</si>
  <si>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</si>
  <si>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</si>
  <si>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</si>
  <si>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</si>
  <si>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</si>
  <si>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</si>
  <si>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</si>
  <si>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</si>
  <si>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</si>
  <si>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</si>
  <si>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</si>
  <si>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</si>
  <si>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</si>
  <si>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</si>
  <si>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</si>
  <si>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</si>
  <si>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</si>
  <si>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</si>
  <si>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</si>
  <si>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</si>
  <si>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</si>
  <si>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</si>
  <si>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</si>
  <si>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</si>
  <si>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</si>
  <si>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</si>
  <si>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</si>
  <si>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</si>
  <si>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</si>
  <si>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</si>
  <si>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</si>
  <si>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</si>
  <si>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</si>
  <si>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</si>
  <si>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</si>
  <si>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</si>
  <si>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</si>
  <si>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</si>
  <si>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</si>
  <si>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</si>
  <si>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</si>
  <si>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</si>
  <si>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</si>
  <si>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</si>
  <si>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</si>
  <si>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</si>
  <si>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</si>
  <si>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</si>
  <si>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</si>
  <si>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</si>
  <si>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</si>
  <si>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</si>
  <si>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</si>
  <si>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</si>
  <si>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</si>
  <si>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</si>
  <si>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</si>
  <si>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</si>
  <si>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</si>
  <si>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</si>
  <si>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</si>
  <si>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</si>
  <si>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</si>
  <si>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</si>
  <si>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</si>
  <si>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</si>
  <si>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</si>
  <si>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</si>
  <si>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</si>
  <si>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</si>
  <si>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</si>
  <si>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</si>
  <si>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</si>
  <si>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</si>
  <si>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</si>
  <si>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</si>
  <si>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</si>
  <si>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</si>
  <si>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</si>
  <si>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</si>
  <si>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</si>
  <si>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</si>
  <si>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</si>
  <si>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</si>
  <si>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</si>
  <si>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</si>
  <si>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</si>
  <si>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</si>
  <si>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</si>
  <si>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</si>
  <si>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</si>
  <si>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</si>
  <si>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</si>
  <si>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</si>
  <si>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</si>
  <si>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</si>
  <si>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</si>
  <si>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</si>
  <si>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</si>
  <si>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</si>
  <si>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</si>
  <si>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</si>
  <si>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</si>
  <si>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</si>
  <si>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</si>
  <si>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</si>
  <si>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</si>
  <si>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</si>
  <si>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TUBOS E CONEXÕES DE PVC - DRENOS DE AR-CONDICIONADO</t>
  </si>
  <si>
    <t>LIGAÇÃO DE ESGOTO</t>
  </si>
  <si>
    <t>APARELHOS SANITÁRIOS, LOUÇAS, METAIS E OUTROS</t>
  </si>
  <si>
    <t>MANUTENÇÃO / REPAROS - APARELHOS SANITÁRIOS, LOUÇAS, METAIS E OUTROS</t>
  </si>
  <si>
    <t>REMOÇÃO DE LOUÇAS, DE FORMA MANUAL, SEM REAPROVEITAMENTO. AF_12/2017</t>
  </si>
  <si>
    <t>REMOÇÃO DE METAIS SANITÁRIOS, DE FORMA MANUAL, SEM REAPROVEITAMENTO. AF_12/2017</t>
  </si>
  <si>
    <t>BANCADAS</t>
  </si>
  <si>
    <t>TAMPOS</t>
  </si>
  <si>
    <t>PRATELEIRAS</t>
  </si>
  <si>
    <t>TANQUES</t>
  </si>
  <si>
    <t>CUBAS E PIAS</t>
  </si>
  <si>
    <t>LAVÁTORIOS</t>
  </si>
  <si>
    <t>TORNEIRAS E MISTURADORES</t>
  </si>
  <si>
    <t>KIT DE MISTURADOR BASE BRUTA DE LATÃO ¾" MONOCOMANDO PARA CHUVEIRO, INCLUSIVE CONEXÕES, INSTALADO EM RAMAL DE ÁGUA - FORNECIMENTO E INSTALAÇÃO. AF_12/2014</t>
  </si>
  <si>
    <t>SIFÕES E VÁLVULAS</t>
  </si>
  <si>
    <t>APARELHOS SANITÁRIOS</t>
  </si>
  <si>
    <t>VASO SANITARIO SIFONADO CONVENCIONAL COM LOUÇA BRANCA, INCLUSO CONJUNTO DE LIGAÇÃO PARA BACIA SANITÁRIA AJUSTÁVEL - FORNECIMENTO E INSTALAÇÃO. AF_10/2016</t>
  </si>
  <si>
    <t>SABONETERIAS E PAPELEIRAS</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</si>
  <si>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</si>
  <si>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</si>
  <si>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</si>
  <si>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</si>
  <si>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</si>
  <si>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MANUTENÇÃO / REPAROS - DRENAGEM E ÁGUAS PLUVIAIS</t>
  </si>
  <si>
    <t>REAPROVEITAMENTO DE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</si>
  <si>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</si>
  <si>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</si>
  <si>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</si>
  <si>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</si>
  <si>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</si>
  <si>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</si>
  <si>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</si>
  <si>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</si>
  <si>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</si>
  <si>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</si>
  <si>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</si>
  <si>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</si>
  <si>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</si>
  <si>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</si>
  <si>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</si>
  <si>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</si>
  <si>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</si>
  <si>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</si>
  <si>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</si>
  <si>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</si>
  <si>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</si>
  <si>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</si>
  <si>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</si>
  <si>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</si>
  <si>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</si>
  <si>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</si>
  <si>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</si>
  <si>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</si>
  <si>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</si>
  <si>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</si>
  <si>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</si>
  <si>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</si>
  <si>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</si>
  <si>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</si>
  <si>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ESGOTO SANITÁRIO, DIÂMETRO DE 1000 MM, JUNTA ELÁSTICA, INSTALADO EM LOCAL COM BAIXO NÍVEL DE INTERFERÊNCIAS - FORNECIMENTO E ASSENTAMENTO. AF_12/2015</t>
  </si>
  <si>
    <t>VERTEDOR</t>
  </si>
  <si>
    <t>LEITO FILTRANTE</t>
  </si>
  <si>
    <t>TUBO DE CONCRETO PARA REDES COLETORAS DE ÁGUAS PLUVIAIS, DIÂMETRO DE 300MM, JUNTA RÍGIDA, INSTALADO EM LOCAL COM BAIXO NÍVEL DE INTERFERÊNCIAS - FORNECIMENTO E ASSENTAMENTO. AF_12/2015</t>
  </si>
  <si>
    <t>CAIXAS E COMPLEMENTOS</t>
  </si>
  <si>
    <t>MANUTENÇÃO / REPAROS - CAIXAS E COMPLEMENTOS</t>
  </si>
  <si>
    <t>TAMPAS</t>
  </si>
  <si>
    <t>TUBO DE CONCRETO PARA REDES COLETORAS DE ÁGUAS PLUVIAIS, DIÂMETRO DE 500 MM, JUNTA RÍGIDA, INSTALADO EM LOCAL COM BAIXO NÍVEL DE INTERFERÊNCIAS - FORNECIMENTO E ASSENTAMENTO. AF_12/2015</t>
  </si>
  <si>
    <t>JUNTAS ARGAMASSADA</t>
  </si>
  <si>
    <t>CAIXAS DE GORDURA</t>
  </si>
  <si>
    <t>CAIXAS DE INSPEÇÃO/PASSAGEM</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</si>
  <si>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</si>
  <si>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</si>
  <si>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</si>
  <si>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</si>
  <si>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</si>
  <si>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</si>
  <si>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</si>
  <si>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</si>
  <si>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</si>
  <si>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AREIA</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</si>
  <si>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</si>
  <si>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</si>
  <si>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</si>
  <si>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</si>
  <si>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</si>
  <si>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</si>
  <si>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</si>
  <si>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</si>
  <si>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CAIXAS COM GRELHA E GRELHAS</t>
  </si>
  <si>
    <t>TUBO DE CONCRETO PARA REDES COLETORAS DE ÁGUAS PLUVIAIS, DIÂMETRO DE 600 MM, JUNTA RÍGIDA, INSTALADO EM LOCAL COM ALTO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</si>
  <si>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</si>
  <si>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</si>
  <si>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</si>
  <si>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</si>
  <si>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</si>
  <si>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</si>
  <si>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900 MM, JUNTA RÍGIDA, INSTALADO EM LOCAL COM BAIXO NÍVEL DE INTERFERÊNCIAS - FORNECIMENTO E ASSENTAMENTO. AF_12/2015</t>
  </si>
  <si>
    <t>DISSIPADOR DE ENERGIA</t>
  </si>
  <si>
    <t>BUEIROS / BOCA DE LOBO</t>
  </si>
  <si>
    <t>POÇOS DE VISITA</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</si>
  <si>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</si>
  <si>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</si>
  <si>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</si>
  <si>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</si>
  <si>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</si>
  <si>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</si>
  <si>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</si>
  <si>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</si>
  <si>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</si>
  <si>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</si>
  <si>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</si>
  <si>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</si>
  <si>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</si>
  <si>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</si>
  <si>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</si>
  <si>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</si>
  <si>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</si>
  <si>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</si>
  <si>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</si>
  <si>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</si>
  <si>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IMPERMEABILIZAÇÕES E PROTEÇÕES</t>
  </si>
  <si>
    <t>MANUTENÇÃO / REPAROS - IMPERMEABILIZAÇÕES E PROTEÇÕES</t>
  </si>
  <si>
    <t>DEMOLIÇÃO DE ARGAMASSAS, DE FORMA MANUAL, SEM REAPROVEITAMENTO. AF_12/2017</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</si>
  <si>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</si>
  <si>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</si>
  <si>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</si>
  <si>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</si>
  <si>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COM LONAS</t>
  </si>
  <si>
    <t>IMPERMEABILIZAÇÃO COM MANTAS</t>
  </si>
  <si>
    <t>IMPERMEABILIZAÇÃO COM CIMENTO CRISTALIZANTE</t>
  </si>
  <si>
    <t>IMPERMEABILIZAÇÃO COM PINTURAS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</si>
  <si>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</si>
  <si>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</si>
  <si>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</si>
  <si>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TRATAMENTO DE RODAPÉ COM VÉU DE POLIÉSTER. AF_06/2018</t>
  </si>
  <si>
    <t>MASTIQUES E SELANTES</t>
  </si>
  <si>
    <t>JUNTA DE DILATACÃO</t>
  </si>
  <si>
    <t>TRATAMENTO DE JUNTA DE DILATAÇÃO COM MANTA ASFÁLTICA ADERIDA COM MAÇARICO. AF_06/2018</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</si>
  <si>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</si>
  <si>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</si>
  <si>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</si>
  <si>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</si>
  <si>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</si>
  <si>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</si>
  <si>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</si>
  <si>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</si>
  <si>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</si>
  <si>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</si>
  <si>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</si>
  <si>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</si>
  <si>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</si>
  <si>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REVESTIMENTOS E ISOLAMENTOS DE PAREDES E TETOS</t>
  </si>
  <si>
    <t>MANUTENÇÃO / REPAROS - REVESTIMENTOS E ISOLAMENTOS DE PAREDES E TETOS</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</si>
  <si>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</si>
  <si>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</si>
  <si>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</si>
  <si>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</si>
  <si>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</si>
  <si>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</si>
  <si>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</si>
  <si>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</si>
  <si>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</si>
  <si>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</si>
  <si>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</si>
  <si>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</si>
  <si>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</si>
  <si>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</si>
  <si>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</si>
  <si>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</si>
  <si>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</si>
  <si>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</si>
  <si>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</si>
  <si>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</si>
  <si>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</si>
  <si>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</si>
  <si>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</si>
  <si>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</si>
  <si>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</si>
  <si>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</si>
  <si>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</si>
  <si>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</si>
  <si>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</si>
  <si>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</si>
  <si>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</si>
  <si>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</si>
  <si>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</si>
  <si>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</si>
  <si>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</si>
  <si>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</si>
  <si>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</si>
  <si>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</si>
  <si>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</si>
  <si>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</si>
  <si>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</si>
  <si>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</si>
  <si>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</si>
  <si>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</si>
  <si>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</si>
  <si>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</si>
  <si>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</si>
  <si>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</si>
  <si>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</si>
  <si>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</si>
  <si>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</si>
  <si>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</si>
  <si>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</si>
  <si>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</si>
  <si>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</si>
  <si>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</si>
  <si>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</si>
  <si>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</si>
  <si>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</si>
  <si>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</si>
  <si>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</si>
  <si>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</si>
  <si>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</si>
  <si>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</si>
  <si>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</si>
  <si>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</si>
  <si>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</si>
  <si>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</si>
  <si>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</si>
  <si>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</si>
  <si>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</si>
  <si>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</si>
  <si>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</si>
  <si>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</si>
  <si>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</si>
  <si>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</si>
  <si>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</si>
  <si>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</si>
  <si>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</si>
  <si>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</si>
  <si>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</si>
  <si>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</si>
  <si>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</si>
  <si>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</si>
  <si>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</si>
  <si>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</si>
  <si>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</si>
  <si>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</si>
  <si>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</si>
  <si>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</si>
  <si>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</si>
  <si>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</si>
  <si>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</si>
  <si>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</si>
  <si>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</si>
  <si>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</si>
  <si>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</si>
  <si>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</si>
  <si>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</si>
  <si>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</si>
  <si>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</si>
  <si>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</si>
  <si>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</si>
  <si>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</si>
  <si>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</si>
  <si>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</si>
  <si>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</si>
  <si>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</si>
  <si>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</si>
  <si>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</si>
  <si>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</si>
  <si>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</si>
  <si>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</si>
  <si>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</si>
  <si>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</si>
  <si>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</si>
  <si>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</si>
  <si>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</si>
  <si>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</si>
  <si>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</si>
  <si>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</si>
  <si>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</si>
  <si>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</si>
  <si>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</si>
  <si>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</si>
  <si>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</si>
  <si>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</si>
  <si>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</si>
  <si>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</si>
  <si>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</si>
  <si>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</si>
  <si>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</si>
  <si>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</si>
  <si>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</si>
  <si>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</si>
  <si>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</si>
  <si>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</si>
  <si>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</si>
  <si>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</si>
  <si>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</si>
  <si>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</si>
  <si>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</si>
  <si>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</si>
  <si>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</si>
  <si>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</si>
  <si>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</si>
  <si>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</si>
  <si>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</si>
  <si>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</si>
  <si>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</si>
  <si>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</si>
  <si>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</si>
  <si>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</si>
  <si>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</si>
  <si>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</si>
  <si>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</si>
  <si>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</si>
  <si>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</si>
  <si>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</si>
  <si>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</si>
  <si>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</si>
  <si>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</si>
  <si>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REVESTIMENTO COM PEDRA</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</si>
  <si>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</si>
  <si>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</si>
  <si>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</si>
  <si>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</si>
  <si>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</si>
  <si>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</si>
  <si>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</si>
  <si>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</si>
  <si>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</si>
  <si>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</si>
  <si>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</si>
  <si>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</si>
  <si>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</si>
  <si>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</si>
  <si>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</si>
  <si>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</si>
  <si>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</si>
  <si>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</si>
  <si>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</si>
  <si>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</si>
  <si>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</si>
  <si>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</si>
  <si>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</si>
  <si>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</si>
  <si>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</si>
  <si>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</si>
  <si>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</si>
  <si>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</si>
  <si>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</si>
  <si>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</si>
  <si>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</si>
  <si>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</si>
  <si>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</si>
  <si>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</si>
  <si>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</si>
  <si>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</si>
  <si>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</si>
  <si>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</si>
  <si>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</si>
  <si>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</si>
  <si>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</si>
  <si>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</si>
  <si>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</si>
  <si>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</si>
  <si>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</si>
  <si>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</si>
  <si>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</si>
  <si>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</si>
  <si>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</si>
  <si>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</si>
  <si>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PLACAS DE GESSO, PARA AMBIENTES COMERCIAIS. AF_05/2017_P</t>
  </si>
  <si>
    <t>ACABAMENTOS PARA FORRO (MOLDURA DE GESSO). AF_05/2017</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</si>
  <si>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</si>
  <si>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</si>
  <si>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</si>
  <si>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</si>
  <si>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</si>
  <si>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</si>
  <si>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</si>
  <si>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FORRO EM DRYWALL, PARA AMBIENTES RESIDENCIAIS, INCLUSIVE ESTRUTURA DE FIXAÇÃO. AF_05/2017_P</t>
  </si>
  <si>
    <t>FORRO EM DRYWALL, PARA AMBIENTES COMERCIAIS, INCLUSIVE ESTRUTURA DE FIXAÇÃO. AF_05/2017_P</t>
  </si>
  <si>
    <t>ACABAMENTOS PARA FORRO (MOLDURA EM DRYWALL, COM LARGURA DE 15 CM). AF_05/2017_P</t>
  </si>
  <si>
    <t>FORROS ESPECIAIS</t>
  </si>
  <si>
    <t>ISOLAMENTO ACÚSTICO</t>
  </si>
  <si>
    <t>ISOLAMENTO TÉRMICO</t>
  </si>
  <si>
    <t>REVESTIMENTO DE PISOS</t>
  </si>
  <si>
    <t>MANUTENÇÃO / REPAROS - REVESTIMENTO DE PISOS</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</si>
  <si>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</si>
  <si>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</si>
  <si>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</si>
  <si>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</si>
  <si>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</si>
  <si>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</si>
  <si>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</si>
  <si>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PISO CIMENTADO</t>
  </si>
  <si>
    <t>PISO EM MADEIRA</t>
  </si>
  <si>
    <t>PISO CERÂMICO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</si>
  <si>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</si>
  <si>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</si>
  <si>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</si>
  <si>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</si>
  <si>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</si>
  <si>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</si>
  <si>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</si>
  <si>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</si>
  <si>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</si>
  <si>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</si>
  <si>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</si>
  <si>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</si>
  <si>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</si>
  <si>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</si>
  <si>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</si>
  <si>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VINÍLICO E BORRACHA</t>
  </si>
  <si>
    <t>PISO DE ALTA RESISTÊNCIA</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</si>
  <si>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</si>
  <si>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</si>
  <si>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</si>
  <si>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</si>
  <si>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</si>
  <si>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</si>
  <si>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</si>
  <si>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</si>
  <si>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</si>
  <si>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</si>
  <si>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</si>
  <si>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</si>
  <si>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</si>
  <si>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</si>
  <si>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</si>
  <si>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</si>
  <si>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</si>
  <si>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</si>
  <si>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</si>
  <si>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</si>
  <si>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</si>
  <si>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</si>
  <si>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</si>
  <si>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</si>
  <si>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</si>
  <si>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</si>
  <si>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</si>
  <si>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</si>
  <si>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</si>
  <si>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</si>
  <si>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</si>
  <si>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</si>
  <si>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</si>
  <si>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</si>
  <si>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</si>
  <si>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</si>
  <si>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</si>
  <si>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JUNTAS EM PISOS</t>
  </si>
  <si>
    <t>CARPETE</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</si>
  <si>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</si>
  <si>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</si>
  <si>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</si>
  <si>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</si>
  <si>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</si>
  <si>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</si>
  <si>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</si>
  <si>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</si>
  <si>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</si>
  <si>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</si>
  <si>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</si>
  <si>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</si>
  <si>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</si>
  <si>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</si>
  <si>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</si>
  <si>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</si>
  <si>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</si>
  <si>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</si>
  <si>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</si>
  <si>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</si>
  <si>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</si>
  <si>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</si>
  <si>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</si>
  <si>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</si>
  <si>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</si>
  <si>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</si>
  <si>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</si>
  <si>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</si>
  <si>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</si>
  <si>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</si>
  <si>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</si>
  <si>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</si>
  <si>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</si>
  <si>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</si>
  <si>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ANTICORROSIVA DE DUTO METÁLICO. AF_04/2018</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</si>
  <si>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</si>
  <si>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</si>
  <si>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</si>
  <si>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</si>
  <si>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</si>
  <si>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</si>
  <si>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</si>
  <si>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</si>
  <si>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</si>
  <si>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</si>
  <si>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</si>
  <si>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</si>
  <si>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</si>
  <si>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</si>
  <si>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</si>
  <si>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</si>
  <si>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</si>
  <si>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</si>
  <si>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</si>
  <si>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</si>
  <si>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</si>
  <si>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</si>
  <si>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</si>
  <si>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DEMOLIÇÃO PARCIAL DE PAVIMENTO ASFÁLTICO, DE FORMA MECANIZADA, SEM REAPROVEITAMENTO. AF_12/2017</t>
  </si>
  <si>
    <t>DEMOLIÇÃO DE PAVIMENTO INTERTRAVADO, DE FORMA MANUAL, COM REAPROVEITAMENTO. AF_12/2017</t>
  </si>
  <si>
    <t>REGULARIZAÇÃO</t>
  </si>
  <si>
    <t>EMBASAMENTO COM MATERIAL GRANULAR / AGULHAMENTO</t>
  </si>
  <si>
    <t>PINTURA DE LIGAÇÃO/IMPRIMAÇÃO</t>
  </si>
  <si>
    <t>EXECUÇÃO DE JUNTAS DE CONTRAÇÃO PARA PAVIMENTOS DE CONCRETO. AF_11/2017</t>
  </si>
  <si>
    <t>APLICAÇÃO DE GRAXA EM BARRAS DE TRANSFERÊNCIA PARA EXECUÇÃO DE PAVIMENTO DE CONCRETO. AF_11/2017</t>
  </si>
  <si>
    <t>USINAGEM</t>
  </si>
  <si>
    <t>MEIO-FIO E SARJETA</t>
  </si>
  <si>
    <t>ASSENTAMENTO DE GUIA (MEIO-FIO) EM TRECHO CURVO,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</si>
  <si>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</si>
  <si>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</si>
  <si>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</si>
  <si>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</si>
  <si>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</si>
  <si>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</si>
  <si>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</si>
  <si>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</si>
  <si>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</si>
  <si>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</si>
  <si>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</si>
  <si>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</si>
  <si>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</si>
  <si>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</si>
  <si>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</si>
  <si>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</si>
  <si>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</si>
  <si>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</si>
  <si>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</si>
  <si>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</si>
  <si>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</si>
  <si>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</si>
  <si>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</si>
  <si>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</si>
  <si>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</si>
  <si>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</si>
  <si>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MÁQUINA EXTRUSORA DE CONCRETO PARA GUIAS E SARJETAS, MOTOR A DIESEL, POTÊNCIA 14 CV - CHP DIURNO. AF_12/2015</t>
  </si>
  <si>
    <t>CHP</t>
  </si>
  <si>
    <t>MÁQUINA EXTRUSORA DE CONCRETO PARA GUIAS E SARJETAS, MOTOR A DIESEL, POTÊNCIA 14 CV - CHI DIURNO. AF_12/2015</t>
  </si>
  <si>
    <t>CHI</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</si>
  <si>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</si>
  <si>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</si>
  <si>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</si>
  <si>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</si>
  <si>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BARREIRA</t>
  </si>
  <si>
    <t>MUROS E FECHOS</t>
  </si>
  <si>
    <t>MANUTENÇÃO / REPAROS - MUROS E FECHOS</t>
  </si>
  <si>
    <t>PORTÕES EM AÇO / FERRO</t>
  </si>
  <si>
    <t>CERCAS / MOURÕES EM CONCRETO</t>
  </si>
  <si>
    <t>CERCAS / MOURÕES EM MADEIRA</t>
  </si>
  <si>
    <t>ALAMBRADOS</t>
  </si>
  <si>
    <t>ALAMBRADO EM MOURÕES DE CONCRETO, COM TELA DE ARAME GALVANIZADO (INCLUSIVE MURETA EM CONCRETO). AF_05/2018</t>
  </si>
  <si>
    <t>GRADIS</t>
  </si>
  <si>
    <t>MUROS EM ALVENARIA</t>
  </si>
  <si>
    <t>CONTENÇÕES</t>
  </si>
  <si>
    <t>MUROS DE ARRIMO</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</si>
  <si>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</si>
  <si>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</si>
  <si>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</si>
  <si>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</si>
  <si>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</si>
  <si>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</si>
  <si>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</si>
  <si>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</si>
  <si>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</si>
  <si>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</si>
  <si>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</si>
  <si>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</si>
  <si>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</si>
  <si>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</si>
  <si>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</si>
  <si>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</si>
  <si>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</si>
  <si>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ENROCAMENTO</t>
  </si>
  <si>
    <t>GABIÕES</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</si>
  <si>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</si>
  <si>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</si>
  <si>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</si>
  <si>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</si>
  <si>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</si>
  <si>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</si>
  <si>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</si>
  <si>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</si>
  <si>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</si>
  <si>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</si>
  <si>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</si>
  <si>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</si>
  <si>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</si>
  <si>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</si>
  <si>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</si>
  <si>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</si>
  <si>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</si>
  <si>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</si>
  <si>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</si>
  <si>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</si>
  <si>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</si>
  <si>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</si>
  <si>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</si>
  <si>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</si>
  <si>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</si>
  <si>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</si>
  <si>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</si>
  <si>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</si>
  <si>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</si>
  <si>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</si>
  <si>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</si>
  <si>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</si>
  <si>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</si>
  <si>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</si>
  <si>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</si>
  <si>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MANUTENÇÃO / REPAROS - PAISAGISMO E EQUIPAMENTOS EXTERNOS</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</si>
  <si>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</si>
  <si>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</si>
  <si>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</si>
  <si>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</si>
  <si>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</si>
  <si>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ESMERALDA EM ROLO</t>
  </si>
  <si>
    <t>PLANTIO DE GRAMA EM PAVIMENTO CONCREGRAMA. AF_05/2018</t>
  </si>
  <si>
    <t>PLANTIO DE GRAMA EM PLACAS. AF_05/2018</t>
  </si>
  <si>
    <t>PLANTIO DE FORRAÇÃO. 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</si>
  <si>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</si>
  <si>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</si>
  <si>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</si>
  <si>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</si>
  <si>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</si>
  <si>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</si>
  <si>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</si>
  <si>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APLICAÇÃO DE ADUBO EM SOLO. AF_05/2018</t>
  </si>
  <si>
    <t>APLICAÇÃO DE CALCÁRIO PARA CORREÇÃO DO PH DO SOLO. AF_05/2018</t>
  </si>
  <si>
    <t>POSTE DECORATIVO</t>
  </si>
  <si>
    <t>EQUIPAMENTOS ESPORTIVOS</t>
  </si>
  <si>
    <t>BANCOS</t>
  </si>
  <si>
    <t>OUTROS EQUIPAMENTOS</t>
  </si>
  <si>
    <t>EQUIPAMENTOS ESCOLARES/MOBILIÁRIOS</t>
  </si>
  <si>
    <t>CAPELA</t>
  </si>
  <si>
    <t>COIFA COZINHA</t>
  </si>
  <si>
    <t>LIMPEZAS</t>
  </si>
  <si>
    <t>LIMPEZA GERAL</t>
  </si>
  <si>
    <t>LIMPEZA DE PISOS</t>
  </si>
  <si>
    <t>LIMPEZAS DIVERSAS</t>
  </si>
  <si>
    <t>MATERIAIS DIVERSOS</t>
  </si>
  <si>
    <t>CHAPA METÁLICA</t>
  </si>
  <si>
    <t>FITAS</t>
  </si>
  <si>
    <t>ARGAMASSAS</t>
  </si>
  <si>
    <t>À BASE DE GESSO</t>
  </si>
  <si>
    <t>MONOCAMADAS</t>
  </si>
  <si>
    <t>ARGAMASSA PARA REVESTIMENTO DECORATIVO MONOCAMADA (MONOCAPA), MISTURA E PROJEÇÃO DE 2 M3/H DE ARGAMASSA. AF_06/2014</t>
  </si>
  <si>
    <t>INDUSTRIALIZADAS</t>
  </si>
  <si>
    <t>ARGAMASSA INDUSTRIALIZADA PARA REVESTIMENTOS, MISTURA E PROJEÇÃO DE 2 M³/H DE ARGAMASSA. AF_06/2014</t>
  </si>
  <si>
    <t>CIMENTO E AGREGADO</t>
  </si>
  <si>
    <t>ARGAMASSA TRAÇO 1:4 (CIMENTO E AREIA MÉDIA), PREPARO MECÂNICO COM BETONEIRA 400 L. AF_08/2014</t>
  </si>
  <si>
    <t>CIMENTO, CAL E AGREGADO</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</si>
  <si>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</si>
  <si>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</si>
  <si>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</si>
  <si>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</si>
  <si>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</si>
  <si>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</si>
  <si>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</si>
  <si>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</si>
  <si>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</si>
  <si>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</si>
  <si>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EQUIPAMENTOS</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</si>
  <si>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</si>
  <si>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</si>
  <si>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</si>
  <si>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</si>
  <si>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</si>
  <si>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</si>
  <si>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</si>
  <si>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</si>
  <si>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</si>
  <si>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</si>
  <si>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</si>
  <si>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</si>
  <si>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</si>
  <si>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</si>
  <si>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</si>
  <si>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</si>
  <si>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</si>
  <si>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</si>
  <si>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</si>
  <si>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</si>
  <si>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</si>
  <si>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</si>
  <si>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</si>
  <si>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</si>
  <si>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</si>
  <si>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</si>
  <si>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</si>
  <si>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</si>
  <si>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</si>
  <si>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</si>
  <si>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</si>
  <si>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</si>
  <si>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</si>
  <si>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</si>
  <si>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</si>
  <si>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</si>
  <si>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</si>
  <si>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</si>
  <si>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</si>
  <si>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</si>
  <si>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</si>
  <si>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</si>
  <si>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</si>
  <si>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</si>
  <si>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</si>
  <si>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</si>
  <si>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</si>
  <si>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</si>
  <si>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</si>
  <si>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</si>
  <si>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</si>
  <si>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</si>
  <si>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</si>
  <si>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</si>
  <si>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</si>
  <si>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</si>
  <si>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</si>
  <si>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</si>
  <si>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</si>
  <si>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</si>
  <si>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</si>
  <si>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</si>
  <si>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</si>
  <si>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</si>
  <si>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</si>
  <si>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</si>
  <si>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</si>
  <si>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</si>
  <si>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</si>
  <si>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</si>
  <si>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</si>
  <si>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</si>
  <si>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</si>
  <si>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</si>
  <si>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</si>
  <si>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</si>
  <si>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</si>
  <si>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</si>
  <si>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</si>
  <si>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</si>
  <si>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</si>
  <si>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</si>
  <si>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</si>
  <si>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</si>
  <si>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</si>
  <si>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</si>
  <si>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</si>
  <si>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</si>
  <si>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</si>
  <si>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</si>
  <si>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</si>
  <si>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</si>
  <si>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</si>
  <si>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</si>
  <si>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</si>
  <si>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</si>
  <si>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</si>
  <si>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</si>
  <si>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</si>
  <si>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</si>
  <si>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</si>
  <si>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</si>
  <si>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</si>
  <si>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</si>
  <si>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</si>
  <si>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</si>
  <si>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</si>
  <si>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</si>
  <si>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</si>
  <si>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</si>
  <si>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</si>
  <si>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</si>
  <si>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</si>
  <si>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</si>
  <si>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</si>
  <si>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</si>
  <si>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</si>
  <si>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</si>
  <si>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</si>
  <si>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</si>
  <si>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</si>
  <si>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</si>
  <si>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</si>
  <si>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</si>
  <si>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PINTURA DE FAIXAS</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</si>
  <si>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</si>
  <si>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</si>
  <si>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</si>
  <si>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</si>
  <si>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</si>
  <si>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</si>
  <si>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PULVERIZADOR DE TINTA ELÉTRICO/MÁQUINA DE PINTURA AIRLESS, VAZÃO 2 L/MIN - MATERIAIS NA OPERAÇÃO. AF_08/2016</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</si>
  <si>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</si>
  <si>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</si>
  <si>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</si>
  <si>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</si>
  <si>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</si>
  <si>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</si>
  <si>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</si>
  <si>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</si>
  <si>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</si>
  <si>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</si>
  <si>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</si>
  <si>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</si>
  <si>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</si>
  <si>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</si>
  <si>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</si>
  <si>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</si>
  <si>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</si>
  <si>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</si>
  <si>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</si>
  <si>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</si>
  <si>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</si>
  <si>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</si>
  <si>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</si>
  <si>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</si>
  <si>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</si>
  <si>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</si>
  <si>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</si>
  <si>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</si>
  <si>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</si>
  <si>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</si>
  <si>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</si>
  <si>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MANÔMETROS</t>
  </si>
  <si>
    <t>JATEAMENTO</t>
  </si>
  <si>
    <t>BOMBAS</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</si>
  <si>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</si>
  <si>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</si>
  <si>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</si>
  <si>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</si>
  <si>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</si>
  <si>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</si>
  <si>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</si>
  <si>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</si>
  <si>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</si>
  <si>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</si>
  <si>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</si>
  <si>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</si>
  <si>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</si>
  <si>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</si>
  <si>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</si>
  <si>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</si>
  <si>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</si>
  <si>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</si>
  <si>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</si>
  <si>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</si>
  <si>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</si>
  <si>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</si>
  <si>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</si>
  <si>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</si>
  <si>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</si>
  <si>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</si>
  <si>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</si>
  <si>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</si>
  <si>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</si>
  <si>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</si>
  <si>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</si>
  <si>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</si>
  <si>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</si>
  <si>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</si>
  <si>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</si>
  <si>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</si>
  <si>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</si>
  <si>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</si>
  <si>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</si>
  <si>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</si>
  <si>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</si>
  <si>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</si>
  <si>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</si>
  <si>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</si>
  <si>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</si>
  <si>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</si>
  <si>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</si>
  <si>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</si>
  <si>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</si>
  <si>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</si>
  <si>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</si>
  <si>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</si>
  <si>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</si>
  <si>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</si>
  <si>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</si>
  <si>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</si>
  <si>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</si>
  <si>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</si>
  <si>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</si>
  <si>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</si>
  <si>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</si>
  <si>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</si>
  <si>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</si>
  <si>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</si>
  <si>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</si>
  <si>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</si>
  <si>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</si>
  <si>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</si>
  <si>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</si>
  <si>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</si>
  <si>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</si>
  <si>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</si>
  <si>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</si>
  <si>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</si>
  <si>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</si>
  <si>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</si>
  <si>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</si>
  <si>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</si>
  <si>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</si>
  <si>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</si>
  <si>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</si>
  <si>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</si>
  <si>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</si>
  <si>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</si>
  <si>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</si>
  <si>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</si>
  <si>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</si>
  <si>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</si>
  <si>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</si>
  <si>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</si>
  <si>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</si>
  <si>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</si>
  <si>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</si>
  <si>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</si>
  <si>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</si>
  <si>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</si>
  <si>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</si>
  <si>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</si>
  <si>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</si>
  <si>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</si>
  <si>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</si>
  <si>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</si>
  <si>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</si>
  <si>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</si>
  <si>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</si>
  <si>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</si>
  <si>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</si>
  <si>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</si>
  <si>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</si>
  <si>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</si>
  <si>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</si>
  <si>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FRESADORAS</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</si>
  <si>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</si>
  <si>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</si>
  <si>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</si>
  <si>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</si>
  <si>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</si>
  <si>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</si>
  <si>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</si>
  <si>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</si>
  <si>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</si>
  <si>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</si>
  <si>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</si>
  <si>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</si>
  <si>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</si>
  <si>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</si>
  <si>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</si>
  <si>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</si>
  <si>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</si>
  <si>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</si>
  <si>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</si>
  <si>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</si>
  <si>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</si>
  <si>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</si>
  <si>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</si>
  <si>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</si>
  <si>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</si>
  <si>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</si>
  <si>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</si>
  <si>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</si>
  <si>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</si>
  <si>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</si>
  <si>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</si>
  <si>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</si>
  <si>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</si>
  <si>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</si>
  <si>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</si>
  <si>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</si>
  <si>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</si>
  <si>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</si>
  <si>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</si>
  <si>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</si>
  <si>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</si>
  <si>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</si>
  <si>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</si>
  <si>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</si>
  <si>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</si>
  <si>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</si>
  <si>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</si>
  <si>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</si>
  <si>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</si>
  <si>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</si>
  <si>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</si>
  <si>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</si>
  <si>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</si>
  <si>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</si>
  <si>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</si>
  <si>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</si>
  <si>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</si>
  <si>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</si>
  <si>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</si>
  <si>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</si>
  <si>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</si>
  <si>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</si>
  <si>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</si>
  <si>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</si>
  <si>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</si>
  <si>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</si>
  <si>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</si>
  <si>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</si>
  <si>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</si>
  <si>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</si>
  <si>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</si>
  <si>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</si>
  <si>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</si>
  <si>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</si>
  <si>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</si>
  <si>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</si>
  <si>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</si>
  <si>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</si>
  <si>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</si>
  <si>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</si>
  <si>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</si>
  <si>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</si>
  <si>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</si>
  <si>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</si>
  <si>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</si>
  <si>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CAMINHÃO BASCULANTE 10 M3, TRUCADO CABINE SIMPLES, PESO BRUTO TOTAL 23.000 KG, CARGA ÚTIL MÁXIMA 15.935 KG, DISTÂNCIA ENTRE EIXOS 4,80 M, POTÊNCIA 230 CV INCLUSIVE CAÇAMBA METÁLICA - CHP DIURNO. AF_06/2014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</si>
  <si>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</si>
  <si>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</si>
  <si>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CAMINHÃO BASCULANTE 10 M3, TRUCADO CABINE SIMPLES, PESO BRUTO TOTAL 23.000 KG, CARGA ÚTIL MÁXIMA 15.935 KG, DISTÂNCIA ENTRE EIXOS 4,80 M, POTÊNCIA 230 CV INCLUSIVE CAÇAMBA METÁLICA - CHI DIURNO.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</si>
  <si>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</si>
  <si>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</si>
  <si>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</si>
  <si>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</si>
  <si>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</si>
  <si>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</si>
  <si>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</si>
  <si>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</si>
  <si>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</si>
  <si>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</si>
  <si>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6 M3 TOCO, PESO BRUTO TOTAL 16.000 KG, CARGA ÚTIL MÁXIMA 11.130 KG, DISTÂNCIA ENTRE EIXOS 5,36 M, POTÊNCIA 185 CV, INCLUSIVE CAÇAMBA METÁLICA - IMPOSTOS E SEGUROS.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</si>
  <si>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</si>
  <si>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</si>
  <si>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</si>
  <si>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</si>
  <si>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</si>
  <si>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</si>
  <si>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</si>
  <si>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</si>
  <si>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</si>
  <si>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</si>
  <si>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</si>
  <si>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</si>
  <si>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</si>
  <si>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</si>
  <si>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</si>
  <si>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</si>
  <si>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</si>
  <si>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</si>
  <si>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</si>
  <si>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</si>
  <si>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</si>
  <si>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</si>
  <si>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</si>
  <si>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</si>
  <si>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</si>
  <si>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</si>
  <si>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</si>
  <si>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</si>
  <si>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</si>
  <si>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</si>
  <si>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</si>
  <si>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</si>
  <si>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</si>
  <si>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</si>
  <si>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</si>
  <si>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</si>
  <si>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</si>
  <si>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</si>
  <si>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</si>
  <si>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</si>
  <si>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</si>
  <si>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</si>
  <si>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</si>
  <si>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</si>
  <si>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</si>
  <si>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</si>
  <si>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</si>
  <si>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</si>
  <si>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</si>
  <si>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</si>
  <si>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</si>
  <si>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</si>
  <si>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</si>
  <si>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</si>
  <si>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</si>
  <si>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</si>
  <si>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</si>
  <si>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</si>
  <si>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</si>
  <si>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</si>
  <si>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</si>
  <si>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</si>
  <si>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</si>
  <si>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</si>
  <si>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</si>
  <si>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</si>
  <si>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</si>
  <si>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</si>
  <si>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</si>
  <si>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</si>
  <si>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</si>
  <si>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</si>
  <si>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</si>
  <si>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</si>
  <si>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</si>
  <si>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MINICARREGADEIRAS</t>
  </si>
  <si>
    <t>MINICARREGADEIRA SOBRE RODAS, POTÊNCIA LÍQUIDA DE 47 HP, CAPACIDADE NOMINAL DE OPERAÇÃO DE 646 KG - CHP DIURNO. AF_06/2015</t>
  </si>
  <si>
    <t>MINICARREGADEIRA SOBRE RODAS, POTÊNCIA LÍQUIDA DE 47 HP, CAPACIDADE NOMINAL DE OPERAÇÃO DE 646 KG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</si>
  <si>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</si>
  <si>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</si>
  <si>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</si>
  <si>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</si>
  <si>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POTENCIA 47HP CAPACIDADE OPERACAO 646 KG, COM VASSOURA MECÂNICA ACOPLADA - CHP DIURNO. AF_03/2017</t>
  </si>
  <si>
    <t>MINICARREGADEIRA SOBRE RODAS POTENCIA 47HP CAPACIDADE OPERACAO 646 KG, COM VASSOURA MECÂNICA ACOPLADA - CHI DIURNO. AF_03/2017</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</si>
  <si>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</si>
  <si>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</si>
  <si>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</si>
  <si>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</si>
  <si>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</si>
  <si>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</si>
  <si>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</si>
  <si>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</si>
  <si>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</si>
  <si>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</si>
  <si>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</si>
  <si>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</si>
  <si>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</si>
  <si>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</si>
  <si>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</si>
  <si>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</si>
  <si>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</si>
  <si>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</si>
  <si>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</si>
  <si>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</si>
  <si>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</si>
  <si>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</si>
  <si>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</si>
  <si>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</si>
  <si>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</si>
  <si>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</si>
  <si>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</si>
  <si>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</si>
  <si>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</si>
  <si>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</si>
  <si>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</si>
  <si>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</si>
  <si>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</si>
  <si>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</si>
  <si>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</si>
  <si>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</si>
  <si>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</si>
  <si>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</si>
  <si>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</si>
  <si>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</si>
  <si>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</si>
  <si>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</si>
  <si>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</si>
  <si>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</si>
  <si>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</si>
  <si>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</si>
  <si>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</si>
  <si>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</si>
  <si>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</si>
  <si>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</si>
  <si>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</si>
  <si>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</si>
  <si>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</si>
  <si>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</si>
  <si>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</si>
  <si>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</si>
  <si>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</si>
  <si>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</si>
  <si>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</si>
  <si>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</si>
  <si>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</si>
  <si>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</si>
  <si>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MINIESCAVADEIRA</t>
  </si>
  <si>
    <t>MINIESCAVADEIRA SOBRE ESTEIRAS, POTENCIA LIQUIDA DE *30* HP, PESO OPERACIONAL DE *3.500* KG - CHP DIURNO. AF_04/2017</t>
  </si>
  <si>
    <t>MINIESCAVADEIRA SOBRE ESTEIRAS, POTENCIA LIQUIDA DE *30* HP, PESO OPERACIONAL DE *3.500* KG - CHI DIURNO. AF_04/2017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</si>
  <si>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</si>
  <si>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</si>
  <si>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</si>
  <si>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</si>
  <si>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</si>
  <si>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</si>
  <si>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</si>
  <si>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</si>
  <si>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</si>
  <si>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</si>
  <si>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</si>
  <si>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</si>
  <si>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</si>
  <si>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</si>
  <si>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</si>
  <si>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</si>
  <si>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</si>
  <si>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</si>
  <si>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</si>
  <si>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</si>
  <si>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</si>
  <si>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</si>
  <si>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</si>
  <si>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</si>
  <si>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</si>
  <si>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</si>
  <si>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TRATOR DE PNEUS, POTÊNCIA 85 CV, TRAÇÃO 4X4, PESO COM LASTRO DE 4.675 KG - MANUTENÇÃO. AF_06/2014</t>
  </si>
  <si>
    <t>TRATOR DE PNEUS, POTÊNCIA 85 CV, TRAÇÃO 4X4, PESO COM LASTRO DE 4.675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</si>
  <si>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</si>
  <si>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</si>
  <si>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</si>
  <si>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</si>
  <si>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</si>
  <si>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</si>
  <si>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</si>
  <si>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</si>
  <si>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</si>
  <si>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</si>
  <si>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</si>
  <si>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</si>
  <si>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</si>
  <si>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</si>
  <si>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</si>
  <si>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COM POTÊNCIA DE 85 CV, TRAÇÃO 4X4, COM VASSOURA MECÂNICA ACOPLADA - CHP DIURNO. AF_03/2017</t>
  </si>
  <si>
    <t>TRATOR DE PNEUS COM POTÊNCIA DE 85 CV, TRAÇÃO 4X4, COM VASSOURA MECÂNICA ACOPLADA - CHI DIURNO. AF_02/2017</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</si>
  <si>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</si>
  <si>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</si>
  <si>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</si>
  <si>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</si>
  <si>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</si>
  <si>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</si>
  <si>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</si>
  <si>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</si>
  <si>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</si>
  <si>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</si>
  <si>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</si>
  <si>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</si>
  <si>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</si>
  <si>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</si>
  <si>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</si>
  <si>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</si>
  <si>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</si>
  <si>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</si>
  <si>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</si>
  <si>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</si>
  <si>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</si>
  <si>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</si>
  <si>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</si>
  <si>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</si>
  <si>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</si>
  <si>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</si>
  <si>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</si>
  <si>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</si>
  <si>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</si>
  <si>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</si>
  <si>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</si>
  <si>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</si>
  <si>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</si>
  <si>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</si>
  <si>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</si>
  <si>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</si>
  <si>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</si>
  <si>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</si>
  <si>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</si>
  <si>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</si>
  <si>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</si>
  <si>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</si>
  <si>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</si>
  <si>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</si>
  <si>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</si>
  <si>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</si>
  <si>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</si>
  <si>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</si>
  <si>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</si>
  <si>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</si>
  <si>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</si>
  <si>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</si>
  <si>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</si>
  <si>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</si>
  <si>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</si>
  <si>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</si>
  <si>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</si>
  <si>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</si>
  <si>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</si>
  <si>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</si>
  <si>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</si>
  <si>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</si>
  <si>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</si>
  <si>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</si>
  <si>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</si>
  <si>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</si>
  <si>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</si>
  <si>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</si>
  <si>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</si>
  <si>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</si>
  <si>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</si>
  <si>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</si>
  <si>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</si>
  <si>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</si>
  <si>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</si>
  <si>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</si>
  <si>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</si>
  <si>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</si>
  <si>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</si>
  <si>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</si>
  <si>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</si>
  <si>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</si>
  <si>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</si>
  <si>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</si>
  <si>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</si>
  <si>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</si>
  <si>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</si>
  <si>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</si>
  <si>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</si>
  <si>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</si>
  <si>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</si>
  <si>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</si>
  <si>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</si>
  <si>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</si>
  <si>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</si>
  <si>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</si>
  <si>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</si>
  <si>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</si>
  <si>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</si>
  <si>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</si>
  <si>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</si>
  <si>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</si>
  <si>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</si>
  <si>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</si>
  <si>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</si>
  <si>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</si>
  <si>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</si>
  <si>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</si>
  <si>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</si>
  <si>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</si>
  <si>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</si>
  <si>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</si>
  <si>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</si>
  <si>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</si>
  <si>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</si>
  <si>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</si>
  <si>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</si>
  <si>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</si>
  <si>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</si>
  <si>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</si>
  <si>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</si>
  <si>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</si>
  <si>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</si>
  <si>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</si>
  <si>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</si>
  <si>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</si>
  <si>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</si>
  <si>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</si>
  <si>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</si>
  <si>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</si>
  <si>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</si>
  <si>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</si>
  <si>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</si>
  <si>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</si>
  <si>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</si>
  <si>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</si>
  <si>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</si>
  <si>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</si>
  <si>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</si>
  <si>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</si>
  <si>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</si>
  <si>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</si>
  <si>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</si>
  <si>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</si>
  <si>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</si>
  <si>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</si>
  <si>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</si>
  <si>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</si>
  <si>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</si>
  <si>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</si>
  <si>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</si>
  <si>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</si>
  <si>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</si>
  <si>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</si>
  <si>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</si>
  <si>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</si>
  <si>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</si>
  <si>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</si>
  <si>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</si>
  <si>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</si>
  <si>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</si>
  <si>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</si>
  <si>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</si>
  <si>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</si>
  <si>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</si>
  <si>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</si>
  <si>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</si>
  <si>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</si>
  <si>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</si>
  <si>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</si>
  <si>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</si>
  <si>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</si>
  <si>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</si>
  <si>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</si>
  <si>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</si>
  <si>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</si>
  <si>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</si>
  <si>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</si>
  <si>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</si>
  <si>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</si>
  <si>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</si>
  <si>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</si>
  <si>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</si>
  <si>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</si>
  <si>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</si>
  <si>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</si>
  <si>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</si>
  <si>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</si>
  <si>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</si>
  <si>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</si>
  <si>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</si>
  <si>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</si>
  <si>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</si>
  <si>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</si>
  <si>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</si>
  <si>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</si>
  <si>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</si>
  <si>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</si>
  <si>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</si>
  <si>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</si>
  <si>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</si>
  <si>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</si>
  <si>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</si>
  <si>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</si>
  <si>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</si>
  <si>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PERFURATRIZES</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</si>
  <si>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</si>
  <si>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</si>
  <si>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</si>
  <si>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</si>
  <si>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</si>
  <si>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</si>
  <si>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</si>
  <si>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</si>
  <si>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</si>
  <si>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</si>
  <si>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</si>
  <si>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</si>
  <si>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</si>
  <si>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</si>
  <si>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</si>
  <si>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</si>
  <si>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</si>
  <si>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</si>
  <si>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</si>
  <si>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</si>
  <si>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</si>
  <si>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</si>
  <si>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</si>
  <si>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</si>
  <si>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</si>
  <si>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</si>
  <si>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</si>
  <si>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</si>
  <si>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</si>
  <si>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</si>
  <si>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</si>
  <si>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</si>
  <si>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</si>
  <si>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</si>
  <si>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</si>
  <si>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</si>
  <si>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</si>
  <si>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</si>
  <si>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</si>
  <si>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</si>
  <si>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</si>
  <si>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ROTATIVA SOBRE ESTEIRA, TORQUE MAXIMO 2500 KGM, POTENCIA 110 HP, MOTOR DIESEL - MATERIAIS NA OPERAÇÃO. AF_05/2017</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</si>
  <si>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</si>
  <si>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</si>
  <si>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</si>
  <si>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</si>
  <si>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</si>
  <si>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</si>
  <si>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</si>
  <si>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</si>
  <si>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</si>
  <si>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</si>
  <si>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</si>
  <si>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</si>
  <si>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</si>
  <si>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</si>
  <si>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</si>
  <si>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</si>
  <si>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</si>
  <si>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</si>
  <si>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</si>
  <si>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</si>
  <si>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</si>
  <si>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</si>
  <si>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</si>
  <si>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</si>
  <si>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</si>
  <si>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</si>
  <si>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</si>
  <si>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</si>
  <si>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</si>
  <si>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</si>
  <si>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</si>
  <si>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</si>
  <si>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</si>
  <si>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</si>
  <si>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</si>
  <si>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</si>
  <si>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</si>
  <si>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</si>
  <si>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</si>
  <si>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</si>
  <si>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</si>
  <si>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</si>
  <si>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</si>
  <si>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</si>
  <si>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</si>
  <si>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</si>
  <si>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</si>
  <si>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</si>
  <si>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</si>
  <si>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</si>
  <si>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</si>
  <si>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</si>
  <si>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</si>
  <si>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</si>
  <si>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</si>
  <si>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</si>
  <si>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</si>
  <si>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</si>
  <si>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</si>
  <si>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</si>
  <si>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</si>
  <si>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</si>
  <si>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</si>
  <si>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</si>
  <si>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</si>
  <si>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</si>
  <si>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</si>
  <si>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</si>
  <si>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</si>
  <si>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</si>
  <si>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</si>
  <si>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</si>
  <si>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</si>
  <si>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</si>
  <si>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</si>
  <si>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</si>
  <si>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</si>
  <si>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</si>
  <si>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</si>
  <si>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</si>
  <si>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</si>
  <si>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</si>
  <si>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</si>
  <si>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</si>
  <si>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</si>
  <si>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</si>
  <si>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</si>
  <si>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</si>
  <si>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</si>
  <si>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</si>
  <si>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</si>
  <si>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</si>
  <si>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</si>
  <si>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</si>
  <si>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</si>
  <si>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</si>
  <si>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</si>
  <si>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</si>
  <si>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</si>
  <si>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</si>
  <si>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</si>
  <si>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</si>
  <si>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</si>
  <si>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</si>
  <si>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</si>
  <si>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</si>
  <si>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</si>
  <si>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</si>
  <si>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</si>
  <si>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</si>
  <si>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</si>
  <si>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</si>
  <si>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</si>
  <si>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</si>
  <si>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</si>
  <si>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</si>
  <si>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</si>
  <si>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</si>
  <si>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</si>
  <si>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</si>
  <si>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</si>
  <si>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</si>
  <si>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</si>
  <si>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</si>
  <si>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</si>
  <si>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</si>
  <si>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</si>
  <si>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</si>
  <si>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</si>
  <si>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</si>
  <si>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</si>
  <si>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</si>
  <si>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</si>
  <si>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</si>
  <si>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</si>
  <si>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</si>
  <si>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</si>
  <si>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</si>
  <si>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</si>
  <si>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</si>
  <si>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</si>
  <si>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</si>
  <si>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</si>
  <si>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</si>
  <si>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</si>
  <si>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</si>
  <si>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</si>
  <si>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</si>
  <si>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</si>
  <si>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</si>
  <si>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</si>
  <si>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</si>
  <si>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</si>
  <si>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</si>
  <si>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</si>
  <si>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</si>
  <si>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</si>
  <si>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</si>
  <si>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</si>
  <si>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</si>
  <si>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</si>
  <si>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DESCRICAO DO INSUMO</t>
  </si>
  <si>
    <t>R$/UN</t>
  </si>
  <si>
    <t xml:space="preserve">UN    </t>
  </si>
  <si>
    <t xml:space="preserve">M     </t>
  </si>
  <si>
    <t xml:space="preserve">L     </t>
  </si>
  <si>
    <t xml:space="preserve">H     </t>
  </si>
  <si>
    <t xml:space="preserve">MES   </t>
  </si>
  <si>
    <t xml:space="preserve">M2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</si>
  <si>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</si>
  <si>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</si>
  <si>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</si>
  <si>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</si>
  <si>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</si>
  <si>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</si>
  <si>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</si>
  <si>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</si>
  <si>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</si>
  <si>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</si>
  <si>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</si>
  <si>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</si>
  <si>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ESTA ABA DA PLANILHA NÃO É AUTOMATIZADA COM AS DEMAIS. DEVERÁ SER ELABORADO MANUALMENTE A SELEÇÃO DOS ITENS AGRUPADOS PARA MONTAGEM DA CURVA</t>
  </si>
  <si>
    <t>CURVA ABC DE SERVIÇOS</t>
  </si>
  <si>
    <t>QUANTIDADE TOTAL</t>
  </si>
  <si>
    <t>CUSTO TOTAL</t>
  </si>
  <si>
    <t xml:space="preserve">CUSTO TOTAL ACUMULADO </t>
  </si>
  <si>
    <t>% DO ITEM</t>
  </si>
  <si>
    <t>% ACUMULADO</t>
  </si>
  <si>
    <t>FAIXA</t>
  </si>
  <si>
    <t>A</t>
  </si>
  <si>
    <t>B</t>
  </si>
  <si>
    <t>C</t>
  </si>
  <si>
    <t>MODELO DE CRONOGRAMA PARA SER UTILIZADO QUANDO SE TRATAR APENAS DE UM TIPO DE OBRA. QUANDO HOUVER REPAROS E MELHORIAS NA MESMA OBRA, ELABORAR CRONOGRAMAS SEPARADOS</t>
  </si>
  <si>
    <t>TIPO OBRA:</t>
  </si>
  <si>
    <t>PRAZO EXECUÇÃO</t>
  </si>
  <si>
    <t>BDI</t>
  </si>
  <si>
    <t>% NO PERIODO</t>
  </si>
  <si>
    <t>VALOR</t>
  </si>
  <si>
    <t>ÍNDICE</t>
  </si>
  <si>
    <t>SERVIÇO</t>
  </si>
  <si>
    <t>PLANILHA</t>
  </si>
  <si>
    <t>C/ BDI</t>
  </si>
  <si>
    <t>S/ BDI</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</si>
  <si>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</si>
  <si>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</si>
  <si>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</si>
  <si>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</si>
  <si>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180 DIAS (MODELO ACIMA) FAVOR MODIFICAR A QUANTIDADE DAS COLUNAS MENSAIS CONFORME PRAZO ESTABELECIDO EM EDITAL E AJUSTAR FÓRMULAS</t>
  </si>
  <si>
    <t>TABELA DE COTAÇÃO DE INSUMOS / SERVIÇOS ESPECIALIZADOS NÃO CONTEMPLADOS PELAS TABELAS PRED</t>
  </si>
  <si>
    <t>FORNECEDOR 1</t>
  </si>
  <si>
    <t>DATA DA COTAÇÃO</t>
  </si>
  <si>
    <t>EMPRESA</t>
  </si>
  <si>
    <t>CONTATO</t>
  </si>
  <si>
    <t>TELEFONE / E-MAIL / SITE</t>
  </si>
  <si>
    <t>DESCRIÇÃO DO INSUMO / SERVIÇO ESPECIALIZADO</t>
  </si>
  <si>
    <t>R$ UNITÁRIO</t>
  </si>
  <si>
    <t>CAIXA D'AGUA POLIETILENO ATOXICO 3000 LITROS</t>
  </si>
  <si>
    <t>CANTONEIRA ALUMÍNIO ANODIZADO NATURAL, 1" X 1/8" - VARA COM 6M</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</si>
  <si>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</si>
  <si>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</si>
  <si>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ART/RRT nº :</t>
  </si>
  <si>
    <t>CREA:</t>
  </si>
  <si>
    <t>______________________________</t>
  </si>
  <si>
    <t>TERMO DE LIBERAÇÃO DOS DIREITOS AUTORAIS</t>
  </si>
  <si>
    <t>O profissional signatário deste, abaixo identificado, concede à SEIL/PRED a liberação dos direitos autorais relativos às composições de serviços por ele elaboradas correspondente a ART/RRT abaixo</t>
  </si>
  <si>
    <t>RELAÇÃO DE PROJETOS ORÇADOS</t>
  </si>
  <si>
    <t>RES. TÉCNICO:</t>
  </si>
  <si>
    <t>ID</t>
  </si>
  <si>
    <t>DATA DE RECEBIMENTO</t>
  </si>
  <si>
    <t>Nº DAS FOLHAS</t>
  </si>
  <si>
    <t>TÍTULO</t>
  </si>
  <si>
    <t>NOME DO ARQUIVO</t>
  </si>
  <si>
    <t>VERSÃO REVISÃO</t>
  </si>
  <si>
    <t>RECEBIDO ORÇAMENTISTA</t>
  </si>
  <si>
    <t>RECEBIDO 
FISCALIZAÇÃO</t>
  </si>
  <si>
    <t>PROJETOS ARQUITETÔNICOS</t>
  </si>
  <si>
    <t>PROJETOS ESTRUTURAIS</t>
  </si>
  <si>
    <t>ENCARGOS SOCIAIS SOBRE CUSTOS DA MÃO DE OBRA HORISTA E MENSALISTA</t>
  </si>
  <si>
    <t>ENCARGOS SOCIAIS SOBRE A MÃO DE OBRA (COM DESONERAÇÃO)</t>
  </si>
  <si>
    <t>CÓDIGO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</si>
  <si>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</si>
  <si>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</si>
  <si>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</si>
  <si>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</si>
  <si>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</si>
  <si>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</si>
  <si>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</si>
  <si>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</si>
  <si>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</si>
  <si>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</si>
  <si>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</si>
  <si>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</si>
  <si>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</si>
  <si>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</si>
  <si>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</si>
  <si>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</si>
  <si>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</si>
  <si>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</si>
  <si>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</si>
  <si>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</si>
  <si>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</si>
  <si>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</si>
  <si>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</si>
  <si>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</si>
  <si>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</si>
  <si>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Não incide</t>
  </si>
  <si>
    <t>B2</t>
  </si>
  <si>
    <t>Feriados</t>
  </si>
  <si>
    <t>B3</t>
  </si>
  <si>
    <t>Auxílio-Enfermidade</t>
  </si>
  <si>
    <t>B4</t>
  </si>
  <si>
    <t>13° Salário</t>
  </si>
  <si>
    <t>B5</t>
  </si>
  <si>
    <t>Licença Paternidade</t>
  </si>
  <si>
    <t>B6</t>
  </si>
  <si>
    <t>Faltas Justificadas</t>
  </si>
  <si>
    <t>B7</t>
  </si>
  <si>
    <t>Dias de Chuva</t>
  </si>
  <si>
    <t>B8</t>
  </si>
  <si>
    <t>Auxílio Acidente de Trabalho</t>
  </si>
  <si>
    <t>B9</t>
  </si>
  <si>
    <t>Férias Gozadas</t>
  </si>
  <si>
    <t>B10</t>
  </si>
  <si>
    <t>Salário Maternidade</t>
  </si>
  <si>
    <t>Total dos Encargos Sociais que recebem incidência de A</t>
  </si>
  <si>
    <t>GRUPO C</t>
  </si>
  <si>
    <t>C1</t>
  </si>
  <si>
    <t>Aviso Prévio Indenizado</t>
  </si>
  <si>
    <t>C2</t>
  </si>
  <si>
    <t>Aviso Prévio Trabalhado</t>
  </si>
  <si>
    <t>C3</t>
  </si>
  <si>
    <t>Férias Indenizadas</t>
  </si>
  <si>
    <t>C4</t>
  </si>
  <si>
    <t>Depósito Rescisão Sem Justa Causa</t>
  </si>
  <si>
    <t>C5</t>
  </si>
  <si>
    <t>Indenização Adicional</t>
  </si>
  <si>
    <t>Total dos Encargos Sociais que não recebem incidência de A</t>
  </si>
  <si>
    <t>GRUPO D</t>
  </si>
  <si>
    <t>D1</t>
  </si>
  <si>
    <t>Reincidência do Grupo A sobre o Grupo B</t>
  </si>
  <si>
    <t>D2</t>
  </si>
  <si>
    <t>Reincidência do Grupo A sobre Aviso Prévio Trabalhado e</t>
  </si>
  <si>
    <t>Reincidência do FGTS sobre Aviso Prévio Indenizado</t>
  </si>
  <si>
    <t>D</t>
  </si>
  <si>
    <t>Total de Reincidências de um grupo sobre o outro</t>
  </si>
  <si>
    <t>TOTAL (A+B+C+D)</t>
  </si>
  <si>
    <t>Fonte: Informação Dias de Chuva - INMET</t>
  </si>
  <si>
    <t>MÊS</t>
  </si>
  <si>
    <t>AJUDANTE DE ELETRICISTA COM ENCARGOS COMPLEMENTARES</t>
  </si>
  <si>
    <t>AJUDANTE DE ESTRUTURAS METÁLICAS COM ENCARGOS COMPLEMENTARES</t>
  </si>
  <si>
    <t>AJUDANTE DE PINTOR COM ENCARGOS COMPLEMENTARES</t>
  </si>
  <si>
    <t>AJUDANTE DE SERRALHEIRO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</si>
  <si>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</si>
  <si>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</si>
  <si>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</si>
  <si>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</si>
  <si>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</si>
  <si>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</si>
  <si>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</si>
  <si>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</si>
  <si>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</si>
  <si>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</si>
  <si>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</si>
  <si>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</si>
  <si>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COORDENADOR / GERENTE DE OBRA COM ENCARGOS COMPLEMENTARES</t>
  </si>
  <si>
    <t>ELETRICISTA DE MANUTENÇÃO INDUSTRIAL COM ENCARGOS COMPLEMENTARES</t>
  </si>
  <si>
    <t>ENGENHEIRO CIVIL JUNIOR COM ENCARGOS COMPLEMENTARES</t>
  </si>
  <si>
    <t>ENGENHEIRO CIVIL PLENO COM ENCARGOS COMPLEMENTARES</t>
  </si>
  <si>
    <t>ENGENHEIRO CIVIL SENIOR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</si>
  <si>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</si>
  <si>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</si>
  <si>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</si>
  <si>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</si>
  <si>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</si>
  <si>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MECÂNICO DE REFRIGERAÇÃO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</si>
  <si>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</si>
  <si>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</si>
  <si>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</si>
  <si>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</si>
  <si>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</si>
  <si>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</si>
  <si>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</si>
  <si>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</si>
  <si>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</si>
  <si>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</si>
  <si>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</si>
  <si>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</si>
  <si>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</si>
  <si>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</si>
  <si>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</si>
  <si>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</si>
  <si>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</si>
  <si>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</si>
  <si>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</si>
  <si>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</si>
  <si>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</si>
  <si>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</si>
  <si>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</si>
  <si>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</si>
  <si>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</si>
  <si>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</si>
  <si>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</si>
  <si>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VIGIA DIURNO COM ENCARGOS COMPLEMENTARES</t>
  </si>
  <si>
    <t>COORDENADOR/GERENTE DE OBRA COM ENCARGOS COMPLEMENTARES</t>
  </si>
  <si>
    <t>MONTADOR DE ELETROELETRÔNICOS COM ENCARGOS COMPLEMENTARES</t>
  </si>
  <si>
    <t>ESTRUTURA DE MADEIRA PROVISÓRIA PARA SUPORTE DE CAIXA D ÁGUA ELEVADA DE 1000 LITROS. AF_05/2018_P</t>
  </si>
  <si>
    <t>ESTRUTURA DE MADEIRA PROVISÓRIA PARA SUPORTE DE CAIXA D ÁGUA ELEVADA DE 3000 LITROS. AF_05/2018_P</t>
  </si>
  <si>
    <t>INSTALAÇÃO DE SINALIZADOR NOTURNO LED. AF_11/2017</t>
  </si>
  <si>
    <t>LOCAÇÃO COM CAVALETE COM ALTURA DE 1,00 M - 2 UTILIZAÇÕES. AF_10/2018</t>
  </si>
  <si>
    <t>LOCAÇÃO COM CAVALETE COM ALTURA DE 0,50 M - 2 UTILIZAÇÕES. AF_10/2018</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</si>
  <si>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</si>
  <si>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</si>
  <si>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</si>
  <si>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</si>
  <si>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</si>
  <si>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</si>
  <si>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</si>
  <si>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</si>
  <si>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</si>
  <si>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</si>
  <si>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</si>
  <si>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</si>
  <si>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</si>
  <si>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</si>
  <si>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</si>
  <si>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</si>
  <si>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</si>
  <si>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</si>
  <si>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</si>
  <si>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</si>
  <si>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</si>
  <si>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</si>
  <si>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</si>
  <si>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</si>
  <si>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</si>
  <si>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</si>
  <si>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</si>
  <si>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</si>
  <si>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</si>
  <si>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</si>
  <si>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</si>
  <si>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</si>
  <si>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</si>
  <si>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</si>
  <si>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</si>
  <si>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</si>
  <si>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</si>
  <si>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</si>
  <si>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</si>
  <si>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</si>
  <si>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</si>
  <si>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</si>
  <si>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</si>
  <si>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</si>
  <si>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</si>
  <si>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</si>
  <si>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</si>
  <si>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</si>
  <si>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</si>
  <si>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</si>
  <si>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</si>
  <si>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</si>
  <si>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</si>
  <si>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</si>
  <si>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</si>
  <si>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</si>
  <si>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</si>
  <si>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</si>
  <si>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</si>
  <si>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</si>
  <si>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</si>
  <si>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</si>
  <si>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</si>
  <si>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</si>
  <si>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</si>
  <si>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</si>
  <si>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</si>
  <si>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</si>
  <si>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</si>
  <si>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</si>
  <si>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</si>
  <si>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</si>
  <si>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</si>
  <si>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</si>
  <si>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</si>
  <si>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</si>
  <si>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</si>
  <si>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</si>
  <si>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</si>
  <si>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</si>
  <si>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</si>
  <si>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</si>
  <si>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</si>
  <si>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</si>
  <si>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</si>
  <si>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</si>
  <si>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</si>
  <si>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</si>
  <si>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</si>
  <si>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</si>
  <si>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</si>
  <si>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</si>
  <si>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</si>
  <si>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</si>
  <si>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</si>
  <si>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</si>
  <si>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</si>
  <si>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</si>
  <si>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</si>
  <si>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</si>
  <si>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</si>
  <si>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</si>
  <si>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</si>
  <si>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</si>
  <si>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</si>
  <si>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</si>
  <si>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</si>
  <si>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</si>
  <si>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</si>
  <si>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</si>
  <si>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</si>
  <si>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</si>
  <si>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</si>
  <si>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</si>
  <si>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</si>
  <si>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</si>
  <si>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</si>
  <si>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</si>
  <si>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</si>
  <si>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</si>
  <si>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</si>
  <si>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</si>
  <si>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</si>
  <si>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</si>
  <si>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</si>
  <si>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</si>
  <si>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</si>
  <si>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</si>
  <si>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</si>
  <si>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</si>
  <si>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</si>
  <si>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</si>
  <si>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</si>
  <si>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</si>
  <si>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</si>
  <si>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</si>
  <si>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</si>
  <si>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</si>
  <si>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</si>
  <si>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</si>
  <si>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</si>
  <si>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</si>
  <si>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</si>
  <si>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</si>
  <si>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</si>
  <si>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</si>
  <si>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</si>
  <si>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</si>
  <si>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</si>
  <si>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</si>
  <si>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</si>
  <si>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</si>
  <si>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</si>
  <si>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</si>
  <si>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</si>
  <si>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</si>
  <si>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</si>
  <si>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</si>
  <si>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</si>
  <si>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</si>
  <si>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</si>
  <si>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</si>
  <si>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</si>
  <si>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</si>
  <si>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</si>
  <si>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</si>
  <si>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</si>
  <si>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</si>
  <si>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</si>
  <si>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</si>
  <si>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</si>
  <si>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</si>
  <si>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</si>
  <si>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</si>
  <si>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</si>
  <si>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</si>
  <si>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</si>
  <si>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</si>
  <si>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</si>
  <si>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</si>
  <si>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</si>
  <si>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</si>
  <si>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</si>
  <si>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</si>
  <si>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</si>
  <si>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</si>
  <si>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</si>
  <si>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</si>
  <si>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</si>
  <si>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</si>
  <si>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</si>
  <si>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</si>
  <si>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</si>
  <si>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</si>
  <si>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</si>
  <si>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</si>
  <si>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</si>
  <si>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</si>
  <si>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</si>
  <si>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</si>
  <si>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</si>
  <si>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</si>
  <si>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</si>
  <si>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</si>
  <si>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</si>
  <si>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</si>
  <si>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</si>
  <si>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</si>
  <si>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</si>
  <si>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</si>
  <si>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</si>
  <si>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</si>
  <si>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</si>
  <si>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</si>
  <si>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</si>
  <si>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</si>
  <si>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</si>
  <si>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</si>
  <si>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</si>
  <si>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</si>
  <si>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</si>
  <si>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</si>
  <si>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</si>
  <si>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</si>
  <si>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</si>
  <si>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</si>
  <si>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</si>
  <si>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</si>
  <si>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</si>
  <si>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</si>
  <si>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</si>
  <si>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</si>
  <si>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</si>
  <si>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</si>
  <si>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</si>
  <si>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</si>
  <si>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</si>
  <si>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</si>
  <si>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</si>
  <si>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</si>
  <si>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</si>
  <si>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</si>
  <si>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</si>
  <si>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</si>
  <si>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</si>
  <si>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</si>
  <si>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</si>
  <si>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</si>
  <si>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</si>
  <si>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</si>
  <si>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</si>
  <si>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</si>
  <si>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</si>
  <si>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</si>
  <si>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</si>
  <si>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</si>
  <si>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</si>
  <si>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</si>
  <si>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</si>
  <si>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</si>
  <si>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</si>
  <si>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</si>
  <si>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</si>
  <si>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</si>
  <si>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</si>
  <si>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</si>
  <si>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</si>
  <si>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</si>
  <si>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</si>
  <si>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</si>
  <si>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</si>
  <si>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</si>
  <si>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</si>
  <si>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</si>
  <si>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</si>
  <si>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</si>
  <si>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</si>
  <si>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</si>
  <si>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</si>
  <si>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</si>
  <si>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</si>
  <si>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</si>
  <si>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</si>
  <si>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</si>
  <si>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</si>
  <si>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</si>
  <si>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</si>
  <si>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</si>
  <si>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</si>
  <si>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</si>
  <si>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</si>
  <si>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</si>
  <si>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</si>
  <si>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</si>
  <si>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</si>
  <si>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</si>
  <si>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</si>
  <si>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</si>
  <si>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</si>
  <si>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</si>
  <si>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</si>
  <si>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</si>
  <si>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</si>
  <si>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</si>
  <si>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</si>
  <si>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</si>
  <si>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</si>
  <si>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</si>
  <si>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</si>
  <si>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</si>
  <si>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</si>
  <si>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</si>
  <si>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</si>
  <si>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</si>
  <si>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</si>
  <si>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</si>
  <si>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</si>
  <si>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</si>
  <si>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</si>
  <si>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</si>
  <si>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</si>
  <si>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</si>
  <si>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</si>
  <si>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</si>
  <si>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</si>
  <si>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</si>
  <si>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</si>
  <si>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</si>
  <si>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</si>
  <si>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</si>
  <si>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</si>
  <si>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</si>
  <si>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</si>
  <si>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</si>
  <si>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</si>
  <si>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</si>
  <si>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</si>
  <si>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</si>
  <si>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</si>
  <si>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</si>
  <si>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</si>
  <si>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</si>
  <si>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</si>
  <si>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</si>
  <si>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</si>
  <si>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</si>
  <si>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</si>
  <si>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</si>
  <si>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</si>
  <si>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</si>
  <si>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</si>
  <si>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</si>
  <si>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</si>
  <si>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</si>
  <si>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</si>
  <si>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</si>
  <si>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</si>
  <si>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</si>
  <si>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</si>
  <si>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</si>
  <si>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</si>
  <si>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</si>
  <si>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</si>
  <si>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</si>
  <si>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</si>
  <si>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</si>
  <si>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</si>
  <si>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</si>
  <si>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</si>
  <si>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</si>
  <si>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</si>
  <si>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</si>
  <si>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</si>
  <si>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</si>
  <si>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</si>
  <si>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</si>
  <si>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</si>
  <si>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</si>
  <si>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</si>
  <si>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</si>
  <si>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</si>
  <si>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</si>
  <si>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</si>
  <si>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</si>
  <si>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</si>
  <si>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</si>
  <si>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</si>
  <si>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</si>
  <si>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</si>
  <si>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</si>
  <si>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</si>
  <si>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</si>
  <si>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</si>
  <si>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</si>
  <si>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</si>
  <si>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</si>
  <si>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</si>
  <si>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</si>
  <si>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</si>
  <si>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</si>
  <si>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</si>
  <si>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</si>
  <si>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</si>
  <si>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</si>
  <si>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</si>
  <si>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</si>
  <si>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</si>
  <si>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</si>
  <si>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</si>
  <si>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</si>
  <si>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</si>
  <si>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</si>
  <si>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</si>
  <si>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</si>
  <si>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</si>
  <si>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</si>
  <si>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</si>
  <si>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</si>
  <si>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</si>
  <si>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</si>
  <si>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</si>
  <si>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</si>
  <si>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</si>
  <si>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</si>
  <si>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</si>
  <si>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</si>
  <si>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</si>
  <si>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</si>
  <si>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</si>
  <si>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</si>
  <si>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</si>
  <si>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</si>
  <si>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</si>
  <si>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</si>
  <si>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</si>
  <si>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</si>
  <si>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</si>
  <si>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</si>
  <si>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</si>
  <si>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</si>
  <si>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</si>
  <si>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</si>
  <si>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</si>
  <si>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</si>
  <si>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</si>
  <si>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</si>
  <si>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</si>
  <si>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</si>
  <si>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</si>
  <si>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</si>
  <si>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</si>
  <si>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</si>
  <si>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</si>
  <si>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</si>
  <si>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</si>
  <si>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</si>
  <si>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</si>
  <si>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</si>
  <si>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</si>
  <si>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</si>
  <si>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</si>
  <si>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</si>
  <si>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</si>
  <si>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</si>
  <si>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</si>
  <si>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</si>
  <si>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</si>
  <si>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</si>
  <si>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</si>
  <si>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</si>
  <si>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</si>
  <si>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</si>
  <si>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</si>
  <si>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</si>
  <si>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</si>
  <si>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</si>
  <si>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</si>
  <si>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</si>
  <si>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</si>
  <si>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</si>
  <si>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</si>
  <si>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</si>
  <si>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</si>
  <si>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</si>
  <si>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</si>
  <si>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</si>
  <si>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</si>
  <si>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</si>
  <si>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</si>
  <si>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</si>
  <si>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</si>
  <si>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</si>
  <si>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</si>
  <si>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</si>
  <si>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</si>
  <si>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</si>
  <si>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</si>
  <si>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</si>
  <si>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</si>
  <si>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</si>
  <si>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</si>
  <si>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</si>
  <si>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</si>
  <si>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</si>
  <si>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</si>
  <si>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</si>
  <si>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</si>
  <si>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</si>
  <si>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</si>
  <si>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</si>
  <si>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</si>
  <si>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</si>
  <si>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</si>
  <si>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</si>
  <si>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</si>
  <si>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</si>
  <si>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</si>
  <si>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</si>
  <si>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</si>
  <si>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</si>
  <si>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</si>
  <si>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</si>
  <si>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</si>
  <si>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</si>
  <si>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</si>
  <si>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</si>
  <si>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</si>
  <si>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</si>
  <si>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</si>
  <si>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</si>
  <si>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</si>
  <si>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</si>
  <si>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</si>
  <si>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</si>
  <si>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</si>
  <si>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</si>
  <si>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</si>
  <si>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</si>
  <si>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</si>
  <si>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</si>
  <si>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</si>
  <si>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</si>
  <si>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</si>
  <si>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</si>
  <si>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</si>
  <si>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</si>
  <si>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</si>
  <si>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</si>
  <si>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</si>
  <si>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</si>
  <si>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</si>
  <si>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</si>
  <si>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</si>
  <si>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</si>
  <si>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</si>
  <si>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</si>
  <si>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</si>
  <si>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</si>
  <si>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</si>
  <si>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</si>
  <si>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</si>
  <si>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</si>
  <si>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</si>
  <si>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</si>
  <si>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</si>
  <si>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</si>
  <si>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</si>
  <si>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</si>
  <si>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</si>
  <si>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</si>
  <si>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</si>
  <si>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</si>
  <si>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</si>
  <si>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</si>
  <si>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</si>
  <si>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</si>
  <si>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</si>
  <si>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</si>
  <si>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</si>
  <si>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</si>
  <si>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</si>
  <si>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</si>
  <si>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</si>
  <si>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</si>
  <si>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</si>
  <si>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</si>
  <si>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</si>
  <si>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</si>
  <si>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</si>
  <si>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</si>
  <si>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</si>
  <si>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</si>
  <si>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</si>
  <si>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</si>
  <si>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</si>
  <si>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</si>
  <si>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</si>
  <si>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</si>
  <si>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</si>
  <si>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</si>
  <si>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</si>
  <si>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</si>
  <si>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</si>
  <si>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</si>
  <si>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</si>
  <si>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</si>
  <si>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</si>
  <si>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</si>
  <si>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</si>
  <si>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</si>
  <si>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</si>
  <si>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</si>
  <si>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</si>
  <si>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</si>
  <si>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</si>
  <si>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</si>
  <si>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</si>
  <si>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</si>
  <si>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</si>
  <si>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</si>
  <si>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</si>
  <si>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</si>
  <si>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</si>
  <si>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</si>
  <si>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</si>
  <si>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</si>
  <si>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</si>
  <si>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</si>
  <si>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</si>
  <si>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</si>
  <si>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</si>
  <si>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</si>
  <si>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</si>
  <si>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</si>
  <si>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</si>
  <si>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CORTE E DOBRA DE AÇO CA-50, DIÂMERO DE 32 MM, UTILIZADO EM ESTRUTURAS DIVERSAS, EXCETO LAJE. AF_10/2016</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</si>
  <si>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</si>
  <si>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</si>
  <si>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</si>
  <si>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</si>
  <si>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</si>
  <si>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</si>
  <si>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</si>
  <si>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</si>
  <si>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</si>
  <si>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</si>
  <si>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</si>
  <si>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</si>
  <si>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</si>
  <si>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</si>
  <si>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</si>
  <si>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</si>
  <si>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</si>
  <si>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</si>
  <si>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</si>
  <si>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</si>
  <si>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</si>
  <si>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</si>
  <si>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</si>
  <si>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</si>
  <si>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</si>
  <si>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</si>
  <si>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</si>
  <si>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</si>
  <si>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</si>
  <si>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</si>
  <si>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</si>
  <si>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</si>
  <si>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</si>
  <si>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</si>
  <si>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</si>
  <si>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</si>
  <si>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</si>
  <si>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</si>
  <si>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</si>
  <si>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</si>
  <si>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</si>
  <si>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</si>
  <si>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</si>
  <si>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</si>
  <si>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</si>
  <si>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</si>
  <si>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</si>
  <si>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</si>
  <si>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</si>
  <si>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</si>
  <si>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</si>
  <si>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</si>
  <si>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</si>
  <si>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</si>
  <si>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</si>
  <si>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</si>
  <si>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</si>
  <si>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</si>
  <si>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</si>
  <si>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</si>
  <si>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</si>
  <si>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</si>
  <si>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</si>
  <si>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</si>
  <si>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</si>
  <si>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</si>
  <si>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</si>
  <si>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</si>
  <si>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</si>
  <si>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</si>
  <si>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</si>
  <si>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</si>
  <si>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</si>
  <si>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</si>
  <si>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</si>
  <si>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</si>
  <si>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</si>
  <si>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</si>
  <si>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</si>
  <si>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</si>
  <si>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</si>
  <si>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</si>
  <si>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</si>
  <si>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</si>
  <si>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</si>
  <si>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</si>
  <si>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</si>
  <si>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</si>
  <si>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</si>
  <si>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</si>
  <si>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</si>
  <si>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</si>
  <si>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</si>
  <si>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</si>
  <si>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</si>
  <si>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</si>
  <si>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</si>
  <si>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</si>
  <si>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</si>
  <si>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</si>
  <si>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</si>
  <si>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</si>
  <si>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</si>
  <si>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</si>
  <si>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</si>
  <si>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</si>
  <si>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</si>
  <si>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</si>
  <si>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</si>
  <si>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</si>
  <si>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</si>
  <si>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</si>
  <si>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</si>
  <si>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</si>
  <si>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</si>
  <si>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</si>
  <si>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</si>
  <si>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</si>
  <si>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</si>
  <si>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</si>
  <si>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</si>
  <si>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</si>
  <si>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</si>
  <si>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</si>
  <si>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</si>
  <si>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</si>
  <si>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</si>
  <si>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</si>
  <si>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</si>
  <si>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</si>
  <si>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</si>
  <si>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</si>
  <si>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</si>
  <si>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</si>
  <si>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</si>
  <si>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</si>
  <si>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</si>
  <si>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</si>
  <si>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</si>
  <si>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</si>
  <si>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</si>
  <si>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</si>
  <si>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</si>
  <si>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</si>
  <si>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</si>
  <si>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</si>
  <si>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</si>
  <si>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</si>
  <si>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</si>
  <si>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</si>
  <si>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</si>
  <si>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</si>
  <si>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</si>
  <si>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</si>
  <si>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</si>
  <si>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</si>
  <si>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</si>
  <si>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</si>
  <si>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</si>
  <si>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</si>
  <si>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</si>
  <si>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</si>
  <si>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</si>
  <si>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RUFO EM FIBROCIMENTO PARA TELHA ONDULADA E = 6 MM, ABA DE 26 CM, INCLUSO TRANSPORTE VERTICAL, EXCETO CONTRARRUFO.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</si>
  <si>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</si>
  <si>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</si>
  <si>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</si>
  <si>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</si>
  <si>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</si>
  <si>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</si>
  <si>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</si>
  <si>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</si>
  <si>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</si>
  <si>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</si>
  <si>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</si>
  <si>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</si>
  <si>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</si>
  <si>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</si>
  <si>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</si>
  <si>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</si>
  <si>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</si>
  <si>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</si>
  <si>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</si>
  <si>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</si>
  <si>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</si>
  <si>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</si>
  <si>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</si>
  <si>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</si>
  <si>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</si>
  <si>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</si>
  <si>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</si>
  <si>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</si>
  <si>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</si>
  <si>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</si>
  <si>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</si>
  <si>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</si>
  <si>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</si>
  <si>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</si>
  <si>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</si>
  <si>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</si>
  <si>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</si>
  <si>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</si>
  <si>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</si>
  <si>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</si>
  <si>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</si>
  <si>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</si>
  <si>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</si>
  <si>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</si>
  <si>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</si>
  <si>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</si>
  <si>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</si>
  <si>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</si>
  <si>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</si>
  <si>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</si>
  <si>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</si>
  <si>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</si>
  <si>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</si>
  <si>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</si>
  <si>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</si>
  <si>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</si>
  <si>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</si>
  <si>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</si>
  <si>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</si>
  <si>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</si>
  <si>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</si>
  <si>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</si>
  <si>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</si>
  <si>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</si>
  <si>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</si>
  <si>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</si>
  <si>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</si>
  <si>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</si>
  <si>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</si>
  <si>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</si>
  <si>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</si>
  <si>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</si>
  <si>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</si>
  <si>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</si>
  <si>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</si>
  <si>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</si>
  <si>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</si>
  <si>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</si>
  <si>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</si>
  <si>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</si>
  <si>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</si>
  <si>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</si>
  <si>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</si>
  <si>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</si>
  <si>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</si>
  <si>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</si>
  <si>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</si>
  <si>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</si>
  <si>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</si>
  <si>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</si>
  <si>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</si>
  <si>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</si>
  <si>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</si>
  <si>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</si>
  <si>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</si>
  <si>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</si>
  <si>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</si>
  <si>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</si>
  <si>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</si>
  <si>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</si>
  <si>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</si>
  <si>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</si>
  <si>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</si>
  <si>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</si>
  <si>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</si>
  <si>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</si>
  <si>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</si>
  <si>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</si>
  <si>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</si>
  <si>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</si>
  <si>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</si>
  <si>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</si>
  <si>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</si>
  <si>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</si>
  <si>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</si>
  <si>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</si>
  <si>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</si>
  <si>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</si>
  <si>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</si>
  <si>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</si>
  <si>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</si>
  <si>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</si>
  <si>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</si>
  <si>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</si>
  <si>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</si>
  <si>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</si>
  <si>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</si>
  <si>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</si>
  <si>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</si>
  <si>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</si>
  <si>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</si>
  <si>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</si>
  <si>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</si>
  <si>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</si>
  <si>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</si>
  <si>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</si>
  <si>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</si>
  <si>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</si>
  <si>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</si>
  <si>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</si>
  <si>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</si>
  <si>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</si>
  <si>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</si>
  <si>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</si>
  <si>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</si>
  <si>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</si>
  <si>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</si>
  <si>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</si>
  <si>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</si>
  <si>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</si>
  <si>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</si>
  <si>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</si>
  <si>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</si>
  <si>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</si>
  <si>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</si>
  <si>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</si>
  <si>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</si>
  <si>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</si>
  <si>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</si>
  <si>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</si>
  <si>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</si>
  <si>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</si>
  <si>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</si>
  <si>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</si>
  <si>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</si>
  <si>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</si>
  <si>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</si>
  <si>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</si>
  <si>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</si>
  <si>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</si>
  <si>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</si>
  <si>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</si>
  <si>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</si>
  <si>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</si>
  <si>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</si>
  <si>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</si>
  <si>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</si>
  <si>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</si>
  <si>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</si>
  <si>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</si>
  <si>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</si>
  <si>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</si>
  <si>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</si>
  <si>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</si>
  <si>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</si>
  <si>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</si>
  <si>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</si>
  <si>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</si>
  <si>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</si>
  <si>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</si>
  <si>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</si>
  <si>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</si>
  <si>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</si>
  <si>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</si>
  <si>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</si>
  <si>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</si>
  <si>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</si>
  <si>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</si>
  <si>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</si>
  <si>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</si>
  <si>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</si>
  <si>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</si>
  <si>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</si>
  <si>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</si>
  <si>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</si>
  <si>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</si>
  <si>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</si>
  <si>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</si>
  <si>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</si>
  <si>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</si>
  <si>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</si>
  <si>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</si>
  <si>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</si>
  <si>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</si>
  <si>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</si>
  <si>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</si>
  <si>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</si>
  <si>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</si>
  <si>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</si>
  <si>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</si>
  <si>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</si>
  <si>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</si>
  <si>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</si>
  <si>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</si>
  <si>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</si>
  <si>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</si>
  <si>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</si>
  <si>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</si>
  <si>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</si>
  <si>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</si>
  <si>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</si>
  <si>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</si>
  <si>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</si>
  <si>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</si>
  <si>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</si>
  <si>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</si>
  <si>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</si>
  <si>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</si>
  <si>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</si>
  <si>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</si>
  <si>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</si>
  <si>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</si>
  <si>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</si>
  <si>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</si>
  <si>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</si>
  <si>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</si>
  <si>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</si>
  <si>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</si>
  <si>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</si>
  <si>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</si>
  <si>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</si>
  <si>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</si>
  <si>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</si>
  <si>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</si>
  <si>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</si>
  <si>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</si>
  <si>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</si>
  <si>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</si>
  <si>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</si>
  <si>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</si>
  <si>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</si>
  <si>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</si>
  <si>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</si>
  <si>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</si>
  <si>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</si>
  <si>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</si>
  <si>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</si>
  <si>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</si>
  <si>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</si>
  <si>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</si>
  <si>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</si>
  <si>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</si>
  <si>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</si>
  <si>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</si>
  <si>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</si>
  <si>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</si>
  <si>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</si>
  <si>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</si>
  <si>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</si>
  <si>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</si>
  <si>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</si>
  <si>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</si>
  <si>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</si>
  <si>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</si>
  <si>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</si>
  <si>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</si>
  <si>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</si>
  <si>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</si>
  <si>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</si>
  <si>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</si>
  <si>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</si>
  <si>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</si>
  <si>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</si>
  <si>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</si>
  <si>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</si>
  <si>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</si>
  <si>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</si>
  <si>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</si>
  <si>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</si>
  <si>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</si>
  <si>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</si>
  <si>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</si>
  <si>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</si>
  <si>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</si>
  <si>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</si>
  <si>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</si>
  <si>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</si>
  <si>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</si>
  <si>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</si>
  <si>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</si>
  <si>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</si>
  <si>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</si>
  <si>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</si>
  <si>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</si>
  <si>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</si>
  <si>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</si>
  <si>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</si>
  <si>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</si>
  <si>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</si>
  <si>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</si>
  <si>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</si>
  <si>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</si>
  <si>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</si>
  <si>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</si>
  <si>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</si>
  <si>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</si>
  <si>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</si>
  <si>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</si>
  <si>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</si>
  <si>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</si>
  <si>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</si>
  <si>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</si>
  <si>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</si>
  <si>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</si>
  <si>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</si>
  <si>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</si>
  <si>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</si>
  <si>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</si>
  <si>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</si>
  <si>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</si>
  <si>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</si>
  <si>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</si>
  <si>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</si>
  <si>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</si>
  <si>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</si>
  <si>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</si>
  <si>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</si>
  <si>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</si>
  <si>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</si>
  <si>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</si>
  <si>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</si>
  <si>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</si>
  <si>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</si>
  <si>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</si>
  <si>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</si>
  <si>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</si>
  <si>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</si>
  <si>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</si>
  <si>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</si>
  <si>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</si>
  <si>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</si>
  <si>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</si>
  <si>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</si>
  <si>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</si>
  <si>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</si>
  <si>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</si>
  <si>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</si>
  <si>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</si>
  <si>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</si>
  <si>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</si>
  <si>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</si>
  <si>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</si>
  <si>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</si>
  <si>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</si>
  <si>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</si>
  <si>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</si>
  <si>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</si>
  <si>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</si>
  <si>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</si>
  <si>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</si>
  <si>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</si>
  <si>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</si>
  <si>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</si>
  <si>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</si>
  <si>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</si>
  <si>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</si>
  <si>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</si>
  <si>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</si>
  <si>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</si>
  <si>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</si>
  <si>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</si>
  <si>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</si>
  <si>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</si>
  <si>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</si>
  <si>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</si>
  <si>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</si>
  <si>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</si>
  <si>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</si>
  <si>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</si>
  <si>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</si>
  <si>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</si>
  <si>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</si>
  <si>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</si>
  <si>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</si>
  <si>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</si>
  <si>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</si>
  <si>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</si>
  <si>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</si>
  <si>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</si>
  <si>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</si>
  <si>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</si>
  <si>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</si>
  <si>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</si>
  <si>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</si>
  <si>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</si>
  <si>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</si>
  <si>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</si>
  <si>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</si>
  <si>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</si>
  <si>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</si>
  <si>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</si>
  <si>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</si>
  <si>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</si>
  <si>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RELÉ FOTOELÉTRICO PARA COMANDO DE ILUMINAÇÃO EXTERNA 1000 W - FORNECIMENTO E INSTALAÇÃO. AF_08/2020</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</si>
  <si>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</si>
  <si>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</si>
  <si>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</si>
  <si>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</si>
  <si>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</si>
  <si>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</si>
  <si>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</si>
  <si>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</si>
  <si>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</si>
  <si>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</si>
  <si>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</si>
  <si>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</si>
  <si>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</si>
  <si>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</si>
  <si>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</si>
  <si>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</si>
  <si>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</si>
  <si>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</si>
  <si>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</si>
  <si>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</si>
  <si>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</si>
  <si>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</si>
  <si>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</si>
  <si>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</si>
  <si>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</si>
  <si>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</si>
  <si>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</si>
  <si>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</si>
  <si>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</si>
  <si>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</si>
  <si>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</si>
  <si>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</si>
  <si>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</si>
  <si>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</si>
  <si>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</si>
  <si>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</si>
  <si>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</si>
  <si>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</si>
  <si>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</si>
  <si>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</si>
  <si>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</si>
  <si>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</si>
  <si>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</si>
  <si>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</si>
  <si>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</si>
  <si>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</si>
  <si>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</si>
  <si>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</si>
  <si>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</si>
  <si>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</si>
  <si>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</si>
  <si>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</si>
  <si>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</si>
  <si>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</si>
  <si>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</si>
  <si>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</si>
  <si>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</si>
  <si>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</si>
  <si>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</si>
  <si>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</si>
  <si>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</si>
  <si>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</si>
  <si>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</si>
  <si>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</si>
  <si>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</si>
  <si>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</si>
  <si>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</si>
  <si>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</si>
  <si>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</si>
  <si>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</si>
  <si>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</si>
  <si>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</si>
  <si>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</si>
  <si>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</si>
  <si>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</si>
  <si>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</si>
  <si>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</si>
  <si>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</si>
  <si>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</si>
  <si>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</si>
  <si>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</si>
  <si>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</si>
  <si>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</si>
  <si>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</si>
  <si>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</si>
  <si>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</si>
  <si>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</si>
  <si>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</si>
  <si>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</si>
  <si>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</si>
  <si>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</si>
  <si>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</si>
  <si>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</si>
  <si>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</si>
  <si>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</si>
  <si>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</si>
  <si>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</si>
  <si>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</si>
  <si>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</si>
  <si>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</si>
  <si>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</si>
  <si>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</si>
  <si>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</si>
  <si>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</si>
  <si>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</si>
  <si>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</si>
  <si>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</si>
  <si>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</si>
  <si>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</si>
  <si>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</si>
  <si>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</si>
  <si>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</si>
  <si>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</si>
  <si>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</si>
  <si>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</si>
  <si>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</si>
  <si>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</si>
  <si>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</si>
  <si>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</si>
  <si>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</si>
  <si>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</si>
  <si>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</si>
  <si>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</si>
  <si>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</si>
  <si>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</si>
  <si>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</si>
  <si>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</si>
  <si>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</si>
  <si>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</si>
  <si>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</si>
  <si>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</si>
  <si>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</si>
  <si>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</si>
  <si>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</si>
  <si>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</si>
  <si>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</si>
  <si>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</si>
  <si>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</si>
  <si>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</si>
  <si>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</si>
  <si>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</si>
  <si>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</si>
  <si>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</si>
  <si>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</si>
  <si>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</si>
  <si>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</si>
  <si>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</si>
  <si>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</si>
  <si>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</si>
  <si>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</si>
  <si>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</si>
  <si>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</si>
  <si>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</si>
  <si>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</si>
  <si>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</si>
  <si>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</si>
  <si>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</si>
  <si>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</si>
  <si>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</si>
  <si>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</si>
  <si>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</si>
  <si>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</si>
  <si>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</si>
  <si>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</si>
  <si>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</si>
  <si>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</si>
  <si>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</si>
  <si>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</si>
  <si>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</si>
  <si>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</si>
  <si>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</si>
  <si>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</si>
  <si>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</si>
  <si>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</si>
  <si>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</si>
  <si>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</si>
  <si>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</si>
  <si>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</si>
  <si>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</si>
  <si>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</si>
  <si>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</si>
  <si>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</si>
  <si>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</si>
  <si>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</si>
  <si>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</si>
  <si>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</si>
  <si>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</si>
  <si>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</si>
  <si>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</si>
  <si>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</si>
  <si>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</si>
  <si>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</si>
  <si>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</si>
  <si>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</si>
  <si>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</si>
  <si>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</si>
  <si>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</si>
  <si>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</si>
  <si>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</si>
  <si>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</si>
  <si>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</si>
  <si>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</si>
  <si>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</si>
  <si>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</si>
  <si>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</si>
  <si>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</si>
  <si>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</si>
  <si>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</si>
  <si>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</si>
  <si>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</si>
  <si>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</si>
  <si>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</si>
  <si>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</si>
  <si>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</si>
  <si>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</si>
  <si>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</si>
  <si>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</si>
  <si>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</si>
  <si>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</si>
  <si>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</si>
  <si>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</si>
  <si>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</si>
  <si>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</si>
  <si>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</si>
  <si>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</si>
  <si>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</si>
  <si>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</si>
  <si>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</si>
  <si>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</si>
  <si>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</si>
  <si>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</si>
  <si>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</si>
  <si>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</si>
  <si>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</si>
  <si>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</si>
  <si>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</si>
  <si>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</si>
  <si>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</si>
  <si>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</si>
  <si>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</si>
  <si>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</si>
  <si>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</si>
  <si>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</si>
  <si>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</si>
  <si>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</si>
  <si>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</si>
  <si>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</si>
  <si>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</si>
  <si>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</si>
  <si>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</si>
  <si>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</si>
  <si>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</si>
  <si>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</si>
  <si>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</si>
  <si>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</si>
  <si>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</si>
  <si>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</si>
  <si>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</si>
  <si>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</si>
  <si>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</si>
  <si>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</si>
  <si>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</si>
  <si>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</si>
  <si>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</si>
  <si>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</si>
  <si>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</si>
  <si>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</si>
  <si>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</si>
  <si>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</si>
  <si>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</si>
  <si>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</si>
  <si>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</si>
  <si>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</si>
  <si>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</si>
  <si>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</si>
  <si>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</si>
  <si>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</si>
  <si>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</si>
  <si>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</si>
  <si>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</si>
  <si>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</si>
  <si>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</si>
  <si>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</si>
  <si>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</si>
  <si>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</si>
  <si>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</si>
  <si>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</si>
  <si>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</si>
  <si>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</si>
  <si>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</si>
  <si>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</si>
  <si>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</si>
  <si>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</si>
  <si>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</si>
  <si>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</si>
  <si>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</si>
  <si>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</si>
  <si>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</si>
  <si>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</si>
  <si>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</si>
  <si>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</si>
  <si>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</si>
  <si>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</si>
  <si>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</si>
  <si>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</si>
  <si>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</si>
  <si>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</si>
  <si>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</si>
  <si>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</si>
  <si>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</si>
  <si>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</si>
  <si>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</si>
  <si>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</si>
  <si>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</si>
  <si>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</si>
  <si>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</si>
  <si>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</si>
  <si>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</si>
  <si>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</si>
  <si>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</si>
  <si>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</si>
  <si>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</si>
  <si>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</si>
  <si>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</si>
  <si>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</si>
  <si>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</si>
  <si>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</si>
  <si>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</si>
  <si>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</si>
  <si>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</si>
  <si>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</si>
  <si>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</si>
  <si>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</si>
  <si>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</si>
  <si>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</si>
  <si>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</si>
  <si>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</si>
  <si>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</si>
  <si>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</si>
  <si>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</si>
  <si>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</si>
  <si>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</si>
  <si>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</si>
  <si>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</si>
  <si>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</si>
  <si>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</si>
  <si>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</si>
  <si>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</si>
  <si>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</si>
  <si>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</si>
  <si>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</si>
  <si>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</si>
  <si>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</si>
  <si>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</si>
  <si>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</si>
  <si>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</si>
  <si>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</si>
  <si>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</si>
  <si>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</si>
  <si>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</si>
  <si>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</si>
  <si>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</si>
  <si>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</si>
  <si>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</si>
  <si>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</si>
  <si>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</si>
  <si>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</si>
  <si>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</si>
  <si>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</si>
  <si>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</si>
  <si>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</si>
  <si>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</si>
  <si>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</si>
  <si>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</si>
  <si>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</si>
  <si>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</si>
  <si>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</si>
  <si>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</si>
  <si>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</si>
  <si>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</si>
  <si>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</si>
  <si>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</si>
  <si>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</si>
  <si>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</si>
  <si>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</si>
  <si>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</si>
  <si>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</si>
  <si>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</si>
  <si>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</si>
  <si>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</si>
  <si>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</si>
  <si>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</si>
  <si>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</si>
  <si>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</si>
  <si>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</si>
  <si>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</si>
  <si>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</si>
  <si>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</si>
  <si>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</si>
  <si>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</si>
  <si>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</si>
  <si>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</si>
  <si>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</si>
  <si>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</si>
  <si>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</si>
  <si>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</si>
  <si>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</si>
  <si>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</si>
  <si>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</si>
  <si>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</si>
  <si>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</si>
  <si>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</si>
  <si>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</si>
  <si>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</si>
  <si>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</si>
  <si>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</si>
  <si>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</si>
  <si>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</si>
  <si>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</si>
  <si>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</si>
  <si>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</si>
  <si>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</si>
  <si>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</si>
  <si>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</si>
  <si>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</si>
  <si>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</si>
  <si>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</si>
  <si>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</si>
  <si>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</si>
  <si>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</si>
  <si>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</si>
  <si>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</si>
  <si>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</si>
  <si>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</si>
  <si>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</si>
  <si>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</si>
  <si>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</si>
  <si>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</si>
  <si>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</si>
  <si>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</si>
  <si>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</si>
  <si>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</si>
  <si>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</si>
  <si>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</si>
  <si>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</si>
  <si>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</si>
  <si>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</si>
  <si>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</si>
  <si>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</si>
  <si>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</si>
  <si>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</si>
  <si>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</si>
  <si>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</si>
  <si>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</si>
  <si>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</si>
  <si>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</si>
  <si>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</si>
  <si>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</si>
  <si>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</si>
  <si>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</si>
  <si>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</si>
  <si>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</si>
  <si>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</si>
  <si>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</si>
  <si>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</si>
  <si>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</si>
  <si>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</si>
  <si>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</si>
  <si>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</si>
  <si>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</si>
  <si>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</si>
  <si>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</si>
  <si>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</si>
  <si>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</si>
  <si>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</si>
  <si>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</si>
  <si>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</si>
  <si>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</si>
  <si>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</si>
  <si>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</si>
  <si>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</si>
  <si>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</si>
  <si>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</si>
  <si>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</si>
  <si>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</si>
  <si>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</si>
  <si>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</si>
  <si>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</si>
  <si>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</si>
  <si>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</si>
  <si>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</si>
  <si>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</si>
  <si>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</si>
  <si>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</si>
  <si>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</si>
  <si>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</si>
  <si>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</si>
  <si>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</si>
  <si>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</si>
  <si>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</si>
  <si>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</si>
  <si>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</si>
  <si>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</si>
  <si>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</si>
  <si>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</si>
  <si>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</si>
  <si>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</si>
  <si>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</si>
  <si>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</si>
  <si>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</si>
  <si>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TAMPA CIRCULAR PARA ESGOTO E DRENAGEM, EM CONCRETO PRÉ-MOLDADO,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</si>
  <si>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</si>
  <si>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</si>
  <si>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</si>
  <si>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</si>
  <si>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</si>
  <si>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</si>
  <si>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</si>
  <si>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</si>
  <si>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</si>
  <si>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</si>
  <si>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</si>
  <si>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</si>
  <si>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</si>
  <si>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</si>
  <si>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</si>
  <si>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</si>
  <si>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</si>
  <si>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</si>
  <si>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</si>
  <si>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</si>
  <si>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</si>
  <si>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</si>
  <si>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</si>
  <si>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</si>
  <si>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</si>
  <si>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</si>
  <si>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</si>
  <si>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</si>
  <si>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</si>
  <si>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</si>
  <si>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</si>
  <si>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</si>
  <si>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</si>
  <si>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</si>
  <si>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</si>
  <si>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</si>
  <si>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</si>
  <si>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</si>
  <si>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</si>
  <si>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</si>
  <si>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</si>
  <si>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</si>
  <si>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</si>
  <si>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</si>
  <si>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</si>
  <si>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</si>
  <si>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</si>
  <si>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</si>
  <si>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</si>
  <si>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</si>
  <si>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</si>
  <si>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</si>
  <si>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</si>
  <si>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</si>
  <si>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</si>
  <si>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</si>
  <si>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</si>
  <si>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</si>
  <si>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</si>
  <si>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</si>
  <si>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</si>
  <si>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</si>
  <si>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</si>
  <si>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</si>
  <si>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</si>
  <si>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</si>
  <si>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</si>
  <si>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</si>
  <si>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</si>
  <si>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</si>
  <si>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</si>
  <si>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</si>
  <si>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</si>
  <si>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</si>
  <si>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</si>
  <si>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</si>
  <si>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</si>
  <si>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</si>
  <si>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</si>
  <si>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</si>
  <si>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</si>
  <si>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</si>
  <si>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</si>
  <si>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</si>
  <si>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</si>
  <si>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</si>
  <si>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</si>
  <si>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</si>
  <si>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</si>
  <si>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</si>
  <si>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</si>
  <si>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</si>
  <si>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</si>
  <si>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</si>
  <si>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</si>
  <si>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</si>
  <si>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</si>
  <si>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</si>
  <si>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</si>
  <si>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</si>
  <si>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</si>
  <si>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</si>
  <si>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</si>
  <si>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</si>
  <si>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</si>
  <si>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</si>
  <si>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</si>
  <si>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</si>
  <si>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</si>
  <si>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</si>
  <si>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</si>
  <si>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</si>
  <si>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</si>
  <si>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</si>
  <si>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</si>
  <si>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</si>
  <si>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</si>
  <si>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</si>
  <si>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</si>
  <si>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</si>
  <si>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</si>
  <si>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</si>
  <si>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</si>
  <si>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</si>
  <si>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</si>
  <si>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</si>
  <si>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</si>
  <si>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</si>
  <si>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</si>
  <si>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</si>
  <si>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</si>
  <si>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</si>
  <si>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</si>
  <si>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</si>
  <si>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</si>
  <si>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</si>
  <si>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</si>
  <si>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</si>
  <si>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</si>
  <si>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</si>
  <si>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</si>
  <si>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</si>
  <si>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</si>
  <si>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</si>
  <si>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</si>
  <si>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</si>
  <si>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</si>
  <si>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</si>
  <si>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</si>
  <si>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</si>
  <si>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</si>
  <si>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</si>
  <si>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</si>
  <si>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</si>
  <si>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</si>
  <si>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</si>
  <si>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</si>
  <si>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</si>
  <si>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</si>
  <si>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</si>
  <si>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</si>
  <si>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</si>
  <si>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</si>
  <si>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</si>
  <si>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</si>
  <si>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</si>
  <si>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</si>
  <si>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</si>
  <si>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</si>
  <si>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</si>
  <si>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</si>
  <si>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</si>
  <si>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</si>
  <si>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</si>
  <si>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</si>
  <si>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</si>
  <si>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</si>
  <si>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</si>
  <si>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</si>
  <si>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</si>
  <si>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</si>
  <si>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</si>
  <si>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</si>
  <si>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</si>
  <si>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</si>
  <si>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</si>
  <si>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</si>
  <si>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</si>
  <si>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</si>
  <si>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</si>
  <si>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</si>
  <si>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</si>
  <si>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</si>
  <si>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</si>
  <si>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</si>
  <si>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</si>
  <si>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</si>
  <si>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</si>
  <si>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</si>
  <si>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</si>
  <si>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</si>
  <si>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</si>
  <si>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</si>
  <si>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</si>
  <si>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</si>
  <si>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</si>
  <si>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</si>
  <si>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</si>
  <si>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</si>
  <si>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</si>
  <si>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</si>
  <si>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</si>
  <si>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</si>
  <si>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</si>
  <si>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</si>
  <si>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</si>
  <si>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</si>
  <si>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</si>
  <si>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</si>
  <si>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</si>
  <si>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</si>
  <si>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</si>
  <si>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</si>
  <si>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</si>
  <si>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</si>
  <si>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</si>
  <si>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</si>
  <si>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</si>
  <si>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</si>
  <si>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</si>
  <si>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</si>
  <si>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</si>
  <si>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</si>
  <si>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</si>
  <si>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</si>
  <si>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</si>
  <si>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</si>
  <si>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</si>
  <si>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</si>
  <si>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</si>
  <si>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</si>
  <si>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</si>
  <si>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</si>
  <si>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</si>
  <si>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</si>
  <si>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</si>
  <si>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</si>
  <si>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</si>
  <si>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</si>
  <si>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</si>
  <si>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</si>
  <si>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</si>
  <si>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</si>
  <si>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</si>
  <si>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</si>
  <si>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</si>
  <si>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</si>
  <si>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</si>
  <si>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</si>
  <si>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</si>
  <si>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</si>
  <si>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</si>
  <si>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</si>
  <si>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</si>
  <si>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</si>
  <si>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</si>
  <si>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</si>
  <si>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</si>
  <si>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</si>
  <si>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</si>
  <si>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</si>
  <si>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</si>
  <si>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</si>
  <si>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</si>
  <si>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</si>
  <si>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</si>
  <si>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</si>
  <si>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</si>
  <si>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</si>
  <si>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</si>
  <si>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</si>
  <si>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</si>
  <si>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</si>
  <si>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</si>
  <si>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</si>
  <si>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</si>
  <si>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</si>
  <si>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</si>
  <si>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</si>
  <si>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</si>
  <si>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</si>
  <si>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</si>
  <si>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</si>
  <si>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</si>
  <si>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</si>
  <si>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</si>
  <si>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</si>
  <si>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</si>
  <si>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</si>
  <si>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</si>
  <si>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</si>
  <si>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</si>
  <si>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</si>
  <si>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</si>
  <si>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</si>
  <si>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</si>
  <si>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</si>
  <si>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</si>
  <si>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</si>
  <si>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</si>
  <si>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</si>
  <si>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</si>
  <si>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</si>
  <si>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</si>
  <si>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</si>
  <si>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</si>
  <si>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</si>
  <si>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</si>
  <si>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</si>
  <si>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</si>
  <si>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</si>
  <si>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</si>
  <si>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</si>
  <si>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</si>
  <si>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</si>
  <si>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</si>
  <si>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</si>
  <si>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</si>
  <si>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</si>
  <si>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</si>
  <si>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</si>
  <si>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EMBOÇAMENTO COM ARGAMASSA TRAÇO 1:2:9 (CIMENTO, CAL E AREIA). AF_07/2019</t>
  </si>
  <si>
    <t>(COMPOSIÇÃO REPRESENTATIVA) DO SERVIÇO DE REVESTIMENTO CERÂMICO PARA AMBIENTES DE ÁREAS MOLHADAS, MEIA PAREDE OU PAREDE INTEIRA, COM PLACAS TIPO ESMALTADA EXTRA, DIMENSÕES 20X20 CM, PARA EDIFICAÇÃO HABITACIONAL MULTIFAMILIAR (PRÉDIO). AF_11/2014</t>
  </si>
  <si>
    <t>PREPARO DE CONTRAPISO COM POLITRIZ. AF_09/2020</t>
  </si>
  <si>
    <t>PISO ELEVADO</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</si>
  <si>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</si>
  <si>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</si>
  <si>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</si>
  <si>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</si>
  <si>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</si>
  <si>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</si>
  <si>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</si>
  <si>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</si>
  <si>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</si>
  <si>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</si>
  <si>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</si>
  <si>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</si>
  <si>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</si>
  <si>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</si>
  <si>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</si>
  <si>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</si>
  <si>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</si>
  <si>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</si>
  <si>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</si>
  <si>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</si>
  <si>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TÊXTIL (CARPETE) EM PLACA. AF_09/2020</t>
  </si>
  <si>
    <t>PISO TÊXTIL (CARPETE) EM MANTA (ROLO) E = 6 A 7 MM. AF_09/2020</t>
  </si>
  <si>
    <t>PISO TÊXTIL (CARPETE) EM MANTA (ROLO) E = 9 A 10 MM.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</si>
  <si>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</si>
  <si>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</si>
  <si>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</si>
  <si>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</si>
  <si>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</si>
  <si>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</si>
  <si>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</si>
  <si>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</si>
  <si>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</si>
  <si>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</si>
  <si>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</si>
  <si>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</si>
  <si>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</si>
  <si>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</si>
  <si>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</si>
  <si>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</si>
  <si>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</si>
  <si>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</si>
  <si>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</si>
  <si>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</si>
  <si>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</si>
  <si>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</si>
  <si>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</si>
  <si>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</si>
  <si>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</si>
  <si>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</si>
  <si>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</si>
  <si>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</si>
  <si>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</si>
  <si>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</si>
  <si>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</si>
  <si>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</si>
  <si>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</si>
  <si>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</si>
  <si>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</si>
  <si>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</si>
  <si>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</si>
  <si>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</si>
  <si>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</si>
  <si>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</si>
  <si>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</si>
  <si>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</si>
  <si>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</si>
  <si>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</si>
  <si>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</si>
  <si>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</si>
  <si>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</si>
  <si>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</si>
  <si>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</si>
  <si>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</si>
  <si>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</si>
  <si>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</si>
  <si>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</si>
  <si>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</si>
  <si>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</si>
  <si>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</si>
  <si>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</si>
  <si>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</si>
  <si>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</si>
  <si>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PISO PODOTÁTIL, DIRECIONAL OU ALERTA, ASSENTADO SOBRE ARGAMASSA. AF_05/2020</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</si>
  <si>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</si>
  <si>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</si>
  <si>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</si>
  <si>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</si>
  <si>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AF_11/2019</t>
  </si>
  <si>
    <t>EXECUÇÃO DE PINTURA DE LIGAÇÃO COM EMULSÃO ASFÁLTICA RR-2C, PARA O FECHAMENTO DE VALAS. AF_12/2020</t>
  </si>
  <si>
    <t>EXECUÇÃO DE PAVIMENTO COM APLICAÇÃO DE PRÉ-MISTURADO A FRIO, CAMADA DE ROLAMENTO - EXCLUSIVE CARGA E TRANSPORTE. AF_11/2019</t>
  </si>
  <si>
    <t>EXECUÇÃO DE PAVIMENTO COM APLICAÇÃO DE PRÉ-MISTURADO A FRIO, CAMADA DE BINDER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</si>
  <si>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</si>
  <si>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</si>
  <si>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</si>
  <si>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</si>
  <si>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</si>
  <si>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</si>
  <si>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</si>
  <si>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</si>
  <si>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</si>
  <si>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</si>
  <si>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</si>
  <si>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</si>
  <si>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</si>
  <si>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</si>
  <si>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</si>
  <si>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</si>
  <si>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</si>
  <si>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</si>
  <si>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</si>
  <si>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</si>
  <si>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</si>
  <si>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</si>
  <si>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</si>
  <si>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</si>
  <si>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</si>
  <si>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</si>
  <si>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</si>
  <si>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</si>
  <si>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</si>
  <si>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</si>
  <si>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</si>
  <si>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</si>
  <si>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</si>
  <si>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</si>
  <si>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</si>
  <si>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</si>
  <si>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</si>
  <si>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</si>
  <si>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</si>
  <si>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</si>
  <si>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</si>
  <si>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</si>
  <si>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</si>
  <si>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</si>
  <si>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</si>
  <si>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</si>
  <si>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</si>
  <si>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</si>
  <si>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</si>
  <si>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</si>
  <si>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</si>
  <si>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</si>
  <si>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</si>
  <si>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</si>
  <si>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</si>
  <si>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</si>
  <si>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</si>
  <si>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</si>
  <si>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</si>
  <si>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</si>
  <si>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</si>
  <si>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</si>
  <si>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</si>
  <si>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</si>
  <si>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</si>
  <si>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</si>
  <si>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</si>
  <si>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</si>
  <si>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</si>
  <si>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</si>
  <si>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</si>
  <si>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</si>
  <si>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</si>
  <si>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</si>
  <si>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</si>
  <si>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</si>
  <si>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</si>
  <si>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</si>
  <si>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</si>
  <si>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</si>
  <si>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</si>
  <si>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</si>
  <si>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</si>
  <si>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</si>
  <si>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</si>
  <si>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</si>
  <si>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</si>
  <si>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</si>
  <si>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</si>
  <si>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</si>
  <si>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</si>
  <si>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</si>
  <si>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</si>
  <si>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</si>
  <si>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</si>
  <si>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</si>
  <si>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</si>
  <si>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</si>
  <si>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</si>
  <si>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</si>
  <si>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</si>
  <si>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</si>
  <si>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</si>
  <si>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</si>
  <si>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</si>
  <si>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</si>
  <si>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</si>
  <si>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</si>
  <si>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</si>
  <si>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</si>
  <si>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</si>
  <si>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</si>
  <si>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</si>
  <si>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</si>
  <si>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</si>
  <si>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</si>
  <si>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</si>
  <si>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</si>
  <si>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</si>
  <si>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</si>
  <si>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</si>
  <si>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</si>
  <si>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</si>
  <si>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</si>
  <si>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</si>
  <si>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</si>
  <si>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</si>
  <si>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</si>
  <si>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</si>
  <si>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</si>
  <si>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</si>
  <si>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</si>
  <si>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</si>
  <si>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</si>
  <si>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</si>
  <si>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</si>
  <si>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</si>
  <si>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</si>
  <si>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</si>
  <si>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</si>
  <si>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</si>
  <si>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</si>
  <si>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</si>
  <si>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</si>
  <si>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</si>
  <si>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</si>
  <si>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</si>
  <si>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</si>
  <si>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</si>
  <si>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</si>
  <si>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</si>
  <si>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</si>
  <si>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</si>
  <si>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</si>
  <si>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</si>
  <si>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</si>
  <si>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</si>
  <si>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</si>
  <si>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</si>
  <si>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</si>
  <si>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</si>
  <si>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</si>
  <si>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</si>
  <si>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</si>
  <si>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</si>
  <si>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</si>
  <si>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</si>
  <si>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</si>
  <si>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</si>
  <si>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</si>
  <si>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</si>
  <si>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</si>
  <si>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</si>
  <si>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</si>
  <si>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</si>
  <si>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</si>
  <si>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</si>
  <si>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</si>
  <si>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</si>
  <si>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</si>
  <si>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</si>
  <si>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</si>
  <si>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</si>
  <si>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</si>
  <si>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</si>
  <si>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</si>
  <si>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</si>
  <si>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</si>
  <si>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</si>
  <si>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</si>
  <si>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</si>
  <si>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</si>
  <si>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</si>
  <si>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</si>
  <si>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</si>
  <si>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</si>
  <si>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</si>
  <si>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</si>
  <si>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</si>
  <si>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</si>
  <si>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</si>
  <si>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</si>
  <si>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</si>
  <si>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</si>
  <si>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</si>
  <si>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</si>
  <si>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</si>
  <si>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</si>
  <si>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</si>
  <si>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</si>
  <si>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</si>
  <si>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</si>
  <si>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</si>
  <si>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</si>
  <si>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</si>
  <si>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</si>
  <si>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</si>
  <si>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</si>
  <si>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</si>
  <si>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</si>
  <si>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</si>
  <si>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</si>
  <si>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</si>
  <si>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</si>
  <si>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</si>
  <si>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</si>
  <si>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</si>
  <si>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</si>
  <si>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</si>
  <si>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</si>
  <si>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</si>
  <si>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</si>
  <si>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</si>
  <si>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</si>
  <si>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</si>
  <si>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USINAGEM DE PRÉ MISTURADO A FRIO, PARA CAMADA DE BINDER, PADRÃO DNIT FAIXA B. AF_03/2020_P</t>
  </si>
  <si>
    <t>USINAGEM DE PRÉ MISTURADO A FRIO, PARA CAMADA DE ROLAMENTO, PADRÃO DNIT FAIXA C. AF_03/2020_P</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</si>
  <si>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</si>
  <si>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</si>
  <si>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</si>
  <si>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</si>
  <si>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</si>
  <si>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</si>
  <si>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</si>
  <si>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</si>
  <si>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</si>
  <si>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</si>
  <si>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</si>
  <si>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</si>
  <si>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</si>
  <si>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</si>
  <si>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</si>
  <si>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</si>
  <si>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</si>
  <si>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</si>
  <si>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</si>
  <si>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</si>
  <si>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</si>
  <si>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</si>
  <si>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</si>
  <si>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</si>
  <si>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</si>
  <si>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</si>
  <si>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</si>
  <si>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</si>
  <si>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</si>
  <si>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</si>
  <si>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</si>
  <si>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</si>
  <si>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</si>
  <si>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</si>
  <si>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</si>
  <si>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</si>
  <si>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 BOMBA HORIZONTAL DE 12,5 A 25 CV, HM 140 M (NÃO INCLUI O FORNECIMENTO DA BOMBA). AF_12/2020</t>
  </si>
  <si>
    <t>CAMINHÃO PIPA</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</si>
  <si>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</si>
  <si>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</si>
  <si>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</si>
  <si>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</si>
  <si>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</si>
  <si>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</si>
  <si>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</si>
  <si>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</si>
  <si>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</si>
  <si>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</si>
  <si>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</si>
  <si>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</si>
  <si>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</si>
  <si>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</si>
  <si>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</si>
  <si>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</si>
  <si>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</si>
  <si>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</si>
  <si>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</si>
  <si>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</si>
  <si>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</si>
  <si>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</si>
  <si>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</si>
  <si>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</si>
  <si>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</si>
  <si>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</si>
  <si>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</si>
  <si>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</si>
  <si>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</si>
  <si>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</si>
  <si>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</si>
  <si>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</si>
  <si>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</si>
  <si>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</si>
  <si>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</si>
  <si>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</si>
  <si>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</si>
  <si>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</si>
  <si>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</si>
  <si>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</si>
  <si>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</si>
  <si>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</si>
  <si>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</si>
  <si>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</si>
  <si>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</si>
  <si>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</si>
  <si>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</si>
  <si>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</si>
  <si>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</si>
  <si>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</si>
  <si>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</si>
  <si>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</si>
  <si>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</si>
  <si>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</si>
  <si>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</si>
  <si>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</si>
  <si>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</si>
  <si>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</si>
  <si>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</si>
  <si>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</si>
  <si>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</si>
  <si>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</si>
  <si>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</si>
  <si>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</si>
  <si>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</si>
  <si>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</si>
  <si>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</si>
  <si>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</si>
  <si>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</si>
  <si>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</si>
  <si>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</si>
  <si>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</si>
  <si>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</si>
  <si>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</si>
  <si>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</si>
  <si>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</si>
  <si>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</si>
  <si>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</si>
  <si>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</si>
  <si>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</si>
  <si>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</si>
  <si>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</si>
  <si>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</si>
  <si>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</si>
  <si>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</si>
  <si>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</si>
  <si>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</si>
  <si>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</si>
  <si>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</si>
  <si>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</si>
  <si>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</si>
  <si>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</si>
  <si>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</si>
  <si>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</si>
  <si>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</si>
  <si>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</si>
  <si>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</si>
  <si>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</si>
  <si>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</si>
  <si>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</si>
  <si>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</si>
  <si>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</si>
  <si>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</si>
  <si>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</si>
  <si>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</si>
  <si>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</si>
  <si>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</si>
  <si>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</si>
  <si>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</si>
  <si>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</si>
  <si>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</si>
  <si>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</si>
  <si>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</si>
  <si>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</si>
  <si>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</si>
  <si>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</si>
  <si>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</si>
  <si>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</si>
  <si>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</si>
  <si>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</si>
  <si>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</si>
  <si>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</si>
  <si>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</si>
  <si>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</si>
  <si>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</si>
  <si>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</si>
  <si>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</si>
  <si>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</si>
  <si>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</si>
  <si>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</si>
  <si>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</si>
  <si>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</si>
  <si>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</si>
  <si>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</si>
  <si>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</si>
  <si>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</si>
  <si>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</si>
  <si>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</si>
  <si>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</si>
  <si>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</si>
  <si>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</si>
  <si>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</si>
  <si>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</si>
  <si>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</si>
  <si>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</si>
  <si>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</si>
  <si>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</si>
  <si>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</si>
  <si>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</si>
  <si>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</si>
  <si>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</si>
  <si>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</si>
  <si>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</si>
  <si>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</si>
  <si>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</si>
  <si>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</si>
  <si>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</si>
  <si>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</si>
  <si>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</si>
  <si>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</si>
  <si>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</si>
  <si>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</si>
  <si>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</si>
  <si>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</si>
  <si>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</si>
  <si>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</si>
  <si>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</si>
  <si>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</si>
  <si>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</si>
  <si>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</si>
  <si>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</si>
  <si>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</si>
  <si>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</si>
  <si>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</si>
  <si>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</si>
  <si>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</si>
  <si>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</si>
  <si>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</si>
  <si>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</si>
  <si>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</si>
  <si>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</si>
  <si>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</si>
  <si>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</si>
  <si>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</si>
  <si>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</si>
  <si>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</si>
  <si>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</si>
  <si>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</si>
  <si>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</si>
  <si>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</si>
  <si>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</si>
  <si>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</si>
  <si>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</si>
  <si>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</si>
  <si>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</si>
  <si>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1/2",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</si>
  <si>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</si>
  <si>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</si>
  <si>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</si>
  <si>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</si>
  <si>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</si>
  <si>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</si>
  <si>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</si>
  <si>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</si>
  <si>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</si>
  <si>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</si>
  <si>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</si>
  <si>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</si>
  <si>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</si>
  <si>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</si>
  <si>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</si>
  <si>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</si>
  <si>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</si>
  <si>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</si>
  <si>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</si>
  <si>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</si>
  <si>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</si>
  <si>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</si>
  <si>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</si>
  <si>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</si>
  <si>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</si>
  <si>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</si>
  <si>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</si>
  <si>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</si>
  <si>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</si>
  <si>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</si>
  <si>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</si>
  <si>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</si>
  <si>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</si>
  <si>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</si>
  <si>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</si>
  <si>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</si>
  <si>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</si>
  <si>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</si>
  <si>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</si>
  <si>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</si>
  <si>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</si>
  <si>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</si>
  <si>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</si>
  <si>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</si>
  <si>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</si>
  <si>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</si>
  <si>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</si>
  <si>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</si>
  <si>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</si>
  <si>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</si>
  <si>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</si>
  <si>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</si>
  <si>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</si>
  <si>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</si>
  <si>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</si>
  <si>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</si>
  <si>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</si>
  <si>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</si>
  <si>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</si>
  <si>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</si>
  <si>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</si>
  <si>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</si>
  <si>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</si>
  <si>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</si>
  <si>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</si>
  <si>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</si>
  <si>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</si>
  <si>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</si>
  <si>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</si>
  <si>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</si>
  <si>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</si>
  <si>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</si>
  <si>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</si>
  <si>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</si>
  <si>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</si>
  <si>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</si>
  <si>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</si>
  <si>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</si>
  <si>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</si>
  <si>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</si>
  <si>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</si>
  <si>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</si>
  <si>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</si>
  <si>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</si>
  <si>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</si>
  <si>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</si>
  <si>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</si>
  <si>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11 " PARA SOLDA, TIPO C</t>
  </si>
  <si>
    <t>ALICATE DE PRESSAO 11 " PARA SOLDA, TIPO U</t>
  </si>
  <si>
    <t>ALICATE DE PRESSAO PARA SOLDA DE CHAPA 18 "</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</si>
  <si>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</si>
  <si>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</si>
  <si>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</si>
  <si>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</si>
  <si>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</si>
  <si>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</si>
  <si>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</si>
  <si>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</si>
  <si>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</si>
  <si>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</si>
  <si>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</si>
  <si>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</si>
  <si>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</si>
  <si>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</si>
  <si>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</si>
  <si>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</si>
  <si>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</si>
  <si>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</si>
  <si>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</si>
  <si>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</si>
  <si>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</si>
  <si>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</si>
  <si>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</si>
  <si>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</si>
  <si>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</si>
  <si>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</si>
  <si>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</si>
  <si>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</si>
  <si>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</si>
  <si>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</si>
  <si>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</si>
  <si>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</si>
  <si>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</si>
  <si>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</si>
  <si>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</si>
  <si>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</si>
  <si>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</si>
  <si>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</si>
  <si>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</si>
  <si>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</si>
  <si>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</si>
  <si>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</si>
  <si>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</si>
  <si>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</si>
  <si>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</si>
  <si>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</si>
  <si>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</si>
  <si>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</si>
  <si>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</si>
  <si>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</si>
  <si>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</si>
  <si>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</si>
  <si>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</si>
  <si>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</si>
  <si>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</si>
  <si>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</si>
  <si>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</si>
  <si>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</si>
  <si>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</si>
  <si>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</si>
  <si>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</si>
  <si>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</si>
  <si>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</si>
  <si>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</si>
  <si>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</si>
  <si>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</si>
  <si>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</si>
  <si>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</si>
  <si>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</si>
  <si>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</si>
  <si>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</si>
  <si>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</si>
  <si>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</si>
  <si>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</si>
  <si>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</si>
  <si>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</si>
  <si>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</si>
  <si>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</si>
  <si>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</si>
  <si>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</si>
  <si>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</si>
  <si>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</si>
  <si>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</si>
  <si>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</si>
  <si>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</si>
  <si>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</si>
  <si>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</si>
  <si>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</si>
  <si>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</si>
  <si>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</si>
  <si>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</si>
  <si>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</si>
  <si>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</si>
  <si>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</si>
  <si>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</si>
  <si>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</si>
  <si>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</si>
  <si>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</si>
  <si>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</si>
  <si>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</si>
  <si>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</si>
  <si>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</si>
  <si>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</si>
  <si>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</si>
  <si>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</si>
  <si>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</si>
  <si>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</si>
  <si>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</si>
  <si>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</si>
  <si>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</si>
  <si>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</si>
  <si>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</si>
  <si>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</si>
  <si>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</si>
  <si>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</si>
  <si>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</si>
  <si>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</si>
  <si>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</si>
  <si>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</si>
  <si>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</si>
  <si>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</si>
  <si>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</si>
  <si>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</si>
  <si>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</si>
  <si>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</si>
  <si>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</si>
  <si>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</si>
  <si>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</si>
  <si>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</si>
  <si>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</si>
  <si>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</si>
  <si>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</si>
  <si>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</si>
  <si>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</si>
  <si>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</si>
  <si>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</si>
  <si>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</si>
  <si>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</si>
  <si>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</si>
  <si>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</si>
  <si>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</si>
  <si>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</si>
  <si>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</si>
  <si>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</si>
  <si>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</si>
  <si>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</si>
  <si>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</si>
  <si>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</si>
  <si>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</si>
  <si>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</si>
  <si>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</si>
  <si>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</si>
  <si>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</si>
  <si>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</si>
  <si>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</si>
  <si>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</si>
  <si>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</si>
  <si>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</si>
  <si>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</si>
  <si>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</si>
  <si>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</si>
  <si>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</si>
  <si>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</si>
  <si>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</si>
  <si>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</si>
  <si>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</si>
  <si>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</si>
  <si>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</si>
  <si>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</si>
  <si>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</si>
  <si>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</si>
  <si>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</si>
  <si>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</si>
  <si>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</si>
  <si>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</si>
  <si>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</si>
  <si>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</si>
  <si>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</si>
  <si>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</si>
  <si>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</si>
  <si>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</si>
  <si>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</si>
  <si>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</si>
  <si>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</si>
  <si>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</si>
  <si>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</si>
  <si>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</si>
  <si>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</si>
  <si>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</si>
  <si>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</si>
  <si>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</si>
  <si>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</si>
  <si>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</si>
  <si>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</si>
  <si>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</si>
  <si>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</si>
  <si>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</si>
  <si>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</si>
  <si>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</si>
  <si>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</si>
  <si>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</si>
  <si>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</si>
  <si>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</si>
  <si>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</si>
  <si>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</si>
  <si>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</si>
  <si>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</si>
  <si>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</si>
  <si>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</si>
  <si>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</si>
  <si>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</si>
  <si>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</si>
  <si>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</si>
  <si>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</si>
  <si>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</si>
  <si>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</si>
  <si>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</si>
  <si>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</si>
  <si>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</si>
  <si>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</si>
  <si>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</si>
  <si>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</si>
  <si>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</si>
  <si>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</si>
  <si>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</si>
  <si>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</si>
  <si>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</si>
  <si>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</si>
  <si>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</si>
  <si>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</si>
  <si>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</si>
  <si>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</si>
  <si>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</si>
  <si>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</si>
  <si>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</si>
  <si>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</si>
  <si>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</si>
  <si>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</si>
  <si>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</si>
  <si>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</si>
  <si>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</si>
  <si>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</si>
  <si>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</si>
  <si>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</si>
  <si>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</si>
  <si>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</si>
  <si>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</si>
  <si>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</si>
  <si>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</si>
  <si>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</si>
  <si>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</si>
  <si>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</si>
  <si>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</si>
  <si>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</si>
  <si>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</si>
  <si>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</si>
  <si>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</si>
  <si>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</si>
  <si>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</si>
  <si>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</si>
  <si>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</si>
  <si>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</si>
  <si>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</si>
  <si>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</si>
  <si>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</si>
  <si>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</si>
  <si>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</si>
  <si>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</si>
  <si>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</si>
  <si>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</si>
  <si>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</si>
  <si>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</si>
  <si>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</si>
  <si>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</si>
  <si>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</si>
  <si>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</si>
  <si>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</si>
  <si>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</si>
  <si>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</si>
  <si>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</si>
  <si>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</si>
  <si>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</si>
  <si>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</si>
  <si>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</si>
  <si>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</si>
  <si>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</si>
  <si>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</si>
  <si>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</si>
  <si>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</si>
  <si>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</si>
  <si>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</si>
  <si>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</si>
  <si>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</si>
  <si>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</si>
  <si>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</si>
  <si>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</si>
  <si>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</si>
  <si>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</si>
  <si>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</si>
  <si>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</si>
  <si>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</si>
  <si>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</si>
  <si>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</si>
  <si>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</si>
  <si>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</si>
  <si>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</si>
  <si>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</si>
  <si>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</si>
  <si>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</si>
  <si>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</si>
  <si>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</si>
  <si>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</si>
  <si>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</si>
  <si>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</si>
  <si>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</si>
  <si>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</si>
  <si>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</si>
  <si>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</si>
  <si>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</si>
  <si>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</si>
  <si>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</si>
  <si>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</si>
  <si>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</si>
  <si>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</si>
  <si>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</si>
  <si>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</si>
  <si>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</si>
  <si>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</si>
  <si>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</si>
  <si>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</si>
  <si>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</si>
  <si>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</si>
  <si>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</si>
  <si>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</si>
  <si>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</si>
  <si>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</si>
  <si>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</si>
  <si>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</si>
  <si>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</si>
  <si>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</si>
  <si>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</si>
  <si>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</si>
  <si>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</si>
  <si>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</si>
  <si>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</si>
  <si>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</si>
  <si>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</si>
  <si>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</si>
  <si>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</si>
  <si>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</si>
  <si>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</si>
  <si>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</si>
  <si>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</si>
  <si>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</si>
  <si>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</si>
  <si>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</si>
  <si>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</si>
  <si>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</si>
  <si>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</si>
  <si>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</si>
  <si>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</si>
  <si>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</si>
  <si>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</si>
  <si>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</si>
  <si>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</si>
  <si>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</si>
  <si>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</si>
  <si>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</si>
  <si>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</si>
  <si>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</si>
  <si>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</si>
  <si>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</si>
  <si>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</si>
  <si>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</si>
  <si>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</si>
  <si>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</si>
  <si>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</si>
  <si>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</si>
  <si>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</si>
  <si>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</si>
  <si>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</si>
  <si>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</si>
  <si>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</si>
  <si>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</si>
  <si>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</si>
  <si>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</si>
  <si>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</si>
  <si>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</si>
  <si>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</si>
  <si>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</si>
  <si>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</si>
  <si>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</si>
  <si>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</si>
  <si>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</si>
  <si>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</si>
  <si>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</si>
  <si>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</si>
  <si>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</si>
  <si>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</si>
  <si>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</si>
  <si>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</si>
  <si>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</si>
  <si>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</si>
  <si>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50 X 40 MM, PARA ESGOTO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</si>
  <si>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</si>
  <si>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</si>
  <si>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</si>
  <si>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</si>
  <si>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</si>
  <si>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</si>
  <si>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</si>
  <si>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</si>
  <si>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</si>
  <si>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</si>
  <si>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</si>
  <si>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</si>
  <si>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</si>
  <si>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</si>
  <si>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</si>
  <si>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</si>
  <si>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</si>
  <si>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</si>
  <si>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</si>
  <si>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</si>
  <si>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</si>
  <si>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</si>
  <si>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</si>
  <si>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</si>
  <si>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</si>
  <si>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</si>
  <si>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</si>
  <si>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</si>
  <si>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</si>
  <si>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</si>
  <si>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</si>
  <si>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</si>
  <si>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</si>
  <si>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</si>
  <si>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</si>
  <si>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</si>
  <si>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</si>
  <si>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</si>
  <si>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</si>
  <si>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</si>
  <si>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</si>
  <si>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</si>
  <si>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</si>
  <si>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</si>
  <si>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</si>
  <si>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</si>
  <si>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</si>
  <si>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</si>
  <si>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</si>
  <si>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</si>
  <si>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</si>
  <si>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</si>
  <si>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</si>
  <si>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</si>
  <si>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</si>
  <si>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</si>
  <si>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</si>
  <si>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</si>
  <si>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</si>
  <si>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</si>
  <si>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</si>
  <si>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</si>
  <si>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</si>
  <si>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</si>
  <si>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</si>
  <si>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</si>
  <si>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</si>
  <si>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</si>
  <si>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</si>
  <si>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</si>
  <si>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</si>
  <si>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</si>
  <si>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</si>
  <si>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</si>
  <si>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</si>
  <si>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</si>
  <si>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</si>
  <si>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</si>
  <si>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</si>
  <si>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</si>
  <si>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</si>
  <si>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</si>
  <si>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</si>
  <si>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</si>
  <si>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</si>
  <si>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</si>
  <si>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</si>
  <si>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</si>
  <si>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</si>
  <si>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</si>
  <si>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</si>
  <si>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</si>
  <si>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</si>
  <si>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</si>
  <si>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</si>
  <si>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</si>
  <si>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</si>
  <si>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</si>
  <si>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</si>
  <si>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</si>
  <si>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</si>
  <si>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</si>
  <si>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</si>
  <si>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</si>
  <si>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</si>
  <si>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</si>
  <si>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</si>
  <si>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</si>
  <si>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</si>
  <si>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</si>
  <si>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</si>
  <si>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</si>
  <si>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</si>
  <si>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</si>
  <si>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</si>
  <si>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</si>
  <si>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</si>
  <si>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</si>
  <si>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</si>
  <si>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</si>
  <si>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</si>
  <si>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</si>
  <si>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</si>
  <si>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</si>
  <si>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</si>
  <si>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</si>
  <si>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</si>
  <si>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</si>
  <si>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</si>
  <si>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</si>
  <si>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</si>
  <si>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</si>
  <si>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</si>
  <si>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</si>
  <si>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</si>
  <si>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</si>
  <si>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</si>
  <si>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</si>
  <si>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</si>
  <si>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</si>
  <si>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</si>
  <si>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</si>
  <si>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</si>
  <si>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</si>
  <si>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</si>
  <si>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</si>
  <si>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</si>
  <si>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</si>
  <si>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</si>
  <si>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</si>
  <si>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</si>
  <si>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</si>
  <si>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</si>
  <si>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</si>
  <si>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</si>
  <si>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</si>
  <si>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</si>
  <si>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</si>
  <si>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</si>
  <si>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</si>
  <si>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</si>
  <si>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</si>
  <si>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</si>
  <si>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</si>
  <si>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</si>
  <si>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</si>
  <si>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</si>
  <si>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</si>
  <si>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</si>
  <si>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</si>
  <si>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</si>
  <si>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</si>
  <si>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</si>
  <si>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</si>
  <si>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</si>
  <si>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</si>
  <si>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</si>
  <si>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</si>
  <si>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</si>
  <si>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</si>
  <si>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</si>
  <si>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</si>
  <si>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</si>
  <si>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</si>
  <si>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</si>
  <si>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</si>
  <si>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</si>
  <si>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</si>
  <si>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</si>
  <si>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</si>
  <si>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</si>
  <si>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</si>
  <si>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</si>
  <si>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</si>
  <si>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</si>
  <si>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</si>
  <si>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</si>
  <si>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</si>
  <si>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</si>
  <si>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</si>
  <si>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</si>
  <si>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</si>
  <si>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</si>
  <si>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</si>
  <si>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</si>
  <si>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</si>
  <si>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</si>
  <si>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</si>
  <si>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</si>
  <si>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</si>
  <si>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</si>
  <si>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</si>
  <si>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</si>
  <si>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</si>
  <si>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</si>
  <si>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</si>
  <si>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</si>
  <si>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</si>
  <si>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</si>
  <si>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</si>
  <si>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</si>
  <si>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</si>
  <si>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</si>
  <si>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</si>
  <si>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</si>
  <si>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</si>
  <si>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</si>
  <si>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</si>
  <si>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</si>
  <si>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</si>
  <si>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</si>
  <si>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</si>
  <si>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</si>
  <si>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</si>
  <si>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</si>
  <si>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</si>
  <si>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</si>
  <si>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</si>
  <si>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</si>
  <si>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</si>
  <si>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</si>
  <si>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</si>
  <si>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</si>
  <si>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</si>
  <si>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</si>
  <si>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</si>
  <si>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</si>
  <si>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</si>
  <si>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</si>
  <si>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</si>
  <si>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</si>
  <si>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</si>
  <si>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</si>
  <si>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</si>
  <si>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</si>
  <si>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</si>
  <si>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</si>
  <si>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</si>
  <si>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</si>
  <si>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</si>
  <si>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</si>
  <si>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</si>
  <si>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</si>
  <si>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</si>
  <si>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</si>
  <si>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</si>
  <si>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</si>
  <si>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</si>
  <si>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</si>
  <si>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</si>
  <si>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</si>
  <si>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</si>
  <si>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</si>
  <si>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</si>
  <si>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</si>
  <si>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</si>
  <si>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</si>
  <si>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</si>
  <si>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</si>
  <si>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</si>
  <si>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</si>
  <si>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</si>
  <si>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</si>
  <si>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</si>
  <si>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</si>
  <si>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</si>
  <si>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</si>
  <si>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</si>
  <si>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</si>
  <si>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</si>
  <si>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</si>
  <si>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</si>
  <si>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</si>
  <si>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</si>
  <si>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</si>
  <si>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</si>
  <si>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</si>
  <si>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</si>
  <si>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</si>
  <si>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</si>
  <si>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</si>
  <si>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</si>
  <si>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</si>
  <si>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</si>
  <si>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</si>
  <si>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</si>
  <si>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</si>
  <si>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</si>
  <si>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</si>
  <si>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</si>
  <si>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</si>
  <si>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</si>
  <si>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</si>
  <si>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</si>
  <si>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</si>
  <si>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</si>
  <si>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</si>
  <si>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</si>
  <si>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</si>
  <si>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</si>
  <si>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</si>
  <si>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</si>
  <si>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</si>
  <si>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</si>
  <si>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</si>
  <si>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</si>
  <si>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</si>
  <si>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</si>
  <si>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</si>
  <si>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</si>
  <si>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</si>
  <si>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</si>
  <si>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</si>
  <si>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</si>
  <si>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</si>
  <si>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</si>
  <si>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</si>
  <si>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</si>
  <si>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</si>
  <si>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</si>
  <si>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</si>
  <si>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</si>
  <si>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</si>
  <si>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</si>
  <si>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</si>
  <si>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</si>
  <si>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</si>
  <si>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</si>
  <si>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</si>
  <si>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</si>
  <si>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</si>
  <si>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</si>
  <si>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</si>
  <si>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</si>
  <si>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</si>
  <si>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</si>
  <si>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</si>
  <si>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</si>
  <si>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</si>
  <si>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</si>
  <si>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</si>
  <si>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</si>
  <si>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</si>
  <si>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</si>
  <si>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</si>
  <si>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</si>
  <si>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</si>
  <si>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</si>
  <si>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</si>
  <si>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</si>
  <si>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</si>
  <si>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</si>
  <si>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</si>
  <si>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</si>
  <si>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</si>
  <si>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</si>
  <si>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(ABAS IGUAIS) EM FERRO GALVANIZADO, 25,4 MM X 3,17 MM (L X E), 1,27KG/M</t>
  </si>
  <si>
    <t>CANTONEIRA (ABAS IGUAIS) EM FERRO GALVANIZADO, 38,1 MM X 3,17 MM (L X E), 3,48 KG/M</t>
  </si>
  <si>
    <t>CANTONEIRA (ABAS IGUAIS) EM FERRO GALVANIZADO, 50,8 MM X 9,53 MM (L X E), 6,99 KG/M</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</si>
  <si>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</si>
  <si>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</si>
  <si>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</si>
  <si>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</si>
  <si>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</si>
  <si>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</si>
  <si>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</si>
  <si>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</si>
  <si>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</si>
  <si>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</si>
  <si>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</si>
  <si>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</si>
  <si>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</si>
  <si>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</si>
  <si>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</si>
  <si>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</si>
  <si>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</si>
  <si>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</si>
  <si>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</si>
  <si>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</si>
  <si>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</si>
  <si>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</si>
  <si>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</si>
  <si>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</si>
  <si>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  PARA AGUA FRIA PREDIAL</t>
  </si>
  <si>
    <t>CAP PVC, ROSCAVEL, 1/2", PARA AGUA FRIA PREDIAL</t>
  </si>
  <si>
    <t>CAP PVC, ROSCAVEL, 2 1/2",  AGUA FRIA PREDIAL</t>
  </si>
  <si>
    <t>CAP PVC, ROSCAVEL, 2",  AGUA FRIA PREDIAL</t>
  </si>
  <si>
    <t>CAP PVC, ROSCAVEL, 3",  AGUA FRIA PREDIAL</t>
  </si>
  <si>
    <t>CAP PVC, ROSCAVEL, 3/4",  PARA AGUA FRIA PREDIAL</t>
  </si>
  <si>
    <t>CAP PVC, SERIE R, DN 100 MM, PARA ESGOTO OU AGUAS PLUVIAIS PREDIAIS</t>
  </si>
  <si>
    <t>CAP PVC, SERIE R, DN 150 MM, PARA ESGOTO OU AGUAS PLUVIAIS PREDIAIS</t>
  </si>
  <si>
    <t>CAP PVC, SERIE R, DN 75 MM, PARA ESGOTO OU AGUAS PLUVIAIS PREDIAIS</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</si>
  <si>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</si>
  <si>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</si>
  <si>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</si>
  <si>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</si>
  <si>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</si>
  <si>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</si>
  <si>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</si>
  <si>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</si>
  <si>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</si>
  <si>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</si>
  <si>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</si>
  <si>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</si>
  <si>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</si>
  <si>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</si>
  <si>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</si>
  <si>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</si>
  <si>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</si>
  <si>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</si>
  <si>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</si>
  <si>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</si>
  <si>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</si>
  <si>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</si>
  <si>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</si>
  <si>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</si>
  <si>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</si>
  <si>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</si>
  <si>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</si>
  <si>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</si>
  <si>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</si>
  <si>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</si>
  <si>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</si>
  <si>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</si>
  <si>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</si>
  <si>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</si>
  <si>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</si>
  <si>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</si>
  <si>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</si>
  <si>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</si>
  <si>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</si>
  <si>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</si>
  <si>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</si>
  <si>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</si>
  <si>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</si>
  <si>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</si>
  <si>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</si>
  <si>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</si>
  <si>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</si>
  <si>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</si>
  <si>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</si>
  <si>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</si>
  <si>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</si>
  <si>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</si>
  <si>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</si>
  <si>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</si>
  <si>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</si>
  <si>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</si>
  <si>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</si>
  <si>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</si>
  <si>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</si>
  <si>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</si>
  <si>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</si>
  <si>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</si>
  <si>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</si>
  <si>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</si>
  <si>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</si>
  <si>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</si>
  <si>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</si>
  <si>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</si>
  <si>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</si>
  <si>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</si>
  <si>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</si>
  <si>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</si>
  <si>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</si>
  <si>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</si>
  <si>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</si>
  <si>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</si>
  <si>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</si>
  <si>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</si>
  <si>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</si>
  <si>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</si>
  <si>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</si>
  <si>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</si>
  <si>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</si>
  <si>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</si>
  <si>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</si>
  <si>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</si>
  <si>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</si>
  <si>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</si>
  <si>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</si>
  <si>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</si>
  <si>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</si>
  <si>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</si>
  <si>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</si>
  <si>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</si>
  <si>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</si>
  <si>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</si>
  <si>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</si>
  <si>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</si>
  <si>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</si>
  <si>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</si>
  <si>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</si>
  <si>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</si>
  <si>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</si>
  <si>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</si>
  <si>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</si>
  <si>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</si>
  <si>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</si>
  <si>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</si>
  <si>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</si>
  <si>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</si>
  <si>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</si>
  <si>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</si>
  <si>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</si>
  <si>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</si>
  <si>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</si>
  <si>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</si>
  <si>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</si>
  <si>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</si>
  <si>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</si>
  <si>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</si>
  <si>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</si>
  <si>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</si>
  <si>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</si>
  <si>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</si>
  <si>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</si>
  <si>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</si>
  <si>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</si>
  <si>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</si>
  <si>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</si>
  <si>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1" X 600 MM, PARA POSTES DE ACO COM BASE, INCLUSO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</si>
  <si>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</si>
  <si>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</si>
  <si>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</si>
  <si>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</si>
  <si>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</si>
  <si>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</si>
  <si>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</si>
  <si>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</si>
  <si>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</si>
  <si>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</si>
  <si>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</si>
  <si>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</si>
  <si>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</si>
  <si>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</si>
  <si>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</si>
  <si>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</si>
  <si>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</si>
  <si>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</si>
  <si>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</si>
  <si>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</si>
  <si>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</si>
  <si>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</si>
  <si>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</si>
  <si>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</si>
  <si>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</si>
  <si>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</si>
  <si>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</si>
  <si>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</si>
  <si>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</si>
  <si>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</si>
  <si>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</si>
  <si>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</si>
  <si>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</si>
  <si>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</si>
  <si>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</si>
  <si>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</si>
  <si>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</si>
  <si>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</si>
  <si>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</si>
  <si>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</si>
  <si>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</si>
  <si>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</si>
  <si>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</si>
  <si>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</si>
  <si>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</si>
  <si>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</si>
  <si>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</si>
  <si>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</si>
  <si>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</si>
  <si>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</si>
  <si>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</si>
  <si>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</si>
  <si>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</si>
  <si>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</si>
  <si>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</si>
  <si>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</si>
  <si>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</si>
  <si>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</si>
  <si>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</si>
  <si>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</si>
  <si>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</si>
  <si>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</si>
  <si>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</si>
  <si>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</si>
  <si>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</si>
  <si>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</si>
  <si>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</si>
  <si>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</si>
  <si>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</si>
  <si>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</si>
  <si>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</si>
  <si>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</si>
  <si>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</si>
  <si>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</si>
  <si>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</si>
  <si>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</si>
  <si>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</si>
  <si>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</si>
  <si>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</si>
  <si>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</si>
  <si>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</si>
  <si>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</si>
  <si>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</si>
  <si>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</si>
  <si>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</si>
  <si>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</si>
  <si>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</si>
  <si>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</si>
  <si>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</si>
  <si>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</si>
  <si>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</si>
  <si>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</si>
  <si>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</si>
  <si>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</si>
  <si>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</si>
  <si>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</si>
  <si>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</si>
  <si>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</si>
  <si>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</si>
  <si>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</si>
  <si>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</si>
  <si>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</si>
  <si>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</si>
  <si>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</si>
  <si>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</si>
  <si>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</si>
  <si>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</si>
  <si>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</si>
  <si>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</si>
  <si>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</si>
  <si>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</si>
  <si>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</si>
  <si>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</si>
  <si>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</si>
  <si>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</si>
  <si>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</si>
  <si>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</si>
  <si>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</si>
  <si>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</si>
  <si>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</si>
  <si>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</si>
  <si>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</si>
  <si>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</si>
  <si>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</si>
  <si>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</si>
  <si>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</si>
  <si>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</si>
  <si>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</si>
  <si>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</si>
  <si>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</si>
  <si>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</si>
  <si>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</si>
  <si>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</si>
  <si>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</si>
  <si>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</si>
  <si>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</si>
  <si>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</si>
  <si>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</si>
  <si>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</si>
  <si>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</si>
  <si>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</si>
  <si>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</si>
  <si>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</si>
  <si>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</si>
  <si>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</si>
  <si>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</si>
  <si>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</si>
  <si>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</si>
  <si>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</si>
  <si>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</si>
  <si>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</si>
  <si>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</si>
  <si>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</si>
  <si>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</si>
  <si>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</si>
  <si>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</si>
  <si>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</si>
  <si>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</si>
  <si>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</si>
  <si>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</si>
  <si>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</si>
  <si>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</si>
  <si>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</si>
  <si>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</si>
  <si>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</si>
  <si>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</si>
  <si>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</si>
  <si>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</si>
  <si>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</si>
  <si>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</si>
  <si>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</si>
  <si>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</si>
  <si>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</si>
  <si>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</si>
  <si>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</si>
  <si>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</si>
  <si>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</si>
  <si>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</si>
  <si>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</si>
  <si>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</si>
  <si>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</si>
  <si>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</si>
  <si>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</si>
  <si>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</si>
  <si>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</si>
  <si>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</si>
  <si>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</si>
  <si>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</si>
  <si>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</si>
  <si>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</si>
  <si>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</si>
  <si>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</si>
  <si>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</si>
  <si>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</si>
  <si>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</si>
  <si>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</si>
  <si>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</si>
  <si>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</si>
  <si>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</si>
  <si>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</si>
  <si>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</si>
  <si>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</si>
  <si>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</si>
  <si>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</si>
  <si>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</si>
  <si>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</si>
  <si>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</si>
  <si>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</si>
  <si>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</si>
  <si>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</si>
  <si>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</si>
  <si>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</si>
  <si>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</si>
  <si>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</si>
  <si>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</si>
  <si>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</si>
  <si>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</si>
  <si>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</si>
  <si>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</si>
  <si>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</si>
  <si>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</si>
  <si>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</si>
  <si>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</si>
  <si>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</si>
  <si>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</si>
  <si>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</si>
  <si>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</si>
  <si>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</si>
  <si>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</si>
  <si>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</si>
  <si>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</si>
  <si>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</si>
  <si>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</si>
  <si>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</si>
  <si>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</si>
  <si>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</si>
  <si>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</si>
  <si>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</si>
  <si>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</si>
  <si>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</si>
  <si>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</si>
  <si>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</si>
  <si>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</si>
  <si>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</si>
  <si>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</si>
  <si>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</si>
  <si>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</si>
  <si>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</si>
  <si>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</si>
  <si>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</si>
  <si>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</si>
  <si>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</si>
  <si>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</si>
  <si>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</si>
  <si>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</si>
  <si>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</si>
  <si>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</si>
  <si>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</si>
  <si>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</si>
  <si>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</si>
  <si>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</si>
  <si>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</si>
  <si>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</si>
  <si>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</si>
  <si>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</si>
  <si>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</si>
  <si>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</si>
  <si>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</si>
  <si>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</si>
  <si>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</si>
  <si>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</si>
  <si>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</si>
  <si>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</si>
  <si>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</si>
  <si>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</si>
  <si>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</si>
  <si>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</si>
  <si>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</si>
  <si>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</si>
  <si>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</si>
  <si>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</si>
  <si>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</si>
  <si>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</si>
  <si>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</si>
  <si>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</si>
  <si>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</si>
  <si>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</si>
  <si>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</si>
  <si>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</si>
  <si>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</si>
  <si>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</si>
  <si>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</si>
  <si>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</si>
  <si>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</si>
  <si>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</si>
  <si>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</si>
  <si>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</si>
  <si>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</si>
  <si>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</si>
  <si>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</si>
  <si>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</si>
  <si>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</si>
  <si>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</si>
  <si>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</si>
  <si>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</si>
  <si>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</si>
  <si>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</si>
  <si>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</si>
  <si>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</si>
  <si>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</si>
  <si>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</si>
  <si>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</si>
  <si>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</si>
  <si>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</si>
  <si>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</si>
  <si>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</si>
  <si>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</si>
  <si>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</si>
  <si>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</si>
  <si>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</si>
  <si>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</si>
  <si>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</si>
  <si>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</si>
  <si>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</si>
  <si>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</si>
  <si>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</si>
  <si>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</si>
  <si>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</si>
  <si>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</si>
  <si>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</si>
  <si>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</si>
  <si>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</si>
  <si>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</si>
  <si>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</si>
  <si>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</si>
  <si>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</si>
  <si>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</si>
  <si>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</si>
  <si>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</si>
  <si>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</si>
  <si>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</si>
  <si>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</si>
  <si>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</si>
  <si>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</si>
  <si>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</si>
  <si>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</si>
  <si>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</si>
  <si>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</si>
  <si>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</si>
  <si>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</si>
  <si>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</si>
  <si>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</si>
  <si>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</si>
  <si>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</si>
  <si>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</si>
  <si>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</si>
  <si>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</si>
  <si>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</si>
  <si>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</si>
  <si>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</si>
  <si>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</si>
  <si>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</si>
  <si>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</si>
  <si>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</si>
  <si>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</si>
  <si>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</si>
  <si>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</si>
  <si>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</si>
  <si>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</si>
  <si>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</si>
  <si>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</si>
  <si>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</si>
  <si>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</si>
  <si>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</si>
  <si>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</si>
  <si>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</si>
  <si>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</si>
  <si>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</si>
  <si>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</si>
  <si>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</si>
  <si>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</si>
  <si>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</si>
  <si>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</si>
  <si>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</si>
  <si>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</si>
  <si>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</si>
  <si>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</si>
  <si>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</si>
  <si>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</si>
  <si>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</si>
  <si>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</si>
  <si>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</si>
  <si>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</si>
  <si>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</si>
  <si>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</si>
  <si>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</si>
  <si>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</si>
  <si>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</si>
  <si>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</si>
  <si>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</si>
  <si>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</si>
  <si>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</si>
  <si>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</si>
  <si>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</si>
  <si>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</si>
  <si>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</si>
  <si>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</si>
  <si>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</si>
  <si>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</si>
  <si>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</si>
  <si>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</si>
  <si>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</si>
  <si>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</si>
  <si>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</si>
  <si>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</si>
  <si>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</si>
  <si>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</si>
  <si>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</si>
  <si>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</si>
  <si>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</si>
  <si>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</si>
  <si>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</si>
  <si>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</si>
  <si>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</si>
  <si>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</si>
  <si>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</si>
  <si>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</si>
  <si>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</si>
  <si>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</si>
  <si>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</si>
  <si>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</si>
  <si>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</si>
  <si>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</si>
  <si>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</si>
  <si>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</si>
  <si>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</si>
  <si>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</si>
  <si>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</si>
  <si>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</si>
  <si>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</si>
  <si>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</si>
  <si>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</si>
  <si>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</si>
  <si>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</si>
  <si>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</si>
  <si>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</si>
  <si>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</si>
  <si>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</si>
  <si>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</si>
  <si>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</si>
  <si>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</si>
  <si>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</si>
  <si>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</si>
  <si>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</si>
  <si>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</si>
  <si>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</si>
  <si>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</si>
  <si>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</si>
  <si>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</si>
  <si>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</si>
  <si>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</si>
  <si>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</si>
  <si>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</si>
  <si>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</si>
  <si>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</si>
  <si>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</si>
  <si>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</si>
  <si>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</si>
  <si>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</si>
  <si>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</si>
  <si>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</si>
  <si>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</si>
  <si>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</si>
  <si>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</si>
  <si>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</si>
  <si>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</si>
  <si>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</si>
  <si>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</si>
  <si>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</si>
  <si>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</si>
  <si>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</si>
  <si>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</si>
  <si>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</si>
  <si>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</si>
  <si>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</si>
  <si>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</si>
  <si>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</si>
  <si>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</si>
  <si>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</si>
  <si>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</si>
  <si>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</si>
  <si>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</si>
  <si>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</si>
  <si>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</si>
  <si>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</si>
  <si>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</si>
  <si>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</si>
  <si>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</si>
  <si>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</si>
  <si>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</si>
  <si>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</si>
  <si>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</si>
  <si>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</si>
  <si>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</si>
  <si>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</si>
  <si>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</si>
  <si>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</si>
  <si>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</si>
  <si>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</si>
  <si>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</si>
  <si>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90 GRAUS, ROSCAVEL, 1 1/2",  AGUA FRIA PREDIAL</t>
  </si>
  <si>
    <t>CURVA PVC 90 GRAUS, ROSCAVEL, 1 1/4",  AGUA FRIA PREDIAL</t>
  </si>
  <si>
    <t>CURVA PVC 90 GRAUS, ROSCAVEL, 1",  AGUA FRIA PREDIAL</t>
  </si>
  <si>
    <t>CURVA PVC 90 GRAUS, ROSCAVEL, 1/2",  AGUA FRIA PREDIAL</t>
  </si>
  <si>
    <t>CURVA PVC 90 GRAUS, ROSCAVEL, 2",  AGUA FRIA PREDIAL</t>
  </si>
  <si>
    <t>CURVA PVC 90 GRAUS, ROSCAVEL, 3/4",  AGUA FRIA PREDIAL</t>
  </si>
  <si>
    <t>CURVA PVC CURTA 90 G, DN 50 MM, PARA ESGOTO PREDIAL</t>
  </si>
  <si>
    <t>CURVA PVC CURTA 90 GRAUS, 100 MM, PARA ESGOTO PREDIAL</t>
  </si>
  <si>
    <t>CURVA PVC CURTA 90 GRAUS, DN 40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</si>
  <si>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</si>
  <si>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</si>
  <si>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</si>
  <si>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</si>
  <si>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</si>
  <si>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</si>
  <si>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</si>
  <si>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</si>
  <si>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</si>
  <si>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</si>
  <si>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</si>
  <si>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</si>
  <si>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</si>
  <si>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</si>
  <si>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</si>
  <si>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</si>
  <si>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</si>
  <si>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</si>
  <si>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</si>
  <si>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</si>
  <si>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45 GRAUS, CURTA, PB, DN 100 MM, PARA ESGOTO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</si>
  <si>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</si>
  <si>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</si>
  <si>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</si>
  <si>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</si>
  <si>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</si>
  <si>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</si>
  <si>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</si>
  <si>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</si>
  <si>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</si>
  <si>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</si>
  <si>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</si>
  <si>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</si>
  <si>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</si>
  <si>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</si>
  <si>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</si>
  <si>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</si>
  <si>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</si>
  <si>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</si>
  <si>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</si>
  <si>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</si>
  <si>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</si>
  <si>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</si>
  <si>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</si>
  <si>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</si>
  <si>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</si>
  <si>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</si>
  <si>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</si>
  <si>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</si>
  <si>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</si>
  <si>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</si>
  <si>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</si>
  <si>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</si>
  <si>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</si>
  <si>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</si>
  <si>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</si>
  <si>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</si>
  <si>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</si>
  <si>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</si>
  <si>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</si>
  <si>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</si>
  <si>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</si>
  <si>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</si>
  <si>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</si>
  <si>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</si>
  <si>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</si>
  <si>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</si>
  <si>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</si>
  <si>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</si>
  <si>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</si>
  <si>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</si>
  <si>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</si>
  <si>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</si>
  <si>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</si>
  <si>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</si>
  <si>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</si>
  <si>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</si>
  <si>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</si>
  <si>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</si>
  <si>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</si>
  <si>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</si>
  <si>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</si>
  <si>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</si>
  <si>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</si>
  <si>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</si>
  <si>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</si>
  <si>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</si>
  <si>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</si>
  <si>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</si>
  <si>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</si>
  <si>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</si>
  <si>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</si>
  <si>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</si>
  <si>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</si>
  <si>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</si>
  <si>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</si>
  <si>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</si>
  <si>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</si>
  <si>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</si>
  <si>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</si>
  <si>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</si>
  <si>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</si>
  <si>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</si>
  <si>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</si>
  <si>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</si>
  <si>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</si>
  <si>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</si>
  <si>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</si>
  <si>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</si>
  <si>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</si>
  <si>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</si>
  <si>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</si>
  <si>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</si>
  <si>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</si>
  <si>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</si>
  <si>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</si>
  <si>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</si>
  <si>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</si>
  <si>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</si>
  <si>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</si>
  <si>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</si>
  <si>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</si>
  <si>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</si>
  <si>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</si>
  <si>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</si>
  <si>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</si>
  <si>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</si>
  <si>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</si>
  <si>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</si>
  <si>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</si>
  <si>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</si>
  <si>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</si>
  <si>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</si>
  <si>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</si>
  <si>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</si>
  <si>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</si>
  <si>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</si>
  <si>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</si>
  <si>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</si>
  <si>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</si>
  <si>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</si>
  <si>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</si>
  <si>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</si>
  <si>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</si>
  <si>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</si>
  <si>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</si>
  <si>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</si>
  <si>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</si>
  <si>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</si>
  <si>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</si>
  <si>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</si>
  <si>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</si>
  <si>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</si>
  <si>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</si>
  <si>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</si>
  <si>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</si>
  <si>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</si>
  <si>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</si>
  <si>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</si>
  <si>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</si>
  <si>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</si>
  <si>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</si>
  <si>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</si>
  <si>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</si>
  <si>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</si>
  <si>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</si>
  <si>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</si>
  <si>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</si>
  <si>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</si>
  <si>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</si>
  <si>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</si>
  <si>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</si>
  <si>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</si>
  <si>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</si>
  <si>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</si>
  <si>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</si>
  <si>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</si>
  <si>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</si>
  <si>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</si>
  <si>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</si>
  <si>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</si>
  <si>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</si>
  <si>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</si>
  <si>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</si>
  <si>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</si>
  <si>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</si>
  <si>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</si>
  <si>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</si>
  <si>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</si>
  <si>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</si>
  <si>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</si>
  <si>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</si>
  <si>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</si>
  <si>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</si>
  <si>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</si>
  <si>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</si>
  <si>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</si>
  <si>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</si>
  <si>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</si>
  <si>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</si>
  <si>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</si>
  <si>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</si>
  <si>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</si>
  <si>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</si>
  <si>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</si>
  <si>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</si>
  <si>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</si>
  <si>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</si>
  <si>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</si>
  <si>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</si>
  <si>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</si>
  <si>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</si>
  <si>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</si>
  <si>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</si>
  <si>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</si>
  <si>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</si>
  <si>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</si>
  <si>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</si>
  <si>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</si>
  <si>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</si>
  <si>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</si>
  <si>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</si>
  <si>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</si>
  <si>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</si>
  <si>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</si>
  <si>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</si>
  <si>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</si>
  <si>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</si>
  <si>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</si>
  <si>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</si>
  <si>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</si>
  <si>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</si>
  <si>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</si>
  <si>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</si>
  <si>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</si>
  <si>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</si>
  <si>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</si>
  <si>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</si>
  <si>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</si>
  <si>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</si>
  <si>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</si>
  <si>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</si>
  <si>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</si>
  <si>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</si>
  <si>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</si>
  <si>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</si>
  <si>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</si>
  <si>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</si>
  <si>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</si>
  <si>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</si>
  <si>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</si>
  <si>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</si>
  <si>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</si>
  <si>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</si>
  <si>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</si>
  <si>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</si>
  <si>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</si>
  <si>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</si>
  <si>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</si>
  <si>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</si>
  <si>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</si>
  <si>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</si>
  <si>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</si>
  <si>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</si>
  <si>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</si>
  <si>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</si>
  <si>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</si>
  <si>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</si>
  <si>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</si>
  <si>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</si>
  <si>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</si>
  <si>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</si>
  <si>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</si>
  <si>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</si>
  <si>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</si>
  <si>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</si>
  <si>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</si>
  <si>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</si>
  <si>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</si>
  <si>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</si>
  <si>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</si>
  <si>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</si>
  <si>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</si>
  <si>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</si>
  <si>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</si>
  <si>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</si>
  <si>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</si>
  <si>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</si>
  <si>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</si>
  <si>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</si>
  <si>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</si>
  <si>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</si>
  <si>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</si>
  <si>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</si>
  <si>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</si>
  <si>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</si>
  <si>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</si>
  <si>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</si>
  <si>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</si>
  <si>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</si>
  <si>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</si>
  <si>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</si>
  <si>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</si>
  <si>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</si>
  <si>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</si>
  <si>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</si>
  <si>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</si>
  <si>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</si>
  <si>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</si>
  <si>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</si>
  <si>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</si>
  <si>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</si>
  <si>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</si>
  <si>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</si>
  <si>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</si>
  <si>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</si>
  <si>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</si>
  <si>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</si>
  <si>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</si>
  <si>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</si>
  <si>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</si>
  <si>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</si>
  <si>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</si>
  <si>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</si>
  <si>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</si>
  <si>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</si>
  <si>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</si>
  <si>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</si>
  <si>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</si>
  <si>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</si>
  <si>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</si>
  <si>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</si>
  <si>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</si>
  <si>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</si>
  <si>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</si>
  <si>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</si>
  <si>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</si>
  <si>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</si>
  <si>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</si>
  <si>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</si>
  <si>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</si>
  <si>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</si>
  <si>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</si>
  <si>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</si>
  <si>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</si>
  <si>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</si>
  <si>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</si>
  <si>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</si>
  <si>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</si>
  <si>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</si>
  <si>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</si>
  <si>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</si>
  <si>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</si>
  <si>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</si>
  <si>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</si>
  <si>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</si>
  <si>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</si>
  <si>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</si>
  <si>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</si>
  <si>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</si>
  <si>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</si>
  <si>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</si>
  <si>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</si>
  <si>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</si>
  <si>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</si>
  <si>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</si>
  <si>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</si>
  <si>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</si>
  <si>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</si>
  <si>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</si>
  <si>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</si>
  <si>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</si>
  <si>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</si>
  <si>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</si>
  <si>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</si>
  <si>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</si>
  <si>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</si>
  <si>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</si>
  <si>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</si>
  <si>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</si>
  <si>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</si>
  <si>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</si>
  <si>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</si>
  <si>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</si>
  <si>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</si>
  <si>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</si>
  <si>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</si>
  <si>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</si>
  <si>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</si>
  <si>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</si>
  <si>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</si>
  <si>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</si>
  <si>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</si>
  <si>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</si>
  <si>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</si>
  <si>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</si>
  <si>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</si>
  <si>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</si>
  <si>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</si>
  <si>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</si>
  <si>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</si>
  <si>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</si>
  <si>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</si>
  <si>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</si>
  <si>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</si>
  <si>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</si>
  <si>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</si>
  <si>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</si>
  <si>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</si>
  <si>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</si>
  <si>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</si>
  <si>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</si>
  <si>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</si>
  <si>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</si>
  <si>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</si>
  <si>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</si>
  <si>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</si>
  <si>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</si>
  <si>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</si>
  <si>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</si>
  <si>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</si>
  <si>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</si>
  <si>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</si>
  <si>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</si>
  <si>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</si>
  <si>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</si>
  <si>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</si>
  <si>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</si>
  <si>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</si>
  <si>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</si>
  <si>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</si>
  <si>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</si>
  <si>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</si>
  <si>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</si>
  <si>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</si>
  <si>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</si>
  <si>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</si>
  <si>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</si>
  <si>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</si>
  <si>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</si>
  <si>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</si>
  <si>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</si>
  <si>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</si>
  <si>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</si>
  <si>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</si>
  <si>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</si>
  <si>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</si>
  <si>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</si>
  <si>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</si>
  <si>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</si>
  <si>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</si>
  <si>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</si>
  <si>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</si>
  <si>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</si>
  <si>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</si>
  <si>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</si>
  <si>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</si>
  <si>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</si>
  <si>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</si>
  <si>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</si>
  <si>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t>
  </si>
  <si>
    <t>FLANGE PVC, ROSCAVEL, SEXTAVADO, SEM FUROS, 1/2"</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</si>
  <si>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</si>
  <si>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</si>
  <si>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</si>
  <si>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</si>
  <si>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</si>
  <si>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</si>
  <si>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</si>
  <si>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</si>
  <si>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</si>
  <si>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</si>
  <si>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</si>
  <si>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</si>
  <si>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</si>
  <si>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</si>
  <si>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</si>
  <si>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</si>
  <si>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</si>
  <si>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</si>
  <si>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</si>
  <si>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</si>
  <si>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</si>
  <si>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</si>
  <si>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</si>
  <si>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</si>
  <si>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</si>
  <si>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</si>
  <si>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</si>
  <si>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</si>
  <si>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</si>
  <si>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</si>
  <si>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</si>
  <si>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</si>
  <si>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</si>
  <si>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</si>
  <si>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</si>
  <si>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</si>
  <si>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</si>
  <si>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</si>
  <si>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</si>
  <si>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</si>
  <si>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</si>
  <si>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</si>
  <si>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</si>
  <si>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</si>
  <si>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</si>
  <si>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</si>
  <si>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</si>
  <si>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</si>
  <si>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</si>
  <si>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</si>
  <si>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</si>
  <si>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</si>
  <si>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</si>
  <si>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</si>
  <si>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</si>
  <si>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</si>
  <si>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</si>
  <si>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</si>
  <si>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</si>
  <si>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</si>
  <si>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</si>
  <si>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</si>
  <si>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</si>
  <si>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</si>
  <si>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</si>
  <si>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</si>
  <si>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</si>
  <si>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</si>
  <si>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</si>
  <si>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</si>
  <si>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</si>
  <si>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</si>
  <si>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</si>
  <si>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</si>
  <si>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</si>
  <si>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</si>
  <si>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</si>
  <si>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</si>
  <si>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</si>
  <si>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</si>
  <si>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</si>
  <si>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</si>
  <si>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</si>
  <si>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</si>
  <si>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</si>
  <si>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</si>
  <si>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</si>
  <si>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</si>
  <si>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</si>
  <si>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</si>
  <si>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</si>
  <si>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</si>
  <si>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</si>
  <si>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</si>
  <si>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</si>
  <si>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</si>
  <si>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</si>
  <si>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</si>
  <si>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</si>
  <si>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</si>
  <si>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</si>
  <si>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</si>
  <si>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</si>
  <si>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</si>
  <si>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</si>
  <si>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</si>
  <si>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</si>
  <si>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</si>
  <si>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</si>
  <si>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</si>
  <si>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</si>
  <si>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</si>
  <si>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</si>
  <si>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</si>
  <si>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</si>
  <si>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</si>
  <si>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</si>
  <si>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</si>
  <si>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</si>
  <si>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</si>
  <si>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</si>
  <si>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</si>
  <si>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</si>
  <si>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</si>
  <si>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</si>
  <si>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</si>
  <si>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</si>
  <si>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</si>
  <si>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</si>
  <si>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</si>
  <si>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</si>
  <si>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</si>
  <si>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</si>
  <si>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</si>
  <si>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</si>
  <si>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</si>
  <si>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</si>
  <si>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</si>
  <si>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</si>
  <si>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</si>
  <si>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</si>
  <si>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</si>
  <si>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</si>
  <si>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</si>
  <si>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</si>
  <si>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</si>
  <si>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</si>
  <si>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</si>
  <si>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</si>
  <si>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</si>
  <si>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</si>
  <si>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</si>
  <si>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</si>
  <si>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</si>
  <si>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</si>
  <si>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</si>
  <si>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</si>
  <si>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</si>
  <si>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</si>
  <si>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</si>
  <si>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</si>
  <si>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</si>
  <si>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</si>
  <si>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</si>
  <si>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</si>
  <si>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</si>
  <si>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</si>
  <si>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</si>
  <si>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</si>
  <si>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</si>
  <si>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</si>
  <si>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</si>
  <si>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</si>
  <si>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</si>
  <si>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</si>
  <si>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</si>
  <si>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</si>
  <si>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</si>
  <si>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</si>
  <si>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</si>
  <si>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</si>
  <si>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</si>
  <si>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</si>
  <si>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</si>
  <si>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</si>
  <si>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</si>
  <si>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</si>
  <si>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</si>
  <si>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</si>
  <si>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</si>
  <si>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</si>
  <si>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</si>
  <si>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</si>
  <si>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ACO, COM BATENTE/REQUADRO, 60 X 80 CM (SEM VIDROS)</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</si>
  <si>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</si>
  <si>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</si>
  <si>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</si>
  <si>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</si>
  <si>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</si>
  <si>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</si>
  <si>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ACO, BATENTE/REQUADRO DE 6 A 14 CM, QUADRICULADA, PINTURA ANTICORROSIVA, SEM VIDRO, BANDEIRA COM BASCULA, 4 FLS, 120  X 150 CM (A X L)</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</si>
  <si>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</si>
  <si>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</si>
  <si>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</si>
  <si>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</si>
  <si>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</si>
  <si>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</si>
  <si>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</si>
  <si>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</si>
  <si>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</si>
  <si>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</si>
  <si>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</si>
  <si>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</si>
  <si>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</si>
  <si>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</si>
  <si>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</si>
  <si>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</si>
  <si>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</si>
  <si>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</si>
  <si>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</si>
  <si>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</si>
  <si>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</si>
  <si>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</si>
  <si>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</si>
  <si>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</si>
  <si>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</si>
  <si>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t>
  </si>
  <si>
    <t>JOELHO 90 GRAUS, ROSCA FEMEA TERMINAL, PLASTICO, PARA CONEXAO COM CRIMPAGEM EM TUBO PEX, DN 25 MM X 1/2"</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</si>
  <si>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</si>
  <si>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</si>
  <si>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</si>
  <si>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</si>
  <si>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</si>
  <si>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</si>
  <si>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t>
  </si>
  <si>
    <t>JOELHO 90 GRAUS, ROSCA MACHO TERMINAL, PLASTICO, PARA CONEXAO COM CRIMPAGEM EM TUBO PEX, DN 25 MM X 1/2"</t>
  </si>
  <si>
    <t>JOELHO 90 GRAUS, ROSCA MACHO TERMINAL, PLASTICO, PARA CONEXAO COM CRIMPAGEM EM TUBO PEX, DN 32 MM X 1"</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</si>
  <si>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</si>
  <si>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</si>
  <si>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</si>
  <si>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</si>
  <si>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</si>
  <si>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</si>
  <si>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</si>
  <si>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</si>
  <si>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</si>
  <si>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</si>
  <si>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</si>
  <si>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</si>
  <si>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</si>
  <si>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</si>
  <si>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</si>
  <si>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</si>
  <si>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</si>
  <si>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</si>
  <si>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</si>
  <si>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</si>
  <si>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</si>
  <si>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</si>
  <si>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</si>
  <si>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</si>
  <si>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</si>
  <si>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</si>
  <si>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</si>
  <si>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</si>
  <si>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</si>
  <si>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</si>
  <si>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</si>
  <si>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</si>
  <si>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</si>
  <si>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</si>
  <si>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</si>
  <si>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</si>
  <si>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</si>
  <si>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</si>
  <si>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</si>
  <si>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</si>
  <si>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</si>
  <si>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</si>
  <si>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</si>
  <si>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</si>
  <si>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</si>
  <si>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</si>
  <si>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</si>
  <si>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</si>
  <si>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</si>
  <si>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</si>
  <si>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</si>
  <si>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</si>
  <si>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BOLSA E ANEL, 90 GRAUS, DN 40 X *38* MM, SERIE NORMAL, PARA ESGOTO PREDIAL</t>
  </si>
  <si>
    <t>JOELHO PVC, ROSCAVEL, 45 GRAUS, 1", PARA AGUA FRIA PREDIAL</t>
  </si>
  <si>
    <t>JOELHO PVC, ROSCAVEL, 45 GRAUS, 1/2", PARA AGUA FRIA PREDIAL</t>
  </si>
  <si>
    <t>JOELHO PVC, ROSCAVEL, 45 GRAUS, 3/4", PARA AGUA FRIA PREDIAL</t>
  </si>
  <si>
    <t>JOELHO PVC, ROSCAVEL, 90 GRAUS, 1", PARA AGUA FRIA PREDIAL</t>
  </si>
  <si>
    <t>JOELHO PVC, ROSCAVEL, 90 GRAUS, 1/2", PARA AGUA FRIA PREDIAL</t>
  </si>
  <si>
    <t>JOELHO PVC, ROSCAVEL, 90 GRAUS, 3/4", PARA AGUA FRIA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</si>
  <si>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</si>
  <si>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</si>
  <si>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</si>
  <si>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</si>
  <si>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</si>
  <si>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</si>
  <si>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</si>
  <si>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</si>
  <si>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</si>
  <si>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</si>
  <si>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</si>
  <si>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</si>
  <si>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</si>
  <si>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</si>
  <si>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</si>
  <si>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</si>
  <si>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</si>
  <si>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</si>
  <si>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</si>
  <si>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</si>
  <si>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</si>
  <si>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</si>
  <si>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</si>
  <si>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</si>
  <si>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</si>
  <si>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</si>
  <si>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</si>
  <si>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</si>
  <si>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</si>
  <si>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</si>
  <si>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</si>
  <si>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</si>
  <si>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</si>
  <si>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</si>
  <si>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</si>
  <si>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</si>
  <si>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</si>
  <si>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</si>
  <si>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</si>
  <si>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</si>
  <si>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</si>
  <si>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</si>
  <si>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</si>
  <si>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</si>
  <si>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</si>
  <si>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</si>
  <si>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</si>
  <si>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</si>
  <si>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</si>
  <si>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</si>
  <si>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</si>
  <si>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</si>
  <si>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</si>
  <si>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</si>
  <si>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</si>
  <si>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</si>
  <si>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</si>
  <si>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</si>
  <si>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</si>
  <si>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</si>
  <si>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</si>
  <si>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</si>
  <si>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</si>
  <si>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</si>
  <si>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</si>
  <si>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</si>
  <si>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</si>
  <si>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</si>
  <si>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</si>
  <si>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</si>
  <si>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</si>
  <si>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</si>
  <si>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</si>
  <si>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</si>
  <si>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</si>
  <si>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</si>
  <si>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</si>
  <si>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</si>
  <si>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45 GRAUS, DN 100 X 100 MM, SERIE NORMAL PARA ESGOTO PREDIAL</t>
  </si>
  <si>
    <t>JUNCAO SIMPLES, PVC, 45 GRAUS, DN 40 X 40 MM, SERIE NORMAL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</si>
  <si>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</si>
  <si>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</si>
  <si>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</si>
  <si>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</si>
  <si>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</si>
  <si>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</si>
  <si>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</si>
  <si>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</si>
  <si>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</si>
  <si>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</si>
  <si>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</si>
  <si>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</si>
  <si>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</si>
  <si>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</si>
  <si>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</si>
  <si>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</si>
  <si>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</si>
  <si>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</si>
  <si>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</si>
  <si>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</si>
  <si>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</si>
  <si>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</si>
  <si>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</si>
  <si>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</si>
  <si>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</si>
  <si>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</si>
  <si>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</si>
  <si>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</si>
  <si>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</si>
  <si>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</si>
  <si>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</si>
  <si>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</si>
  <si>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</si>
  <si>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</si>
  <si>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</si>
  <si>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</si>
  <si>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</si>
  <si>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</si>
  <si>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</si>
  <si>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</si>
  <si>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</si>
  <si>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</si>
  <si>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</si>
  <si>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</si>
  <si>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</si>
  <si>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</si>
  <si>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</si>
  <si>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</si>
  <si>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</si>
  <si>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</si>
  <si>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</si>
  <si>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</si>
  <si>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</si>
  <si>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</si>
  <si>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DADOS, COR NATURAL</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</si>
  <si>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</si>
  <si>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</si>
  <si>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</si>
  <si>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</si>
  <si>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</si>
  <si>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</si>
  <si>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</si>
  <si>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</si>
  <si>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</si>
  <si>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</si>
  <si>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</si>
  <si>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</si>
  <si>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</si>
  <si>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</si>
  <si>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</si>
  <si>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</si>
  <si>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</si>
  <si>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</si>
  <si>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</si>
  <si>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</si>
  <si>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</si>
  <si>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2U BRANCA 15 W, BASE E27 (127/220 V)</t>
  </si>
  <si>
    <t>LAMPADA FLUORESCENTE COMPACTA 2U/3U BRANCA 9/10 W, BASE E27 (127/220 V)</t>
  </si>
  <si>
    <t>LAMPADA FLUORESCENTE COMPACTA 3U BRANCA 20 W, BASE E27 (127/220 V)</t>
  </si>
  <si>
    <t>LAMPADA FLUORESCENTE COMPACTA BRANCA 135 W, BASE E40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</si>
  <si>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</si>
  <si>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</si>
  <si>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</si>
  <si>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</si>
  <si>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</si>
  <si>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</si>
  <si>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</si>
  <si>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</si>
  <si>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</si>
  <si>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</si>
  <si>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</si>
  <si>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</si>
  <si>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</si>
  <si>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</si>
  <si>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</si>
  <si>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</si>
  <si>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</si>
  <si>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</si>
  <si>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</si>
  <si>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</si>
  <si>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</si>
  <si>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</si>
  <si>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</si>
  <si>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</si>
  <si>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</si>
  <si>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</si>
  <si>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</si>
  <si>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</si>
  <si>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</si>
  <si>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</si>
  <si>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</si>
  <si>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</si>
  <si>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</si>
  <si>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</si>
  <si>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</si>
  <si>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</si>
  <si>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</si>
  <si>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</si>
  <si>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</si>
  <si>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</si>
  <si>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</si>
  <si>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</si>
  <si>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</si>
  <si>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</si>
  <si>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</si>
  <si>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</si>
  <si>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</si>
  <si>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</si>
  <si>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</si>
  <si>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</si>
  <si>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</si>
  <si>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</si>
  <si>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</si>
  <si>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</si>
  <si>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</si>
  <si>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</si>
  <si>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</si>
  <si>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</si>
  <si>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</si>
  <si>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</si>
  <si>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</si>
  <si>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</si>
  <si>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</si>
  <si>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</si>
  <si>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</si>
  <si>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</si>
  <si>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</si>
  <si>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</si>
  <si>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</si>
  <si>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</si>
  <si>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</si>
  <si>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</si>
  <si>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</si>
  <si>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</si>
  <si>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</si>
  <si>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</si>
  <si>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</si>
  <si>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</si>
  <si>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</si>
  <si>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</si>
  <si>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</si>
  <si>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</si>
  <si>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</si>
  <si>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</si>
  <si>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</si>
  <si>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</si>
  <si>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</si>
  <si>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</si>
  <si>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</si>
  <si>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</si>
  <si>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</si>
  <si>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</si>
  <si>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</si>
  <si>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</si>
  <si>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</si>
  <si>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</si>
  <si>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</si>
  <si>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</si>
  <si>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</si>
  <si>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</si>
  <si>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</si>
  <si>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</si>
  <si>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</si>
  <si>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</si>
  <si>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</si>
  <si>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</si>
  <si>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</si>
  <si>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</si>
  <si>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</si>
  <si>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</si>
  <si>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</si>
  <si>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</si>
  <si>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</si>
  <si>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</si>
  <si>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</si>
  <si>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</si>
  <si>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</si>
  <si>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</si>
  <si>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</si>
  <si>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</si>
  <si>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</si>
  <si>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</si>
  <si>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</si>
  <si>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</si>
  <si>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</si>
  <si>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</si>
  <si>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</si>
  <si>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</si>
  <si>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</si>
  <si>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</si>
  <si>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</si>
  <si>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</si>
  <si>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</si>
  <si>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</si>
  <si>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</si>
  <si>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</si>
  <si>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</si>
  <si>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</si>
  <si>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</si>
  <si>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</si>
  <si>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</si>
  <si>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</si>
  <si>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</si>
  <si>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</si>
  <si>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</si>
  <si>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</si>
  <si>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</si>
  <si>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</si>
  <si>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</si>
  <si>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</si>
  <si>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</si>
  <si>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</si>
  <si>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</si>
  <si>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</si>
  <si>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</si>
  <si>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</si>
  <si>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</si>
  <si>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</si>
  <si>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</si>
  <si>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</si>
  <si>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</si>
  <si>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</si>
  <si>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</si>
  <si>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</si>
  <si>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</si>
  <si>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</si>
  <si>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</si>
  <si>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</si>
  <si>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</si>
  <si>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</si>
  <si>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</si>
  <si>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</si>
  <si>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</si>
  <si>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</si>
  <si>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</si>
  <si>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</si>
  <si>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</si>
  <si>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</si>
  <si>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</si>
  <si>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</si>
  <si>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</si>
  <si>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</si>
  <si>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</si>
  <si>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</si>
  <si>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</si>
  <si>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</si>
  <si>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</si>
  <si>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</si>
  <si>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</si>
  <si>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</si>
  <si>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</si>
  <si>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</si>
  <si>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</si>
  <si>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</si>
  <si>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</si>
  <si>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</si>
  <si>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</si>
  <si>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</si>
  <si>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</si>
  <si>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</si>
  <si>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</si>
  <si>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</si>
  <si>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</si>
  <si>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</si>
  <si>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</si>
  <si>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</si>
  <si>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</si>
  <si>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</si>
  <si>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</si>
  <si>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</si>
  <si>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</si>
  <si>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DUPLA, PVC LEVE, DN 150 MM</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</si>
  <si>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</si>
  <si>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</si>
  <si>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</si>
  <si>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</si>
  <si>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</si>
  <si>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</si>
  <si>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</si>
  <si>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</si>
  <si>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</si>
  <si>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</si>
  <si>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</si>
  <si>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</si>
  <si>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</si>
  <si>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</si>
  <si>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</si>
  <si>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</si>
  <si>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</si>
  <si>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</si>
  <si>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</si>
  <si>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</si>
  <si>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</si>
  <si>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</si>
  <si>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</si>
  <si>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</si>
  <si>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</si>
  <si>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</si>
  <si>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</si>
  <si>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</si>
  <si>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</si>
  <si>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</si>
  <si>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</si>
  <si>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</si>
  <si>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</si>
  <si>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</si>
  <si>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</si>
  <si>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</si>
  <si>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</si>
  <si>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</si>
  <si>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</si>
  <si>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</si>
  <si>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</si>
  <si>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</si>
  <si>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</si>
  <si>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</si>
  <si>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</si>
  <si>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</si>
  <si>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</si>
  <si>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</si>
  <si>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</si>
  <si>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</si>
  <si>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</si>
  <si>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</si>
  <si>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</si>
  <si>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</si>
  <si>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</si>
  <si>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</si>
  <si>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</si>
  <si>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</si>
  <si>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</si>
  <si>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</si>
  <si>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</si>
  <si>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</si>
  <si>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</si>
  <si>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</si>
  <si>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</si>
  <si>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 AGUA FRIA PREDIAL</t>
  </si>
  <si>
    <t>LUVA ROSCAVEL, PVC, 1/2",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</si>
  <si>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</si>
  <si>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</si>
  <si>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</si>
  <si>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</si>
  <si>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</si>
  <si>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</si>
  <si>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</si>
  <si>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</si>
  <si>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</si>
  <si>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</si>
  <si>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</si>
  <si>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</si>
  <si>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</si>
  <si>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</si>
  <si>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</si>
  <si>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</si>
  <si>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</si>
  <si>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</si>
  <si>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</si>
  <si>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</si>
  <si>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</si>
  <si>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</si>
  <si>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</si>
  <si>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</si>
  <si>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</si>
  <si>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</si>
  <si>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</si>
  <si>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</si>
  <si>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</si>
  <si>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</si>
  <si>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</si>
  <si>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</si>
  <si>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</si>
  <si>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</si>
  <si>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</si>
  <si>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</si>
  <si>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</si>
  <si>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</si>
  <si>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</si>
  <si>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</si>
  <si>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</si>
  <si>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</si>
  <si>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</si>
  <si>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</si>
  <si>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</si>
  <si>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</si>
  <si>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</si>
  <si>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</si>
  <si>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</si>
  <si>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</si>
  <si>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</si>
  <si>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</si>
  <si>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</si>
  <si>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</si>
  <si>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</si>
  <si>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</si>
  <si>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</si>
  <si>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</si>
  <si>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</si>
  <si>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</si>
  <si>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</si>
  <si>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</si>
  <si>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</si>
  <si>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</si>
  <si>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</si>
  <si>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</si>
  <si>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</si>
  <si>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</si>
  <si>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</si>
  <si>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</si>
  <si>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</si>
  <si>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</si>
  <si>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</si>
  <si>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</si>
  <si>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</si>
  <si>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</si>
  <si>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</si>
  <si>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</si>
  <si>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</si>
  <si>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</si>
  <si>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</si>
  <si>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</si>
  <si>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</si>
  <si>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</si>
  <si>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</si>
  <si>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</si>
  <si>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</si>
  <si>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</si>
  <si>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</si>
  <si>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</si>
  <si>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</si>
  <si>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</si>
  <si>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</si>
  <si>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</si>
  <si>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</si>
  <si>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</si>
  <si>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</si>
  <si>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</si>
  <si>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</si>
  <si>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</si>
  <si>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</si>
  <si>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</si>
  <si>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</si>
  <si>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</si>
  <si>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</si>
  <si>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</si>
  <si>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</si>
  <si>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</si>
  <si>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</si>
  <si>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</si>
  <si>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</si>
  <si>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</si>
  <si>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</si>
  <si>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</si>
  <si>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</si>
  <si>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</si>
  <si>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</si>
  <si>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</si>
  <si>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</si>
  <si>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</si>
  <si>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</si>
  <si>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</si>
  <si>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</si>
  <si>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</si>
  <si>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</si>
  <si>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</si>
  <si>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</si>
  <si>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</si>
  <si>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</si>
  <si>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</si>
  <si>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</si>
  <si>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</si>
  <si>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</si>
  <si>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</si>
  <si>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</si>
  <si>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</si>
  <si>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</si>
  <si>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</si>
  <si>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</si>
  <si>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</si>
  <si>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</si>
  <si>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</si>
  <si>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</si>
  <si>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</si>
  <si>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</si>
  <si>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</si>
  <si>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</si>
  <si>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</si>
  <si>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</si>
  <si>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</si>
  <si>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</si>
  <si>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</si>
  <si>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</si>
  <si>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</si>
  <si>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</si>
  <si>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</si>
  <si>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</si>
  <si>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</si>
  <si>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</si>
  <si>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</si>
  <si>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</si>
  <si>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</si>
  <si>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</si>
  <si>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</si>
  <si>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</si>
  <si>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</si>
  <si>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</si>
  <si>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</si>
  <si>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</si>
  <si>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</si>
  <si>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</si>
  <si>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</si>
  <si>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</si>
  <si>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</si>
  <si>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</si>
  <si>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</si>
  <si>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</si>
  <si>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</si>
  <si>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</si>
  <si>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</si>
  <si>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</si>
  <si>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</si>
  <si>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</si>
  <si>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</si>
  <si>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</si>
  <si>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</si>
  <si>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</si>
  <si>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</si>
  <si>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</si>
  <si>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</si>
  <si>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</si>
  <si>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</si>
  <si>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</si>
  <si>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</si>
  <si>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</si>
  <si>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</si>
  <si>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</si>
  <si>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</si>
  <si>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</si>
  <si>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</si>
  <si>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</si>
  <si>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</si>
  <si>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</si>
  <si>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</si>
  <si>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</si>
  <si>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</si>
  <si>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</si>
  <si>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</si>
  <si>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</si>
  <si>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</si>
  <si>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</si>
  <si>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</si>
  <si>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</si>
  <si>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</si>
  <si>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</si>
  <si>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</si>
  <si>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</si>
  <si>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</si>
  <si>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</si>
  <si>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</si>
  <si>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</si>
  <si>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</si>
  <si>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</si>
  <si>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</si>
  <si>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</si>
  <si>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</si>
  <si>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</si>
  <si>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</si>
  <si>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</si>
  <si>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</si>
  <si>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</si>
  <si>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</si>
  <si>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</si>
  <si>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</si>
  <si>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</si>
  <si>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</si>
  <si>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</si>
  <si>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</si>
  <si>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</si>
  <si>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</si>
  <si>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</si>
  <si>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</si>
  <si>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</si>
  <si>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</si>
  <si>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</si>
  <si>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</si>
  <si>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</si>
  <si>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</si>
  <si>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</si>
  <si>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</si>
  <si>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</si>
  <si>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</si>
  <si>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</si>
  <si>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</si>
  <si>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</si>
  <si>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</si>
  <si>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</si>
  <si>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</si>
  <si>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</si>
  <si>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</si>
  <si>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</si>
  <si>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</si>
  <si>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</si>
  <si>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</si>
  <si>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</si>
  <si>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</si>
  <si>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</si>
  <si>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</si>
  <si>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</si>
  <si>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</si>
  <si>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</si>
  <si>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</si>
  <si>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</si>
  <si>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</si>
  <si>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</si>
  <si>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</si>
  <si>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</si>
  <si>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</si>
  <si>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</si>
  <si>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</si>
  <si>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</si>
  <si>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</si>
  <si>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</si>
  <si>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</si>
  <si>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</si>
  <si>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</si>
  <si>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</si>
  <si>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</si>
  <si>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</si>
  <si>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</si>
  <si>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</si>
  <si>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</si>
  <si>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</si>
  <si>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</si>
  <si>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</si>
  <si>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</si>
  <si>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</si>
  <si>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</si>
  <si>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</si>
  <si>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</si>
  <si>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</si>
  <si>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</si>
  <si>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</si>
  <si>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</si>
  <si>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</si>
  <si>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</si>
  <si>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</si>
  <si>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</si>
  <si>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</si>
  <si>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</si>
  <si>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</si>
  <si>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</si>
  <si>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</si>
  <si>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</si>
  <si>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</si>
  <si>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</si>
  <si>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</si>
  <si>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</si>
  <si>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</si>
  <si>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</si>
  <si>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</si>
  <si>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</si>
  <si>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</si>
  <si>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</si>
  <si>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</si>
  <si>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</si>
  <si>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</si>
  <si>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</si>
  <si>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</si>
  <si>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</si>
  <si>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</si>
  <si>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</si>
  <si>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</si>
  <si>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</si>
  <si>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</si>
  <si>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</si>
  <si>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</si>
  <si>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</si>
  <si>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</si>
  <si>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</si>
  <si>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</si>
  <si>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</si>
  <si>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</si>
  <si>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</si>
  <si>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</si>
  <si>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</si>
  <si>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</si>
  <si>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</si>
  <si>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</si>
  <si>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</si>
  <si>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</si>
  <si>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</si>
  <si>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</si>
  <si>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</si>
  <si>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</si>
  <si>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</si>
  <si>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</si>
  <si>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</si>
  <si>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</si>
  <si>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</si>
  <si>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</si>
  <si>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</si>
  <si>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</si>
  <si>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</si>
  <si>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</si>
  <si>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</si>
  <si>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</si>
  <si>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</si>
  <si>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</si>
  <si>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</si>
  <si>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</si>
  <si>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</si>
  <si>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</si>
  <si>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</si>
  <si>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</si>
  <si>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</si>
  <si>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</si>
  <si>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</si>
  <si>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</si>
  <si>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</si>
  <si>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</si>
  <si>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</si>
  <si>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</si>
  <si>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</si>
  <si>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</si>
  <si>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</si>
  <si>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</si>
  <si>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</si>
  <si>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</si>
  <si>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</si>
  <si>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</si>
  <si>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</si>
  <si>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</si>
  <si>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</si>
  <si>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</si>
  <si>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</si>
  <si>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</si>
  <si>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</si>
  <si>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</si>
  <si>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</si>
  <si>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</si>
  <si>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</si>
  <si>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</si>
  <si>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</si>
  <si>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</si>
  <si>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</si>
  <si>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</si>
  <si>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</si>
  <si>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</si>
  <si>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</si>
  <si>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</si>
  <si>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</si>
  <si>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</si>
  <si>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</si>
  <si>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</si>
  <si>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</si>
  <si>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</si>
  <si>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</si>
  <si>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</si>
  <si>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</si>
  <si>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</si>
  <si>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</si>
  <si>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</si>
  <si>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</si>
  <si>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</si>
  <si>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</si>
  <si>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</si>
  <si>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</si>
  <si>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</si>
  <si>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</si>
  <si>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</si>
  <si>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</si>
  <si>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</si>
  <si>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</si>
  <si>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</si>
  <si>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</si>
  <si>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</si>
  <si>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</si>
  <si>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</si>
  <si>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</si>
  <si>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</si>
  <si>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</si>
  <si>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</si>
  <si>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</si>
  <si>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</si>
  <si>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</si>
  <si>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</si>
  <si>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</si>
  <si>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</si>
  <si>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</si>
  <si>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</si>
  <si>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</si>
  <si>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</si>
  <si>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</si>
  <si>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</si>
  <si>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</si>
  <si>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</si>
  <si>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</si>
  <si>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</si>
  <si>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</si>
  <si>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</si>
  <si>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</si>
  <si>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</si>
  <si>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</si>
  <si>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</si>
  <si>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</si>
  <si>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</si>
  <si>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</si>
  <si>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</si>
  <si>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</si>
  <si>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</si>
  <si>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</si>
  <si>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</si>
  <si>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</si>
  <si>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</si>
  <si>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</si>
  <si>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</si>
  <si>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</si>
  <si>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</si>
  <si>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</si>
  <si>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</si>
  <si>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</si>
  <si>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</si>
  <si>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</si>
  <si>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</si>
  <si>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</si>
  <si>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</si>
  <si>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</si>
  <si>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</si>
  <si>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</si>
  <si>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</si>
  <si>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</si>
  <si>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</si>
  <si>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</si>
  <si>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</si>
  <si>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</si>
  <si>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</si>
  <si>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</si>
  <si>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</si>
  <si>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</si>
  <si>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</si>
  <si>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</si>
  <si>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</si>
  <si>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</si>
  <si>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</si>
  <si>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</si>
  <si>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</si>
  <si>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</si>
  <si>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</si>
  <si>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</si>
  <si>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</si>
  <si>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</si>
  <si>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</si>
  <si>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</si>
  <si>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</si>
  <si>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</si>
  <si>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</si>
  <si>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</si>
  <si>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</si>
  <si>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</si>
  <si>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</si>
  <si>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</si>
  <si>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</si>
  <si>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</si>
  <si>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</si>
  <si>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</si>
  <si>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</si>
  <si>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</si>
  <si>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</si>
  <si>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</si>
  <si>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</si>
  <si>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</si>
  <si>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</si>
  <si>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</si>
  <si>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</si>
  <si>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</si>
  <si>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</si>
  <si>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</si>
  <si>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</si>
  <si>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</si>
  <si>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</si>
  <si>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</si>
  <si>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</si>
  <si>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</si>
  <si>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</si>
  <si>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</si>
  <si>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</si>
  <si>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</si>
  <si>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</si>
  <si>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</si>
  <si>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</si>
  <si>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</si>
  <si>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</si>
  <si>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</si>
  <si>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</si>
  <si>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</si>
  <si>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</si>
  <si>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</si>
  <si>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</si>
  <si>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</si>
  <si>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</si>
  <si>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</si>
  <si>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</si>
  <si>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</si>
  <si>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</si>
  <si>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</si>
  <si>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</si>
  <si>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</si>
  <si>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</si>
  <si>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</si>
  <si>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</si>
  <si>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</si>
  <si>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</si>
  <si>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</si>
  <si>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</si>
  <si>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</si>
  <si>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</si>
  <si>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</si>
  <si>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</si>
  <si>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</si>
  <si>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</si>
  <si>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</si>
  <si>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</si>
  <si>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</si>
  <si>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</si>
  <si>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</si>
  <si>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</si>
  <si>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</si>
  <si>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</si>
  <si>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</si>
  <si>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</si>
  <si>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</si>
  <si>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</si>
  <si>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</si>
  <si>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</si>
  <si>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</si>
  <si>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</si>
  <si>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</si>
  <si>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</si>
  <si>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</si>
  <si>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</si>
  <si>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</si>
  <si>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</si>
  <si>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</si>
  <si>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</si>
  <si>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</si>
  <si>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</si>
  <si>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</si>
  <si>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</si>
  <si>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</si>
  <si>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</si>
  <si>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</si>
  <si>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</si>
  <si>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</si>
  <si>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</si>
  <si>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</si>
  <si>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</si>
  <si>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</si>
  <si>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</si>
  <si>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</si>
  <si>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</si>
  <si>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</si>
  <si>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</si>
  <si>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</si>
  <si>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</si>
  <si>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</si>
  <si>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</si>
  <si>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</si>
  <si>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</si>
  <si>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</si>
  <si>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</si>
  <si>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</si>
  <si>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</si>
  <si>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</si>
  <si>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</si>
  <si>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</si>
  <si>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</si>
  <si>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</si>
  <si>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</si>
  <si>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</si>
  <si>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</si>
  <si>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</si>
  <si>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</si>
  <si>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</si>
  <si>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</si>
  <si>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</si>
  <si>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</si>
  <si>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</si>
  <si>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</si>
  <si>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</si>
  <si>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</si>
  <si>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</si>
  <si>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</si>
  <si>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</si>
  <si>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</si>
  <si>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</si>
  <si>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</si>
  <si>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</si>
  <si>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</si>
  <si>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</si>
  <si>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</si>
  <si>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</si>
  <si>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</si>
  <si>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</si>
  <si>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</si>
  <si>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</si>
  <si>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</si>
  <si>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</si>
  <si>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</si>
  <si>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</si>
  <si>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</si>
  <si>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</si>
  <si>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</si>
  <si>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</si>
  <si>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</si>
  <si>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</si>
  <si>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</si>
  <si>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</si>
  <si>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</si>
  <si>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</si>
  <si>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</si>
  <si>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</si>
  <si>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</si>
  <si>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</si>
  <si>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</si>
  <si>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</si>
  <si>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</si>
  <si>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</si>
  <si>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</si>
  <si>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</si>
  <si>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</si>
  <si>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</si>
  <si>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</si>
  <si>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</si>
  <si>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</si>
  <si>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</si>
  <si>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</si>
  <si>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</si>
  <si>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</si>
  <si>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</si>
  <si>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</si>
  <si>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</si>
  <si>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</si>
  <si>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</si>
  <si>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</si>
  <si>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</si>
  <si>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</si>
  <si>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</si>
  <si>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</si>
  <si>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</si>
  <si>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</si>
  <si>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</si>
  <si>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</si>
  <si>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</si>
  <si>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</si>
  <si>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</si>
  <si>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</si>
  <si>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</si>
  <si>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</si>
  <si>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</si>
  <si>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</si>
  <si>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</si>
  <si>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</si>
  <si>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</si>
  <si>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</si>
  <si>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</si>
  <si>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</si>
  <si>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</si>
  <si>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</si>
  <si>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</si>
  <si>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</si>
  <si>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</si>
  <si>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</si>
  <si>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</si>
  <si>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</si>
  <si>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</si>
  <si>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</si>
  <si>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</si>
  <si>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</si>
  <si>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</si>
  <si>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</si>
  <si>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</si>
  <si>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</si>
  <si>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</si>
  <si>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</si>
  <si>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</si>
  <si>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</si>
  <si>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</si>
  <si>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</si>
  <si>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</si>
  <si>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</si>
  <si>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</si>
  <si>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</si>
  <si>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</si>
  <si>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</si>
  <si>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MERCURIO 125W USO EXT</t>
  </si>
  <si>
    <t>REATOR P/ 1 LAMPADA VAPOR DE MERCURIO 250W USO EXT</t>
  </si>
  <si>
    <t>REATOR P/ 1 LAMPADA VAPOR DE MERCURIO 400W USO EXT</t>
  </si>
  <si>
    <t>REATOR P/ LAMPADA VAPOR DE SODIO 250W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</si>
  <si>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</si>
  <si>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</si>
  <si>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</si>
  <si>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</si>
  <si>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</si>
  <si>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</si>
  <si>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</si>
  <si>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</si>
  <si>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</si>
  <si>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</si>
  <si>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</si>
  <si>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</si>
  <si>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</si>
  <si>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</si>
  <si>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</si>
  <si>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</si>
  <si>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</si>
  <si>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</si>
  <si>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</si>
  <si>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</si>
  <si>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</si>
  <si>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</si>
  <si>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</si>
  <si>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</si>
  <si>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</si>
  <si>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</si>
  <si>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</si>
  <si>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</si>
  <si>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</si>
  <si>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</si>
  <si>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</si>
  <si>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</si>
  <si>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</si>
  <si>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</si>
  <si>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</si>
  <si>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</si>
  <si>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</si>
  <si>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</si>
  <si>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</si>
  <si>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</si>
  <si>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</si>
  <si>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</si>
  <si>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</si>
  <si>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</si>
  <si>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</si>
  <si>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</si>
  <si>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</si>
  <si>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</si>
  <si>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</si>
  <si>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</si>
  <si>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</si>
  <si>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</si>
  <si>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</si>
  <si>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</si>
  <si>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</si>
  <si>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</si>
  <si>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</si>
  <si>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</si>
  <si>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</si>
  <si>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</si>
  <si>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</si>
  <si>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</si>
  <si>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</si>
  <si>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</si>
  <si>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</si>
  <si>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</si>
  <si>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</si>
  <si>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</si>
  <si>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</si>
  <si>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</si>
  <si>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</si>
  <si>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</si>
  <si>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</si>
  <si>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</si>
  <si>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</si>
  <si>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</si>
  <si>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</si>
  <si>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</si>
  <si>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</si>
  <si>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</si>
  <si>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</si>
  <si>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</si>
  <si>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</si>
  <si>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</si>
  <si>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</si>
  <si>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</si>
  <si>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</si>
  <si>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</si>
  <si>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</si>
  <si>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</si>
  <si>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</si>
  <si>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</si>
  <si>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</si>
  <si>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</si>
  <si>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</si>
  <si>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</si>
  <si>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</si>
  <si>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</si>
  <si>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</si>
  <si>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</si>
  <si>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</si>
  <si>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</si>
  <si>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</si>
  <si>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</si>
  <si>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</si>
  <si>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</si>
  <si>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</si>
  <si>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</si>
  <si>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</si>
  <si>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</si>
  <si>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</si>
  <si>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</si>
  <si>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</si>
  <si>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</si>
  <si>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</si>
  <si>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</si>
  <si>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</si>
  <si>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</si>
  <si>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</si>
  <si>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</si>
  <si>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</si>
  <si>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</si>
  <si>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</si>
  <si>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</si>
  <si>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</si>
  <si>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</si>
  <si>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</si>
  <si>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</si>
  <si>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</si>
  <si>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</si>
  <si>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</si>
  <si>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</si>
  <si>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</si>
  <si>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</si>
  <si>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</si>
  <si>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</si>
  <si>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</si>
  <si>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</si>
  <si>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</si>
  <si>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</si>
  <si>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</si>
  <si>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</si>
  <si>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</si>
  <si>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</si>
  <si>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</si>
  <si>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</si>
  <si>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</si>
  <si>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</si>
  <si>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</si>
  <si>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</si>
  <si>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</si>
  <si>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</si>
  <si>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</si>
  <si>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</si>
  <si>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</si>
  <si>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</si>
  <si>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</si>
  <si>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</si>
  <si>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</si>
  <si>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</si>
  <si>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</si>
  <si>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</si>
  <si>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</si>
  <si>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</si>
  <si>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</si>
  <si>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</si>
  <si>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</si>
  <si>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</si>
  <si>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</si>
  <si>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</si>
  <si>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</si>
  <si>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</si>
  <si>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</si>
  <si>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</si>
  <si>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</si>
  <si>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</si>
  <si>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</si>
  <si>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</si>
  <si>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</si>
  <si>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</si>
  <si>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</si>
  <si>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</si>
  <si>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</si>
  <si>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</si>
  <si>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</si>
  <si>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</si>
  <si>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</si>
  <si>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</si>
  <si>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</si>
  <si>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</si>
  <si>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</si>
  <si>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</si>
  <si>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</si>
  <si>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</si>
  <si>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</si>
  <si>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</si>
  <si>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</si>
  <si>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</si>
  <si>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</si>
  <si>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</si>
  <si>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</si>
  <si>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</si>
  <si>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</si>
  <si>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</si>
  <si>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</si>
  <si>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</si>
  <si>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</si>
  <si>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</si>
  <si>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</si>
  <si>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</si>
  <si>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</si>
  <si>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</si>
  <si>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</si>
  <si>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</si>
  <si>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</si>
  <si>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</si>
  <si>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</si>
  <si>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</si>
  <si>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</si>
  <si>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</si>
  <si>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</si>
  <si>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</si>
  <si>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</si>
  <si>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</si>
  <si>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</si>
  <si>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</si>
  <si>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</si>
  <si>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</si>
  <si>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</si>
  <si>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</si>
  <si>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</si>
  <si>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</si>
  <si>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</si>
  <si>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</si>
  <si>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</si>
  <si>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</si>
  <si>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</si>
  <si>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</si>
  <si>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</si>
  <si>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</si>
  <si>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</si>
  <si>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</si>
  <si>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</si>
  <si>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</si>
  <si>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</si>
  <si>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</si>
  <si>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</si>
  <si>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</si>
  <si>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</si>
  <si>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</si>
  <si>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</si>
  <si>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</si>
  <si>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CAP, ROSCA FEMEA, METALICO, PARA TUBO PEX, DN 1/2"</t>
  </si>
  <si>
    <t>TAMPAO / CAP, ROSCA FEMEA, METALICO, PARA TUBO PEX, DN 3/4"</t>
  </si>
  <si>
    <t>TAMPAO / CAP, ROSCA MACHO, PARA TUBO PEX, DN 1"</t>
  </si>
  <si>
    <t>TAMPAO / CAP, ROSCA MACHO, PARA TUBO PEX, DN 1/2"</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</si>
  <si>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</si>
  <si>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</si>
  <si>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</si>
  <si>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</si>
  <si>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</si>
  <si>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</si>
  <si>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</si>
  <si>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</si>
  <si>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</si>
  <si>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</si>
  <si>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</si>
  <si>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</si>
  <si>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</si>
  <si>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</si>
  <si>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</si>
  <si>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</si>
  <si>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</si>
  <si>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</si>
  <si>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</si>
  <si>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</si>
  <si>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</si>
  <si>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</si>
  <si>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</si>
  <si>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</si>
  <si>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</si>
  <si>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</si>
  <si>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</si>
  <si>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</si>
  <si>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</si>
  <si>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</si>
  <si>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</si>
  <si>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</si>
  <si>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</si>
  <si>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</si>
  <si>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</si>
  <si>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</si>
  <si>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</si>
  <si>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</si>
  <si>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</si>
  <si>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</si>
  <si>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</si>
  <si>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</si>
  <si>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</si>
  <si>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</si>
  <si>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</si>
  <si>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</si>
  <si>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</si>
  <si>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</si>
  <si>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</si>
  <si>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</si>
  <si>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</si>
  <si>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</si>
  <si>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</si>
  <si>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</si>
  <si>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</si>
  <si>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</si>
  <si>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</si>
  <si>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</si>
  <si>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</si>
  <si>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</si>
  <si>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</si>
  <si>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</si>
  <si>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</si>
  <si>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</si>
  <si>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</si>
  <si>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</si>
  <si>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</si>
  <si>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</si>
  <si>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</si>
  <si>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</si>
  <si>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</si>
  <si>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</si>
  <si>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</si>
  <si>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</si>
  <si>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</si>
  <si>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</si>
  <si>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</si>
  <si>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</si>
  <si>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</si>
  <si>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</si>
  <si>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</si>
  <si>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</si>
  <si>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</si>
  <si>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</si>
  <si>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</si>
  <si>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</si>
  <si>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</si>
  <si>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</si>
  <si>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</si>
  <si>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</si>
  <si>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</si>
  <si>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</si>
  <si>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</si>
  <si>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</si>
  <si>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</si>
  <si>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</si>
  <si>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</si>
  <si>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</si>
  <si>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</si>
  <si>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</si>
  <si>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</si>
  <si>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</si>
  <si>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</si>
  <si>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</si>
  <si>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</si>
  <si>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</si>
  <si>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</si>
  <si>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</si>
  <si>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</si>
  <si>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</si>
  <si>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</si>
  <si>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</si>
  <si>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</si>
  <si>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</si>
  <si>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</si>
  <si>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</si>
  <si>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</si>
  <si>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</si>
  <si>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</si>
  <si>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</si>
  <si>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</si>
  <si>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</si>
  <si>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</si>
  <si>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</si>
  <si>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</si>
  <si>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</si>
  <si>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</si>
  <si>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</si>
  <si>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</si>
  <si>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</si>
  <si>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</si>
  <si>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</si>
  <si>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</si>
  <si>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</si>
  <si>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</si>
  <si>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</si>
  <si>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</si>
  <si>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</si>
  <si>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</si>
  <si>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</si>
  <si>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</si>
  <si>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</si>
  <si>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</si>
  <si>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</si>
  <si>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</si>
  <si>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</si>
  <si>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</si>
  <si>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</si>
  <si>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</si>
  <si>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</si>
  <si>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</si>
  <si>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</si>
  <si>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</si>
  <si>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</si>
  <si>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</si>
  <si>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</si>
  <si>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</si>
  <si>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</si>
  <si>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</si>
  <si>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</si>
  <si>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</si>
  <si>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</si>
  <si>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</si>
  <si>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</si>
  <si>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</si>
  <si>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</si>
  <si>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</si>
  <si>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</si>
  <si>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</si>
  <si>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</si>
  <si>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</si>
  <si>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</si>
  <si>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</si>
  <si>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</si>
  <si>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</si>
  <si>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</si>
  <si>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</si>
  <si>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</si>
  <si>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</si>
  <si>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</si>
  <si>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</si>
  <si>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</si>
  <si>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</si>
  <si>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</si>
  <si>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</si>
  <si>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</si>
  <si>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</si>
  <si>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</si>
  <si>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</si>
  <si>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</si>
  <si>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</si>
  <si>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</si>
  <si>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</si>
  <si>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</si>
  <si>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</si>
  <si>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</si>
  <si>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</si>
  <si>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</si>
  <si>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</si>
  <si>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</si>
  <si>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</si>
  <si>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</si>
  <si>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</si>
  <si>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</si>
  <si>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</si>
  <si>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</si>
  <si>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</si>
  <si>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</si>
  <si>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</si>
  <si>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</si>
  <si>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</si>
  <si>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</si>
  <si>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</si>
  <si>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</si>
  <si>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</si>
  <si>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</si>
  <si>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</si>
  <si>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</si>
  <si>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</si>
  <si>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</si>
  <si>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</si>
  <si>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</si>
  <si>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</si>
  <si>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</si>
  <si>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</si>
  <si>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</si>
  <si>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</si>
  <si>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</si>
  <si>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</si>
  <si>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</si>
  <si>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</si>
  <si>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</si>
  <si>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</si>
  <si>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</si>
  <si>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</si>
  <si>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</si>
  <si>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</si>
  <si>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</si>
  <si>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</si>
  <si>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</si>
  <si>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</si>
  <si>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</si>
  <si>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</si>
  <si>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</si>
  <si>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</si>
  <si>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</si>
  <si>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</si>
  <si>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</si>
  <si>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</si>
  <si>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</si>
  <si>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</si>
  <si>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</si>
  <si>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</si>
  <si>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</si>
  <si>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</si>
  <si>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</si>
  <si>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</si>
  <si>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</si>
  <si>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</si>
  <si>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</si>
  <si>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</si>
  <si>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</si>
  <si>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</si>
  <si>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</si>
  <si>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</si>
  <si>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</si>
  <si>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</si>
  <si>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</si>
  <si>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</si>
  <si>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</si>
  <si>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</si>
  <si>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</si>
  <si>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</si>
  <si>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</si>
  <si>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</si>
  <si>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</si>
  <si>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</si>
  <si>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</si>
  <si>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</si>
  <si>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</si>
  <si>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</si>
  <si>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</si>
  <si>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</si>
  <si>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</si>
  <si>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</si>
  <si>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</si>
  <si>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</si>
  <si>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</si>
  <si>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</si>
  <si>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</si>
  <si>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</si>
  <si>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</si>
  <si>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</si>
  <si>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</si>
  <si>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</si>
  <si>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</si>
  <si>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</si>
  <si>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</si>
  <si>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</si>
  <si>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</si>
  <si>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</si>
  <si>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</si>
  <si>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</si>
  <si>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</si>
  <si>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</si>
  <si>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</si>
  <si>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</si>
  <si>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</si>
  <si>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</si>
  <si>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</si>
  <si>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</si>
  <si>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</si>
  <si>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</si>
  <si>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</si>
  <si>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</si>
  <si>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</si>
  <si>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</si>
  <si>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</si>
  <si>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</si>
  <si>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</si>
  <si>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</si>
  <si>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</si>
  <si>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</si>
  <si>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</si>
  <si>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</si>
  <si>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</si>
  <si>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</si>
  <si>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</si>
  <si>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</si>
  <si>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</si>
  <si>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</si>
  <si>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</si>
  <si>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</si>
  <si>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</si>
  <si>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</si>
  <si>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</si>
  <si>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</si>
  <si>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</si>
  <si>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</si>
  <si>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</si>
  <si>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</si>
  <si>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</si>
  <si>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</si>
  <si>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</si>
  <si>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</si>
  <si>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</si>
  <si>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</si>
  <si>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</si>
  <si>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</si>
  <si>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</si>
  <si>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</si>
  <si>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</si>
  <si>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</si>
  <si>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</si>
  <si>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</si>
  <si>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</si>
  <si>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</si>
  <si>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</si>
  <si>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</si>
  <si>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</si>
  <si>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</si>
  <si>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</si>
  <si>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</si>
  <si>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</si>
  <si>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</si>
  <si>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</si>
  <si>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</si>
  <si>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</si>
  <si>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</si>
  <si>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</si>
  <si>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</si>
  <si>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</si>
  <si>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</si>
  <si>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</si>
  <si>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</si>
  <si>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</si>
  <si>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</si>
  <si>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</si>
  <si>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</si>
  <si>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</si>
  <si>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</si>
  <si>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</si>
  <si>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</si>
  <si>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</si>
  <si>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</si>
  <si>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</si>
  <si>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</si>
  <si>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</si>
  <si>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</si>
  <si>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</si>
  <si>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</si>
  <si>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</si>
  <si>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</si>
  <si>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</si>
  <si>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</si>
  <si>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</si>
  <si>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</si>
  <si>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</si>
  <si>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</si>
  <si>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</si>
  <si>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</si>
  <si>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</si>
  <si>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</si>
  <si>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</si>
  <si>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</si>
  <si>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</si>
  <si>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</si>
  <si>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</si>
  <si>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</si>
  <si>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</si>
  <si>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</si>
  <si>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</si>
  <si>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</si>
  <si>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</si>
  <si>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</si>
  <si>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</si>
  <si>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</si>
  <si>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</si>
  <si>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</si>
  <si>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</si>
  <si>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</si>
  <si>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</si>
  <si>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</si>
  <si>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</si>
  <si>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</si>
  <si>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</si>
  <si>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</si>
  <si>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</si>
  <si>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</si>
  <si>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</si>
  <si>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</si>
  <si>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</si>
  <si>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</si>
  <si>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</si>
  <si>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</si>
  <si>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</si>
  <si>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</si>
  <si>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</si>
  <si>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</si>
  <si>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</si>
  <si>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</si>
  <si>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</si>
  <si>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</si>
  <si>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</si>
  <si>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</si>
  <si>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</si>
  <si>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</si>
  <si>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</si>
  <si>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</si>
  <si>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</si>
  <si>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</si>
  <si>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</si>
  <si>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</si>
  <si>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</si>
  <si>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</si>
  <si>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</si>
  <si>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</si>
  <si>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</si>
  <si>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</si>
  <si>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</si>
  <si>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</si>
  <si>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</si>
  <si>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</si>
  <si>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</si>
  <si>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</si>
  <si>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</si>
  <si>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</si>
  <si>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</si>
  <si>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</si>
  <si>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</si>
  <si>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</si>
  <si>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</si>
  <si>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</si>
  <si>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</si>
  <si>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</si>
  <si>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</si>
  <si>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</si>
  <si>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</si>
  <si>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</si>
  <si>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</si>
  <si>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</si>
  <si>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</si>
  <si>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</si>
  <si>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</si>
  <si>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</si>
  <si>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</si>
  <si>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</si>
  <si>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</si>
  <si>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</si>
  <si>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</si>
  <si>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</si>
  <si>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</si>
  <si>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</si>
  <si>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</si>
  <si>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</si>
  <si>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</si>
  <si>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</si>
  <si>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</si>
  <si>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</si>
  <si>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</si>
  <si>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</si>
  <si>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</si>
  <si>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</si>
  <si>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</si>
  <si>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</si>
  <si>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</si>
  <si>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</si>
  <si>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</si>
  <si>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</si>
  <si>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</si>
  <si>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</si>
  <si>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</si>
  <si>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</si>
  <si>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</si>
  <si>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</si>
  <si>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</si>
  <si>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</si>
  <si>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</si>
  <si>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</si>
  <si>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</si>
  <si>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</si>
  <si>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</si>
  <si>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</si>
  <si>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</si>
  <si>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</si>
  <si>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</si>
  <si>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</si>
  <si>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</si>
  <si>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</si>
  <si>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</si>
  <si>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</si>
  <si>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</si>
  <si>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</si>
  <si>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</si>
  <si>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</si>
  <si>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</si>
  <si>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</si>
  <si>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</si>
  <si>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</si>
  <si>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</si>
  <si>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</si>
  <si>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</si>
  <si>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</si>
  <si>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</si>
  <si>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</si>
  <si>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</si>
  <si>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</si>
  <si>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</si>
  <si>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</si>
  <si>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</si>
  <si>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</si>
  <si>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</si>
  <si>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</si>
  <si>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</si>
  <si>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</si>
  <si>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</si>
  <si>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</si>
  <si>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</si>
  <si>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</si>
  <si>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</si>
  <si>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</si>
  <si>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</si>
  <si>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</si>
  <si>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</si>
  <si>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</si>
  <si>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</si>
  <si>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</si>
  <si>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</si>
  <si>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</si>
  <si>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</si>
  <si>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</si>
  <si>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</si>
  <si>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</si>
  <si>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</si>
  <si>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</si>
  <si>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</si>
  <si>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</si>
  <si>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</si>
  <si>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</si>
  <si>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</si>
  <si>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</si>
  <si>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</si>
  <si>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</si>
  <si>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</si>
  <si>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</si>
  <si>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</si>
  <si>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</si>
  <si>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</si>
  <si>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</si>
  <si>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</si>
  <si>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</si>
  <si>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</si>
  <si>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</si>
  <si>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</si>
  <si>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</si>
  <si>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</si>
  <si>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</si>
  <si>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</si>
  <si>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</si>
  <si>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</si>
  <si>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</si>
  <si>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</si>
  <si>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</si>
  <si>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</si>
  <si>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</si>
  <si>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</si>
  <si>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</si>
  <si>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</si>
  <si>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</si>
  <si>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</si>
  <si>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</si>
  <si>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</si>
  <si>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</si>
  <si>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</si>
  <si>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</si>
  <si>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</si>
  <si>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</si>
  <si>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</si>
  <si>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</si>
  <si>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</si>
  <si>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</si>
  <si>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</si>
  <si>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</si>
  <si>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</si>
  <si>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</si>
  <si>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</si>
  <si>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</si>
  <si>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</si>
  <si>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</si>
  <si>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</si>
  <si>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</si>
  <si>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</si>
  <si>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</si>
  <si>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</si>
  <si>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</si>
  <si>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</si>
  <si>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</si>
  <si>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</si>
  <si>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</si>
  <si>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</si>
  <si>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</si>
  <si>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</si>
  <si>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</si>
  <si>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</si>
  <si>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</si>
  <si>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</si>
  <si>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</si>
  <si>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</si>
  <si>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</si>
  <si>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</si>
  <si>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</si>
  <si>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</si>
  <si>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</si>
  <si>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</si>
  <si>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</si>
  <si>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</si>
  <si>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</si>
  <si>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</si>
  <si>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</si>
  <si>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</si>
  <si>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</si>
  <si>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</si>
  <si>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</si>
  <si>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</si>
  <si>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</si>
  <si>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</si>
  <si>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</si>
  <si>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</si>
  <si>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</si>
  <si>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</si>
  <si>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</si>
  <si>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</si>
  <si>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</si>
  <si>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</si>
  <si>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</si>
  <si>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</si>
  <si>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</si>
  <si>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</si>
  <si>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</si>
  <si>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</si>
  <si>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</si>
  <si>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</si>
  <si>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</si>
  <si>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</si>
  <si>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</si>
  <si>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</si>
  <si>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</si>
  <si>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</si>
  <si>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</si>
  <si>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</si>
  <si>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</si>
  <si>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</si>
  <si>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</si>
  <si>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</si>
  <si>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</si>
  <si>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</si>
  <si>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</si>
  <si>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</si>
  <si>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</si>
  <si>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</si>
  <si>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</si>
  <si>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</si>
  <si>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</si>
  <si>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</si>
  <si>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</si>
  <si>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</si>
  <si>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</si>
  <si>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</si>
  <si>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</si>
  <si>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</si>
  <si>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</si>
  <si>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</si>
  <si>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</si>
  <si>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</si>
  <si>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</si>
  <si>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</si>
  <si>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</si>
  <si>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</si>
  <si>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</si>
  <si>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</si>
  <si>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</si>
  <si>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</si>
  <si>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</si>
  <si>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</si>
  <si>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</si>
  <si>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</si>
  <si>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</si>
  <si>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</si>
  <si>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</si>
  <si>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</si>
  <si>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</si>
  <si>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</si>
  <si>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</si>
  <si>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</si>
  <si>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</si>
  <si>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</si>
  <si>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</si>
  <si>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</si>
  <si>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</si>
  <si>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</si>
  <si>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</si>
  <si>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</si>
  <si>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</si>
  <si>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</si>
  <si>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</si>
  <si>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</si>
  <si>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</si>
  <si>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</si>
  <si>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</si>
  <si>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</si>
  <si>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</si>
  <si>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</si>
  <si>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</si>
  <si>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</si>
  <si>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</si>
  <si>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</si>
  <si>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COM ASSENTO CONICO DE BRONZE, DIAMETRO 1"</t>
  </si>
  <si>
    <t>UNIAO COM ASSENTO CONICO DE BRONZE, DIAMETRO 1/2"</t>
  </si>
  <si>
    <t>UNIAO COM ASSENTO CONICO DE BRONZE, DIAMETRO 2'</t>
  </si>
  <si>
    <t>UNIAO COM ASSENTO CONICO DE BRONZE, DIAMETRO 2 1/2"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</si>
  <si>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</si>
  <si>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</si>
  <si>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</si>
  <si>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</si>
  <si>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</si>
  <si>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</si>
  <si>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</si>
  <si>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</si>
  <si>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</si>
  <si>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</si>
  <si>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</si>
  <si>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</si>
  <si>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</si>
  <si>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</si>
  <si>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</si>
  <si>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</si>
  <si>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</si>
  <si>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</si>
  <si>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</si>
  <si>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</si>
  <si>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</si>
  <si>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</si>
  <si>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</si>
  <si>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</si>
  <si>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</si>
  <si>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</si>
  <si>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</si>
  <si>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</si>
  <si>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</si>
  <si>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</si>
  <si>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</si>
  <si>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</si>
  <si>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</si>
  <si>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</si>
  <si>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</si>
  <si>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</si>
  <si>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</si>
  <si>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</si>
  <si>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</si>
  <si>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</si>
  <si>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</si>
  <si>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</si>
  <si>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</si>
  <si>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</si>
  <si>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</si>
  <si>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</si>
  <si>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</si>
  <si>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</si>
  <si>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</si>
  <si>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</si>
  <si>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</si>
  <si>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</si>
  <si>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</si>
  <si>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</si>
  <si>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</si>
  <si>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</si>
  <si>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</si>
  <si>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</si>
  <si>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</si>
  <si>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</si>
  <si>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</si>
  <si>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</si>
  <si>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</si>
  <si>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</si>
  <si>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</si>
  <si>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</si>
  <si>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</si>
  <si>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</si>
  <si>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</si>
  <si>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</si>
  <si>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</si>
  <si>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</si>
  <si>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</si>
  <si>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</si>
  <si>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</si>
  <si>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</si>
  <si>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</si>
  <si>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</si>
  <si>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</si>
  <si>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</si>
  <si>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</si>
  <si>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</si>
  <si>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</si>
  <si>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</si>
  <si>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</si>
  <si>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</si>
  <si>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</si>
  <si>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</si>
  <si>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</si>
  <si>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</si>
  <si>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</si>
  <si>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</si>
  <si>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</si>
  <si>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</si>
  <si>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</si>
  <si>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</si>
  <si>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</si>
  <si>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</si>
  <si>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</si>
  <si>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</si>
  <si>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</si>
  <si>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</si>
  <si>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</si>
  <si>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</si>
  <si>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</si>
  <si>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</si>
  <si>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</si>
  <si>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</si>
  <si>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</si>
  <si>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</si>
  <si>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</si>
  <si>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</si>
  <si>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</si>
  <si>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</si>
  <si>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</si>
  <si>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</si>
  <si>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</si>
  <si>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</si>
  <si>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</si>
  <si>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</si>
  <si>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</si>
  <si>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</si>
  <si>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</si>
  <si>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</si>
  <si>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</si>
  <si>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</si>
  <si>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VASSOURA MECANICA REBOCAVEL COM ESCOVA CILINDRICA LARGURA UTIL DE VARRIMENTO = 2,44M</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</si>
  <si>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</si>
  <si>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</si>
  <si>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</si>
  <si>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</si>
  <si>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</si>
  <si>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</si>
  <si>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</si>
  <si>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</si>
  <si>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</si>
  <si>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</si>
  <si>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</si>
  <si>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</si>
  <si>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</si>
  <si>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</si>
  <si>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</si>
  <si>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</si>
  <si>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</si>
  <si>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</si>
  <si>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</si>
  <si>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</si>
  <si>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</si>
  <si>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</si>
  <si>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</si>
  <si>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</si>
  <si>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</si>
  <si>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</si>
  <si>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</si>
  <si>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</si>
  <si>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</si>
  <si>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</si>
  <si>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</si>
  <si>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</si>
  <si>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</si>
  <si>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</si>
  <si>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</si>
  <si>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</si>
  <si>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</si>
  <si>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</si>
  <si>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</si>
  <si>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</si>
  <si>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</si>
  <si>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</si>
  <si>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</si>
  <si>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</si>
  <si>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</si>
  <si>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</si>
  <si>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</si>
  <si>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</si>
  <si>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</si>
  <si>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</si>
  <si>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</si>
  <si>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</si>
  <si>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</si>
  <si>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VENTILADOR PARA EXAUSTÃO COM GRELHA FIXA E VENEZIANA SOBRE PRESÃO - VAZÃO 150m3/h - 220V BIVOLT - 50w</t>
  </si>
  <si>
    <t>COMP 147</t>
  </si>
  <si>
    <t>PLACA DE OBRA EM CHAPA DE AÇO GALVANIZADO</t>
  </si>
  <si>
    <t>COMP 148</t>
  </si>
  <si>
    <t>COMP 149</t>
  </si>
  <si>
    <t>ESPELHO CRISTAL, 4 MM, COM PARAFUSOS DE FIXAÇÃO, SEM MOLDURA</t>
  </si>
  <si>
    <t>2.10</t>
  </si>
  <si>
    <t>4.3.6</t>
  </si>
  <si>
    <t>8.1.13</t>
  </si>
  <si>
    <t>COMP 150</t>
  </si>
  <si>
    <t>7.3.1</t>
  </si>
  <si>
    <t>7.3.3</t>
  </si>
  <si>
    <t>7.3.4</t>
  </si>
  <si>
    <t>7.3.5</t>
  </si>
  <si>
    <t>7.3.6</t>
  </si>
  <si>
    <t>UNIDADE BÁSICA DE SAUDE TIPO II</t>
  </si>
  <si>
    <t>PATO BRANCO</t>
  </si>
  <si>
    <t>PREFEITURA MUNICIPAL</t>
  </si>
  <si>
    <t>RUA FREI SÉRGIO HILLESHEIM</t>
  </si>
  <si>
    <t>ENGENHEIRA CIVIL</t>
  </si>
  <si>
    <t>192.266/D</t>
  </si>
  <si>
    <t>PREFEITURA MUNICIPAL DE PATO BRANCO</t>
  </si>
  <si>
    <t>(46) 32255334</t>
  </si>
  <si>
    <t>projeto@patobranco.pr.gpv.br</t>
  </si>
  <si>
    <t>X</t>
  </si>
  <si>
    <t>9.2.6</t>
  </si>
  <si>
    <t>9.3.3</t>
  </si>
  <si>
    <t>9.3.4</t>
  </si>
  <si>
    <t>RODAPE GRANILITE POLIDO ALTURA 10CM</t>
  </si>
  <si>
    <t>14.2</t>
  </si>
  <si>
    <t>CERCAMENTO EM GRADIL COM POSTES DE AÇO GALVANIZADO COM PINTURA ELETROSTÁTICA, TELA MALHA 5X20CM EM AÇO ZINCADO, DIÂMETRO DO ARAME DE 5,0MM, PAINEL COM 2,43M DE ALTURA E POSTES A CADA 2,50M, INCLUSIVE ACESSÓRIOS, COR AZUL- FORNECIMENTO E INSTALAÇÃO</t>
  </si>
  <si>
    <t>ROEGELIN MONTAGEM DE ESTRUTURAS METALICAS LTDA</t>
  </si>
  <si>
    <t>(45) 999713266</t>
  </si>
  <si>
    <t xml:space="preserve">TOTAL TELAS IND. E COM. DE ARAMES E TELAS LTDA
</t>
  </si>
  <si>
    <t>TELAS MARINGÁ LTDA - EPP</t>
  </si>
  <si>
    <t>14.1.1</t>
  </si>
  <si>
    <t>14.1.2</t>
  </si>
  <si>
    <t>14.1.3</t>
  </si>
  <si>
    <t>14.1.4</t>
  </si>
  <si>
    <t>14.1.5</t>
  </si>
  <si>
    <t>14.1.6</t>
  </si>
  <si>
    <t>14.3</t>
  </si>
  <si>
    <t>CERCAMENTO LIMPEZA E ARREMATES FINAIS</t>
  </si>
  <si>
    <t xml:space="preserve">ESTE ORÇAMENTO FOI RECEBIDO DA SESA, E É REFERENTE AO PROJETO PADRÃO DO ESTADO PARA UBS TIPO II.  A ORÇAMENTISTA APENAS ACRESCENTOU ITENS RELATIVOS A IMPLANTAÇÃO REAL DA OBRA NO TERRENO DO MUNICÍPIO E ATUALIZOUS OS ITENS CONFORME A TABELA SINAPI VIGENTE ATUAL. </t>
  </si>
  <si>
    <t>PATRÍCIA VINCENZI DOS SANTOS</t>
  </si>
  <si>
    <t>Resolução Conjunta SEDU/PRED N° 003/2021</t>
  </si>
  <si>
    <t>Vigência a partir de: MAIO/2021</t>
  </si>
  <si>
    <t>ATUALIZADO E MODIFICADO</t>
  </si>
  <si>
    <t>ATUALIZADO</t>
  </si>
  <si>
    <t>COMP MODIFICADA</t>
  </si>
  <si>
    <t>ALTERADO QNTDD</t>
  </si>
  <si>
    <t>DIFERENÇA</t>
  </si>
  <si>
    <t>MUDANÇA QTDD</t>
  </si>
  <si>
    <t>ITEM ATUALIZADO</t>
  </si>
  <si>
    <t>MODIFICADO QTDD</t>
  </si>
  <si>
    <t>COMP E QTDD MODIFICADA</t>
  </si>
  <si>
    <t>QUANTIDADE</t>
  </si>
  <si>
    <t xml:space="preserve">ATUALIZADO </t>
  </si>
  <si>
    <t>INSERIDO QTDDS</t>
  </si>
  <si>
    <t>INSERIDO QTDD</t>
  </si>
  <si>
    <t>INSERIDO ITEM</t>
  </si>
  <si>
    <t>TRILHO SUÍÇO DUPLO P/ CORTINA</t>
  </si>
  <si>
    <t>ALADIM DECOR</t>
  </si>
  <si>
    <t>(11) 33275111</t>
  </si>
  <si>
    <t>BALAROTI</t>
  </si>
  <si>
    <t>(41)30588800</t>
  </si>
  <si>
    <t>MERIDIANO CORTINAS</t>
  </si>
  <si>
    <t>SUBSTITUIDO</t>
  </si>
  <si>
    <t>I=INSERIDO</t>
  </si>
  <si>
    <t>S=SUBSTITUIDO</t>
  </si>
  <si>
    <t>A=ATUALIZADO (OS QUE CAIRAM DA PLANILHA QUANDO FOIA TUALIZADA)</t>
  </si>
  <si>
    <t>COMPOSIÇÃO MODIFICADA</t>
  </si>
  <si>
    <t>ATUALIZADO E MODIFICADO A QTDD</t>
  </si>
  <si>
    <t>COMP 151</t>
  </si>
  <si>
    <t>PLANTIO DE GRAMA BATATAIS</t>
  </si>
  <si>
    <t>8.1.14</t>
  </si>
  <si>
    <t>BARRACAO DE OBRA PARA ALOJAMENTO/ESCRITORIO, PISO EM PINHO 3A, PAREDES EM COMPENSADO 10MM, COBERTURA EM TELHA FIBROCIMENTO 4 MM, INCLUSO INSTALACOES ELETRICAS E ESQUADRIAS</t>
  </si>
  <si>
    <t>TUBO EM COBRE RÍGIDO, DN 15 MM, CLASSE A, SEM ISOLAMENTO, INSTALADO EM RAMAL DE DISTRIBUIÇÃO – FORNECIMENTO E INSTALAÇÃO. AF_12/2015</t>
  </si>
  <si>
    <t>CONCRETAGEM DE BLOCOS DE COROAMENTO E VIGAS BALDRAME, FCK 30 MPA, COM USO DE JERICA – LANÇAMENTO, ADENSAMENTO E ACABAMENTO. AF_06/2017</t>
  </si>
  <si>
    <t>TORNEIRA CROMADA DE MESA, 1/2” OU 3/4”, PARA LAVATÓRIO, PADRÃO MÉDIO - FORNECIMENTO E INSTALAÇÃO. AF_01/2020</t>
  </si>
  <si>
    <t>TUBO EM COBRE RÍGIDO, DN 42 MM, CLASSE E, COM ISOLAMENTO, INSTALADO EM PRUMADA – FORNECIMENTO E INSTALAÇÃO. AF_12/2015</t>
  </si>
  <si>
    <t>TORNEIRA CROMADA TUBO MÓVEL, DE MESA, 1/2” OU 3/4”, PARA PIA DE COZINHA, PADRÃO ALTO - FORNECIMENTO E INSTALAÇÃO. AF_01/2020</t>
  </si>
  <si>
    <t>VIDRO/LAMINA DE ACRILICO PARA JANELHA GUILHOTINA E PORTA GUICHE</t>
  </si>
  <si>
    <t>PELÍCULA REFLETIVA</t>
  </si>
  <si>
    <t>Empório do adesivo</t>
  </si>
  <si>
    <t>Tá colado adesivo e decorações</t>
  </si>
  <si>
    <t>(14) 99137-2427</t>
  </si>
  <si>
    <t>Magazine e Luiza</t>
  </si>
  <si>
    <t>Arcelormittal</t>
  </si>
  <si>
    <t>arcelormittalnet@arcelormittal.com.br</t>
  </si>
  <si>
    <t>Coberchapas</t>
  </si>
  <si>
    <t>Casa e Construção</t>
  </si>
  <si>
    <t>(11) 4001-0100</t>
  </si>
  <si>
    <t>Cassol Centerlar</t>
  </si>
  <si>
    <t>4001-1515</t>
  </si>
  <si>
    <t>RACK DE PAREDE 12U</t>
  </si>
  <si>
    <t>RC19</t>
  </si>
  <si>
    <t>(41) 3514-5150</t>
  </si>
  <si>
    <t>APL RACKS INTELIGENTES</t>
  </si>
  <si>
    <t xml:space="preserve">Central Cabos
</t>
  </si>
  <si>
    <t>FORNECEDOR 2</t>
  </si>
  <si>
    <t>FORNECEDOR 3</t>
  </si>
  <si>
    <t>MÉDIA PREÇO R$</t>
  </si>
  <si>
    <t>COT 001</t>
  </si>
  <si>
    <t>COT 002</t>
  </si>
  <si>
    <t>(41)33626666</t>
  </si>
  <si>
    <t>(44)32293535</t>
  </si>
  <si>
    <t>(51)33461210</t>
  </si>
  <si>
    <t>(14) 99185-6850</t>
  </si>
  <si>
    <t>Balaroti</t>
  </si>
  <si>
    <t>(41) 3058-8800</t>
  </si>
  <si>
    <t>(16) 99280-1289</t>
  </si>
  <si>
    <t xml:space="preserve"> 25/04/2022</t>
  </si>
  <si>
    <t>(11) 33343710</t>
  </si>
  <si>
    <t>COT 003</t>
  </si>
  <si>
    <t>COT 004</t>
  </si>
  <si>
    <t>COT 005</t>
  </si>
  <si>
    <t>COT 006</t>
  </si>
  <si>
    <t>COT 007</t>
  </si>
  <si>
    <t>COT 008</t>
  </si>
  <si>
    <t>'</t>
  </si>
  <si>
    <t>SWITCH 24 PORTAS 10/100/1000 GERENCIAVEL</t>
  </si>
  <si>
    <t>Enitec</t>
  </si>
  <si>
    <t>FourServ</t>
  </si>
  <si>
    <t>(41) 2626-4212</t>
  </si>
  <si>
    <t>AZTech informática</t>
  </si>
  <si>
    <t>(16) 3262-2225</t>
  </si>
  <si>
    <t>(14) 99122-8027</t>
  </si>
  <si>
    <t>GUIA DE CABOS 19</t>
  </si>
  <si>
    <t>HD store</t>
  </si>
  <si>
    <t>(11) 2391-4997</t>
  </si>
  <si>
    <t>AZ Net telecom</t>
  </si>
  <si>
    <t xml:space="preserve"> (41) 3027-2165</t>
  </si>
  <si>
    <t>IT ComTech</t>
  </si>
  <si>
    <t xml:space="preserve"> (11) 3403.5806</t>
  </si>
  <si>
    <t>SECRETARIA DE ESTADO DO DESENVOLVIMENTO URBANO E OBRAS PÚBLICAS</t>
  </si>
  <si>
    <t>TABELAS DE REFERÊNCIA:  SINAPI/PR (JANEIRO/2022) E PRED (MARÇO/2022) VERSÃO 1.0</t>
  </si>
  <si>
    <t xml:space="preserve">SECRETARIA DE ESTADO DO DESENVOLVIMENTO URBANO 
E DE OBRAS PÚBLICAS
PARANÁ EDIFICAÇÕES
DIRETORIA DE PLANEJAMENTO E PROJETOS
GERÊNCIA DE CUSTOS E ORÇAMENTOS
</t>
  </si>
  <si>
    <t>Vigência: PRED - MARÇO DE 2022</t>
  </si>
  <si>
    <t>Portaria PRED N° 022/2022</t>
  </si>
  <si>
    <t>eas</t>
  </si>
  <si>
    <t>GRUPO MGA</t>
  </si>
  <si>
    <t>(51) 3269-6000</t>
  </si>
  <si>
    <t>AMERICANAS</t>
  </si>
  <si>
    <t>3003-1084</t>
  </si>
  <si>
    <t>PROTECSEG SISTEMAS</t>
  </si>
  <si>
    <t>(17) 3308-9493</t>
  </si>
  <si>
    <t>COT 009</t>
  </si>
  <si>
    <t>FONTE DE ALIMENTAÇÃO 12V 10 A PARA CONJUNTO DE 16 CAMERAS</t>
  </si>
  <si>
    <t>Olivantel</t>
  </si>
  <si>
    <t>(11) 2090-6871</t>
  </si>
  <si>
    <t>Sonnar eletro</t>
  </si>
  <si>
    <t>Lc eletrônicos</t>
  </si>
  <si>
    <t>(79) 3213-8579</t>
  </si>
  <si>
    <t>(14)991151585</t>
  </si>
  <si>
    <t>COT 010</t>
  </si>
  <si>
    <t>COT 011</t>
  </si>
  <si>
    <t>COT 012</t>
  </si>
  <si>
    <t>Eletrônica Castro</t>
  </si>
  <si>
    <t>(16) 992199921</t>
  </si>
  <si>
    <t>Processtec</t>
  </si>
  <si>
    <t>(81 ) 99906-8474</t>
  </si>
  <si>
    <t>Extra</t>
  </si>
  <si>
    <t>(11) 4225-6555</t>
  </si>
  <si>
    <t>BALUN PASSIVO PARA CABO PAR TRANÇADO - UTILIZAÇÃO EM CFTV</t>
  </si>
  <si>
    <t>Londritech informática</t>
  </si>
  <si>
    <t>(43) 3328-4040</t>
  </si>
  <si>
    <t>(11) 32229533</t>
  </si>
  <si>
    <t>Aamericanas</t>
  </si>
  <si>
    <t>Pandatem</t>
  </si>
  <si>
    <t>COT 013</t>
  </si>
  <si>
    <t>Magazibe e Luiza</t>
  </si>
  <si>
    <t>(46) 3220-1300</t>
  </si>
  <si>
    <t>Seg luz</t>
  </si>
  <si>
    <t>(14) 34715353</t>
  </si>
  <si>
    <t>Continental</t>
  </si>
  <si>
    <t>COT 014</t>
  </si>
  <si>
    <t>Asegur</t>
  </si>
  <si>
    <t xml:space="preserve"> (19) 3837-8957</t>
  </si>
  <si>
    <t>Tubo forte</t>
  </si>
  <si>
    <t>(41) 4063-7351</t>
  </si>
  <si>
    <t>Segurança e Telecom</t>
  </si>
  <si>
    <t xml:space="preserve"> (47) 3234-0802</t>
  </si>
  <si>
    <t>COT 015</t>
  </si>
  <si>
    <t>Arcelomittal</t>
  </si>
  <si>
    <t>BARRA CHATA DE ALUMÍNIO BARRA DE 3M, 3/4 X 1/4" - REF TEL 770 - CAPTAÇÃO</t>
  </si>
  <si>
    <t>Ouroaço</t>
  </si>
  <si>
    <t>(16) 2016-3042</t>
  </si>
  <si>
    <t>RM Policarbonatos e acessórios</t>
  </si>
  <si>
    <t>(48) 3369-7157</t>
  </si>
  <si>
    <t>COT 016</t>
  </si>
  <si>
    <t>COT 017</t>
  </si>
  <si>
    <t>COT 018</t>
  </si>
  <si>
    <t>PRESSURIZADOR RP18 POTENCIA 0,5 HP</t>
  </si>
  <si>
    <t>Irricenter</t>
  </si>
  <si>
    <t>Hidraunet</t>
  </si>
  <si>
    <t>(11) 97557-6311</t>
  </si>
  <si>
    <t>(71)30249242</t>
  </si>
  <si>
    <t xml:space="preserve">Magazine e Luiza </t>
  </si>
  <si>
    <t>ecosustentavel</t>
  </si>
  <si>
    <t>(43) 3342-9389</t>
  </si>
  <si>
    <t>COT 019</t>
  </si>
  <si>
    <t xml:space="preserve">FREIO D'ÁGUA </t>
  </si>
  <si>
    <t>CÂMERA DE CFTV DAY NIGHT CCD 1/3 EM CX. 4"X2" (EXTERNO)</t>
  </si>
  <si>
    <t>GRAVADOR DIGITAL DE VIDEO -DVR - REF VD 16H 480 PARA 16 CAMERAS - COM HD 2 TERA</t>
  </si>
  <si>
    <t>CÂMERA DE CFTV DAY NIGHT CCD1/3 EM CX. 4"X4"</t>
  </si>
  <si>
    <t xml:space="preserve">SIFÃO LADRÃO </t>
  </si>
  <si>
    <t>FILTRO VOLUMÉTRICO  VF1</t>
  </si>
  <si>
    <t>Ecosoli</t>
  </si>
  <si>
    <t>Ecossustentável</t>
  </si>
  <si>
    <t>(19) 92003-21-35</t>
  </si>
  <si>
    <t>COT 020</t>
  </si>
  <si>
    <t xml:space="preserve">FILTRO VOLUMÉTRICO  VF1 </t>
  </si>
  <si>
    <t>SISTEMA  AUTOMÁTICO DE REALIMENTAÇÃO Ø 3/4" CONTENDO: BÓIA AUTOMÁTICA DE NÍVEL E VÁLVULA SOLENÓIDE</t>
  </si>
  <si>
    <t>COT 021</t>
  </si>
  <si>
    <t>Eletronovo</t>
  </si>
  <si>
    <t>(31) 99102-5664</t>
  </si>
  <si>
    <t>Dutra máquinas</t>
  </si>
  <si>
    <t>(11) 5108-0234</t>
  </si>
  <si>
    <t>Equipa</t>
  </si>
  <si>
    <t>(11) 98239-9435</t>
  </si>
  <si>
    <t>Metalferco</t>
  </si>
  <si>
    <t>(11) 4003-4848</t>
  </si>
  <si>
    <t>PONTO FRIO</t>
  </si>
  <si>
    <t>(11)4002-3050</t>
  </si>
  <si>
    <t>COT 022</t>
  </si>
  <si>
    <t>EXPURGO HOSPITALAR EM INOX 50X50 CM P/ ACIONAMENTO COM VALVULA DE PAREDE</t>
  </si>
  <si>
    <t>COT 023</t>
  </si>
  <si>
    <t>JHA Equipamentos</t>
  </si>
  <si>
    <t xml:space="preserve"> (47) 997090228</t>
  </si>
  <si>
    <t>Refrissol</t>
  </si>
  <si>
    <t>COT 024</t>
  </si>
  <si>
    <t>Cultiva  growshop</t>
  </si>
  <si>
    <t>(48) 99972-5693</t>
  </si>
  <si>
    <t>Artech</t>
  </si>
  <si>
    <t>(47) 3522-4949</t>
  </si>
  <si>
    <t xml:space="preserve">Extra </t>
  </si>
  <si>
    <t>COT 025</t>
  </si>
  <si>
    <t>Cirurgia médica</t>
  </si>
  <si>
    <t>contato@cirurgicamedica.com.br</t>
  </si>
  <si>
    <t>Medcomex</t>
  </si>
  <si>
    <t>(11) 4538-0131</t>
  </si>
  <si>
    <t>Prevtech</t>
  </si>
  <si>
    <t>(11) 2865-6640</t>
  </si>
  <si>
    <t>COT 026</t>
  </si>
  <si>
    <t>Central medical</t>
  </si>
  <si>
    <t>(11) 24247213</t>
  </si>
  <si>
    <t>(47) 2123-9000</t>
  </si>
  <si>
    <t>Dental cremer</t>
  </si>
  <si>
    <t>Inova center med</t>
  </si>
  <si>
    <t>(11) 52420754</t>
  </si>
  <si>
    <t>COT 027</t>
  </si>
  <si>
    <t>CENTRAL PARA  AR COMPRIMIDO</t>
  </si>
  <si>
    <t>Daltech</t>
  </si>
  <si>
    <t>PresMed</t>
  </si>
  <si>
    <t>Dinatec</t>
  </si>
  <si>
    <t>(41) 3595-8686</t>
  </si>
  <si>
    <t>(11) 55484677</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</si>
  <si>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</si>
  <si>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</si>
  <si>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</si>
  <si>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</si>
  <si>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</si>
  <si>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</si>
  <si>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</si>
  <si>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</si>
  <si>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</si>
  <si>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</si>
  <si>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</si>
  <si>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</si>
  <si>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</si>
  <si>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</si>
  <si>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</si>
  <si>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</si>
  <si>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</si>
  <si>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</si>
  <si>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</si>
  <si>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</si>
  <si>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</si>
  <si>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</si>
  <si>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</si>
  <si>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</si>
  <si>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</si>
  <si>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</si>
  <si>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</si>
  <si>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</si>
  <si>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</si>
  <si>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</si>
  <si>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</si>
  <si>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</si>
  <si>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</si>
  <si>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</si>
  <si>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</si>
  <si>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</si>
  <si>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</si>
  <si>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</si>
  <si>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</si>
  <si>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</si>
  <si>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</si>
  <si>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</si>
  <si>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</si>
  <si>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</si>
  <si>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</si>
  <si>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</si>
  <si>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</si>
  <si>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</si>
  <si>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</si>
  <si>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</si>
  <si>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</si>
  <si>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</si>
  <si>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</si>
  <si>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</si>
  <si>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</si>
  <si>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</si>
  <si>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</si>
  <si>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</si>
  <si>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</si>
  <si>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</si>
  <si>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</si>
  <si>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</si>
  <si>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</si>
  <si>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</si>
  <si>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</si>
  <si>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</si>
  <si>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</si>
  <si>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</si>
  <si>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</si>
  <si>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</si>
  <si>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</si>
  <si>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</si>
  <si>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</si>
  <si>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</si>
  <si>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</si>
  <si>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</si>
  <si>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</si>
  <si>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</si>
  <si>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</si>
  <si>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</si>
  <si>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</si>
  <si>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</si>
  <si>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</si>
  <si>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</si>
  <si>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</si>
  <si>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</si>
  <si>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</si>
  <si>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</si>
  <si>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</si>
  <si>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</si>
  <si>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</si>
  <si>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</si>
  <si>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</si>
  <si>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</si>
  <si>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</si>
  <si>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</si>
  <si>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</si>
  <si>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</si>
  <si>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</si>
  <si>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</si>
  <si>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</si>
  <si>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</si>
  <si>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</si>
  <si>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</si>
  <si>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</si>
  <si>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</si>
  <si>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</si>
  <si>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</si>
  <si>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</si>
  <si>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</si>
  <si>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</si>
  <si>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</si>
  <si>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</si>
  <si>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</si>
  <si>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</si>
  <si>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</si>
  <si>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</si>
  <si>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</si>
  <si>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</si>
  <si>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</si>
  <si>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</si>
  <si>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</si>
  <si>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</si>
  <si>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</si>
  <si>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</si>
  <si>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</si>
  <si>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</si>
  <si>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</si>
  <si>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</si>
  <si>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</si>
  <si>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</si>
  <si>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</si>
  <si>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</si>
  <si>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</si>
  <si>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</si>
  <si>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</si>
  <si>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</si>
  <si>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</si>
  <si>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</si>
  <si>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</si>
  <si>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</si>
  <si>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</si>
  <si>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</si>
  <si>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</si>
  <si>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</si>
  <si>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</si>
  <si>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</si>
  <si>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</si>
  <si>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</si>
  <si>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</si>
  <si>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</si>
  <si>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</si>
  <si>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</si>
  <si>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</si>
  <si>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</si>
  <si>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</si>
  <si>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</si>
  <si>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</si>
  <si>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</si>
  <si>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</si>
  <si>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</si>
  <si>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</si>
  <si>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</si>
  <si>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</si>
  <si>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</si>
  <si>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</si>
  <si>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</si>
  <si>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</si>
  <si>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</si>
  <si>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</si>
  <si>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</si>
  <si>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</si>
  <si>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</si>
  <si>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</si>
  <si>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</si>
  <si>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</si>
  <si>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</si>
  <si>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</si>
  <si>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</si>
  <si>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</si>
  <si>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</si>
  <si>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</si>
  <si>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</si>
  <si>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</si>
  <si>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</si>
  <si>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</si>
  <si>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</si>
  <si>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</si>
  <si>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</si>
  <si>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</si>
  <si>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</si>
  <si>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</si>
  <si>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</si>
  <si>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</si>
  <si>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</si>
  <si>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</si>
  <si>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</si>
  <si>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</si>
  <si>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</si>
  <si>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</si>
  <si>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</si>
  <si>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</si>
  <si>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</si>
  <si>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</si>
  <si>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</si>
  <si>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</si>
  <si>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</si>
  <si>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</si>
  <si>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</si>
  <si>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</si>
  <si>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</si>
  <si>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</si>
  <si>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</si>
  <si>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</si>
  <si>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</si>
  <si>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</si>
  <si>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</si>
  <si>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</si>
  <si>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</si>
  <si>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</si>
  <si>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</si>
  <si>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</si>
  <si>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</si>
  <si>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</si>
  <si>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</si>
  <si>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</si>
  <si>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</si>
  <si>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</si>
  <si>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</si>
  <si>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</si>
  <si>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</si>
  <si>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</si>
  <si>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</si>
  <si>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</si>
  <si>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</si>
  <si>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</si>
  <si>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</si>
  <si>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</si>
  <si>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</si>
  <si>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</si>
  <si>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</si>
  <si>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</si>
  <si>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</si>
  <si>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</si>
  <si>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</si>
  <si>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</si>
  <si>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</si>
  <si>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</si>
  <si>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</si>
  <si>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</si>
  <si>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</si>
  <si>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</si>
  <si>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</si>
  <si>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</si>
  <si>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</si>
  <si>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</si>
  <si>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</si>
  <si>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</si>
  <si>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</si>
  <si>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</si>
  <si>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</si>
  <si>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</si>
  <si>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</si>
  <si>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</si>
  <si>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</si>
  <si>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</si>
  <si>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</si>
  <si>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</si>
  <si>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</si>
  <si>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</si>
  <si>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</si>
  <si>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</si>
  <si>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</si>
  <si>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</si>
  <si>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</si>
  <si>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</si>
  <si>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</si>
  <si>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</si>
  <si>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</si>
  <si>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</si>
  <si>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</si>
  <si>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</si>
  <si>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</si>
  <si>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</si>
  <si>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</si>
  <si>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</si>
  <si>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</si>
  <si>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</si>
  <si>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</si>
  <si>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</si>
  <si>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</si>
  <si>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</si>
  <si>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</si>
  <si>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</si>
  <si>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</si>
  <si>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</si>
  <si>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</si>
  <si>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</si>
  <si>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</si>
  <si>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</si>
  <si>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</si>
  <si>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</si>
  <si>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</si>
  <si>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</si>
  <si>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</si>
  <si>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</si>
  <si>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</si>
  <si>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</si>
  <si>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</si>
  <si>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</si>
  <si>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</si>
  <si>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</si>
  <si>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</si>
  <si>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</si>
  <si>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</si>
  <si>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</si>
  <si>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</si>
  <si>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</si>
  <si>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</si>
  <si>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</si>
  <si>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</si>
  <si>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</si>
  <si>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</si>
  <si>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</si>
  <si>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</si>
  <si>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</si>
  <si>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</si>
  <si>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</si>
  <si>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</si>
  <si>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</si>
  <si>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</si>
  <si>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</si>
  <si>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</si>
  <si>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</si>
  <si>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</si>
  <si>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</si>
  <si>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</si>
  <si>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</si>
  <si>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</si>
  <si>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</si>
  <si>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</si>
  <si>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</si>
  <si>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</si>
  <si>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</si>
  <si>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</si>
  <si>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</si>
  <si>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</si>
  <si>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</si>
  <si>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</si>
  <si>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</si>
  <si>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</si>
  <si>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</si>
  <si>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</si>
  <si>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</si>
  <si>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</si>
  <si>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</si>
  <si>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</si>
  <si>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</si>
  <si>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</si>
  <si>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</si>
  <si>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</si>
  <si>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</si>
  <si>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</si>
  <si>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</si>
  <si>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</si>
  <si>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</si>
  <si>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</si>
  <si>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</si>
  <si>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</si>
  <si>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</si>
  <si>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</si>
  <si>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</si>
  <si>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</si>
  <si>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</si>
  <si>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</si>
  <si>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</si>
  <si>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</si>
  <si>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</si>
  <si>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</si>
  <si>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</si>
  <si>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</si>
  <si>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</si>
  <si>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</si>
  <si>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</si>
  <si>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</si>
  <si>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</si>
  <si>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</si>
  <si>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</si>
  <si>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</si>
  <si>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</si>
  <si>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</si>
  <si>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</si>
  <si>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</si>
  <si>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</si>
  <si>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</si>
  <si>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</si>
  <si>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</si>
  <si>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</si>
  <si>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</si>
  <si>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</si>
  <si>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</si>
  <si>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</si>
  <si>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</si>
  <si>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</si>
  <si>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</si>
  <si>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</si>
  <si>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</si>
  <si>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</si>
  <si>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</si>
  <si>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</si>
  <si>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</si>
  <si>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</si>
  <si>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</si>
  <si>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</si>
  <si>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</si>
  <si>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</si>
  <si>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</si>
  <si>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</si>
  <si>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</si>
  <si>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</si>
  <si>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</si>
  <si>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</si>
  <si>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</si>
  <si>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</si>
  <si>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</si>
  <si>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</si>
  <si>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</si>
  <si>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</si>
  <si>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</si>
  <si>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</si>
  <si>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</si>
  <si>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</si>
  <si>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</si>
  <si>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</si>
  <si>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</si>
  <si>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</si>
  <si>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</si>
  <si>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</si>
  <si>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</si>
  <si>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</si>
  <si>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</si>
  <si>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</si>
  <si>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</si>
  <si>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</si>
  <si>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</si>
  <si>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</si>
  <si>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</si>
  <si>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</si>
  <si>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</si>
  <si>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</si>
  <si>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</si>
  <si>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</si>
  <si>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</si>
  <si>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</si>
  <si>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</si>
  <si>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</si>
  <si>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</si>
  <si>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</si>
  <si>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</si>
  <si>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</si>
  <si>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</si>
  <si>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</si>
  <si>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</si>
  <si>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</si>
  <si>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</si>
  <si>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</si>
  <si>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</si>
  <si>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</si>
  <si>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</si>
  <si>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</si>
  <si>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</si>
  <si>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</si>
  <si>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</si>
  <si>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</si>
  <si>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</si>
  <si>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</si>
  <si>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</si>
  <si>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</si>
  <si>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</si>
  <si>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</si>
  <si>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</si>
  <si>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</si>
  <si>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</si>
  <si>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</si>
  <si>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</si>
  <si>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</si>
  <si>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</si>
  <si>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</si>
  <si>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</si>
  <si>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</si>
  <si>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</si>
  <si>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</si>
  <si>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</si>
  <si>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</si>
  <si>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</si>
  <si>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</si>
  <si>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</si>
  <si>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</si>
  <si>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</si>
  <si>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</si>
  <si>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</si>
  <si>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</si>
  <si>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</si>
  <si>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</si>
  <si>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</si>
  <si>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</si>
  <si>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</si>
  <si>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</si>
  <si>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</si>
  <si>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</si>
  <si>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</si>
  <si>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</si>
  <si>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</si>
  <si>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</si>
  <si>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</si>
  <si>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</si>
  <si>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</si>
  <si>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</si>
  <si>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</si>
  <si>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</si>
  <si>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</si>
  <si>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</si>
  <si>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</si>
  <si>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</si>
  <si>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</si>
  <si>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</si>
  <si>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</si>
  <si>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</si>
  <si>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</si>
  <si>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</si>
  <si>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</si>
  <si>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</si>
  <si>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</si>
  <si>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</si>
  <si>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</si>
  <si>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</si>
  <si>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</si>
  <si>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</si>
  <si>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</si>
  <si>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</si>
  <si>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</si>
  <si>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</si>
  <si>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</si>
  <si>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</si>
  <si>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</si>
  <si>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</si>
  <si>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</si>
  <si>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</si>
  <si>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</si>
  <si>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</si>
  <si>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</si>
  <si>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</si>
  <si>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</si>
  <si>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</si>
  <si>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</si>
  <si>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</si>
  <si>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</si>
  <si>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</si>
  <si>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</si>
  <si>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</si>
  <si>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</si>
  <si>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</si>
  <si>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</si>
  <si>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</si>
  <si>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</si>
  <si>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</si>
  <si>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</si>
  <si>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</si>
  <si>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</si>
  <si>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</si>
  <si>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</si>
  <si>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</si>
  <si>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</si>
  <si>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</si>
  <si>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</si>
  <si>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</si>
  <si>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</si>
  <si>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</si>
  <si>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</si>
  <si>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</si>
  <si>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</si>
  <si>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</si>
  <si>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</si>
  <si>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</si>
  <si>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</si>
  <si>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</si>
  <si>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</si>
  <si>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</si>
  <si>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</si>
  <si>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</si>
  <si>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</si>
  <si>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</si>
  <si>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</si>
  <si>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</si>
  <si>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</si>
  <si>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</si>
  <si>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</si>
  <si>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</si>
  <si>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</si>
  <si>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</si>
  <si>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</si>
  <si>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</si>
  <si>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</si>
  <si>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</si>
  <si>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</si>
  <si>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</si>
  <si>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</si>
  <si>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</si>
  <si>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</si>
  <si>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</si>
  <si>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</si>
  <si>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</si>
  <si>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</si>
  <si>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</si>
  <si>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</si>
  <si>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</si>
  <si>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</si>
  <si>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</si>
  <si>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</si>
  <si>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</si>
  <si>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</si>
  <si>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</si>
  <si>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</si>
  <si>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</si>
  <si>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</si>
  <si>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</si>
  <si>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</si>
  <si>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</si>
  <si>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</si>
  <si>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</si>
  <si>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</si>
  <si>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</si>
  <si>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</si>
  <si>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</si>
  <si>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</si>
  <si>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</si>
  <si>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</si>
  <si>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</si>
  <si>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</si>
  <si>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</si>
  <si>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</si>
  <si>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</si>
  <si>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</si>
  <si>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</si>
  <si>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</si>
  <si>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</si>
  <si>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</si>
  <si>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</si>
  <si>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</si>
  <si>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</si>
  <si>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</si>
  <si>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</si>
  <si>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</si>
  <si>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</si>
  <si>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</si>
  <si>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</si>
  <si>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</si>
  <si>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</si>
  <si>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</si>
  <si>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</si>
  <si>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</si>
  <si>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</si>
  <si>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</si>
  <si>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</si>
  <si>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</si>
  <si>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</si>
  <si>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</si>
  <si>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</si>
  <si>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</si>
  <si>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</si>
  <si>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</si>
  <si>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</si>
  <si>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</si>
  <si>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</si>
  <si>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</si>
  <si>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</si>
  <si>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</si>
  <si>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</si>
  <si>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</si>
  <si>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</si>
  <si>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</si>
  <si>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</si>
  <si>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</si>
  <si>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</si>
  <si>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</si>
  <si>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</si>
  <si>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</si>
  <si>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</si>
  <si>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</si>
  <si>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</si>
  <si>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</si>
  <si>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</si>
  <si>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</si>
  <si>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</si>
  <si>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</si>
  <si>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</si>
  <si>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</si>
  <si>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</si>
  <si>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</si>
  <si>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</si>
  <si>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</si>
  <si>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</si>
  <si>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</si>
  <si>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</si>
  <si>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</si>
  <si>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</si>
  <si>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</si>
  <si>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</si>
  <si>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</si>
  <si>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</si>
  <si>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</si>
  <si>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</si>
  <si>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</si>
  <si>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</si>
  <si>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</si>
  <si>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</si>
  <si>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</si>
  <si>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</si>
  <si>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</si>
  <si>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</si>
  <si>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</si>
  <si>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</si>
  <si>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</si>
  <si>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</si>
  <si>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</si>
  <si>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</si>
  <si>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</si>
  <si>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</si>
  <si>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</si>
  <si>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</si>
  <si>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</si>
  <si>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</si>
  <si>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</si>
  <si>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</si>
  <si>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</si>
  <si>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</si>
  <si>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</si>
  <si>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</si>
  <si>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</si>
  <si>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</si>
  <si>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</si>
  <si>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</si>
  <si>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</si>
  <si>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</si>
  <si>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</si>
  <si>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</si>
  <si>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</si>
  <si>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</si>
  <si>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</si>
  <si>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</si>
  <si>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</si>
  <si>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</si>
  <si>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</si>
  <si>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</si>
  <si>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</si>
  <si>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</si>
  <si>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</si>
  <si>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</si>
  <si>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</si>
  <si>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</si>
  <si>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</si>
  <si>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</si>
  <si>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</si>
  <si>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</si>
  <si>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</si>
  <si>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</si>
  <si>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</si>
  <si>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</si>
  <si>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</si>
  <si>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</si>
  <si>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</si>
  <si>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</si>
  <si>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</si>
  <si>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</si>
  <si>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</si>
  <si>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</si>
  <si>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</si>
  <si>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</si>
  <si>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</si>
  <si>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</si>
  <si>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</si>
  <si>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</si>
  <si>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</si>
  <si>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</si>
  <si>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</si>
  <si>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</si>
  <si>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</si>
  <si>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</si>
  <si>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</si>
  <si>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</si>
  <si>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</si>
  <si>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</si>
  <si>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</si>
  <si>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</si>
  <si>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</si>
  <si>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</si>
  <si>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</si>
  <si>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</si>
  <si>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</si>
  <si>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</si>
  <si>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</si>
  <si>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</si>
  <si>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</si>
  <si>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</si>
  <si>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</si>
  <si>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</si>
  <si>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</si>
  <si>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</si>
  <si>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</si>
  <si>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</si>
  <si>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</si>
  <si>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</si>
  <si>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</si>
  <si>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</si>
  <si>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</si>
  <si>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</si>
  <si>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</si>
  <si>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</si>
  <si>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</si>
  <si>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</si>
  <si>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</si>
  <si>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</si>
  <si>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</si>
  <si>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</si>
  <si>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</si>
  <si>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</si>
  <si>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</si>
  <si>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</si>
  <si>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</si>
  <si>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</si>
  <si>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</si>
  <si>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</si>
  <si>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</si>
  <si>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</si>
  <si>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</si>
  <si>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</si>
  <si>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</si>
  <si>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</si>
  <si>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</si>
  <si>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</si>
  <si>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</si>
  <si>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</si>
  <si>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</si>
  <si>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</si>
  <si>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</si>
  <si>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</si>
  <si>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</si>
  <si>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</si>
  <si>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</si>
  <si>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</si>
  <si>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</si>
  <si>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</si>
  <si>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</si>
  <si>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</si>
  <si>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</si>
  <si>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</si>
  <si>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</si>
  <si>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</si>
  <si>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</si>
  <si>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</si>
  <si>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</si>
  <si>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</si>
  <si>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</si>
  <si>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</si>
  <si>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</si>
  <si>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</si>
  <si>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</si>
  <si>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</si>
  <si>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</si>
  <si>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</si>
  <si>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</si>
  <si>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</si>
  <si>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</si>
  <si>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</si>
  <si>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</si>
  <si>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</si>
  <si>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</si>
  <si>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</si>
  <si>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</si>
  <si>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</si>
  <si>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</si>
  <si>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</si>
  <si>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</si>
  <si>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</si>
  <si>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</si>
  <si>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</si>
  <si>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</si>
  <si>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</si>
  <si>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</si>
  <si>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</si>
  <si>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</si>
  <si>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</si>
  <si>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</si>
  <si>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</si>
  <si>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</si>
  <si>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</si>
  <si>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</si>
  <si>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</si>
  <si>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</si>
  <si>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</si>
  <si>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</si>
  <si>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</si>
  <si>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</si>
  <si>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</si>
  <si>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</si>
  <si>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</si>
  <si>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</si>
  <si>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</si>
  <si>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</si>
  <si>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</si>
  <si>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</si>
  <si>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</si>
  <si>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</si>
  <si>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</si>
  <si>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</si>
  <si>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</si>
  <si>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</si>
  <si>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</si>
  <si>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</si>
  <si>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</si>
  <si>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</si>
  <si>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</si>
  <si>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</si>
  <si>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</si>
  <si>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</si>
  <si>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</si>
  <si>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</si>
  <si>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</si>
  <si>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</si>
  <si>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</si>
  <si>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</si>
  <si>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</si>
  <si>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</si>
  <si>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</si>
  <si>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</si>
  <si>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</si>
  <si>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</si>
  <si>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</si>
  <si>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</si>
  <si>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</si>
  <si>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</si>
  <si>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</si>
  <si>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</si>
  <si>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</si>
  <si>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</si>
  <si>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</si>
  <si>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</si>
  <si>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</si>
  <si>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</si>
  <si>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</si>
  <si>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</si>
  <si>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</si>
  <si>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</si>
  <si>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</si>
  <si>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</si>
  <si>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</si>
  <si>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</si>
  <si>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</si>
  <si>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</si>
  <si>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</si>
  <si>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</si>
  <si>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</si>
  <si>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</si>
  <si>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</si>
  <si>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</si>
  <si>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</si>
  <si>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</si>
  <si>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</si>
  <si>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</si>
  <si>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</si>
  <si>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</si>
  <si>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</si>
  <si>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</si>
  <si>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</si>
  <si>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</si>
  <si>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</si>
  <si>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</si>
  <si>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</si>
  <si>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</si>
  <si>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</si>
  <si>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</si>
  <si>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</si>
  <si>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</si>
  <si>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</si>
  <si>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</si>
  <si>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</si>
  <si>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</si>
  <si>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</si>
  <si>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</si>
  <si>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</si>
  <si>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</si>
  <si>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</si>
  <si>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</si>
  <si>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</si>
  <si>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</si>
  <si>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</si>
  <si>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</si>
  <si>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</si>
  <si>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</si>
  <si>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</si>
  <si>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</si>
  <si>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</si>
  <si>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</si>
  <si>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</si>
  <si>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</si>
  <si>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</si>
  <si>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</si>
  <si>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</si>
  <si>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</si>
  <si>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</si>
  <si>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</si>
  <si>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</si>
  <si>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</si>
  <si>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</si>
  <si>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</si>
  <si>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</si>
  <si>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</si>
  <si>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</si>
  <si>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</si>
  <si>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</si>
  <si>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</si>
  <si>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</si>
  <si>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</si>
  <si>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</si>
  <si>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</si>
  <si>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</si>
  <si>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</si>
  <si>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</si>
  <si>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</si>
  <si>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</si>
  <si>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</si>
  <si>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</si>
  <si>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</si>
  <si>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</si>
  <si>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</si>
  <si>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</si>
  <si>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</si>
  <si>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</si>
  <si>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</si>
  <si>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</si>
  <si>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</si>
  <si>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</si>
  <si>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</si>
  <si>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</si>
  <si>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</si>
  <si>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</si>
  <si>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</si>
  <si>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</si>
  <si>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</si>
  <si>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</si>
  <si>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</si>
  <si>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</si>
  <si>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</si>
  <si>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</si>
  <si>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</si>
  <si>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</si>
  <si>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</si>
  <si>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</si>
  <si>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</si>
  <si>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</si>
  <si>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</si>
  <si>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</si>
  <si>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</si>
  <si>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</si>
  <si>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</si>
  <si>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</si>
  <si>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</si>
  <si>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</si>
  <si>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</si>
  <si>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</si>
  <si>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</si>
  <si>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</si>
  <si>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</si>
  <si>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</si>
  <si>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</si>
  <si>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</si>
  <si>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</si>
  <si>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</si>
  <si>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</si>
  <si>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</si>
  <si>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</si>
  <si>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</si>
  <si>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</si>
  <si>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</si>
  <si>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</si>
  <si>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</si>
  <si>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</si>
  <si>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</si>
  <si>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</si>
  <si>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</si>
  <si>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</si>
  <si>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</si>
  <si>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</si>
  <si>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</si>
  <si>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</si>
  <si>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</si>
  <si>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</si>
  <si>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</si>
  <si>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</si>
  <si>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</si>
  <si>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</si>
  <si>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</si>
  <si>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</si>
  <si>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</si>
  <si>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</si>
  <si>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</si>
  <si>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</si>
  <si>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</si>
  <si>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</si>
  <si>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</si>
  <si>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</si>
  <si>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</si>
  <si>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</si>
  <si>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</si>
  <si>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</si>
  <si>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</si>
  <si>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</si>
  <si>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</si>
  <si>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</si>
  <si>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</si>
  <si>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</si>
  <si>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</si>
  <si>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</si>
  <si>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</si>
  <si>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</si>
  <si>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</si>
  <si>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</si>
  <si>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</si>
  <si>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</si>
  <si>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</si>
  <si>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</si>
  <si>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</si>
  <si>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</si>
  <si>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</si>
  <si>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</si>
  <si>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</si>
  <si>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</si>
  <si>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</si>
  <si>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</si>
  <si>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</si>
  <si>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</si>
  <si>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</si>
  <si>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</si>
  <si>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</si>
  <si>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</si>
  <si>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</si>
  <si>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</si>
  <si>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</si>
  <si>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</si>
  <si>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</si>
  <si>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</si>
  <si>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</si>
  <si>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</si>
  <si>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</si>
  <si>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</si>
  <si>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</si>
  <si>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</si>
  <si>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</si>
  <si>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</si>
  <si>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</si>
  <si>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</si>
  <si>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</si>
  <si>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</si>
  <si>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</si>
  <si>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</si>
  <si>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</si>
  <si>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</si>
  <si>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</si>
  <si>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</si>
  <si>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</si>
  <si>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</si>
  <si>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</si>
  <si>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</si>
  <si>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</si>
  <si>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</si>
  <si>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</si>
  <si>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</si>
  <si>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</si>
  <si>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</si>
  <si>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</si>
  <si>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</si>
  <si>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</si>
  <si>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</si>
  <si>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</si>
  <si>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</si>
  <si>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</si>
  <si>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</si>
  <si>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</si>
  <si>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</si>
  <si>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</si>
  <si>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</si>
  <si>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</si>
  <si>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</si>
  <si>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</si>
  <si>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</si>
  <si>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</si>
  <si>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</si>
  <si>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</si>
  <si>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</si>
  <si>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</si>
  <si>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</si>
  <si>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</si>
  <si>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</si>
  <si>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</si>
  <si>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</si>
  <si>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</si>
  <si>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</si>
  <si>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</si>
  <si>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</si>
  <si>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</si>
  <si>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</si>
  <si>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</si>
  <si>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</si>
  <si>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</si>
  <si>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</si>
  <si>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</si>
  <si>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</si>
  <si>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</si>
  <si>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</si>
  <si>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</si>
  <si>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</si>
  <si>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</si>
  <si>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</si>
  <si>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</si>
  <si>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</si>
  <si>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</si>
  <si>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</si>
  <si>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</si>
  <si>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</si>
  <si>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</si>
  <si>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</si>
  <si>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</si>
  <si>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</si>
  <si>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</si>
  <si>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</si>
  <si>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</si>
  <si>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</si>
  <si>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</si>
  <si>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</si>
  <si>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</si>
  <si>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</si>
  <si>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</si>
  <si>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</si>
  <si>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</si>
  <si>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</si>
  <si>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</si>
  <si>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</si>
  <si>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</si>
  <si>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</si>
  <si>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</si>
  <si>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</si>
  <si>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</si>
  <si>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</si>
  <si>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</si>
  <si>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</si>
  <si>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</si>
  <si>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</si>
  <si>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</si>
  <si>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</si>
  <si>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</si>
  <si>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</si>
  <si>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</si>
  <si>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</si>
  <si>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KIT CAVALETE PARA MEDIÇÃO DE ÁGUA - ENTRADA INDIVIDUALIZADA, EM PVC DN 25 (¾”), PARA 1 MEDIDOR – FORNECIMENTO E INSTALAÇÃO (EXCLUSIVE HIDRÔMETRO). AF_11/2016</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</si>
  <si>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</si>
  <si>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</si>
  <si>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</si>
  <si>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MONTAGEM E DESMONTAGEM DE ANDAIME TUBULAR TIPO “TORRE” (EXCLUSIVE ANDAIME E LIMPEZA). AF_11/2017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</si>
  <si>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</si>
  <si>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</si>
  <si>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TRANSPORTE HORIZONTAL MANUAL, DE CALHA QUADRADA NÚMERO 24 – CORTE 33 (UNIDADE: MXKM). AF_07/2019</t>
  </si>
  <si>
    <t>FABRICAÇÃO DE FÔRMA PARA ESCADA DUPLA COM 2 LANCES EM “X” E LAJE CASCATA, EM MADEIRA SERRADA, E=25 MM. AF_11/2020</t>
  </si>
  <si>
    <t>FABRICAÇÃO DE FÔRMA PARA ESCADA DUPLA COM 2 LANCES EM “X” E LAJE PLANA, EM MADEIRA SERRADA, E=25 MM. AF_11/2020</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</si>
  <si>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</si>
  <si>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</si>
  <si>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</si>
  <si>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CORTINA DE CONTENÇÃO, ATRAVÉS DE BOMBA  – LANÇAMENTO, ADENSAMENTO E ACABAMENTO. AF_07/2019</t>
  </si>
  <si>
    <t>GUARDA-CORPO DE AÇO GALVANIZADO DE 1,10M DE ALTURA, MONTANTES TUBULARES DE 1.1/2” ESPAÇADOS DE 1,20M, TRAVESSA SUPERIOR DE 2”, GRADIL FORMADO POR BARRAS CHATAS EM FERRO DE 32X4,8MM, FIXADO COM CHUMBADOR MECÂNICO. AF_04/2019_P</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</si>
  <si>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</si>
  <si>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</si>
  <si>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</si>
  <si>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</si>
  <si>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</si>
  <si>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</si>
  <si>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</si>
  <si>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</si>
  <si>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</si>
  <si>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</si>
  <si>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</si>
  <si>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</si>
  <si>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</si>
  <si>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</si>
  <si>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</si>
  <si>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</si>
  <si>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</si>
  <si>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</si>
  <si>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</si>
  <si>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</si>
  <si>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</si>
  <si>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</si>
  <si>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</si>
  <si>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</si>
  <si>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</si>
  <si>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</si>
  <si>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</si>
  <si>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</si>
  <si>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</si>
  <si>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</si>
  <si>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</si>
  <si>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</si>
  <si>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</si>
  <si>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</si>
  <si>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</si>
  <si>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</si>
  <si>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</si>
  <si>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</si>
  <si>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</si>
  <si>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</si>
  <si>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</si>
  <si>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</si>
  <si>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</si>
  <si>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</si>
  <si>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</si>
  <si>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</si>
  <si>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</si>
  <si>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</si>
  <si>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</si>
  <si>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</si>
  <si>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</si>
  <si>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</si>
  <si>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</si>
  <si>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</si>
  <si>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</si>
  <si>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</si>
  <si>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</si>
  <si>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</si>
  <si>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</si>
  <si>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</si>
  <si>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</si>
  <si>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</si>
  <si>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</si>
  <si>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</si>
  <si>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</si>
  <si>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</si>
  <si>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</si>
  <si>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</si>
  <si>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</si>
  <si>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</si>
  <si>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</si>
  <si>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</si>
  <si>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</si>
  <si>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</si>
  <si>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</si>
  <si>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</si>
  <si>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</si>
  <si>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</si>
  <si>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</si>
  <si>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</si>
  <si>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</si>
  <si>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</si>
  <si>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</si>
  <si>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</si>
  <si>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</si>
  <si>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</si>
  <si>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</si>
  <si>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</si>
  <si>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</si>
  <si>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</si>
  <si>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</si>
  <si>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</si>
  <si>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</si>
  <si>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</si>
  <si>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</si>
  <si>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</si>
  <si>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</si>
  <si>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</si>
  <si>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</si>
  <si>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</si>
  <si>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</si>
  <si>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</si>
  <si>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</si>
  <si>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</si>
  <si>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</si>
  <si>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</si>
  <si>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</si>
  <si>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</si>
  <si>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</si>
  <si>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</si>
  <si>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</si>
  <si>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</si>
  <si>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</si>
  <si>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</si>
  <si>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</si>
  <si>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</si>
  <si>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</si>
  <si>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</si>
  <si>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</si>
  <si>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</si>
  <si>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</si>
  <si>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</si>
  <si>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</si>
  <si>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</si>
  <si>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</si>
  <si>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</si>
  <si>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</si>
  <si>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</si>
  <si>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</si>
  <si>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</si>
  <si>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</si>
  <si>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</si>
  <si>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</si>
  <si>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</si>
  <si>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</si>
  <si>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</si>
  <si>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</si>
  <si>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</si>
  <si>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</si>
  <si>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</si>
  <si>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</si>
  <si>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</si>
  <si>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</si>
  <si>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</si>
  <si>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</si>
  <si>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</si>
  <si>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</si>
  <si>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</si>
  <si>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</si>
  <si>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</si>
  <si>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</si>
  <si>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</si>
  <si>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</si>
  <si>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</si>
  <si>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</si>
  <si>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</si>
  <si>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</si>
  <si>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</si>
  <si>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</si>
  <si>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CURVA 45 GRAUS, EM AÇO, CONEXÃO RANHURADA, DN 80 (3”), INSTALADO EM PRUMADAS - FORNECIMENTO E INSTALAÇÃO. AF_10/2020</t>
  </si>
  <si>
    <t>CONECTOR EM BRONZE/LATÃO, DN 22 MM X 1/2", SEM ANEL DE SOLDA, BOLSA X ROSCA F, INSTALADO EM PRUMADA – FORNECIMENTO E INSTALAÇÃO. AF_01/2016</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</si>
  <si>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</si>
  <si>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DIRETAMENTE NA LAJE. AF_05/2015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</si>
  <si>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</si>
  <si>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</si>
  <si>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</si>
  <si>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</si>
  <si>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</si>
  <si>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</si>
  <si>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</si>
  <si>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</si>
  <si>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</si>
  <si>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</si>
  <si>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</si>
  <si>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</si>
  <si>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</si>
  <si>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</si>
  <si>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</si>
  <si>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</si>
  <si>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</si>
  <si>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</si>
  <si>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</si>
  <si>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</si>
  <si>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</si>
  <si>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</si>
  <si>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</si>
  <si>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</si>
  <si>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</si>
  <si>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</si>
  <si>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</si>
  <si>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</si>
  <si>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</si>
  <si>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</si>
  <si>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</si>
  <si>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</si>
  <si>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</si>
  <si>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</si>
  <si>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</si>
  <si>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</si>
  <si>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</si>
  <si>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</si>
  <si>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</si>
  <si>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</si>
  <si>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</si>
  <si>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</si>
  <si>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</si>
  <si>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</si>
  <si>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</si>
  <si>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</si>
  <si>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COM BUCHA DE LATÃO, PVC, SOLDÁVEL, DN  25 MM, X 3/4” INSTALADO EM RESERVAÇÃO DE ÁGUA DE EDIFICAÇÃO QUE POSSUA RESERVATÓRIO DE FIBRA/FIBROCIMENTO   FORNECIMENTO E INSTALAÇÃO. AF_06/2016</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</si>
  <si>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</si>
  <si>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</si>
  <si>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</si>
  <si>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</si>
  <si>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</si>
  <si>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</si>
  <si>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</si>
  <si>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</si>
  <si>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</si>
  <si>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</si>
  <si>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</si>
  <si>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</si>
  <si>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</si>
  <si>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</si>
  <si>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</si>
  <si>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</si>
  <si>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CURVA DE TRANSPOSIÇÃO EM BRONZE/LATÃO, DN 15 MM, SEM ANEL DE SOLDA, BOLSA X BOLSA, INSTALADO EM RAMAL DE DISTRIBUIÇÃO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</si>
  <si>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</si>
  <si>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DE DISTRIBUIÇÃO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</si>
  <si>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</si>
  <si>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DE DISTRIBUIÇÃO – FORNECIMENTO E INSTALAÇÃO. AF_01/2016</t>
  </si>
  <si>
    <t>CURVA DE TRANSPOSIÇÃO EM BRONZE/LATÃO, DN 28 MM, SEM ANEL DE SOLDA, BOLSA X BOLSA, INSTALADO EM RAMAL E SUB-RAMAL – FORNECIMENTO E INSTALAÇÃO. AF_01/2016</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</si>
  <si>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</si>
  <si>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</si>
  <si>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</si>
  <si>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</si>
  <si>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</si>
  <si>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</si>
  <si>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</si>
  <si>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</si>
  <si>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</si>
  <si>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</si>
  <si>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</si>
  <si>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</si>
  <si>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</si>
  <si>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</si>
  <si>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</si>
  <si>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</si>
  <si>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</si>
  <si>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</si>
  <si>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</si>
  <si>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</si>
  <si>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</si>
  <si>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</si>
  <si>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</si>
  <si>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</si>
  <si>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</si>
  <si>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</si>
  <si>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</si>
  <si>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</si>
  <si>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</si>
  <si>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25MM, X 3/4”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</si>
  <si>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</si>
  <si>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</si>
  <si>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</si>
  <si>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</si>
  <si>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</si>
  <si>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</si>
  <si>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</si>
  <si>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</si>
  <si>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</si>
  <si>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</si>
  <si>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</si>
  <si>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</si>
  <si>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</si>
  <si>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</si>
  <si>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</si>
  <si>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</si>
  <si>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</si>
  <si>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</si>
  <si>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</si>
  <si>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</si>
  <si>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</si>
  <si>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</si>
  <si>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35MM, INSTALADO EM RAMAL OU SUB-RAMAL DE ÁGUA –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</si>
  <si>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</si>
  <si>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</si>
  <si>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</si>
  <si>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</si>
  <si>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</si>
  <si>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</si>
  <si>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</si>
  <si>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</si>
  <si>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</si>
  <si>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</si>
  <si>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</si>
  <si>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</si>
  <si>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</si>
  <si>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</si>
  <si>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</si>
  <si>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</si>
  <si>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</si>
  <si>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DN35MM X 28MM, INSTALADO EM PRUMADA DE ÁGUA – FORNECIMENTO E INSTALAÇÃO. AF_12/2014</t>
  </si>
  <si>
    <t>JOELHO 90 GRAUS, CPVC, SOLDÁVEL, DN 35MM, INSTALADO EM RAMAL OU SUB-RAMAL DE ÁGUA –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</si>
  <si>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</si>
  <si>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</si>
  <si>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</si>
  <si>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</si>
  <si>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</si>
  <si>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</si>
  <si>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</si>
  <si>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</si>
  <si>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</si>
  <si>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</si>
  <si>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</si>
  <si>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</si>
  <si>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</si>
  <si>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</si>
  <si>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</si>
  <si>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</si>
  <si>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</si>
  <si>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</si>
  <si>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CURVA 90 GRAUS, CPVC, SOLDÁVEL, DN 28MM, INSTALADO EM RAMAL OU SUB-RAMAL DE ÁGUA –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</si>
  <si>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</si>
  <si>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</si>
  <si>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</si>
  <si>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</si>
  <si>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LUVA, CPVC, SOLDÁVEL, DN 22MM, INSTALADO EM RAMAL OU SUB-RAMAL DE ÁGUA –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</si>
  <si>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</si>
  <si>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</si>
  <si>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</si>
  <si>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</si>
  <si>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</si>
  <si>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</si>
  <si>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</si>
  <si>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</si>
  <si>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</si>
  <si>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</si>
  <si>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</si>
  <si>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</si>
  <si>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</si>
  <si>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</si>
  <si>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</si>
  <si>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</si>
  <si>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</si>
  <si>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</si>
  <si>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</si>
  <si>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</si>
  <si>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</si>
  <si>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</si>
  <si>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</si>
  <si>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</si>
  <si>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</si>
  <si>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</si>
  <si>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</si>
  <si>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</si>
  <si>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</si>
  <si>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</si>
  <si>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</si>
  <si>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</si>
  <si>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TÊ, CPVC, SOLDÁVEL, DN35MM,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</si>
  <si>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</si>
  <si>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</si>
  <si>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</si>
  <si>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</si>
  <si>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</si>
  <si>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</si>
  <si>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</si>
  <si>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</si>
  <si>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</si>
  <si>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</si>
  <si>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</si>
  <si>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</si>
  <si>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</si>
  <si>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</si>
  <si>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TÊ MISTURADOR, CPVC, SOLDÁVEL, DN15MM, INSTALADO EM RAMAL OU SUB-RAMAL DE ÁGUA – FORNECIMENTO E INSTALAÇÃO. AF_12/2014</t>
  </si>
  <si>
    <t>TÊ MISTURADOR, CPVC, SOLDÁVEL, DN22MM, INSTALADO EM RAMAL OU SUB-RAMAL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</si>
  <si>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</si>
  <si>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</si>
  <si>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</si>
  <si>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</si>
  <si>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</si>
  <si>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</si>
  <si>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</si>
  <si>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</si>
  <si>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</si>
  <si>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</si>
  <si>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</si>
  <si>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</si>
  <si>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</si>
  <si>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</si>
  <si>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</si>
  <si>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</si>
  <si>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</si>
  <si>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</si>
  <si>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</si>
  <si>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</si>
  <si>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</si>
  <si>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</si>
  <si>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</si>
  <si>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</si>
  <si>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</si>
  <si>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</si>
  <si>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</si>
  <si>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</si>
  <si>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</si>
  <si>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</si>
  <si>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</si>
  <si>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</si>
  <si>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</si>
  <si>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</si>
  <si>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</si>
  <si>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</si>
  <si>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</si>
  <si>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</si>
  <si>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</si>
  <si>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</si>
  <si>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</si>
  <si>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</si>
  <si>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</si>
  <si>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</si>
  <si>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</si>
  <si>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</si>
  <si>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</si>
  <si>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</si>
  <si>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</si>
  <si>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</si>
  <si>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</si>
  <si>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</si>
  <si>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</si>
  <si>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</si>
  <si>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</si>
  <si>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</si>
  <si>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</si>
  <si>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</si>
  <si>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</si>
  <si>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</si>
  <si>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</si>
  <si>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</si>
  <si>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</si>
  <si>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</si>
  <si>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LUVA, PPR, DN 32 MM, CLASSE PN 25, INSTALADO EM RAMAL DE DISTRIBUIÇÃO DE ÁGUA – FORNECIMENTO E INSTALAÇÃO.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</si>
  <si>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</si>
  <si>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</si>
  <si>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</si>
  <si>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</si>
  <si>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</si>
  <si>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</si>
  <si>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</si>
  <si>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</si>
  <si>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</si>
  <si>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</si>
  <si>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</si>
  <si>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</si>
  <si>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</si>
  <si>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</si>
  <si>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</si>
  <si>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</si>
  <si>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</si>
  <si>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</si>
  <si>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</si>
  <si>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</si>
  <si>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</si>
  <si>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</si>
  <si>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</si>
  <si>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</si>
  <si>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</si>
  <si>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</si>
  <si>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</si>
  <si>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</si>
  <si>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</si>
  <si>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</si>
  <si>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</si>
  <si>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</si>
  <si>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</si>
  <si>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</si>
  <si>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</si>
  <si>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</si>
  <si>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</si>
  <si>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</si>
  <si>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</si>
  <si>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</si>
  <si>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LUVA, PPR, DN 32 MM, CLASSE PN 25, INSTALADO EM RESERVAÇÃO DE ÁGUA DE EDIFICAÇÃO QUE POSSUA RESERVATÓRIO DE FIBRA/FIBROCIMENTO –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</si>
  <si>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</si>
  <si>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</si>
  <si>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</si>
  <si>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</si>
  <si>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</si>
  <si>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</si>
  <si>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</si>
  <si>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</si>
  <si>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</si>
  <si>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</si>
  <si>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</si>
  <si>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</si>
  <si>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</si>
  <si>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</si>
  <si>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</si>
  <si>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</si>
  <si>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</si>
  <si>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</si>
  <si>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</si>
  <si>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</si>
  <si>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</si>
  <si>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</si>
  <si>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</si>
  <si>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</si>
  <si>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</si>
  <si>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</si>
  <si>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</si>
  <si>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</si>
  <si>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</si>
  <si>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</si>
  <si>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</si>
  <si>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</si>
  <si>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</si>
  <si>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</si>
  <si>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</si>
  <si>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</si>
  <si>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</si>
  <si>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</si>
  <si>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</si>
  <si>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UNIÃO METÁLICA PARA INSTALAÇÕES EM PEX, DN 20 MM, FIXAÇÃO DAS CONEXÕES POR ANEL DESLIZANTE – FORNECIMENTO E INSTALAÇÃO . AF_06/2015</t>
  </si>
  <si>
    <t>UNIÃO DE REDUÇÃO, METÁLICA, PARA INSTALAÇÕES EM PEX, DN 20 X 16 MM, CONEXÃO POR ANEL DESLIZANTE –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</si>
  <si>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</si>
  <si>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</si>
  <si>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</si>
  <si>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</si>
  <si>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</si>
  <si>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</si>
  <si>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</si>
  <si>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</si>
  <si>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</si>
  <si>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</si>
  <si>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</si>
  <si>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</si>
  <si>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</si>
  <si>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</si>
  <si>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</si>
  <si>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</si>
  <si>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</si>
  <si>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</si>
  <si>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</si>
  <si>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</si>
  <si>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</si>
  <si>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</si>
  <si>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</si>
  <si>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</si>
  <si>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</si>
  <si>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</si>
  <si>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</si>
  <si>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</si>
  <si>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</si>
  <si>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</si>
  <si>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</si>
  <si>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</si>
  <si>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</si>
  <si>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</si>
  <si>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</si>
  <si>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</si>
  <si>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</si>
  <si>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</si>
  <si>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</si>
  <si>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</si>
  <si>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</si>
  <si>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</si>
  <si>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</si>
  <si>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</si>
  <si>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</si>
  <si>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</si>
  <si>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</si>
  <si>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</si>
  <si>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</si>
  <si>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</si>
  <si>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</si>
  <si>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</si>
  <si>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</si>
  <si>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</si>
  <si>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</si>
  <si>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</si>
  <si>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</si>
  <si>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</si>
  <si>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</si>
  <si>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</si>
  <si>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</si>
  <si>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</si>
  <si>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</si>
  <si>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</si>
  <si>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</si>
  <si>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</si>
  <si>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</si>
  <si>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</si>
  <si>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</si>
  <si>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</si>
  <si>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</si>
  <si>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</si>
  <si>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</si>
  <si>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ENGATE FLEXÍVEL EM PLÁSTICO BRANCO, 1/2” X 30CM - FORNECIMENTO E INSTALAÇÃO. AF_01/2020</t>
  </si>
  <si>
    <t>ENGATE FLEXÍVEL EM PLÁSTICO BRANCO, 1/2” X 40CM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</si>
  <si>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</si>
  <si>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</si>
  <si>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</si>
  <si>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</si>
  <si>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</si>
  <si>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</si>
  <si>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</si>
  <si>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</si>
  <si>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ACABAMENTO MONOCOMANDO PARA CHUVEIRO – FORNECIMENTO E INSTALAÇÃO. AF_01/2020</t>
  </si>
  <si>
    <t>CHUVEIRO ELÉTRICO COMUM CORPO PLÁSTICO, TIPO DUCHA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</si>
  <si>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</si>
  <si>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</si>
  <si>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</si>
  <si>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</si>
  <si>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</si>
  <si>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MICTÓRIO SIFONADO LOUÇA BRANCA – PADRÃO MÉDIO – FORNECIMENTO E INSTALAÇÃO. AF_01/2020</t>
  </si>
  <si>
    <t>MICTÓRIO SIFONADO LOUÇA BRANCA PARA ENTRADA DE ÁGUA EMBUTIDA – PADRÃO ALTO – FORNECIMENTO E INSTALAÇÃO. AF_01/2020</t>
  </si>
  <si>
    <t>VÁLVULA EM METAL CROMADO 1.1/2” X 1.1/2” PARA TANQUE OU LAVATÓRIO, COM OU SEM LADRÃO - FORNECIMENTO E INSTALAÇÃO. AF_01/2020</t>
  </si>
  <si>
    <t>BARRAS DE LIGAÇÃO, AÇO CA-50 DE 10 MM, PARA EXECUÇÃO DE PAVIMENTO DE CONCRETO – FORNECIMENTO E INSTALAÇÃO.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</si>
  <si>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</si>
  <si>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</si>
  <si>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</si>
  <si>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</si>
  <si>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</si>
  <si>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</si>
  <si>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</si>
  <si>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</si>
  <si>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</si>
  <si>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</si>
  <si>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</si>
  <si>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GRUA ASCENCIONAL, LANÇA DE 30 M, CAPACIDADE DE 1,0 T A 30 M, ALTURA ATÉ 39 M – DEPRECIAÇÃO.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</si>
  <si>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</si>
  <si>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</si>
  <si>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</si>
  <si>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</si>
  <si>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POLIDORA DE PISO (POLITRIZ), PESO DE 100KG, DIÂMETRO 450 MM, MOTOR ELÉTRICO, POTÊNCIA 4 HP – MATERIAIS NA OPERAÇÃO. AF_09/2016</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</si>
  <si>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</si>
  <si>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</si>
  <si>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</si>
  <si>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</si>
  <si>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</si>
  <si>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</si>
  <si>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</si>
  <si>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</si>
  <si>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</si>
  <si>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</si>
  <si>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GUINDAUTO HIDRÁULICO, CAPACIDADE MÁXIMA DE CARGA 3300 KG, MOMENTO MÁXIMO DE CARGA 5,8 TM, ALCANCE MÁXIMO HORIZONTAL 7,60 M, INCLUSIVE CAMINHÃO TOCO PBT 16.000 KG, POTÊNCIA DE 189 CV – IMPOSTOS E SEGUROS. AF_03/2016</t>
  </si>
  <si>
    <t>MANOPLA E CANOPLA CROMADA – FORNECIMENTO E INSTALAÇÃO. AF_01/2020</t>
  </si>
  <si>
    <t>DESEMPENADEIRA DE CONCRETO, PESO DE 75KG, 4 PÁS, MOTOR A GASOLINA, POTÊNCIA 5,5 HP – MATERIAIS NA OPERAÇÃO. AF_09/2016</t>
  </si>
  <si>
    <t>RÉGUA VIBRATÓRIA DUPLA PARA CONCRETO, PESO DE 60KG, COMPRIMENTO 4 M, COM MOTOR A GASOLINA, POTÊNCIA 5,5 HP – MATERIAIS NA OPERAÇÃO. AF_09/2016</t>
  </si>
  <si>
    <t>GRADE DE DISCO CONTROLE REMOTO REBOCÁVEL, COM 24 DISCOS 24” X 6 MM COM PNEUS PARA TRANSPORTE - MANUTENÇÃO. AF_06/2014</t>
  </si>
  <si>
    <t>GRADE DE DISCO CONTROLE REMOTO REBOCÁVEL, COM 24 DISCOS 24” X 6 MM COM PNEUS PARA TRANSPORTE - CHI DIURNO. AF_06/2014</t>
  </si>
  <si>
    <t>GRADE DE DISCO CONTROLE REMOTO REBOCÁVEL, COM 24 DISCOS 24” X 6 MM COM PNEUS PARA TRANSPORTE - DEPRECIAÇÃO. AF_06/2014</t>
  </si>
  <si>
    <t>GRADE DE DISCO CONTROLE REMOTO REBOCÁVEL, COM 24 DISCOS 24” X 6 MM COM PNEUS PARA TRANSPORTE - JUROS. AF_06/2014</t>
  </si>
  <si>
    <t>PERFURATRIZ SOBRE ESTEIRA, TORQUE MÁXIMO 600 KGF, POTÊNCIA ENTRE 50 E 60 HP, DIÂMETRO MÁXIMO 10” - CHP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</si>
  <si>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</si>
  <si>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MATERIAIS NA OPERAÇÃO. AF_01/2016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</si>
  <si>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</si>
  <si>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</si>
  <si>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</si>
  <si>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</si>
  <si>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 DE AGREGADOS AUTOPROPELIDO, CAP 3 M3, A DIESEL, POTÊNCIA 176CV – MATERIAIS NA OPERAÇÃO. AF_07/2016</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</si>
  <si>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</si>
  <si>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</si>
  <si>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</si>
  <si>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</si>
  <si>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</si>
  <si>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</si>
  <si>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</si>
  <si>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</si>
  <si>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</si>
  <si>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</si>
  <si>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</si>
  <si>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</si>
  <si>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</si>
  <si>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</si>
  <si>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</si>
  <si>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</si>
  <si>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</si>
  <si>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</si>
  <si>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</si>
  <si>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</si>
  <si>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</si>
  <si>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</si>
  <si>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</si>
  <si>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</si>
  <si>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</si>
  <si>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</si>
  <si>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</si>
  <si>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</si>
  <si>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</si>
  <si>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</si>
  <si>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</si>
  <si>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</si>
  <si>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</si>
  <si>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</si>
  <si>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</si>
  <si>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</si>
  <si>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</si>
  <si>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</si>
  <si>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</si>
  <si>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</si>
  <si>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</si>
  <si>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</si>
  <si>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</si>
  <si>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</si>
  <si>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</si>
  <si>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</si>
  <si>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</si>
  <si>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</si>
  <si>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</si>
  <si>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</si>
  <si>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</si>
  <si>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</si>
  <si>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</si>
  <si>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</si>
  <si>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</si>
  <si>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</si>
  <si>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</si>
  <si>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</si>
  <si>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</si>
  <si>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</si>
  <si>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</si>
  <si>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</si>
  <si>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</si>
  <si>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</si>
  <si>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</si>
  <si>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</si>
  <si>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</si>
  <si>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</si>
  <si>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</si>
  <si>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</si>
  <si>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</si>
  <si>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</si>
  <si>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ATERRAMENTO EM CONCRETO PRÃ‰-MOLDADO, DIAMETRO DE 0,30 M E ALTURA DE 0,35 M, SEM FUNDO E COM TAMPA</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</si>
  <si>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</si>
  <si>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</si>
  <si>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</si>
  <si>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</si>
  <si>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</si>
  <si>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</si>
  <si>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</si>
  <si>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</si>
  <si>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</si>
  <si>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</si>
  <si>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</si>
  <si>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</si>
  <si>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</si>
  <si>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</si>
  <si>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</si>
  <si>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</si>
  <si>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</si>
  <si>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</si>
  <si>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</si>
  <si>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</si>
  <si>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</si>
  <si>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</si>
  <si>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</si>
  <si>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</si>
  <si>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</si>
  <si>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</si>
  <si>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</si>
  <si>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</si>
  <si>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</si>
  <si>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</si>
  <si>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</si>
  <si>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</si>
  <si>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</si>
  <si>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</si>
  <si>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</si>
  <si>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</si>
  <si>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</si>
  <si>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</si>
  <si>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</si>
  <si>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</si>
  <si>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</si>
  <si>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</si>
  <si>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</si>
  <si>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</si>
  <si>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</si>
  <si>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</si>
  <si>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</si>
  <si>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</si>
  <si>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</si>
  <si>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</si>
  <si>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</si>
  <si>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</si>
  <si>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</si>
  <si>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DOBRADEIRA ELETROMECANICA DE VERGALHAO, PARA ACO DE DIAMETRO ATE 1 1/2 "Â”, MOTOR ELETRICO TRIFASICO, POTENCIA DE 3 HP ATE 5 HP</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</si>
  <si>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</si>
  <si>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</si>
  <si>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</si>
  <si>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</si>
  <si>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</si>
  <si>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</si>
  <si>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</si>
  <si>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</si>
  <si>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</si>
  <si>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</si>
  <si>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</si>
  <si>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</si>
  <si>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</si>
  <si>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</si>
  <si>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</si>
  <si>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</si>
  <si>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</si>
  <si>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</si>
  <si>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</si>
  <si>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</si>
  <si>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</si>
  <si>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</si>
  <si>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</si>
  <si>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</si>
  <si>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</si>
  <si>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</si>
  <si>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</si>
  <si>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</si>
  <si>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</si>
  <si>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</si>
  <si>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</si>
  <si>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</si>
  <si>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</si>
  <si>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</si>
  <si>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</si>
  <si>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</si>
  <si>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</si>
  <si>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</si>
  <si>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</si>
  <si>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</si>
  <si>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</si>
  <si>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</si>
  <si>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</si>
  <si>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</si>
  <si>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</si>
  <si>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</si>
  <si>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</si>
  <si>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</si>
  <si>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</si>
  <si>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</si>
  <si>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</si>
  <si>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</si>
  <si>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</si>
  <si>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</si>
  <si>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</si>
  <si>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</si>
  <si>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</si>
  <si>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</si>
  <si>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</si>
  <si>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</si>
  <si>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</si>
  <si>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</si>
  <si>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</si>
  <si>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</si>
  <si>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</si>
  <si>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</si>
  <si>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</si>
  <si>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</si>
  <si>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</si>
  <si>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</si>
  <si>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</si>
  <si>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</si>
  <si>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</si>
  <si>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</si>
  <si>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</si>
  <si>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</si>
  <si>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</si>
  <si>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</si>
  <si>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</si>
  <si>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</si>
  <si>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</si>
  <si>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</si>
  <si>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</si>
  <si>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</si>
  <si>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</si>
  <si>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</si>
  <si>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</si>
  <si>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</si>
  <si>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</si>
  <si>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</si>
  <si>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</si>
  <si>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</si>
  <si>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</si>
  <si>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</si>
  <si>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</si>
  <si>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</si>
  <si>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</si>
  <si>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</si>
  <si>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</si>
  <si>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</si>
  <si>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</si>
  <si>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</si>
  <si>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</si>
  <si>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</si>
  <si>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</si>
  <si>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</si>
  <si>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</si>
  <si>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</si>
  <si>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</si>
  <si>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</si>
  <si>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</si>
  <si>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</si>
  <si>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</si>
  <si>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</si>
  <si>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</si>
  <si>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</si>
  <si>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</si>
  <si>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</si>
  <si>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</si>
  <si>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</si>
  <si>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PARAFUSO, AUTO ATARRACHANTE, CABECA CHATA, FENDA SIMPLES, 1/4” (6,35 MM) X 25 MM</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</si>
  <si>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</si>
  <si>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</si>
  <si>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</si>
  <si>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</si>
  <si>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</si>
  <si>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</si>
  <si>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</si>
  <si>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</si>
  <si>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</si>
  <si>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</si>
  <si>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</si>
  <si>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</si>
  <si>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</si>
  <si>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</si>
  <si>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</si>
  <si>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</si>
  <si>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</si>
  <si>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</si>
  <si>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</si>
  <si>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</si>
  <si>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</si>
  <si>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</si>
  <si>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</si>
  <si>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</si>
  <si>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</si>
  <si>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</si>
  <si>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</si>
  <si>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</si>
  <si>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</si>
  <si>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</si>
  <si>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</si>
  <si>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</si>
  <si>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</si>
  <si>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</si>
  <si>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</si>
  <si>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</si>
  <si>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</si>
  <si>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</si>
  <si>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</si>
  <si>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</si>
  <si>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</si>
  <si>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</si>
  <si>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</si>
  <si>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</si>
  <si>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</si>
  <si>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</si>
  <si>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</si>
  <si>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</si>
  <si>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</si>
  <si>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</si>
  <si>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</si>
  <si>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</si>
  <si>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</si>
  <si>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</si>
  <si>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</si>
  <si>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</si>
  <si>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</si>
  <si>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</si>
  <si>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</si>
  <si>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</si>
  <si>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</si>
  <si>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</si>
  <si>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</si>
  <si>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</si>
  <si>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</si>
  <si>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</si>
  <si>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</si>
  <si>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</si>
  <si>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</si>
  <si>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</si>
  <si>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</si>
  <si>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</si>
  <si>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</si>
  <si>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</si>
  <si>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</si>
  <si>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</si>
  <si>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</si>
  <si>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</si>
  <si>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</si>
  <si>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</si>
  <si>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</si>
  <si>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</si>
  <si>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</si>
  <si>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</si>
  <si>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</si>
  <si>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</si>
  <si>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</si>
  <si>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</si>
  <si>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</si>
  <si>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</si>
  <si>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</si>
  <si>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</si>
  <si>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</si>
  <si>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</si>
  <si>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</si>
  <si>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</si>
  <si>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</si>
  <si>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</si>
  <si>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</si>
  <si>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</si>
  <si>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</si>
  <si>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</si>
  <si>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</si>
  <si>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</si>
  <si>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</si>
  <si>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</si>
  <si>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</si>
  <si>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</si>
  <si>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</si>
  <si>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</si>
  <si>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</si>
  <si>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</si>
  <si>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DE FIBROCIMENTO ONDULADA E = 6 MM, DE 3,66 X 1,10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</si>
  <si>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</si>
  <si>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</si>
  <si>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</si>
  <si>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</si>
  <si>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</si>
  <si>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</si>
  <si>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</si>
  <si>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</si>
  <si>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</si>
  <si>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</si>
  <si>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</si>
  <si>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</si>
  <si>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</si>
  <si>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</si>
  <si>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</si>
  <si>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</si>
  <si>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</si>
  <si>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</si>
  <si>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</si>
  <si>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</si>
  <si>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</si>
  <si>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</si>
  <si>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</si>
  <si>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</si>
  <si>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</si>
  <si>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</si>
  <si>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</si>
  <si>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</si>
  <si>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</si>
  <si>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</si>
  <si>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</si>
  <si>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</si>
  <si>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</si>
  <si>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</si>
  <si>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</si>
  <si>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</si>
  <si>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</si>
  <si>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</si>
  <si>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</si>
  <si>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</si>
  <si>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</si>
  <si>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</si>
  <si>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</si>
  <si>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</si>
  <si>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</si>
  <si>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</si>
  <si>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</si>
  <si>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</si>
  <si>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</si>
  <si>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</si>
  <si>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</si>
  <si>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</si>
  <si>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</si>
  <si>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</si>
  <si>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</si>
  <si>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</si>
  <si>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</si>
  <si>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</si>
  <si>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</si>
  <si>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</si>
  <si>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</si>
  <si>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</si>
  <si>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</si>
  <si>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</si>
  <si>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</si>
  <si>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</si>
  <si>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</si>
  <si>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</si>
  <si>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</si>
  <si>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</si>
  <si>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Meses</t>
  </si>
  <si>
    <t>SINAPI JANEIRO DE 2022 COM DESONERAÇÃO</t>
  </si>
  <si>
    <t>SECRETARIA DE ESTADO DO DESENVOLVIMENTO URBANO E DE OBRAS PÚBLICAS</t>
  </si>
  <si>
    <t>GERÊNCIA DE CUSTOS E ORÇAMENTOS</t>
  </si>
</sst>
</file>

<file path=xl/styles.xml><?xml version="1.0" encoding="utf-8"?>
<styleSheet xmlns="http://schemas.openxmlformats.org/spreadsheetml/2006/main">
  <numFmts count="51">
    <numFmt numFmtId="164" formatCode="#."/>
    <numFmt numFmtId="165" formatCode="#,##0_);[Red]\(#,##0\)"/>
    <numFmt numFmtId="166" formatCode="#,##0.00_);[Red]\(#,##0.00\)"/>
    <numFmt numFmtId="167" formatCode="&quot;N$&quot;#,##0_);&quot;(N$&quot;#,##0\)"/>
    <numFmt numFmtId="168" formatCode="_-\$* #,##0_-;&quot;-$&quot;* #,##0_-;_-\$* \-_-;_-@_-"/>
    <numFmt numFmtId="169" formatCode="_-\$* #,##0.00_-;&quot;-$&quot;* #,##0.00_-;_-\$* \-??_-;_-@_-"/>
    <numFmt numFmtId="170" formatCode="_([$€-2]* #,##0.00_);_([$€-2]* \(#,##0.00\);_([$€-2]* \-??_)"/>
    <numFmt numFmtId="171" formatCode="_ * #,##0_ ;_ * \-#,##0_ ;_ * \-_ ;_ @_ "/>
    <numFmt numFmtId="172" formatCode="_ * #,##0.00_ ;_ * \-#,##0.00_ ;_ * \-??_ ;_ @_ "/>
    <numFmt numFmtId="173" formatCode="_-&quot;R$ &quot;* #,##0.00_-;&quot;-R$ &quot;* #,##0.00_-;_-&quot;R$ &quot;* \-??_-;_-@_-"/>
    <numFmt numFmtId="174" formatCode="#,##0.00;[Red]\-#,##0.00;;"/>
    <numFmt numFmtId="175" formatCode="_(&quot;R$&quot;* #,##0.00_);_(&quot;R$&quot;* \(#,##0.00\);_(&quot;R$&quot;* \-??_);_(@_)"/>
    <numFmt numFmtId="176" formatCode="_ &quot;S/&quot;* #,##0_ ;_ &quot;S/&quot;* \-#,##0_ ;_ &quot;S/&quot;* \-_ ;_ @_ "/>
    <numFmt numFmtId="177" formatCode="_ &quot;S/&quot;* #,##0.00_ ;_ &quot;S/&quot;* \-#,##0.00_ ;_ &quot;S/&quot;* \-??_ ;_ @_ "/>
    <numFmt numFmtId="178" formatCode="#,##0_);\(#,##0\)"/>
    <numFmt numFmtId="179" formatCode="0.0000000"/>
    <numFmt numFmtId="180" formatCode="_-* #,##0.00_-;\-* #,##0.00_-;_-* \-??_-;_-@_-"/>
    <numFmt numFmtId="181" formatCode="_(* #,##0.00_);_(* \(#,##0.00\);_(* \-??_);_(@_)"/>
    <numFmt numFmtId="182" formatCode="#,##0.00\ ;&quot; (&quot;#,##0.00\);&quot; -&quot;#\ ;@\ "/>
    <numFmt numFmtId="183" formatCode="#"/>
    <numFmt numFmtId="184" formatCode="&quot;R$ &quot;#,##0.00"/>
    <numFmt numFmtId="185" formatCode="d/m/yyyy"/>
    <numFmt numFmtId="186" formatCode="0.0"/>
    <numFmt numFmtId="187" formatCode="#,##0.00\ ;[Red]#,##0.00"/>
    <numFmt numFmtId="188" formatCode="&quot;DATA:  &quot;dd/mm/yyyy"/>
    <numFmt numFmtId="189" formatCode="mm/yy"/>
    <numFmt numFmtId="190" formatCode="#,##0.00\ ;[Red]\(#,##0.00\)"/>
    <numFmt numFmtId="191" formatCode="000000"/>
    <numFmt numFmtId="192" formatCode="0.0000"/>
    <numFmt numFmtId="193" formatCode="#,##0.00_);[Red]\-#,##0.00;;"/>
    <numFmt numFmtId="194" formatCode="##\.###\.###\-#"/>
    <numFmt numFmtId="195" formatCode="0.000000"/>
    <numFmt numFmtId="196" formatCode="0.0000%"/>
    <numFmt numFmtId="197" formatCode="0.000%"/>
    <numFmt numFmtId="198" formatCode="0.0%"/>
    <numFmt numFmtId="199" formatCode="00"/>
    <numFmt numFmtId="200" formatCode="#&quot; DIAS&quot;"/>
    <numFmt numFmtId="201" formatCode="d/mmm/yy"/>
    <numFmt numFmtId="202" formatCode="#,##0.00_);[Red]\-#,##0.0;;"/>
    <numFmt numFmtId="203" formatCode="0.000000%"/>
    <numFmt numFmtId="204" formatCode="dd/mm/yy;@"/>
    <numFmt numFmtId="205" formatCode="#.00\ &quot;R$/m²&quot;"/>
    <numFmt numFmtId="206" formatCode="_-&quot;R$&quot;\ * #,##0.00_-;\-&quot;R$&quot;\ * #,##0.00_-;_-&quot;R$&quot;\ * &quot;-&quot;??_-;_-@_-"/>
    <numFmt numFmtId="207" formatCode="_-* #,##0.00_-;\-* #,##0.00_-;_-* &quot;-&quot;??_-;_-@_-"/>
    <numFmt numFmtId="208" formatCode="_(* #,##0.00_);_(* \(#,##0.00\);_(* &quot;-&quot;??_);_(@_)"/>
    <numFmt numFmtId="209" formatCode="&quot;N$&quot;#,##0_);\(&quot;N$&quot;#,##0\)"/>
    <numFmt numFmtId="210" formatCode="_([$€-2]* #,##0.00_);_([$€-2]* \(#,##0.00\);_([$€-2]* &quot;-&quot;??_)"/>
    <numFmt numFmtId="211" formatCode="#,##0.00;[Red]\-#,##0.00;"/>
    <numFmt numFmtId="212" formatCode="&quot;R$&quot;\ #,##0.00;[Red]\-&quot;R$&quot;\ #,##0.00"/>
    <numFmt numFmtId="213" formatCode="0.00000000E+00"/>
    <numFmt numFmtId="214" formatCode="0.000"/>
  </numFmts>
  <fonts count="169">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charset val="1"/>
    </font>
    <font>
      <sz val="10"/>
      <name val="Arial"/>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family val="2"/>
      <charset val="204"/>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sz val="9"/>
      <color rgb="FF000000"/>
      <name val="Arial"/>
      <family val="2"/>
      <charset val="1"/>
    </font>
    <font>
      <b/>
      <sz val="12"/>
      <name val="Arial"/>
      <family val="2"/>
      <charset val="1"/>
    </font>
    <font>
      <sz val="12"/>
      <name val="Arial"/>
      <family val="2"/>
      <charset val="1"/>
    </font>
    <font>
      <b/>
      <sz val="11"/>
      <name val="Arial"/>
      <family val="2"/>
      <charset val="1"/>
    </font>
    <font>
      <u/>
      <sz val="11"/>
      <color rgb="FF0000FF"/>
      <name val="Calibri"/>
      <family val="2"/>
      <charset val="1"/>
    </font>
    <font>
      <b/>
      <sz val="9"/>
      <name val="Arial"/>
      <family val="2"/>
      <charset val="1"/>
    </font>
    <font>
      <b/>
      <sz val="12"/>
      <color rgb="FF000000"/>
      <name val="Arial"/>
      <family val="2"/>
      <charset val="1"/>
    </font>
    <font>
      <b/>
      <sz val="12"/>
      <color rgb="FF000000"/>
      <name val="Calibri"/>
      <family val="2"/>
      <charset val="1"/>
    </font>
    <font>
      <sz val="11"/>
      <name val="Calibri"/>
      <family val="2"/>
      <charset val="1"/>
    </font>
    <font>
      <sz val="10.5"/>
      <color rgb="FF000000"/>
      <name val="Calibri"/>
      <family val="2"/>
      <charset val="1"/>
    </font>
    <font>
      <b/>
      <sz val="12"/>
      <color rgb="FFFF0000"/>
      <name val="Arial"/>
      <family val="2"/>
      <charset val="1"/>
    </font>
    <font>
      <sz val="11"/>
      <color rgb="FF000000"/>
      <name val="Arial"/>
      <family val="2"/>
      <charset val="1"/>
    </font>
    <font>
      <b/>
      <sz val="11"/>
      <color rgb="FF000000"/>
      <name val="Arial"/>
      <family val="2"/>
      <charset val="1"/>
    </font>
    <font>
      <b/>
      <sz val="10"/>
      <name val="Calibri"/>
      <family val="2"/>
      <charset val="1"/>
    </font>
    <font>
      <sz val="10"/>
      <color rgb="FF000000"/>
      <name val="Calibri"/>
      <family val="2"/>
      <charset val="1"/>
    </font>
    <font>
      <sz val="10"/>
      <name val="Calibri"/>
      <family val="2"/>
      <charset val="1"/>
    </font>
    <font>
      <b/>
      <sz val="11"/>
      <name val="Calibri"/>
      <family val="2"/>
      <charset val="1"/>
    </font>
    <font>
      <b/>
      <sz val="9"/>
      <color rgb="FFFF0000"/>
      <name val="Calibri"/>
      <family val="2"/>
      <charset val="1"/>
    </font>
    <font>
      <b/>
      <sz val="10"/>
      <color rgb="FF000000"/>
      <name val="Calibri"/>
      <family val="2"/>
      <charset val="1"/>
    </font>
    <font>
      <b/>
      <i/>
      <sz val="11"/>
      <name val="Calibri"/>
      <family val="2"/>
      <charset val="1"/>
    </font>
    <font>
      <b/>
      <sz val="12"/>
      <name val="Calibri"/>
      <family val="2"/>
      <charset val="1"/>
    </font>
    <font>
      <b/>
      <sz val="9"/>
      <color rgb="FFFF0000"/>
      <name val="Arial"/>
      <family val="2"/>
      <charset val="1"/>
    </font>
    <font>
      <b/>
      <sz val="8"/>
      <name val="Calibri"/>
      <family val="2"/>
      <charset val="1"/>
    </font>
    <font>
      <sz val="9"/>
      <color rgb="FF000000"/>
      <name val="Calibri"/>
      <family val="2"/>
      <charset val="1"/>
    </font>
    <font>
      <sz val="9"/>
      <name val="Calibri"/>
      <family val="2"/>
      <charset val="1"/>
    </font>
    <font>
      <b/>
      <sz val="13"/>
      <color rgb="FFFFFFFF"/>
      <name val="Calibri"/>
      <family val="2"/>
      <charset val="1"/>
    </font>
    <font>
      <b/>
      <sz val="9"/>
      <name val="Calibri"/>
      <family val="2"/>
      <charset val="1"/>
    </font>
    <font>
      <sz val="12"/>
      <name val="Calibri"/>
      <family val="2"/>
      <charset val="1"/>
    </font>
    <font>
      <sz val="12"/>
      <color rgb="FF000000"/>
      <name val="Calibri"/>
      <family val="2"/>
      <charset val="1"/>
    </font>
    <font>
      <sz val="12"/>
      <color rgb="FF000000"/>
      <name val="Times New Roman"/>
      <family val="1"/>
      <charset val="1"/>
    </font>
    <font>
      <b/>
      <sz val="13"/>
      <name val="Calibri"/>
      <family val="2"/>
      <charset val="1"/>
    </font>
    <font>
      <b/>
      <sz val="12"/>
      <color rgb="FFFF0000"/>
      <name val="Calibri"/>
      <family val="2"/>
      <charset val="1"/>
    </font>
    <font>
      <sz val="8"/>
      <name val="Calibri"/>
      <family val="2"/>
      <charset val="1"/>
    </font>
    <font>
      <sz val="6"/>
      <name val="Calibri"/>
      <family val="2"/>
      <charset val="1"/>
    </font>
    <font>
      <b/>
      <sz val="6"/>
      <name val="Calibri"/>
      <family val="2"/>
      <charset val="1"/>
    </font>
    <font>
      <b/>
      <sz val="7"/>
      <name val="Calibri"/>
      <family val="2"/>
      <charset val="1"/>
    </font>
    <font>
      <sz val="7"/>
      <name val="Calibri"/>
      <family val="2"/>
      <charset val="1"/>
    </font>
    <font>
      <sz val="24"/>
      <color rgb="FFFF0000"/>
      <name val="Calibri"/>
      <family val="2"/>
      <charset val="1"/>
    </font>
    <font>
      <b/>
      <sz val="18"/>
      <name val="Calibri"/>
      <family val="2"/>
      <charset val="1"/>
    </font>
    <font>
      <sz val="11"/>
      <color rgb="FF000000"/>
      <name val="Calibri"/>
      <family val="2"/>
      <charset val="1"/>
    </font>
    <font>
      <sz val="11"/>
      <color indexed="63"/>
      <name val="Calibri"/>
      <family val="2"/>
    </font>
    <font>
      <sz val="10"/>
      <name val="Arial"/>
      <family val="2"/>
    </font>
    <font>
      <b/>
      <sz val="9"/>
      <color indexed="19"/>
      <name val="Arial"/>
      <family val="2"/>
    </font>
    <font>
      <b/>
      <sz val="11"/>
      <color indexed="19"/>
      <name val="Calibri"/>
      <family val="2"/>
    </font>
    <font>
      <b/>
      <sz val="10"/>
      <name val="Arial"/>
      <family val="2"/>
    </font>
    <font>
      <sz val="9"/>
      <color indexed="63"/>
      <name val="Arial"/>
      <family val="2"/>
    </font>
    <font>
      <sz val="11"/>
      <color indexed="54"/>
      <name val="Calibri"/>
      <family val="2"/>
    </font>
    <font>
      <b/>
      <sz val="11"/>
      <color indexed="54"/>
      <name val="Calibri"/>
      <family val="2"/>
    </font>
    <font>
      <sz val="10"/>
      <color indexed="54"/>
      <name val="Calibri"/>
      <family val="2"/>
    </font>
    <font>
      <sz val="8"/>
      <name val="Arial"/>
      <family val="2"/>
    </font>
    <font>
      <b/>
      <sz val="11"/>
      <color indexed="63"/>
      <name val="Calibri"/>
      <family val="2"/>
    </font>
    <font>
      <b/>
      <sz val="12"/>
      <name val="Arial"/>
      <family val="2"/>
    </font>
    <font>
      <i/>
      <sz val="10"/>
      <name val="Arial"/>
      <family val="2"/>
    </font>
    <font>
      <b/>
      <i/>
      <sz val="10"/>
      <name val="Arial"/>
      <family val="2"/>
    </font>
    <font>
      <sz val="12"/>
      <name val="Arial"/>
      <family val="2"/>
    </font>
    <font>
      <sz val="10"/>
      <color rgb="FF333399"/>
      <name val="Calibri"/>
      <family val="2"/>
      <charset val="1"/>
    </font>
    <font>
      <u/>
      <sz val="11"/>
      <name val="Calibri"/>
      <family val="2"/>
      <charset val="1"/>
    </font>
    <font>
      <b/>
      <sz val="11"/>
      <name val="Calibri"/>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2"/>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sz val="10"/>
      <name val="Helv"/>
      <charset val="204"/>
    </font>
    <font>
      <sz val="10"/>
      <name val="Calibri"/>
      <family val="2"/>
    </font>
    <font>
      <u/>
      <sz val="9.9"/>
      <color theme="10"/>
      <name val="Calibri"/>
      <family val="2"/>
    </font>
    <font>
      <sz val="12"/>
      <color theme="1"/>
      <name val="Arial"/>
      <family val="2"/>
    </font>
    <font>
      <b/>
      <sz val="10"/>
      <color indexed="63"/>
      <name val="Calibri"/>
      <family val="2"/>
    </font>
    <font>
      <b/>
      <sz val="12"/>
      <color indexed="63"/>
      <name val="Calibri"/>
      <family val="2"/>
    </font>
    <font>
      <sz val="10"/>
      <color indexed="63"/>
      <name val="Calibri"/>
      <family val="2"/>
    </font>
    <font>
      <sz val="8"/>
      <name val="Calibri"/>
      <family val="2"/>
    </font>
    <font>
      <sz val="11"/>
      <name val="Calibri"/>
      <family val="2"/>
    </font>
    <font>
      <b/>
      <sz val="11"/>
      <name val="Arial"/>
      <family val="2"/>
    </font>
    <font>
      <b/>
      <sz val="10"/>
      <name val="Helv"/>
      <charset val="134"/>
    </font>
    <font>
      <b/>
      <sz val="11"/>
      <name val="Helv"/>
      <charset val="134"/>
    </font>
    <font>
      <sz val="10"/>
      <name val="Helv"/>
      <charset val="134"/>
    </font>
    <font>
      <sz val="10"/>
      <name val="BERNHARD"/>
      <charset val="134"/>
    </font>
    <font>
      <b/>
      <sz val="18"/>
      <color indexed="62"/>
      <name val="Cambria"/>
      <family val="1"/>
    </font>
    <font>
      <b/>
      <sz val="18"/>
      <color indexed="56"/>
      <name val="Cambria"/>
      <family val="1"/>
    </font>
    <font>
      <sz val="8"/>
      <name val="Helv"/>
      <charset val="134"/>
    </font>
    <font>
      <b/>
      <sz val="12"/>
      <name val="Helv"/>
      <charset val="134"/>
    </font>
    <font>
      <b/>
      <sz val="13"/>
      <name val="Calibri"/>
      <family val="2"/>
    </font>
    <font>
      <b/>
      <sz val="10"/>
      <name val="Calibri"/>
      <family val="2"/>
    </font>
    <font>
      <sz val="9"/>
      <name val="Calibri"/>
      <family val="2"/>
    </font>
    <font>
      <b/>
      <sz val="15"/>
      <color indexed="54"/>
      <name val="Calibri"/>
      <family val="2"/>
    </font>
    <font>
      <b/>
      <sz val="13"/>
      <color indexed="54"/>
      <name val="Calibri"/>
      <family val="2"/>
    </font>
    <font>
      <sz val="18"/>
      <color indexed="54"/>
      <name val="Calibri Light"/>
      <family val="2"/>
    </font>
  </fonts>
  <fills count="118">
    <fill>
      <patternFill patternType="none"/>
    </fill>
    <fill>
      <patternFill patternType="gray125"/>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rgb="FFB9CDE5"/>
        <bgColor rgb="FFA6CAF0"/>
      </patternFill>
    </fill>
    <fill>
      <patternFill patternType="solid">
        <fgColor rgb="FFFFFF00"/>
        <bgColor rgb="FFFFFF00"/>
      </patternFill>
    </fill>
    <fill>
      <patternFill patternType="solid">
        <fgColor rgb="FFFFFFFF"/>
        <bgColor indexed="64"/>
      </patternFill>
    </fill>
    <fill>
      <patternFill patternType="solid">
        <fgColor rgb="FF008080"/>
        <bgColor indexed="64"/>
      </patternFill>
    </fill>
    <fill>
      <patternFill patternType="solid">
        <fgColor rgb="FFE3E3E3"/>
        <bgColor indexed="64"/>
      </patternFill>
    </fill>
    <fill>
      <patternFill patternType="solid">
        <fgColor rgb="FFFFFFC0"/>
        <bgColor indexed="64"/>
      </patternFill>
    </fill>
    <fill>
      <patternFill patternType="solid">
        <fgColor theme="0"/>
        <bgColor rgb="FFA6CAF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47"/>
        <bgColor indexed="64"/>
      </patternFill>
    </fill>
    <fill>
      <patternFill patternType="solid">
        <fgColor indexed="44"/>
        <bgColor indexed="64"/>
      </patternFill>
    </fill>
    <fill>
      <patternFill patternType="solid">
        <fgColor indexed="57"/>
        <bgColor indexed="2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5" tint="0.79998168889431442"/>
        <bgColor rgb="FFFFFFC0"/>
      </patternFill>
    </fill>
    <fill>
      <patternFill patternType="solid">
        <fgColor theme="9" tint="0.79998168889431442"/>
        <bgColor rgb="FFFFFFC0"/>
      </patternFill>
    </fill>
    <fill>
      <patternFill patternType="solid">
        <fgColor theme="6" tint="0.79998168889431442"/>
        <bgColor rgb="FFFFFFC0"/>
      </patternFill>
    </fill>
  </fills>
  <borders count="147">
    <border>
      <left/>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double">
        <color auto="1"/>
      </bottom>
      <diagonal/>
    </border>
    <border>
      <left/>
      <right style="double">
        <color auto="1"/>
      </right>
      <top/>
      <bottom/>
      <diagonal/>
    </border>
    <border>
      <left/>
      <right/>
      <top/>
      <bottom style="medium">
        <color auto="1"/>
      </bottom>
      <diagonal/>
    </border>
    <border>
      <left/>
      <right style="double">
        <color auto="1"/>
      </right>
      <top/>
      <bottom style="double">
        <color auto="1"/>
      </bottom>
      <diagonal/>
    </border>
    <border>
      <left style="thin">
        <color auto="1"/>
      </left>
      <right style="thin">
        <color auto="1"/>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style="double">
        <color auto="1"/>
      </top>
      <bottom/>
      <diagonal/>
    </border>
    <border>
      <left style="double">
        <color auto="1"/>
      </left>
      <right style="thin">
        <color auto="1"/>
      </right>
      <top style="double">
        <color auto="1"/>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double">
        <color indexed="64"/>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s>
  <cellStyleXfs count="14688">
    <xf numFmtId="0" fontId="0" fillId="0" borderId="0"/>
    <xf numFmtId="180" fontId="33" fillId="0" borderId="0" applyBorder="0" applyProtection="0"/>
    <xf numFmtId="173" fontId="33" fillId="0" borderId="0" applyBorder="0" applyProtection="0"/>
    <xf numFmtId="9" fontId="33" fillId="0" borderId="0" applyBorder="0" applyProtection="0"/>
    <xf numFmtId="0" fontId="53" fillId="0" borderId="0" applyBorder="0" applyProtection="0"/>
    <xf numFmtId="0" fontId="88" fillId="2" borderId="0" applyBorder="0" applyProtection="0"/>
    <xf numFmtId="0" fontId="88" fillId="2" borderId="0" applyBorder="0" applyProtection="0"/>
    <xf numFmtId="0" fontId="88" fillId="3" borderId="0" applyBorder="0" applyProtection="0"/>
    <xf numFmtId="0" fontId="88" fillId="3" borderId="0" applyBorder="0" applyProtection="0"/>
    <xf numFmtId="0" fontId="88" fillId="4" borderId="0" applyBorder="0" applyProtection="0"/>
    <xf numFmtId="0" fontId="88" fillId="4" borderId="0" applyBorder="0" applyProtection="0"/>
    <xf numFmtId="0" fontId="88" fillId="5" borderId="0" applyBorder="0" applyProtection="0"/>
    <xf numFmtId="0" fontId="88" fillId="5" borderId="0" applyBorder="0" applyProtection="0"/>
    <xf numFmtId="0" fontId="88" fillId="6" borderId="0" applyBorder="0" applyProtection="0"/>
    <xf numFmtId="0" fontId="88" fillId="6" borderId="0" applyBorder="0" applyProtection="0"/>
    <xf numFmtId="0" fontId="88" fillId="7" borderId="0" applyBorder="0" applyProtection="0"/>
    <xf numFmtId="0" fontId="88" fillId="7" borderId="0" applyBorder="0" applyProtection="0"/>
    <xf numFmtId="0" fontId="88" fillId="8" borderId="0" applyBorder="0" applyProtection="0"/>
    <xf numFmtId="0" fontId="88" fillId="8" borderId="0" applyBorder="0" applyProtection="0"/>
    <xf numFmtId="0" fontId="88" fillId="8" borderId="0" applyBorder="0" applyProtection="0"/>
    <xf numFmtId="0" fontId="88" fillId="8" borderId="0" applyBorder="0" applyProtection="0"/>
    <xf numFmtId="0" fontId="88" fillId="8" borderId="0" applyBorder="0" applyProtection="0"/>
    <xf numFmtId="0" fontId="88" fillId="2" borderId="0" applyBorder="0" applyProtection="0"/>
    <xf numFmtId="0" fontId="88" fillId="8" borderId="0" applyBorder="0" applyProtection="0"/>
    <xf numFmtId="0" fontId="88" fillId="2" borderId="0" applyBorder="0" applyProtection="0"/>
    <xf numFmtId="0" fontId="88" fillId="8" borderId="0" applyBorder="0" applyProtection="0"/>
    <xf numFmtId="0" fontId="88" fillId="8"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3" borderId="0" applyBorder="0" applyProtection="0"/>
    <xf numFmtId="0" fontId="88" fillId="9" borderId="0" applyBorder="0" applyProtection="0"/>
    <xf numFmtId="0" fontId="88" fillId="3" borderId="0" applyBorder="0" applyProtection="0"/>
    <xf numFmtId="0" fontId="88" fillId="9" borderId="0" applyBorder="0" applyProtection="0"/>
    <xf numFmtId="0" fontId="88" fillId="9"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4" borderId="0" applyBorder="0" applyProtection="0"/>
    <xf numFmtId="0" fontId="88" fillId="10" borderId="0" applyBorder="0" applyProtection="0"/>
    <xf numFmtId="0" fontId="88" fillId="4" borderId="0" applyBorder="0" applyProtection="0"/>
    <xf numFmtId="0" fontId="88" fillId="10" borderId="0" applyBorder="0" applyProtection="0"/>
    <xf numFmtId="0" fontId="88" fillId="10" borderId="0" applyBorder="0" applyProtection="0"/>
    <xf numFmtId="0" fontId="88" fillId="7" borderId="0" applyBorder="0" applyProtection="0"/>
    <xf numFmtId="0" fontId="88" fillId="7" borderId="0" applyBorder="0" applyProtection="0"/>
    <xf numFmtId="0" fontId="88" fillId="7" borderId="0" applyBorder="0" applyProtection="0"/>
    <xf numFmtId="0" fontId="88" fillId="7" borderId="0" applyBorder="0" applyProtection="0"/>
    <xf numFmtId="0" fontId="88" fillId="7" borderId="0" applyBorder="0" applyProtection="0"/>
    <xf numFmtId="0" fontId="88" fillId="5" borderId="0" applyBorder="0" applyProtection="0"/>
    <xf numFmtId="0" fontId="88" fillId="7" borderId="0" applyBorder="0" applyProtection="0"/>
    <xf numFmtId="0" fontId="88" fillId="5" borderId="0" applyBorder="0" applyProtection="0"/>
    <xf numFmtId="0" fontId="88" fillId="7" borderId="0" applyBorder="0" applyProtection="0"/>
    <xf numFmtId="0" fontId="88" fillId="7"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7" borderId="0" applyBorder="0" applyProtection="0"/>
    <xf numFmtId="0" fontId="88" fillId="10" borderId="0" applyBorder="0" applyProtection="0"/>
    <xf numFmtId="0" fontId="88" fillId="7" borderId="0" applyBorder="0" applyProtection="0"/>
    <xf numFmtId="0" fontId="88" fillId="10" borderId="0" applyBorder="0" applyProtection="0"/>
    <xf numFmtId="0" fontId="88" fillId="8" borderId="0" applyBorder="0" applyProtection="0"/>
    <xf numFmtId="0" fontId="88" fillId="8" borderId="0" applyBorder="0" applyProtection="0"/>
    <xf numFmtId="0" fontId="88" fillId="9" borderId="0" applyBorder="0" applyProtection="0"/>
    <xf numFmtId="0" fontId="88" fillId="9" borderId="0" applyBorder="0" applyProtection="0"/>
    <xf numFmtId="0" fontId="88" fillId="11" borderId="0" applyBorder="0" applyProtection="0"/>
    <xf numFmtId="0" fontId="88" fillId="11" borderId="0" applyBorder="0" applyProtection="0"/>
    <xf numFmtId="0" fontId="88" fillId="5" borderId="0" applyBorder="0" applyProtection="0"/>
    <xf numFmtId="0" fontId="88" fillId="5" borderId="0" applyBorder="0" applyProtection="0"/>
    <xf numFmtId="0" fontId="88" fillId="8" borderId="0" applyBorder="0" applyProtection="0"/>
    <xf numFmtId="0" fontId="88" fillId="8" borderId="0" applyBorder="0" applyProtection="0"/>
    <xf numFmtId="0" fontId="88" fillId="12" borderId="0" applyBorder="0" applyProtection="0"/>
    <xf numFmtId="0" fontId="88" fillId="12"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8" borderId="0" applyBorder="0" applyProtection="0"/>
    <xf numFmtId="0" fontId="88" fillId="6" borderId="0" applyBorder="0" applyProtection="0"/>
    <xf numFmtId="0" fontId="88" fillId="8" borderId="0" applyBorder="0" applyProtection="0"/>
    <xf numFmtId="0" fontId="88" fillId="6"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1" borderId="0" applyBorder="0" applyProtection="0"/>
    <xf numFmtId="0" fontId="88" fillId="13" borderId="0" applyBorder="0" applyProtection="0"/>
    <xf numFmtId="0" fontId="88" fillId="11" borderId="0" applyBorder="0" applyProtection="0"/>
    <xf numFmtId="0" fontId="88" fillId="13" borderId="0" applyBorder="0" applyProtection="0"/>
    <xf numFmtId="0" fontId="88" fillId="1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5" borderId="0" applyBorder="0" applyProtection="0"/>
    <xf numFmtId="0" fontId="88" fillId="3" borderId="0" applyBorder="0" applyProtection="0"/>
    <xf numFmtId="0" fontId="88" fillId="5" borderId="0" applyBorder="0" applyProtection="0"/>
    <xf numFmtId="0" fontId="88" fillId="3"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8" borderId="0" applyBorder="0" applyProtection="0"/>
    <xf numFmtId="0" fontId="88" fillId="6" borderId="0" applyBorder="0" applyProtection="0"/>
    <xf numFmtId="0" fontId="88" fillId="8" borderId="0" applyBorder="0" applyProtection="0"/>
    <xf numFmtId="0" fontId="88" fillId="6"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2" borderId="0" applyBorder="0" applyProtection="0"/>
    <xf numFmtId="0" fontId="88" fillId="10" borderId="0" applyBorder="0" applyProtection="0"/>
    <xf numFmtId="0" fontId="88" fillId="12" borderId="0" applyBorder="0" applyProtection="0"/>
    <xf numFmtId="0" fontId="88" fillId="10" borderId="0" applyBorder="0" applyProtection="0"/>
    <xf numFmtId="0" fontId="6" fillId="14" borderId="0" applyBorder="0" applyProtection="0"/>
    <xf numFmtId="0" fontId="6" fillId="14" borderId="0" applyBorder="0" applyProtection="0"/>
    <xf numFmtId="0" fontId="6" fillId="9" borderId="0" applyBorder="0" applyProtection="0"/>
    <xf numFmtId="0" fontId="6" fillId="9" borderId="0" applyBorder="0" applyProtection="0"/>
    <xf numFmtId="0" fontId="6" fillId="11" borderId="0" applyBorder="0" applyProtection="0"/>
    <xf numFmtId="0" fontId="6" fillId="11" borderId="0" applyBorder="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7" borderId="0" applyBorder="0" applyProtection="0"/>
    <xf numFmtId="0" fontId="6" fillId="17" borderId="0" applyBorder="0" applyProtection="0"/>
    <xf numFmtId="0" fontId="6" fillId="6" borderId="0" applyBorder="0" applyProtection="0"/>
    <xf numFmtId="0" fontId="6" fillId="14" borderId="0" applyBorder="0" applyProtection="0"/>
    <xf numFmtId="0" fontId="6" fillId="18" borderId="0" applyBorder="0" applyProtection="0"/>
    <xf numFmtId="0" fontId="6" fillId="9" borderId="0" applyBorder="0" applyProtection="0"/>
    <xf numFmtId="0" fontId="6" fillId="12" borderId="0" applyBorder="0" applyProtection="0"/>
    <xf numFmtId="0" fontId="6" fillId="12" borderId="0" applyBorder="0" applyProtection="0"/>
    <xf numFmtId="0" fontId="6" fillId="11" borderId="0" applyBorder="0" applyProtection="0"/>
    <xf numFmtId="0" fontId="6" fillId="3" borderId="0" applyBorder="0" applyProtection="0"/>
    <xf numFmtId="0" fontId="6" fillId="3" borderId="0" applyBorder="0" applyProtection="0"/>
    <xf numFmtId="0" fontId="6" fillId="15" borderId="0" applyBorder="0" applyProtection="0"/>
    <xf numFmtId="0" fontId="6" fillId="6" borderId="0" applyBorder="0" applyProtection="0"/>
    <xf numFmtId="0" fontId="6" fillId="16" borderId="0" applyBorder="0" applyProtection="0"/>
    <xf numFmtId="0" fontId="6" fillId="9" borderId="0" applyBorder="0" applyProtection="0"/>
    <xf numFmtId="0" fontId="6" fillId="9" borderId="0" applyBorder="0" applyProtection="0"/>
    <xf numFmtId="0" fontId="6" fillId="17" borderId="0" applyBorder="0" applyProtection="0"/>
    <xf numFmtId="0" fontId="7" fillId="0" borderId="0"/>
    <xf numFmtId="0" fontId="7" fillId="0" borderId="0"/>
    <xf numFmtId="0" fontId="7" fillId="0" borderId="0"/>
    <xf numFmtId="0" fontId="7" fillId="0" borderId="0"/>
    <xf numFmtId="0" fontId="8" fillId="6" borderId="0" applyBorder="0" applyProtection="0"/>
    <xf numFmtId="0" fontId="8" fillId="4" borderId="0" applyBorder="0" applyProtection="0"/>
    <xf numFmtId="0" fontId="9" fillId="0" borderId="1" applyProtection="0"/>
    <xf numFmtId="0" fontId="9" fillId="0" borderId="1" applyProtection="0"/>
    <xf numFmtId="0" fontId="10" fillId="0" borderId="2" applyProtection="0"/>
    <xf numFmtId="0" fontId="10" fillId="0" borderId="2" applyProtection="0"/>
    <xf numFmtId="0" fontId="11" fillId="0" borderId="3" applyProtection="0"/>
    <xf numFmtId="0" fontId="11" fillId="0" borderId="3" applyProtection="0"/>
    <xf numFmtId="0" fontId="11" fillId="0" borderId="0" applyBorder="0" applyProtection="0"/>
    <xf numFmtId="0" fontId="11" fillId="0" borderId="0" applyBorder="0" applyProtection="0"/>
    <xf numFmtId="0" fontId="12" fillId="0" borderId="0"/>
    <xf numFmtId="164" fontId="13" fillId="0" borderId="0">
      <protection locked="0"/>
    </xf>
    <xf numFmtId="165" fontId="88" fillId="0" borderId="0" applyBorder="0" applyProtection="0"/>
    <xf numFmtId="164" fontId="13" fillId="0" borderId="0">
      <protection locked="0"/>
    </xf>
    <xf numFmtId="0" fontId="14" fillId="0" borderId="0"/>
    <xf numFmtId="0" fontId="15" fillId="0" borderId="0"/>
    <xf numFmtId="0" fontId="14" fillId="0" borderId="0"/>
    <xf numFmtId="0" fontId="15" fillId="0" borderId="0"/>
    <xf numFmtId="166" fontId="88" fillId="0" borderId="0" applyBorder="0" applyProtection="0"/>
    <xf numFmtId="0" fontId="6" fillId="19" borderId="0" applyBorder="0" applyProtection="0"/>
    <xf numFmtId="0" fontId="6" fillId="19" borderId="0" applyBorder="0" applyProtection="0"/>
    <xf numFmtId="0" fontId="6" fillId="20" borderId="0" applyBorder="0" applyProtection="0"/>
    <xf numFmtId="0" fontId="6" fillId="20" borderId="0" applyBorder="0" applyProtection="0"/>
    <xf numFmtId="0" fontId="6" fillId="21" borderId="0" applyBorder="0" applyProtection="0"/>
    <xf numFmtId="0" fontId="6" fillId="21" borderId="0" applyBorder="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8" borderId="0" applyBorder="0" applyProtection="0"/>
    <xf numFmtId="0" fontId="6" fillId="18" borderId="0" applyBorder="0" applyProtection="0"/>
    <xf numFmtId="0" fontId="8" fillId="4" borderId="0" applyBorder="0" applyProtection="0"/>
    <xf numFmtId="0" fontId="8" fillId="4" borderId="0" applyBorder="0" applyProtection="0"/>
    <xf numFmtId="164" fontId="13" fillId="0" borderId="0">
      <protection locked="0"/>
    </xf>
    <xf numFmtId="167" fontId="7" fillId="0" borderId="0">
      <alignment horizontal="center"/>
    </xf>
    <xf numFmtId="168" fontId="88" fillId="0" borderId="0" applyBorder="0" applyProtection="0"/>
    <xf numFmtId="164" fontId="13" fillId="0" borderId="0">
      <protection locked="0"/>
    </xf>
    <xf numFmtId="169" fontId="88" fillId="0" borderId="0" applyBorder="0" applyProtection="0"/>
    <xf numFmtId="0" fontId="16" fillId="22" borderId="4"/>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7" fillId="23"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7" fillId="23"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8" fillId="24" borderId="5" applyProtection="0"/>
    <xf numFmtId="0" fontId="18" fillId="24" borderId="5" applyProtection="0"/>
    <xf numFmtId="0" fontId="19" fillId="0" borderId="6" applyProtection="0"/>
    <xf numFmtId="0" fontId="19" fillId="0" borderId="6" applyProtection="0"/>
    <xf numFmtId="0" fontId="20" fillId="0" borderId="7" applyProtection="0"/>
    <xf numFmtId="0" fontId="19" fillId="0" borderId="6" applyProtection="0"/>
    <xf numFmtId="164" fontId="13" fillId="0" borderId="0">
      <protection locked="0"/>
    </xf>
    <xf numFmtId="0" fontId="21" fillId="0" borderId="0">
      <protection locked="0"/>
    </xf>
    <xf numFmtId="0" fontId="22" fillId="0" borderId="0">
      <protection locked="0"/>
    </xf>
    <xf numFmtId="0" fontId="22" fillId="0" borderId="0">
      <protection locked="0"/>
    </xf>
    <xf numFmtId="0" fontId="23" fillId="7" borderId="4"/>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13"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13"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23" fillId="7" borderId="4" applyProtection="0"/>
    <xf numFmtId="0" fontId="88" fillId="0" borderId="0" applyBorder="0"/>
    <xf numFmtId="0" fontId="88" fillId="0" borderId="0" applyBorder="0"/>
    <xf numFmtId="0" fontId="24" fillId="0" borderId="0"/>
    <xf numFmtId="0" fontId="25" fillId="0" borderId="0"/>
    <xf numFmtId="0" fontId="25" fillId="0" borderId="0"/>
    <xf numFmtId="170" fontId="88" fillId="0" borderId="0" applyBorder="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164" fontId="13" fillId="0" borderId="0">
      <protection locked="0"/>
    </xf>
    <xf numFmtId="0" fontId="26" fillId="0" borderId="0" applyBorder="0" applyProtection="0"/>
    <xf numFmtId="0" fontId="27" fillId="23" borderId="0" applyBorder="0" applyProtection="0"/>
    <xf numFmtId="0" fontId="28" fillId="0" borderId="0">
      <alignment horizontal="left"/>
    </xf>
    <xf numFmtId="164" fontId="29" fillId="0" borderId="0">
      <protection locked="0"/>
    </xf>
    <xf numFmtId="164" fontId="29" fillId="0" borderId="0">
      <protection locked="0"/>
    </xf>
    <xf numFmtId="0" fontId="30" fillId="0" borderId="0" applyBorder="0" applyProtection="0"/>
    <xf numFmtId="0" fontId="31" fillId="3" borderId="0" applyBorder="0" applyProtection="0"/>
    <xf numFmtId="0" fontId="31" fillId="3" borderId="0" applyBorder="0" applyProtection="0"/>
    <xf numFmtId="0" fontId="31" fillId="5" borderId="0" applyBorder="0" applyProtection="0"/>
    <xf numFmtId="0" fontId="31" fillId="3" borderId="0" applyBorder="0" applyProtection="0"/>
    <xf numFmtId="0" fontId="27" fillId="23" borderId="0" applyBorder="0" applyProtection="0"/>
    <xf numFmtId="0" fontId="27" fillId="23" borderId="0" applyBorder="0" applyProtection="0"/>
    <xf numFmtId="0" fontId="27" fillId="23" borderId="0" applyBorder="0" applyProtection="0"/>
    <xf numFmtId="0" fontId="27" fillId="23" borderId="0" applyBorder="0" applyProtection="0"/>
    <xf numFmtId="171" fontId="88" fillId="0" borderId="0" applyBorder="0" applyProtection="0"/>
    <xf numFmtId="172" fontId="88" fillId="0" borderId="0" applyBorder="0" applyProtection="0"/>
    <xf numFmtId="0" fontId="32" fillId="0" borderId="8"/>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33" fillId="0" borderId="0" applyBorder="0" applyProtection="0"/>
    <xf numFmtId="173" fontId="33" fillId="0" borderId="0" applyBorder="0" applyProtection="0"/>
    <xf numFmtId="173" fontId="33" fillId="0" borderId="0" applyBorder="0" applyProtection="0"/>
    <xf numFmtId="173" fontId="88" fillId="0" borderId="0" applyBorder="0" applyProtection="0"/>
    <xf numFmtId="173" fontId="7" fillId="0" borderId="0"/>
    <xf numFmtId="173" fontId="7" fillId="0" borderId="0"/>
    <xf numFmtId="173" fontId="7" fillId="0" borderId="0" applyBorder="0" applyProtection="0"/>
    <xf numFmtId="173" fontId="7" fillId="0" borderId="0" applyBorder="0" applyProtection="0"/>
    <xf numFmtId="173" fontId="88" fillId="0" borderId="0" applyBorder="0" applyProtection="0"/>
    <xf numFmtId="173" fontId="88" fillId="0" borderId="0" applyBorder="0" applyProtection="0"/>
    <xf numFmtId="173" fontId="7" fillId="0" borderId="0"/>
    <xf numFmtId="173" fontId="7" fillId="0" borderId="0" applyBorder="0" applyProtection="0"/>
    <xf numFmtId="173" fontId="7" fillId="0" borderId="0" applyBorder="0" applyProtection="0"/>
    <xf numFmtId="166" fontId="88" fillId="0" borderId="0"/>
    <xf numFmtId="174" fontId="88" fillId="0" borderId="0" applyBorder="0" applyProtection="0"/>
    <xf numFmtId="174" fontId="88" fillId="0" borderId="0" applyBorder="0" applyProtection="0"/>
    <xf numFmtId="173" fontId="7" fillId="0" borderId="0" applyBorder="0" applyProtection="0"/>
    <xf numFmtId="173" fontId="7" fillId="0" borderId="0" applyBorder="0" applyProtection="0"/>
    <xf numFmtId="173" fontId="7" fillId="0" borderId="0"/>
    <xf numFmtId="173" fontId="7" fillId="0" borderId="0" applyBorder="0" applyProtection="0"/>
    <xf numFmtId="173" fontId="7" fillId="0" borderId="0" applyBorder="0" applyProtection="0"/>
    <xf numFmtId="173" fontId="88" fillId="0" borderId="0"/>
    <xf numFmtId="173" fontId="7" fillId="0" borderId="0"/>
    <xf numFmtId="173" fontId="7" fillId="0" borderId="0" applyBorder="0" applyProtection="0"/>
    <xf numFmtId="173" fontId="7" fillId="0" borderId="0" applyBorder="0" applyProtection="0"/>
    <xf numFmtId="173" fontId="7" fillId="0" borderId="0" applyBorder="0" applyProtection="0"/>
    <xf numFmtId="173" fontId="7"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5" fontId="88" fillId="0" borderId="0" applyBorder="0" applyProtection="0"/>
    <xf numFmtId="176" fontId="88" fillId="0" borderId="0" applyBorder="0" applyProtection="0"/>
    <xf numFmtId="177" fontId="88" fillId="0" borderId="0" applyBorder="0" applyProtection="0"/>
    <xf numFmtId="0" fontId="21" fillId="0" borderId="0">
      <protection locked="0"/>
    </xf>
    <xf numFmtId="0" fontId="34" fillId="13" borderId="0" applyBorder="0" applyProtection="0"/>
    <xf numFmtId="0" fontId="35" fillId="13" borderId="0" applyBorder="0" applyProtection="0"/>
    <xf numFmtId="0" fontId="35" fillId="13" borderId="0" applyBorder="0" applyProtection="0"/>
    <xf numFmtId="0" fontId="35" fillId="13" borderId="0" applyBorder="0" applyProtection="0"/>
    <xf numFmtId="178" fontId="36" fillId="0" borderId="0"/>
    <xf numFmtId="179" fontId="7" fillId="0" borderId="0"/>
    <xf numFmtId="0" fontId="37" fillId="0" borderId="0"/>
    <xf numFmtId="0" fontId="37" fillId="0" borderId="0"/>
    <xf numFmtId="0" fontId="37" fillId="0" borderId="0"/>
    <xf numFmtId="0" fontId="37" fillId="0" borderId="0"/>
    <xf numFmtId="0" fontId="88" fillId="0" borderId="0"/>
    <xf numFmtId="0" fontId="37"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pplyBorder="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 fillId="0" borderId="0"/>
    <xf numFmtId="0" fontId="88" fillId="0" borderId="0" applyBorder="0" applyProtection="0"/>
    <xf numFmtId="0" fontId="37" fillId="0" borderId="0"/>
    <xf numFmtId="0" fontId="7" fillId="0" borderId="0"/>
    <xf numFmtId="0" fontId="88" fillId="0" borderId="0"/>
    <xf numFmtId="0" fontId="88" fillId="0" borderId="0"/>
    <xf numFmtId="0" fontId="88" fillId="0" borderId="0"/>
    <xf numFmtId="0" fontId="88" fillId="0" borderId="0"/>
    <xf numFmtId="0" fontId="88" fillId="0" borderId="0"/>
    <xf numFmtId="0" fontId="7" fillId="0" borderId="0"/>
    <xf numFmtId="0" fontId="88" fillId="0" borderId="0"/>
    <xf numFmtId="0" fontId="7" fillId="0" borderId="0"/>
    <xf numFmtId="0" fontId="88"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applyProtection="0"/>
    <xf numFmtId="0" fontId="88" fillId="0" borderId="0" applyBorder="0" applyProtection="0"/>
    <xf numFmtId="0" fontId="7" fillId="0" borderId="0"/>
    <xf numFmtId="0" fontId="88"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applyBorder="0" applyProtection="0"/>
    <xf numFmtId="0" fontId="7" fillId="0" borderId="0"/>
    <xf numFmtId="0" fontId="7" fillId="0" borderId="0"/>
    <xf numFmtId="0" fontId="37" fillId="0" borderId="0"/>
    <xf numFmtId="0" fontId="37" fillId="0" borderId="0"/>
    <xf numFmtId="0" fontId="7" fillId="0" borderId="0"/>
    <xf numFmtId="0" fontId="37" fillId="0" borderId="0"/>
    <xf numFmtId="0" fontId="37" fillId="0" borderId="0"/>
    <xf numFmtId="0" fontId="3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7" fillId="0" borderId="0"/>
    <xf numFmtId="0" fontId="88" fillId="0" borderId="0"/>
    <xf numFmtId="0" fontId="88" fillId="0" borderId="0"/>
    <xf numFmtId="0" fontId="7" fillId="0" borderId="0"/>
    <xf numFmtId="0" fontId="88" fillId="0" borderId="0"/>
    <xf numFmtId="0" fontId="7" fillId="0" borderId="0"/>
    <xf numFmtId="0" fontId="7"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38" fillId="0" borderId="0"/>
    <xf numFmtId="0" fontId="38" fillId="0" borderId="0"/>
    <xf numFmtId="0" fontId="7" fillId="0" borderId="0"/>
    <xf numFmtId="0" fontId="7" fillId="0" borderId="0"/>
    <xf numFmtId="0" fontId="7" fillId="0" borderId="0"/>
    <xf numFmtId="0" fontId="7" fillId="0" borderId="0"/>
    <xf numFmtId="0" fontId="88" fillId="0" borderId="0"/>
    <xf numFmtId="0" fontId="88" fillId="10" borderId="9"/>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164" fontId="13" fillId="0" borderId="0">
      <protection locked="0"/>
    </xf>
    <xf numFmtId="10" fontId="88" fillId="0" borderId="0" applyBorder="0" applyProtection="0"/>
    <xf numFmtId="9" fontId="88" fillId="0" borderId="0"/>
    <xf numFmtId="9" fontId="7" fillId="0" borderId="0" applyBorder="0" applyProtection="0"/>
    <xf numFmtId="9" fontId="88" fillId="0" borderId="0" applyBorder="0" applyProtection="0"/>
    <xf numFmtId="9" fontId="88" fillId="0" borderId="0" applyBorder="0" applyProtection="0"/>
    <xf numFmtId="9" fontId="7" fillId="0" borderId="0"/>
    <xf numFmtId="9" fontId="7" fillId="0" borderId="0" applyBorder="0" applyProtection="0"/>
    <xf numFmtId="9" fontId="7" fillId="0" borderId="0" applyBorder="0" applyProtection="0"/>
    <xf numFmtId="9" fontId="7" fillId="0" borderId="0"/>
    <xf numFmtId="9" fontId="7" fillId="0" borderId="0" applyBorder="0" applyProtection="0"/>
    <xf numFmtId="9" fontId="7" fillId="0" borderId="0" applyBorder="0" applyProtection="0"/>
    <xf numFmtId="0" fontId="88" fillId="0" borderId="0"/>
    <xf numFmtId="0" fontId="88" fillId="0" borderId="0" applyBorder="0" applyProtection="0"/>
    <xf numFmtId="0" fontId="88" fillId="0" borderId="0" applyBorder="0" applyProtection="0"/>
    <xf numFmtId="0" fontId="88" fillId="0" borderId="0" applyBorder="0"/>
    <xf numFmtId="9" fontId="33" fillId="0" borderId="0" applyBorder="0" applyProtection="0"/>
    <xf numFmtId="9" fontId="7" fillId="0" borderId="0"/>
    <xf numFmtId="9" fontId="7" fillId="0" borderId="0" applyBorder="0" applyProtection="0"/>
    <xf numFmtId="9" fontId="88" fillId="0" borderId="0"/>
    <xf numFmtId="9" fontId="88" fillId="0" borderId="0" applyBorder="0" applyProtection="0"/>
    <xf numFmtId="9" fontId="88" fillId="0" borderId="0" applyBorder="0" applyProtection="0"/>
    <xf numFmtId="9" fontId="88" fillId="0" borderId="0"/>
    <xf numFmtId="9" fontId="88" fillId="0" borderId="0" applyBorder="0" applyProtection="0"/>
    <xf numFmtId="9" fontId="88" fillId="0" borderId="0" applyBorder="0" applyProtection="0"/>
    <xf numFmtId="9" fontId="88" fillId="0" borderId="0"/>
    <xf numFmtId="9" fontId="88" fillId="0" borderId="0" applyBorder="0" applyProtection="0"/>
    <xf numFmtId="9" fontId="88" fillId="0" borderId="0" applyBorder="0" applyProtection="0"/>
    <xf numFmtId="9" fontId="7" fillId="0" borderId="0"/>
    <xf numFmtId="9" fontId="7" fillId="0" borderId="0" applyBorder="0" applyProtection="0"/>
    <xf numFmtId="9" fontId="7"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7" fillId="0" borderId="0" applyBorder="0" applyProtection="0"/>
    <xf numFmtId="9" fontId="88" fillId="0" borderId="0"/>
    <xf numFmtId="9" fontId="88" fillId="0" borderId="0" applyBorder="0" applyProtection="0"/>
    <xf numFmtId="9" fontId="88" fillId="0" borderId="0" applyBorder="0" applyProtection="0"/>
    <xf numFmtId="9" fontId="88" fillId="0" borderId="0"/>
    <xf numFmtId="9" fontId="88" fillId="0" borderId="0" applyBorder="0" applyProtection="0"/>
    <xf numFmtId="9" fontId="88" fillId="0" borderId="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xf numFmtId="9" fontId="88" fillId="0" borderId="0" applyBorder="0" applyProtection="0"/>
    <xf numFmtId="9" fontId="7" fillId="0" borderId="0" applyBorder="0" applyProtection="0"/>
    <xf numFmtId="9" fontId="33" fillId="0" borderId="0" applyBorder="0" applyProtection="0"/>
    <xf numFmtId="9" fontId="33" fillId="0" borderId="0" applyBorder="0" applyProtection="0"/>
    <xf numFmtId="9" fontId="33" fillId="0" borderId="0" applyBorder="0" applyProtection="0"/>
    <xf numFmtId="9" fontId="33" fillId="0" borderId="0" applyBorder="0" applyProtection="0"/>
    <xf numFmtId="9" fontId="88" fillId="0" borderId="0" applyBorder="0" applyProtection="0"/>
    <xf numFmtId="9" fontId="7" fillId="0" borderId="0" applyBorder="0" applyProtection="0"/>
    <xf numFmtId="0" fontId="21" fillId="0" borderId="0">
      <protection locked="0"/>
    </xf>
    <xf numFmtId="165" fontId="39" fillId="0" borderId="0"/>
    <xf numFmtId="0" fontId="40" fillId="22" borderId="1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3"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3"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0" fontId="40" fillId="22" borderId="10" applyProtection="0"/>
    <xf numFmtId="164" fontId="41" fillId="0" borderId="0">
      <protection locked="0"/>
    </xf>
    <xf numFmtId="180" fontId="7" fillId="0" borderId="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7" fillId="0" borderId="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2" fontId="7" fillId="0" borderId="0" applyBorder="0" applyProtection="0"/>
    <xf numFmtId="180" fontId="7" fillId="0" borderId="0" applyBorder="0" applyProtection="0"/>
    <xf numFmtId="182"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3" fontId="7" fillId="0" borderId="0"/>
    <xf numFmtId="183" fontId="7" fillId="0" borderId="0"/>
    <xf numFmtId="183" fontId="7" fillId="0" borderId="0" applyBorder="0" applyProtection="0"/>
    <xf numFmtId="180" fontId="88" fillId="0" borderId="0" applyBorder="0" applyProtection="0"/>
    <xf numFmtId="180" fontId="88" fillId="0" borderId="0" applyBorder="0" applyProtection="0"/>
    <xf numFmtId="183" fontId="7" fillId="0" borderId="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3" fontId="7" fillId="0" borderId="0" applyBorder="0" applyProtection="0"/>
    <xf numFmtId="183" fontId="7" fillId="0" borderId="0"/>
    <xf numFmtId="183" fontId="7" fillId="0" borderId="0"/>
    <xf numFmtId="183" fontId="7" fillId="0" borderId="0" applyBorder="0" applyProtection="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0" fontId="7" fillId="0" borderId="0" applyBorder="0" applyProtection="0"/>
    <xf numFmtId="182" fontId="7" fillId="0" borderId="0" applyBorder="0" applyProtection="0"/>
    <xf numFmtId="182" fontId="7" fillId="0" borderId="0" applyBorder="0" applyProtection="0"/>
    <xf numFmtId="180" fontId="7" fillId="0" borderId="0" applyBorder="0" applyProtection="0"/>
    <xf numFmtId="0" fontId="32" fillId="0" borderId="0"/>
    <xf numFmtId="0" fontId="20" fillId="0" borderId="0"/>
    <xf numFmtId="0" fontId="20" fillId="0" borderId="0" applyBorder="0" applyProtection="0"/>
    <xf numFmtId="0" fontId="20" fillId="0" borderId="0" applyBorder="0" applyProtection="0"/>
    <xf numFmtId="0" fontId="42" fillId="0" borderId="0"/>
    <xf numFmtId="0" fontId="42" fillId="0" borderId="0" applyBorder="0" applyProtection="0"/>
    <xf numFmtId="0" fontId="42" fillId="0" borderId="0" applyBorder="0" applyProtection="0"/>
    <xf numFmtId="0" fontId="43" fillId="0" borderId="11"/>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2"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2"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3" fillId="0" borderId="11" applyProtection="0"/>
    <xf numFmtId="0" fontId="44" fillId="0" borderId="13" applyProtection="0"/>
    <xf numFmtId="0" fontId="9" fillId="0" borderId="1" applyProtection="0"/>
    <xf numFmtId="0" fontId="45" fillId="0" borderId="14" applyProtection="0"/>
    <xf numFmtId="0" fontId="10" fillId="0" borderId="2" applyProtection="0"/>
    <xf numFmtId="0" fontId="46" fillId="0" borderId="15" applyProtection="0"/>
    <xf numFmtId="0" fontId="11" fillId="0" borderId="3" applyProtection="0"/>
    <xf numFmtId="0" fontId="46" fillId="0" borderId="0" applyBorder="0" applyProtection="0"/>
    <xf numFmtId="0" fontId="11" fillId="0" borderId="0" applyBorder="0" applyProtection="0"/>
    <xf numFmtId="0" fontId="47" fillId="0" borderId="0"/>
    <xf numFmtId="0" fontId="47" fillId="0" borderId="0" applyBorder="0" applyProtection="0"/>
    <xf numFmtId="0" fontId="48" fillId="0" borderId="0" applyBorder="0" applyProtection="0"/>
    <xf numFmtId="0" fontId="48" fillId="0" borderId="0" applyBorder="0" applyProtection="0"/>
    <xf numFmtId="0" fontId="48" fillId="0" borderId="0" applyBorder="0" applyProtection="0"/>
    <xf numFmtId="0" fontId="47" fillId="0" borderId="0" applyBorder="0" applyProtection="0"/>
    <xf numFmtId="0" fontId="18" fillId="24" borderId="5" applyProtection="0"/>
    <xf numFmtId="0" fontId="18" fillId="24" borderId="5" applyProtection="0"/>
    <xf numFmtId="180" fontId="88" fillId="0" borderId="0" applyBorder="0" applyProtection="0"/>
    <xf numFmtId="180" fontId="88" fillId="0" borderId="0" applyBorder="0" applyProtection="0"/>
    <xf numFmtId="180" fontId="33" fillId="0" borderId="0" applyBorder="0" applyProtection="0"/>
    <xf numFmtId="180" fontId="33" fillId="0" borderId="0" applyBorder="0" applyProtection="0"/>
    <xf numFmtId="180" fontId="33" fillId="0" borderId="0" applyBorder="0" applyProtection="0"/>
    <xf numFmtId="180" fontId="88" fillId="0" borderId="0" applyBorder="0" applyProtection="0"/>
    <xf numFmtId="180" fontId="88" fillId="0" borderId="0"/>
    <xf numFmtId="180" fontId="88" fillId="0" borderId="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applyBorder="0" applyProtection="0"/>
    <xf numFmtId="182"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xf numFmtId="180" fontId="88" fillId="0" borderId="0"/>
    <xf numFmtId="180" fontId="88" fillId="0" borderId="0"/>
    <xf numFmtId="180" fontId="88" fillId="0" borderId="0"/>
    <xf numFmtId="180" fontId="88" fillId="0" borderId="0" applyBorder="0" applyProtection="0"/>
    <xf numFmtId="180" fontId="7" fillId="0" borderId="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xf numFmtId="182" fontId="7" fillId="0" borderId="0" applyBorder="0" applyProtection="0"/>
    <xf numFmtId="180" fontId="88"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0" fontId="6" fillId="25" borderId="0" applyBorder="0" applyProtection="0"/>
    <xf numFmtId="0" fontId="6" fillId="19" borderId="0" applyBorder="0" applyProtection="0"/>
    <xf numFmtId="0" fontId="6" fillId="18" borderId="0" applyBorder="0" applyProtection="0"/>
    <xf numFmtId="0" fontId="6" fillId="20" borderId="0" applyBorder="0" applyProtection="0"/>
    <xf numFmtId="0" fontId="6" fillId="12" borderId="0" applyBorder="0" applyProtection="0"/>
    <xf numFmtId="0" fontId="6" fillId="21" borderId="0" applyBorder="0" applyProtection="0"/>
    <xf numFmtId="0" fontId="6" fillId="26" borderId="0" applyBorder="0" applyProtection="0"/>
    <xf numFmtId="0" fontId="6" fillId="15" borderId="0" applyBorder="0" applyProtection="0"/>
    <xf numFmtId="0" fontId="6" fillId="16" borderId="0" applyBorder="0" applyProtection="0"/>
    <xf numFmtId="0" fontId="6" fillId="16" borderId="0" applyBorder="0" applyProtection="0"/>
    <xf numFmtId="0" fontId="6" fillId="20" borderId="0" applyBorder="0" applyProtection="0"/>
    <xf numFmtId="0" fontId="6" fillId="18" borderId="0" applyBorder="0" applyProtection="0"/>
    <xf numFmtId="0" fontId="88" fillId="0" borderId="0"/>
    <xf numFmtId="0" fontId="90" fillId="0" borderId="0"/>
    <xf numFmtId="0" fontId="90" fillId="0" borderId="0"/>
    <xf numFmtId="0" fontId="90" fillId="0" borderId="0"/>
    <xf numFmtId="0" fontId="90" fillId="0" borderId="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21" fillId="59" borderId="0" applyNumberFormat="0" applyBorder="0" applyAlignment="0" applyProtection="0"/>
    <xf numFmtId="0" fontId="121" fillId="38"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5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62" borderId="0" applyNumberFormat="0" applyBorder="0" applyAlignment="0" applyProtection="0"/>
    <xf numFmtId="0" fontId="121" fillId="38" borderId="0" applyNumberFormat="0" applyBorder="0" applyAlignment="0" applyProtection="0"/>
    <xf numFmtId="0" fontId="121" fillId="6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4"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2" fillId="66" borderId="73"/>
    <xf numFmtId="0" fontId="122" fillId="66" borderId="73" applyNumberFormat="0" applyAlignment="0" applyProtection="0"/>
    <xf numFmtId="0" fontId="122" fillId="66" borderId="73" applyNumberFormat="0" applyAlignment="0" applyProtection="0"/>
    <xf numFmtId="0" fontId="116" fillId="65" borderId="73" applyNumberFormat="0" applyAlignment="0" applyProtection="0"/>
    <xf numFmtId="0" fontId="116" fillId="65" borderId="73" applyNumberFormat="0" applyAlignment="0" applyProtection="0"/>
    <xf numFmtId="0" fontId="122" fillId="66" borderId="73" applyNumberFormat="0" applyAlignment="0" applyProtection="0"/>
    <xf numFmtId="0" fontId="122" fillId="67" borderId="73" applyNumberFormat="0" applyAlignment="0" applyProtection="0"/>
    <xf numFmtId="0" fontId="122" fillId="67" borderId="73" applyNumberFormat="0" applyAlignment="0" applyProtection="0"/>
    <xf numFmtId="0" fontId="128" fillId="0" borderId="0"/>
    <xf numFmtId="0" fontId="118" fillId="68"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164" fontId="130" fillId="0" borderId="0">
      <protection locked="0"/>
    </xf>
    <xf numFmtId="0" fontId="131" fillId="0" borderId="0"/>
    <xf numFmtId="0" fontId="132" fillId="0" borderId="0"/>
    <xf numFmtId="0" fontId="131" fillId="0" borderId="0"/>
    <xf numFmtId="0" fontId="132" fillId="0" borderId="0"/>
    <xf numFmtId="0" fontId="121" fillId="70"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2"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164" fontId="130" fillId="0" borderId="0">
      <protection locked="0"/>
    </xf>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73" borderId="0" applyNumberFormat="0" applyBorder="0" applyAlignment="0" applyProtection="0"/>
    <xf numFmtId="0" fontId="121" fillId="74" borderId="0" applyNumberFormat="0" applyBorder="0" applyAlignment="0" applyProtection="0"/>
    <xf numFmtId="0" fontId="121" fillId="61"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6" borderId="0" applyNumberFormat="0" applyBorder="0" applyAlignment="0" applyProtection="0"/>
    <xf numFmtId="0" fontId="121" fillId="77" borderId="0" applyNumberFormat="0" applyBorder="0" applyAlignment="0" applyProtection="0"/>
    <xf numFmtId="0" fontId="121" fillId="62" borderId="0" applyNumberFormat="0" applyBorder="0" applyAlignment="0" applyProtection="0"/>
    <xf numFmtId="0" fontId="121" fillId="58" borderId="0" applyNumberFormat="0" applyBorder="0" applyAlignment="0" applyProtection="0"/>
    <xf numFmtId="0" fontId="121" fillId="63" borderId="0" applyNumberFormat="0" applyBorder="0" applyAlignment="0" applyProtection="0"/>
    <xf numFmtId="0" fontId="121" fillId="71" borderId="0" applyNumberFormat="0" applyBorder="0" applyAlignment="0" applyProtection="0"/>
    <xf numFmtId="0" fontId="121" fillId="78" borderId="0" applyNumberFormat="0" applyBorder="0" applyAlignment="0" applyProtection="0"/>
    <xf numFmtId="0" fontId="115" fillId="79" borderId="73"/>
    <xf numFmtId="0" fontId="115" fillId="48" borderId="73" applyNumberFormat="0" applyAlignment="0" applyProtection="0"/>
    <xf numFmtId="0" fontId="115" fillId="48" borderId="73" applyNumberFormat="0" applyAlignment="0" applyProtection="0"/>
    <xf numFmtId="0" fontId="115" fillId="53" borderId="73" applyNumberFormat="0" applyAlignment="0" applyProtection="0"/>
    <xf numFmtId="0" fontId="115" fillId="53" borderId="73" applyNumberFormat="0" applyAlignment="0" applyProtection="0"/>
    <xf numFmtId="0" fontId="115" fillId="48" borderId="73" applyNumberFormat="0" applyAlignment="0" applyProtection="0"/>
    <xf numFmtId="0" fontId="115" fillId="39" borderId="73" applyNumberFormat="0" applyAlignment="0" applyProtection="0"/>
    <xf numFmtId="0" fontId="115" fillId="39" borderId="73" applyNumberFormat="0" applyAlignment="0" applyProtection="0"/>
    <xf numFmtId="0" fontId="93" fillId="1" borderId="77" applyFont="0" applyFill="0" applyBorder="0" applyAlignment="0">
      <alignment horizontal="center" vertical="center"/>
    </xf>
    <xf numFmtId="0" fontId="145" fillId="0" borderId="0"/>
    <xf numFmtId="210" fontId="90" fillId="0" borderId="0" applyFont="0" applyFill="0" applyBorder="0" applyAlignment="0" applyProtection="0"/>
    <xf numFmtId="181" fontId="107" fillId="0" borderId="0"/>
    <xf numFmtId="181" fontId="90" fillId="0" borderId="0"/>
    <xf numFmtId="181" fontId="107" fillId="0" borderId="0"/>
    <xf numFmtId="181" fontId="90" fillId="0" borderId="0"/>
    <xf numFmtId="181" fontId="90" fillId="0" borderId="0"/>
    <xf numFmtId="181" fontId="90" fillId="0" borderId="0"/>
    <xf numFmtId="0" fontId="107" fillId="0" borderId="0"/>
    <xf numFmtId="0" fontId="90" fillId="0" borderId="0"/>
    <xf numFmtId="0" fontId="107" fillId="0" borderId="0"/>
    <xf numFmtId="0" fontId="90" fillId="0" borderId="0"/>
    <xf numFmtId="0" fontId="90" fillId="0" borderId="0"/>
    <xf numFmtId="0" fontId="90" fillId="0" borderId="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36" fillId="0" borderId="0">
      <alignment horizontal="left"/>
    </xf>
    <xf numFmtId="164" fontId="137" fillId="0" borderId="0">
      <protection locked="0"/>
    </xf>
    <xf numFmtId="164" fontId="137" fillId="0" borderId="0">
      <protection locked="0"/>
    </xf>
    <xf numFmtId="0" fontId="147" fillId="0" borderId="0" applyNumberFormat="0" applyFill="0" applyBorder="0" applyAlignment="0" applyProtection="0">
      <alignment vertical="top"/>
      <protection locked="0"/>
    </xf>
    <xf numFmtId="0" fontId="113" fillId="35" borderId="0" applyNumberFormat="0" applyBorder="0" applyAlignment="0" applyProtection="0"/>
    <xf numFmtId="0" fontId="113" fillId="35" borderId="0" applyNumberFormat="0" applyBorder="0" applyAlignment="0" applyProtection="0"/>
    <xf numFmtId="0" fontId="113" fillId="37" borderId="0" applyNumberFormat="0" applyBorder="0" applyAlignment="0" applyProtection="0"/>
    <xf numFmtId="0" fontId="113" fillId="43" borderId="0" applyNumberFormat="0" applyBorder="0" applyAlignment="0" applyProtection="0"/>
    <xf numFmtId="10" fontId="98" fillId="80" borderId="64" applyNumberFormat="0" applyBorder="0" applyAlignment="0" applyProtection="0"/>
    <xf numFmtId="0" fontId="138" fillId="0" borderId="78"/>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173" fontId="90" fillId="0" borderId="0"/>
    <xf numFmtId="173" fontId="90" fillId="0" borderId="0"/>
    <xf numFmtId="206" fontId="90" fillId="0" borderId="0" applyFill="0" applyBorder="0" applyAlignment="0" applyProtection="0"/>
    <xf numFmtId="206" fontId="107" fillId="0" borderId="0" applyFont="0" applyFill="0" applyBorder="0" applyAlignment="0" applyProtection="0"/>
    <xf numFmtId="173" fontId="90" fillId="0" borderId="0"/>
    <xf numFmtId="40" fontId="107" fillId="0" borderId="0"/>
    <xf numFmtId="211" fontId="90" fillId="0" borderId="0" applyFont="0" applyFill="0" applyBorder="0" applyAlignment="0" applyProtection="0"/>
    <xf numFmtId="206" fontId="90" fillId="0" borderId="0" applyFill="0" applyBorder="0" applyAlignment="0" applyProtection="0"/>
    <xf numFmtId="173" fontId="90" fillId="0" borderId="0"/>
    <xf numFmtId="173" fontId="107" fillId="0" borderId="0"/>
    <xf numFmtId="173" fontId="90"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173" fontId="107" fillId="0" borderId="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33" fillId="0" borderId="0">
      <protection locked="0"/>
    </xf>
    <xf numFmtId="0" fontId="114" fillId="53" borderId="0" applyNumberFormat="0" applyBorder="0" applyAlignment="0" applyProtection="0"/>
    <xf numFmtId="0" fontId="139" fillId="81"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37" fontId="140" fillId="0" borderId="0"/>
    <xf numFmtId="179" fontId="90" fillId="0" borderId="0"/>
    <xf numFmtId="0" fontId="123"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0" fontId="1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123"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107"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41" fillId="0" borderId="0"/>
    <xf numFmtId="0" fontId="107" fillId="82" borderId="79"/>
    <xf numFmtId="0" fontId="107" fillId="83" borderId="79" applyNumberFormat="0" applyAlignment="0" applyProtection="0"/>
    <xf numFmtId="0" fontId="107" fillId="83" borderId="79" applyNumberFormat="0" applyAlignment="0" applyProtection="0"/>
    <xf numFmtId="0" fontId="90" fillId="44" borderId="79" applyNumberFormat="0" applyFont="0" applyAlignment="0" applyProtection="0"/>
    <xf numFmtId="0" fontId="90" fillId="44" borderId="79" applyNumberFormat="0" applyFont="0" applyAlignment="0" applyProtection="0"/>
    <xf numFmtId="0" fontId="107" fillId="83" borderId="79" applyNumberForma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164" fontId="130" fillId="0" borderId="0">
      <protection locked="0"/>
    </xf>
    <xf numFmtId="10" fontId="90" fillId="0" borderId="0" applyFont="0" applyFill="0" applyBorder="0" applyAlignment="0" applyProtection="0"/>
    <xf numFmtId="9" fontId="107" fillId="0" borderId="0"/>
    <xf numFmtId="9" fontId="90" fillId="0" borderId="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0" fontId="107" fillId="0" borderId="0"/>
    <xf numFmtId="0" fontId="107" fillId="0" borderId="0" applyNumberFormat="0" applyFill="0" applyBorder="0" applyAlignment="0" applyProtection="0"/>
    <xf numFmtId="0" fontId="142" fillId="0" borderId="80" applyNumberFormat="0" applyFont="0" applyBorder="0" applyAlignment="0"/>
    <xf numFmtId="9" fontId="90" fillId="0" borderId="0"/>
    <xf numFmtId="9" fontId="90" fillId="0" borderId="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0" fontId="133" fillId="0" borderId="0">
      <protection locked="0"/>
    </xf>
    <xf numFmtId="38" fontId="143" fillId="0" borderId="0"/>
    <xf numFmtId="0" fontId="99" fillId="66" borderId="81"/>
    <xf numFmtId="0" fontId="99" fillId="66" borderId="81" applyNumberFormat="0" applyAlignment="0" applyProtection="0"/>
    <xf numFmtId="0" fontId="99" fillId="66" borderId="81" applyNumberFormat="0" applyAlignment="0" applyProtection="0"/>
    <xf numFmtId="0" fontId="99" fillId="65" borderId="81" applyNumberFormat="0" applyAlignment="0" applyProtection="0"/>
    <xf numFmtId="0" fontId="99" fillId="65" borderId="81" applyNumberFormat="0" applyAlignment="0" applyProtection="0"/>
    <xf numFmtId="0" fontId="99" fillId="66" borderId="81" applyNumberFormat="0" applyAlignment="0" applyProtection="0"/>
    <xf numFmtId="0" fontId="99" fillId="67" borderId="81" applyNumberFormat="0" applyAlignment="0" applyProtection="0"/>
    <xf numFmtId="0" fontId="99" fillId="67" borderId="81" applyNumberFormat="0" applyAlignment="0" applyProtection="0"/>
    <xf numFmtId="164" fontId="144" fillId="0" borderId="0">
      <protection locked="0"/>
    </xf>
    <xf numFmtId="180" fontId="90"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xf numFmtId="183" fontId="90" fillId="0" borderId="0"/>
    <xf numFmtId="183" fontId="90" fillId="0" borderId="0" applyFill="0" applyBorder="0" applyAlignment="0" applyProtection="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38" fillId="0" borderId="0"/>
    <xf numFmtId="0" fontId="117" fillId="0" borderId="0"/>
    <xf numFmtId="0" fontId="117" fillId="0" borderId="0" applyNumberFormat="0" applyFill="0" applyBorder="0" applyAlignment="0" applyProtection="0"/>
    <xf numFmtId="0" fontId="119" fillId="0" borderId="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84" applyNumberFormat="0" applyFill="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24" fillId="0" borderId="0"/>
    <xf numFmtId="0" fontId="12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4" fillId="0" borderId="0" applyNumberFormat="0" applyFill="0" applyBorder="0" applyAlignment="0" applyProtection="0"/>
    <xf numFmtId="0" fontId="120" fillId="0" borderId="86"/>
    <xf numFmtId="0" fontId="120" fillId="0" borderId="86" applyNumberFormat="0" applyFill="0" applyAlignment="0" applyProtection="0"/>
    <xf numFmtId="0" fontId="120" fillId="0" borderId="86" applyNumberFormat="0" applyFill="0" applyAlignment="0" applyProtection="0"/>
    <xf numFmtId="0" fontId="120" fillId="0" borderId="85" applyNumberFormat="0" applyFill="0" applyAlignment="0" applyProtection="0"/>
    <xf numFmtId="0" fontId="120" fillId="0" borderId="85"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18" fillId="68" borderId="74" applyNumberFormat="0" applyAlignment="0" applyProtection="0"/>
    <xf numFmtId="0" fontId="118" fillId="68"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180" fontId="107" fillId="0" borderId="0"/>
    <xf numFmtId="180" fontId="107" fillId="0" borderId="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180" fontId="90" fillId="0" borderId="0"/>
    <xf numFmtId="207"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2" fontId="90" fillId="0" borderId="0"/>
    <xf numFmtId="182" fontId="90" fillId="0" borderId="0" applyFill="0" applyBorder="0" applyAlignment="0" applyProtection="0"/>
    <xf numFmtId="180" fontId="107" fillId="0" borderId="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93" fillId="1" borderId="77" applyFont="0" applyFill="0" applyBorder="0" applyAlignment="0">
      <alignment horizontal="center" vertical="center"/>
    </xf>
    <xf numFmtId="206" fontId="93"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93" fillId="0" borderId="0" applyFill="0" applyBorder="0" applyAlignment="0" applyProtection="0"/>
    <xf numFmtId="9" fontId="93" fillId="0" borderId="0" applyFill="0" applyBorder="0" applyAlignment="0" applyProtection="0"/>
    <xf numFmtId="0" fontId="90" fillId="0" borderId="0" applyNumberFormat="0" applyFont="0" applyFill="0" applyBorder="0" applyAlignment="0" applyProtection="0"/>
    <xf numFmtId="9"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3" fillId="0" borderId="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5" fillId="0" borderId="0"/>
    <xf numFmtId="0" fontId="90" fillId="0" borderId="0"/>
    <xf numFmtId="0" fontId="90" fillId="0" borderId="0"/>
    <xf numFmtId="0" fontId="90" fillId="0" borderId="0"/>
    <xf numFmtId="0" fontId="90" fillId="0" borderId="0"/>
    <xf numFmtId="0" fontId="90" fillId="0" borderId="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21" fillId="59" borderId="0" applyNumberFormat="0" applyBorder="0" applyAlignment="0" applyProtection="0"/>
    <xf numFmtId="0" fontId="121" fillId="38"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5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62" borderId="0" applyNumberFormat="0" applyBorder="0" applyAlignment="0" applyProtection="0"/>
    <xf numFmtId="0" fontId="121" fillId="38" borderId="0" applyNumberFormat="0" applyBorder="0" applyAlignment="0" applyProtection="0"/>
    <xf numFmtId="0" fontId="121" fillId="6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4"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2" fillId="66" borderId="73"/>
    <xf numFmtId="0" fontId="122" fillId="66" borderId="73" applyNumberFormat="0" applyAlignment="0" applyProtection="0"/>
    <xf numFmtId="0" fontId="122" fillId="66" borderId="73" applyNumberFormat="0" applyAlignment="0" applyProtection="0"/>
    <xf numFmtId="0" fontId="116" fillId="65" borderId="73" applyNumberFormat="0" applyAlignment="0" applyProtection="0"/>
    <xf numFmtId="0" fontId="116" fillId="65" borderId="73" applyNumberFormat="0" applyAlignment="0" applyProtection="0"/>
    <xf numFmtId="0" fontId="122" fillId="66" borderId="73" applyNumberFormat="0" applyAlignment="0" applyProtection="0"/>
    <xf numFmtId="0" fontId="122" fillId="67" borderId="73" applyNumberFormat="0" applyAlignment="0" applyProtection="0"/>
    <xf numFmtId="0" fontId="122" fillId="67" borderId="73" applyNumberFormat="0" applyAlignment="0" applyProtection="0"/>
    <xf numFmtId="0" fontId="128" fillId="0" borderId="0"/>
    <xf numFmtId="0" fontId="118" fillId="68"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164" fontId="130" fillId="0" borderId="0">
      <protection locked="0"/>
    </xf>
    <xf numFmtId="0" fontId="131" fillId="0" borderId="0"/>
    <xf numFmtId="0" fontId="132" fillId="0" borderId="0"/>
    <xf numFmtId="0" fontId="131" fillId="0" borderId="0"/>
    <xf numFmtId="0" fontId="132" fillId="0" borderId="0"/>
    <xf numFmtId="0" fontId="121" fillId="70"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2"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164" fontId="130" fillId="0" borderId="0">
      <protection locked="0"/>
    </xf>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73" borderId="0" applyNumberFormat="0" applyBorder="0" applyAlignment="0" applyProtection="0"/>
    <xf numFmtId="0" fontId="121" fillId="74" borderId="0" applyNumberFormat="0" applyBorder="0" applyAlignment="0" applyProtection="0"/>
    <xf numFmtId="0" fontId="121" fillId="61"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6" borderId="0" applyNumberFormat="0" applyBorder="0" applyAlignment="0" applyProtection="0"/>
    <xf numFmtId="0" fontId="121" fillId="77" borderId="0" applyNumberFormat="0" applyBorder="0" applyAlignment="0" applyProtection="0"/>
    <xf numFmtId="0" fontId="121" fillId="62" borderId="0" applyNumberFormat="0" applyBorder="0" applyAlignment="0" applyProtection="0"/>
    <xf numFmtId="0" fontId="121" fillId="58" borderId="0" applyNumberFormat="0" applyBorder="0" applyAlignment="0" applyProtection="0"/>
    <xf numFmtId="0" fontId="121" fillId="63" borderId="0" applyNumberFormat="0" applyBorder="0" applyAlignment="0" applyProtection="0"/>
    <xf numFmtId="0" fontId="121" fillId="71" borderId="0" applyNumberFormat="0" applyBorder="0" applyAlignment="0" applyProtection="0"/>
    <xf numFmtId="0" fontId="121" fillId="78" borderId="0" applyNumberFormat="0" applyBorder="0" applyAlignment="0" applyProtection="0"/>
    <xf numFmtId="0" fontId="115" fillId="79" borderId="73"/>
    <xf numFmtId="0" fontId="115" fillId="48" borderId="73" applyNumberFormat="0" applyAlignment="0" applyProtection="0"/>
    <xf numFmtId="0" fontId="115" fillId="48" borderId="73" applyNumberFormat="0" applyAlignment="0" applyProtection="0"/>
    <xf numFmtId="0" fontId="115" fillId="53" borderId="73" applyNumberFormat="0" applyAlignment="0" applyProtection="0"/>
    <xf numFmtId="0" fontId="115" fillId="53" borderId="73" applyNumberFormat="0" applyAlignment="0" applyProtection="0"/>
    <xf numFmtId="0" fontId="115" fillId="48" borderId="73" applyNumberFormat="0" applyAlignment="0" applyProtection="0"/>
    <xf numFmtId="0" fontId="115" fillId="39" borderId="73" applyNumberFormat="0" applyAlignment="0" applyProtection="0"/>
    <xf numFmtId="0" fontId="115" fillId="39" borderId="73" applyNumberFormat="0" applyAlignment="0" applyProtection="0"/>
    <xf numFmtId="0" fontId="93" fillId="1" borderId="77" applyFont="0" applyFill="0" applyBorder="0" applyAlignment="0">
      <alignment horizontal="center" vertical="center"/>
    </xf>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36" fillId="0" borderId="0">
      <alignment horizontal="left"/>
    </xf>
    <xf numFmtId="0" fontId="147" fillId="0" borderId="0" applyNumberFormat="0" applyFill="0" applyBorder="0" applyAlignment="0" applyProtection="0">
      <alignment vertical="top"/>
      <protection locked="0"/>
    </xf>
    <xf numFmtId="0" fontId="113" fillId="35" borderId="0" applyNumberFormat="0" applyBorder="0" applyAlignment="0" applyProtection="0"/>
    <xf numFmtId="0" fontId="113" fillId="35" borderId="0" applyNumberFormat="0" applyBorder="0" applyAlignment="0" applyProtection="0"/>
    <xf numFmtId="0" fontId="113" fillId="37" borderId="0" applyNumberFormat="0" applyBorder="0" applyAlignment="0" applyProtection="0"/>
    <xf numFmtId="0" fontId="113" fillId="43" borderId="0" applyNumberFormat="0" applyBorder="0" applyAlignment="0" applyProtection="0"/>
    <xf numFmtId="10" fontId="98" fillId="80" borderId="87" applyNumberFormat="0" applyBorder="0" applyAlignment="0" applyProtection="0"/>
    <xf numFmtId="0" fontId="138" fillId="0" borderId="78"/>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173" fontId="90" fillId="0" borderId="0"/>
    <xf numFmtId="173" fontId="90" fillId="0" borderId="0"/>
    <xf numFmtId="206" fontId="90" fillId="0" borderId="0" applyFill="0" applyBorder="0" applyAlignment="0" applyProtection="0"/>
    <xf numFmtId="206" fontId="107" fillId="0" borderId="0" applyFont="0" applyFill="0" applyBorder="0" applyAlignment="0" applyProtection="0"/>
    <xf numFmtId="173" fontId="90" fillId="0" borderId="0"/>
    <xf numFmtId="40" fontId="107" fillId="0" borderId="0"/>
    <xf numFmtId="211" fontId="90" fillId="0" borderId="0" applyFont="0" applyFill="0" applyBorder="0" applyAlignment="0" applyProtection="0"/>
    <xf numFmtId="206" fontId="90" fillId="0" borderId="0" applyFill="0" applyBorder="0" applyAlignment="0" applyProtection="0"/>
    <xf numFmtId="173" fontId="90" fillId="0" borderId="0"/>
    <xf numFmtId="173" fontId="107" fillId="0" borderId="0"/>
    <xf numFmtId="173" fontId="90"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173" fontId="107" fillId="0" borderId="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33" fillId="0" borderId="0">
      <protection locked="0"/>
    </xf>
    <xf numFmtId="0" fontId="114" fillId="53" borderId="0" applyNumberFormat="0" applyBorder="0" applyAlignment="0" applyProtection="0"/>
    <xf numFmtId="0" fontId="139" fillId="81"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37" fontId="140" fillId="0" borderId="0"/>
    <xf numFmtId="179" fontId="90" fillId="0" borderId="0"/>
    <xf numFmtId="0" fontId="123"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0" fontId="1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123"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107"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41" fillId="0" borderId="0"/>
    <xf numFmtId="0" fontId="107" fillId="82" borderId="79"/>
    <xf numFmtId="0" fontId="107" fillId="83" borderId="79" applyNumberFormat="0" applyAlignment="0" applyProtection="0"/>
    <xf numFmtId="0" fontId="107" fillId="83" borderId="79" applyNumberFormat="0" applyAlignment="0" applyProtection="0"/>
    <xf numFmtId="0" fontId="90" fillId="44" borderId="79" applyNumberFormat="0" applyFont="0" applyAlignment="0" applyProtection="0"/>
    <xf numFmtId="0" fontId="90" fillId="44" borderId="79" applyNumberFormat="0" applyFont="0" applyAlignment="0" applyProtection="0"/>
    <xf numFmtId="0" fontId="107" fillId="83" borderId="79" applyNumberForma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164" fontId="130" fillId="0" borderId="0">
      <protection locked="0"/>
    </xf>
    <xf numFmtId="10" fontId="90" fillId="0" borderId="0" applyFont="0" applyFill="0" applyBorder="0" applyAlignment="0" applyProtection="0"/>
    <xf numFmtId="9" fontId="107" fillId="0" borderId="0"/>
    <xf numFmtId="9" fontId="90" fillId="0" borderId="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0" fontId="107" fillId="0" borderId="0"/>
    <xf numFmtId="0" fontId="107" fillId="0" borderId="0" applyNumberFormat="0" applyFill="0" applyBorder="0" applyAlignment="0" applyProtection="0"/>
    <xf numFmtId="0" fontId="142" fillId="0" borderId="80" applyNumberFormat="0" applyFont="0" applyBorder="0" applyAlignment="0"/>
    <xf numFmtId="9" fontId="90" fillId="0" borderId="0"/>
    <xf numFmtId="9" fontId="90" fillId="0" borderId="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0" fontId="133" fillId="0" borderId="0">
      <protection locked="0"/>
    </xf>
    <xf numFmtId="38" fontId="143" fillId="0" borderId="0"/>
    <xf numFmtId="0" fontId="99" fillId="66" borderId="81"/>
    <xf numFmtId="0" fontId="99" fillId="66" borderId="81" applyNumberFormat="0" applyAlignment="0" applyProtection="0"/>
    <xf numFmtId="0" fontId="99" fillId="66" borderId="81" applyNumberFormat="0" applyAlignment="0" applyProtection="0"/>
    <xf numFmtId="0" fontId="99" fillId="65" borderId="81" applyNumberFormat="0" applyAlignment="0" applyProtection="0"/>
    <xf numFmtId="0" fontId="99" fillId="65" borderId="81" applyNumberFormat="0" applyAlignment="0" applyProtection="0"/>
    <xf numFmtId="0" fontId="99" fillId="66" borderId="81" applyNumberFormat="0" applyAlignment="0" applyProtection="0"/>
    <xf numFmtId="0" fontId="99" fillId="67" borderId="81" applyNumberFormat="0" applyAlignment="0" applyProtection="0"/>
    <xf numFmtId="0" fontId="99" fillId="67" borderId="81" applyNumberFormat="0" applyAlignment="0" applyProtection="0"/>
    <xf numFmtId="164" fontId="144" fillId="0" borderId="0">
      <protection locked="0"/>
    </xf>
    <xf numFmtId="180" fontId="90"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xf numFmtId="183" fontId="90" fillId="0" borderId="0"/>
    <xf numFmtId="183" fontId="90" fillId="0" borderId="0" applyFill="0" applyBorder="0" applyAlignment="0" applyProtection="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38" fillId="0" borderId="0"/>
    <xf numFmtId="0" fontId="117" fillId="0" borderId="0"/>
    <xf numFmtId="0" fontId="117" fillId="0" borderId="0" applyNumberFormat="0" applyFill="0" applyBorder="0" applyAlignment="0" applyProtection="0"/>
    <xf numFmtId="0" fontId="119" fillId="0" borderId="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84" applyNumberFormat="0" applyFill="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24" fillId="0" borderId="0"/>
    <xf numFmtId="0" fontId="12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4" fillId="0" borderId="0" applyNumberFormat="0" applyFill="0" applyBorder="0" applyAlignment="0" applyProtection="0"/>
    <xf numFmtId="0" fontId="120" fillId="0" borderId="86"/>
    <xf numFmtId="0" fontId="120" fillId="0" borderId="86" applyNumberFormat="0" applyFill="0" applyAlignment="0" applyProtection="0"/>
    <xf numFmtId="0" fontId="120" fillId="0" borderId="86" applyNumberFormat="0" applyFill="0" applyAlignment="0" applyProtection="0"/>
    <xf numFmtId="0" fontId="120" fillId="0" borderId="85" applyNumberFormat="0" applyFill="0" applyAlignment="0" applyProtection="0"/>
    <xf numFmtId="0" fontId="120" fillId="0" borderId="85"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18" fillId="68" borderId="74" applyNumberFormat="0" applyAlignment="0" applyProtection="0"/>
    <xf numFmtId="0" fontId="118" fillId="68"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180" fontId="107" fillId="0" borderId="0"/>
    <xf numFmtId="180" fontId="107" fillId="0" borderId="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180" fontId="90" fillId="0" borderId="0"/>
    <xf numFmtId="207"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2" fontId="90" fillId="0" borderId="0"/>
    <xf numFmtId="182" fontId="90" fillId="0" borderId="0" applyFill="0" applyBorder="0" applyAlignment="0" applyProtection="0"/>
    <xf numFmtId="180" fontId="107" fillId="0" borderId="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93" fillId="1" borderId="77" applyFont="0" applyFill="0" applyBorder="0" applyAlignment="0">
      <alignment horizontal="center" vertical="center"/>
    </xf>
    <xf numFmtId="206" fontId="93"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93" fillId="0" borderId="0" applyFill="0" applyBorder="0" applyAlignment="0" applyProtection="0"/>
    <xf numFmtId="9" fontId="93" fillId="0" borderId="0" applyFill="0" applyBorder="0" applyAlignment="0" applyProtection="0"/>
    <xf numFmtId="0" fontId="90" fillId="0" borderId="0" applyNumberFormat="0" applyFont="0" applyFill="0" applyBorder="0" applyAlignment="0" applyProtection="0"/>
    <xf numFmtId="9"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3" fillId="0" borderId="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5" fillId="0" borderId="0"/>
    <xf numFmtId="0" fontId="90" fillId="0" borderId="0"/>
    <xf numFmtId="0" fontId="88" fillId="0" borderId="0"/>
    <xf numFmtId="0" fontId="93" fillId="0" borderId="0"/>
    <xf numFmtId="0" fontId="90" fillId="0" borderId="0"/>
    <xf numFmtId="0" fontId="90" fillId="0" borderId="0"/>
    <xf numFmtId="0" fontId="90" fillId="0" borderId="0"/>
    <xf numFmtId="0" fontId="100" fillId="0" borderId="0">
      <alignment horizontal="left"/>
    </xf>
    <xf numFmtId="0" fontId="154" fillId="0" borderId="101"/>
    <xf numFmtId="0" fontId="7" fillId="0" borderId="0"/>
    <xf numFmtId="0" fontId="88" fillId="0" borderId="0"/>
    <xf numFmtId="0" fontId="7" fillId="0" borderId="0"/>
    <xf numFmtId="9" fontId="7" fillId="0" borderId="0"/>
    <xf numFmtId="9" fontId="88" fillId="0" borderId="0"/>
    <xf numFmtId="9" fontId="88" fillId="0" borderId="0" applyBorder="0" applyProtection="0"/>
    <xf numFmtId="165" fontId="98" fillId="0" borderId="0"/>
    <xf numFmtId="180" fontId="7" fillId="0" borderId="0"/>
    <xf numFmtId="181" fontId="88" fillId="0" borderId="0"/>
    <xf numFmtId="181" fontId="88" fillId="0" borderId="0" applyBorder="0" applyProtection="0"/>
    <xf numFmtId="180" fontId="88" fillId="0" borderId="0" applyBorder="0" applyProtection="0"/>
    <xf numFmtId="0" fontId="1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9" fontId="9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7" fontId="9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7" fillId="0" borderId="72" applyNumberFormat="0" applyFill="0" applyAlignment="0" applyProtection="0"/>
    <xf numFmtId="0" fontId="138" fillId="0" borderId="78"/>
    <xf numFmtId="173" fontId="7" fillId="0" borderId="0"/>
    <xf numFmtId="181" fontId="88" fillId="0" borderId="0" applyBorder="0" applyProtection="0"/>
    <xf numFmtId="9" fontId="90" fillId="0" borderId="0" applyFont="0" applyFill="0" applyBorder="0" applyAlignment="0" applyProtection="0"/>
    <xf numFmtId="0" fontId="90" fillId="0" borderId="0"/>
    <xf numFmtId="0" fontId="127" fillId="0" borderId="72" applyNumberFormat="0" applyFill="0" applyAlignment="0" applyProtection="0"/>
    <xf numFmtId="207" fontId="90" fillId="0" borderId="0" applyFont="0" applyFill="0" applyBorder="0" applyAlignment="0" applyProtection="0"/>
    <xf numFmtId="0" fontId="7" fillId="0" borderId="0"/>
    <xf numFmtId="0" fontId="88" fillId="0" borderId="0"/>
    <xf numFmtId="0" fontId="7" fillId="0" borderId="0"/>
    <xf numFmtId="0" fontId="7" fillId="0" borderId="0"/>
    <xf numFmtId="9" fontId="7" fillId="0" borderId="0"/>
    <xf numFmtId="9" fontId="88" fillId="0" borderId="0"/>
    <xf numFmtId="9" fontId="88" fillId="0" borderId="0" applyBorder="0" applyProtection="0"/>
    <xf numFmtId="180" fontId="88" fillId="0" borderId="0" applyBorder="0" applyProtection="0"/>
    <xf numFmtId="180" fontId="7" fillId="0" borderId="0"/>
    <xf numFmtId="9" fontId="7" fillId="0" borderId="0"/>
    <xf numFmtId="180" fontId="7" fillId="0" borderId="0"/>
    <xf numFmtId="180" fontId="88" fillId="0" borderId="0" applyBorder="0" applyProtection="0"/>
    <xf numFmtId="9" fontId="88" fillId="0" borderId="0" applyBorder="0" applyProtection="0"/>
    <xf numFmtId="9" fontId="88" fillId="0" borderId="0"/>
    <xf numFmtId="9" fontId="7" fillId="0" borderId="0"/>
    <xf numFmtId="180" fontId="7" fillId="0" borderId="0"/>
    <xf numFmtId="181" fontId="88" fillId="0" borderId="0"/>
    <xf numFmtId="181" fontId="88" fillId="0" borderId="0" applyBorder="0" applyProtection="0"/>
    <xf numFmtId="180" fontId="88" fillId="0" borderId="0" applyBorder="0" applyProtection="0"/>
    <xf numFmtId="0" fontId="7" fillId="0" borderId="0"/>
    <xf numFmtId="0" fontId="88" fillId="0" borderId="0"/>
    <xf numFmtId="0" fontId="7" fillId="0" borderId="0"/>
    <xf numFmtId="0" fontId="138" fillId="0" borderId="78"/>
    <xf numFmtId="0" fontId="90" fillId="0" borderId="0"/>
    <xf numFmtId="0" fontId="127" fillId="0" borderId="72" applyNumberFormat="0" applyFill="0" applyAlignment="0" applyProtection="0"/>
    <xf numFmtId="0" fontId="127" fillId="0" borderId="72" applyNumberFormat="0" applyFill="0" applyAlignment="0" applyProtection="0"/>
    <xf numFmtId="181" fontId="88" fillId="0" borderId="0"/>
    <xf numFmtId="207" fontId="90" fillId="0" borderId="0" applyFont="0" applyFill="0" applyBorder="0" applyAlignment="0" applyProtection="0"/>
    <xf numFmtId="0" fontId="111" fillId="0" borderId="84" applyNumberFormat="0" applyFill="0" applyAlignment="0" applyProtection="0"/>
    <xf numFmtId="0" fontId="90" fillId="0" borderId="0"/>
    <xf numFmtId="0" fontId="7" fillId="0" borderId="0"/>
    <xf numFmtId="9" fontId="90" fillId="0" borderId="0" applyFont="0" applyFill="0" applyBorder="0" applyAlignment="0" applyProtection="0"/>
    <xf numFmtId="181" fontId="88" fillId="0" borderId="0" applyBorder="0" applyProtection="0"/>
    <xf numFmtId="9" fontId="88" fillId="0" borderId="0" applyBorder="0" applyProtection="0"/>
    <xf numFmtId="207" fontId="90" fillId="0" borderId="0" applyFont="0" applyFill="0" applyBorder="0" applyAlignment="0" applyProtection="0"/>
    <xf numFmtId="173" fontId="7" fillId="0" borderId="0"/>
    <xf numFmtId="0" fontId="127" fillId="0" borderId="72" applyNumberFormat="0" applyFill="0" applyAlignment="0" applyProtection="0"/>
    <xf numFmtId="0" fontId="88" fillId="0" borderId="0"/>
    <xf numFmtId="181" fontId="88" fillId="0" borderId="0"/>
    <xf numFmtId="9" fontId="88" fillId="0" borderId="0"/>
    <xf numFmtId="9" fontId="90" fillId="0" borderId="0" applyFont="0" applyFill="0" applyBorder="0" applyAlignment="0" applyProtection="0"/>
    <xf numFmtId="0" fontId="111" fillId="0" borderId="84" applyNumberFormat="0" applyFill="0" applyAlignment="0" applyProtection="0"/>
    <xf numFmtId="0" fontId="88" fillId="0" borderId="0"/>
    <xf numFmtId="173" fontId="7" fillId="0" borderId="0"/>
    <xf numFmtId="0" fontId="127" fillId="0" borderId="72" applyNumberFormat="0" applyFill="0" applyAlignment="0" applyProtection="0"/>
    <xf numFmtId="207" fontId="90" fillId="0" borderId="0" applyFont="0" applyFill="0" applyBorder="0" applyAlignment="0" applyProtection="0"/>
    <xf numFmtId="0" fontId="121" fillId="76" borderId="0" applyNumberFormat="0" applyBorder="0" applyAlignment="0" applyProtection="0"/>
    <xf numFmtId="0" fontId="90" fillId="0" borderId="0"/>
    <xf numFmtId="0" fontId="121" fillId="93" borderId="0" applyNumberFormat="0" applyBorder="0" applyAlignment="0" applyProtection="0"/>
    <xf numFmtId="0" fontId="90" fillId="0" borderId="0"/>
    <xf numFmtId="0" fontId="107" fillId="88" borderId="0" applyNumberFormat="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207" fontId="107" fillId="0" borderId="0" applyFont="0" applyFill="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207" fontId="90" fillId="0" borderId="0" applyFont="0" applyFill="0" applyBorder="0" applyAlignment="0" applyProtection="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88" borderId="0" applyNumberFormat="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0" fontId="90" fillId="0" borderId="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207" fontId="123" fillId="0" borderId="0" applyFont="0" applyFill="0" applyBorder="0" applyAlignment="0" applyProtection="0"/>
    <xf numFmtId="0" fontId="107" fillId="0" borderId="0"/>
    <xf numFmtId="0" fontId="90" fillId="0" borderId="0"/>
    <xf numFmtId="0" fontId="107" fillId="0" borderId="0"/>
    <xf numFmtId="0" fontId="121" fillId="93" borderId="0" applyNumberFormat="0" applyBorder="0" applyAlignment="0" applyProtection="0"/>
    <xf numFmtId="0" fontId="90" fillId="0" borderId="0"/>
    <xf numFmtId="0" fontId="121" fillId="76" borderId="0" applyNumberFormat="0" applyBorder="0" applyAlignment="0" applyProtection="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90" fillId="0" borderId="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0" fontId="121" fillId="76" borderId="0" applyNumberFormat="0" applyBorder="0" applyAlignment="0" applyProtection="0"/>
    <xf numFmtId="0" fontId="90" fillId="0" borderId="0"/>
    <xf numFmtId="0" fontId="121" fillId="93" borderId="0" applyNumberFormat="0" applyBorder="0" applyAlignment="0" applyProtection="0"/>
    <xf numFmtId="0" fontId="90" fillId="0" borderId="0"/>
    <xf numFmtId="0" fontId="107" fillId="88" borderId="0" applyNumberFormat="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90" fillId="0" borderId="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90" fillId="0" borderId="0"/>
    <xf numFmtId="0" fontId="90" fillId="0" borderId="0"/>
    <xf numFmtId="0" fontId="90" fillId="0" borderId="0"/>
    <xf numFmtId="0" fontId="90" fillId="0" borderId="0"/>
    <xf numFmtId="0" fontId="107" fillId="107" borderId="0" applyNumberFormat="0" applyBorder="0" applyAlignment="0" applyProtection="0"/>
    <xf numFmtId="0" fontId="107" fillId="107" borderId="0" applyNumberFormat="0" applyBorder="0" applyAlignment="0" applyProtection="0"/>
    <xf numFmtId="0" fontId="107" fillId="91" borderId="0" applyNumberFormat="0" applyBorder="0" applyAlignment="0" applyProtection="0"/>
    <xf numFmtId="0" fontId="107" fillId="91" borderId="0" applyNumberFormat="0" applyBorder="0" applyAlignment="0" applyProtection="0"/>
    <xf numFmtId="0" fontId="107" fillId="104" borderId="0" applyNumberFormat="0" applyBorder="0" applyAlignment="0" applyProtection="0"/>
    <xf numFmtId="0" fontId="107" fillId="104" borderId="0" applyNumberFormat="0" applyBorder="0" applyAlignment="0" applyProtection="0"/>
    <xf numFmtId="0" fontId="107" fillId="101" borderId="0" applyNumberFormat="0" applyBorder="0" applyAlignment="0" applyProtection="0"/>
    <xf numFmtId="0" fontId="107" fillId="101"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41" borderId="0" applyNumberFormat="0" applyBorder="0" applyAlignment="0" applyProtection="0"/>
    <xf numFmtId="0" fontId="107" fillId="85" borderId="0" applyNumberFormat="0" applyBorder="0" applyAlignment="0" applyProtection="0"/>
    <xf numFmtId="0" fontId="107" fillId="41"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45" borderId="0" applyNumberFormat="0" applyBorder="0" applyAlignment="0" applyProtection="0"/>
    <xf numFmtId="0" fontId="107" fillId="89" borderId="0" applyNumberFormat="0" applyBorder="0" applyAlignment="0" applyProtection="0"/>
    <xf numFmtId="0" fontId="107" fillId="45"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46" borderId="0" applyNumberFormat="0" applyBorder="0" applyAlignment="0" applyProtection="0"/>
    <xf numFmtId="0" fontId="107" fillId="84" borderId="0" applyNumberFormat="0" applyBorder="0" applyAlignment="0" applyProtection="0"/>
    <xf numFmtId="0" fontId="107" fillId="46"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47" borderId="0" applyNumberFormat="0" applyBorder="0" applyAlignment="0" applyProtection="0"/>
    <xf numFmtId="0" fontId="107" fillId="88" borderId="0" applyNumberFormat="0" applyBorder="0" applyAlignment="0" applyProtection="0"/>
    <xf numFmtId="0" fontId="107" fillId="47" borderId="0" applyNumberFormat="0" applyBorder="0" applyAlignment="0" applyProtection="0"/>
    <xf numFmtId="0" fontId="107" fillId="88"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48" borderId="0" applyNumberFormat="0" applyBorder="0" applyAlignment="0" applyProtection="0"/>
    <xf numFmtId="0" fontId="107" fillId="89" borderId="0" applyNumberFormat="0" applyBorder="0" applyAlignment="0" applyProtection="0"/>
    <xf numFmtId="0" fontId="107" fillId="48" borderId="0" applyNumberFormat="0" applyBorder="0" applyAlignment="0" applyProtection="0"/>
    <xf numFmtId="0" fontId="107" fillId="89"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2" borderId="0" applyNumberFormat="0" applyBorder="0" applyAlignment="0" applyProtection="0"/>
    <xf numFmtId="0" fontId="107" fillId="92" borderId="0" applyNumberFormat="0" applyBorder="0" applyAlignment="0" applyProtection="0"/>
    <xf numFmtId="0" fontId="107" fillId="101" borderId="0" applyNumberFormat="0" applyBorder="0" applyAlignment="0" applyProtection="0"/>
    <xf numFmtId="0" fontId="107" fillId="101"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100" borderId="0" applyNumberFormat="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52" borderId="0" applyNumberFormat="0" applyBorder="0" applyAlignment="0" applyProtection="0"/>
    <xf numFmtId="0" fontId="107" fillId="95" borderId="0" applyNumberFormat="0" applyBorder="0" applyAlignment="0" applyProtection="0"/>
    <xf numFmtId="0" fontId="107" fillId="52" borderId="0" applyNumberFormat="0" applyBorder="0" applyAlignment="0" applyProtection="0"/>
    <xf numFmtId="0" fontId="107" fillId="95"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107" fillId="54" borderId="0" applyNumberFormat="0" applyBorder="0" applyAlignment="0" applyProtection="0"/>
    <xf numFmtId="0" fontId="107" fillId="90" borderId="0" applyNumberFormat="0" applyBorder="0" applyAlignment="0" applyProtection="0"/>
    <xf numFmtId="0" fontId="107" fillId="54"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107" fillId="91" borderId="0" applyNumberFormat="0" applyBorder="0" applyAlignment="0" applyProtection="0"/>
    <xf numFmtId="0" fontId="107" fillId="91" borderId="0" applyNumberFormat="0" applyBorder="0" applyAlignment="0" applyProtection="0"/>
    <xf numFmtId="0" fontId="107" fillId="91" borderId="0" applyNumberFormat="0" applyBorder="0" applyAlignment="0" applyProtection="0"/>
    <xf numFmtId="0" fontId="107" fillId="91" borderId="0" applyNumberFormat="0" applyBorder="0" applyAlignment="0" applyProtection="0"/>
    <xf numFmtId="0" fontId="107" fillId="91"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88"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55" borderId="0" applyNumberFormat="0" applyBorder="0" applyAlignment="0" applyProtection="0"/>
    <xf numFmtId="0" fontId="107" fillId="89" borderId="0" applyNumberFormat="0" applyBorder="0" applyAlignment="0" applyProtection="0"/>
    <xf numFmtId="0" fontId="107" fillId="55" borderId="0" applyNumberFormat="0" applyBorder="0" applyAlignment="0" applyProtection="0"/>
    <xf numFmtId="0" fontId="107" fillId="89" borderId="0" applyNumberFormat="0" applyBorder="0" applyAlignment="0" applyProtection="0"/>
    <xf numFmtId="0" fontId="121" fillId="102" borderId="0" applyNumberFormat="0" applyBorder="0" applyAlignment="0" applyProtection="0"/>
    <xf numFmtId="0" fontId="121" fillId="102" borderId="0" applyNumberFormat="0" applyBorder="0" applyAlignment="0" applyProtection="0"/>
    <xf numFmtId="0" fontId="121" fillId="95" borderId="0" applyNumberFormat="0" applyBorder="0" applyAlignment="0" applyProtection="0"/>
    <xf numFmtId="0" fontId="121" fillId="95" borderId="0" applyNumberFormat="0" applyBorder="0" applyAlignment="0" applyProtection="0"/>
    <xf numFmtId="0" fontId="121" fillId="92" borderId="0" applyNumberFormat="0" applyBorder="0" applyAlignment="0" applyProtection="0"/>
    <xf numFmtId="0" fontId="121" fillId="92"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0" fontId="121" fillId="93" borderId="0" applyNumberFormat="0" applyBorder="0" applyAlignment="0" applyProtection="0"/>
    <xf numFmtId="0" fontId="121" fillId="97" borderId="0" applyNumberFormat="0" applyBorder="0" applyAlignment="0" applyProtection="0"/>
    <xf numFmtId="0" fontId="121" fillId="97" borderId="0" applyNumberFormat="0" applyBorder="0" applyAlignment="0" applyProtection="0"/>
    <xf numFmtId="0" fontId="121" fillId="88" borderId="0" applyNumberFormat="0" applyBorder="0" applyAlignment="0" applyProtection="0"/>
    <xf numFmtId="0" fontId="121" fillId="60" borderId="0" applyNumberFormat="0" applyBorder="0" applyAlignment="0" applyProtection="0"/>
    <xf numFmtId="0" fontId="121" fillId="103" borderId="0" applyNumberFormat="0" applyBorder="0" applyAlignment="0" applyProtection="0"/>
    <xf numFmtId="0" fontId="121" fillId="52" borderId="0" applyNumberFormat="0" applyBorder="0" applyAlignment="0" applyProtection="0"/>
    <xf numFmtId="0" fontId="121" fillId="100" borderId="0" applyNumberFormat="0" applyBorder="0" applyAlignment="0" applyProtection="0"/>
    <xf numFmtId="0" fontId="121" fillId="100" borderId="0" applyNumberFormat="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1" fillId="88" borderId="0" applyNumberFormat="0" applyBorder="0" applyAlignment="0" applyProtection="0"/>
    <xf numFmtId="0" fontId="121" fillId="63" borderId="0" applyNumberFormat="0" applyBorder="0" applyAlignment="0" applyProtection="0"/>
    <xf numFmtId="0" fontId="121" fillId="95" borderId="0" applyNumberFormat="0" applyBorder="0" applyAlignment="0" applyProtection="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2" fillId="66" borderId="73" applyNumberFormat="0" applyAlignment="0" applyProtection="0"/>
    <xf numFmtId="0" fontId="116" fillId="80" borderId="73" applyNumberFormat="0" applyAlignment="0" applyProtection="0"/>
    <xf numFmtId="0" fontId="122" fillId="66" borderId="73" applyNumberFormat="0" applyAlignment="0" applyProtection="0"/>
    <xf numFmtId="0" fontId="122" fillId="87" borderId="73" applyNumberFormat="0" applyAlignment="0" applyProtection="0"/>
    <xf numFmtId="0" fontId="155" fillId="0" borderId="0"/>
    <xf numFmtId="0" fontId="118" fillId="96"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0" fontId="158" fillId="0" borderId="0"/>
    <xf numFmtId="0" fontId="157" fillId="0" borderId="0"/>
    <xf numFmtId="0" fontId="158" fillId="0" borderId="0"/>
    <xf numFmtId="0" fontId="157" fillId="0" borderId="0"/>
    <xf numFmtId="0" fontId="121" fillId="94" borderId="0" applyNumberFormat="0" applyBorder="0" applyAlignment="0" applyProtection="0"/>
    <xf numFmtId="0" fontId="121" fillId="94" borderId="0" applyNumberFormat="0" applyBorder="0" applyAlignment="0" applyProtection="0"/>
    <xf numFmtId="0" fontId="121" fillId="99" borderId="0" applyNumberFormat="0" applyBorder="0" applyAlignment="0" applyProtection="0"/>
    <xf numFmtId="0" fontId="121" fillId="99" borderId="0" applyNumberFormat="0" applyBorder="0" applyAlignment="0" applyProtection="0"/>
    <xf numFmtId="0" fontId="121" fillId="98" borderId="0" applyNumberFormat="0" applyBorder="0" applyAlignment="0" applyProtection="0"/>
    <xf numFmtId="0" fontId="121" fillId="98"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0" fontId="112" fillId="104" borderId="0" applyNumberFormat="0" applyBorder="0" applyAlignment="0" applyProtection="0"/>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0" borderId="0" applyNumberFormat="0" applyBorder="0" applyAlignment="0" applyProtection="0"/>
    <xf numFmtId="0" fontId="121" fillId="76"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90" borderId="73" applyNumberFormat="0" applyAlignment="0" applyProtection="0"/>
    <xf numFmtId="0" fontId="115" fillId="48" borderId="73" applyNumberFormat="0" applyAlignment="0" applyProtection="0"/>
    <xf numFmtId="0" fontId="115" fillId="84" borderId="73" applyNumberFormat="0" applyAlignment="0" applyProtection="0"/>
    <xf numFmtId="0" fontId="93" fillId="0" borderId="77" applyFont="0" applyFill="0" applyBorder="0" applyAlignment="0">
      <alignment horizontal="center" vertical="center"/>
    </xf>
    <xf numFmtId="0" fontId="93" fillId="0" borderId="77" applyFont="0" applyFill="0" applyBorder="0" applyAlignment="0">
      <alignment horizontal="center" vertical="center"/>
    </xf>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62" fillId="0" borderId="0">
      <alignment horizontal="left"/>
    </xf>
    <xf numFmtId="0" fontId="147" fillId="0" borderId="0" applyNumberFormat="0" applyFill="0" applyBorder="0" applyAlignment="0" applyProtection="0">
      <alignment vertical="top"/>
      <protection locked="0"/>
    </xf>
    <xf numFmtId="0" fontId="113" fillId="91" borderId="0" applyNumberFormat="0" applyBorder="0" applyAlignment="0" applyProtection="0"/>
    <xf numFmtId="0" fontId="113" fillId="91" borderId="0" applyNumberFormat="0" applyBorder="0" applyAlignment="0" applyProtection="0"/>
    <xf numFmtId="0" fontId="113" fillId="101" borderId="0" applyNumberFormat="0" applyBorder="0" applyAlignment="0" applyProtection="0"/>
    <xf numFmtId="0" fontId="113" fillId="43" borderId="0" applyNumberFormat="0" applyBorder="0" applyAlignment="0" applyProtection="0"/>
    <xf numFmtId="10" fontId="98" fillId="80" borderId="87" applyNumberFormat="0" applyBorder="0" applyAlignment="0" applyProtection="0"/>
    <xf numFmtId="0" fontId="156" fillId="0" borderId="78"/>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206" fontId="93" fillId="0" borderId="0" applyFill="0" applyBorder="0" applyAlignment="0" applyProtection="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90" fillId="0" borderId="0"/>
    <xf numFmtId="211" fontId="90"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173" fontId="90" fillId="0" borderId="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33" fillId="0" borderId="0">
      <protection locked="0"/>
    </xf>
    <xf numFmtId="0" fontId="114" fillId="90" borderId="0" applyNumberFormat="0" applyBorder="0" applyAlignment="0" applyProtection="0"/>
    <xf numFmtId="0" fontId="139" fillId="81" borderId="0" applyNumberFormat="0" applyBorder="0" applyAlignment="0" applyProtection="0"/>
    <xf numFmtId="0" fontId="139" fillId="90" borderId="0" applyNumberFormat="0" applyBorder="0" applyAlignment="0" applyProtection="0"/>
    <xf numFmtId="37" fontId="140" fillId="0" borderId="0"/>
    <xf numFmtId="179" fontId="90"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0" fontId="9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applyNumberFormat="0" applyFont="0" applyFill="0" applyBorder="0" applyAlignment="0" applyProtection="0"/>
    <xf numFmtId="0" fontId="90" fillId="0" borderId="0"/>
    <xf numFmtId="0" fontId="3"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48" fillId="0" borderId="0"/>
    <xf numFmtId="0" fontId="90"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41" fillId="0" borderId="0"/>
    <xf numFmtId="0" fontId="107" fillId="83" borderId="79" applyNumberFormat="0" applyAlignment="0" applyProtection="0"/>
    <xf numFmtId="0" fontId="90" fillId="89" borderId="79" applyNumberFormat="0" applyFont="0" applyAlignment="0" applyProtection="0"/>
    <xf numFmtId="0" fontId="107" fillId="83" borderId="79" applyNumberFormat="0" applyAlignment="0" applyProtection="0"/>
    <xf numFmtId="0" fontId="107" fillId="89" borderId="79" applyNumberFormat="0" applyFont="0" applyAlignment="0" applyProtection="0"/>
    <xf numFmtId="0" fontId="107" fillId="89" borderId="79" applyNumberFormat="0" applyFont="0" applyAlignment="0" applyProtection="0"/>
    <xf numFmtId="0" fontId="107" fillId="89" borderId="79" applyNumberFormat="0" applyFont="0" applyAlignment="0" applyProtection="0"/>
    <xf numFmtId="0" fontId="107" fillId="89" borderId="79" applyNumberFormat="0" applyFont="0" applyAlignment="0" applyProtection="0"/>
    <xf numFmtId="0" fontId="107" fillId="89" borderId="79" applyNumberFormat="0" applyFont="0" applyAlignment="0" applyProtection="0"/>
    <xf numFmtId="164" fontId="130" fillId="0" borderId="0">
      <protection locked="0"/>
    </xf>
    <xf numFmtId="10" fontId="90" fillId="0" borderId="0" applyFont="0" applyFill="0" applyBorder="0" applyAlignment="0" applyProtection="0"/>
    <xf numFmtId="9" fontId="90" fillId="0" borderId="0" applyFill="0" applyBorder="0" applyAlignment="0" applyProtection="0"/>
    <xf numFmtId="9" fontId="90" fillId="0" borderId="0" applyFont="0" applyFill="0" applyBorder="0" applyAlignment="0" applyProtection="0"/>
    <xf numFmtId="9" fontId="90" fillId="0" borderId="0" applyFill="0" applyBorder="0" applyAlignment="0" applyProtection="0"/>
    <xf numFmtId="9" fontId="90" fillId="0" borderId="0" applyFill="0" applyBorder="0" applyAlignment="0" applyProtection="0"/>
    <xf numFmtId="0" fontId="107" fillId="0" borderId="0" applyNumberFormat="0" applyFill="0" applyBorder="0" applyAlignment="0" applyProtection="0"/>
    <xf numFmtId="0" fontId="142" fillId="0" borderId="80" applyNumberFormat="0" applyFont="0" applyBorder="0" applyAlignment="0"/>
    <xf numFmtId="9" fontId="93" fillId="0" borderId="0" applyFill="0" applyBorder="0" applyAlignment="0" applyProtection="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applyFont="0" applyFill="0" applyBorder="0" applyAlignment="0" applyProtection="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9" fontId="93" fillId="0" borderId="0" applyFill="0" applyBorder="0" applyAlignment="0" applyProtection="0"/>
    <xf numFmtId="9" fontId="93" fillId="0" borderId="0" applyFill="0" applyBorder="0" applyAlignment="0" applyProtection="0"/>
    <xf numFmtId="9" fontId="93" fillId="0" borderId="0" applyFill="0" applyBorder="0" applyAlignment="0" applyProtection="0"/>
    <xf numFmtId="9" fontId="93" fillId="0" borderId="0" applyFill="0" applyBorder="0" applyAlignment="0" applyProtection="0"/>
    <xf numFmtId="0" fontId="133" fillId="0" borderId="0">
      <protection locked="0"/>
    </xf>
    <xf numFmtId="38" fontId="161" fillId="0" borderId="0"/>
    <xf numFmtId="0" fontId="99" fillId="66" borderId="81" applyNumberFormat="0" applyAlignment="0" applyProtection="0"/>
    <xf numFmtId="0" fontId="99" fillId="80" borderId="81" applyNumberFormat="0" applyAlignment="0" applyProtection="0"/>
    <xf numFmtId="0" fontId="99" fillId="66" borderId="81" applyNumberFormat="0" applyAlignment="0" applyProtection="0"/>
    <xf numFmtId="0" fontId="99" fillId="87" borderId="81" applyNumberFormat="0" applyAlignment="0" applyProtection="0"/>
    <xf numFmtId="164" fontId="144" fillId="0" borderId="0">
      <protection locked="0"/>
    </xf>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183" fontId="90" fillId="0" borderId="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0" fontId="156" fillId="0" borderId="0"/>
    <xf numFmtId="0" fontId="117" fillId="0" borderId="0" applyNumberFormat="0" applyFill="0" applyBorder="0" applyAlignment="0" applyProtection="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84" applyNumberFormat="0" applyFill="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20" fillId="0" borderId="86" applyNumberFormat="0" applyFill="0" applyAlignment="0" applyProtection="0"/>
    <xf numFmtId="0" fontId="120" fillId="0" borderId="85"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18" fillId="96" borderId="74" applyNumberFormat="0" applyAlignment="0" applyProtection="0"/>
    <xf numFmtId="0" fontId="118" fillId="96" borderId="74" applyNumberFormat="0" applyAlignment="0" applyProtection="0"/>
    <xf numFmtId="207" fontId="107" fillId="0" borderId="0" applyFont="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180"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207" fontId="90" fillId="0" borderId="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2" fontId="90" fillId="0" borderId="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0" fontId="121" fillId="76" borderId="0" applyNumberFormat="0" applyBorder="0" applyAlignment="0" applyProtection="0"/>
    <xf numFmtId="0" fontId="90" fillId="0" borderId="0"/>
    <xf numFmtId="0" fontId="121" fillId="93" borderId="0" applyNumberFormat="0" applyBorder="0" applyAlignment="0" applyProtection="0"/>
    <xf numFmtId="0" fontId="90" fillId="0" borderId="0"/>
    <xf numFmtId="0" fontId="107" fillId="88" borderId="0" applyNumberFormat="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207" fontId="107" fillId="0" borderId="0" applyFont="0" applyFill="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207" fontId="90" fillId="0" borderId="0" applyFont="0" applyFill="0" applyBorder="0" applyAlignment="0" applyProtection="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88" borderId="0" applyNumberFormat="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0" fontId="90" fillId="0" borderId="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207" fontId="123" fillId="0" borderId="0" applyFont="0" applyFill="0" applyBorder="0" applyAlignment="0" applyProtection="0"/>
    <xf numFmtId="0" fontId="107" fillId="0" borderId="0"/>
    <xf numFmtId="0" fontId="90" fillId="0" borderId="0"/>
    <xf numFmtId="0" fontId="107" fillId="0" borderId="0"/>
    <xf numFmtId="0" fontId="121" fillId="93" borderId="0" applyNumberFormat="0" applyBorder="0" applyAlignment="0" applyProtection="0"/>
    <xf numFmtId="0" fontId="90" fillId="0" borderId="0"/>
    <xf numFmtId="0" fontId="121" fillId="76" borderId="0" applyNumberFormat="0" applyBorder="0" applyAlignment="0" applyProtection="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90" fillId="0" borderId="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107" fillId="0" borderId="0"/>
    <xf numFmtId="207" fontId="90" fillId="0" borderId="0" applyFont="0" applyFill="0" applyBorder="0" applyAlignment="0" applyProtection="0"/>
    <xf numFmtId="0" fontId="121" fillId="76" borderId="0" applyNumberFormat="0" applyBorder="0" applyAlignment="0" applyProtection="0"/>
    <xf numFmtId="0" fontId="90" fillId="0" borderId="0"/>
    <xf numFmtId="0" fontId="121" fillId="93" borderId="0" applyNumberFormat="0" applyBorder="0" applyAlignment="0" applyProtection="0"/>
    <xf numFmtId="0" fontId="90" fillId="0" borderId="0"/>
    <xf numFmtId="0" fontId="107" fillId="88" borderId="0" applyNumberFormat="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0" fontId="122" fillId="66" borderId="73"/>
    <xf numFmtId="0" fontId="115" fillId="48" borderId="73" applyNumberFormat="0" applyAlignment="0" applyProtection="0"/>
    <xf numFmtId="0" fontId="116" fillId="80"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0" fontId="107" fillId="83" borderId="79" applyNumberFormat="0" applyAlignment="0" applyProtection="0"/>
    <xf numFmtId="0" fontId="90" fillId="0" borderId="0"/>
    <xf numFmtId="0" fontId="121" fillId="60"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18" fillId="96" borderId="74" applyNumberFormat="0" applyAlignment="0" applyProtection="0"/>
    <xf numFmtId="0" fontId="122" fillId="66" borderId="73" applyNumberFormat="0" applyAlignment="0" applyProtection="0"/>
    <xf numFmtId="207" fontId="123" fillId="0" borderId="0" applyFont="0" applyFill="0" applyBorder="0" applyAlignment="0" applyProtection="0"/>
    <xf numFmtId="0" fontId="107" fillId="0" borderId="0"/>
    <xf numFmtId="0" fontId="133" fillId="0" borderId="0">
      <protection locked="0"/>
    </xf>
    <xf numFmtId="0" fontId="127" fillId="0" borderId="0" applyNumberForma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90" fillId="0" borderId="0"/>
    <xf numFmtId="0" fontId="107" fillId="91" borderId="0" applyNumberFormat="0" applyBorder="0" applyAlignment="0" applyProtection="0"/>
    <xf numFmtId="0" fontId="107" fillId="84" borderId="0" applyNumberFormat="0" applyBorder="0" applyAlignment="0" applyProtection="0"/>
    <xf numFmtId="0" fontId="121" fillId="99" borderId="0" applyNumberFormat="0" applyBorder="0" applyAlignment="0" applyProtection="0"/>
    <xf numFmtId="207" fontId="90" fillId="0" borderId="0" applyFont="0" applyFill="0" applyBorder="0" applyAlignment="0" applyProtection="0"/>
    <xf numFmtId="0" fontId="90" fillId="0" borderId="0"/>
    <xf numFmtId="0" fontId="121" fillId="100" borderId="0" applyNumberFormat="0" applyBorder="0" applyAlignment="0" applyProtection="0"/>
    <xf numFmtId="0" fontId="113" fillId="43" borderId="0" applyNumberFormat="0" applyBorder="0" applyAlignment="0" applyProtection="0"/>
    <xf numFmtId="0" fontId="3" fillId="0" borderId="0"/>
    <xf numFmtId="0" fontId="107" fillId="101" borderId="0" applyNumberFormat="0" applyBorder="0" applyAlignment="0" applyProtection="0"/>
    <xf numFmtId="0" fontId="121" fillId="88" borderId="0" applyNumberFormat="0" applyBorder="0" applyAlignment="0" applyProtection="0"/>
    <xf numFmtId="0" fontId="121" fillId="95" borderId="0" applyNumberFormat="0" applyBorder="0" applyAlignment="0" applyProtection="0"/>
    <xf numFmtId="0" fontId="90" fillId="0" borderId="0"/>
    <xf numFmtId="0" fontId="107" fillId="104" borderId="0" applyNumberFormat="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0" fontId="123" fillId="0" borderId="0"/>
    <xf numFmtId="0" fontId="156" fillId="0" borderId="101"/>
    <xf numFmtId="0" fontId="113" fillId="91"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8" borderId="0" applyNumberFormat="0" applyBorder="0" applyAlignment="0" applyProtection="0"/>
    <xf numFmtId="0" fontId="126" fillId="0" borderId="71" applyNumberFormat="0" applyFill="0" applyAlignment="0" applyProtection="0"/>
    <xf numFmtId="207" fontId="90" fillId="0" borderId="0" applyFill="0" applyBorder="0" applyAlignment="0" applyProtection="0"/>
    <xf numFmtId="0" fontId="107" fillId="84" borderId="0" applyNumberFormat="0" applyBorder="0" applyAlignment="0" applyProtection="0"/>
    <xf numFmtId="207" fontId="90" fillId="0" borderId="0" applyFont="0" applyFill="0" applyBorder="0" applyAlignment="0" applyProtection="0"/>
    <xf numFmtId="0" fontId="121" fillId="92" borderId="0" applyNumberFormat="0" applyBorder="0" applyAlignment="0" applyProtection="0"/>
    <xf numFmtId="206" fontId="107" fillId="0" borderId="0" applyFont="0" applyFill="0" applyBorder="0" applyAlignment="0" applyProtection="0"/>
    <xf numFmtId="0" fontId="90" fillId="0" borderId="0"/>
    <xf numFmtId="0" fontId="107" fillId="89" borderId="0" applyNumberFormat="0" applyBorder="0" applyAlignment="0" applyProtection="0"/>
    <xf numFmtId="0" fontId="127" fillId="0" borderId="72" applyNumberFormat="0" applyFill="0" applyAlignment="0" applyProtection="0"/>
    <xf numFmtId="206" fontId="107" fillId="0" borderId="0" applyFont="0" applyFill="0" applyBorder="0" applyAlignment="0" applyProtection="0"/>
    <xf numFmtId="0" fontId="107" fillId="107" borderId="0" applyNumberFormat="0" applyBorder="0" applyAlignment="0" applyProtection="0"/>
    <xf numFmtId="206" fontId="107" fillId="0" borderId="0" applyFont="0" applyFill="0" applyBorder="0" applyAlignment="0" applyProtection="0"/>
    <xf numFmtId="0" fontId="107" fillId="4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0" fontId="107" fillId="88" borderId="0" applyNumberFormat="0" applyBorder="0" applyAlignment="0" applyProtection="0"/>
    <xf numFmtId="0" fontId="123" fillId="0" borderId="0"/>
    <xf numFmtId="0" fontId="107" fillId="91" borderId="0" applyNumberFormat="0" applyBorder="0" applyAlignment="0" applyProtection="0"/>
    <xf numFmtId="10" fontId="90" fillId="0" borderId="0" applyFont="0" applyFill="0" applyBorder="0" applyAlignment="0" applyProtection="0"/>
    <xf numFmtId="0" fontId="107" fillId="88" borderId="0" applyNumberFormat="0" applyBorder="0" applyAlignment="0" applyProtection="0"/>
    <xf numFmtId="0" fontId="121" fillId="94" borderId="0" applyNumberFormat="0" applyBorder="0" applyAlignment="0" applyProtection="0"/>
    <xf numFmtId="207" fontId="90" fillId="0" borderId="0" applyFill="0" applyBorder="0" applyAlignment="0" applyProtection="0"/>
    <xf numFmtId="0" fontId="90" fillId="0" borderId="0"/>
    <xf numFmtId="0" fontId="107" fillId="89" borderId="0" applyNumberFormat="0" applyBorder="0" applyAlignment="0" applyProtection="0"/>
    <xf numFmtId="0" fontId="90" fillId="0" borderId="0"/>
    <xf numFmtId="0" fontId="107" fillId="104" borderId="0" applyNumberFormat="0" applyBorder="0" applyAlignment="0" applyProtection="0"/>
    <xf numFmtId="0" fontId="90" fillId="0" borderId="0"/>
    <xf numFmtId="0" fontId="121" fillId="97" borderId="0" applyNumberFormat="0" applyBorder="0" applyAlignment="0" applyProtection="0"/>
    <xf numFmtId="207" fontId="90" fillId="0" borderId="0" applyFont="0" applyFill="0" applyBorder="0" applyAlignment="0" applyProtection="0"/>
    <xf numFmtId="0" fontId="107" fillId="0" borderId="0"/>
    <xf numFmtId="0" fontId="107" fillId="101" borderId="0" applyNumberFormat="0" applyBorder="0" applyAlignment="0" applyProtection="0"/>
    <xf numFmtId="0" fontId="107" fillId="88" borderId="0" applyNumberFormat="0" applyBorder="0" applyAlignment="0" applyProtection="0"/>
    <xf numFmtId="0" fontId="121" fillId="94" borderId="0" applyNumberFormat="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90" fillId="0" borderId="0"/>
    <xf numFmtId="0" fontId="90" fillId="0" borderId="0"/>
    <xf numFmtId="0" fontId="107" fillId="107" borderId="0" applyNumberFormat="0" applyBorder="0" applyAlignment="0" applyProtection="0"/>
    <xf numFmtId="0" fontId="107" fillId="85" borderId="0" applyNumberFormat="0" applyBorder="0" applyAlignment="0" applyProtection="0"/>
    <xf numFmtId="0" fontId="147" fillId="0" borderId="0" applyNumberFormat="0" applyFill="0" applyBorder="0" applyAlignment="0" applyProtection="0">
      <alignment vertical="top"/>
      <protection locked="0"/>
    </xf>
    <xf numFmtId="0" fontId="123" fillId="0" borderId="0"/>
    <xf numFmtId="0" fontId="107" fillId="91" borderId="0" applyNumberFormat="0" applyBorder="0" applyAlignment="0" applyProtection="0"/>
    <xf numFmtId="0" fontId="99" fillId="66" borderId="81"/>
    <xf numFmtId="0" fontId="107" fillId="84" borderId="0" applyNumberFormat="0" applyBorder="0" applyAlignment="0" applyProtection="0"/>
    <xf numFmtId="0" fontId="107" fillId="95" borderId="0" applyNumberFormat="0" applyBorder="0" applyAlignment="0" applyProtection="0"/>
    <xf numFmtId="0" fontId="121" fillId="99" borderId="0" applyNumberFormat="0" applyBorder="0" applyAlignment="0" applyProtection="0"/>
    <xf numFmtId="0" fontId="3" fillId="0" borderId="0"/>
    <xf numFmtId="0" fontId="107" fillId="85" borderId="0" applyNumberFormat="0" applyBorder="0" applyAlignment="0" applyProtection="0"/>
    <xf numFmtId="173" fontId="107" fillId="0" borderId="0"/>
    <xf numFmtId="0" fontId="107" fillId="85" borderId="0" applyNumberFormat="0" applyBorder="0" applyAlignment="0" applyProtection="0"/>
    <xf numFmtId="173" fontId="107" fillId="0" borderId="0"/>
    <xf numFmtId="207" fontId="107" fillId="0" borderId="0" applyFont="0" applyFill="0" applyBorder="0" applyAlignment="0" applyProtection="0"/>
    <xf numFmtId="0" fontId="107" fillId="85" borderId="0" applyNumberFormat="0" applyBorder="0" applyAlignment="0" applyProtection="0"/>
    <xf numFmtId="206" fontId="123" fillId="0" borderId="0" applyFont="0" applyFill="0" applyBorder="0" applyAlignment="0" applyProtection="0"/>
    <xf numFmtId="0" fontId="107" fillId="85"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0" fontId="107" fillId="41"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107" fillId="41" borderId="0" applyNumberFormat="0" applyBorder="0" applyAlignment="0" applyProtection="0"/>
    <xf numFmtId="206" fontId="107" fillId="0" borderId="0" applyFont="0" applyFill="0" applyBorder="0" applyAlignment="0" applyProtection="0"/>
    <xf numFmtId="0" fontId="107" fillId="85" borderId="0" applyNumberFormat="0" applyBorder="0" applyAlignment="0" applyProtection="0"/>
    <xf numFmtId="173" fontId="107" fillId="0" borderId="0"/>
    <xf numFmtId="0" fontId="107" fillId="85" borderId="0" applyNumberFormat="0" applyBorder="0" applyAlignment="0" applyProtection="0"/>
    <xf numFmtId="206" fontId="107" fillId="0" borderId="0" applyFont="0" applyFill="0" applyBorder="0" applyAlignment="0" applyProtection="0"/>
    <xf numFmtId="0" fontId="90" fillId="0" borderId="0"/>
    <xf numFmtId="0" fontId="107" fillId="95" borderId="0" applyNumberFormat="0" applyBorder="0" applyAlignment="0" applyProtection="0"/>
    <xf numFmtId="0" fontId="107" fillId="95"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07" fillId="88" borderId="0" applyNumberFormat="0" applyBorder="0" applyAlignment="0" applyProtection="0"/>
    <xf numFmtId="0" fontId="107" fillId="95" borderId="0" applyNumberFormat="0" applyBorder="0" applyAlignment="0" applyProtection="0"/>
    <xf numFmtId="0" fontId="120" fillId="0" borderId="86" applyNumberFormat="0" applyFill="0" applyAlignment="0" applyProtection="0"/>
    <xf numFmtId="0" fontId="107" fillId="43"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0" fontId="107" fillId="52" borderId="0" applyNumberFormat="0" applyBorder="0" applyAlignment="0" applyProtection="0"/>
    <xf numFmtId="0" fontId="107" fillId="43" borderId="0" applyNumberFormat="0" applyBorder="0" applyAlignment="0" applyProtection="0"/>
    <xf numFmtId="0" fontId="107" fillId="95" borderId="0" applyNumberFormat="0" applyBorder="0" applyAlignment="0" applyProtection="0"/>
    <xf numFmtId="0" fontId="120" fillId="0" borderId="85" applyNumberFormat="0" applyFill="0" applyAlignment="0" applyProtection="0"/>
    <xf numFmtId="0" fontId="107" fillId="95" borderId="0" applyNumberFormat="0" applyBorder="0" applyAlignment="0" applyProtection="0"/>
    <xf numFmtId="0" fontId="120" fillId="0" borderId="86" applyNumberFormat="0" applyFill="0" applyAlignment="0" applyProtection="0"/>
    <xf numFmtId="0" fontId="107" fillId="95" borderId="0" applyNumberFormat="0" applyBorder="0" applyAlignment="0" applyProtection="0"/>
    <xf numFmtId="9" fontId="107" fillId="0" borderId="0"/>
    <xf numFmtId="0" fontId="107" fillId="89" borderId="0" applyNumberFormat="0" applyBorder="0" applyAlignment="0" applyProtection="0"/>
    <xf numFmtId="0" fontId="160" fillId="0" borderId="0"/>
    <xf numFmtId="9" fontId="90"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0" fontId="107" fillId="89" borderId="0" applyNumberFormat="0" applyBorder="0" applyAlignment="0" applyProtection="0"/>
    <xf numFmtId="0" fontId="157" fillId="0" borderId="0"/>
    <xf numFmtId="0" fontId="107" fillId="90" borderId="0" applyNumberFormat="0" applyBorder="0" applyAlignment="0" applyProtection="0"/>
    <xf numFmtId="0" fontId="159" fillId="0" borderId="0" applyNumberFormat="0" applyFill="0" applyBorder="0" applyAlignment="0" applyProtection="0"/>
    <xf numFmtId="9" fontId="107" fillId="0" borderId="0" applyFont="0" applyFill="0" applyBorder="0" applyAlignment="0" applyProtection="0"/>
    <xf numFmtId="0" fontId="107" fillId="89" borderId="0" applyNumberFormat="0" applyBorder="0" applyAlignment="0" applyProtection="0"/>
    <xf numFmtId="0" fontId="160" fillId="0" borderId="0" applyNumberFormat="0" applyFill="0" applyBorder="0" applyAlignment="0" applyProtection="0"/>
    <xf numFmtId="9" fontId="107" fillId="0" borderId="0"/>
    <xf numFmtId="0" fontId="107" fillId="89" borderId="0" applyNumberFormat="0" applyBorder="0" applyAlignment="0" applyProtection="0"/>
    <xf numFmtId="0" fontId="120" fillId="0" borderId="86" applyNumberFormat="0" applyFill="0" applyAlignment="0" applyProtection="0"/>
    <xf numFmtId="9" fontId="107" fillId="0" borderId="0"/>
    <xf numFmtId="0" fontId="107" fillId="45" borderId="0" applyNumberFormat="0" applyBorder="0" applyAlignment="0" applyProtection="0"/>
    <xf numFmtId="0" fontId="158" fillId="0" borderId="0"/>
    <xf numFmtId="9" fontId="90" fillId="0" borderId="0" applyFont="0" applyFill="0" applyBorder="0" applyAlignment="0" applyProtection="0"/>
    <xf numFmtId="0" fontId="107" fillId="89" borderId="0" applyNumberFormat="0" applyBorder="0" applyAlignment="0" applyProtection="0"/>
    <xf numFmtId="9" fontId="90" fillId="0" borderId="0" applyFont="0" applyFill="0" applyBorder="0" applyAlignment="0" applyProtection="0"/>
    <xf numFmtId="0" fontId="107" fillId="45"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9" fontId="93" fillId="0" borderId="0" applyFill="0" applyBorder="0" applyAlignment="0" applyProtection="0"/>
    <xf numFmtId="0" fontId="107" fillId="89"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4" borderId="0" applyNumberFormat="0" applyBorder="0" applyAlignment="0" applyProtection="0"/>
    <xf numFmtId="0" fontId="93" fillId="0" borderId="114" applyFont="0" applyFill="0" applyBorder="0" applyAlignment="0">
      <alignment horizontal="center" vertical="center"/>
    </xf>
    <xf numFmtId="0" fontId="107" fillId="84" borderId="0" applyNumberFormat="0" applyBorder="0" applyAlignment="0" applyProtection="0"/>
    <xf numFmtId="0" fontId="107" fillId="84" borderId="0" applyNumberFormat="0" applyBorder="0" applyAlignment="0" applyProtection="0"/>
    <xf numFmtId="207" fontId="90" fillId="0" borderId="0" applyFill="0" applyBorder="0" applyAlignment="0" applyProtection="0"/>
    <xf numFmtId="0" fontId="107" fillId="46" borderId="0" applyNumberFormat="0" applyBorder="0" applyAlignment="0" applyProtection="0"/>
    <xf numFmtId="0" fontId="121" fillId="102" borderId="0" applyNumberFormat="0" applyBorder="0" applyAlignment="0" applyProtection="0"/>
    <xf numFmtId="207" fontId="90" fillId="0" borderId="0" applyFill="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90" fillId="0" borderId="0"/>
    <xf numFmtId="0" fontId="107" fillId="88" borderId="0" applyNumberFormat="0" applyBorder="0" applyAlignment="0" applyProtection="0"/>
    <xf numFmtId="0" fontId="3" fillId="0" borderId="0"/>
    <xf numFmtId="0" fontId="90" fillId="0" borderId="0"/>
    <xf numFmtId="0" fontId="107" fillId="88" borderId="0" applyNumberFormat="0" applyBorder="0" applyAlignment="0" applyProtection="0"/>
    <xf numFmtId="0" fontId="90" fillId="0" borderId="0"/>
    <xf numFmtId="0" fontId="107" fillId="88" borderId="0" applyNumberFormat="0" applyBorder="0" applyAlignment="0" applyProtection="0"/>
    <xf numFmtId="0" fontId="121" fillId="103" borderId="0" applyNumberFormat="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xf numFmtId="0" fontId="107" fillId="47"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206" fontId="107" fillId="0" borderId="0" applyFont="0" applyFill="0" applyBorder="0" applyAlignment="0" applyProtection="0"/>
    <xf numFmtId="0" fontId="107" fillId="47" borderId="0" applyNumberFormat="0" applyBorder="0" applyAlignment="0" applyProtection="0"/>
    <xf numFmtId="0" fontId="121" fillId="95" borderId="0" applyNumberFormat="0" applyBorder="0" applyAlignment="0" applyProtection="0"/>
    <xf numFmtId="206" fontId="107" fillId="0" borderId="0" applyFont="0" applyFill="0" applyBorder="0" applyAlignment="0" applyProtection="0"/>
    <xf numFmtId="0" fontId="90" fillId="0" borderId="0"/>
    <xf numFmtId="0" fontId="107" fillId="88" borderId="0" applyNumberFormat="0" applyBorder="0" applyAlignment="0" applyProtection="0"/>
    <xf numFmtId="0" fontId="90" fillId="0" borderId="0"/>
    <xf numFmtId="0" fontId="107" fillId="89" borderId="0" applyNumberFormat="0" applyBorder="0" applyAlignment="0" applyProtection="0"/>
    <xf numFmtId="38" fontId="161" fillId="0" borderId="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13" fillId="91" borderId="0" applyNumberFormat="0" applyBorder="0" applyAlignment="0" applyProtection="0"/>
    <xf numFmtId="206" fontId="107" fillId="0" borderId="0" applyFont="0" applyFill="0" applyBorder="0" applyAlignment="0" applyProtection="0"/>
    <xf numFmtId="0" fontId="107" fillId="89" borderId="0" applyNumberFormat="0" applyBorder="0" applyAlignment="0" applyProtection="0"/>
    <xf numFmtId="206" fontId="107" fillId="0" borderId="0" applyFont="0" applyFill="0" applyBorder="0" applyAlignment="0" applyProtection="0"/>
    <xf numFmtId="0" fontId="107" fillId="48" borderId="0" applyNumberFormat="0" applyBorder="0" applyAlignment="0" applyProtection="0"/>
    <xf numFmtId="0" fontId="107" fillId="85" borderId="0" applyNumberFormat="0" applyBorder="0" applyAlignment="0" applyProtection="0"/>
    <xf numFmtId="164" fontId="130" fillId="0" borderId="0">
      <protection locked="0"/>
    </xf>
    <xf numFmtId="180" fontId="107" fillId="0" borderId="0"/>
    <xf numFmtId="0" fontId="107" fillId="95" borderId="0" applyNumberFormat="0" applyBorder="0" applyAlignment="0" applyProtection="0"/>
    <xf numFmtId="181" fontId="107" fillId="0" borderId="0"/>
    <xf numFmtId="0" fontId="107" fillId="95" borderId="0" applyNumberFormat="0" applyBorder="0" applyAlignment="0" applyProtection="0"/>
    <xf numFmtId="0" fontId="133" fillId="0" borderId="0">
      <protection locked="0"/>
    </xf>
    <xf numFmtId="0" fontId="133" fillId="0" borderId="0">
      <protection locked="0"/>
    </xf>
    <xf numFmtId="180" fontId="90" fillId="0" borderId="0"/>
    <xf numFmtId="0" fontId="107" fillId="92" borderId="0" applyNumberFormat="0" applyBorder="0" applyAlignment="0" applyProtection="0"/>
    <xf numFmtId="207" fontId="90" fillId="0" borderId="0" applyFill="0" applyBorder="0" applyAlignment="0" applyProtection="0"/>
    <xf numFmtId="0" fontId="107" fillId="92" borderId="0" applyNumberFormat="0" applyBorder="0" applyAlignment="0" applyProtection="0"/>
    <xf numFmtId="180" fontId="107" fillId="0" borderId="0"/>
    <xf numFmtId="0" fontId="107" fillId="101" borderId="0" applyNumberFormat="0" applyBorder="0" applyAlignment="0" applyProtection="0"/>
    <xf numFmtId="180" fontId="107" fillId="0" borderId="0"/>
    <xf numFmtId="0" fontId="107" fillId="100" borderId="0" applyNumberFormat="0" applyBorder="0" applyAlignment="0" applyProtection="0"/>
    <xf numFmtId="10" fontId="98" fillId="80" borderId="64" applyNumberFormat="0" applyBorder="0" applyAlignment="0" applyProtection="0"/>
    <xf numFmtId="207" fontId="123" fillId="0" borderId="0" applyFont="0" applyFill="0" applyBorder="0" applyAlignment="0" applyProtection="0"/>
    <xf numFmtId="0" fontId="107" fillId="101" borderId="0" applyNumberFormat="0" applyBorder="0" applyAlignment="0" applyProtection="0"/>
    <xf numFmtId="182" fontId="90" fillId="0" borderId="0"/>
    <xf numFmtId="0" fontId="107" fillId="85" borderId="0" applyNumberFormat="0" applyBorder="0" applyAlignment="0" applyProtection="0"/>
    <xf numFmtId="182" fontId="90" fillId="0" borderId="0" applyFill="0" applyBorder="0" applyAlignment="0" applyProtection="0"/>
    <xf numFmtId="0" fontId="107" fillId="85" borderId="0" applyNumberFormat="0" applyBorder="0" applyAlignment="0" applyProtection="0"/>
    <xf numFmtId="207" fontId="107" fillId="0" borderId="0" applyFont="0" applyFill="0" applyBorder="0" applyAlignment="0" applyProtection="0"/>
    <xf numFmtId="0" fontId="107" fillId="100"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207" fontId="107" fillId="0" borderId="0" applyFont="0" applyFill="0" applyBorder="0" applyAlignment="0" applyProtection="0"/>
    <xf numFmtId="0" fontId="107" fillId="88" borderId="0" applyNumberFormat="0" applyBorder="0" applyAlignment="0" applyProtection="0"/>
    <xf numFmtId="0" fontId="107" fillId="51" borderId="0" applyNumberFormat="0" applyBorder="0" applyAlignment="0" applyProtection="0"/>
    <xf numFmtId="0" fontId="107" fillId="95" borderId="0" applyNumberFormat="0" applyBorder="0" applyAlignment="0" applyProtection="0"/>
    <xf numFmtId="164" fontId="130" fillId="0" borderId="0">
      <protection locked="0"/>
    </xf>
    <xf numFmtId="0" fontId="107" fillId="95" borderId="0" applyNumberFormat="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0" fontId="107" fillId="0" borderId="0"/>
    <xf numFmtId="0" fontId="107" fillId="95" borderId="0" applyNumberFormat="0" applyBorder="0" applyAlignment="0" applyProtection="0"/>
    <xf numFmtId="0" fontId="133" fillId="0" borderId="0">
      <protection locked="0"/>
    </xf>
    <xf numFmtId="0" fontId="99" fillId="87" borderId="81" applyNumberFormat="0" applyAlignment="0" applyProtection="0"/>
    <xf numFmtId="0" fontId="107" fillId="95" borderId="0" applyNumberFormat="0" applyBorder="0" applyAlignment="0" applyProtection="0"/>
    <xf numFmtId="0" fontId="125" fillId="0" borderId="70" applyNumberFormat="0" applyFill="0" applyAlignment="0" applyProtection="0"/>
    <xf numFmtId="0" fontId="158" fillId="0" borderId="0"/>
    <xf numFmtId="0" fontId="107" fillId="95" borderId="0" applyNumberFormat="0" applyBorder="0" applyAlignment="0" applyProtection="0"/>
    <xf numFmtId="0" fontId="107" fillId="52" borderId="0" applyNumberFormat="0" applyBorder="0" applyAlignment="0" applyProtection="0"/>
    <xf numFmtId="0" fontId="121" fillId="98" borderId="0" applyNumberFormat="0" applyBorder="0" applyAlignment="0" applyProtection="0"/>
    <xf numFmtId="207" fontId="107" fillId="0" borderId="0" applyFont="0" applyFill="0" applyBorder="0" applyAlignment="0" applyProtection="0"/>
    <xf numFmtId="0" fontId="107" fillId="90" borderId="0" applyNumberFormat="0" applyBorder="0" applyAlignment="0" applyProtection="0"/>
    <xf numFmtId="0" fontId="133" fillId="0" borderId="0">
      <protection locked="0"/>
    </xf>
    <xf numFmtId="206" fontId="107" fillId="0" borderId="0" applyFont="0" applyFill="0" applyBorder="0" applyAlignment="0" applyProtection="0"/>
    <xf numFmtId="207"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0" fontId="155" fillId="0" borderId="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20" fillId="0" borderId="85" applyNumberFormat="0" applyFill="0" applyAlignment="0" applyProtection="0"/>
    <xf numFmtId="0" fontId="107" fillId="54" borderId="0" applyNumberFormat="0" applyBorder="0" applyAlignment="0" applyProtection="0"/>
    <xf numFmtId="206" fontId="107" fillId="0" borderId="0" applyFont="0" applyFill="0" applyBorder="0" applyAlignment="0" applyProtection="0"/>
    <xf numFmtId="0" fontId="107" fillId="90" borderId="0" applyNumberFormat="0" applyBorder="0" applyAlignment="0" applyProtection="0"/>
    <xf numFmtId="206" fontId="107" fillId="0" borderId="0" applyFont="0" applyFill="0" applyBorder="0" applyAlignment="0" applyProtection="0"/>
    <xf numFmtId="0" fontId="107" fillId="54" borderId="0" applyNumberFormat="0" applyBorder="0" applyAlignment="0" applyProtection="0"/>
    <xf numFmtId="0" fontId="159" fillId="0" borderId="0" applyNumberFormat="0" applyFill="0" applyBorder="0" applyAlignment="0" applyProtection="0"/>
    <xf numFmtId="0" fontId="107" fillId="90" borderId="0" applyNumberFormat="0" applyBorder="0" applyAlignment="0" applyProtection="0"/>
    <xf numFmtId="207" fontId="107" fillId="0" borderId="0" applyFont="0" applyFill="0" applyBorder="0" applyAlignment="0" applyProtection="0"/>
    <xf numFmtId="0" fontId="107" fillId="91"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51" borderId="0" applyNumberFormat="0" applyBorder="0" applyAlignment="0" applyProtection="0"/>
    <xf numFmtId="206" fontId="123" fillId="0" borderId="0" applyFont="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9" fontId="93" fillId="0" borderId="0" applyFill="0" applyBorder="0" applyAlignment="0" applyProtection="0"/>
    <xf numFmtId="0" fontId="107" fillId="91" borderId="0" applyNumberFormat="0" applyBorder="0" applyAlignment="0" applyProtection="0"/>
    <xf numFmtId="0" fontId="107" fillId="88" borderId="0" applyNumberFormat="0" applyBorder="0" applyAlignment="0" applyProtection="0"/>
    <xf numFmtId="0" fontId="107" fillId="46" borderId="0" applyNumberFormat="0" applyBorder="0" applyAlignment="0" applyProtection="0"/>
    <xf numFmtId="0" fontId="107" fillId="91" borderId="0" applyNumberFormat="0" applyBorder="0" applyAlignment="0" applyProtection="0"/>
    <xf numFmtId="0" fontId="107" fillId="55" borderId="0" applyNumberFormat="0" applyBorder="0" applyAlignment="0" applyProtection="0"/>
    <xf numFmtId="0" fontId="107" fillId="46" borderId="0" applyNumberFormat="0" applyBorder="0" applyAlignment="0" applyProtection="0"/>
    <xf numFmtId="0" fontId="107" fillId="89" borderId="0" applyNumberFormat="0" applyBorder="0" applyAlignment="0" applyProtection="0"/>
    <xf numFmtId="0" fontId="107" fillId="91" borderId="0" applyNumberFormat="0" applyBorder="0" applyAlignment="0" applyProtection="0"/>
    <xf numFmtId="207" fontId="107" fillId="0" borderId="0" applyFont="0" applyFill="0" applyBorder="0" applyAlignment="0" applyProtection="0"/>
    <xf numFmtId="9" fontId="93" fillId="0" borderId="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206" fontId="123" fillId="0" borderId="0" applyFont="0" applyFill="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142" fillId="0" borderId="115" applyNumberFormat="0" applyFont="0" applyBorder="0" applyAlignment="0"/>
    <xf numFmtId="0" fontId="133" fillId="0" borderId="0">
      <protection locked="0"/>
    </xf>
    <xf numFmtId="0" fontId="107" fillId="88" borderId="0" applyNumberFormat="0" applyBorder="0" applyAlignment="0" applyProtection="0"/>
    <xf numFmtId="0" fontId="107" fillId="51" borderId="0" applyNumberFormat="0" applyBorder="0" applyAlignment="0" applyProtection="0"/>
    <xf numFmtId="0" fontId="107" fillId="89" borderId="0" applyNumberFormat="0" applyBorder="0" applyAlignment="0" applyProtection="0"/>
    <xf numFmtId="206" fontId="123" fillId="0" borderId="0" applyFont="0" applyFill="0" applyBorder="0" applyAlignment="0" applyProtection="0"/>
    <xf numFmtId="0" fontId="107" fillId="89" borderId="0" applyNumberFormat="0" applyBorder="0" applyAlignment="0" applyProtection="0"/>
    <xf numFmtId="9" fontId="90" fillId="0" borderId="0" applyFill="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206" fontId="90" fillId="0" borderId="0" applyFill="0" applyBorder="0" applyAlignment="0" applyProtection="0"/>
    <xf numFmtId="0" fontId="107" fillId="55" borderId="0" applyNumberFormat="0" applyBorder="0" applyAlignment="0" applyProtection="0"/>
    <xf numFmtId="0" fontId="115" fillId="79" borderId="73"/>
    <xf numFmtId="173" fontId="90" fillId="0" borderId="0"/>
    <xf numFmtId="0" fontId="125" fillId="0" borderId="70" applyNumberFormat="0" applyFill="0" applyAlignment="0" applyProtection="0"/>
    <xf numFmtId="0" fontId="121" fillId="102" borderId="0" applyNumberFormat="0" applyBorder="0" applyAlignment="0" applyProtection="0"/>
    <xf numFmtId="0" fontId="121" fillId="106" borderId="0" applyNumberFormat="0" applyBorder="0" applyAlignment="0" applyProtection="0"/>
    <xf numFmtId="0" fontId="121" fillId="93" borderId="0" applyNumberFormat="0" applyBorder="0" applyAlignment="0" applyProtection="0"/>
    <xf numFmtId="206" fontId="107" fillId="0" borderId="0" applyFont="0" applyFill="0" applyBorder="0" applyAlignment="0" applyProtection="0"/>
    <xf numFmtId="0" fontId="121" fillId="97" borderId="0" applyNumberFormat="0" applyBorder="0" applyAlignment="0" applyProtection="0"/>
    <xf numFmtId="206" fontId="107" fillId="0" borderId="0" applyFont="0" applyFill="0" applyBorder="0" applyAlignment="0" applyProtection="0"/>
    <xf numFmtId="0" fontId="121" fillId="103" borderId="0" applyNumberFormat="0" applyBorder="0" applyAlignment="0" applyProtection="0"/>
    <xf numFmtId="0" fontId="121" fillId="52"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100" borderId="0" applyNumberFormat="0" applyBorder="0" applyAlignment="0" applyProtection="0"/>
    <xf numFmtId="207" fontId="90" fillId="0" borderId="0" applyFont="0" applyFill="0" applyBorder="0" applyAlignment="0" applyProtection="0"/>
    <xf numFmtId="0" fontId="121" fillId="54" borderId="0" applyNumberFormat="0" applyBorder="0" applyAlignment="0" applyProtection="0"/>
    <xf numFmtId="0" fontId="121" fillId="91" borderId="0" applyNumberFormat="0" applyBorder="0" applyAlignment="0" applyProtection="0"/>
    <xf numFmtId="0" fontId="121" fillId="91" borderId="0" applyNumberFormat="0" applyBorder="0" applyAlignment="0" applyProtection="0"/>
    <xf numFmtId="0" fontId="121" fillId="62" borderId="0" applyNumberFormat="0" applyBorder="0" applyAlignment="0" applyProtection="0"/>
    <xf numFmtId="0" fontId="123" fillId="0" borderId="0"/>
    <xf numFmtId="0" fontId="121" fillId="88" borderId="0" applyNumberFormat="0" applyBorder="0" applyAlignment="0" applyProtection="0"/>
    <xf numFmtId="0" fontId="90" fillId="0" borderId="0"/>
    <xf numFmtId="0" fontId="121" fillId="63" borderId="0" applyNumberFormat="0" applyBorder="0" applyAlignment="0" applyProtection="0"/>
    <xf numFmtId="0" fontId="90" fillId="0" borderId="0"/>
    <xf numFmtId="0" fontId="121" fillId="95" borderId="0" applyNumberFormat="0" applyBorder="0" applyAlignment="0" applyProtection="0"/>
    <xf numFmtId="0" fontId="148" fillId="0" borderId="0"/>
    <xf numFmtId="0" fontId="121" fillId="95" borderId="0" applyNumberFormat="0" applyBorder="0" applyAlignment="0" applyProtection="0"/>
    <xf numFmtId="0" fontId="121" fillId="64" borderId="0" applyNumberFormat="0" applyBorder="0" applyAlignment="0" applyProtection="0"/>
    <xf numFmtId="0" fontId="112" fillId="88" borderId="0" applyNumberFormat="0" applyBorder="0" applyAlignment="0" applyProtection="0"/>
    <xf numFmtId="0" fontId="112" fillId="45" borderId="0" applyNumberFormat="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25" fillId="0" borderId="70" applyNumberFormat="0" applyFill="0" applyAlignment="0" applyProtection="0"/>
    <xf numFmtId="0" fontId="126" fillId="0" borderId="71" applyNumberFormat="0" applyFill="0" applyAlignment="0" applyProtection="0"/>
    <xf numFmtId="164" fontId="130" fillId="0" borderId="0">
      <protection locked="0"/>
    </xf>
    <xf numFmtId="0" fontId="127" fillId="0" borderId="72" applyNumberFormat="0" applyFill="0" applyAlignment="0" applyProtection="0"/>
    <xf numFmtId="0" fontId="127" fillId="0" borderId="0" applyNumberFormat="0" applyFill="0" applyBorder="0" applyAlignment="0" applyProtection="0"/>
    <xf numFmtId="0" fontId="122" fillId="66" borderId="73"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0" fontId="116" fillId="80" borderId="73" applyNumberFormat="0" applyAlignment="0" applyProtection="0"/>
    <xf numFmtId="206" fontId="107" fillId="0" borderId="0" applyFont="0" applyFill="0" applyBorder="0" applyAlignment="0" applyProtection="0"/>
    <xf numFmtId="0" fontId="118" fillId="69" borderId="74" applyNumberFormat="0" applyAlignment="0" applyProtection="0"/>
    <xf numFmtId="207" fontId="107" fillId="0" borderId="0" applyFont="0" applyFill="0" applyBorder="0" applyAlignment="0" applyProtection="0"/>
    <xf numFmtId="0" fontId="117" fillId="0" borderId="76" applyNumberFormat="0" applyFill="0" applyAlignment="0" applyProtection="0"/>
    <xf numFmtId="0" fontId="122" fillId="66" borderId="73" applyNumberFormat="0" applyAlignment="0" applyProtection="0"/>
    <xf numFmtId="206" fontId="107" fillId="0" borderId="0" applyFont="0" applyFill="0" applyBorder="0" applyAlignment="0" applyProtection="0"/>
    <xf numFmtId="206" fontId="123" fillId="0" borderId="0" applyFont="0" applyFill="0" applyBorder="0" applyAlignment="0" applyProtection="0"/>
    <xf numFmtId="0" fontId="122" fillId="87" borderId="73" applyNumberFormat="0" applyAlignment="0" applyProtection="0"/>
    <xf numFmtId="0" fontId="122" fillId="87" borderId="73" applyNumberFormat="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0" fontId="129" fillId="0" borderId="75" applyNumberFormat="0" applyFill="0" applyAlignment="0" applyProtection="0"/>
    <xf numFmtId="0" fontId="129" fillId="0" borderId="75" applyNumberFormat="0" applyFill="0" applyAlignment="0" applyProtection="0"/>
    <xf numFmtId="0" fontId="133" fillId="0" borderId="0">
      <protection locked="0"/>
    </xf>
    <xf numFmtId="206" fontId="107" fillId="0" borderId="0" applyFont="0" applyFill="0" applyBorder="0" applyAlignment="0" applyProtection="0"/>
    <xf numFmtId="0" fontId="129" fillId="0" borderId="75" applyNumberFormat="0" applyFill="0" applyAlignment="0" applyProtection="0"/>
    <xf numFmtId="207" fontId="90" fillId="0" borderId="0" applyFont="0" applyFill="0" applyBorder="0" applyAlignment="0" applyProtection="0"/>
    <xf numFmtId="0" fontId="157" fillId="0" borderId="0"/>
    <xf numFmtId="0" fontId="121" fillId="98"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0" fontId="121" fillId="106" borderId="0" applyNumberFormat="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121" fillId="93" borderId="0" applyNumberFormat="0" applyBorder="0" applyAlignment="0" applyProtection="0"/>
    <xf numFmtId="207" fontId="90" fillId="0" borderId="0" applyFont="0" applyFill="0" applyBorder="0" applyAlignment="0" applyProtection="0"/>
    <xf numFmtId="0" fontId="121" fillId="93" borderId="0" applyNumberFormat="0" applyBorder="0" applyAlignment="0" applyProtection="0"/>
    <xf numFmtId="0" fontId="121" fillId="103" borderId="0" applyNumberFormat="0" applyBorder="0" applyAlignment="0" applyProtection="0"/>
    <xf numFmtId="0" fontId="112" fillId="104" borderId="0" applyNumberFormat="0" applyBorder="0" applyAlignment="0" applyProtection="0"/>
    <xf numFmtId="206" fontId="107" fillId="0" borderId="0" applyFont="0" applyFill="0" applyBorder="0" applyAlignment="0" applyProtection="0"/>
    <xf numFmtId="164" fontId="130" fillId="0" borderId="0">
      <protection locked="0"/>
    </xf>
    <xf numFmtId="209" fontId="90" fillId="0" borderId="0">
      <alignment horizontal="center"/>
    </xf>
    <xf numFmtId="164" fontId="130" fillId="0" borderId="0">
      <protection locked="0"/>
    </xf>
    <xf numFmtId="180" fontId="107" fillId="0" borderId="0"/>
    <xf numFmtId="0" fontId="134" fillId="0" borderId="0">
      <protection locked="0"/>
    </xf>
    <xf numFmtId="0" fontId="134" fillId="0" borderId="0">
      <protection locked="0"/>
    </xf>
    <xf numFmtId="0" fontId="121" fillId="105" borderId="0" applyNumberFormat="0" applyBorder="0" applyAlignment="0" applyProtection="0"/>
    <xf numFmtId="0" fontId="121" fillId="74" borderId="0" applyNumberFormat="0" applyBorder="0" applyAlignment="0" applyProtection="0"/>
    <xf numFmtId="0" fontId="121" fillId="103" borderId="0" applyNumberFormat="0" applyBorder="0" applyAlignment="0" applyProtection="0"/>
    <xf numFmtId="0" fontId="121" fillId="75" borderId="0" applyNumberFormat="0" applyBorder="0" applyAlignment="0" applyProtection="0"/>
    <xf numFmtId="0" fontId="121" fillId="108" borderId="0" applyNumberFormat="0" applyBorder="0" applyAlignment="0" applyProtection="0"/>
    <xf numFmtId="0" fontId="121" fillId="62" borderId="0" applyNumberFormat="0" applyBorder="0" applyAlignment="0" applyProtection="0"/>
    <xf numFmtId="0" fontId="121" fillId="93" borderId="0" applyNumberFormat="0" applyBorder="0" applyAlignment="0" applyProtection="0"/>
    <xf numFmtId="0" fontId="121" fillId="63" borderId="0" applyNumberFormat="0" applyBorder="0" applyAlignment="0" applyProtection="0"/>
    <xf numFmtId="0" fontId="121" fillId="99" borderId="0" applyNumberFormat="0" applyBorder="0" applyAlignment="0" applyProtection="0"/>
    <xf numFmtId="0" fontId="121" fillId="78" borderId="0" applyNumberFormat="0" applyBorder="0" applyAlignment="0" applyProtection="0"/>
    <xf numFmtId="0" fontId="115" fillId="48" borderId="73" applyNumberFormat="0" applyAlignment="0" applyProtection="0"/>
    <xf numFmtId="0" fontId="115" fillId="48" borderId="73" applyNumberFormat="0" applyAlignment="0" applyProtection="0"/>
    <xf numFmtId="0" fontId="115" fillId="90" borderId="73" applyNumberFormat="0" applyAlignment="0" applyProtection="0"/>
    <xf numFmtId="0" fontId="115" fillId="90" borderId="73" applyNumberFormat="0" applyAlignment="0" applyProtection="0"/>
    <xf numFmtId="164" fontId="130" fillId="0" borderId="0">
      <protection locked="0"/>
    </xf>
    <xf numFmtId="208"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115" fillId="84" borderId="73" applyNumberFormat="0" applyAlignment="0" applyProtection="0"/>
    <xf numFmtId="207" fontId="90" fillId="0" borderId="0" applyFont="0" applyFill="0" applyBorder="0" applyAlignment="0" applyProtection="0"/>
    <xf numFmtId="0" fontId="90" fillId="0" borderId="0"/>
    <xf numFmtId="0" fontId="93" fillId="0" borderId="114" applyFont="0" applyFill="0" applyBorder="0" applyAlignment="0">
      <alignment horizontal="center" vertical="center"/>
    </xf>
    <xf numFmtId="207" fontId="123" fillId="0" borderId="0" applyFont="0" applyFill="0" applyBorder="0" applyAlignment="0" applyProtection="0"/>
    <xf numFmtId="0" fontId="90" fillId="0" borderId="0"/>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90" fillId="0" borderId="0"/>
    <xf numFmtId="0" fontId="133" fillId="0" borderId="0">
      <protection locked="0"/>
    </xf>
    <xf numFmtId="206" fontId="107" fillId="0" borderId="0" applyFont="0" applyFill="0" applyBorder="0" applyAlignment="0" applyProtection="0"/>
    <xf numFmtId="180" fontId="107" fillId="0" borderId="0"/>
    <xf numFmtId="207" fontId="90" fillId="0" borderId="0" applyFont="0" applyFill="0" applyBorder="0" applyAlignment="0" applyProtection="0"/>
    <xf numFmtId="0" fontId="133" fillId="0" borderId="0">
      <protection locked="0"/>
    </xf>
    <xf numFmtId="206" fontId="107" fillId="0" borderId="0" applyFont="0" applyFill="0" applyBorder="0" applyAlignment="0" applyProtection="0"/>
    <xf numFmtId="180" fontId="107" fillId="0" borderId="0"/>
    <xf numFmtId="0" fontId="90" fillId="0" borderId="0"/>
    <xf numFmtId="0" fontId="133" fillId="0" borderId="0">
      <protection locked="0"/>
    </xf>
    <xf numFmtId="207" fontId="90" fillId="0" borderId="0" applyFont="0" applyFill="0" applyBorder="0" applyAlignment="0" applyProtection="0"/>
    <xf numFmtId="0" fontId="133" fillId="0" borderId="0">
      <protection locked="0"/>
    </xf>
    <xf numFmtId="9" fontId="107" fillId="0" borderId="0"/>
    <xf numFmtId="0" fontId="135" fillId="0" borderId="0" applyNumberFormat="0" applyFill="0" applyBorder="0" applyAlignment="0" applyProtection="0">
      <alignment vertical="top"/>
      <protection locked="0"/>
    </xf>
    <xf numFmtId="9" fontId="90" fillId="0" borderId="0" applyFill="0" applyBorder="0" applyAlignment="0" applyProtection="0"/>
    <xf numFmtId="38" fontId="98" fillId="80" borderId="0" applyNumberFormat="0" applyBorder="0" applyAlignment="0" applyProtection="0"/>
    <xf numFmtId="0" fontId="90" fillId="0" borderId="0"/>
    <xf numFmtId="0" fontId="162" fillId="0" borderId="0">
      <alignment horizontal="left"/>
    </xf>
    <xf numFmtId="0" fontId="113" fillId="101" borderId="0" applyNumberFormat="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3" fillId="0" borderId="0" applyFill="0" applyBorder="0" applyAlignment="0" applyProtection="0"/>
    <xf numFmtId="0" fontId="3" fillId="0" borderId="0"/>
    <xf numFmtId="206" fontId="93" fillId="0" borderId="0" applyFill="0" applyBorder="0" applyAlignment="0" applyProtection="0"/>
    <xf numFmtId="207" fontId="90" fillId="0" borderId="0" applyFont="0" applyFill="0" applyBorder="0" applyAlignment="0" applyProtection="0"/>
    <xf numFmtId="173" fontId="90" fillId="0" borderId="0"/>
    <xf numFmtId="173" fontId="90" fillId="0" borderId="0"/>
    <xf numFmtId="207" fontId="123" fillId="0" borderId="0" applyFont="0" applyFill="0" applyBorder="0" applyAlignment="0" applyProtection="0"/>
    <xf numFmtId="0" fontId="90" fillId="0" borderId="0"/>
    <xf numFmtId="206"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206" fontId="107" fillId="0" borderId="0" applyFont="0" applyFill="0" applyBorder="0" applyAlignment="0" applyProtection="0"/>
    <xf numFmtId="40" fontId="107" fillId="0" borderId="0"/>
    <xf numFmtId="0" fontId="123" fillId="0" borderId="0"/>
    <xf numFmtId="211" fontId="90" fillId="0" borderId="0" applyFont="0" applyFill="0" applyBorder="0" applyAlignment="0" applyProtection="0"/>
    <xf numFmtId="183" fontId="90" fillId="0" borderId="0" applyFill="0" applyBorder="0" applyAlignment="0" applyProtection="0"/>
    <xf numFmtId="0" fontId="107" fillId="89" borderId="79" applyNumberFormat="0" applyFont="0" applyAlignment="0" applyProtection="0"/>
    <xf numFmtId="0" fontId="90" fillId="0" borderId="0"/>
    <xf numFmtId="206" fontId="90" fillId="0" borderId="0" applyFill="0" applyBorder="0" applyAlignment="0" applyProtection="0"/>
    <xf numFmtId="0" fontId="3" fillId="0" borderId="0"/>
    <xf numFmtId="173" fontId="107" fillId="0" borderId="0"/>
    <xf numFmtId="37" fontId="140" fillId="0" borderId="0"/>
    <xf numFmtId="0" fontId="3" fillId="0" borderId="0"/>
    <xf numFmtId="173" fontId="90" fillId="0" borderId="0"/>
    <xf numFmtId="206" fontId="90" fillId="0" borderId="0" applyFill="0" applyBorder="0" applyAlignment="0" applyProtection="0"/>
    <xf numFmtId="0" fontId="107"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8" fontId="90" fillId="0" borderId="0" applyFont="0" applyFill="0" applyBorder="0" applyAlignment="0" applyProtection="0"/>
    <xf numFmtId="206" fontId="107" fillId="0" borderId="0" applyFont="0" applyFill="0" applyBorder="0" applyAlignment="0" applyProtection="0"/>
    <xf numFmtId="183"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0" fontId="114" fillId="90" borderId="0" applyNumberFormat="0" applyBorder="0" applyAlignment="0" applyProtection="0"/>
    <xf numFmtId="0" fontId="107" fillId="0" borderId="0"/>
    <xf numFmtId="0" fontId="139" fillId="81" borderId="0" applyNumberFormat="0" applyBorder="0" applyAlignment="0" applyProtection="0"/>
    <xf numFmtId="0" fontId="148" fillId="0" borderId="0"/>
    <xf numFmtId="0" fontId="139" fillId="90" borderId="0" applyNumberFormat="0" applyBorder="0" applyAlignment="0" applyProtection="0"/>
    <xf numFmtId="179" fontId="90" fillId="0" borderId="0"/>
    <xf numFmtId="0" fontId="107" fillId="0" borderId="0"/>
    <xf numFmtId="0" fontId="148" fillId="0" borderId="0"/>
    <xf numFmtId="0" fontId="90" fillId="0" borderId="0"/>
    <xf numFmtId="0" fontId="90" fillId="0" borderId="0"/>
    <xf numFmtId="0" fontId="3" fillId="0" borderId="0"/>
    <xf numFmtId="0" fontId="3" fillId="0" borderId="0"/>
    <xf numFmtId="0" fontId="3" fillId="0" borderId="0"/>
    <xf numFmtId="0" fontId="3" fillId="0" borderId="0"/>
    <xf numFmtId="207" fontId="90" fillId="0" borderId="0" applyFont="0" applyFill="0" applyBorder="0" applyAlignment="0" applyProtection="0"/>
    <xf numFmtId="0" fontId="3" fillId="0" borderId="0"/>
    <xf numFmtId="207" fontId="90" fillId="0" borderId="0" applyFont="0" applyFill="0" applyBorder="0" applyAlignment="0" applyProtection="0"/>
    <xf numFmtId="0" fontId="107" fillId="0" borderId="0"/>
    <xf numFmtId="0" fontId="107" fillId="0" borderId="0"/>
    <xf numFmtId="0" fontId="3" fillId="0" borderId="0"/>
    <xf numFmtId="0" fontId="3" fillId="0" borderId="0"/>
    <xf numFmtId="9" fontId="90" fillId="0" borderId="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207" fontId="123" fillId="0" borderId="0" applyFont="0" applyFill="0" applyBorder="0" applyAlignment="0" applyProtection="0"/>
    <xf numFmtId="207" fontId="90" fillId="0" borderId="0" applyFont="0" applyFill="0" applyBorder="0" applyAlignment="0" applyProtection="0"/>
    <xf numFmtId="0" fontId="90" fillId="0" borderId="0"/>
    <xf numFmtId="182" fontId="90" fillId="0" borderId="0" applyFill="0" applyBorder="0" applyAlignment="0" applyProtection="0"/>
    <xf numFmtId="0" fontId="107" fillId="0" borderId="0"/>
    <xf numFmtId="0" fontId="90" fillId="0" borderId="0"/>
    <xf numFmtId="0" fontId="107" fillId="0" borderId="0"/>
    <xf numFmtId="207" fontId="123" fillId="0" borderId="0" applyFont="0" applyFill="0" applyBorder="0" applyAlignment="0" applyProtection="0"/>
    <xf numFmtId="0" fontId="90" fillId="0" borderId="0"/>
    <xf numFmtId="0" fontId="90" fillId="0" borderId="0"/>
    <xf numFmtId="0" fontId="90" fillId="0" borderId="0"/>
    <xf numFmtId="0" fontId="107" fillId="0" borderId="0"/>
    <xf numFmtId="0" fontId="107" fillId="0" borderId="0"/>
    <xf numFmtId="0" fontId="90" fillId="0" borderId="0"/>
    <xf numFmtId="0" fontId="90" fillId="0" borderId="0" applyNumberFormat="0" applyFont="0" applyFill="0" applyBorder="0" applyAlignment="0" applyProtection="0"/>
    <xf numFmtId="0" fontId="3" fillId="0" borderId="0"/>
    <xf numFmtId="0" fontId="90" fillId="0" borderId="0" applyNumberFormat="0" applyFont="0" applyFill="0" applyBorder="0" applyAlignment="0" applyProtection="0"/>
    <xf numFmtId="0" fontId="90" fillId="0" borderId="0"/>
    <xf numFmtId="0" fontId="123" fillId="0" borderId="0"/>
    <xf numFmtId="207" fontId="90" fillId="0" borderId="0" applyFill="0" applyBorder="0" applyAlignment="0" applyProtection="0"/>
    <xf numFmtId="0" fontId="90" fillId="0" borderId="0"/>
    <xf numFmtId="0" fontId="90" fillId="0" borderId="0"/>
    <xf numFmtId="9" fontId="107" fillId="0" borderId="0"/>
    <xf numFmtId="207" fontId="90" fillId="0" borderId="0" applyFont="0" applyFill="0" applyBorder="0" applyAlignment="0" applyProtection="0"/>
    <xf numFmtId="0" fontId="148" fillId="0" borderId="0"/>
    <xf numFmtId="164" fontId="144" fillId="0" borderId="0">
      <protection locked="0"/>
    </xf>
    <xf numFmtId="0" fontId="90" fillId="0" borderId="0"/>
    <xf numFmtId="0" fontId="123" fillId="0" borderId="0"/>
    <xf numFmtId="0" fontId="148" fillId="0" borderId="0"/>
    <xf numFmtId="0" fontId="148" fillId="0" borderId="0"/>
    <xf numFmtId="0" fontId="90" fillId="0" borderId="0"/>
    <xf numFmtId="0" fontId="90" fillId="0" borderId="0"/>
    <xf numFmtId="0" fontId="90" fillId="0" borderId="0"/>
    <xf numFmtId="0" fontId="123" fillId="0" borderId="0"/>
    <xf numFmtId="0" fontId="90" fillId="0" borderId="0"/>
    <xf numFmtId="0" fontId="90" fillId="0" borderId="0"/>
    <xf numFmtId="0" fontId="90" fillId="0" borderId="0"/>
    <xf numFmtId="0" fontId="99" fillId="66" borderId="81" applyNumberFormat="0" applyAlignment="0" applyProtection="0"/>
    <xf numFmtId="0" fontId="107" fillId="0" borderId="0"/>
    <xf numFmtId="0" fontId="107" fillId="82" borderId="79"/>
    <xf numFmtId="0" fontId="90" fillId="0" borderId="0"/>
    <xf numFmtId="183" fontId="90" fillId="0" borderId="0"/>
    <xf numFmtId="0" fontId="107" fillId="89" borderId="79" applyNumberFormat="0" applyFont="0" applyAlignment="0" applyProtection="0"/>
    <xf numFmtId="0" fontId="90" fillId="0" borderId="0"/>
    <xf numFmtId="0" fontId="90" fillId="0" borderId="0"/>
    <xf numFmtId="181" fontId="107" fillId="0" borderId="0"/>
    <xf numFmtId="0" fontId="107" fillId="89" borderId="79" applyNumberFormat="0" applyFont="0" applyAlignment="0" applyProtection="0"/>
    <xf numFmtId="0" fontId="107" fillId="0" borderId="0"/>
    <xf numFmtId="207" fontId="107" fillId="0" borderId="0" applyFont="0" applyFill="0" applyBorder="0" applyAlignment="0" applyProtection="0"/>
    <xf numFmtId="208" fontId="90" fillId="0" borderId="0" applyFont="0" applyFill="0" applyBorder="0" applyAlignment="0" applyProtection="0"/>
    <xf numFmtId="0" fontId="107" fillId="0" borderId="0"/>
    <xf numFmtId="207" fontId="107" fillId="0" borderId="0" applyFont="0" applyFill="0" applyBorder="0" applyAlignment="0" applyProtection="0"/>
    <xf numFmtId="0" fontId="141" fillId="0" borderId="0"/>
    <xf numFmtId="207" fontId="90" fillId="0" borderId="0" applyFill="0" applyBorder="0" applyAlignment="0" applyProtection="0"/>
    <xf numFmtId="0" fontId="90" fillId="0" borderId="0"/>
    <xf numFmtId="207" fontId="123" fillId="0" borderId="0" applyFont="0" applyFill="0" applyBorder="0" applyAlignment="0" applyProtection="0"/>
    <xf numFmtId="0" fontId="107" fillId="83" borderId="79" applyNumberFormat="0" applyAlignment="0" applyProtection="0"/>
    <xf numFmtId="0" fontId="99" fillId="87" borderId="81" applyNumberFormat="0" applyAlignment="0" applyProtection="0"/>
    <xf numFmtId="0" fontId="90" fillId="89" borderId="79" applyNumberFormat="0" applyFont="0" applyAlignment="0" applyProtection="0"/>
    <xf numFmtId="0" fontId="90" fillId="89" borderId="79" applyNumberFormat="0" applyFont="0" applyAlignment="0" applyProtection="0"/>
    <xf numFmtId="0" fontId="107" fillId="83" borderId="79" applyNumberFormat="0" applyAlignment="0" applyProtection="0"/>
    <xf numFmtId="208" fontId="90" fillId="0" borderId="0" applyFont="0" applyFill="0" applyBorder="0" applyAlignment="0" applyProtection="0"/>
    <xf numFmtId="0" fontId="107" fillId="89" borderId="79" applyNumberFormat="0" applyFont="0" applyAlignment="0" applyProtection="0"/>
    <xf numFmtId="208" fontId="90" fillId="0" borderId="0" applyFont="0" applyFill="0" applyBorder="0" applyAlignment="0" applyProtection="0"/>
    <xf numFmtId="0" fontId="107" fillId="89" borderId="79" applyNumberFormat="0" applyFont="0" applyAlignment="0" applyProtection="0"/>
    <xf numFmtId="207" fontId="90" fillId="0" borderId="0" applyFont="0" applyFill="0" applyBorder="0" applyAlignment="0" applyProtection="0"/>
    <xf numFmtId="0" fontId="107" fillId="89" borderId="79" applyNumberFormat="0" applyFont="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0" fontId="107" fillId="0" borderId="0"/>
    <xf numFmtId="207" fontId="90" fillId="0" borderId="0" applyFont="0" applyFill="0" applyBorder="0" applyAlignment="0" applyProtection="0"/>
    <xf numFmtId="0" fontId="107" fillId="0" borderId="0" applyNumberFormat="0" applyFill="0" applyBorder="0" applyAlignment="0" applyProtection="0"/>
    <xf numFmtId="9" fontId="93" fillId="0" borderId="0" applyFill="0" applyBorder="0" applyAlignment="0" applyProtection="0"/>
    <xf numFmtId="9" fontId="90" fillId="0" borderId="0"/>
    <xf numFmtId="9" fontId="107" fillId="0" borderId="0"/>
    <xf numFmtId="9" fontId="90" fillId="0" borderId="0" applyFont="0" applyFill="0" applyBorder="0" applyAlignment="0" applyProtection="0"/>
    <xf numFmtId="207" fontId="90" fillId="0" borderId="0" applyFont="0" applyFill="0" applyBorder="0" applyAlignment="0" applyProtection="0"/>
    <xf numFmtId="9"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9" fontId="90" fillId="0" borderId="0"/>
    <xf numFmtId="207" fontId="90" fillId="0" borderId="0" applyFont="0" applyFill="0" applyBorder="0" applyAlignment="0" applyProtection="0"/>
    <xf numFmtId="9" fontId="90" fillId="0" borderId="0" applyFill="0" applyBorder="0" applyAlignment="0" applyProtection="0"/>
    <xf numFmtId="182"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207" fontId="107" fillId="0" borderId="0" applyFont="0" applyFill="0" applyBorder="0" applyAlignment="0" applyProtection="0"/>
    <xf numFmtId="9" fontId="90" fillId="0" borderId="0" applyFont="0" applyFill="0" applyBorder="0" applyAlignment="0" applyProtection="0"/>
    <xf numFmtId="207" fontId="123" fillId="0" borderId="0" applyFont="0" applyFill="0" applyBorder="0" applyAlignment="0" applyProtection="0"/>
    <xf numFmtId="0" fontId="119" fillId="0" borderId="0"/>
    <xf numFmtId="9" fontId="107" fillId="0" borderId="0"/>
    <xf numFmtId="0" fontId="127" fillId="0" borderId="0" applyNumberFormat="0" applyFill="0" applyBorder="0" applyAlignment="0" applyProtection="0"/>
    <xf numFmtId="0" fontId="133" fillId="0" borderId="0">
      <protection locked="0"/>
    </xf>
    <xf numFmtId="0" fontId="99" fillId="66" borderId="81" applyNumberFormat="0" applyAlignment="0" applyProtection="0"/>
    <xf numFmtId="0" fontId="99" fillId="80" borderId="81" applyNumberFormat="0" applyAlignment="0" applyProtection="0"/>
    <xf numFmtId="0" fontId="99" fillId="80" borderId="81" applyNumberFormat="0" applyAlignment="0" applyProtection="0"/>
    <xf numFmtId="207" fontId="107" fillId="0" borderId="0" applyFont="0" applyFill="0" applyBorder="0" applyAlignment="0" applyProtection="0"/>
    <xf numFmtId="0" fontId="99" fillId="66" borderId="81" applyNumberFormat="0" applyAlignment="0" applyProtection="0"/>
    <xf numFmtId="180" fontId="90" fillId="0" borderId="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11" fillId="0" borderId="84" applyNumberFormat="0" applyFill="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7" fillId="0" borderId="72" applyNumberFormat="0" applyFill="0" applyAlignment="0" applyProtection="0"/>
    <xf numFmtId="183" fontId="90" fillId="0" borderId="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120" fillId="0" borderId="86"/>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0" fontId="118" fillId="96" borderId="74" applyNumberFormat="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09" fillId="0" borderId="82" applyNumberFormat="0" applyFill="0" applyAlignment="0" applyProtection="0"/>
    <xf numFmtId="0" fontId="156" fillId="0" borderId="0"/>
    <xf numFmtId="0" fontId="117" fillId="0" borderId="0"/>
    <xf numFmtId="0" fontId="117" fillId="0" borderId="0" applyNumberFormat="0" applyFill="0" applyBorder="0" applyAlignment="0" applyProtection="0"/>
    <xf numFmtId="0" fontId="119" fillId="0" borderId="0" applyNumberFormat="0" applyFill="0" applyBorder="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0" applyNumberFormat="0" applyFill="0" applyBorder="0" applyAlignment="0" applyProtection="0"/>
    <xf numFmtId="0" fontId="120" fillId="0" borderId="86" applyNumberFormat="0" applyFill="0" applyAlignment="0" applyProtection="0"/>
    <xf numFmtId="180" fontId="107" fillId="0" borderId="0"/>
    <xf numFmtId="0" fontId="118" fillId="96"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207" fontId="93" fillId="0" borderId="0" applyFill="0" applyBorder="0" applyAlignment="0" applyProtection="0"/>
    <xf numFmtId="207" fontId="93" fillId="0" borderId="0" applyFill="0" applyBorder="0" applyAlignment="0" applyProtection="0"/>
    <xf numFmtId="207" fontId="123" fillId="0" borderId="0" applyFont="0" applyFill="0" applyBorder="0" applyAlignment="0" applyProtection="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107" fillId="0" borderId="0"/>
    <xf numFmtId="0" fontId="90" fillId="0" borderId="0"/>
    <xf numFmtId="0" fontId="90" fillId="0" borderId="0"/>
    <xf numFmtId="0" fontId="90" fillId="0" borderId="0"/>
    <xf numFmtId="0" fontId="90" fillId="0" borderId="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21" fillId="59" borderId="0" applyNumberFormat="0" applyBorder="0" applyAlignment="0" applyProtection="0"/>
    <xf numFmtId="0" fontId="121" fillId="38"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5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62" borderId="0" applyNumberFormat="0" applyBorder="0" applyAlignment="0" applyProtection="0"/>
    <xf numFmtId="0" fontId="121" fillId="38" borderId="0" applyNumberFormat="0" applyBorder="0" applyAlignment="0" applyProtection="0"/>
    <xf numFmtId="0" fontId="121" fillId="6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4"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2" fillId="66" borderId="73"/>
    <xf numFmtId="0" fontId="122" fillId="66" borderId="73" applyNumberFormat="0" applyAlignment="0" applyProtection="0"/>
    <xf numFmtId="0" fontId="122" fillId="66" borderId="73" applyNumberFormat="0" applyAlignment="0" applyProtection="0"/>
    <xf numFmtId="0" fontId="116" fillId="65" borderId="73" applyNumberFormat="0" applyAlignment="0" applyProtection="0"/>
    <xf numFmtId="0" fontId="116" fillId="65" borderId="73" applyNumberFormat="0" applyAlignment="0" applyProtection="0"/>
    <xf numFmtId="0" fontId="122" fillId="66" borderId="73" applyNumberFormat="0" applyAlignment="0" applyProtection="0"/>
    <xf numFmtId="0" fontId="122" fillId="67" borderId="73" applyNumberFormat="0" applyAlignment="0" applyProtection="0"/>
    <xf numFmtId="0" fontId="122" fillId="67" borderId="73" applyNumberFormat="0" applyAlignment="0" applyProtection="0"/>
    <xf numFmtId="0" fontId="128" fillId="0" borderId="0"/>
    <xf numFmtId="0" fontId="118" fillId="68"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164" fontId="130" fillId="0" borderId="0">
      <protection locked="0"/>
    </xf>
    <xf numFmtId="0" fontId="131" fillId="0" borderId="0"/>
    <xf numFmtId="0" fontId="132" fillId="0" borderId="0"/>
    <xf numFmtId="0" fontId="131" fillId="0" borderId="0"/>
    <xf numFmtId="0" fontId="132" fillId="0" borderId="0"/>
    <xf numFmtId="0" fontId="121" fillId="70"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2"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164" fontId="130" fillId="0" borderId="0">
      <protection locked="0"/>
    </xf>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73" borderId="0" applyNumberFormat="0" applyBorder="0" applyAlignment="0" applyProtection="0"/>
    <xf numFmtId="0" fontId="121" fillId="74" borderId="0" applyNumberFormat="0" applyBorder="0" applyAlignment="0" applyProtection="0"/>
    <xf numFmtId="0" fontId="121" fillId="61"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6" borderId="0" applyNumberFormat="0" applyBorder="0" applyAlignment="0" applyProtection="0"/>
    <xf numFmtId="0" fontId="121" fillId="77" borderId="0" applyNumberFormat="0" applyBorder="0" applyAlignment="0" applyProtection="0"/>
    <xf numFmtId="0" fontId="121" fillId="62" borderId="0" applyNumberFormat="0" applyBorder="0" applyAlignment="0" applyProtection="0"/>
    <xf numFmtId="0" fontId="121" fillId="58" borderId="0" applyNumberFormat="0" applyBorder="0" applyAlignment="0" applyProtection="0"/>
    <xf numFmtId="0" fontId="121" fillId="63" borderId="0" applyNumberFormat="0" applyBorder="0" applyAlignment="0" applyProtection="0"/>
    <xf numFmtId="0" fontId="121" fillId="71" borderId="0" applyNumberFormat="0" applyBorder="0" applyAlignment="0" applyProtection="0"/>
    <xf numFmtId="0" fontId="121" fillId="78" borderId="0" applyNumberFormat="0" applyBorder="0" applyAlignment="0" applyProtection="0"/>
    <xf numFmtId="0" fontId="115" fillId="79" borderId="73"/>
    <xf numFmtId="0" fontId="115" fillId="48" borderId="73" applyNumberFormat="0" applyAlignment="0" applyProtection="0"/>
    <xf numFmtId="0" fontId="115" fillId="48" borderId="73" applyNumberFormat="0" applyAlignment="0" applyProtection="0"/>
    <xf numFmtId="0" fontId="115" fillId="53" borderId="73" applyNumberFormat="0" applyAlignment="0" applyProtection="0"/>
    <xf numFmtId="0" fontId="115" fillId="53" borderId="73" applyNumberFormat="0" applyAlignment="0" applyProtection="0"/>
    <xf numFmtId="0" fontId="115" fillId="48" borderId="73" applyNumberFormat="0" applyAlignment="0" applyProtection="0"/>
    <xf numFmtId="0" fontId="115" fillId="39" borderId="73" applyNumberFormat="0" applyAlignment="0" applyProtection="0"/>
    <xf numFmtId="0" fontId="115" fillId="39" borderId="73" applyNumberFormat="0" applyAlignment="0" applyProtection="0"/>
    <xf numFmtId="0" fontId="93" fillId="1" borderId="77" applyFont="0" applyFill="0" applyBorder="0" applyAlignment="0">
      <alignment horizontal="center" vertical="center"/>
    </xf>
    <xf numFmtId="206" fontId="107" fillId="0" borderId="0" applyFont="0" applyFill="0" applyBorder="0" applyAlignment="0" applyProtection="0"/>
    <xf numFmtId="0" fontId="145" fillId="0" borderId="0"/>
    <xf numFmtId="210" fontId="90"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07" fillId="0" borderId="0"/>
    <xf numFmtId="0" fontId="90" fillId="0" borderId="0"/>
    <xf numFmtId="0" fontId="107" fillId="0" borderId="0"/>
    <xf numFmtId="206" fontId="107" fillId="0" borderId="0" applyFont="0" applyFill="0" applyBorder="0" applyAlignment="0" applyProtection="0"/>
    <xf numFmtId="206" fontId="123" fillId="0" borderId="0" applyFont="0" applyFill="0" applyBorder="0" applyAlignment="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36" fillId="0" borderId="0">
      <alignment horizontal="left"/>
    </xf>
    <xf numFmtId="0" fontId="90" fillId="0" borderId="0"/>
    <xf numFmtId="207" fontId="107" fillId="0" borderId="0" applyFont="0" applyFill="0" applyBorder="0" applyAlignment="0" applyProtection="0"/>
    <xf numFmtId="0" fontId="147" fillId="0" borderId="0" applyNumberFormat="0" applyFill="0" applyBorder="0" applyAlignment="0" applyProtection="0">
      <alignment vertical="top"/>
      <protection locked="0"/>
    </xf>
    <xf numFmtId="0" fontId="113" fillId="35" borderId="0" applyNumberFormat="0" applyBorder="0" applyAlignment="0" applyProtection="0"/>
    <xf numFmtId="0" fontId="113" fillId="35" borderId="0" applyNumberFormat="0" applyBorder="0" applyAlignment="0" applyProtection="0"/>
    <xf numFmtId="0" fontId="113" fillId="37" borderId="0" applyNumberFormat="0" applyBorder="0" applyAlignment="0" applyProtection="0"/>
    <xf numFmtId="0" fontId="113" fillId="43" borderId="0" applyNumberFormat="0" applyBorder="0" applyAlignment="0" applyProtection="0"/>
    <xf numFmtId="10" fontId="98" fillId="80" borderId="87" applyNumberFormat="0" applyBorder="0" applyAlignment="0" applyProtection="0"/>
    <xf numFmtId="0" fontId="138" fillId="0" borderId="78"/>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173" fontId="90" fillId="0" borderId="0"/>
    <xf numFmtId="173" fontId="90" fillId="0" borderId="0"/>
    <xf numFmtId="206" fontId="90" fillId="0" borderId="0" applyFill="0" applyBorder="0" applyAlignment="0" applyProtection="0"/>
    <xf numFmtId="206" fontId="107" fillId="0" borderId="0" applyFont="0" applyFill="0" applyBorder="0" applyAlignment="0" applyProtection="0"/>
    <xf numFmtId="173" fontId="90" fillId="0" borderId="0"/>
    <xf numFmtId="40" fontId="107" fillId="0" borderId="0"/>
    <xf numFmtId="211" fontId="90" fillId="0" borderId="0" applyFont="0" applyFill="0" applyBorder="0" applyAlignment="0" applyProtection="0"/>
    <xf numFmtId="206" fontId="90" fillId="0" borderId="0" applyFill="0" applyBorder="0" applyAlignment="0" applyProtection="0"/>
    <xf numFmtId="173" fontId="90" fillId="0" borderId="0"/>
    <xf numFmtId="173" fontId="107" fillId="0" borderId="0"/>
    <xf numFmtId="173" fontId="90" fillId="0" borderId="0"/>
    <xf numFmtId="206" fontId="90" fillId="0" borderId="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173" fontId="107" fillId="0" borderId="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33" fillId="0" borderId="0">
      <protection locked="0"/>
    </xf>
    <xf numFmtId="0" fontId="114" fillId="53" borderId="0" applyNumberFormat="0" applyBorder="0" applyAlignment="0" applyProtection="0"/>
    <xf numFmtId="0" fontId="139" fillId="81"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37" fontId="140" fillId="0" borderId="0"/>
    <xf numFmtId="179" fontId="90" fillId="0" borderId="0"/>
    <xf numFmtId="0" fontId="123"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207" fontId="107" fillId="0" borderId="0" applyFont="0" applyFill="0" applyBorder="0" applyAlignment="0" applyProtection="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123"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107"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41" fillId="0" borderId="0"/>
    <xf numFmtId="0" fontId="107" fillId="82" borderId="79"/>
    <xf numFmtId="0" fontId="107" fillId="83" borderId="79" applyNumberFormat="0" applyAlignment="0" applyProtection="0"/>
    <xf numFmtId="0" fontId="107" fillId="83" borderId="79" applyNumberFormat="0" applyAlignment="0" applyProtection="0"/>
    <xf numFmtId="0" fontId="90" fillId="44" borderId="79" applyNumberFormat="0" applyFont="0" applyAlignment="0" applyProtection="0"/>
    <xf numFmtId="0" fontId="90" fillId="44" borderId="79" applyNumberFormat="0" applyFont="0" applyAlignment="0" applyProtection="0"/>
    <xf numFmtId="0" fontId="107" fillId="83" borderId="79" applyNumberForma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0" fontId="107" fillId="44" borderId="79" applyNumberFormat="0" applyFont="0" applyAlignment="0" applyProtection="0"/>
    <xf numFmtId="164" fontId="130" fillId="0" borderId="0">
      <protection locked="0"/>
    </xf>
    <xf numFmtId="10" fontId="90" fillId="0" borderId="0" applyFont="0" applyFill="0" applyBorder="0" applyAlignment="0" applyProtection="0"/>
    <xf numFmtId="9" fontId="107" fillId="0" borderId="0"/>
    <xf numFmtId="9" fontId="90" fillId="0" borderId="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0" fontId="107" fillId="0" borderId="0"/>
    <xf numFmtId="0" fontId="107" fillId="0" borderId="0" applyNumberFormat="0" applyFill="0" applyBorder="0" applyAlignment="0" applyProtection="0"/>
    <xf numFmtId="0" fontId="142" fillId="0" borderId="80" applyNumberFormat="0" applyFont="0" applyBorder="0" applyAlignment="0"/>
    <xf numFmtId="9" fontId="90" fillId="0" borderId="0"/>
    <xf numFmtId="9" fontId="90" fillId="0" borderId="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0" fontId="133" fillId="0" borderId="0">
      <protection locked="0"/>
    </xf>
    <xf numFmtId="38" fontId="143" fillId="0" borderId="0"/>
    <xf numFmtId="0" fontId="99" fillId="66" borderId="81"/>
    <xf numFmtId="0" fontId="99" fillId="66" borderId="81" applyNumberFormat="0" applyAlignment="0" applyProtection="0"/>
    <xf numFmtId="0" fontId="99" fillId="66" borderId="81" applyNumberFormat="0" applyAlignment="0" applyProtection="0"/>
    <xf numFmtId="0" fontId="99" fillId="65" borderId="81" applyNumberFormat="0" applyAlignment="0" applyProtection="0"/>
    <xf numFmtId="0" fontId="99" fillId="65" borderId="81" applyNumberFormat="0" applyAlignment="0" applyProtection="0"/>
    <xf numFmtId="0" fontId="99" fillId="66" borderId="81" applyNumberFormat="0" applyAlignment="0" applyProtection="0"/>
    <xf numFmtId="0" fontId="99" fillId="67" borderId="81" applyNumberFormat="0" applyAlignment="0" applyProtection="0"/>
    <xf numFmtId="0" fontId="99" fillId="67" borderId="81" applyNumberFormat="0" applyAlignment="0" applyProtection="0"/>
    <xf numFmtId="164" fontId="144" fillId="0" borderId="0">
      <protection locked="0"/>
    </xf>
    <xf numFmtId="180" fontId="90"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0" fontId="90" fillId="0" borderId="0"/>
    <xf numFmtId="207" fontId="90" fillId="0" borderId="0" applyFill="0" applyBorder="0" applyAlignment="0" applyProtection="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xf numFmtId="183" fontId="90" fillId="0" borderId="0"/>
    <xf numFmtId="183" fontId="90" fillId="0" borderId="0" applyFill="0" applyBorder="0" applyAlignment="0" applyProtection="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38" fillId="0" borderId="0"/>
    <xf numFmtId="0" fontId="117" fillId="0" borderId="0"/>
    <xf numFmtId="0" fontId="117" fillId="0" borderId="0" applyNumberFormat="0" applyFill="0" applyBorder="0" applyAlignment="0" applyProtection="0"/>
    <xf numFmtId="0" fontId="119" fillId="0" borderId="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84" applyNumberFormat="0" applyFill="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24" fillId="0" borderId="0"/>
    <xf numFmtId="0" fontId="12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4" fillId="0" borderId="0" applyNumberFormat="0" applyFill="0" applyBorder="0" applyAlignment="0" applyProtection="0"/>
    <xf numFmtId="0" fontId="120" fillId="0" borderId="86"/>
    <xf numFmtId="0" fontId="120" fillId="0" borderId="86" applyNumberFormat="0" applyFill="0" applyAlignment="0" applyProtection="0"/>
    <xf numFmtId="0" fontId="120" fillId="0" borderId="86" applyNumberFormat="0" applyFill="0" applyAlignment="0" applyProtection="0"/>
    <xf numFmtId="0" fontId="120" fillId="0" borderId="85" applyNumberFormat="0" applyFill="0" applyAlignment="0" applyProtection="0"/>
    <xf numFmtId="0" fontId="120" fillId="0" borderId="85"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20" fillId="0" borderId="86" applyNumberFormat="0" applyFill="0" applyAlignment="0" applyProtection="0"/>
    <xf numFmtId="0" fontId="118" fillId="68" borderId="74" applyNumberFormat="0" applyAlignment="0" applyProtection="0"/>
    <xf numFmtId="0" fontId="118" fillId="68"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180" fontId="107" fillId="0" borderId="0"/>
    <xf numFmtId="180" fontId="107" fillId="0" borderId="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180" fontId="90" fillId="0" borderId="0"/>
    <xf numFmtId="207" fontId="90" fillId="0" borderId="0" applyFill="0" applyBorder="0" applyAlignment="0" applyProtection="0"/>
    <xf numFmtId="180" fontId="107" fillId="0" borderId="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2" fontId="90" fillId="0" borderId="0"/>
    <xf numFmtId="182" fontId="90" fillId="0" borderId="0" applyFill="0" applyBorder="0" applyAlignment="0" applyProtection="0"/>
    <xf numFmtId="180" fontId="107" fillId="0" borderId="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93" fillId="1" borderId="77" applyFont="0" applyFill="0" applyBorder="0" applyAlignment="0">
      <alignment horizontal="center" vertical="center"/>
    </xf>
    <xf numFmtId="206" fontId="93"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3" fillId="0" borderId="0" applyFill="0" applyBorder="0" applyAlignment="0" applyProtection="0"/>
    <xf numFmtId="9" fontId="93" fillId="0" borderId="0" applyFill="0" applyBorder="0" applyAlignment="0" applyProtection="0"/>
    <xf numFmtId="0" fontId="90" fillId="0" borderId="0" applyNumberFormat="0" applyFont="0" applyFill="0" applyBorder="0" applyAlignment="0" applyProtection="0"/>
    <xf numFmtId="9"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3" fillId="0" borderId="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2" fillId="0" borderId="0"/>
    <xf numFmtId="0" fontId="90" fillId="0" borderId="0"/>
    <xf numFmtId="0" fontId="107" fillId="44" borderId="120" applyNumberFormat="0" applyFont="0" applyAlignment="0" applyProtection="0"/>
    <xf numFmtId="0" fontId="88" fillId="2" borderId="0" applyBorder="0" applyProtection="0"/>
    <xf numFmtId="0" fontId="88" fillId="2" borderId="0" applyBorder="0" applyProtection="0"/>
    <xf numFmtId="0" fontId="88" fillId="3" borderId="0" applyBorder="0" applyProtection="0"/>
    <xf numFmtId="0" fontId="88" fillId="3" borderId="0" applyBorder="0" applyProtection="0"/>
    <xf numFmtId="0" fontId="88" fillId="4" borderId="0" applyBorder="0" applyProtection="0"/>
    <xf numFmtId="0" fontId="88" fillId="4" borderId="0" applyBorder="0" applyProtection="0"/>
    <xf numFmtId="0" fontId="88" fillId="5" borderId="0" applyBorder="0" applyProtection="0"/>
    <xf numFmtId="0" fontId="88" fillId="5" borderId="0" applyBorder="0" applyProtection="0"/>
    <xf numFmtId="0" fontId="88" fillId="6" borderId="0" applyBorder="0" applyProtection="0"/>
    <xf numFmtId="0" fontId="88" fillId="6" borderId="0" applyBorder="0" applyProtection="0"/>
    <xf numFmtId="0" fontId="88" fillId="7" borderId="0" applyBorder="0" applyProtection="0"/>
    <xf numFmtId="0" fontId="88" fillId="7" borderId="0" applyBorder="0" applyProtection="0"/>
    <xf numFmtId="0" fontId="88" fillId="8" borderId="0" applyBorder="0" applyProtection="0"/>
    <xf numFmtId="0" fontId="88" fillId="8" borderId="0" applyBorder="0" applyProtection="0"/>
    <xf numFmtId="0" fontId="88" fillId="8" borderId="0" applyBorder="0" applyProtection="0"/>
    <xf numFmtId="0" fontId="88" fillId="8" borderId="0" applyBorder="0" applyProtection="0"/>
    <xf numFmtId="0" fontId="88" fillId="8" borderId="0" applyBorder="0" applyProtection="0"/>
    <xf numFmtId="0" fontId="88" fillId="2" borderId="0" applyBorder="0" applyProtection="0"/>
    <xf numFmtId="0" fontId="88" fillId="8" borderId="0" applyBorder="0" applyProtection="0"/>
    <xf numFmtId="0" fontId="88" fillId="2" borderId="0" applyBorder="0" applyProtection="0"/>
    <xf numFmtId="0" fontId="88" fillId="8" borderId="0" applyBorder="0" applyProtection="0"/>
    <xf numFmtId="0" fontId="88" fillId="8"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3" borderId="0" applyBorder="0" applyProtection="0"/>
    <xf numFmtId="0" fontId="88" fillId="9" borderId="0" applyBorder="0" applyProtection="0"/>
    <xf numFmtId="0" fontId="88" fillId="3" borderId="0" applyBorder="0" applyProtection="0"/>
    <xf numFmtId="0" fontId="88" fillId="9" borderId="0" applyBorder="0" applyProtection="0"/>
    <xf numFmtId="0" fontId="88" fillId="9"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4" borderId="0" applyBorder="0" applyProtection="0"/>
    <xf numFmtId="0" fontId="88" fillId="10" borderId="0" applyBorder="0" applyProtection="0"/>
    <xf numFmtId="0" fontId="88" fillId="4" borderId="0" applyBorder="0" applyProtection="0"/>
    <xf numFmtId="0" fontId="88" fillId="10" borderId="0" applyBorder="0" applyProtection="0"/>
    <xf numFmtId="0" fontId="88" fillId="10" borderId="0" applyBorder="0" applyProtection="0"/>
    <xf numFmtId="0" fontId="88" fillId="7" borderId="0" applyBorder="0" applyProtection="0"/>
    <xf numFmtId="0" fontId="88" fillId="7" borderId="0" applyBorder="0" applyProtection="0"/>
    <xf numFmtId="0" fontId="88" fillId="7" borderId="0" applyBorder="0" applyProtection="0"/>
    <xf numFmtId="0" fontId="88" fillId="7" borderId="0" applyBorder="0" applyProtection="0"/>
    <xf numFmtId="0" fontId="88" fillId="7" borderId="0" applyBorder="0" applyProtection="0"/>
    <xf numFmtId="0" fontId="88" fillId="5" borderId="0" applyBorder="0" applyProtection="0"/>
    <xf numFmtId="0" fontId="88" fillId="7" borderId="0" applyBorder="0" applyProtection="0"/>
    <xf numFmtId="0" fontId="88" fillId="5" borderId="0" applyBorder="0" applyProtection="0"/>
    <xf numFmtId="0" fontId="88" fillId="7" borderId="0" applyBorder="0" applyProtection="0"/>
    <xf numFmtId="0" fontId="88" fillId="7"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7" borderId="0" applyBorder="0" applyProtection="0"/>
    <xf numFmtId="0" fontId="88" fillId="10" borderId="0" applyBorder="0" applyProtection="0"/>
    <xf numFmtId="0" fontId="88" fillId="7" borderId="0" applyBorder="0" applyProtection="0"/>
    <xf numFmtId="0" fontId="88" fillId="10" borderId="0" applyBorder="0" applyProtection="0"/>
    <xf numFmtId="0" fontId="88" fillId="8" borderId="0" applyBorder="0" applyProtection="0"/>
    <xf numFmtId="0" fontId="88" fillId="8" borderId="0" applyBorder="0" applyProtection="0"/>
    <xf numFmtId="0" fontId="88" fillId="9" borderId="0" applyBorder="0" applyProtection="0"/>
    <xf numFmtId="0" fontId="88" fillId="9" borderId="0" applyBorder="0" applyProtection="0"/>
    <xf numFmtId="0" fontId="88" fillId="11" borderId="0" applyBorder="0" applyProtection="0"/>
    <xf numFmtId="0" fontId="88" fillId="11" borderId="0" applyBorder="0" applyProtection="0"/>
    <xf numFmtId="0" fontId="88" fillId="5" borderId="0" applyBorder="0" applyProtection="0"/>
    <xf numFmtId="0" fontId="88" fillId="5" borderId="0" applyBorder="0" applyProtection="0"/>
    <xf numFmtId="0" fontId="88" fillId="8" borderId="0" applyBorder="0" applyProtection="0"/>
    <xf numFmtId="0" fontId="88" fillId="8" borderId="0" applyBorder="0" applyProtection="0"/>
    <xf numFmtId="0" fontId="88" fillId="12" borderId="0" applyBorder="0" applyProtection="0"/>
    <xf numFmtId="0" fontId="88" fillId="12"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8" borderId="0" applyBorder="0" applyProtection="0"/>
    <xf numFmtId="0" fontId="88" fillId="6" borderId="0" applyBorder="0" applyProtection="0"/>
    <xf numFmtId="0" fontId="88" fillId="8" borderId="0" applyBorder="0" applyProtection="0"/>
    <xf numFmtId="0" fontId="88" fillId="6"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9"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3" borderId="0" applyBorder="0" applyProtection="0"/>
    <xf numFmtId="0" fontId="88" fillId="11" borderId="0" applyBorder="0" applyProtection="0"/>
    <xf numFmtId="0" fontId="88" fillId="13" borderId="0" applyBorder="0" applyProtection="0"/>
    <xf numFmtId="0" fontId="88" fillId="11" borderId="0" applyBorder="0" applyProtection="0"/>
    <xf numFmtId="0" fontId="88" fillId="13" borderId="0" applyBorder="0" applyProtection="0"/>
    <xf numFmtId="0" fontId="88" fillId="1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3" borderId="0" applyBorder="0" applyProtection="0"/>
    <xf numFmtId="0" fontId="88" fillId="5" borderId="0" applyBorder="0" applyProtection="0"/>
    <xf numFmtId="0" fontId="88" fillId="3" borderId="0" applyBorder="0" applyProtection="0"/>
    <xf numFmtId="0" fontId="88" fillId="5" borderId="0" applyBorder="0" applyProtection="0"/>
    <xf numFmtId="0" fontId="88" fillId="3"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6" borderId="0" applyBorder="0" applyProtection="0"/>
    <xf numFmtId="0" fontId="88" fillId="8" borderId="0" applyBorder="0" applyProtection="0"/>
    <xf numFmtId="0" fontId="88" fillId="6" borderId="0" applyBorder="0" applyProtection="0"/>
    <xf numFmtId="0" fontId="88" fillId="8" borderId="0" applyBorder="0" applyProtection="0"/>
    <xf numFmtId="0" fontId="88" fillId="6"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0" borderId="0" applyBorder="0" applyProtection="0"/>
    <xf numFmtId="0" fontId="88" fillId="12" borderId="0" applyBorder="0" applyProtection="0"/>
    <xf numFmtId="0" fontId="88" fillId="10" borderId="0" applyBorder="0" applyProtection="0"/>
    <xf numFmtId="0" fontId="88" fillId="12" borderId="0" applyBorder="0" applyProtection="0"/>
    <xf numFmtId="0" fontId="88" fillId="10" borderId="0" applyBorder="0" applyProtection="0"/>
    <xf numFmtId="0" fontId="6" fillId="14" borderId="0" applyBorder="0" applyProtection="0"/>
    <xf numFmtId="0" fontId="6" fillId="14" borderId="0" applyBorder="0" applyProtection="0"/>
    <xf numFmtId="0" fontId="6" fillId="9" borderId="0" applyBorder="0" applyProtection="0"/>
    <xf numFmtId="0" fontId="6" fillId="9" borderId="0" applyBorder="0" applyProtection="0"/>
    <xf numFmtId="0" fontId="6" fillId="11" borderId="0" applyBorder="0" applyProtection="0"/>
    <xf numFmtId="0" fontId="6" fillId="11" borderId="0" applyBorder="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7" borderId="0" applyBorder="0" applyProtection="0"/>
    <xf numFmtId="0" fontId="6" fillId="17" borderId="0" applyBorder="0" applyProtection="0"/>
    <xf numFmtId="0" fontId="6" fillId="6" borderId="0" applyBorder="0" applyProtection="0"/>
    <xf numFmtId="0" fontId="6" fillId="14" borderId="0" applyBorder="0" applyProtection="0"/>
    <xf numFmtId="0" fontId="6" fillId="18" borderId="0" applyBorder="0" applyProtection="0"/>
    <xf numFmtId="0" fontId="6" fillId="9" borderId="0" applyBorder="0" applyProtection="0"/>
    <xf numFmtId="0" fontId="6" fillId="12" borderId="0" applyBorder="0" applyProtection="0"/>
    <xf numFmtId="0" fontId="6" fillId="12" borderId="0" applyBorder="0" applyProtection="0"/>
    <xf numFmtId="0" fontId="6" fillId="11" borderId="0" applyBorder="0" applyProtection="0"/>
    <xf numFmtId="0" fontId="6" fillId="3" borderId="0" applyBorder="0" applyProtection="0"/>
    <xf numFmtId="0" fontId="6" fillId="3" borderId="0" applyBorder="0" applyProtection="0"/>
    <xf numFmtId="0" fontId="6" fillId="15" borderId="0" applyBorder="0" applyProtection="0"/>
    <xf numFmtId="0" fontId="6" fillId="6" borderId="0" applyBorder="0" applyProtection="0"/>
    <xf numFmtId="0" fontId="6" fillId="16" borderId="0" applyBorder="0" applyProtection="0"/>
    <xf numFmtId="0" fontId="6" fillId="9" borderId="0" applyBorder="0" applyProtection="0"/>
    <xf numFmtId="0" fontId="6" fillId="9" borderId="0" applyBorder="0" applyProtection="0"/>
    <xf numFmtId="0" fontId="6" fillId="17" borderId="0" applyBorder="0" applyProtection="0"/>
    <xf numFmtId="0" fontId="7" fillId="0" borderId="0"/>
    <xf numFmtId="0" fontId="7" fillId="0" borderId="0"/>
    <xf numFmtId="0" fontId="7" fillId="0" borderId="0"/>
    <xf numFmtId="0" fontId="7" fillId="0" borderId="0"/>
    <xf numFmtId="0" fontId="8" fillId="6" borderId="0" applyBorder="0" applyProtection="0"/>
    <xf numFmtId="0" fontId="8" fillId="4" borderId="0" applyBorder="0" applyProtection="0"/>
    <xf numFmtId="0" fontId="9" fillId="0" borderId="1" applyProtection="0"/>
    <xf numFmtId="0" fontId="9" fillId="0" borderId="1" applyProtection="0"/>
    <xf numFmtId="0" fontId="10" fillId="0" borderId="2" applyProtection="0"/>
    <xf numFmtId="0" fontId="10" fillId="0" borderId="2" applyProtection="0"/>
    <xf numFmtId="0" fontId="11" fillId="0" borderId="3" applyProtection="0"/>
    <xf numFmtId="0" fontId="11" fillId="0" borderId="3" applyProtection="0"/>
    <xf numFmtId="0" fontId="11" fillId="0" borderId="0" applyBorder="0" applyProtection="0"/>
    <xf numFmtId="0" fontId="11" fillId="0" borderId="0" applyBorder="0" applyProtection="0"/>
    <xf numFmtId="0" fontId="12" fillId="0" borderId="0"/>
    <xf numFmtId="164" fontId="13" fillId="0" borderId="0">
      <protection locked="0"/>
    </xf>
    <xf numFmtId="164" fontId="13" fillId="0" borderId="0">
      <protection locked="0"/>
    </xf>
    <xf numFmtId="0" fontId="14" fillId="0" borderId="0"/>
    <xf numFmtId="0" fontId="15" fillId="0" borderId="0"/>
    <xf numFmtId="0" fontId="14" fillId="0" borderId="0"/>
    <xf numFmtId="0" fontId="15" fillId="0" borderId="0"/>
    <xf numFmtId="0" fontId="6" fillId="19" borderId="0" applyBorder="0" applyProtection="0"/>
    <xf numFmtId="0" fontId="6" fillId="19" borderId="0" applyBorder="0" applyProtection="0"/>
    <xf numFmtId="0" fontId="6" fillId="20" borderId="0" applyBorder="0" applyProtection="0"/>
    <xf numFmtId="0" fontId="6" fillId="20" borderId="0" applyBorder="0" applyProtection="0"/>
    <xf numFmtId="0" fontId="6" fillId="21" borderId="0" applyBorder="0" applyProtection="0"/>
    <xf numFmtId="0" fontId="6" fillId="21" borderId="0" applyBorder="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8" borderId="0" applyBorder="0" applyProtection="0"/>
    <xf numFmtId="0" fontId="6" fillId="18" borderId="0" applyBorder="0" applyProtection="0"/>
    <xf numFmtId="0" fontId="8" fillId="4" borderId="0" applyBorder="0" applyProtection="0"/>
    <xf numFmtId="0" fontId="8" fillId="4" borderId="0" applyBorder="0" applyProtection="0"/>
    <xf numFmtId="164" fontId="13" fillId="0" borderId="0">
      <protection locked="0"/>
    </xf>
    <xf numFmtId="167" fontId="7" fillId="0" borderId="0">
      <alignment horizontal="center"/>
    </xf>
    <xf numFmtId="164" fontId="13" fillId="0" borderId="0">
      <protection locked="0"/>
    </xf>
    <xf numFmtId="0" fontId="16" fillId="22" borderId="4"/>
    <xf numFmtId="206" fontId="107" fillId="0" borderId="0" applyFont="0" applyFill="0" applyBorder="0" applyAlignment="0" applyProtection="0"/>
    <xf numFmtId="0" fontId="6" fillId="11" borderId="0" applyBorder="0" applyProtection="0"/>
    <xf numFmtId="0" fontId="6" fillId="11" borderId="0" applyBorder="0" applyProtection="0"/>
    <xf numFmtId="207" fontId="107" fillId="0" borderId="0" applyFont="0" applyFill="0" applyBorder="0" applyAlignment="0" applyProtection="0"/>
    <xf numFmtId="0" fontId="6" fillId="9" borderId="0" applyBorder="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6" fillId="9" borderId="0" applyBorder="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6" fillId="14" borderId="0" applyBorder="0" applyProtection="0"/>
    <xf numFmtId="207" fontId="123" fillId="0" borderId="0" applyFont="0" applyFill="0" applyBorder="0" applyAlignment="0" applyProtection="0"/>
    <xf numFmtId="0" fontId="16" fillId="22" borderId="4" applyProtection="0"/>
    <xf numFmtId="0" fontId="120" fillId="0" borderId="133" applyNumberFormat="0" applyFill="0" applyAlignment="0" applyProtection="0"/>
    <xf numFmtId="0" fontId="120" fillId="0" borderId="133" applyNumberFormat="0" applyFill="0" applyAlignment="0" applyProtection="0"/>
    <xf numFmtId="0" fontId="120" fillId="0" borderId="133" applyNumberFormat="0" applyFill="0" applyAlignment="0" applyProtection="0"/>
    <xf numFmtId="0" fontId="6" fillId="14" borderId="0" applyBorder="0" applyProtection="0"/>
    <xf numFmtId="0" fontId="120" fillId="0" borderId="132" applyNumberFormat="0" applyFill="0" applyAlignment="0" applyProtection="0"/>
    <xf numFmtId="0" fontId="120" fillId="0" borderId="132" applyNumberFormat="0" applyFill="0" applyAlignment="0" applyProtection="0"/>
    <xf numFmtId="0" fontId="120" fillId="0" borderId="133" applyNumberFormat="0" applyFill="0" applyAlignment="0" applyProtection="0"/>
    <xf numFmtId="0" fontId="120" fillId="0" borderId="133" applyNumberFormat="0" applyFill="0" applyAlignment="0" applyProtection="0"/>
    <xf numFmtId="0" fontId="120" fillId="0" borderId="133"/>
    <xf numFmtId="0" fontId="88" fillId="10" borderId="0" applyBorder="0" applyProtection="0"/>
    <xf numFmtId="0" fontId="18" fillId="24" borderId="5" applyProtection="0"/>
    <xf numFmtId="0" fontId="18" fillId="24" borderId="5" applyProtection="0"/>
    <xf numFmtId="0" fontId="19" fillId="0" borderId="6" applyProtection="0"/>
    <xf numFmtId="0" fontId="19" fillId="0" borderId="6" applyProtection="0"/>
    <xf numFmtId="0" fontId="20" fillId="0" borderId="7" applyProtection="0"/>
    <xf numFmtId="0" fontId="19" fillId="0" borderId="6" applyProtection="0"/>
    <xf numFmtId="164" fontId="13" fillId="0" borderId="0">
      <protection locked="0"/>
    </xf>
    <xf numFmtId="0" fontId="21" fillId="0" borderId="0">
      <protection locked="0"/>
    </xf>
    <xf numFmtId="0" fontId="22" fillId="0" borderId="0">
      <protection locked="0"/>
    </xf>
    <xf numFmtId="0" fontId="22" fillId="0" borderId="0">
      <protection locked="0"/>
    </xf>
    <xf numFmtId="0" fontId="23" fillId="7" borderId="4"/>
    <xf numFmtId="0" fontId="107" fillId="44" borderId="130" applyNumberFormat="0" applyFont="0" applyAlignment="0" applyProtection="0"/>
    <xf numFmtId="0" fontId="99" fillId="66" borderId="131" applyNumberFormat="0" applyAlignment="0" applyProtection="0"/>
    <xf numFmtId="207" fontId="90" fillId="0" borderId="0" applyFill="0" applyBorder="0" applyAlignment="0" applyProtection="0"/>
    <xf numFmtId="207" fontId="93" fillId="0" borderId="0" applyFill="0" applyBorder="0" applyAlignment="0" applyProtection="0"/>
    <xf numFmtId="0" fontId="99" fillId="67" borderId="131" applyNumberFormat="0" applyAlignment="0" applyProtection="0"/>
    <xf numFmtId="0" fontId="99" fillId="67" borderId="131" applyNumberFormat="0" applyAlignment="0" applyProtection="0"/>
    <xf numFmtId="0" fontId="88" fillId="12" borderId="0" applyBorder="0" applyProtection="0"/>
    <xf numFmtId="0" fontId="99" fillId="65" borderId="131" applyNumberFormat="0" applyAlignment="0" applyProtection="0"/>
    <xf numFmtId="0" fontId="99" fillId="65" borderId="131" applyNumberFormat="0" applyAlignment="0" applyProtection="0"/>
    <xf numFmtId="0" fontId="99" fillId="66" borderId="131" applyNumberFormat="0" applyAlignment="0" applyProtection="0"/>
    <xf numFmtId="0" fontId="99" fillId="66" borderId="131" applyNumberFormat="0" applyAlignment="0" applyProtection="0"/>
    <xf numFmtId="0" fontId="99" fillId="66" borderId="131"/>
    <xf numFmtId="0" fontId="107" fillId="44" borderId="130" applyNumberFormat="0" applyFont="0" applyAlignment="0" applyProtection="0"/>
    <xf numFmtId="0" fontId="107" fillId="44" borderId="130" applyNumberFormat="0" applyFont="0" applyAlignment="0" applyProtection="0"/>
    <xf numFmtId="0" fontId="88" fillId="10" borderId="0" applyBorder="0" applyProtection="0"/>
    <xf numFmtId="0" fontId="2" fillId="0" borderId="0"/>
    <xf numFmtId="0" fontId="107" fillId="83" borderId="130" applyNumberFormat="0" applyAlignment="0" applyProtection="0"/>
    <xf numFmtId="0" fontId="107" fillId="44" borderId="130" applyNumberFormat="0" applyFont="0" applyAlignment="0" applyProtection="0"/>
    <xf numFmtId="0" fontId="107" fillId="44" borderId="130" applyNumberFormat="0" applyFont="0" applyAlignment="0" applyProtection="0"/>
    <xf numFmtId="0" fontId="107" fillId="44" borderId="130" applyNumberFormat="0" applyFont="0" applyAlignment="0" applyProtection="0"/>
    <xf numFmtId="0" fontId="107" fillId="83" borderId="130" applyNumberFormat="0" applyAlignment="0" applyProtection="0"/>
    <xf numFmtId="0" fontId="90" fillId="44" borderId="130" applyNumberFormat="0" applyFont="0" applyAlignment="0" applyProtection="0"/>
    <xf numFmtId="0" fontId="90" fillId="44" borderId="130" applyNumberFormat="0" applyFont="0" applyAlignment="0" applyProtection="0"/>
    <xf numFmtId="0" fontId="88" fillId="12" borderId="0" applyBorder="0" applyProtection="0"/>
    <xf numFmtId="0" fontId="107" fillId="83" borderId="130" applyNumberFormat="0" applyAlignment="0" applyProtection="0"/>
    <xf numFmtId="0" fontId="107" fillId="82" borderId="130"/>
    <xf numFmtId="0" fontId="2" fillId="0" borderId="0"/>
    <xf numFmtId="0" fontId="2" fillId="0" borderId="0"/>
    <xf numFmtId="0" fontId="2" fillId="0" borderId="0"/>
    <xf numFmtId="0" fontId="2" fillId="0" borderId="0"/>
    <xf numFmtId="0" fontId="2" fillId="0" borderId="0"/>
    <xf numFmtId="0" fontId="88" fillId="10" borderId="0" applyBorder="0" applyProtection="0"/>
    <xf numFmtId="0" fontId="2"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10" borderId="0" applyBorder="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23" fillId="7" borderId="4"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10"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10" borderId="0" applyBorder="0" applyProtection="0"/>
    <xf numFmtId="0" fontId="88" fillId="0" borderId="0" applyBorder="0"/>
    <xf numFmtId="0" fontId="88" fillId="0" borderId="0" applyBorder="0"/>
    <xf numFmtId="0" fontId="88" fillId="10" borderId="0" applyBorder="0" applyProtection="0"/>
    <xf numFmtId="0" fontId="25" fillId="0" borderId="0"/>
    <xf numFmtId="170" fontId="88" fillId="0" borderId="0" applyBorder="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164" fontId="13" fillId="0" borderId="0">
      <protection locked="0"/>
    </xf>
    <xf numFmtId="0" fontId="26" fillId="0" borderId="0" applyBorder="0" applyProtection="0"/>
    <xf numFmtId="0" fontId="27" fillId="23" borderId="0" applyBorder="0" applyProtection="0"/>
    <xf numFmtId="0" fontId="28" fillId="0" borderId="0">
      <alignment horizontal="left"/>
    </xf>
    <xf numFmtId="0" fontId="2" fillId="0" borderId="0"/>
    <xf numFmtId="207" fontId="107" fillId="0" borderId="0" applyFont="0" applyFill="0" applyBorder="0" applyAlignment="0" applyProtection="0"/>
    <xf numFmtId="0" fontId="30" fillId="0" borderId="0" applyBorder="0" applyProtection="0"/>
    <xf numFmtId="0" fontId="31" fillId="3" borderId="0" applyBorder="0" applyProtection="0"/>
    <xf numFmtId="0" fontId="31" fillId="3" borderId="0" applyBorder="0" applyProtection="0"/>
    <xf numFmtId="0" fontId="31" fillId="5" borderId="0" applyBorder="0" applyProtection="0"/>
    <xf numFmtId="0" fontId="31" fillId="3" borderId="0" applyBorder="0" applyProtection="0"/>
    <xf numFmtId="207" fontId="107" fillId="0" borderId="0" applyFont="0" applyFill="0" applyBorder="0" applyAlignment="0" applyProtection="0"/>
    <xf numFmtId="0" fontId="88" fillId="5" borderId="0" applyBorder="0" applyProtection="0"/>
    <xf numFmtId="207" fontId="107" fillId="0" borderId="0" applyFont="0" applyFill="0" applyBorder="0" applyAlignment="0" applyProtection="0"/>
    <xf numFmtId="207" fontId="107" fillId="0" borderId="0" applyFont="0" applyFill="0" applyBorder="0" applyAlignment="0" applyProtection="0"/>
    <xf numFmtId="0" fontId="32" fillId="0" borderId="101"/>
    <xf numFmtId="207" fontId="123" fillId="0" borderId="0" applyFont="0" applyFill="0" applyBorder="0" applyAlignment="0" applyProtection="0"/>
    <xf numFmtId="173" fontId="88" fillId="0" borderId="0" applyBorder="0" applyProtection="0"/>
    <xf numFmtId="0" fontId="88" fillId="3" borderId="0" applyBorder="0" applyProtection="0"/>
    <xf numFmtId="173" fontId="88" fillId="0" borderId="0" applyBorder="0" applyProtection="0"/>
    <xf numFmtId="173" fontId="88" fillId="0" borderId="0" applyBorder="0" applyProtection="0"/>
    <xf numFmtId="173" fontId="33" fillId="0" borderId="0" applyBorder="0" applyProtection="0"/>
    <xf numFmtId="173" fontId="33" fillId="0" borderId="0" applyBorder="0" applyProtection="0"/>
    <xf numFmtId="173" fontId="33" fillId="0" borderId="0" applyBorder="0" applyProtection="0"/>
    <xf numFmtId="173" fontId="88" fillId="0" borderId="0" applyBorder="0" applyProtection="0"/>
    <xf numFmtId="173" fontId="7" fillId="0" borderId="0"/>
    <xf numFmtId="173" fontId="7" fillId="0" borderId="0"/>
    <xf numFmtId="173" fontId="7" fillId="0" borderId="0" applyBorder="0" applyProtection="0"/>
    <xf numFmtId="173" fontId="7" fillId="0" borderId="0" applyBorder="0" applyProtection="0"/>
    <xf numFmtId="173" fontId="88" fillId="0" borderId="0" applyBorder="0" applyProtection="0"/>
    <xf numFmtId="173" fontId="88" fillId="0" borderId="0" applyBorder="0" applyProtection="0"/>
    <xf numFmtId="173" fontId="7" fillId="0" borderId="0"/>
    <xf numFmtId="173" fontId="7" fillId="0" borderId="0" applyBorder="0" applyProtection="0"/>
    <xf numFmtId="166" fontId="88" fillId="0" borderId="0"/>
    <xf numFmtId="174" fontId="88" fillId="0" borderId="0" applyBorder="0" applyProtection="0"/>
    <xf numFmtId="173" fontId="7" fillId="0" borderId="0" applyBorder="0" applyProtection="0"/>
    <xf numFmtId="173" fontId="7" fillId="0" borderId="0" applyBorder="0" applyProtection="0"/>
    <xf numFmtId="173" fontId="7" fillId="0" borderId="0"/>
    <xf numFmtId="173" fontId="7" fillId="0" borderId="0" applyBorder="0" applyProtection="0"/>
    <xf numFmtId="173" fontId="88" fillId="0" borderId="0"/>
    <xf numFmtId="173" fontId="7" fillId="0" borderId="0"/>
    <xf numFmtId="173" fontId="7" fillId="0" borderId="0" applyBorder="0" applyProtection="0"/>
    <xf numFmtId="173" fontId="7" fillId="0" borderId="0" applyBorder="0" applyProtection="0"/>
    <xf numFmtId="173" fontId="7"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207" fontId="90" fillId="0" borderId="0" applyFont="0" applyFill="0" applyBorder="0" applyAlignment="0" applyProtection="0"/>
    <xf numFmtId="173" fontId="88" fillId="0" borderId="0"/>
    <xf numFmtId="173" fontId="88" fillId="0" borderId="0"/>
    <xf numFmtId="207" fontId="90" fillId="0" borderId="0" applyFont="0" applyFill="0" applyBorder="0" applyAlignment="0" applyProtection="0"/>
    <xf numFmtId="173" fontId="88" fillId="0" borderId="0" applyBorder="0" applyProtection="0"/>
    <xf numFmtId="173" fontId="88" fillId="0" borderId="0" applyBorder="0" applyProtection="0"/>
    <xf numFmtId="173" fontId="88" fillId="0" borderId="0" applyBorder="0" applyProtection="0"/>
    <xf numFmtId="0" fontId="88" fillId="3" borderId="0" applyBorder="0" applyProtection="0"/>
    <xf numFmtId="207" fontId="90" fillId="0" borderId="0" applyFont="0" applyFill="0" applyBorder="0" applyAlignment="0" applyProtection="0"/>
    <xf numFmtId="173" fontId="88" fillId="0" borderId="0" applyBorder="0" applyProtection="0"/>
    <xf numFmtId="0" fontId="88" fillId="3" borderId="0" applyBorder="0" applyProtection="0"/>
    <xf numFmtId="173" fontId="88" fillId="0" borderId="0" applyBorder="0" applyProtection="0"/>
    <xf numFmtId="173" fontId="88" fillId="0" borderId="0" applyBorder="0" applyProtection="0"/>
    <xf numFmtId="173" fontId="88" fillId="0" borderId="0" applyBorder="0" applyProtection="0"/>
    <xf numFmtId="207" fontId="107" fillId="0" borderId="0" applyFont="0" applyFill="0" applyBorder="0" applyAlignment="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0" fontId="88" fillId="3"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207" fontId="90" fillId="0" borderId="0" applyFill="0" applyBorder="0" applyAlignment="0" applyProtection="0"/>
    <xf numFmtId="173" fontId="88" fillId="0" borderId="0"/>
    <xf numFmtId="207" fontId="90" fillId="0" borderId="0" applyFont="0" applyFill="0" applyBorder="0" applyAlignment="0" applyProtection="0"/>
    <xf numFmtId="207" fontId="90" fillId="0" borderId="0" applyFill="0" applyBorder="0" applyAlignment="0" applyProtection="0"/>
    <xf numFmtId="0" fontId="88" fillId="3" borderId="0" applyBorder="0" applyProtection="0"/>
    <xf numFmtId="0" fontId="88" fillId="13" borderId="0" applyBorder="0" applyProtection="0"/>
    <xf numFmtId="207" fontId="90"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88" fillId="13" borderId="0" applyBorder="0" applyProtection="0"/>
    <xf numFmtId="0" fontId="88" fillId="11" borderId="0" applyBorder="0" applyProtection="0"/>
    <xf numFmtId="0" fontId="2" fillId="0" borderId="0"/>
    <xf numFmtId="173" fontId="88" fillId="0" borderId="0" applyBorder="0" applyProtection="0"/>
    <xf numFmtId="0" fontId="2" fillId="0" borderId="0"/>
    <xf numFmtId="0" fontId="2"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13" borderId="0" applyBorder="0" applyProtection="0"/>
    <xf numFmtId="0" fontId="88" fillId="11"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0" fontId="88" fillId="13" borderId="0" applyBorder="0" applyProtection="0"/>
    <xf numFmtId="0" fontId="88" fillId="13" borderId="0" applyBorder="0" applyProtection="0"/>
    <xf numFmtId="206" fontId="107" fillId="0" borderId="0" applyFont="0" applyFill="0" applyBorder="0" applyAlignment="0" applyProtection="0"/>
    <xf numFmtId="206" fontId="107" fillId="0" borderId="0" applyFont="0" applyFill="0" applyBorder="0" applyAlignment="0" applyProtection="0"/>
    <xf numFmtId="0" fontId="88" fillId="13" borderId="0" applyBorder="0" applyProtection="0"/>
    <xf numFmtId="0" fontId="88" fillId="13"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13" borderId="0" applyBorder="0" applyProtection="0"/>
    <xf numFmtId="0" fontId="88" fillId="9" borderId="0" applyBorder="0" applyProtection="0"/>
    <xf numFmtId="206" fontId="107" fillId="0" borderId="0" applyFont="0" applyFill="0" applyBorder="0" applyAlignment="0" applyProtection="0"/>
    <xf numFmtId="206" fontId="107" fillId="0" borderId="0" applyFont="0" applyFill="0" applyBorder="0" applyAlignment="0" applyProtection="0"/>
    <xf numFmtId="0" fontId="88" fillId="9" borderId="0" applyBorder="0" applyProtection="0"/>
    <xf numFmtId="0" fontId="88" fillId="9"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9" borderId="0" applyBorder="0" applyProtection="0"/>
    <xf numFmtId="0" fontId="88" fillId="9" borderId="0" applyBorder="0" applyProtection="0"/>
    <xf numFmtId="206" fontId="107" fillId="0" borderId="0" applyFont="0" applyFill="0" applyBorder="0" applyAlignment="0" applyProtection="0"/>
    <xf numFmtId="206" fontId="123" fillId="0" borderId="0" applyFont="0" applyFill="0" applyBorder="0" applyAlignment="0" applyProtection="0"/>
    <xf numFmtId="173" fontId="88" fillId="0" borderId="0" applyBorder="0" applyProtection="0"/>
    <xf numFmtId="0" fontId="88" fillId="9" borderId="0" applyBorder="0" applyProtection="0"/>
    <xf numFmtId="206" fontId="123" fillId="0" borderId="0" applyFont="0" applyFill="0" applyBorder="0" applyAlignment="0" applyProtection="0"/>
    <xf numFmtId="0" fontId="88" fillId="9" borderId="0" applyBorder="0" applyProtection="0"/>
    <xf numFmtId="0" fontId="88" fillId="9" borderId="0" applyBorder="0" applyProtection="0"/>
    <xf numFmtId="207" fontId="123" fillId="0" borderId="0" applyFont="0" applyFill="0" applyBorder="0" applyAlignment="0" applyProtection="0"/>
    <xf numFmtId="207" fontId="107" fillId="0" borderId="0" applyFont="0" applyFill="0" applyBorder="0" applyAlignment="0" applyProtection="0"/>
    <xf numFmtId="0" fontId="93" fillId="1" borderId="77" applyFont="0" applyFill="0" applyBorder="0" applyAlignment="0">
      <alignment horizontal="center" vertical="center"/>
    </xf>
    <xf numFmtId="206" fontId="107" fillId="0" borderId="0" applyFont="0" applyFill="0" applyBorder="0" applyAlignment="0" applyProtection="0"/>
    <xf numFmtId="0" fontId="88" fillId="9" borderId="0" applyBorder="0" applyProtection="0"/>
    <xf numFmtId="0" fontId="88" fillId="6" borderId="0" applyBorder="0" applyProtection="0"/>
    <xf numFmtId="9" fontId="93" fillId="0" borderId="0" applyFill="0" applyBorder="0" applyAlignment="0" applyProtection="0"/>
    <xf numFmtId="207" fontId="107" fillId="0" borderId="0" applyFont="0" applyFill="0" applyBorder="0" applyAlignment="0" applyProtection="0"/>
    <xf numFmtId="0" fontId="88" fillId="8" borderId="0" applyBorder="0" applyProtection="0"/>
    <xf numFmtId="0" fontId="88" fillId="6" borderId="0" applyBorder="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88" fillId="8" borderId="0" applyBorder="0" applyProtection="0"/>
    <xf numFmtId="0" fontId="88" fillId="6" borderId="0" applyBorder="0" applyProtection="0"/>
    <xf numFmtId="207" fontId="107" fillId="0" borderId="0" applyFont="0" applyFill="0" applyBorder="0" applyAlignment="0" applyProtection="0"/>
    <xf numFmtId="182" fontId="90" fillId="0" borderId="0" applyFill="0" applyBorder="0" applyAlignment="0" applyProtection="0"/>
    <xf numFmtId="173" fontId="88" fillId="0" borderId="0" applyBorder="0" applyProtection="0"/>
    <xf numFmtId="0" fontId="88" fillId="6" borderId="0" applyBorder="0" applyProtection="0"/>
    <xf numFmtId="207" fontId="123" fillId="0" borderId="0" applyFont="0" applyFill="0" applyBorder="0" applyAlignment="0" applyProtection="0"/>
    <xf numFmtId="0" fontId="88" fillId="6" borderId="0" applyBorder="0" applyProtection="0"/>
    <xf numFmtId="0" fontId="88" fillId="6" borderId="0" applyBorder="0" applyProtection="0"/>
    <xf numFmtId="207" fontId="90" fillId="0" borderId="0" applyFill="0" applyBorder="0" applyAlignment="0" applyProtection="0"/>
    <xf numFmtId="173" fontId="88" fillId="0" borderId="0" applyBorder="0" applyProtection="0"/>
    <xf numFmtId="0" fontId="88" fillId="6" borderId="0" applyBorder="0" applyProtection="0"/>
    <xf numFmtId="207" fontId="93" fillId="0" borderId="0" applyFill="0" applyBorder="0" applyAlignment="0" applyProtection="0"/>
    <xf numFmtId="180" fontId="107" fillId="0" borderId="0"/>
    <xf numFmtId="180" fontId="107" fillId="0" borderId="0"/>
    <xf numFmtId="0" fontId="88" fillId="12" borderId="0" applyBorder="0" applyProtection="0"/>
    <xf numFmtId="0" fontId="88" fillId="12" borderId="0" applyBorder="0" applyProtection="0"/>
    <xf numFmtId="207" fontId="123" fillId="0" borderId="0" applyFont="0" applyFill="0" applyBorder="0" applyAlignment="0" applyProtection="0"/>
    <xf numFmtId="182" fontId="90" fillId="0" borderId="0" applyFill="0" applyBorder="0" applyAlignment="0" applyProtection="0"/>
    <xf numFmtId="207" fontId="123" fillId="0" borderId="0" applyFont="0" applyFill="0" applyBorder="0" applyAlignment="0" applyProtection="0"/>
    <xf numFmtId="0" fontId="88" fillId="8" borderId="0" applyBorder="0" applyProtection="0"/>
    <xf numFmtId="0" fontId="88" fillId="8" borderId="0" applyBorder="0" applyProtection="0"/>
    <xf numFmtId="207" fontId="90" fillId="0" borderId="0" applyFont="0" applyFill="0" applyBorder="0" applyAlignment="0" applyProtection="0"/>
    <xf numFmtId="181" fontId="107" fillId="0" borderId="0"/>
    <xf numFmtId="0" fontId="88" fillId="5" borderId="0" applyBorder="0" applyProtection="0"/>
    <xf numFmtId="0" fontId="88" fillId="5" borderId="0" applyBorder="0" applyProtection="0"/>
    <xf numFmtId="207" fontId="107" fillId="0" borderId="0" applyFont="0" applyFill="0" applyBorder="0" applyAlignment="0" applyProtection="0"/>
    <xf numFmtId="0" fontId="124" fillId="0" borderId="0"/>
    <xf numFmtId="0" fontId="88" fillId="11" borderId="0" applyBorder="0" applyProtection="0"/>
    <xf numFmtId="0" fontId="88" fillId="11" borderId="0" applyBorder="0" applyProtection="0"/>
    <xf numFmtId="0" fontId="120" fillId="0" borderId="123" applyNumberFormat="0" applyFill="0" applyAlignment="0" applyProtection="0"/>
    <xf numFmtId="0" fontId="120" fillId="0" borderId="123" applyNumberFormat="0" applyFill="0" applyAlignment="0" applyProtection="0"/>
    <xf numFmtId="0" fontId="120" fillId="0" borderId="122" applyNumberFormat="0" applyFill="0" applyAlignment="0" applyProtection="0"/>
    <xf numFmtId="0" fontId="88" fillId="9" borderId="0" applyBorder="0" applyProtection="0"/>
    <xf numFmtId="0" fontId="88" fillId="9" borderId="0" applyBorder="0" applyProtection="0"/>
    <xf numFmtId="0" fontId="120" fillId="0" borderId="123"/>
    <xf numFmtId="0" fontId="88" fillId="8" borderId="0" applyBorder="0" applyProtection="0"/>
    <xf numFmtId="0" fontId="88" fillId="8" borderId="0" applyBorder="0" applyProtection="0"/>
    <xf numFmtId="0" fontId="127" fillId="0" borderId="0" applyNumberFormat="0" applyFill="0" applyBorder="0" applyAlignment="0" applyProtection="0"/>
    <xf numFmtId="0" fontId="117" fillId="0" borderId="0"/>
    <xf numFmtId="0" fontId="125" fillId="0" borderId="70" applyNumberFormat="0" applyFill="0" applyAlignment="0" applyProtection="0"/>
    <xf numFmtId="0" fontId="111" fillId="0" borderId="84" applyNumberFormat="0" applyFill="0" applyAlignment="0" applyProtection="0"/>
    <xf numFmtId="0" fontId="88" fillId="10" borderId="0" applyBorder="0" applyProtection="0"/>
    <xf numFmtId="0" fontId="88" fillId="7" borderId="0" applyBorder="0" applyProtection="0"/>
    <xf numFmtId="0" fontId="109" fillId="0" borderId="82" applyNumberFormat="0" applyFill="0" applyAlignment="0" applyProtection="0"/>
    <xf numFmtId="0" fontId="119" fillId="0" borderId="0"/>
    <xf numFmtId="0" fontId="88" fillId="10" borderId="0" applyBorder="0" applyProtection="0"/>
    <xf numFmtId="0" fontId="88" fillId="7" borderId="0" applyBorder="0" applyProtection="0"/>
    <xf numFmtId="0" fontId="138" fillId="0" borderId="0"/>
    <xf numFmtId="207" fontId="90" fillId="0" borderId="0" applyFont="0" applyFill="0" applyBorder="0" applyAlignment="0" applyProtection="0"/>
    <xf numFmtId="207" fontId="90" fillId="0" borderId="0" applyFont="0" applyFill="0" applyBorder="0" applyAlignment="0" applyProtection="0"/>
    <xf numFmtId="0" fontId="88" fillId="10" borderId="0" applyBorder="0" applyProtection="0"/>
    <xf numFmtId="0" fontId="88" fillId="10" borderId="0" applyBorder="0" applyProtection="0"/>
    <xf numFmtId="207" fontId="90" fillId="0" borderId="0" applyFont="0" applyFill="0" applyBorder="0" applyAlignment="0" applyProtection="0"/>
    <xf numFmtId="207" fontId="90" fillId="0" borderId="0" applyFont="0" applyFill="0" applyBorder="0" applyAlignment="0" applyProtection="0"/>
    <xf numFmtId="0" fontId="88" fillId="10" borderId="0" applyBorder="0" applyProtection="0"/>
    <xf numFmtId="0" fontId="88" fillId="10" borderId="0" applyBorder="0" applyProtection="0"/>
    <xf numFmtId="207" fontId="90" fillId="0" borderId="0" applyFont="0" applyFill="0" applyBorder="0" applyAlignment="0" applyProtection="0"/>
    <xf numFmtId="207" fontId="90" fillId="0" borderId="0" applyFill="0" applyBorder="0" applyAlignment="0" applyProtection="0"/>
    <xf numFmtId="0" fontId="88" fillId="10" borderId="0" applyBorder="0" applyProtection="0"/>
    <xf numFmtId="0" fontId="88" fillId="6" borderId="0" applyBorder="0" applyProtection="0"/>
    <xf numFmtId="208" fontId="90" fillId="0" borderId="0" applyFont="0" applyFill="0" applyBorder="0" applyAlignment="0" applyProtection="0"/>
    <xf numFmtId="173" fontId="88" fillId="0" borderId="0"/>
    <xf numFmtId="183" fontId="90" fillId="0" borderId="0" applyFill="0" applyBorder="0" applyAlignment="0" applyProtection="0"/>
    <xf numFmtId="173" fontId="88" fillId="0" borderId="0" applyBorder="0" applyProtection="0"/>
    <xf numFmtId="173" fontId="88" fillId="0" borderId="0" applyBorder="0" applyProtection="0"/>
    <xf numFmtId="173" fontId="88" fillId="0" borderId="0" applyBorder="0" applyProtection="0"/>
    <xf numFmtId="0" fontId="88" fillId="6" borderId="0" applyBorder="0" applyProtection="0"/>
    <xf numFmtId="207" fontId="90" fillId="0" borderId="0" applyFont="0" applyFill="0" applyBorder="0" applyAlignment="0" applyProtection="0"/>
    <xf numFmtId="173" fontId="88" fillId="0" borderId="0" applyBorder="0" applyProtection="0"/>
    <xf numFmtId="0" fontId="88" fillId="6" borderId="0" applyBorder="0" applyProtection="0"/>
    <xf numFmtId="173" fontId="88" fillId="0" borderId="0" applyBorder="0" applyProtection="0"/>
    <xf numFmtId="173" fontId="88" fillId="0" borderId="0" applyBorder="0" applyProtection="0"/>
    <xf numFmtId="173" fontId="88" fillId="0" borderId="0" applyBorder="0" applyProtection="0"/>
    <xf numFmtId="208" fontId="90" fillId="0" borderId="0" applyFont="0" applyFill="0" applyBorder="0" applyAlignment="0" applyProtection="0"/>
    <xf numFmtId="173" fontId="88" fillId="0" borderId="0" applyBorder="0" applyProtection="0"/>
    <xf numFmtId="173" fontId="88" fillId="0" borderId="0" applyBorder="0" applyProtection="0"/>
    <xf numFmtId="173" fontId="88" fillId="0" borderId="0" applyBorder="0" applyProtection="0"/>
    <xf numFmtId="0" fontId="88" fillId="6" borderId="0" applyBorder="0" applyProtection="0"/>
    <xf numFmtId="183" fontId="90" fillId="0" borderId="0"/>
    <xf numFmtId="173" fontId="88" fillId="0" borderId="0" applyBorder="0" applyProtection="0"/>
    <xf numFmtId="173" fontId="88" fillId="0" borderId="0" applyBorder="0" applyProtection="0"/>
    <xf numFmtId="173" fontId="88" fillId="0" borderId="0" applyBorder="0" applyProtection="0"/>
    <xf numFmtId="0" fontId="88" fillId="6" borderId="0" applyBorder="0" applyProtection="0"/>
    <xf numFmtId="207" fontId="90" fillId="0" borderId="0" applyFont="0" applyFill="0" applyBorder="0" applyAlignment="0" applyProtection="0"/>
    <xf numFmtId="173" fontId="88" fillId="0" borderId="0" applyBorder="0" applyProtection="0"/>
    <xf numFmtId="0" fontId="88" fillId="6" borderId="0" applyBorder="0" applyProtection="0"/>
    <xf numFmtId="0" fontId="21" fillId="0" borderId="0">
      <protection locked="0"/>
    </xf>
    <xf numFmtId="0" fontId="34" fillId="13" borderId="0" applyBorder="0" applyProtection="0"/>
    <xf numFmtId="0" fontId="35" fillId="13" borderId="0" applyBorder="0" applyProtection="0"/>
    <xf numFmtId="0" fontId="35" fillId="13" borderId="0" applyBorder="0" applyProtection="0"/>
    <xf numFmtId="0" fontId="35" fillId="13" borderId="0" applyBorder="0" applyProtection="0"/>
    <xf numFmtId="178" fontId="36" fillId="0" borderId="0"/>
    <xf numFmtId="179" fontId="7" fillId="0" borderId="0"/>
    <xf numFmtId="0" fontId="37" fillId="0" borderId="0"/>
    <xf numFmtId="0" fontId="37" fillId="0" borderId="0"/>
    <xf numFmtId="0" fontId="37" fillId="0" borderId="0"/>
    <xf numFmtId="0" fontId="37" fillId="0" borderId="0"/>
    <xf numFmtId="0" fontId="88" fillId="0" borderId="0"/>
    <xf numFmtId="0" fontId="37" fillId="0" borderId="0"/>
    <xf numFmtId="0" fontId="88" fillId="6" borderId="0" applyBorder="0" applyProtection="0"/>
    <xf numFmtId="0" fontId="7" fillId="0" borderId="0"/>
    <xf numFmtId="0" fontId="7" fillId="0" borderId="0"/>
    <xf numFmtId="0" fontId="7" fillId="0" borderId="0"/>
    <xf numFmtId="0" fontId="7" fillId="0" borderId="0"/>
    <xf numFmtId="0" fontId="88" fillId="6" borderId="0" applyBorder="0" applyProtection="0"/>
    <xf numFmtId="207" fontId="90" fillId="0" borderId="0" applyFill="0" applyBorder="0" applyAlignment="0" applyProtection="0"/>
    <xf numFmtId="207" fontId="90" fillId="0" borderId="0" applyFont="0" applyFill="0" applyBorder="0" applyAlignment="0" applyProtection="0"/>
    <xf numFmtId="183" fontId="90" fillId="0" borderId="0"/>
    <xf numFmtId="183" fontId="90" fillId="0" borderId="0" applyFill="0" applyBorder="0" applyAlignment="0" applyProtection="0"/>
    <xf numFmtId="0" fontId="88" fillId="6" borderId="0" applyBorder="0" applyProtection="0"/>
    <xf numFmtId="0" fontId="88" fillId="7" borderId="0" applyBorder="0" applyProtection="0"/>
    <xf numFmtId="183" fontId="90" fillId="0" borderId="0"/>
    <xf numFmtId="207" fontId="90" fillId="0" borderId="0" applyFont="0" applyFill="0" applyBorder="0" applyAlignment="0" applyProtection="0"/>
    <xf numFmtId="0" fontId="88" fillId="7" borderId="0" applyBorder="0" applyProtection="0"/>
    <xf numFmtId="0" fontId="88" fillId="5" borderId="0" applyBorder="0" applyProtection="0"/>
    <xf numFmtId="207" fontId="90" fillId="0" borderId="0" applyFont="0" applyFill="0" applyBorder="0" applyAlignment="0" applyProtection="0"/>
    <xf numFmtId="208" fontId="90" fillId="0" borderId="0" applyFont="0" applyFill="0" applyBorder="0" applyAlignment="0" applyProtection="0"/>
    <xf numFmtId="0" fontId="88" fillId="7" borderId="0" applyBorder="0" applyProtection="0"/>
    <xf numFmtId="0" fontId="88" fillId="5" borderId="0" applyBorder="0" applyProtection="0"/>
    <xf numFmtId="207" fontId="90" fillId="0" borderId="0" applyFon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0" fontId="88" fillId="7" borderId="0" applyBorder="0" applyProtection="0"/>
    <xf numFmtId="0" fontId="88" fillId="7" borderId="0" applyBorder="0" applyProtection="0"/>
    <xf numFmtId="207" fontId="90" fillId="0" borderId="0" applyFont="0" applyFill="0" applyBorder="0" applyAlignment="0" applyProtection="0"/>
    <xf numFmtId="208" fontId="90" fillId="0" borderId="0" applyFont="0" applyFill="0" applyBorder="0" applyAlignment="0" applyProtection="0"/>
    <xf numFmtId="0" fontId="88" fillId="7" borderId="0" applyBorder="0" applyProtection="0"/>
    <xf numFmtId="0" fontId="88" fillId="7" borderId="0" applyBorder="0" applyProtection="0"/>
    <xf numFmtId="207" fontId="90" fillId="0" borderId="0" applyFill="0" applyBorder="0" applyAlignment="0" applyProtection="0"/>
    <xf numFmtId="207" fontId="90" fillId="0" borderId="0" applyFill="0" applyBorder="0" applyAlignment="0" applyProtection="0"/>
    <xf numFmtId="0" fontId="88" fillId="7" borderId="0" applyBorder="0" applyProtection="0"/>
    <xf numFmtId="0" fontId="88" fillId="10" borderId="0" applyBorder="0" applyProtection="0"/>
    <xf numFmtId="182" fontId="90" fillId="0" borderId="0" applyFill="0" applyBorder="0" applyAlignment="0" applyProtection="0"/>
    <xf numFmtId="207" fontId="90" fillId="0" borderId="0" applyFill="0" applyBorder="0" applyAlignment="0" applyProtection="0"/>
    <xf numFmtId="0" fontId="88" fillId="0" borderId="0"/>
    <xf numFmtId="0" fontId="88" fillId="10" borderId="0" applyBorder="0" applyProtection="0"/>
    <xf numFmtId="0" fontId="88" fillId="4" borderId="0" applyBorder="0" applyProtection="0"/>
    <xf numFmtId="180" fontId="90" fillId="0" borderId="0"/>
    <xf numFmtId="0" fontId="88" fillId="0" borderId="0" applyBorder="0" applyProtection="0"/>
    <xf numFmtId="0" fontId="37" fillId="0" borderId="0"/>
    <xf numFmtId="0" fontId="7" fillId="0" borderId="0"/>
    <xf numFmtId="0" fontId="88" fillId="0" borderId="0"/>
    <xf numFmtId="0" fontId="88" fillId="0" borderId="0"/>
    <xf numFmtId="0" fontId="88" fillId="0" borderId="0"/>
    <xf numFmtId="0" fontId="88" fillId="0" borderId="0"/>
    <xf numFmtId="0" fontId="88" fillId="0" borderId="0"/>
    <xf numFmtId="0" fontId="7" fillId="0" borderId="0"/>
    <xf numFmtId="0" fontId="88" fillId="0" borderId="0"/>
    <xf numFmtId="0" fontId="7" fillId="0" borderId="0"/>
    <xf numFmtId="0" fontId="88"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applyProtection="0"/>
    <xf numFmtId="0" fontId="88" fillId="0" borderId="0" applyBorder="0" applyProtection="0"/>
    <xf numFmtId="0" fontId="7" fillId="0" borderId="0"/>
    <xf numFmtId="0" fontId="88"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applyBorder="0" applyProtection="0"/>
    <xf numFmtId="0" fontId="7" fillId="0" borderId="0"/>
    <xf numFmtId="0" fontId="37" fillId="0" borderId="0"/>
    <xf numFmtId="0" fontId="37" fillId="0" borderId="0"/>
    <xf numFmtId="0" fontId="7" fillId="0" borderId="0"/>
    <xf numFmtId="0" fontId="37" fillId="0" borderId="0"/>
    <xf numFmtId="0" fontId="37" fillId="0" borderId="0"/>
    <xf numFmtId="0" fontId="37" fillId="0" borderId="0"/>
    <xf numFmtId="0" fontId="7" fillId="0" borderId="0"/>
    <xf numFmtId="0" fontId="37" fillId="0" borderId="0"/>
    <xf numFmtId="0" fontId="7" fillId="0" borderId="0"/>
    <xf numFmtId="0" fontId="7"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88" fillId="0" borderId="0"/>
    <xf numFmtId="0" fontId="88" fillId="0" borderId="0"/>
    <xf numFmtId="0" fontId="7" fillId="0" borderId="0"/>
    <xf numFmtId="0" fontId="88" fillId="0" borderId="0"/>
    <xf numFmtId="0" fontId="7" fillId="0" borderId="0"/>
    <xf numFmtId="0" fontId="7" fillId="0" borderId="0"/>
    <xf numFmtId="0" fontId="88"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38" fillId="0" borderId="0"/>
    <xf numFmtId="0" fontId="88" fillId="10" borderId="9"/>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83" borderId="120" applyNumberFormat="0" applyAlignment="0" applyProtection="0"/>
    <xf numFmtId="0" fontId="88" fillId="10" borderId="0" applyBorder="0" applyProtection="0"/>
    <xf numFmtId="0" fontId="90" fillId="44" borderId="120" applyNumberFormat="0" applyFont="0" applyAlignment="0" applyProtection="0"/>
    <xf numFmtId="0" fontId="90" fillId="44" borderId="120" applyNumberFormat="0" applyFont="0" applyAlignment="0" applyProtection="0"/>
    <xf numFmtId="0" fontId="107" fillId="83" borderId="120" applyNumberFormat="0" applyAlignment="0" applyProtection="0"/>
    <xf numFmtId="0" fontId="107" fillId="83" borderId="120" applyNumberFormat="0" applyAlignment="0" applyProtection="0"/>
    <xf numFmtId="0" fontId="107" fillId="82" borderId="120"/>
    <xf numFmtId="0" fontId="88" fillId="4" borderId="0" applyBorder="0" applyProtection="0"/>
    <xf numFmtId="0" fontId="107" fillId="0" borderId="0"/>
    <xf numFmtId="0" fontId="107" fillId="0" borderId="0"/>
    <xf numFmtId="0" fontId="141" fillId="0" borderId="0"/>
    <xf numFmtId="0" fontId="88" fillId="10" borderId="0" applyBorder="0" applyProtection="0"/>
    <xf numFmtId="0" fontId="107" fillId="0" borderId="0"/>
    <xf numFmtId="0" fontId="90" fillId="0" borderId="0"/>
    <xf numFmtId="0" fontId="90" fillId="0" borderId="0"/>
    <xf numFmtId="0" fontId="90" fillId="0" borderId="0"/>
    <xf numFmtId="0" fontId="90" fillId="0" borderId="0"/>
    <xf numFmtId="0" fontId="90" fillId="0" borderId="0"/>
    <xf numFmtId="0" fontId="88" fillId="10" borderId="0" applyBorder="0" applyProtection="0"/>
    <xf numFmtId="0" fontId="90" fillId="0" borderId="0"/>
    <xf numFmtId="0" fontId="90" fillId="0" borderId="0"/>
    <xf numFmtId="0" fontId="90" fillId="0" borderId="0"/>
    <xf numFmtId="0" fontId="107" fillId="0" borderId="0"/>
    <xf numFmtId="0" fontId="90" fillId="0" borderId="0"/>
    <xf numFmtId="0" fontId="107" fillId="0" borderId="0"/>
    <xf numFmtId="0" fontId="107" fillId="0" borderId="0"/>
    <xf numFmtId="0" fontId="88" fillId="10" borderId="0" applyBorder="0" applyProtection="0"/>
    <xf numFmtId="0" fontId="90" fillId="0" borderId="0"/>
    <xf numFmtId="0" fontId="90" fillId="0" borderId="0"/>
    <xf numFmtId="0" fontId="148" fillId="0" borderId="0"/>
    <xf numFmtId="0" fontId="123" fillId="0" borderId="0"/>
    <xf numFmtId="0" fontId="90" fillId="0" borderId="0"/>
    <xf numFmtId="0" fontId="90" fillId="0" borderId="0"/>
    <xf numFmtId="0" fontId="88" fillId="10" borderId="9" applyProtection="0"/>
    <xf numFmtId="0" fontId="90" fillId="0" borderId="0"/>
    <xf numFmtId="0" fontId="123" fillId="0" borderId="0"/>
    <xf numFmtId="0" fontId="90" fillId="0" borderId="0"/>
    <xf numFmtId="0" fontId="90" fillId="0" borderId="0"/>
    <xf numFmtId="0" fontId="148" fillId="0" borderId="0"/>
    <xf numFmtId="0" fontId="90" fillId="0" borderId="0"/>
    <xf numFmtId="0" fontId="148" fillId="0" borderId="0"/>
    <xf numFmtId="0" fontId="88" fillId="10" borderId="0" applyBorder="0" applyProtection="0"/>
    <xf numFmtId="0" fontId="123" fillId="0" borderId="0"/>
    <xf numFmtId="0" fontId="90" fillId="0" borderId="0"/>
    <xf numFmtId="0" fontId="148" fillId="0" borderId="0"/>
    <xf numFmtId="0" fontId="123" fillId="0" borderId="0"/>
    <xf numFmtId="0" fontId="90" fillId="0" borderId="0"/>
    <xf numFmtId="0" fontId="90" fillId="0" borderId="0"/>
    <xf numFmtId="0" fontId="88" fillId="10" borderId="0" applyBorder="0" applyProtection="0"/>
    <xf numFmtId="0" fontId="88" fillId="10" borderId="9" applyProtection="0"/>
    <xf numFmtId="0" fontId="88" fillId="10" borderId="9" applyProtection="0"/>
    <xf numFmtId="0" fontId="88" fillId="10" borderId="9" applyProtection="0"/>
    <xf numFmtId="0" fontId="88" fillId="10" borderId="9" applyProtection="0"/>
    <xf numFmtId="164" fontId="13" fillId="0" borderId="0">
      <protection locked="0"/>
    </xf>
    <xf numFmtId="10" fontId="88" fillId="0" borderId="0" applyBorder="0" applyProtection="0"/>
    <xf numFmtId="9" fontId="88" fillId="0" borderId="0"/>
    <xf numFmtId="9" fontId="7" fillId="0" borderId="0" applyBorder="0" applyProtection="0"/>
    <xf numFmtId="9" fontId="88" fillId="0" borderId="0" applyBorder="0" applyProtection="0"/>
    <xf numFmtId="9" fontId="7" fillId="0" borderId="0"/>
    <xf numFmtId="9" fontId="7" fillId="0" borderId="0" applyBorder="0" applyProtection="0"/>
    <xf numFmtId="9" fontId="7" fillId="0" borderId="0"/>
    <xf numFmtId="9" fontId="7" fillId="0" borderId="0" applyBorder="0" applyProtection="0"/>
    <xf numFmtId="0" fontId="88" fillId="0" borderId="0"/>
    <xf numFmtId="0" fontId="88" fillId="0" borderId="0" applyBorder="0" applyProtection="0"/>
    <xf numFmtId="0" fontId="88" fillId="0" borderId="0" applyBorder="0"/>
    <xf numFmtId="9" fontId="33" fillId="0" borderId="0" applyBorder="0" applyProtection="0"/>
    <xf numFmtId="9" fontId="7" fillId="0" borderId="0"/>
    <xf numFmtId="9" fontId="7" fillId="0" borderId="0" applyBorder="0" applyProtection="0"/>
    <xf numFmtId="9" fontId="88" fillId="0" borderId="0"/>
    <xf numFmtId="9" fontId="88" fillId="0" borderId="0" applyBorder="0" applyProtection="0"/>
    <xf numFmtId="9" fontId="88" fillId="0" borderId="0"/>
    <xf numFmtId="9" fontId="88" fillId="0" borderId="0" applyBorder="0" applyProtection="0"/>
    <xf numFmtId="9" fontId="88" fillId="0" borderId="0"/>
    <xf numFmtId="9" fontId="88" fillId="0" borderId="0" applyBorder="0" applyProtection="0"/>
    <xf numFmtId="9" fontId="7" fillId="0" borderId="0"/>
    <xf numFmtId="9" fontId="7"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xf numFmtId="9" fontId="88" fillId="0" borderId="0" applyBorder="0" applyProtection="0"/>
    <xf numFmtId="9" fontId="88" fillId="0" borderId="0" applyBorder="0" applyProtection="0"/>
    <xf numFmtId="9" fontId="88" fillId="0" borderId="0"/>
    <xf numFmtId="9" fontId="88" fillId="0" borderId="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xf numFmtId="9" fontId="7" fillId="0" borderId="0" applyBorder="0" applyProtection="0"/>
    <xf numFmtId="9" fontId="33" fillId="0" borderId="0" applyBorder="0" applyProtection="0"/>
    <xf numFmtId="9" fontId="33" fillId="0" borderId="0" applyBorder="0" applyProtection="0"/>
    <xf numFmtId="9" fontId="33" fillId="0" borderId="0" applyBorder="0" applyProtection="0"/>
    <xf numFmtId="9" fontId="33" fillId="0" borderId="0" applyBorder="0" applyProtection="0"/>
    <xf numFmtId="0" fontId="21" fillId="0" borderId="0">
      <protection locked="0"/>
    </xf>
    <xf numFmtId="165" fontId="39" fillId="0" borderId="0"/>
    <xf numFmtId="0" fontId="40" fillId="22" borderId="10"/>
    <xf numFmtId="0" fontId="107" fillId="0" borderId="0"/>
    <xf numFmtId="0" fontId="2" fillId="0" borderId="0"/>
    <xf numFmtId="0" fontId="2" fillId="0" borderId="0"/>
    <xf numFmtId="0" fontId="2" fillId="0" borderId="0"/>
    <xf numFmtId="0" fontId="2" fillId="0" borderId="0"/>
    <xf numFmtId="0" fontId="2" fillId="0" borderId="0"/>
    <xf numFmtId="0" fontId="88" fillId="9" borderId="0" applyBorder="0" applyProtection="0"/>
    <xf numFmtId="0" fontId="90" fillId="0" borderId="0"/>
    <xf numFmtId="0" fontId="90" fillId="0" borderId="0"/>
    <xf numFmtId="0" fontId="90" fillId="0" borderId="0"/>
    <xf numFmtId="0" fontId="90" fillId="0" borderId="0"/>
    <xf numFmtId="0" fontId="88" fillId="9" borderId="0" applyBorder="0" applyProtection="0"/>
    <xf numFmtId="179" fontId="90" fillId="0" borderId="0"/>
    <xf numFmtId="0" fontId="148" fillId="0" borderId="0"/>
    <xf numFmtId="0" fontId="107" fillId="0" borderId="0"/>
    <xf numFmtId="0" fontId="148" fillId="0" borderId="0"/>
    <xf numFmtId="0" fontId="123" fillId="0" borderId="0"/>
    <xf numFmtId="0" fontId="123" fillId="0" borderId="0"/>
    <xf numFmtId="0" fontId="123" fillId="0" borderId="0"/>
    <xf numFmtId="0" fontId="88" fillId="3" borderId="0" applyBorder="0" applyProtection="0"/>
    <xf numFmtId="37" fontId="140" fillId="0" borderId="0"/>
    <xf numFmtId="0" fontId="139" fillId="53" borderId="0" applyNumberFormat="0" applyBorder="0" applyAlignment="0" applyProtection="0"/>
    <xf numFmtId="0" fontId="139" fillId="53" borderId="0" applyNumberFormat="0" applyBorder="0" applyAlignment="0" applyProtection="0"/>
    <xf numFmtId="0" fontId="139" fillId="81" borderId="0" applyNumberFormat="0" applyBorder="0" applyAlignment="0" applyProtection="0"/>
    <xf numFmtId="0" fontId="114" fillId="53" borderId="0" applyNumberFormat="0" applyBorder="0" applyAlignment="0" applyProtection="0"/>
    <xf numFmtId="0" fontId="133" fillId="0" borderId="0">
      <protection locked="0"/>
    </xf>
    <xf numFmtId="0" fontId="88" fillId="9"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3" borderId="0" applyBorder="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173" fontId="107" fillId="0" borderId="0"/>
    <xf numFmtId="206" fontId="107" fillId="0" borderId="0" applyFont="0" applyFill="0" applyBorder="0" applyAlignment="0" applyProtection="0"/>
    <xf numFmtId="0" fontId="40" fillId="22" borderId="1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9" borderId="0" applyBorder="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88" fillId="9" borderId="0" applyBorder="0" applyProtection="0"/>
    <xf numFmtId="164" fontId="41" fillId="0" borderId="0">
      <protection locked="0"/>
    </xf>
    <xf numFmtId="180" fontId="7" fillId="0" borderId="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7" fillId="0" borderId="0"/>
    <xf numFmtId="206" fontId="123" fillId="0" borderId="0" applyFont="0" applyFill="0" applyBorder="0" applyAlignment="0" applyProtection="0"/>
    <xf numFmtId="180" fontId="7" fillId="0" borderId="0" applyBorder="0" applyProtection="0"/>
    <xf numFmtId="180" fontId="7" fillId="0" borderId="0" applyBorder="0" applyProtection="0"/>
    <xf numFmtId="180" fontId="7" fillId="0" borderId="0" applyBorder="0" applyProtection="0"/>
    <xf numFmtId="0" fontId="88" fillId="9" borderId="0" applyBorder="0" applyProtection="0"/>
    <xf numFmtId="182" fontId="7" fillId="0" borderId="0" applyBorder="0" applyProtection="0"/>
    <xf numFmtId="180" fontId="7" fillId="0" borderId="0" applyBorder="0" applyProtection="0"/>
    <xf numFmtId="173" fontId="107" fillId="0" borderId="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0" fontId="88" fillId="9"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xf numFmtId="183" fontId="7" fillId="0" borderId="0"/>
    <xf numFmtId="183" fontId="7" fillId="0" borderId="0" applyBorder="0" applyProtection="0"/>
    <xf numFmtId="180" fontId="88" fillId="0" borderId="0" applyBorder="0" applyProtection="0"/>
    <xf numFmtId="180" fontId="88" fillId="0" borderId="0" applyBorder="0" applyProtection="0"/>
    <xf numFmtId="183" fontId="7" fillId="0" borderId="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3" fontId="7" fillId="0" borderId="0"/>
    <xf numFmtId="183" fontId="7" fillId="0" borderId="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0" fontId="7" fillId="0" borderId="0" applyBorder="0" applyProtection="0"/>
    <xf numFmtId="0" fontId="32" fillId="0" borderId="0"/>
    <xf numFmtId="0" fontId="20" fillId="0" borderId="0"/>
    <xf numFmtId="0" fontId="20" fillId="0" borderId="0" applyBorder="0" applyProtection="0"/>
    <xf numFmtId="0" fontId="42" fillId="0" borderId="0"/>
    <xf numFmtId="0" fontId="42" fillId="0" borderId="0" applyBorder="0" applyProtection="0"/>
    <xf numFmtId="0" fontId="43" fillId="0" borderId="11"/>
    <xf numFmtId="0" fontId="121" fillId="59" borderId="0" applyNumberFormat="0" applyBorder="0" applyAlignment="0" applyProtection="0"/>
    <xf numFmtId="0" fontId="121" fillId="35"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3" borderId="0" applyNumberFormat="0" applyBorder="0" applyAlignment="0" applyProtection="0"/>
    <xf numFmtId="0" fontId="121" fillId="38" borderId="0" applyNumberFormat="0" applyBorder="0" applyAlignment="0" applyProtection="0"/>
    <xf numFmtId="0" fontId="121" fillId="62" borderId="0" applyNumberFormat="0" applyBorder="0" applyAlignment="0" applyProtection="0"/>
    <xf numFmtId="0" fontId="121" fillId="35" borderId="0" applyNumberFormat="0" applyBorder="0" applyAlignment="0" applyProtection="0"/>
    <xf numFmtId="0" fontId="88" fillId="9" borderId="0" applyBorder="0" applyProtection="0"/>
    <xf numFmtId="0" fontId="121" fillId="54"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2" borderId="0" applyNumberFormat="0" applyBorder="0" applyAlignment="0" applyProtection="0"/>
    <xf numFmtId="0" fontId="121" fillId="61" borderId="0" applyNumberFormat="0" applyBorder="0" applyAlignment="0" applyProtection="0"/>
    <xf numFmtId="0" fontId="121" fillId="60" borderId="0" applyNumberFormat="0" applyBorder="0" applyAlignment="0" applyProtection="0"/>
    <xf numFmtId="0" fontId="121" fillId="38" borderId="0" applyNumberFormat="0" applyBorder="0" applyAlignment="0" applyProtection="0"/>
    <xf numFmtId="0" fontId="88" fillId="8" borderId="0" applyBorder="0" applyProtection="0"/>
    <xf numFmtId="0" fontId="107" fillId="55" borderId="0" applyNumberFormat="0" applyBorder="0" applyAlignment="0" applyProtection="0"/>
    <xf numFmtId="0" fontId="121" fillId="49" borderId="0" applyNumberFormat="0" applyBorder="0" applyAlignment="0" applyProtection="0"/>
    <xf numFmtId="0" fontId="121" fillId="59"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49" borderId="0" applyNumberFormat="0" applyBorder="0" applyAlignment="0" applyProtection="0"/>
    <xf numFmtId="0" fontId="88" fillId="8" borderId="0" applyBorder="0" applyProtection="0"/>
    <xf numFmtId="0" fontId="121" fillId="42" borderId="0" applyNumberFormat="0" applyBorder="0" applyAlignment="0" applyProtection="0"/>
    <xf numFmtId="0" fontId="121" fillId="42"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88" fillId="2" borderId="0" applyBorder="0" applyProtection="0"/>
    <xf numFmtId="0" fontId="107" fillId="51"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8" borderId="0" applyNumberFormat="0" applyBorder="0" applyAlignment="0" applyProtection="0"/>
    <xf numFmtId="0" fontId="88" fillId="8" borderId="0" applyBorder="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43" fillId="0" borderId="11"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88" fillId="2" borderId="0" applyBorder="0" applyProtection="0"/>
    <xf numFmtId="0" fontId="107" fillId="35" borderId="0" applyNumberFormat="0" applyBorder="0" applyAlignment="0" applyProtection="0"/>
    <xf numFmtId="0" fontId="107" fillId="35"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88" fillId="8" borderId="0" applyBorder="0" applyProtection="0"/>
    <xf numFmtId="0" fontId="44" fillId="0" borderId="13" applyProtection="0"/>
    <xf numFmtId="0" fontId="9" fillId="0" borderId="1" applyProtection="0"/>
    <xf numFmtId="0" fontId="45" fillId="0" borderId="14" applyProtection="0"/>
    <xf numFmtId="0" fontId="10" fillId="0" borderId="2" applyProtection="0"/>
    <xf numFmtId="0" fontId="46" fillId="0" borderId="15" applyProtection="0"/>
    <xf numFmtId="0" fontId="11" fillId="0" borderId="3" applyProtection="0"/>
    <xf numFmtId="0" fontId="46" fillId="0" borderId="0" applyBorder="0" applyProtection="0"/>
    <xf numFmtId="0" fontId="11" fillId="0" borderId="0" applyBorder="0" applyProtection="0"/>
    <xf numFmtId="0" fontId="47" fillId="0" borderId="0"/>
    <xf numFmtId="0" fontId="47" fillId="0" borderId="0" applyBorder="0" applyProtection="0"/>
    <xf numFmtId="0" fontId="48" fillId="0" borderId="0" applyBorder="0" applyProtection="0"/>
    <xf numFmtId="0" fontId="48" fillId="0" borderId="0" applyBorder="0" applyProtection="0"/>
    <xf numFmtId="0" fontId="47" fillId="0" borderId="0" applyBorder="0" applyProtection="0"/>
    <xf numFmtId="0" fontId="18" fillId="24" borderId="5" applyProtection="0"/>
    <xf numFmtId="0" fontId="18" fillId="24" borderId="5" applyProtection="0"/>
    <xf numFmtId="180" fontId="88" fillId="0" borderId="0" applyBorder="0" applyProtection="0"/>
    <xf numFmtId="180" fontId="88" fillId="0" borderId="0" applyBorder="0" applyProtection="0"/>
    <xf numFmtId="180" fontId="33" fillId="0" borderId="0" applyBorder="0" applyProtection="0"/>
    <xf numFmtId="180" fontId="33" fillId="0" borderId="0" applyBorder="0" applyProtection="0"/>
    <xf numFmtId="180" fontId="33" fillId="0" borderId="0" applyBorder="0" applyProtection="0"/>
    <xf numFmtId="0" fontId="107" fillId="52" borderId="0" applyNumberFormat="0" applyBorder="0" applyAlignment="0" applyProtection="0"/>
    <xf numFmtId="180" fontId="88" fillId="0" borderId="0"/>
    <xf numFmtId="180" fontId="88" fillId="0" borderId="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xf numFmtId="180" fontId="88" fillId="0" borderId="0"/>
    <xf numFmtId="180" fontId="88" fillId="0" borderId="0"/>
    <xf numFmtId="180" fontId="88" fillId="0" borderId="0"/>
    <xf numFmtId="180" fontId="7" fillId="0" borderId="0"/>
    <xf numFmtId="180" fontId="7" fillId="0" borderId="0" applyBorder="0" applyProtection="0"/>
    <xf numFmtId="180" fontId="7" fillId="0" borderId="0" applyBorder="0" applyProtection="0"/>
    <xf numFmtId="180" fontId="7" fillId="0" borderId="0" applyBorder="0" applyProtection="0"/>
    <xf numFmtId="180" fontId="88" fillId="0" borderId="0"/>
    <xf numFmtId="0" fontId="107" fillId="44" borderId="0" applyNumberFormat="0" applyBorder="0" applyAlignment="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0" fontId="88" fillId="8" borderId="0" applyBorder="0" applyProtection="0"/>
    <xf numFmtId="0" fontId="107" fillId="38" borderId="0" applyNumberFormat="0" applyBorder="0" applyAlignment="0" applyProtection="0"/>
    <xf numFmtId="180" fontId="88" fillId="0" borderId="0" applyBorder="0" applyProtection="0"/>
    <xf numFmtId="0" fontId="88" fillId="8"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xf numFmtId="182" fontId="7" fillId="0" borderId="0" applyBorder="0" applyProtection="0"/>
    <xf numFmtId="180" fontId="88" fillId="0" borderId="0"/>
    <xf numFmtId="0" fontId="107" fillId="42" borderId="0" applyNumberFormat="0" applyBorder="0" applyAlignment="0" applyProtection="0"/>
    <xf numFmtId="0" fontId="107" fillId="44"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88" fillId="8" borderId="0" applyBorder="0" applyProtection="0"/>
    <xf numFmtId="0" fontId="88" fillId="8" borderId="0" applyBorder="0" applyProtection="0"/>
    <xf numFmtId="0" fontId="107" fillId="39" borderId="0" applyNumberFormat="0" applyBorder="0" applyAlignment="0" applyProtection="0"/>
    <xf numFmtId="0" fontId="107" fillId="39" borderId="0" applyNumberFormat="0" applyBorder="0" applyAlignment="0" applyProtection="0"/>
    <xf numFmtId="0" fontId="88" fillId="7" borderId="0" applyBorder="0" applyProtection="0"/>
    <xf numFmtId="0" fontId="88" fillId="7" borderId="0" applyBorder="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88" fillId="6" borderId="0" applyBorder="0" applyProtection="0"/>
    <xf numFmtId="0" fontId="88" fillId="6" borderId="0" applyBorder="0" applyProtection="0"/>
    <xf numFmtId="0" fontId="107" fillId="44" borderId="0" applyNumberFormat="0" applyBorder="0" applyAlignment="0" applyProtection="0"/>
    <xf numFmtId="0" fontId="107" fillId="42" borderId="0" applyNumberFormat="0" applyBorder="0" applyAlignment="0" applyProtection="0"/>
    <xf numFmtId="180" fontId="88" fillId="0" borderId="0" applyBorder="0" applyProtection="0"/>
    <xf numFmtId="0" fontId="88" fillId="5" borderId="0" applyBorder="0" applyProtection="0"/>
    <xf numFmtId="0" fontId="107" fillId="42" borderId="0" applyNumberFormat="0" applyBorder="0" applyAlignment="0" applyProtection="0"/>
    <xf numFmtId="0" fontId="88" fillId="5" borderId="0" applyBorder="0" applyProtection="0"/>
    <xf numFmtId="0" fontId="88" fillId="4" borderId="0" applyBorder="0" applyProtection="0"/>
    <xf numFmtId="0" fontId="107" fillId="40" borderId="0" applyNumberFormat="0" applyBorder="0" applyAlignment="0" applyProtection="0"/>
    <xf numFmtId="180" fontId="88" fillId="0" borderId="0" applyBorder="0" applyProtection="0"/>
    <xf numFmtId="0" fontId="88" fillId="4" borderId="0" applyBorder="0" applyProtection="0"/>
    <xf numFmtId="0" fontId="107" fillId="36"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88" fillId="3" borderId="0" applyBorder="0" applyProtection="0"/>
    <xf numFmtId="0" fontId="88" fillId="3" borderId="0" applyBorder="0" applyProtection="0"/>
    <xf numFmtId="0" fontId="107" fillId="39" borderId="0" applyNumberFormat="0" applyBorder="0" applyAlignment="0" applyProtection="0"/>
    <xf numFmtId="0" fontId="107" fillId="38" borderId="0" applyNumberFormat="0" applyBorder="0" applyAlignment="0" applyProtection="0"/>
    <xf numFmtId="0" fontId="88" fillId="2" borderId="0" applyBorder="0" applyProtection="0"/>
    <xf numFmtId="0" fontId="88" fillId="2" borderId="0" applyBorder="0" applyProtection="0"/>
    <xf numFmtId="0" fontId="107" fillId="36" borderId="0" applyNumberFormat="0" applyBorder="0" applyAlignment="0" applyProtection="0"/>
    <xf numFmtId="0" fontId="90" fillId="0" borderId="0"/>
    <xf numFmtId="0" fontId="107" fillId="34" borderId="0" applyNumberFormat="0" applyBorder="0" applyAlignment="0" applyProtection="0"/>
    <xf numFmtId="0" fontId="90"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0" fontId="6" fillId="25" borderId="0" applyBorder="0" applyProtection="0"/>
    <xf numFmtId="0" fontId="6" fillId="19" borderId="0" applyBorder="0" applyProtection="0"/>
    <xf numFmtId="0" fontId="6" fillId="18" borderId="0" applyBorder="0" applyProtection="0"/>
    <xf numFmtId="0" fontId="6" fillId="20" borderId="0" applyBorder="0" applyProtection="0"/>
    <xf numFmtId="0" fontId="6" fillId="12" borderId="0" applyBorder="0" applyProtection="0"/>
    <xf numFmtId="0" fontId="6" fillId="21" borderId="0" applyBorder="0" applyProtection="0"/>
    <xf numFmtId="0" fontId="6" fillId="26" borderId="0" applyBorder="0" applyProtection="0"/>
    <xf numFmtId="0" fontId="6" fillId="15" borderId="0" applyBorder="0" applyProtection="0"/>
    <xf numFmtId="0" fontId="6" fillId="16" borderId="0" applyBorder="0" applyProtection="0"/>
    <xf numFmtId="0" fontId="6" fillId="16" borderId="0" applyBorder="0" applyProtection="0"/>
    <xf numFmtId="0" fontId="6" fillId="20" borderId="0" applyBorder="0" applyProtection="0"/>
    <xf numFmtId="0" fontId="6" fillId="18" borderId="0" applyBorder="0" applyProtection="0"/>
    <xf numFmtId="0" fontId="88" fillId="0" borderId="0"/>
    <xf numFmtId="0" fontId="90" fillId="0" borderId="0"/>
    <xf numFmtId="0" fontId="90" fillId="0" borderId="0"/>
    <xf numFmtId="0" fontId="90" fillId="0" borderId="0"/>
    <xf numFmtId="0" fontId="90" fillId="0" borderId="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21" fillId="59" borderId="0" applyNumberFormat="0" applyBorder="0" applyAlignment="0" applyProtection="0"/>
    <xf numFmtId="0" fontId="121" fillId="38"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5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62" borderId="0" applyNumberFormat="0" applyBorder="0" applyAlignment="0" applyProtection="0"/>
    <xf numFmtId="0" fontId="121" fillId="38" borderId="0" applyNumberFormat="0" applyBorder="0" applyAlignment="0" applyProtection="0"/>
    <xf numFmtId="0" fontId="121" fillId="6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4"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206" fontId="107" fillId="0" borderId="0" applyFont="0" applyFill="0" applyBorder="0" applyAlignment="0" applyProtection="0"/>
    <xf numFmtId="206" fontId="107" fillId="0" borderId="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2" fillId="66" borderId="119"/>
    <xf numFmtId="0" fontId="122" fillId="66" borderId="119" applyNumberFormat="0" applyAlignment="0" applyProtection="0"/>
    <xf numFmtId="0" fontId="122" fillId="66" borderId="119" applyNumberFormat="0" applyAlignment="0" applyProtection="0"/>
    <xf numFmtId="0" fontId="116" fillId="65" borderId="119" applyNumberFormat="0" applyAlignment="0" applyProtection="0"/>
    <xf numFmtId="0" fontId="116" fillId="65" borderId="119" applyNumberFormat="0" applyAlignment="0" applyProtection="0"/>
    <xf numFmtId="0" fontId="122" fillId="66" borderId="119" applyNumberFormat="0" applyAlignment="0" applyProtection="0"/>
    <xf numFmtId="0" fontId="122" fillId="67" borderId="119" applyNumberFormat="0" applyAlignment="0" applyProtection="0"/>
    <xf numFmtId="0" fontId="122" fillId="67" borderId="119" applyNumberFormat="0" applyAlignment="0" applyProtection="0"/>
    <xf numFmtId="0" fontId="128" fillId="0" borderId="0"/>
    <xf numFmtId="0" fontId="118" fillId="68"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164" fontId="130" fillId="0" borderId="0">
      <protection locked="0"/>
    </xf>
    <xf numFmtId="0" fontId="131" fillId="0" borderId="0"/>
    <xf numFmtId="0" fontId="132" fillId="0" borderId="0"/>
    <xf numFmtId="0" fontId="131" fillId="0" borderId="0"/>
    <xf numFmtId="0" fontId="132" fillId="0" borderId="0"/>
    <xf numFmtId="0" fontId="121" fillId="70"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2"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164" fontId="130" fillId="0" borderId="0">
      <protection locked="0"/>
    </xf>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73" borderId="0" applyNumberFormat="0" applyBorder="0" applyAlignment="0" applyProtection="0"/>
    <xf numFmtId="0" fontId="121" fillId="74" borderId="0" applyNumberFormat="0" applyBorder="0" applyAlignment="0" applyProtection="0"/>
    <xf numFmtId="0" fontId="121" fillId="61"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6" borderId="0" applyNumberFormat="0" applyBorder="0" applyAlignment="0" applyProtection="0"/>
    <xf numFmtId="0" fontId="121" fillId="77" borderId="0" applyNumberFormat="0" applyBorder="0" applyAlignment="0" applyProtection="0"/>
    <xf numFmtId="0" fontId="121" fillId="62" borderId="0" applyNumberFormat="0" applyBorder="0" applyAlignment="0" applyProtection="0"/>
    <xf numFmtId="0" fontId="121" fillId="58" borderId="0" applyNumberFormat="0" applyBorder="0" applyAlignment="0" applyProtection="0"/>
    <xf numFmtId="0" fontId="121" fillId="63" borderId="0" applyNumberFormat="0" applyBorder="0" applyAlignment="0" applyProtection="0"/>
    <xf numFmtId="0" fontId="121" fillId="71" borderId="0" applyNumberFormat="0" applyBorder="0" applyAlignment="0" applyProtection="0"/>
    <xf numFmtId="0" fontId="121" fillId="78" borderId="0" applyNumberFormat="0" applyBorder="0" applyAlignment="0" applyProtection="0"/>
    <xf numFmtId="0" fontId="115" fillId="79" borderId="119"/>
    <xf numFmtId="0" fontId="115" fillId="48" borderId="119" applyNumberFormat="0" applyAlignment="0" applyProtection="0"/>
    <xf numFmtId="0" fontId="115" fillId="48" borderId="119" applyNumberFormat="0" applyAlignment="0" applyProtection="0"/>
    <xf numFmtId="0" fontId="115" fillId="53" borderId="119" applyNumberFormat="0" applyAlignment="0" applyProtection="0"/>
    <xf numFmtId="0" fontId="115" fillId="53" borderId="119" applyNumberFormat="0" applyAlignment="0" applyProtection="0"/>
    <xf numFmtId="0" fontId="115" fillId="48" borderId="119" applyNumberFormat="0" applyAlignment="0" applyProtection="0"/>
    <xf numFmtId="0" fontId="115" fillId="39" borderId="119" applyNumberFormat="0" applyAlignment="0" applyProtection="0"/>
    <xf numFmtId="0" fontId="115" fillId="39" borderId="119" applyNumberFormat="0" applyAlignment="0" applyProtection="0"/>
    <xf numFmtId="0" fontId="93" fillId="1" borderId="77" applyFont="0" applyFill="0" applyBorder="0" applyAlignment="0">
      <alignment horizontal="center" vertical="center"/>
    </xf>
    <xf numFmtId="0" fontId="145" fillId="0" borderId="0"/>
    <xf numFmtId="210" fontId="90" fillId="0" borderId="0" applyFont="0" applyFill="0" applyBorder="0" applyAlignment="0" applyProtection="0"/>
    <xf numFmtId="0" fontId="88" fillId="6" borderId="0" applyBorder="0" applyProtection="0"/>
    <xf numFmtId="0" fontId="88" fillId="8" borderId="0" applyBorder="0" applyProtection="0"/>
    <xf numFmtId="0" fontId="88" fillId="6" borderId="0" applyBorder="0" applyProtection="0"/>
    <xf numFmtId="0" fontId="88" fillId="8" borderId="0" applyBorder="0" applyProtection="0"/>
    <xf numFmtId="0" fontId="88" fillId="6" borderId="0" applyBorder="0" applyProtection="0"/>
    <xf numFmtId="0" fontId="88" fillId="6" borderId="0" applyBorder="0" applyProtection="0"/>
    <xf numFmtId="0" fontId="107" fillId="0" borderId="0"/>
    <xf numFmtId="0" fontId="90" fillId="0" borderId="0"/>
    <xf numFmtId="0" fontId="107" fillId="0" borderId="0"/>
    <xf numFmtId="0" fontId="88" fillId="6" borderId="0" applyBorder="0" applyProtection="0"/>
    <xf numFmtId="0" fontId="88" fillId="6" borderId="0" applyBorder="0" applyProtection="0"/>
    <xf numFmtId="0" fontId="88" fillId="6" borderId="0" applyBorder="0" applyProtection="0"/>
    <xf numFmtId="0" fontId="88" fillId="3" borderId="0" applyBorder="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36" fillId="0" borderId="0">
      <alignment horizontal="left"/>
    </xf>
    <xf numFmtId="0" fontId="88" fillId="5" borderId="0" applyBorder="0" applyProtection="0"/>
    <xf numFmtId="0" fontId="88" fillId="3" borderId="0" applyBorder="0" applyProtection="0"/>
    <xf numFmtId="0" fontId="147" fillId="0" borderId="0" applyNumberFormat="0" applyFill="0" applyBorder="0" applyAlignment="0" applyProtection="0">
      <alignment vertical="top"/>
      <protection locked="0"/>
    </xf>
    <xf numFmtId="0" fontId="113" fillId="35" borderId="0" applyNumberFormat="0" applyBorder="0" applyAlignment="0" applyProtection="0"/>
    <xf numFmtId="0" fontId="113" fillId="35" borderId="0" applyNumberFormat="0" applyBorder="0" applyAlignment="0" applyProtection="0"/>
    <xf numFmtId="0" fontId="113" fillId="37" borderId="0" applyNumberFormat="0" applyBorder="0" applyAlignment="0" applyProtection="0"/>
    <xf numFmtId="0" fontId="113" fillId="43" borderId="0" applyNumberFormat="0" applyBorder="0" applyAlignment="0" applyProtection="0"/>
    <xf numFmtId="10" fontId="98" fillId="80" borderId="118" applyNumberFormat="0" applyBorder="0" applyAlignment="0" applyProtection="0"/>
    <xf numFmtId="207" fontId="107" fillId="0" borderId="0" applyFont="0" applyFill="0" applyBorder="0" applyAlignment="0" applyProtection="0"/>
    <xf numFmtId="207" fontId="123"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40" fontId="107" fillId="0" borderId="0"/>
    <xf numFmtId="211" fontId="90" fillId="0" borderId="0" applyFont="0" applyFill="0" applyBorder="0" applyAlignment="0" applyProtection="0"/>
    <xf numFmtId="206" fontId="90" fillId="0" borderId="0" applyFill="0" applyBorder="0" applyAlignment="0" applyProtection="0"/>
    <xf numFmtId="173" fontId="90" fillId="0" borderId="0"/>
    <xf numFmtId="207" fontId="90" fillId="0" borderId="0" applyFont="0" applyFill="0" applyBorder="0" applyAlignment="0" applyProtection="0"/>
    <xf numFmtId="207" fontId="90" fillId="0" borderId="0" applyFill="0" applyBorder="0" applyAlignment="0" applyProtection="0"/>
    <xf numFmtId="206" fontId="90" fillId="0" borderId="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2" fillId="0" borderId="0"/>
    <xf numFmtId="207" fontId="90" fillId="0" borderId="0" applyFont="0" applyFill="0" applyBorder="0" applyAlignment="0" applyProtection="0"/>
    <xf numFmtId="0" fontId="2" fillId="0" borderId="0"/>
    <xf numFmtId="206" fontId="90" fillId="0" borderId="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9" fontId="93" fillId="0" borderId="0" applyFill="0" applyBorder="0" applyAlignment="0" applyProtection="0"/>
    <xf numFmtId="207" fontId="107" fillId="0" borderId="0" applyFont="0" applyFill="0" applyBorder="0" applyAlignment="0" applyProtection="0"/>
    <xf numFmtId="182" fontId="90" fillId="0" borderId="0"/>
    <xf numFmtId="180" fontId="90" fillId="0" borderId="0"/>
    <xf numFmtId="0" fontId="118" fillId="68" borderId="74" applyNumberFormat="0" applyAlignment="0" applyProtection="0"/>
    <xf numFmtId="207" fontId="123" fillId="0" borderId="0" applyFont="0" applyFill="0" applyBorder="0" applyAlignment="0" applyProtection="0"/>
    <xf numFmtId="207" fontId="90" fillId="0" borderId="0" applyFont="0" applyFill="0" applyBorder="0" applyAlignment="0" applyProtection="0"/>
    <xf numFmtId="0" fontId="111" fillId="0" borderId="0" applyNumberFormat="0" applyFill="0" applyBorder="0" applyAlignment="0" applyProtection="0"/>
    <xf numFmtId="0" fontId="124" fillId="0" borderId="0" applyNumberForma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7" fontId="90"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183" fontId="90" fillId="0" borderId="0"/>
    <xf numFmtId="206" fontId="107" fillId="0" borderId="0" applyFont="0" applyFill="0" applyBorder="0" applyAlignment="0" applyProtection="0"/>
    <xf numFmtId="207" fontId="90" fillId="0" borderId="0" applyFont="0" applyFill="0" applyBorder="0" applyAlignment="0" applyProtection="0"/>
    <xf numFmtId="0" fontId="133" fillId="0" borderId="0">
      <protection locked="0"/>
    </xf>
    <xf numFmtId="0" fontId="114" fillId="53" borderId="0" applyNumberFormat="0" applyBorder="0" applyAlignment="0" applyProtection="0"/>
    <xf numFmtId="0" fontId="139" fillId="81"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37" fontId="140" fillId="0" borderId="0"/>
    <xf numFmtId="179" fontId="90" fillId="0" borderId="0"/>
    <xf numFmtId="0" fontId="123"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07"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0" fontId="90"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123"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107"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41" fillId="0" borderId="0"/>
    <xf numFmtId="0" fontId="107" fillId="82" borderId="120"/>
    <xf numFmtId="0" fontId="107" fillId="83" borderId="120" applyNumberFormat="0" applyAlignment="0" applyProtection="0"/>
    <xf numFmtId="0" fontId="107" fillId="83" borderId="120" applyNumberFormat="0" applyAlignment="0" applyProtection="0"/>
    <xf numFmtId="0" fontId="90" fillId="44" borderId="120" applyNumberFormat="0" applyFont="0" applyAlignment="0" applyProtection="0"/>
    <xf numFmtId="0" fontId="90" fillId="44" borderId="120" applyNumberFormat="0" applyFont="0" applyAlignment="0" applyProtection="0"/>
    <xf numFmtId="0" fontId="107" fillId="83" borderId="120" applyNumberForma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164" fontId="130" fillId="0" borderId="0">
      <protection locked="0"/>
    </xf>
    <xf numFmtId="10" fontId="90" fillId="0" borderId="0" applyFont="0" applyFill="0" applyBorder="0" applyAlignment="0" applyProtection="0"/>
    <xf numFmtId="9" fontId="107" fillId="0" borderId="0"/>
    <xf numFmtId="9" fontId="90" fillId="0" borderId="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0" fontId="107" fillId="0" borderId="0"/>
    <xf numFmtId="0" fontId="107" fillId="0" borderId="0" applyNumberFormat="0" applyFill="0" applyBorder="0" applyAlignment="0" applyProtection="0"/>
    <xf numFmtId="0" fontId="142" fillId="0" borderId="80" applyNumberFormat="0" applyFont="0" applyBorder="0" applyAlignment="0"/>
    <xf numFmtId="9" fontId="90" fillId="0" borderId="0"/>
    <xf numFmtId="9" fontId="90" fillId="0" borderId="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0" fontId="133" fillId="0" borderId="0">
      <protection locked="0"/>
    </xf>
    <xf numFmtId="38" fontId="143" fillId="0" borderId="0"/>
    <xf numFmtId="0" fontId="99" fillId="66" borderId="121"/>
    <xf numFmtId="0" fontId="99" fillId="66" borderId="121" applyNumberFormat="0" applyAlignment="0" applyProtection="0"/>
    <xf numFmtId="0" fontId="99" fillId="66" borderId="121" applyNumberFormat="0" applyAlignment="0" applyProtection="0"/>
    <xf numFmtId="0" fontId="99" fillId="65" borderId="121" applyNumberFormat="0" applyAlignment="0" applyProtection="0"/>
    <xf numFmtId="0" fontId="99" fillId="65" borderId="121" applyNumberFormat="0" applyAlignment="0" applyProtection="0"/>
    <xf numFmtId="0" fontId="99" fillId="66" borderId="121" applyNumberFormat="0" applyAlignment="0" applyProtection="0"/>
    <xf numFmtId="0" fontId="99" fillId="67" borderId="121" applyNumberFormat="0" applyAlignment="0" applyProtection="0"/>
    <xf numFmtId="0" fontId="99" fillId="67" borderId="121" applyNumberFormat="0" applyAlignment="0" applyProtection="0"/>
    <xf numFmtId="164" fontId="144" fillId="0" borderId="0">
      <protection locked="0"/>
    </xf>
    <xf numFmtId="206" fontId="107"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6" fontId="123" fillId="0" borderId="0" applyFont="0" applyFill="0" applyBorder="0" applyAlignment="0" applyProtection="0"/>
    <xf numFmtId="173" fontId="107" fillId="0" borderId="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xf numFmtId="183" fontId="90" fillId="0" borderId="0"/>
    <xf numFmtId="183" fontId="90" fillId="0" borderId="0" applyFill="0" applyBorder="0" applyAlignment="0" applyProtection="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38" fillId="0" borderId="0"/>
    <xf numFmtId="0" fontId="117" fillId="0" borderId="0"/>
    <xf numFmtId="0" fontId="117" fillId="0" borderId="0" applyNumberFormat="0" applyFill="0" applyBorder="0" applyAlignment="0" applyProtection="0"/>
    <xf numFmtId="0" fontId="119" fillId="0" borderId="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27" fillId="0" borderId="0" applyNumberFormat="0" applyFill="0" applyBorder="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24" fillId="0" borderId="0"/>
    <xf numFmtId="0" fontId="12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4" fillId="0" borderId="0" applyNumberFormat="0" applyFill="0" applyBorder="0" applyAlignment="0" applyProtection="0"/>
    <xf numFmtId="0" fontId="120" fillId="0" borderId="123"/>
    <xf numFmtId="0" fontId="120" fillId="0" borderId="123" applyNumberFormat="0" applyFill="0" applyAlignment="0" applyProtection="0"/>
    <xf numFmtId="0" fontId="120" fillId="0" borderId="123" applyNumberFormat="0" applyFill="0" applyAlignment="0" applyProtection="0"/>
    <xf numFmtId="0" fontId="120" fillId="0" borderId="122" applyNumberFormat="0" applyFill="0" applyAlignment="0" applyProtection="0"/>
    <xf numFmtId="0" fontId="120" fillId="0" borderId="122" applyNumberFormat="0" applyFill="0" applyAlignment="0" applyProtection="0"/>
    <xf numFmtId="0" fontId="120" fillId="0" borderId="123" applyNumberFormat="0" applyFill="0" applyAlignment="0" applyProtection="0"/>
    <xf numFmtId="0" fontId="120" fillId="0" borderId="123" applyNumberFormat="0" applyFill="0" applyAlignment="0" applyProtection="0"/>
    <xf numFmtId="0" fontId="120" fillId="0" borderId="123" applyNumberFormat="0" applyFill="0" applyAlignment="0" applyProtection="0"/>
    <xf numFmtId="0" fontId="118" fillId="68" borderId="74" applyNumberFormat="0" applyAlignment="0" applyProtection="0"/>
    <xf numFmtId="0" fontId="118" fillId="68"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0" fontId="107" fillId="42" borderId="0" applyNumberFormat="0" applyBorder="0" applyAlignment="0" applyProtection="0"/>
    <xf numFmtId="180" fontId="107" fillId="0" borderId="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0" fontId="107" fillId="38" borderId="0" applyNumberFormat="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0" fontId="107" fillId="40" borderId="0" applyNumberFormat="0" applyBorder="0" applyAlignment="0" applyProtection="0"/>
    <xf numFmtId="207" fontId="90" fillId="0" borderId="0" applyFill="0" applyBorder="0" applyAlignment="0" applyProtection="0"/>
    <xf numFmtId="0" fontId="107" fillId="38" borderId="0" applyNumberFormat="0" applyBorder="0" applyAlignment="0" applyProtection="0"/>
    <xf numFmtId="0" fontId="107" fillId="44" borderId="0" applyNumberFormat="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0" fontId="107" fillId="47" borderId="0" applyNumberFormat="0" applyBorder="0" applyAlignment="0" applyProtection="0"/>
    <xf numFmtId="207" fontId="123" fillId="0" borderId="0" applyFont="0" applyFill="0" applyBorder="0" applyAlignment="0" applyProtection="0"/>
    <xf numFmtId="182" fontId="90" fillId="0" borderId="0"/>
    <xf numFmtId="182" fontId="90" fillId="0" borderId="0" applyFill="0" applyBorder="0" applyAlignment="0" applyProtection="0"/>
    <xf numFmtId="0" fontId="107" fillId="40"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1" borderId="0" applyNumberFormat="0" applyBorder="0" applyAlignment="0" applyProtection="0"/>
    <xf numFmtId="0" fontId="107" fillId="35" borderId="0" applyNumberFormat="0" applyBorder="0" applyAlignment="0" applyProtection="0"/>
    <xf numFmtId="0" fontId="107" fillId="39" borderId="0" applyNumberFormat="0" applyBorder="0" applyAlignment="0" applyProtection="0"/>
    <xf numFmtId="0" fontId="90" fillId="0" borderId="0"/>
    <xf numFmtId="207" fontId="107"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93" fillId="1" borderId="77" applyFont="0" applyFill="0" applyBorder="0" applyAlignment="0">
      <alignment horizontal="center" vertical="center"/>
    </xf>
    <xf numFmtId="206" fontId="93"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90" fillId="0" borderId="0" applyFill="0" applyBorder="0" applyAlignment="0" applyProtection="0"/>
    <xf numFmtId="0" fontId="90" fillId="0" borderId="0" applyNumberFormat="0" applyFont="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207"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80" fontId="107" fillId="0" borderId="0"/>
    <xf numFmtId="180" fontId="107" fillId="0" borderId="0"/>
    <xf numFmtId="180" fontId="107" fillId="0" borderId="0"/>
    <xf numFmtId="0" fontId="108" fillId="0" borderId="0" applyNumberFormat="0" applyFill="0" applyBorder="0" applyAlignment="0" applyProtection="0"/>
    <xf numFmtId="0" fontId="120" fillId="0" borderId="123" applyNumberFormat="0" applyFill="0" applyAlignment="0" applyProtection="0"/>
    <xf numFmtId="0" fontId="126" fillId="0" borderId="71" applyNumberFormat="0" applyFill="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3" fillId="0" borderId="0" applyFill="0" applyBorder="0" applyAlignment="0" applyProtection="0"/>
    <xf numFmtId="9" fontId="93" fillId="0" borderId="0" applyFill="0" applyBorder="0" applyAlignment="0" applyProtection="0"/>
    <xf numFmtId="0" fontId="90" fillId="0" borderId="0" applyNumberFormat="0" applyFont="0" applyFill="0" applyBorder="0" applyAlignment="0" applyProtection="0"/>
    <xf numFmtId="9"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3" fillId="0" borderId="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0" fontId="107" fillId="42"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44" borderId="0" applyNumberFormat="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34" borderId="0" applyNumberFormat="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2" fillId="0" borderId="0"/>
    <xf numFmtId="0" fontId="90" fillId="0" borderId="0"/>
    <xf numFmtId="0" fontId="2" fillId="0" borderId="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22" fillId="66" borderId="119"/>
    <xf numFmtId="0" fontId="122" fillId="66" borderId="119" applyNumberFormat="0" applyAlignment="0" applyProtection="0"/>
    <xf numFmtId="0" fontId="122" fillId="66" borderId="119" applyNumberFormat="0" applyAlignment="0" applyProtection="0"/>
    <xf numFmtId="0" fontId="116" fillId="65" borderId="119" applyNumberFormat="0" applyAlignment="0" applyProtection="0"/>
    <xf numFmtId="0" fontId="116" fillId="65" borderId="119" applyNumberFormat="0" applyAlignment="0" applyProtection="0"/>
    <xf numFmtId="0" fontId="122" fillId="66" borderId="119" applyNumberFormat="0" applyAlignment="0" applyProtection="0"/>
    <xf numFmtId="0" fontId="122" fillId="67" borderId="119" applyNumberFormat="0" applyAlignment="0" applyProtection="0"/>
    <xf numFmtId="0" fontId="122" fillId="67" borderId="119" applyNumberFormat="0" applyAlignment="0" applyProtection="0"/>
    <xf numFmtId="207" fontId="90" fillId="0" borderId="0" applyFill="0" applyBorder="0" applyAlignment="0" applyProtection="0"/>
    <xf numFmtId="0" fontId="115" fillId="79" borderId="119"/>
    <xf numFmtId="0" fontId="115" fillId="48" borderId="119" applyNumberFormat="0" applyAlignment="0" applyProtection="0"/>
    <xf numFmtId="0" fontId="115" fillId="48" borderId="119" applyNumberFormat="0" applyAlignment="0" applyProtection="0"/>
    <xf numFmtId="0" fontId="115" fillId="53" borderId="119" applyNumberFormat="0" applyAlignment="0" applyProtection="0"/>
    <xf numFmtId="0" fontId="115" fillId="53" borderId="119" applyNumberFormat="0" applyAlignment="0" applyProtection="0"/>
    <xf numFmtId="0" fontId="115" fillId="48" borderId="119" applyNumberFormat="0" applyAlignment="0" applyProtection="0"/>
    <xf numFmtId="0" fontId="115" fillId="39" borderId="119" applyNumberFormat="0" applyAlignment="0" applyProtection="0"/>
    <xf numFmtId="0" fontId="115" fillId="39" borderId="119"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07" fillId="0" borderId="0"/>
    <xf numFmtId="0" fontId="90" fillId="0" borderId="0"/>
    <xf numFmtId="206" fontId="123"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10" fontId="98" fillId="80" borderId="129" applyNumberFormat="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0" fontId="2" fillId="0" borderId="0"/>
    <xf numFmtId="207" fontId="90" fillId="0" borderId="0" applyFont="0" applyFill="0" applyBorder="0" applyAlignment="0" applyProtection="0"/>
    <xf numFmtId="0" fontId="2" fillId="0" borderId="0"/>
    <xf numFmtId="206" fontId="93" fillId="0" borderId="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180" fontId="107" fillId="0" borderId="0"/>
    <xf numFmtId="207" fontId="107" fillId="0" borderId="0" applyFont="0" applyFill="0" applyBorder="0" applyAlignment="0" applyProtection="0"/>
    <xf numFmtId="207" fontId="107" fillId="0" borderId="0" applyFont="0" applyFill="0" applyBorder="0" applyAlignment="0" applyProtection="0"/>
    <xf numFmtId="180" fontId="107" fillId="0" borderId="0"/>
    <xf numFmtId="0" fontId="118" fillId="68" borderId="74" applyNumberFormat="0" applyAlignment="0" applyProtection="0"/>
    <xf numFmtId="208" fontId="90" fillId="0" borderId="0" applyFont="0" applyFill="0" applyBorder="0" applyAlignment="0" applyProtection="0"/>
    <xf numFmtId="0" fontId="127" fillId="0" borderId="72" applyNumberFormat="0" applyFill="0" applyAlignment="0" applyProtection="0"/>
    <xf numFmtId="0" fontId="120" fillId="0" borderId="122" applyNumberFormat="0" applyFill="0" applyAlignment="0" applyProtection="0"/>
    <xf numFmtId="0" fontId="108" fillId="0" borderId="0" applyNumberFormat="0" applyFill="0" applyBorder="0" applyAlignment="0" applyProtection="0"/>
    <xf numFmtId="0" fontId="119" fillId="0" borderId="0" applyNumberForma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3" fontId="90" fillId="0" borderId="0"/>
    <xf numFmtId="208" fontId="9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7" fontId="90" fillId="0" borderId="0" applyFont="0" applyFill="0" applyBorder="0" applyAlignment="0" applyProtection="0"/>
    <xf numFmtId="0" fontId="99" fillId="66" borderId="121" applyNumberFormat="0" applyAlignment="0" applyProtection="0"/>
    <xf numFmtId="208" fontId="90" fillId="0" borderId="0" applyFont="0" applyFill="0" applyBorder="0" applyAlignment="0" applyProtection="0"/>
    <xf numFmtId="180" fontId="90" fillId="0" borderId="0"/>
    <xf numFmtId="164" fontId="144" fillId="0" borderId="0">
      <protection locked="0"/>
    </xf>
    <xf numFmtId="0" fontId="99" fillId="67" borderId="121" applyNumberFormat="0" applyAlignment="0" applyProtection="0"/>
    <xf numFmtId="0" fontId="99" fillId="67" borderId="121" applyNumberFormat="0" applyAlignment="0" applyProtection="0"/>
    <xf numFmtId="0" fontId="99" fillId="66" borderId="121" applyNumberFormat="0" applyAlignment="0" applyProtection="0"/>
    <xf numFmtId="0" fontId="99" fillId="65" borderId="121" applyNumberFormat="0" applyAlignment="0" applyProtection="0"/>
    <xf numFmtId="0" fontId="99" fillId="65" borderId="121" applyNumberFormat="0" applyAlignment="0" applyProtection="0"/>
    <xf numFmtId="0" fontId="99" fillId="66" borderId="121" applyNumberFormat="0" applyAlignment="0" applyProtection="0"/>
    <xf numFmtId="38" fontId="143" fillId="0" borderId="0"/>
    <xf numFmtId="0" fontId="99" fillId="66" borderId="121"/>
    <xf numFmtId="0" fontId="133" fillId="0" borderId="0">
      <protection locked="0"/>
    </xf>
    <xf numFmtId="9" fontId="90" fillId="0" borderId="0" applyFill="0" applyBorder="0" applyAlignment="0" applyProtection="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9" fontId="90" fillId="0" borderId="0"/>
    <xf numFmtId="0" fontId="142" fillId="0" borderId="80" applyNumberFormat="0" applyFont="0" applyBorder="0" applyAlignment="0"/>
    <xf numFmtId="9" fontId="90" fillId="0" borderId="0" applyFill="0" applyBorder="0" applyAlignment="0" applyProtection="0"/>
    <xf numFmtId="0" fontId="107" fillId="0" borderId="0" applyNumberFormat="0" applyFill="0" applyBorder="0" applyAlignment="0" applyProtection="0"/>
    <xf numFmtId="0" fontId="107" fillId="0" borderId="0"/>
    <xf numFmtId="9" fontId="90" fillId="0" borderId="0"/>
    <xf numFmtId="9" fontId="90" fillId="0" borderId="0"/>
    <xf numFmtId="9" fontId="90" fillId="0" borderId="0" applyFill="0" applyBorder="0" applyAlignment="0" applyProtection="0"/>
    <xf numFmtId="9" fontId="90" fillId="0" borderId="0" applyFont="0" applyFill="0" applyBorder="0" applyAlignment="0" applyProtection="0"/>
    <xf numFmtId="10" fontId="90" fillId="0" borderId="0" applyFont="0" applyFill="0" applyBorder="0" applyAlignment="0" applyProtection="0"/>
    <xf numFmtId="9" fontId="90" fillId="0" borderId="0" applyFill="0" applyBorder="0" applyAlignment="0" applyProtection="0"/>
    <xf numFmtId="9" fontId="107" fillId="0" borderId="0"/>
    <xf numFmtId="0" fontId="107" fillId="44" borderId="120" applyNumberFormat="0" applyFont="0" applyAlignment="0" applyProtection="0"/>
    <xf numFmtId="164" fontId="130" fillId="0" borderId="0">
      <protection locked="0"/>
    </xf>
    <xf numFmtId="0" fontId="107" fillId="44" borderId="120" applyNumberFormat="0" applyFont="0" applyAlignment="0" applyProtection="0"/>
    <xf numFmtId="0" fontId="107" fillId="82" borderId="120"/>
    <xf numFmtId="0" fontId="107" fillId="83" borderId="120" applyNumberFormat="0" applyAlignment="0" applyProtection="0"/>
    <xf numFmtId="0" fontId="107" fillId="83" borderId="120" applyNumberFormat="0" applyAlignment="0" applyProtection="0"/>
    <xf numFmtId="0" fontId="90" fillId="44" borderId="120" applyNumberFormat="0" applyFont="0" applyAlignment="0" applyProtection="0"/>
    <xf numFmtId="0" fontId="90" fillId="44" borderId="120" applyNumberFormat="0" applyFont="0" applyAlignment="0" applyProtection="0"/>
    <xf numFmtId="0" fontId="107" fillId="83" borderId="120" applyNumberForma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90" fillId="0" borderId="0"/>
    <xf numFmtId="0" fontId="90" fillId="0" borderId="0"/>
    <xf numFmtId="0" fontId="123" fillId="0" borderId="0"/>
    <xf numFmtId="0" fontId="90" fillId="0" borderId="0"/>
    <xf numFmtId="0" fontId="90" fillId="0" borderId="0"/>
    <xf numFmtId="0" fontId="90" fillId="0" borderId="0" applyNumberFormat="0" applyFont="0" applyFill="0" applyBorder="0" applyAlignment="0" applyProtection="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2" fillId="0" borderId="0"/>
    <xf numFmtId="0" fontId="99" fillId="66" borderId="121"/>
    <xf numFmtId="0" fontId="99" fillId="66" borderId="121" applyNumberFormat="0" applyAlignment="0" applyProtection="0"/>
    <xf numFmtId="0" fontId="99" fillId="66" borderId="121" applyNumberFormat="0" applyAlignment="0" applyProtection="0"/>
    <xf numFmtId="0" fontId="99" fillId="65" borderId="121" applyNumberFormat="0" applyAlignment="0" applyProtection="0"/>
    <xf numFmtId="0" fontId="99" fillId="65" borderId="121" applyNumberFormat="0" applyAlignment="0" applyProtection="0"/>
    <xf numFmtId="0" fontId="99" fillId="66" borderId="121" applyNumberFormat="0" applyAlignment="0" applyProtection="0"/>
    <xf numFmtId="0" fontId="99" fillId="67" borderId="121" applyNumberFormat="0" applyAlignment="0" applyProtection="0"/>
    <xf numFmtId="0" fontId="99" fillId="67" borderId="121" applyNumberFormat="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173" fontId="107" fillId="0" borderId="0"/>
    <xf numFmtId="206" fontId="123" fillId="0" borderId="0" applyFont="0" applyFill="0" applyBorder="0" applyAlignment="0" applyProtection="0"/>
    <xf numFmtId="173" fontId="90" fillId="0" borderId="0"/>
    <xf numFmtId="173" fontId="107" fillId="0" borderId="0"/>
    <xf numFmtId="206" fontId="90" fillId="0" borderId="0" applyFill="0" applyBorder="0" applyAlignment="0" applyProtection="0"/>
    <xf numFmtId="40" fontId="107" fillId="0" borderId="0"/>
    <xf numFmtId="173" fontId="90" fillId="0" borderId="0"/>
    <xf numFmtId="173" fontId="90" fillId="0" borderId="0"/>
    <xf numFmtId="206" fontId="107" fillId="0" borderId="0" applyFont="0" applyFill="0" applyBorder="0" applyAlignment="0" applyProtection="0"/>
    <xf numFmtId="0" fontId="138" fillId="0" borderId="78"/>
    <xf numFmtId="206" fontId="107" fillId="0" borderId="0" applyFont="0" applyFill="0" applyBorder="0" applyAlignment="0" applyProtection="0"/>
    <xf numFmtId="0" fontId="113" fillId="35" borderId="0" applyNumberFormat="0" applyBorder="0" applyAlignment="0" applyProtection="0"/>
    <xf numFmtId="0" fontId="113" fillId="43" borderId="0" applyNumberFormat="0" applyBorder="0" applyAlignment="0" applyProtection="0"/>
    <xf numFmtId="0" fontId="113" fillId="37" borderId="0" applyNumberFormat="0" applyBorder="0" applyAlignment="0" applyProtection="0"/>
    <xf numFmtId="0" fontId="147" fillId="0" borderId="0" applyNumberFormat="0" applyFill="0" applyBorder="0" applyAlignment="0" applyProtection="0">
      <alignment vertical="top"/>
      <protection locked="0"/>
    </xf>
    <xf numFmtId="0" fontId="133" fillId="0" borderId="0">
      <protection locked="0"/>
    </xf>
    <xf numFmtId="38" fontId="98" fillId="80" borderId="0" applyNumberFormat="0" applyBorder="0" applyAlignment="0" applyProtection="0"/>
    <xf numFmtId="0" fontId="133" fillId="0" borderId="0">
      <protection locked="0"/>
    </xf>
    <xf numFmtId="164" fontId="130" fillId="0" borderId="0">
      <protection locked="0"/>
    </xf>
    <xf numFmtId="0" fontId="133" fillId="0" borderId="0">
      <protection locked="0"/>
    </xf>
    <xf numFmtId="0" fontId="133" fillId="0" borderId="0">
      <protection locked="0"/>
    </xf>
    <xf numFmtId="0" fontId="133" fillId="0" borderId="0">
      <protection locked="0"/>
    </xf>
    <xf numFmtId="0" fontId="107" fillId="0" borderId="0"/>
    <xf numFmtId="0" fontId="107" fillId="0" borderId="0"/>
    <xf numFmtId="210" fontId="90" fillId="0" borderId="0" applyFont="0" applyFill="0" applyBorder="0" applyAlignment="0" applyProtection="0"/>
    <xf numFmtId="0" fontId="145" fillId="0" borderId="0"/>
    <xf numFmtId="0" fontId="115" fillId="39" borderId="119" applyNumberFormat="0" applyAlignment="0" applyProtection="0"/>
    <xf numFmtId="0" fontId="115" fillId="48" borderId="119" applyNumberFormat="0" applyAlignment="0" applyProtection="0"/>
    <xf numFmtId="0" fontId="115" fillId="48" borderId="119" applyNumberFormat="0" applyAlignment="0" applyProtection="0"/>
    <xf numFmtId="0" fontId="115" fillId="53" borderId="119" applyNumberFormat="0" applyAlignment="0" applyProtection="0"/>
    <xf numFmtId="0" fontId="121" fillId="58" borderId="0" applyNumberFormat="0" applyBorder="0" applyAlignment="0" applyProtection="0"/>
    <xf numFmtId="0" fontId="121" fillId="63"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7" borderId="0" applyNumberFormat="0" applyBorder="0" applyAlignment="0" applyProtection="0"/>
    <xf numFmtId="0" fontId="134" fillId="0" borderId="0">
      <protection locked="0"/>
    </xf>
    <xf numFmtId="0" fontId="134" fillId="0" borderId="0">
      <protection locked="0"/>
    </xf>
    <xf numFmtId="0" fontId="121" fillId="74" borderId="0" applyNumberFormat="0" applyBorder="0" applyAlignment="0" applyProtection="0"/>
    <xf numFmtId="0" fontId="133" fillId="0" borderId="0">
      <protection locked="0"/>
    </xf>
    <xf numFmtId="164" fontId="130" fillId="0" borderId="0">
      <protection locked="0"/>
    </xf>
    <xf numFmtId="164" fontId="130" fillId="0" borderId="0">
      <protection locked="0"/>
    </xf>
    <xf numFmtId="209" fontId="90" fillId="0" borderId="0">
      <alignment horizontal="center"/>
    </xf>
    <xf numFmtId="0" fontId="121" fillId="72"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21" fillId="58" borderId="0" applyNumberFormat="0" applyBorder="0" applyAlignment="0" applyProtection="0"/>
    <xf numFmtId="0" fontId="121" fillId="57" borderId="0" applyNumberFormat="0" applyBorder="0" applyAlignment="0" applyProtection="0"/>
    <xf numFmtId="0" fontId="131" fillId="0" borderId="0"/>
    <xf numFmtId="0" fontId="121" fillId="70" borderId="0" applyNumberFormat="0" applyBorder="0" applyAlignment="0" applyProtection="0"/>
    <xf numFmtId="0" fontId="121" fillId="71" borderId="0" applyNumberFormat="0" applyBorder="0" applyAlignment="0" applyProtection="0"/>
    <xf numFmtId="0" fontId="131" fillId="0" borderId="0"/>
    <xf numFmtId="164" fontId="130" fillId="0" borderId="0">
      <protection locked="0"/>
    </xf>
    <xf numFmtId="0" fontId="129" fillId="0" borderId="75" applyNumberFormat="0" applyFill="0" applyAlignment="0" applyProtection="0"/>
    <xf numFmtId="0" fontId="117" fillId="0" borderId="76" applyNumberFormat="0" applyFill="0" applyAlignment="0" applyProtection="0"/>
    <xf numFmtId="0" fontId="118" fillId="68" borderId="74" applyNumberFormat="0" applyAlignment="0" applyProtection="0"/>
    <xf numFmtId="0" fontId="122" fillId="67" borderId="119" applyNumberFormat="0" applyAlignment="0" applyProtection="0"/>
    <xf numFmtId="0" fontId="122" fillId="66" borderId="119" applyNumberFormat="0" applyAlignment="0" applyProtection="0"/>
    <xf numFmtId="0" fontId="116" fillId="65" borderId="119" applyNumberFormat="0" applyAlignment="0" applyProtection="0"/>
    <xf numFmtId="0" fontId="116" fillId="65" borderId="119" applyNumberFormat="0" applyAlignment="0" applyProtection="0"/>
    <xf numFmtId="0" fontId="122" fillId="66" borderId="119" applyNumberFormat="0" applyAlignment="0" applyProtection="0"/>
    <xf numFmtId="0" fontId="122" fillId="66" borderId="119" applyNumberFormat="0" applyAlignment="0" applyProtection="0"/>
    <xf numFmtId="0" fontId="122" fillId="66" borderId="119"/>
    <xf numFmtId="0" fontId="127" fillId="0" borderId="0" applyNumberFormat="0" applyFill="0" applyBorder="0" applyAlignment="0" applyProtection="0"/>
    <xf numFmtId="0" fontId="127" fillId="0" borderId="72"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12" fillId="38" borderId="0" applyNumberFormat="0" applyBorder="0" applyAlignment="0" applyProtection="0"/>
    <xf numFmtId="0" fontId="121" fillId="64" borderId="0" applyNumberFormat="0" applyBorder="0" applyAlignment="0" applyProtection="0"/>
    <xf numFmtId="0" fontId="120" fillId="0" borderId="123"/>
    <xf numFmtId="0" fontId="120" fillId="0" borderId="123" applyNumberFormat="0" applyFill="0" applyAlignment="0" applyProtection="0"/>
    <xf numFmtId="0" fontId="120" fillId="0" borderId="123" applyNumberFormat="0" applyFill="0" applyAlignment="0" applyProtection="0"/>
    <xf numFmtId="0" fontId="120" fillId="0" borderId="122" applyNumberFormat="0" applyFill="0" applyAlignment="0" applyProtection="0"/>
    <xf numFmtId="0" fontId="120" fillId="0" borderId="122" applyNumberFormat="0" applyFill="0" applyAlignment="0" applyProtection="0"/>
    <xf numFmtId="0" fontId="120" fillId="0" borderId="123" applyNumberFormat="0" applyFill="0" applyAlignment="0" applyProtection="0"/>
    <xf numFmtId="0" fontId="120" fillId="0" borderId="123" applyNumberFormat="0" applyFill="0" applyAlignment="0" applyProtection="0"/>
    <xf numFmtId="0" fontId="120" fillId="0" borderId="123" applyNumberFormat="0" applyFill="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42"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0" borderId="0" applyNumberFormat="0" applyBorder="0" applyAlignment="0" applyProtection="0"/>
    <xf numFmtId="0" fontId="107" fillId="40"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5" borderId="0" applyNumberFormat="0" applyBorder="0" applyAlignment="0" applyProtection="0"/>
    <xf numFmtId="0" fontId="107" fillId="39"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0"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90" fillId="0" borderId="0" applyNumberFormat="0" applyFont="0" applyFill="0" applyBorder="0" applyAlignment="0" applyProtection="0"/>
    <xf numFmtId="0" fontId="2" fillId="0" borderId="0"/>
    <xf numFmtId="206" fontId="107"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9"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7" fontId="123" fillId="0" borderId="0" applyFont="0" applyFill="0" applyBorder="0" applyAlignment="0" applyProtection="0"/>
    <xf numFmtId="206" fontId="93" fillId="0" borderId="0" applyFill="0" applyBorder="0" applyAlignment="0" applyProtection="0"/>
    <xf numFmtId="207" fontId="107" fillId="0" borderId="0" applyFont="0" applyFill="0" applyBorder="0" applyAlignment="0" applyProtection="0"/>
    <xf numFmtId="180" fontId="107" fillId="0" borderId="0"/>
    <xf numFmtId="180" fontId="107" fillId="0" borderId="0"/>
    <xf numFmtId="0" fontId="124" fillId="0" borderId="0" applyNumberFormat="0" applyFill="0" applyBorder="0" applyAlignment="0" applyProtection="0"/>
    <xf numFmtId="0" fontId="120" fillId="0" borderId="123" applyNumberFormat="0" applyFill="0" applyAlignment="0" applyProtection="0"/>
    <xf numFmtId="0" fontId="120" fillId="0" borderId="123" applyNumberFormat="0" applyFill="0" applyAlignment="0" applyProtection="0"/>
    <xf numFmtId="0" fontId="117" fillId="0" borderId="0" applyNumberFormat="0" applyFill="0" applyBorder="0" applyAlignment="0" applyProtection="0"/>
    <xf numFmtId="0" fontId="110" fillId="0" borderId="83" applyNumberFormat="0" applyFill="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183" fontId="90"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9" fontId="107" fillId="0" borderId="0"/>
    <xf numFmtId="0" fontId="90" fillId="0" borderId="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173" fontId="90" fillId="0" borderId="0"/>
    <xf numFmtId="206" fontId="123" fillId="0" borderId="0" applyFont="0" applyFill="0" applyBorder="0" applyAlignment="0" applyProtection="0"/>
    <xf numFmtId="211" fontId="90"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173" fontId="90" fillId="0" borderId="0"/>
    <xf numFmtId="206" fontId="107" fillId="0" borderId="0" applyFont="0" applyFill="0" applyBorder="0" applyAlignment="0" applyProtection="0"/>
    <xf numFmtId="206" fontId="93" fillId="0" borderId="0" applyFill="0" applyBorder="0" applyAlignment="0" applyProtection="0"/>
    <xf numFmtId="10" fontId="98" fillId="80" borderId="87" applyNumberFormat="0" applyBorder="0" applyAlignment="0" applyProtection="0"/>
    <xf numFmtId="0" fontId="113" fillId="35" borderId="0" applyNumberFormat="0" applyBorder="0" applyAlignment="0" applyProtection="0"/>
    <xf numFmtId="0" fontId="136" fillId="0" borderId="0">
      <alignment horizontal="left"/>
    </xf>
    <xf numFmtId="0" fontId="133" fillId="0" borderId="0">
      <protection locked="0"/>
    </xf>
    <xf numFmtId="0" fontId="135" fillId="0" borderId="0" applyNumberFormat="0" applyFill="0" applyBorder="0" applyAlignment="0" applyProtection="0">
      <alignment vertical="top"/>
      <protection locked="0"/>
    </xf>
    <xf numFmtId="0" fontId="133" fillId="0" borderId="0">
      <protection locked="0"/>
    </xf>
    <xf numFmtId="0" fontId="133" fillId="0" borderId="0">
      <protection locked="0"/>
    </xf>
    <xf numFmtId="0" fontId="133" fillId="0" borderId="0">
      <protection locked="0"/>
    </xf>
    <xf numFmtId="0" fontId="90" fillId="0" borderId="0"/>
    <xf numFmtId="0" fontId="93" fillId="1" borderId="77" applyFont="0" applyFill="0" applyBorder="0" applyAlignment="0">
      <alignment horizontal="center" vertical="center"/>
    </xf>
    <xf numFmtId="0" fontId="115" fillId="48" borderId="119" applyNumberFormat="0" applyAlignment="0" applyProtection="0"/>
    <xf numFmtId="0" fontId="115" fillId="39" borderId="119" applyNumberFormat="0" applyAlignment="0" applyProtection="0"/>
    <xf numFmtId="0" fontId="115" fillId="53" borderId="119" applyNumberFormat="0" applyAlignment="0" applyProtection="0"/>
    <xf numFmtId="0" fontId="121" fillId="71" borderId="0" applyNumberFormat="0" applyBorder="0" applyAlignment="0" applyProtection="0"/>
    <xf numFmtId="0" fontId="115" fillId="79" borderId="119"/>
    <xf numFmtId="0" fontId="121" fillId="76" borderId="0" applyNumberFormat="0" applyBorder="0" applyAlignment="0" applyProtection="0"/>
    <xf numFmtId="0" fontId="121" fillId="62" borderId="0" applyNumberFormat="0" applyBorder="0" applyAlignment="0" applyProtection="0"/>
    <xf numFmtId="0" fontId="121" fillId="73" borderId="0" applyNumberFormat="0" applyBorder="0" applyAlignment="0" applyProtection="0"/>
    <xf numFmtId="0" fontId="121" fillId="61" borderId="0" applyNumberFormat="0" applyBorder="0" applyAlignment="0" applyProtection="0"/>
    <xf numFmtId="164" fontId="130" fillId="0" borderId="0">
      <protection locked="0"/>
    </xf>
    <xf numFmtId="0" fontId="121" fillId="72"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21" fillId="58" borderId="0" applyNumberFormat="0" applyBorder="0" applyAlignment="0" applyProtection="0"/>
    <xf numFmtId="0" fontId="121" fillId="57" borderId="0" applyNumberFormat="0" applyBorder="0" applyAlignment="0" applyProtection="0"/>
    <xf numFmtId="0" fontId="128" fillId="0" borderId="0"/>
    <xf numFmtId="0" fontId="132" fillId="0" borderId="0"/>
    <xf numFmtId="0" fontId="121" fillId="70" borderId="0" applyNumberFormat="0" applyBorder="0" applyAlignment="0" applyProtection="0"/>
    <xf numFmtId="0" fontId="121" fillId="71" borderId="0" applyNumberFormat="0" applyBorder="0" applyAlignment="0" applyProtection="0"/>
    <xf numFmtId="0" fontId="132" fillId="0" borderId="0"/>
    <xf numFmtId="164" fontId="130" fillId="0" borderId="0">
      <protection locked="0"/>
    </xf>
    <xf numFmtId="0" fontId="129" fillId="0" borderId="75" applyNumberFormat="0" applyFill="0" applyAlignment="0" applyProtection="0"/>
    <xf numFmtId="0" fontId="129" fillId="0" borderId="75" applyNumberFormat="0" applyFill="0" applyAlignment="0" applyProtection="0"/>
    <xf numFmtId="0" fontId="118" fillId="69" borderId="74" applyNumberFormat="0" applyAlignment="0" applyProtection="0"/>
    <xf numFmtId="0" fontId="122" fillId="67" borderId="119" applyNumberFormat="0" applyAlignment="0" applyProtection="0"/>
    <xf numFmtId="0" fontId="107" fillId="42" borderId="0" applyNumberFormat="0" applyBorder="0" applyAlignment="0" applyProtection="0"/>
    <xf numFmtId="0" fontId="107" fillId="53" borderId="0" applyNumberFormat="0" applyBorder="0" applyAlignment="0" applyProtection="0"/>
    <xf numFmtId="0" fontId="107" fillId="42"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38" borderId="0" applyNumberFormat="0" applyBorder="0" applyAlignment="0" applyProtection="0"/>
    <xf numFmtId="0" fontId="107" fillId="5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7"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44" borderId="0" applyNumberFormat="0" applyBorder="0" applyAlignment="0" applyProtection="0"/>
    <xf numFmtId="0" fontId="107" fillId="43" borderId="0" applyNumberFormat="0" applyBorder="0" applyAlignment="0" applyProtection="0"/>
    <xf numFmtId="0" fontId="107" fillId="41"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90" fillId="0" borderId="0"/>
    <xf numFmtId="0" fontId="2" fillId="0" borderId="0"/>
    <xf numFmtId="9" fontId="90" fillId="0" borderId="0" applyFont="0" applyFill="0" applyBorder="0" applyAlignment="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7" borderId="0" applyBorder="0" applyProtection="0"/>
    <xf numFmtId="0" fontId="6" fillId="17" borderId="0" applyBorder="0" applyProtection="0"/>
    <xf numFmtId="0" fontId="6" fillId="6" borderId="0" applyBorder="0" applyProtection="0"/>
    <xf numFmtId="0" fontId="6" fillId="14" borderId="0" applyBorder="0" applyProtection="0"/>
    <xf numFmtId="0" fontId="6" fillId="18" borderId="0" applyBorder="0" applyProtection="0"/>
    <xf numFmtId="0" fontId="6" fillId="9" borderId="0" applyBorder="0" applyProtection="0"/>
    <xf numFmtId="0" fontId="6" fillId="12" borderId="0" applyBorder="0" applyProtection="0"/>
    <xf numFmtId="0" fontId="6" fillId="12" borderId="0" applyBorder="0" applyProtection="0"/>
    <xf numFmtId="0" fontId="6" fillId="11" borderId="0" applyBorder="0" applyProtection="0"/>
    <xf numFmtId="0" fontId="6" fillId="3" borderId="0" applyBorder="0" applyProtection="0"/>
    <xf numFmtId="0" fontId="6" fillId="3" borderId="0" applyBorder="0" applyProtection="0"/>
    <xf numFmtId="0" fontId="6" fillId="15" borderId="0" applyBorder="0" applyProtection="0"/>
    <xf numFmtId="0" fontId="6" fillId="6" borderId="0" applyBorder="0" applyProtection="0"/>
    <xf numFmtId="0" fontId="6" fillId="16" borderId="0" applyBorder="0" applyProtection="0"/>
    <xf numFmtId="0" fontId="6" fillId="9" borderId="0" applyBorder="0" applyProtection="0"/>
    <xf numFmtId="0" fontId="6" fillId="9" borderId="0" applyBorder="0" applyProtection="0"/>
    <xf numFmtId="0" fontId="6" fillId="17" borderId="0" applyBorder="0" applyProtection="0"/>
    <xf numFmtId="0" fontId="7" fillId="0" borderId="0"/>
    <xf numFmtId="0" fontId="7" fillId="0" borderId="0"/>
    <xf numFmtId="0" fontId="7" fillId="0" borderId="0"/>
    <xf numFmtId="0" fontId="7" fillId="0" borderId="0"/>
    <xf numFmtId="0" fontId="8" fillId="6" borderId="0" applyBorder="0" applyProtection="0"/>
    <xf numFmtId="0" fontId="8" fillId="4" borderId="0" applyBorder="0" applyProtection="0"/>
    <xf numFmtId="0" fontId="9" fillId="0" borderId="1" applyProtection="0"/>
    <xf numFmtId="0" fontId="9" fillId="0" borderId="1" applyProtection="0"/>
    <xf numFmtId="0" fontId="10" fillId="0" borderId="2" applyProtection="0"/>
    <xf numFmtId="0" fontId="10" fillId="0" borderId="2" applyProtection="0"/>
    <xf numFmtId="0" fontId="11" fillId="0" borderId="3" applyProtection="0"/>
    <xf numFmtId="0" fontId="11" fillId="0" borderId="3" applyProtection="0"/>
    <xf numFmtId="0" fontId="11" fillId="0" borderId="0" applyBorder="0" applyProtection="0"/>
    <xf numFmtId="0" fontId="11" fillId="0" borderId="0" applyBorder="0" applyProtection="0"/>
    <xf numFmtId="0" fontId="12" fillId="0" borderId="0"/>
    <xf numFmtId="164" fontId="13" fillId="0" borderId="0">
      <protection locked="0"/>
    </xf>
    <xf numFmtId="164" fontId="13" fillId="0" borderId="0">
      <protection locked="0"/>
    </xf>
    <xf numFmtId="0" fontId="14" fillId="0" borderId="0"/>
    <xf numFmtId="0" fontId="15" fillId="0" borderId="0"/>
    <xf numFmtId="0" fontId="14" fillId="0" borderId="0"/>
    <xf numFmtId="0" fontId="15" fillId="0" borderId="0"/>
    <xf numFmtId="0" fontId="6" fillId="19" borderId="0" applyBorder="0" applyProtection="0"/>
    <xf numFmtId="0" fontId="6" fillId="19" borderId="0" applyBorder="0" applyProtection="0"/>
    <xf numFmtId="0" fontId="6" fillId="20" borderId="0" applyBorder="0" applyProtection="0"/>
    <xf numFmtId="0" fontId="6" fillId="20" borderId="0" applyBorder="0" applyProtection="0"/>
    <xf numFmtId="0" fontId="6" fillId="21" borderId="0" applyBorder="0" applyProtection="0"/>
    <xf numFmtId="0" fontId="6" fillId="21" borderId="0" applyBorder="0" applyProtection="0"/>
    <xf numFmtId="0" fontId="6" fillId="15" borderId="0" applyBorder="0" applyProtection="0"/>
    <xf numFmtId="0" fontId="6" fillId="15" borderId="0" applyBorder="0" applyProtection="0"/>
    <xf numFmtId="0" fontId="6" fillId="16" borderId="0" applyBorder="0" applyProtection="0"/>
    <xf numFmtId="0" fontId="6" fillId="16" borderId="0" applyBorder="0" applyProtection="0"/>
    <xf numFmtId="0" fontId="6" fillId="18" borderId="0" applyBorder="0" applyProtection="0"/>
    <xf numFmtId="0" fontId="6" fillId="18" borderId="0" applyBorder="0" applyProtection="0"/>
    <xf numFmtId="0" fontId="8" fillId="4" borderId="0" applyBorder="0" applyProtection="0"/>
    <xf numFmtId="0" fontId="8" fillId="4" borderId="0" applyBorder="0" applyProtection="0"/>
    <xf numFmtId="164" fontId="13" fillId="0" borderId="0">
      <protection locked="0"/>
    </xf>
    <xf numFmtId="167" fontId="7" fillId="0" borderId="0">
      <alignment horizontal="center"/>
    </xf>
    <xf numFmtId="164" fontId="13" fillId="0" borderId="0">
      <protection locked="0"/>
    </xf>
    <xf numFmtId="0" fontId="16" fillId="22" borderId="4"/>
    <xf numFmtId="0" fontId="16" fillId="22" borderId="4" applyProtection="0"/>
    <xf numFmtId="0" fontId="16" fillId="22" borderId="4" applyProtection="0"/>
    <xf numFmtId="0" fontId="17" fillId="23" borderId="4" applyProtection="0"/>
    <xf numFmtId="0" fontId="17" fillId="23" borderId="4" applyProtection="0"/>
    <xf numFmtId="0" fontId="16" fillId="22" borderId="4" applyProtection="0"/>
    <xf numFmtId="0" fontId="16" fillId="22" borderId="4" applyProtection="0"/>
    <xf numFmtId="0" fontId="16" fillId="22" borderId="4" applyProtection="0"/>
    <xf numFmtId="0" fontId="16" fillId="22" borderId="4" applyProtection="0"/>
    <xf numFmtId="0" fontId="18" fillId="24" borderId="5" applyProtection="0"/>
    <xf numFmtId="0" fontId="18" fillId="24" borderId="5" applyProtection="0"/>
    <xf numFmtId="0" fontId="19" fillId="0" borderId="6" applyProtection="0"/>
    <xf numFmtId="0" fontId="19" fillId="0" borderId="6" applyProtection="0"/>
    <xf numFmtId="0" fontId="20" fillId="0" borderId="7" applyProtection="0"/>
    <xf numFmtId="0" fontId="19" fillId="0" borderId="6" applyProtection="0"/>
    <xf numFmtId="164" fontId="13" fillId="0" borderId="0">
      <protection locked="0"/>
    </xf>
    <xf numFmtId="0" fontId="21" fillId="0" borderId="0">
      <protection locked="0"/>
    </xf>
    <xf numFmtId="0" fontId="22" fillId="0" borderId="0">
      <protection locked="0"/>
    </xf>
    <xf numFmtId="0" fontId="22" fillId="0" borderId="0">
      <protection locked="0"/>
    </xf>
    <xf numFmtId="0" fontId="23" fillId="7" borderId="4"/>
    <xf numFmtId="0" fontId="23" fillId="7" borderId="4" applyProtection="0"/>
    <xf numFmtId="0" fontId="23" fillId="7" borderId="4" applyProtection="0"/>
    <xf numFmtId="0" fontId="23" fillId="13" borderId="4" applyProtection="0"/>
    <xf numFmtId="0" fontId="23" fillId="13" borderId="4" applyProtection="0"/>
    <xf numFmtId="0" fontId="23" fillId="7" borderId="4" applyProtection="0"/>
    <xf numFmtId="0" fontId="23" fillId="7" borderId="4" applyProtection="0"/>
    <xf numFmtId="0" fontId="23" fillId="7" borderId="4" applyProtection="0"/>
    <xf numFmtId="0" fontId="23" fillId="7" borderId="4" applyProtection="0"/>
    <xf numFmtId="0" fontId="88" fillId="0" borderId="0" applyBorder="0"/>
    <xf numFmtId="0" fontId="88" fillId="0" borderId="0" applyBorder="0"/>
    <xf numFmtId="0" fontId="25" fillId="0" borderId="0"/>
    <xf numFmtId="170" fontId="88" fillId="0" borderId="0" applyBorder="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164" fontId="13" fillId="0" borderId="0">
      <protection locked="0"/>
    </xf>
    <xf numFmtId="0" fontId="26" fillId="0" borderId="0" applyBorder="0" applyProtection="0"/>
    <xf numFmtId="0" fontId="27" fillId="23" borderId="0" applyBorder="0" applyProtection="0"/>
    <xf numFmtId="0" fontId="28" fillId="0" borderId="0">
      <alignment horizontal="left"/>
    </xf>
    <xf numFmtId="0" fontId="30" fillId="0" borderId="0" applyBorder="0" applyProtection="0"/>
    <xf numFmtId="0" fontId="31" fillId="3" borderId="0" applyBorder="0" applyProtection="0"/>
    <xf numFmtId="0" fontId="31" fillId="3" borderId="0" applyBorder="0" applyProtection="0"/>
    <xf numFmtId="0" fontId="31" fillId="5" borderId="0" applyBorder="0" applyProtection="0"/>
    <xf numFmtId="0" fontId="31" fillId="3" borderId="0" applyBorder="0" applyProtection="0"/>
    <xf numFmtId="0" fontId="27" fillId="23" borderId="0" applyBorder="0" applyProtection="0"/>
    <xf numFmtId="0" fontId="32" fillId="0" borderId="101"/>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33" fillId="0" borderId="0" applyBorder="0" applyProtection="0"/>
    <xf numFmtId="173" fontId="33" fillId="0" borderId="0" applyBorder="0" applyProtection="0"/>
    <xf numFmtId="173" fontId="33" fillId="0" borderId="0" applyBorder="0" applyProtection="0"/>
    <xf numFmtId="173" fontId="88" fillId="0" borderId="0" applyBorder="0" applyProtection="0"/>
    <xf numFmtId="207" fontId="90" fillId="0" borderId="0" applyFont="0" applyFill="0" applyBorder="0" applyAlignment="0" applyProtection="0"/>
    <xf numFmtId="173" fontId="7" fillId="0" borderId="0"/>
    <xf numFmtId="173" fontId="7" fillId="0" borderId="0" applyBorder="0" applyProtection="0"/>
    <xf numFmtId="173" fontId="7" fillId="0" borderId="0" applyBorder="0" applyProtection="0"/>
    <xf numFmtId="173" fontId="88" fillId="0" borderId="0" applyBorder="0" applyProtection="0"/>
    <xf numFmtId="173" fontId="88" fillId="0" borderId="0" applyBorder="0" applyProtection="0"/>
    <xf numFmtId="173" fontId="7" fillId="0" borderId="0"/>
    <xf numFmtId="173" fontId="7" fillId="0" borderId="0" applyBorder="0" applyProtection="0"/>
    <xf numFmtId="166" fontId="88" fillId="0" borderId="0"/>
    <xf numFmtId="174" fontId="88" fillId="0" borderId="0" applyBorder="0" applyProtection="0"/>
    <xf numFmtId="173" fontId="7" fillId="0" borderId="0" applyBorder="0" applyProtection="0"/>
    <xf numFmtId="173" fontId="7" fillId="0" borderId="0" applyBorder="0" applyProtection="0"/>
    <xf numFmtId="173" fontId="7" fillId="0" borderId="0"/>
    <xf numFmtId="173" fontId="7" fillId="0" borderId="0" applyBorder="0" applyProtection="0"/>
    <xf numFmtId="173" fontId="88" fillId="0" borderId="0"/>
    <xf numFmtId="173" fontId="7" fillId="0" borderId="0"/>
    <xf numFmtId="173" fontId="7" fillId="0" borderId="0" applyBorder="0" applyProtection="0"/>
    <xf numFmtId="173" fontId="7" fillId="0" borderId="0" applyBorder="0" applyProtection="0"/>
    <xf numFmtId="173" fontId="7"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173" fontId="88" fillId="0" borderId="0" applyBorder="0" applyProtection="0"/>
    <xf numFmtId="0" fontId="21" fillId="0" borderId="0">
      <protection locked="0"/>
    </xf>
    <xf numFmtId="0" fontId="34" fillId="13" borderId="0" applyBorder="0" applyProtection="0"/>
    <xf numFmtId="0" fontId="35" fillId="13" borderId="0" applyBorder="0" applyProtection="0"/>
    <xf numFmtId="0" fontId="35" fillId="13" borderId="0" applyBorder="0" applyProtection="0"/>
    <xf numFmtId="0" fontId="35" fillId="13" borderId="0" applyBorder="0" applyProtection="0"/>
    <xf numFmtId="178" fontId="36" fillId="0" borderId="0"/>
    <xf numFmtId="179" fontId="7" fillId="0" borderId="0"/>
    <xf numFmtId="0" fontId="37" fillId="0" borderId="0"/>
    <xf numFmtId="0" fontId="37" fillId="0" borderId="0"/>
    <xf numFmtId="0" fontId="37" fillId="0" borderId="0"/>
    <xf numFmtId="0" fontId="37" fillId="0" borderId="0"/>
    <xf numFmtId="0" fontId="88" fillId="0" borderId="0"/>
    <xf numFmtId="0" fontId="37" fillId="0" borderId="0"/>
    <xf numFmtId="0" fontId="7" fillId="0" borderId="0"/>
    <xf numFmtId="0" fontId="7" fillId="0" borderId="0"/>
    <xf numFmtId="0" fontId="7"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applyProtection="0"/>
    <xf numFmtId="0" fontId="37" fillId="0" borderId="0"/>
    <xf numFmtId="0" fontId="7" fillId="0" borderId="0"/>
    <xf numFmtId="0" fontId="88" fillId="0" borderId="0"/>
    <xf numFmtId="0" fontId="88" fillId="0" borderId="0"/>
    <xf numFmtId="0" fontId="88" fillId="0" borderId="0"/>
    <xf numFmtId="0" fontId="88" fillId="0" borderId="0"/>
    <xf numFmtId="0" fontId="88" fillId="0" borderId="0"/>
    <xf numFmtId="0" fontId="7" fillId="0" borderId="0"/>
    <xf numFmtId="0" fontId="88" fillId="0" borderId="0"/>
    <xf numFmtId="0" fontId="7" fillId="0" borderId="0"/>
    <xf numFmtId="0" fontId="88"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applyProtection="0"/>
    <xf numFmtId="0" fontId="88" fillId="0" borderId="0" applyBorder="0" applyProtection="0"/>
    <xf numFmtId="0" fontId="7" fillId="0" borderId="0"/>
    <xf numFmtId="0" fontId="88"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applyBorder="0" applyProtection="0"/>
    <xf numFmtId="0" fontId="7" fillId="0" borderId="0"/>
    <xf numFmtId="0" fontId="37" fillId="0" borderId="0"/>
    <xf numFmtId="0" fontId="37" fillId="0" borderId="0"/>
    <xf numFmtId="0" fontId="7" fillId="0" borderId="0"/>
    <xf numFmtId="0" fontId="37" fillId="0" borderId="0"/>
    <xf numFmtId="0" fontId="37" fillId="0" borderId="0"/>
    <xf numFmtId="0" fontId="37" fillId="0" borderId="0"/>
    <xf numFmtId="0" fontId="7" fillId="0" borderId="0"/>
    <xf numFmtId="0" fontId="37" fillId="0" borderId="0"/>
    <xf numFmtId="0" fontId="7" fillId="0" borderId="0"/>
    <xf numFmtId="0" fontId="7"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88" fillId="0" borderId="0"/>
    <xf numFmtId="0" fontId="88" fillId="0" borderId="0"/>
    <xf numFmtId="0" fontId="7" fillId="0" borderId="0"/>
    <xf numFmtId="0" fontId="88" fillId="0" borderId="0"/>
    <xf numFmtId="0" fontId="7" fillId="0" borderId="0"/>
    <xf numFmtId="0" fontId="7" fillId="0" borderId="0"/>
    <xf numFmtId="0" fontId="88"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38" fillId="0" borderId="0"/>
    <xf numFmtId="0" fontId="88" fillId="10" borderId="9"/>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0" fontId="88" fillId="10" borderId="9" applyProtection="0"/>
    <xf numFmtId="164" fontId="13" fillId="0" borderId="0">
      <protection locked="0"/>
    </xf>
    <xf numFmtId="10" fontId="88" fillId="0" borderId="0" applyBorder="0" applyProtection="0"/>
    <xf numFmtId="9" fontId="88" fillId="0" borderId="0"/>
    <xf numFmtId="9" fontId="7" fillId="0" borderId="0" applyBorder="0" applyProtection="0"/>
    <xf numFmtId="9" fontId="88" fillId="0" borderId="0" applyBorder="0" applyProtection="0"/>
    <xf numFmtId="9" fontId="7" fillId="0" borderId="0"/>
    <xf numFmtId="9" fontId="7" fillId="0" borderId="0" applyBorder="0" applyProtection="0"/>
    <xf numFmtId="9" fontId="7" fillId="0" borderId="0"/>
    <xf numFmtId="9" fontId="7" fillId="0" borderId="0" applyBorder="0" applyProtection="0"/>
    <xf numFmtId="0" fontId="88" fillId="0" borderId="0"/>
    <xf numFmtId="0" fontId="88" fillId="0" borderId="0" applyBorder="0" applyProtection="0"/>
    <xf numFmtId="0" fontId="88" fillId="0" borderId="0" applyBorder="0"/>
    <xf numFmtId="9" fontId="33" fillId="0" borderId="0" applyBorder="0" applyProtection="0"/>
    <xf numFmtId="0" fontId="90" fillId="0" borderId="0"/>
    <xf numFmtId="9" fontId="7" fillId="0" borderId="0" applyBorder="0" applyProtection="0"/>
    <xf numFmtId="9" fontId="88" fillId="0" borderId="0"/>
    <xf numFmtId="9" fontId="88" fillId="0" borderId="0" applyBorder="0" applyProtection="0"/>
    <xf numFmtId="9" fontId="88" fillId="0" borderId="0"/>
    <xf numFmtId="9" fontId="88" fillId="0" borderId="0" applyBorder="0" applyProtection="0"/>
    <xf numFmtId="9" fontId="88" fillId="0" borderId="0"/>
    <xf numFmtId="9" fontId="88" fillId="0" borderId="0" applyBorder="0" applyProtection="0"/>
    <xf numFmtId="9" fontId="7" fillId="0" borderId="0"/>
    <xf numFmtId="9" fontId="7"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xf numFmtId="9" fontId="88" fillId="0" borderId="0" applyBorder="0" applyProtection="0"/>
    <xf numFmtId="9" fontId="88" fillId="0" borderId="0" applyBorder="0" applyProtection="0"/>
    <xf numFmtId="9" fontId="88" fillId="0" borderId="0"/>
    <xf numFmtId="9" fontId="88" fillId="0" borderId="0"/>
    <xf numFmtId="9" fontId="88" fillId="0" borderId="0" applyBorder="0" applyProtection="0"/>
    <xf numFmtId="9" fontId="88" fillId="0" borderId="0" applyBorder="0" applyProtection="0"/>
    <xf numFmtId="9" fontId="88" fillId="0" borderId="0" applyBorder="0" applyProtection="0"/>
    <xf numFmtId="9" fontId="88" fillId="0" borderId="0" applyBorder="0" applyProtection="0"/>
    <xf numFmtId="9" fontId="88" fillId="0" borderId="0"/>
    <xf numFmtId="9" fontId="7" fillId="0" borderId="0" applyBorder="0" applyProtection="0"/>
    <xf numFmtId="9" fontId="33" fillId="0" borderId="0" applyBorder="0" applyProtection="0"/>
    <xf numFmtId="9" fontId="33" fillId="0" borderId="0" applyBorder="0" applyProtection="0"/>
    <xf numFmtId="9" fontId="33" fillId="0" borderId="0" applyBorder="0" applyProtection="0"/>
    <xf numFmtId="9" fontId="33" fillId="0" borderId="0" applyBorder="0" applyProtection="0"/>
    <xf numFmtId="0" fontId="21" fillId="0" borderId="0">
      <protection locked="0"/>
    </xf>
    <xf numFmtId="165" fontId="39" fillId="0" borderId="0"/>
    <xf numFmtId="0" fontId="40" fillId="22" borderId="10"/>
    <xf numFmtId="0" fontId="40" fillId="22" borderId="10" applyProtection="0"/>
    <xf numFmtId="0" fontId="40" fillId="22" borderId="10" applyProtection="0"/>
    <xf numFmtId="0" fontId="40" fillId="23" borderId="10" applyProtection="0"/>
    <xf numFmtId="0" fontId="40" fillId="23" borderId="10" applyProtection="0"/>
    <xf numFmtId="0" fontId="40" fillId="22" borderId="10" applyProtection="0"/>
    <xf numFmtId="0" fontId="40" fillId="22" borderId="10" applyProtection="0"/>
    <xf numFmtId="0" fontId="40" fillId="22" borderId="10" applyProtection="0"/>
    <xf numFmtId="0" fontId="40" fillId="22" borderId="10" applyProtection="0"/>
    <xf numFmtId="164" fontId="41" fillId="0" borderId="0">
      <protection locked="0"/>
    </xf>
    <xf numFmtId="206" fontId="107" fillId="0" borderId="0" applyFont="0" applyFill="0" applyBorder="0" applyAlignment="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7" fillId="0" borderId="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2"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xf numFmtId="183" fontId="7" fillId="0" borderId="0"/>
    <xf numFmtId="183" fontId="7" fillId="0" borderId="0" applyBorder="0" applyProtection="0"/>
    <xf numFmtId="180" fontId="88" fillId="0" borderId="0" applyBorder="0" applyProtection="0"/>
    <xf numFmtId="180" fontId="88" fillId="0" borderId="0" applyBorder="0" applyProtection="0"/>
    <xf numFmtId="183" fontId="7" fillId="0" borderId="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3" fontId="7" fillId="0" borderId="0"/>
    <xf numFmtId="183" fontId="7" fillId="0" borderId="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3" fontId="7" fillId="0" borderId="0" applyBorder="0" applyProtection="0"/>
    <xf numFmtId="181" fontId="88" fillId="0" borderId="0"/>
    <xf numFmtId="181" fontId="88" fillId="0" borderId="0" applyBorder="0" applyProtection="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7"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7" fillId="0" borderId="0" applyBorder="0" applyProtection="0"/>
    <xf numFmtId="180" fontId="7" fillId="0" borderId="0" applyBorder="0" applyProtection="0"/>
    <xf numFmtId="0" fontId="32" fillId="0" borderId="0"/>
    <xf numFmtId="0" fontId="20" fillId="0" borderId="0"/>
    <xf numFmtId="0" fontId="20" fillId="0" borderId="0" applyBorder="0" applyProtection="0"/>
    <xf numFmtId="0" fontId="42" fillId="0" borderId="0"/>
    <xf numFmtId="0" fontId="42" fillId="0" borderId="0" applyBorder="0" applyProtection="0"/>
    <xf numFmtId="0" fontId="43" fillId="0" borderId="11"/>
    <xf numFmtId="0" fontId="43" fillId="0" borderId="11" applyProtection="0"/>
    <xf numFmtId="0" fontId="43" fillId="0" borderId="11" applyProtection="0"/>
    <xf numFmtId="0" fontId="43" fillId="0" borderId="12" applyProtection="0"/>
    <xf numFmtId="0" fontId="43" fillId="0" borderId="12" applyProtection="0"/>
    <xf numFmtId="0" fontId="43" fillId="0" borderId="11" applyProtection="0"/>
    <xf numFmtId="0" fontId="43" fillId="0" borderId="11" applyProtection="0"/>
    <xf numFmtId="0" fontId="43" fillId="0" borderId="11" applyProtection="0"/>
    <xf numFmtId="0" fontId="43" fillId="0" borderId="11" applyProtection="0"/>
    <xf numFmtId="0" fontId="44" fillId="0" borderId="13" applyProtection="0"/>
    <xf numFmtId="0" fontId="9" fillId="0" borderId="1" applyProtection="0"/>
    <xf numFmtId="0" fontId="45" fillId="0" borderId="14" applyProtection="0"/>
    <xf numFmtId="0" fontId="10" fillId="0" borderId="2" applyProtection="0"/>
    <xf numFmtId="0" fontId="46" fillId="0" borderId="15" applyProtection="0"/>
    <xf numFmtId="0" fontId="11" fillId="0" borderId="3" applyProtection="0"/>
    <xf numFmtId="0" fontId="46" fillId="0" borderId="0" applyBorder="0" applyProtection="0"/>
    <xf numFmtId="0" fontId="11" fillId="0" borderId="0" applyBorder="0" applyProtection="0"/>
    <xf numFmtId="0" fontId="47" fillId="0" borderId="0"/>
    <xf numFmtId="0" fontId="47" fillId="0" borderId="0" applyBorder="0" applyProtection="0"/>
    <xf numFmtId="0" fontId="48" fillId="0" borderId="0" applyBorder="0" applyProtection="0"/>
    <xf numFmtId="0" fontId="48" fillId="0" borderId="0" applyBorder="0" applyProtection="0"/>
    <xf numFmtId="0" fontId="47" fillId="0" borderId="0" applyBorder="0" applyProtection="0"/>
    <xf numFmtId="0" fontId="18" fillId="24" borderId="5" applyProtection="0"/>
    <xf numFmtId="0" fontId="18" fillId="24" borderId="5" applyProtection="0"/>
    <xf numFmtId="180" fontId="88" fillId="0" borderId="0" applyBorder="0" applyProtection="0"/>
    <xf numFmtId="180" fontId="88" fillId="0" borderId="0" applyBorder="0" applyProtection="0"/>
    <xf numFmtId="180" fontId="33" fillId="0" borderId="0" applyBorder="0" applyProtection="0"/>
    <xf numFmtId="180" fontId="33" fillId="0" borderId="0" applyBorder="0" applyProtection="0"/>
    <xf numFmtId="180" fontId="33" fillId="0" borderId="0" applyBorder="0" applyProtection="0"/>
    <xf numFmtId="180" fontId="88" fillId="0" borderId="0"/>
    <xf numFmtId="180" fontId="88" fillId="0" borderId="0"/>
    <xf numFmtId="180" fontId="88" fillId="0" borderId="0" applyBorder="0" applyProtection="0"/>
    <xf numFmtId="181" fontId="88" fillId="0" borderId="0"/>
    <xf numFmtId="181"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xf numFmtId="180" fontId="88" fillId="0" borderId="0"/>
    <xf numFmtId="180" fontId="88" fillId="0" borderId="0"/>
    <xf numFmtId="180" fontId="88" fillId="0" borderId="0"/>
    <xf numFmtId="180" fontId="7" fillId="0" borderId="0"/>
    <xf numFmtId="180" fontId="7" fillId="0" borderId="0" applyBorder="0" applyProtection="0"/>
    <xf numFmtId="180" fontId="7" fillId="0" borderId="0" applyBorder="0" applyProtection="0"/>
    <xf numFmtId="180"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2" fontId="7" fillId="0" borderId="0"/>
    <xf numFmtId="182" fontId="7" fillId="0" borderId="0" applyBorder="0" applyProtection="0"/>
    <xf numFmtId="180" fontId="88" fillId="0" borderId="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180" fontId="88" fillId="0" borderId="0" applyBorder="0" applyProtection="0"/>
    <xf numFmtId="0" fontId="6" fillId="25" borderId="0" applyBorder="0" applyProtection="0"/>
    <xf numFmtId="0" fontId="6" fillId="19" borderId="0" applyBorder="0" applyProtection="0"/>
    <xf numFmtId="0" fontId="6" fillId="18" borderId="0" applyBorder="0" applyProtection="0"/>
    <xf numFmtId="0" fontId="6" fillId="20" borderId="0" applyBorder="0" applyProtection="0"/>
    <xf numFmtId="0" fontId="6" fillId="12" borderId="0" applyBorder="0" applyProtection="0"/>
    <xf numFmtId="0" fontId="6" fillId="21" borderId="0" applyBorder="0" applyProtection="0"/>
    <xf numFmtId="0" fontId="6" fillId="26" borderId="0" applyBorder="0" applyProtection="0"/>
    <xf numFmtId="0" fontId="6" fillId="15" borderId="0" applyBorder="0" applyProtection="0"/>
    <xf numFmtId="0" fontId="6" fillId="16" borderId="0" applyBorder="0" applyProtection="0"/>
    <xf numFmtId="0" fontId="6" fillId="16" borderId="0" applyBorder="0" applyProtection="0"/>
    <xf numFmtId="0" fontId="6" fillId="20" borderId="0" applyBorder="0" applyProtection="0"/>
    <xf numFmtId="0" fontId="6" fillId="18" borderId="0" applyBorder="0" applyProtection="0"/>
    <xf numFmtId="0" fontId="88" fillId="0" borderId="0"/>
    <xf numFmtId="0" fontId="90" fillId="0" borderId="0"/>
    <xf numFmtId="0" fontId="90" fillId="0" borderId="0"/>
    <xf numFmtId="0" fontId="90" fillId="0" borderId="0"/>
    <xf numFmtId="0" fontId="90" fillId="0" borderId="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5"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46"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4"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2" borderId="0" applyNumberFormat="0" applyBorder="0" applyAlignment="0" applyProtection="0"/>
    <xf numFmtId="0" fontId="107" fillId="4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46" borderId="0" applyNumberFormat="0" applyBorder="0" applyAlignment="0" applyProtection="0"/>
    <xf numFmtId="0" fontId="107" fillId="35"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51" borderId="0" applyNumberFormat="0" applyBorder="0" applyAlignment="0" applyProtection="0"/>
    <xf numFmtId="0" fontId="107" fillId="38"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07" fillId="55" borderId="0" applyNumberFormat="0" applyBorder="0" applyAlignment="0" applyProtection="0"/>
    <xf numFmtId="0" fontId="107" fillId="44" borderId="0" applyNumberFormat="0" applyBorder="0" applyAlignment="0" applyProtection="0"/>
    <xf numFmtId="0" fontId="121" fillId="56" borderId="0" applyNumberFormat="0" applyBorder="0" applyAlignment="0" applyProtection="0"/>
    <xf numFmtId="0" fontId="121" fillId="56"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21" fillId="59" borderId="0" applyNumberFormat="0" applyBorder="0" applyAlignment="0" applyProtection="0"/>
    <xf numFmtId="0" fontId="121" fillId="38"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21" fillId="5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62" borderId="0" applyNumberFormat="0" applyBorder="0" applyAlignment="0" applyProtection="0"/>
    <xf numFmtId="0" fontId="121" fillId="38" borderId="0" applyNumberFormat="0" applyBorder="0" applyAlignment="0" applyProtection="0"/>
    <xf numFmtId="0" fontId="121" fillId="63"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64"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5" fillId="0" borderId="70" applyNumberFormat="0" applyFill="0" applyAlignment="0" applyProtection="0"/>
    <xf numFmtId="0" fontId="125" fillId="0" borderId="70" applyNumberFormat="0" applyFill="0" applyAlignment="0" applyProtection="0"/>
    <xf numFmtId="0" fontId="126" fillId="0" borderId="71" applyNumberFormat="0" applyFill="0" applyAlignment="0" applyProtection="0"/>
    <xf numFmtId="0" fontId="126" fillId="0" borderId="71"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xf numFmtId="0" fontId="118" fillId="68" borderId="74" applyNumberFormat="0" applyAlignment="0" applyProtection="0"/>
    <xf numFmtId="0" fontId="118" fillId="69" borderId="74" applyNumberFormat="0" applyAlignment="0" applyProtection="0"/>
    <xf numFmtId="0" fontId="129" fillId="0" borderId="75" applyNumberFormat="0" applyFill="0" applyAlignment="0" applyProtection="0"/>
    <xf numFmtId="0" fontId="129" fillId="0" borderId="75" applyNumberFormat="0" applyFill="0" applyAlignment="0" applyProtection="0"/>
    <xf numFmtId="0" fontId="117" fillId="0" borderId="76" applyNumberFormat="0" applyFill="0" applyAlignment="0" applyProtection="0"/>
    <xf numFmtId="0" fontId="129" fillId="0" borderId="75" applyNumberFormat="0" applyFill="0" applyAlignment="0" applyProtection="0"/>
    <xf numFmtId="164" fontId="130" fillId="0" borderId="0">
      <protection locked="0"/>
    </xf>
    <xf numFmtId="164" fontId="130" fillId="0" borderId="0">
      <protection locked="0"/>
    </xf>
    <xf numFmtId="0" fontId="131" fillId="0" borderId="0"/>
    <xf numFmtId="0" fontId="132" fillId="0" borderId="0"/>
    <xf numFmtId="0" fontId="131" fillId="0" borderId="0"/>
    <xf numFmtId="0" fontId="132" fillId="0" borderId="0"/>
    <xf numFmtId="0" fontId="121" fillId="70"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2"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8" borderId="0" applyNumberFormat="0" applyBorder="0" applyAlignment="0" applyProtection="0"/>
    <xf numFmtId="0" fontId="121" fillId="58"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164" fontId="130" fillId="0" borderId="0">
      <protection locked="0"/>
    </xf>
    <xf numFmtId="209" fontId="90" fillId="0" borderId="0">
      <alignment horizontal="center"/>
    </xf>
    <xf numFmtId="164" fontId="130" fillId="0" borderId="0">
      <protection locked="0"/>
    </xf>
    <xf numFmtId="164" fontId="130" fillId="0" borderId="0">
      <protection locked="0"/>
    </xf>
    <xf numFmtId="0" fontId="133" fillId="0" borderId="0">
      <protection locked="0"/>
    </xf>
    <xf numFmtId="0" fontId="134" fillId="0" borderId="0">
      <protection locked="0"/>
    </xf>
    <xf numFmtId="0" fontId="134" fillId="0" borderId="0">
      <protection locked="0"/>
    </xf>
    <xf numFmtId="0" fontId="121" fillId="73" borderId="0" applyNumberFormat="0" applyBorder="0" applyAlignment="0" applyProtection="0"/>
    <xf numFmtId="0" fontId="121" fillId="74" borderId="0" applyNumberFormat="0" applyBorder="0" applyAlignment="0" applyProtection="0"/>
    <xf numFmtId="0" fontId="121" fillId="61" borderId="0" applyNumberFormat="0" applyBorder="0" applyAlignment="0" applyProtection="0"/>
    <xf numFmtId="0" fontId="121" fillId="75" borderId="0" applyNumberFormat="0" applyBorder="0" applyAlignment="0" applyProtection="0"/>
    <xf numFmtId="0" fontId="121" fillId="50" borderId="0" applyNumberFormat="0" applyBorder="0" applyAlignment="0" applyProtection="0"/>
    <xf numFmtId="0" fontId="121" fillId="76" borderId="0" applyNumberFormat="0" applyBorder="0" applyAlignment="0" applyProtection="0"/>
    <xf numFmtId="0" fontId="121" fillId="77" borderId="0" applyNumberFormat="0" applyBorder="0" applyAlignment="0" applyProtection="0"/>
    <xf numFmtId="0" fontId="121" fillId="62" borderId="0" applyNumberFormat="0" applyBorder="0" applyAlignment="0" applyProtection="0"/>
    <xf numFmtId="0" fontId="121" fillId="58" borderId="0" applyNumberFormat="0" applyBorder="0" applyAlignment="0" applyProtection="0"/>
    <xf numFmtId="0" fontId="121" fillId="63" borderId="0" applyNumberFormat="0" applyBorder="0" applyAlignment="0" applyProtection="0"/>
    <xf numFmtId="0" fontId="121" fillId="71" borderId="0" applyNumberFormat="0" applyBorder="0" applyAlignment="0" applyProtection="0"/>
    <xf numFmtId="0" fontId="121" fillId="78" borderId="0" applyNumberFormat="0" applyBorder="0" applyAlignment="0" applyProtection="0"/>
    <xf numFmtId="0" fontId="93" fillId="1" borderId="77" applyFont="0" applyFill="0" applyBorder="0" applyAlignment="0">
      <alignment horizontal="center" vertical="center"/>
    </xf>
    <xf numFmtId="0" fontId="145" fillId="0" borderId="0"/>
    <xf numFmtId="210" fontId="90" fillId="0" borderId="0" applyFont="0" applyFill="0" applyBorder="0" applyAlignment="0" applyProtection="0"/>
    <xf numFmtId="0" fontId="107" fillId="0" borderId="0"/>
    <xf numFmtId="0" fontId="90" fillId="0" borderId="0"/>
    <xf numFmtId="0" fontId="107" fillId="0" borderId="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64" fontId="130" fillId="0" borderId="0">
      <protection locked="0"/>
    </xf>
    <xf numFmtId="0" fontId="135" fillId="0" borderId="0" applyNumberFormat="0" applyFill="0" applyBorder="0" applyAlignment="0" applyProtection="0">
      <alignment vertical="top"/>
      <protection locked="0"/>
    </xf>
    <xf numFmtId="38" fontId="98" fillId="80" borderId="0" applyNumberFormat="0" applyBorder="0" applyAlignment="0" applyProtection="0"/>
    <xf numFmtId="0" fontId="136" fillId="0" borderId="0">
      <alignment horizontal="left"/>
    </xf>
    <xf numFmtId="0" fontId="147" fillId="0" borderId="0" applyNumberFormat="0" applyFill="0" applyBorder="0" applyAlignment="0" applyProtection="0">
      <alignment vertical="top"/>
      <protection locked="0"/>
    </xf>
    <xf numFmtId="0" fontId="113" fillId="35" borderId="0" applyNumberFormat="0" applyBorder="0" applyAlignment="0" applyProtection="0"/>
    <xf numFmtId="0" fontId="113" fillId="35" borderId="0" applyNumberFormat="0" applyBorder="0" applyAlignment="0" applyProtection="0"/>
    <xf numFmtId="0" fontId="113" fillId="37" borderId="0" applyNumberFormat="0" applyBorder="0" applyAlignment="0" applyProtection="0"/>
    <xf numFmtId="0" fontId="113" fillId="43" borderId="0" applyNumberFormat="0" applyBorder="0" applyAlignment="0" applyProtection="0"/>
    <xf numFmtId="0" fontId="138" fillId="0" borderId="78"/>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173" fontId="90" fillId="0" borderId="0"/>
    <xf numFmtId="40" fontId="107" fillId="0" borderId="0"/>
    <xf numFmtId="211" fontId="90" fillId="0" borderId="0" applyFont="0" applyFill="0" applyBorder="0" applyAlignment="0" applyProtection="0"/>
    <xf numFmtId="206" fontId="90" fillId="0" borderId="0" applyFill="0" applyBorder="0" applyAlignment="0" applyProtection="0"/>
    <xf numFmtId="173" fontId="90" fillId="0" borderId="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133" fillId="0" borderId="0">
      <protection locked="0"/>
    </xf>
    <xf numFmtId="0" fontId="114" fillId="53" borderId="0" applyNumberFormat="0" applyBorder="0" applyAlignment="0" applyProtection="0"/>
    <xf numFmtId="0" fontId="139" fillId="81"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37" fontId="140" fillId="0" borderId="0"/>
    <xf numFmtId="179" fontId="90" fillId="0" borderId="0"/>
    <xf numFmtId="0" fontId="123" fillId="0" borderId="0"/>
    <xf numFmtId="0" fontId="123" fillId="0" borderId="0"/>
    <xf numFmtId="0" fontId="123" fillId="0" borderId="0"/>
    <xf numFmtId="0" fontId="148" fillId="0" borderId="0"/>
    <xf numFmtId="0" fontId="107" fillId="0" borderId="0"/>
    <xf numFmtId="0" fontId="148"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90" fillId="0" borderId="0"/>
    <xf numFmtId="0" fontId="107" fillId="0" borderId="0"/>
    <xf numFmtId="207" fontId="90" fillId="0" borderId="0" applyFont="0" applyFill="0" applyBorder="0" applyAlignment="0" applyProtection="0"/>
    <xf numFmtId="0" fontId="107" fillId="0" borderId="0"/>
    <xf numFmtId="0" fontId="10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90" fillId="0" borderId="0" applyNumberFormat="0" applyFont="0" applyFill="0" applyBorder="0" applyAlignment="0" applyProtection="0"/>
    <xf numFmtId="0" fontId="90" fillId="0" borderId="0"/>
    <xf numFmtId="0" fontId="12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123" fillId="0" borderId="0"/>
    <xf numFmtId="0" fontId="123" fillId="0" borderId="0"/>
    <xf numFmtId="0" fontId="148" fillId="0" borderId="0"/>
    <xf numFmtId="0" fontId="90" fillId="0" borderId="0"/>
    <xf numFmtId="0" fontId="148" fillId="0" borderId="0"/>
    <xf numFmtId="0" fontId="90" fillId="0" borderId="0"/>
    <xf numFmtId="0" fontId="90" fillId="0" borderId="0"/>
    <xf numFmtId="0" fontId="90" fillId="0" borderId="0"/>
    <xf numFmtId="0" fontId="90" fillId="0" borderId="0"/>
    <xf numFmtId="0" fontId="123" fillId="0" borderId="0"/>
    <xf numFmtId="0" fontId="148" fillId="0" borderId="0"/>
    <xf numFmtId="0" fontId="90" fillId="0" borderId="0"/>
    <xf numFmtId="0" fontId="90" fillId="0" borderId="0"/>
    <xf numFmtId="0" fontId="90" fillId="0" borderId="0"/>
    <xf numFmtId="0" fontId="107" fillId="0" borderId="0"/>
    <xf numFmtId="0" fontId="107" fillId="0" borderId="0"/>
    <xf numFmtId="0" fontId="90" fillId="0" borderId="0"/>
    <xf numFmtId="0" fontId="107" fillId="0" borderId="0"/>
    <xf numFmtId="0" fontId="90" fillId="0" borderId="0"/>
    <xf numFmtId="0" fontId="90" fillId="0" borderId="0"/>
    <xf numFmtId="0" fontId="107" fillId="0" borderId="0"/>
    <xf numFmtId="0" fontId="90" fillId="0" borderId="0"/>
    <xf numFmtId="0" fontId="90" fillId="0" borderId="0"/>
    <xf numFmtId="0" fontId="90" fillId="0" borderId="0"/>
    <xf numFmtId="0" fontId="90" fillId="0" borderId="0"/>
    <xf numFmtId="0" fontId="90" fillId="0" borderId="0"/>
    <xf numFmtId="0" fontId="107" fillId="0" borderId="0"/>
    <xf numFmtId="0" fontId="107" fillId="0" borderId="0"/>
    <xf numFmtId="0" fontId="141" fillId="0" borderId="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0" fontId="107" fillId="44" borderId="120" applyNumberFormat="0" applyFont="0" applyAlignment="0" applyProtection="0"/>
    <xf numFmtId="164" fontId="130" fillId="0" borderId="0">
      <protection locked="0"/>
    </xf>
    <xf numFmtId="10" fontId="90" fillId="0" borderId="0" applyFont="0" applyFill="0" applyBorder="0" applyAlignment="0" applyProtection="0"/>
    <xf numFmtId="9" fontId="107" fillId="0" borderId="0"/>
    <xf numFmtId="9" fontId="90" fillId="0" borderId="0" applyFill="0" applyBorder="0" applyAlignment="0" applyProtection="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xf numFmtId="9" fontId="90" fillId="0" borderId="0" applyFill="0" applyBorder="0" applyAlignment="0" applyProtection="0"/>
    <xf numFmtId="0" fontId="107" fillId="0" borderId="0"/>
    <xf numFmtId="0" fontId="107" fillId="0" borderId="0" applyNumberFormat="0" applyFill="0" applyBorder="0" applyAlignment="0" applyProtection="0"/>
    <xf numFmtId="0" fontId="142" fillId="0" borderId="80" applyNumberFormat="0" applyFont="0" applyBorder="0" applyAlignment="0"/>
    <xf numFmtId="9" fontId="90" fillId="0" borderId="0"/>
    <xf numFmtId="9" fontId="90" fillId="0" borderId="0" applyFill="0" applyBorder="0" applyAlignment="0" applyProtection="0"/>
    <xf numFmtId="9" fontId="107" fillId="0" borderId="0"/>
    <xf numFmtId="0" fontId="90" fillId="0" borderId="0"/>
    <xf numFmtId="9" fontId="107" fillId="0" borderId="0"/>
    <xf numFmtId="9" fontId="90" fillId="0" borderId="0" applyFont="0" applyFill="0" applyBorder="0" applyAlignment="0" applyProtection="0"/>
    <xf numFmtId="9" fontId="107" fillId="0" borderId="0"/>
    <xf numFmtId="9" fontId="90" fillId="0" borderId="0" applyFont="0" applyFill="0" applyBorder="0" applyAlignment="0" applyProtection="0"/>
    <xf numFmtId="9" fontId="90" fillId="0" borderId="0"/>
    <xf numFmtId="9" fontId="90" fillId="0" borderId="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ont="0" applyFill="0" applyBorder="0" applyAlignment="0" applyProtection="0"/>
    <xf numFmtId="9" fontId="107" fillId="0" borderId="0" applyFont="0" applyFill="0" applyBorder="0" applyAlignment="0" applyProtection="0"/>
    <xf numFmtId="9" fontId="107" fillId="0" borderId="0"/>
    <xf numFmtId="9" fontId="107"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7" fillId="0" borderId="0"/>
    <xf numFmtId="9" fontId="90" fillId="0" borderId="0" applyFill="0" applyBorder="0" applyAlignment="0" applyProtection="0"/>
    <xf numFmtId="0" fontId="133" fillId="0" borderId="0">
      <protection locked="0"/>
    </xf>
    <xf numFmtId="38" fontId="143" fillId="0" borderId="0"/>
    <xf numFmtId="164" fontId="144" fillId="0" borderId="0">
      <protection locked="0"/>
    </xf>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182"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xf numFmtId="183" fontId="90" fillId="0" borderId="0"/>
    <xf numFmtId="183" fontId="90" fillId="0" borderId="0" applyFill="0" applyBorder="0" applyAlignment="0" applyProtection="0"/>
    <xf numFmtId="207" fontId="107" fillId="0" borderId="0" applyFont="0" applyFill="0" applyBorder="0" applyAlignment="0" applyProtection="0"/>
    <xf numFmtId="183" fontId="90" fillId="0" borderId="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3" fontId="90" fillId="0" borderId="0"/>
    <xf numFmtId="183" fontId="90" fillId="0" borderId="0"/>
    <xf numFmtId="183" fontId="90" fillId="0" borderId="0" applyFill="0" applyBorder="0" applyAlignment="0" applyProtection="0"/>
    <xf numFmtId="181" fontId="107" fillId="0" borderId="0"/>
    <xf numFmtId="208"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3" fontId="90" fillId="0" borderId="0" applyFill="0" applyBorder="0" applyAlignment="0" applyProtection="0"/>
    <xf numFmtId="181" fontId="107" fillId="0" borderId="0"/>
    <xf numFmtId="208" fontId="90" fillId="0" borderId="0" applyFont="0" applyFill="0" applyBorder="0" applyAlignment="0" applyProtection="0"/>
    <xf numFmtId="181" fontId="107" fillId="0" borderId="0"/>
    <xf numFmtId="208"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0" fontId="138" fillId="0" borderId="0"/>
    <xf numFmtId="0" fontId="117" fillId="0" borderId="0"/>
    <xf numFmtId="0" fontId="117" fillId="0" borderId="0" applyNumberFormat="0" applyFill="0" applyBorder="0" applyAlignment="0" applyProtection="0"/>
    <xf numFmtId="0" fontId="119" fillId="0" borderId="0"/>
    <xf numFmtId="0" fontId="119" fillId="0" borderId="0" applyNumberFormat="0" applyFill="0" applyBorder="0" applyAlignment="0" applyProtection="0"/>
    <xf numFmtId="0" fontId="109" fillId="0" borderId="82" applyNumberFormat="0" applyFill="0" applyAlignment="0" applyProtection="0"/>
    <xf numFmtId="0" fontId="125" fillId="0" borderId="70" applyNumberFormat="0" applyFill="0" applyAlignment="0" applyProtection="0"/>
    <xf numFmtId="0" fontId="110" fillId="0" borderId="83" applyNumberFormat="0" applyFill="0" applyAlignment="0" applyProtection="0"/>
    <xf numFmtId="0" fontId="126" fillId="0" borderId="71" applyNumberFormat="0" applyFill="0" applyAlignment="0" applyProtection="0"/>
    <xf numFmtId="0" fontId="111" fillId="0" borderId="84" applyNumberFormat="0" applyFill="0" applyAlignment="0" applyProtection="0"/>
    <xf numFmtId="0" fontId="127" fillId="0" borderId="72" applyNumberFormat="0" applyFill="0" applyAlignment="0" applyProtection="0"/>
    <xf numFmtId="0" fontId="111" fillId="0" borderId="0" applyNumberFormat="0" applyFill="0" applyBorder="0" applyAlignment="0" applyProtection="0"/>
    <xf numFmtId="0" fontId="127" fillId="0" borderId="0" applyNumberFormat="0" applyFill="0" applyBorder="0" applyAlignment="0" applyProtection="0"/>
    <xf numFmtId="0" fontId="124" fillId="0" borderId="0"/>
    <xf numFmtId="0" fontId="12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4" fillId="0" borderId="0" applyNumberFormat="0" applyFill="0" applyBorder="0" applyAlignment="0" applyProtection="0"/>
    <xf numFmtId="0" fontId="118" fillId="68" borderId="74" applyNumberFormat="0" applyAlignment="0" applyProtection="0"/>
    <xf numFmtId="0" fontId="118" fillId="68" borderId="74" applyNumberFormat="0" applyAlignment="0" applyProtection="0"/>
    <xf numFmtId="207" fontId="107" fillId="0" borderId="0" applyFont="0" applyFill="0" applyBorder="0" applyAlignment="0" applyProtection="0"/>
    <xf numFmtId="207" fontId="93" fillId="0" borderId="0" applyFill="0" applyBorder="0" applyAlignment="0" applyProtection="0"/>
    <xf numFmtId="180" fontId="107" fillId="0" borderId="0"/>
    <xf numFmtId="181" fontId="107" fillId="0" borderId="0"/>
    <xf numFmtId="208"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182"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0" fontId="107" fillId="0" borderId="0"/>
    <xf numFmtId="180" fontId="107" fillId="0" borderId="0"/>
    <xf numFmtId="180" fontId="107" fillId="0" borderId="0"/>
    <xf numFmtId="180" fontId="107" fillId="0" borderId="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182" fontId="90" fillId="0" borderId="0"/>
    <xf numFmtId="182" fontId="90" fillId="0" borderId="0" applyFill="0" applyBorder="0" applyAlignment="0" applyProtection="0"/>
    <xf numFmtId="207" fontId="107" fillId="0" borderId="0" applyFont="0" applyFill="0" applyBorder="0" applyAlignment="0" applyProtection="0"/>
    <xf numFmtId="9" fontId="93" fillId="0" borderId="0" applyFill="0" applyBorder="0" applyAlignment="0" applyProtection="0"/>
    <xf numFmtId="9" fontId="93" fillId="0" borderId="0" applyFill="0" applyBorder="0" applyAlignment="0" applyProtection="0"/>
    <xf numFmtId="0" fontId="93" fillId="1" borderId="77" applyFont="0" applyFill="0" applyBorder="0" applyAlignment="0">
      <alignment horizontal="center" vertical="center"/>
    </xf>
    <xf numFmtId="206" fontId="93" fillId="0" borderId="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93" fillId="0" borderId="0" applyFill="0" applyBorder="0" applyAlignment="0" applyProtection="0"/>
    <xf numFmtId="206" fontId="90" fillId="0" borderId="0" applyFill="0" applyBorder="0" applyAlignment="0" applyProtection="0"/>
    <xf numFmtId="206" fontId="107" fillId="0" borderId="0" applyFont="0" applyFill="0" applyBorder="0" applyAlignment="0" applyProtection="0"/>
    <xf numFmtId="206" fontId="90" fillId="0" borderId="0" applyFill="0" applyBorder="0" applyAlignment="0" applyProtection="0"/>
    <xf numFmtId="206" fontId="90" fillId="0" borderId="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23"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206" fontId="107" fillId="0" borderId="0" applyFont="0" applyFill="0" applyBorder="0" applyAlignment="0" applyProtection="0"/>
    <xf numFmtId="0" fontId="2" fillId="0" borderId="0"/>
    <xf numFmtId="9" fontId="93" fillId="0" borderId="0" applyFill="0" applyBorder="0" applyAlignment="0" applyProtection="0"/>
    <xf numFmtId="9" fontId="93" fillId="0" borderId="0" applyFill="0" applyBorder="0" applyAlignment="0" applyProtection="0"/>
    <xf numFmtId="0" fontId="90" fillId="0" borderId="0" applyNumberFormat="0" applyFont="0" applyFill="0" applyBorder="0" applyAlignment="0" applyProtection="0"/>
    <xf numFmtId="9"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6"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07"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90" fillId="0" borderId="0" applyFill="0" applyBorder="0" applyAlignment="0" applyProtection="0"/>
    <xf numFmtId="207" fontId="93" fillId="0" borderId="0" applyFill="0" applyBorder="0" applyAlignment="0" applyProtection="0"/>
    <xf numFmtId="207" fontId="107" fillId="0" borderId="0" applyFont="0" applyFill="0" applyBorder="0" applyAlignment="0" applyProtection="0"/>
    <xf numFmtId="207" fontId="93" fillId="0" borderId="0" applyFill="0" applyBorder="0" applyAlignment="0" applyProtection="0"/>
    <xf numFmtId="207" fontId="90" fillId="0" borderId="0" applyFont="0" applyFill="0" applyBorder="0" applyAlignment="0" applyProtection="0"/>
    <xf numFmtId="207" fontId="90"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90" fillId="0" borderId="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23"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207" fontId="107" fillId="0" borderId="0" applyFont="0" applyFill="0" applyBorder="0" applyAlignment="0" applyProtection="0"/>
    <xf numFmtId="0" fontId="2" fillId="0" borderId="0"/>
    <xf numFmtId="0" fontId="90" fillId="0" borderId="0"/>
    <xf numFmtId="0" fontId="107" fillId="0" borderId="0"/>
    <xf numFmtId="0" fontId="90" fillId="0" borderId="0"/>
    <xf numFmtId="0" fontId="107" fillId="47"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83" borderId="0" applyNumberFormat="0" applyBorder="0" applyAlignment="0" applyProtection="0"/>
    <xf numFmtId="0" fontId="107" fillId="110" borderId="0" applyNumberFormat="0" applyBorder="0" applyAlignment="0" applyProtection="0"/>
    <xf numFmtId="0" fontId="107" fillId="83" borderId="0" applyNumberFormat="0" applyBorder="0" applyAlignment="0" applyProtection="0"/>
    <xf numFmtId="0" fontId="107" fillId="47"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81" borderId="0" applyNumberFormat="0" applyBorder="0" applyAlignment="0" applyProtection="0"/>
    <xf numFmtId="0" fontId="107" fillId="111" borderId="0" applyNumberFormat="0" applyBorder="0" applyAlignment="0" applyProtection="0"/>
    <xf numFmtId="0" fontId="107" fillId="81" borderId="0" applyNumberFormat="0" applyBorder="0" applyAlignment="0" applyProtection="0"/>
    <xf numFmtId="0" fontId="121" fillId="111" borderId="0" applyNumberFormat="0" applyBorder="0" applyAlignment="0" applyProtection="0"/>
    <xf numFmtId="0" fontId="121" fillId="109" borderId="0" applyNumberFormat="0" applyBorder="0" applyAlignment="0" applyProtection="0"/>
    <xf numFmtId="0" fontId="121" fillId="112" borderId="0" applyNumberFormat="0" applyBorder="0" applyAlignment="0" applyProtection="0"/>
    <xf numFmtId="0" fontId="121" fillId="81" borderId="0" applyNumberFormat="0" applyBorder="0" applyAlignment="0" applyProtection="0"/>
    <xf numFmtId="0" fontId="121" fillId="63" borderId="0" applyNumberFormat="0" applyBorder="0" applyAlignment="0" applyProtection="0"/>
    <xf numFmtId="0" fontId="121" fillId="76" borderId="0" applyNumberFormat="0" applyBorder="0" applyAlignment="0" applyProtection="0"/>
    <xf numFmtId="0" fontId="112" fillId="47" borderId="0" applyNumberFormat="0" applyBorder="0" applyAlignment="0" applyProtection="0"/>
    <xf numFmtId="0" fontId="122" fillId="113" borderId="119" applyNumberFormat="0" applyAlignment="0" applyProtection="0"/>
    <xf numFmtId="0" fontId="118" fillId="114" borderId="74" applyNumberFormat="0" applyAlignment="0" applyProtection="0"/>
    <xf numFmtId="0" fontId="129" fillId="0" borderId="75" applyNumberFormat="0" applyFill="0" applyAlignment="0" applyProtection="0"/>
    <xf numFmtId="0" fontId="121" fillId="63" borderId="0" applyNumberFormat="0" applyBorder="0" applyAlignment="0" applyProtection="0"/>
    <xf numFmtId="0" fontId="121" fillId="78" borderId="0" applyNumberFormat="0" applyBorder="0" applyAlignment="0" applyProtection="0"/>
    <xf numFmtId="0" fontId="121" fillId="114" borderId="0" applyNumberFormat="0" applyBorder="0" applyAlignment="0" applyProtection="0"/>
    <xf numFmtId="0" fontId="121" fillId="55" borderId="0" applyNumberFormat="0" applyBorder="0" applyAlignment="0" applyProtection="0"/>
    <xf numFmtId="0" fontId="121" fillId="74" borderId="0" applyNumberFormat="0" applyBorder="0" applyAlignment="0" applyProtection="0"/>
    <xf numFmtId="0" fontId="121" fillId="76" borderId="0" applyNumberFormat="0" applyBorder="0" applyAlignment="0" applyProtection="0"/>
    <xf numFmtId="0" fontId="115" fillId="109" borderId="119" applyNumberFormat="0" applyAlignment="0" applyProtection="0"/>
    <xf numFmtId="0" fontId="90" fillId="0" borderId="0"/>
    <xf numFmtId="0" fontId="107" fillId="0" borderId="0"/>
    <xf numFmtId="0" fontId="90" fillId="83" borderId="124" applyNumberFormat="0" applyAlignment="0" applyProtection="0"/>
    <xf numFmtId="9" fontId="90" fillId="0" borderId="0" applyFill="0" applyBorder="0" applyAlignment="0" applyProtection="0"/>
    <xf numFmtId="0" fontId="99" fillId="113" borderId="121" applyNumberFormat="0" applyAlignment="0" applyProtection="0"/>
    <xf numFmtId="0" fontId="117" fillId="0" borderId="0" applyNumberFormat="0" applyFill="0" applyBorder="0" applyAlignment="0" applyProtection="0"/>
    <xf numFmtId="0" fontId="119" fillId="0" borderId="0" applyNumberFormat="0" applyFill="0" applyBorder="0" applyAlignment="0" applyProtection="0"/>
    <xf numFmtId="0" fontId="166" fillId="0" borderId="125" applyNumberFormat="0" applyFill="0" applyAlignment="0" applyProtection="0"/>
    <xf numFmtId="0" fontId="167" fillId="0" borderId="126" applyNumberFormat="0" applyFill="0" applyAlignment="0" applyProtection="0"/>
    <xf numFmtId="0" fontId="96" fillId="0" borderId="127" applyNumberFormat="0" applyFill="0" applyAlignment="0" applyProtection="0"/>
    <xf numFmtId="0" fontId="96" fillId="0" borderId="0" applyNumberFormat="0" applyFill="0" applyBorder="0" applyAlignment="0" applyProtection="0"/>
    <xf numFmtId="0" fontId="168" fillId="0" borderId="0" applyNumberFormat="0" applyFill="0" applyBorder="0" applyAlignment="0" applyProtection="0"/>
    <xf numFmtId="0" fontId="120" fillId="0" borderId="128" applyNumberFormat="0" applyFill="0" applyAlignment="0" applyProtection="0"/>
    <xf numFmtId="180" fontId="90" fillId="0" borderId="0" applyFill="0" applyBorder="0" applyAlignment="0" applyProtection="0"/>
    <xf numFmtId="0" fontId="32" fillId="0" borderId="101"/>
    <xf numFmtId="0" fontId="127" fillId="0" borderId="134" applyNumberFormat="0" applyFill="0" applyAlignment="0" applyProtection="0"/>
    <xf numFmtId="0" fontId="127" fillId="0" borderId="134" applyNumberFormat="0" applyFill="0" applyAlignment="0" applyProtection="0"/>
    <xf numFmtId="0" fontId="122" fillId="66" borderId="135"/>
    <xf numFmtId="0" fontId="122" fillId="66"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7" borderId="135" applyNumberFormat="0" applyAlignment="0" applyProtection="0"/>
    <xf numFmtId="0" fontId="122" fillId="67" borderId="135" applyNumberFormat="0" applyAlignment="0" applyProtection="0"/>
    <xf numFmtId="0" fontId="118" fillId="68" borderId="136" applyNumberFormat="0" applyAlignment="0" applyProtection="0"/>
    <xf numFmtId="0" fontId="118" fillId="69" borderId="136" applyNumberFormat="0" applyAlignment="0" applyProtection="0"/>
    <xf numFmtId="0" fontId="115" fillId="79" borderId="135"/>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5" fillId="53" borderId="135" applyNumberFormat="0" applyAlignment="0" applyProtection="0"/>
    <xf numFmtId="0" fontId="115" fillId="48" borderId="135" applyNumberFormat="0" applyAlignment="0" applyProtection="0"/>
    <xf numFmtId="0" fontId="115" fillId="39" borderId="135" applyNumberFormat="0" applyAlignment="0" applyProtection="0"/>
    <xf numFmtId="0" fontId="115" fillId="39" borderId="135" applyNumberFormat="0" applyAlignment="0" applyProtection="0"/>
    <xf numFmtId="0" fontId="93" fillId="1" borderId="137" applyFont="0" applyFill="0" applyBorder="0" applyAlignment="0">
      <alignment horizontal="center" vertical="center"/>
    </xf>
    <xf numFmtId="10" fontId="98" fillId="80" borderId="87" applyNumberFormat="0" applyBorder="0" applyAlignment="0" applyProtection="0"/>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82" borderId="139"/>
    <xf numFmtId="0" fontId="107" fillId="83" borderId="139" applyNumberForma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42" fillId="0" borderId="140" applyNumberFormat="0" applyFont="0" applyBorder="0" applyAlignment="0"/>
    <xf numFmtId="0" fontId="99" fillId="66" borderId="141"/>
    <xf numFmtId="0" fontId="99" fillId="66"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18" fillId="68" borderId="136" applyNumberFormat="0" applyAlignment="0" applyProtection="0"/>
    <xf numFmtId="0" fontId="118" fillId="68" borderId="136" applyNumberFormat="0" applyAlignment="0" applyProtection="0"/>
    <xf numFmtId="0" fontId="93" fillId="1" borderId="137" applyFont="0" applyFill="0" applyBorder="0" applyAlignment="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27" fillId="0" borderId="134" applyNumberFormat="0" applyFill="0" applyAlignment="0" applyProtection="0"/>
    <xf numFmtId="0" fontId="122" fillId="66" borderId="135"/>
    <xf numFmtId="0" fontId="122" fillId="66"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7" borderId="135" applyNumberFormat="0" applyAlignment="0" applyProtection="0"/>
    <xf numFmtId="0" fontId="122" fillId="67" borderId="135" applyNumberFormat="0" applyAlignment="0" applyProtection="0"/>
    <xf numFmtId="0" fontId="118" fillId="68" borderId="136" applyNumberFormat="0" applyAlignment="0" applyProtection="0"/>
    <xf numFmtId="0" fontId="118" fillId="69" borderId="136" applyNumberFormat="0" applyAlignment="0" applyProtection="0"/>
    <xf numFmtId="0" fontId="115" fillId="79" borderId="135"/>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5" fillId="53" borderId="135" applyNumberFormat="0" applyAlignment="0" applyProtection="0"/>
    <xf numFmtId="0" fontId="115" fillId="48" borderId="135" applyNumberFormat="0" applyAlignment="0" applyProtection="0"/>
    <xf numFmtId="0" fontId="115" fillId="39" borderId="135" applyNumberFormat="0" applyAlignment="0" applyProtection="0"/>
    <xf numFmtId="0" fontId="115" fillId="39" borderId="135" applyNumberFormat="0" applyAlignment="0" applyProtection="0"/>
    <xf numFmtId="0" fontId="93" fillId="1" borderId="137" applyFont="0" applyFill="0" applyBorder="0" applyAlignment="0">
      <alignment horizontal="center" vertical="center"/>
    </xf>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82" borderId="139"/>
    <xf numFmtId="0" fontId="107" fillId="83" borderId="139" applyNumberForma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42" fillId="0" borderId="140" applyNumberFormat="0" applyFont="0" applyBorder="0" applyAlignment="0"/>
    <xf numFmtId="0" fontId="99" fillId="66" borderId="141"/>
    <xf numFmtId="0" fontId="99" fillId="66"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18" fillId="68" borderId="136" applyNumberFormat="0" applyAlignment="0" applyProtection="0"/>
    <xf numFmtId="0" fontId="118" fillId="68" borderId="136" applyNumberFormat="0" applyAlignment="0" applyProtection="0"/>
    <xf numFmtId="0" fontId="93" fillId="1" borderId="137" applyFont="0" applyFill="0" applyBorder="0" applyAlignment="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38" fillId="0" borderId="138"/>
    <xf numFmtId="0" fontId="127" fillId="0" borderId="134" applyNumberFormat="0" applyFill="0" applyAlignment="0" applyProtection="0"/>
    <xf numFmtId="0" fontId="138" fillId="0" borderId="138"/>
    <xf numFmtId="0" fontId="127" fillId="0" borderId="134"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27" fillId="0" borderId="134" applyNumberFormat="0" applyFill="0" applyAlignment="0" applyProtection="0"/>
    <xf numFmtId="0" fontId="1" fillId="0" borderId="0"/>
    <xf numFmtId="0" fontId="1" fillId="0" borderId="0"/>
    <xf numFmtId="0" fontId="127" fillId="0" borderId="134" applyNumberFormat="0" applyFill="0" applyAlignment="0" applyProtection="0"/>
    <xf numFmtId="10" fontId="98" fillId="80" borderId="87" applyNumberFormat="0" applyBorder="0" applyAlignment="0" applyProtection="0"/>
    <xf numFmtId="0" fontId="138" fillId="0" borderId="138"/>
    <xf numFmtId="0" fontId="1" fillId="0" borderId="0"/>
    <xf numFmtId="0" fontId="32" fillId="0" borderId="101"/>
    <xf numFmtId="0" fontId="111" fillId="0" borderId="142" applyNumberFormat="0" applyFill="0" applyAlignment="0" applyProtection="0"/>
    <xf numFmtId="10" fontId="98" fillId="80" borderId="87" applyNumberFormat="0" applyBorder="0" applyAlignment="0" applyProtection="0"/>
    <xf numFmtId="0" fontId="46" fillId="0" borderId="15" applyProtection="0"/>
    <xf numFmtId="0" fontId="1" fillId="0" borderId="0"/>
    <xf numFmtId="0" fontId="1" fillId="0" borderId="0"/>
    <xf numFmtId="0" fontId="1" fillId="0" borderId="0"/>
    <xf numFmtId="0" fontId="142" fillId="0" borderId="140" applyNumberFormat="0" applyFont="0" applyBorder="0" applyAlignment="0"/>
    <xf numFmtId="0" fontId="1" fillId="0" borderId="0"/>
    <xf numFmtId="0" fontId="1" fillId="0" borderId="0"/>
    <xf numFmtId="0" fontId="127" fillId="0" borderId="134" applyNumberFormat="0" applyFill="0" applyAlignment="0" applyProtection="0"/>
    <xf numFmtId="0" fontId="1" fillId="0" borderId="0"/>
    <xf numFmtId="0" fontId="1" fillId="0" borderId="0"/>
    <xf numFmtId="0" fontId="127" fillId="0" borderId="134" applyNumberFormat="0" applyFill="0" applyAlignment="0" applyProtection="0"/>
    <xf numFmtId="0" fontId="127" fillId="0" borderId="134" applyNumberFormat="0" applyFill="0" applyAlignment="0" applyProtection="0"/>
    <xf numFmtId="0" fontId="127" fillId="0" borderId="134" applyNumberFormat="0" applyFill="0" applyAlignment="0" applyProtection="0"/>
    <xf numFmtId="0" fontId="1" fillId="0" borderId="0"/>
    <xf numFmtId="0" fontId="1" fillId="0" borderId="0"/>
    <xf numFmtId="10" fontId="98" fillId="80" borderId="87" applyNumberFormat="0" applyBorder="0" applyAlignment="0" applyProtection="0"/>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138"/>
    <xf numFmtId="0" fontId="142" fillId="0" borderId="140" applyNumberFormat="0" applyFont="0" applyBorder="0" applyAlignment="0"/>
    <xf numFmtId="0" fontId="111" fillId="0" borderId="142" applyNumberFormat="0" applyFill="0" applyAlignment="0" applyProtection="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142" applyNumberFormat="0" applyFill="0" applyAlignment="0" applyProtection="0"/>
    <xf numFmtId="0" fontId="142" fillId="0" borderId="140"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56" fillId="0" borderId="101"/>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2" fillId="66" borderId="135"/>
    <xf numFmtId="0" fontId="115" fillId="48" borderId="135" applyNumberFormat="0" applyAlignment="0" applyProtection="0"/>
    <xf numFmtId="0" fontId="116" fillId="80" borderId="135" applyNumberFormat="0" applyAlignment="0" applyProtection="0"/>
    <xf numFmtId="0" fontId="107" fillId="83" borderId="139" applyNumberFormat="0" applyAlignment="0" applyProtection="0"/>
    <xf numFmtId="0" fontId="118" fillId="96" borderId="136" applyNumberFormat="0" applyAlignment="0" applyProtection="0"/>
    <xf numFmtId="0" fontId="122" fillId="66" borderId="135" applyNumberFormat="0" applyAlignment="0" applyProtection="0"/>
    <xf numFmtId="0" fontId="1" fillId="0" borderId="0"/>
    <xf numFmtId="0" fontId="127" fillId="0" borderId="134" applyNumberFormat="0" applyFill="0" applyAlignment="0" applyProtection="0"/>
    <xf numFmtId="0" fontId="99" fillId="66" borderId="141"/>
    <xf numFmtId="0" fontId="1" fillId="0" borderId="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10" fontId="98" fillId="80" borderId="87" applyNumberFormat="0" applyBorder="0" applyAlignment="0" applyProtection="0"/>
    <xf numFmtId="0" fontId="99" fillId="87" borderId="141" applyNumberFormat="0" applyAlignment="0" applyProtection="0"/>
    <xf numFmtId="0" fontId="120" fillId="0" borderId="143" applyNumberFormat="0" applyFill="0" applyAlignment="0" applyProtection="0"/>
    <xf numFmtId="0" fontId="115" fillId="79" borderId="135"/>
    <xf numFmtId="0" fontId="127" fillId="0" borderId="134" applyNumberFormat="0" applyFill="0" applyAlignment="0" applyProtection="0"/>
    <xf numFmtId="0" fontId="122" fillId="66" borderId="135" applyNumberFormat="0" applyAlignment="0" applyProtection="0"/>
    <xf numFmtId="0" fontId="116" fillId="80" borderId="135" applyNumberFormat="0" applyAlignment="0" applyProtection="0"/>
    <xf numFmtId="0" fontId="118" fillId="69" borderId="136" applyNumberFormat="0" applyAlignment="0" applyProtection="0"/>
    <xf numFmtId="0" fontId="122" fillId="66" borderId="135" applyNumberFormat="0" applyAlignment="0" applyProtection="0"/>
    <xf numFmtId="0" fontId="122" fillId="87" borderId="135" applyNumberFormat="0" applyAlignment="0" applyProtection="0"/>
    <xf numFmtId="0" fontId="122" fillId="87"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90" borderId="135" applyNumberFormat="0" applyAlignment="0" applyProtection="0"/>
    <xf numFmtId="0" fontId="115" fillId="90" borderId="135" applyNumberFormat="0" applyAlignment="0" applyProtection="0"/>
    <xf numFmtId="0" fontId="115" fillId="84" borderId="135" applyNumberFormat="0" applyAlignment="0" applyProtection="0"/>
    <xf numFmtId="0" fontId="115" fillId="84" borderId="135" applyNumberFormat="0" applyAlignment="0" applyProtection="0"/>
    <xf numFmtId="0" fontId="1" fillId="0" borderId="0"/>
    <xf numFmtId="0" fontId="107" fillId="89" borderId="1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66" borderId="141" applyNumberFormat="0" applyAlignment="0" applyProtection="0"/>
    <xf numFmtId="0" fontId="107" fillId="82" borderId="139"/>
    <xf numFmtId="0" fontId="107" fillId="89" borderId="139" applyNumberFormat="0" applyFont="0" applyAlignment="0" applyProtection="0"/>
    <xf numFmtId="0" fontId="107" fillId="89" borderId="139" applyNumberFormat="0" applyFont="0" applyAlignment="0" applyProtection="0"/>
    <xf numFmtId="0" fontId="107" fillId="83" borderId="139" applyNumberFormat="0" applyAlignment="0" applyProtection="0"/>
    <xf numFmtId="0" fontId="99" fillId="87" borderId="141" applyNumberFormat="0" applyAlignment="0" applyProtection="0"/>
    <xf numFmtId="0" fontId="90" fillId="89" borderId="139" applyNumberFormat="0" applyFont="0" applyAlignment="0" applyProtection="0"/>
    <xf numFmtId="0" fontId="90" fillId="89" borderId="139" applyNumberFormat="0" applyFont="0" applyAlignment="0" applyProtection="0"/>
    <xf numFmtId="0" fontId="107" fillId="83" borderId="139" applyNumberFormat="0" applyAlignment="0" applyProtection="0"/>
    <xf numFmtId="0" fontId="107" fillId="89" borderId="139" applyNumberFormat="0" applyFont="0" applyAlignment="0" applyProtection="0"/>
    <xf numFmtId="0" fontId="107" fillId="89" borderId="139" applyNumberFormat="0" applyFont="0" applyAlignment="0" applyProtection="0"/>
    <xf numFmtId="0" fontId="107" fillId="89" borderId="139" applyNumberFormat="0" applyFont="0" applyAlignment="0" applyProtection="0"/>
    <xf numFmtId="0" fontId="99" fillId="66" borderId="141" applyNumberFormat="0" applyAlignment="0" applyProtection="0"/>
    <xf numFmtId="0" fontId="99" fillId="80" borderId="141" applyNumberFormat="0" applyAlignment="0" applyProtection="0"/>
    <xf numFmtId="0" fontId="99" fillId="80" borderId="141" applyNumberFormat="0" applyAlignment="0" applyProtection="0"/>
    <xf numFmtId="0" fontId="99" fillId="66"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18" fillId="96" borderId="136" applyNumberFormat="0" applyAlignment="0" applyProtection="0"/>
    <xf numFmtId="0" fontId="120" fillId="0" borderId="144" applyNumberFormat="0" applyFill="0" applyAlignment="0" applyProtection="0"/>
    <xf numFmtId="0" fontId="118" fillId="96" borderId="136" applyNumberFormat="0" applyAlignment="0" applyProtection="0"/>
    <xf numFmtId="0" fontId="127" fillId="0" borderId="134" applyNumberFormat="0" applyFill="0" applyAlignment="0" applyProtection="0"/>
    <xf numFmtId="0" fontId="127" fillId="0" borderId="134" applyNumberFormat="0" applyFill="0" applyAlignment="0" applyProtection="0"/>
    <xf numFmtId="0" fontId="122" fillId="66" borderId="135"/>
    <xf numFmtId="0" fontId="122" fillId="66"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7" borderId="135" applyNumberFormat="0" applyAlignment="0" applyProtection="0"/>
    <xf numFmtId="0" fontId="122" fillId="67" borderId="135" applyNumberFormat="0" applyAlignment="0" applyProtection="0"/>
    <xf numFmtId="0" fontId="118" fillId="68" borderId="136" applyNumberFormat="0" applyAlignment="0" applyProtection="0"/>
    <xf numFmtId="0" fontId="118" fillId="69" borderId="136" applyNumberFormat="0" applyAlignment="0" applyProtection="0"/>
    <xf numFmtId="0" fontId="115" fillId="79" borderId="135"/>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5" fillId="53" borderId="135" applyNumberFormat="0" applyAlignment="0" applyProtection="0"/>
    <xf numFmtId="0" fontId="115" fillId="48" borderId="135" applyNumberFormat="0" applyAlignment="0" applyProtection="0"/>
    <xf numFmtId="0" fontId="115" fillId="39" borderId="135" applyNumberFormat="0" applyAlignment="0" applyProtection="0"/>
    <xf numFmtId="0" fontId="115" fillId="39" borderId="135" applyNumberFormat="0" applyAlignment="0" applyProtection="0"/>
    <xf numFmtId="0" fontId="93" fillId="1" borderId="137" applyFont="0" applyFill="0" applyBorder="0" applyAlignment="0">
      <alignment horizontal="center" vertical="center"/>
    </xf>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82" borderId="139"/>
    <xf numFmtId="0" fontId="107" fillId="83" borderId="139" applyNumberForma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42" fillId="0" borderId="140" applyNumberFormat="0" applyFont="0" applyBorder="0" applyAlignment="0"/>
    <xf numFmtId="0" fontId="99" fillId="66" borderId="141"/>
    <xf numFmtId="0" fontId="99" fillId="66"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111" fillId="0" borderId="142" applyNumberFormat="0" applyFill="0" applyAlignment="0" applyProtection="0"/>
    <xf numFmtId="0" fontId="127" fillId="0" borderId="134" applyNumberFormat="0" applyFill="0" applyAlignment="0" applyProtection="0"/>
    <xf numFmtId="0" fontId="120" fillId="0" borderId="144"/>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18" fillId="68" borderId="136" applyNumberFormat="0" applyAlignment="0" applyProtection="0"/>
    <xf numFmtId="0" fontId="118" fillId="68" borderId="136" applyNumberFormat="0" applyAlignment="0" applyProtection="0"/>
    <xf numFmtId="0" fontId="93" fillId="1" borderId="137" applyFont="0" applyFill="0" applyBorder="0" applyAlignment="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44" borderId="139" applyNumberFormat="0" applyFont="0" applyAlignment="0" applyProtection="0"/>
    <xf numFmtId="0" fontId="11" fillId="0" borderId="3" applyProtection="0"/>
    <xf numFmtId="0" fontId="11" fillId="0" borderId="3"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xf numFmtId="0" fontId="107" fillId="44" borderId="139" applyNumberFormat="0" applyFon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6" borderId="141" applyNumberFormat="0" applyAlignment="0" applyProtection="0"/>
    <xf numFmtId="0" fontId="99" fillId="66" borderId="141"/>
    <xf numFmtId="0" fontId="107" fillId="44" borderId="139" applyNumberFormat="0" applyFont="0" applyAlignment="0" applyProtection="0"/>
    <xf numFmtId="0" fontId="107" fillId="44" borderId="139" applyNumberFormat="0" applyFont="0" applyAlignment="0" applyProtection="0"/>
    <xf numFmtId="0" fontId="1" fillId="0" borderId="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82" borderId="1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101"/>
    <xf numFmtId="0" fontId="1" fillId="0" borderId="0"/>
    <xf numFmtId="0" fontId="1" fillId="0" borderId="0"/>
    <xf numFmtId="0" fontId="1" fillId="0" borderId="0"/>
    <xf numFmtId="0" fontId="93" fillId="1" borderId="137" applyFont="0" applyFill="0" applyBorder="0" applyAlignment="0">
      <alignment horizontal="center" vertical="center"/>
    </xf>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4"/>
    <xf numFmtId="0" fontId="111" fillId="0" borderId="142" applyNumberFormat="0" applyFill="0" applyAlignment="0" applyProtection="0"/>
    <xf numFmtId="0" fontId="88" fillId="0" borderId="0"/>
    <xf numFmtId="0" fontId="88" fillId="0" borderId="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83" borderId="139" applyNumberFormat="0" applyAlignment="0" applyProtection="0"/>
    <xf numFmtId="0" fontId="107" fillId="82" borderId="139"/>
    <xf numFmtId="0" fontId="1" fillId="0" borderId="0"/>
    <xf numFmtId="0" fontId="1" fillId="0" borderId="0"/>
    <xf numFmtId="0" fontId="1" fillId="0" borderId="0"/>
    <xf numFmtId="0" fontId="1" fillId="0" borderId="0"/>
    <xf numFmtId="0" fontId="1" fillId="0" borderId="0"/>
    <xf numFmtId="0" fontId="46" fillId="0" borderId="15" applyProtection="0"/>
    <xf numFmtId="0" fontId="11" fillId="0" borderId="3" applyProtection="0"/>
    <xf numFmtId="0" fontId="122" fillId="66" borderId="135"/>
    <xf numFmtId="0" fontId="122" fillId="66"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7" borderId="135" applyNumberFormat="0" applyAlignment="0" applyProtection="0"/>
    <xf numFmtId="0" fontId="122" fillId="67" borderId="135" applyNumberFormat="0" applyAlignment="0" applyProtection="0"/>
    <xf numFmtId="0" fontId="118" fillId="68" borderId="136" applyNumberFormat="0" applyAlignment="0" applyProtection="0"/>
    <xf numFmtId="0" fontId="118" fillId="69" borderId="136" applyNumberFormat="0" applyAlignment="0" applyProtection="0"/>
    <xf numFmtId="0" fontId="115" fillId="79" borderId="135"/>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5" fillId="53" borderId="135" applyNumberFormat="0" applyAlignment="0" applyProtection="0"/>
    <xf numFmtId="0" fontId="115" fillId="48" borderId="135" applyNumberFormat="0" applyAlignment="0" applyProtection="0"/>
    <xf numFmtId="0" fontId="115" fillId="39" borderId="135" applyNumberFormat="0" applyAlignment="0" applyProtection="0"/>
    <xf numFmtId="0" fontId="115" fillId="39" borderId="135" applyNumberFormat="0" applyAlignment="0" applyProtection="0"/>
    <xf numFmtId="0" fontId="93" fillId="1" borderId="137" applyFont="0" applyFill="0" applyBorder="0" applyAlignment="0">
      <alignment horizontal="center" vertical="center"/>
    </xf>
    <xf numFmtId="0" fontId="1" fillId="0" borderId="0"/>
    <xf numFmtId="0" fontId="1" fillId="0" borderId="0"/>
    <xf numFmtId="0" fontId="118" fillId="68" borderId="136" applyNumberFormat="0" applyAlignment="0" applyProtection="0"/>
    <xf numFmtId="0" fontId="107" fillId="82" borderId="139"/>
    <xf numFmtId="0" fontId="107" fillId="83" borderId="139" applyNumberForma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42" fillId="0" borderId="140" applyNumberFormat="0" applyFont="0" applyBorder="0" applyAlignment="0"/>
    <xf numFmtId="0" fontId="99" fillId="66" borderId="141"/>
    <xf numFmtId="0" fontId="99" fillId="66"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127" fillId="0" borderId="134" applyNumberFormat="0" applyFill="0" applyAlignment="0" applyProtection="0"/>
    <xf numFmtId="0" fontId="120" fillId="0" borderId="144"/>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18" fillId="68" borderId="136" applyNumberFormat="0" applyAlignment="0" applyProtection="0"/>
    <xf numFmtId="0" fontId="118" fillId="68" borderId="136" applyNumberFormat="0" applyAlignment="0" applyProtection="0"/>
    <xf numFmtId="0" fontId="93" fillId="1" borderId="137" applyFont="0" applyFill="0" applyBorder="0" applyAlignment="0">
      <alignment horizontal="center" vertical="center"/>
    </xf>
    <xf numFmtId="0" fontId="120" fillId="0" borderId="14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66" borderId="135"/>
    <xf numFmtId="0" fontId="122" fillId="66"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7" borderId="135" applyNumberFormat="0" applyAlignment="0" applyProtection="0"/>
    <xf numFmtId="0" fontId="122" fillId="67" borderId="135" applyNumberFormat="0" applyAlignment="0" applyProtection="0"/>
    <xf numFmtId="0" fontId="115" fillId="79" borderId="135"/>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5" fillId="53" borderId="135" applyNumberFormat="0" applyAlignment="0" applyProtection="0"/>
    <xf numFmtId="0" fontId="115" fillId="48" borderId="135" applyNumberFormat="0" applyAlignment="0" applyProtection="0"/>
    <xf numFmtId="0" fontId="115" fillId="39" borderId="135" applyNumberFormat="0" applyAlignment="0" applyProtection="0"/>
    <xf numFmtId="0" fontId="115" fillId="39" borderId="135" applyNumberFormat="0" applyAlignment="0" applyProtection="0"/>
    <xf numFmtId="10" fontId="98" fillId="80" borderId="87" applyNumberFormat="0" applyBorder="0" applyAlignment="0" applyProtection="0"/>
    <xf numFmtId="0" fontId="1" fillId="0" borderId="0"/>
    <xf numFmtId="0" fontId="1" fillId="0" borderId="0"/>
    <xf numFmtId="0" fontId="118" fillId="68" borderId="136" applyNumberFormat="0" applyAlignment="0" applyProtection="0"/>
    <xf numFmtId="0" fontId="127" fillId="0" borderId="134" applyNumberFormat="0" applyFill="0" applyAlignment="0" applyProtection="0"/>
    <xf numFmtId="0" fontId="120" fillId="0" borderId="143" applyNumberFormat="0" applyFill="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6" borderId="141"/>
    <xf numFmtId="0" fontId="142" fillId="0" borderId="140" applyNumberFormat="0" applyFont="0" applyBorder="0" applyAlignment="0"/>
    <xf numFmtId="0" fontId="107" fillId="44" borderId="139" applyNumberFormat="0" applyFont="0" applyAlignment="0" applyProtection="0"/>
    <xf numFmtId="0" fontId="107" fillId="44" borderId="139" applyNumberFormat="0" applyFont="0" applyAlignment="0" applyProtection="0"/>
    <xf numFmtId="0" fontId="107" fillId="82" borderId="139"/>
    <xf numFmtId="0" fontId="107" fillId="83" borderId="139" applyNumberFormat="0" applyAlignment="0" applyProtection="0"/>
    <xf numFmtId="0" fontId="107" fillId="83" borderId="139" applyNumberFormat="0" applyAlignment="0" applyProtection="0"/>
    <xf numFmtId="0" fontId="90" fillId="44" borderId="139" applyNumberFormat="0" applyFont="0" applyAlignment="0" applyProtection="0"/>
    <xf numFmtId="0" fontId="90" fillId="44" borderId="139" applyNumberFormat="0" applyFont="0" applyAlignment="0" applyProtection="0"/>
    <xf numFmtId="0" fontId="107" fillId="83" borderId="139" applyNumberForma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 fillId="0" borderId="0"/>
    <xf numFmtId="0" fontId="99" fillId="66" borderId="141"/>
    <xf numFmtId="0" fontId="99" fillId="66" borderId="141" applyNumberFormat="0" applyAlignment="0" applyProtection="0"/>
    <xf numFmtId="0" fontId="99" fillId="66" borderId="141" applyNumberFormat="0" applyAlignment="0" applyProtection="0"/>
    <xf numFmtId="0" fontId="99" fillId="65" borderId="141" applyNumberFormat="0" applyAlignment="0" applyProtection="0"/>
    <xf numFmtId="0" fontId="99" fillId="65" borderId="141" applyNumberFormat="0" applyAlignment="0" applyProtection="0"/>
    <xf numFmtId="0" fontId="99" fillId="66" borderId="141" applyNumberFormat="0" applyAlignment="0" applyProtection="0"/>
    <xf numFmtId="0" fontId="99" fillId="67" borderId="141" applyNumberFormat="0" applyAlignment="0" applyProtection="0"/>
    <xf numFmtId="0" fontId="99" fillId="67" borderId="141" applyNumberFormat="0" applyAlignment="0" applyProtection="0"/>
    <xf numFmtId="0" fontId="138" fillId="0" borderId="138"/>
    <xf numFmtId="0" fontId="115" fillId="39" borderId="135" applyNumberFormat="0" applyAlignment="0" applyProtection="0"/>
    <xf numFmtId="0" fontId="115" fillId="48" borderId="135" applyNumberFormat="0" applyAlignment="0" applyProtection="0"/>
    <xf numFmtId="0" fontId="115" fillId="48" borderId="135" applyNumberFormat="0" applyAlignment="0" applyProtection="0"/>
    <xf numFmtId="0" fontId="115" fillId="53" borderId="135" applyNumberFormat="0" applyAlignment="0" applyProtection="0"/>
    <xf numFmtId="0" fontId="118" fillId="68" borderId="136" applyNumberFormat="0" applyAlignment="0" applyProtection="0"/>
    <xf numFmtId="0" fontId="122" fillId="67" borderId="135" applyNumberFormat="0" applyAlignment="0" applyProtection="0"/>
    <xf numFmtId="0" fontId="122" fillId="66" borderId="135" applyNumberFormat="0" applyAlignment="0" applyProtection="0"/>
    <xf numFmtId="0" fontId="116" fillId="65" borderId="135" applyNumberFormat="0" applyAlignment="0" applyProtection="0"/>
    <xf numFmtId="0" fontId="116" fillId="65" borderId="135" applyNumberFormat="0" applyAlignment="0" applyProtection="0"/>
    <xf numFmtId="0" fontId="122" fillId="66" borderId="135" applyNumberFormat="0" applyAlignment="0" applyProtection="0"/>
    <xf numFmtId="0" fontId="122" fillId="66" borderId="135" applyNumberFormat="0" applyAlignment="0" applyProtection="0"/>
    <xf numFmtId="0" fontId="122" fillId="66" borderId="135"/>
    <xf numFmtId="0" fontId="127" fillId="0" borderId="134" applyNumberFormat="0" applyFill="0" applyAlignment="0" applyProtection="0"/>
    <xf numFmtId="0" fontId="120" fillId="0" borderId="144"/>
    <xf numFmtId="0" fontId="120" fillId="0" borderId="144" applyNumberFormat="0" applyFill="0" applyAlignment="0" applyProtection="0"/>
    <xf numFmtId="0" fontId="120" fillId="0" borderId="144" applyNumberFormat="0" applyFill="0" applyAlignment="0" applyProtection="0"/>
    <xf numFmtId="0" fontId="120" fillId="0" borderId="143" applyNumberFormat="0" applyFill="0" applyAlignment="0" applyProtection="0"/>
    <xf numFmtId="0" fontId="120" fillId="0" borderId="143"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20" fillId="0" borderId="144" applyNumberFormat="0" applyFill="0" applyAlignment="0" applyProtection="0"/>
    <xf numFmtId="0" fontId="1" fillId="0" borderId="0"/>
    <xf numFmtId="0" fontId="120" fillId="0" borderId="144" applyNumberFormat="0" applyFill="0" applyAlignment="0" applyProtection="0"/>
    <xf numFmtId="0" fontId="120" fillId="0" borderId="144" applyNumberFormat="0" applyFill="0" applyAlignment="0" applyProtection="0"/>
    <xf numFmtId="0" fontId="93" fillId="1" borderId="137" applyFont="0" applyFill="0" applyBorder="0" applyAlignment="0">
      <alignment horizontal="center" vertical="center"/>
    </xf>
    <xf numFmtId="0" fontId="115" fillId="48" borderId="135" applyNumberFormat="0" applyAlignment="0" applyProtection="0"/>
    <xf numFmtId="0" fontId="115" fillId="39" borderId="135" applyNumberFormat="0" applyAlignment="0" applyProtection="0"/>
    <xf numFmtId="0" fontId="115" fillId="53" borderId="135" applyNumberFormat="0" applyAlignment="0" applyProtection="0"/>
    <xf numFmtId="0" fontId="115" fillId="79" borderId="135"/>
    <xf numFmtId="0" fontId="118" fillId="69" borderId="136" applyNumberFormat="0" applyAlignment="0" applyProtection="0"/>
    <xf numFmtId="0" fontId="122" fillId="67" borderId="135" applyNumberFormat="0" applyAlignment="0" applyProtection="0"/>
    <xf numFmtId="0" fontId="127" fillId="0" borderId="134" applyNumberFormat="0" applyFill="0" applyAlignment="0" applyProtection="0"/>
    <xf numFmtId="0" fontId="127" fillId="0" borderId="134" applyNumberFormat="0" applyFill="0" applyAlignment="0" applyProtection="0"/>
    <xf numFmtId="0" fontId="118" fillId="68" borderId="136" applyNumberFormat="0" applyAlignment="0" applyProtection="0"/>
    <xf numFmtId="0" fontId="118" fillId="69" borderId="136" applyNumberFormat="0" applyAlignment="0" applyProtection="0"/>
    <xf numFmtId="0" fontId="93" fillId="1" borderId="137" applyFont="0" applyFill="0" applyBorder="0" applyAlignment="0">
      <alignment horizontal="center" vertical="center"/>
    </xf>
    <xf numFmtId="0" fontId="138" fillId="0" borderId="138"/>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07" fillId="44" borderId="139" applyNumberFormat="0" applyFont="0" applyAlignment="0" applyProtection="0"/>
    <xf numFmtId="0" fontId="142" fillId="0" borderId="140" applyNumberFormat="0" applyFont="0" applyBorder="0" applyAlignment="0"/>
    <xf numFmtId="0" fontId="111" fillId="0" borderId="142" applyNumberFormat="0" applyFill="0" applyAlignment="0" applyProtection="0"/>
    <xf numFmtId="0" fontId="127" fillId="0" borderId="134" applyNumberFormat="0" applyFill="0" applyAlignment="0" applyProtection="0"/>
    <xf numFmtId="0" fontId="118" fillId="68" borderId="136" applyNumberFormat="0" applyAlignment="0" applyProtection="0"/>
    <xf numFmtId="0" fontId="118" fillId="68" borderId="136" applyNumberFormat="0" applyAlignment="0" applyProtection="0"/>
    <xf numFmtId="0" fontId="93" fillId="1" borderId="137" applyFont="0" applyFill="0" applyBorder="0" applyAlignment="0">
      <alignment horizontal="center" vertical="center"/>
    </xf>
    <xf numFmtId="0" fontId="1" fillId="0" borderId="0"/>
    <xf numFmtId="0" fontId="1" fillId="0" borderId="0"/>
    <xf numFmtId="0" fontId="122" fillId="113" borderId="135" applyNumberFormat="0" applyAlignment="0" applyProtection="0"/>
    <xf numFmtId="0" fontId="118" fillId="114" borderId="136" applyNumberFormat="0" applyAlignment="0" applyProtection="0"/>
    <xf numFmtId="0" fontId="115" fillId="109" borderId="135" applyNumberFormat="0" applyAlignment="0" applyProtection="0"/>
    <xf numFmtId="0" fontId="90" fillId="83" borderId="145" applyNumberFormat="0" applyAlignment="0" applyProtection="0"/>
    <xf numFmtId="0" fontId="99" fillId="113" borderId="141" applyNumberFormat="0" applyAlignment="0" applyProtection="0"/>
    <xf numFmtId="0" fontId="120" fillId="0" borderId="14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38" fillId="0" borderId="138"/>
    <xf numFmtId="0" fontId="127" fillId="0" borderId="134" applyNumberFormat="0" applyFill="0" applyAlignment="0" applyProtection="0"/>
    <xf numFmtId="0" fontId="138" fillId="0" borderId="138"/>
    <xf numFmtId="0" fontId="127" fillId="0" borderId="134"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56" fillId="0" borderId="101"/>
    <xf numFmtId="0" fontId="1" fillId="0" borderId="0"/>
    <xf numFmtId="0" fontId="138" fillId="0" borderId="138"/>
    <xf numFmtId="0" fontId="1" fillId="0" borderId="0"/>
    <xf numFmtId="0" fontId="1" fillId="0" borderId="0"/>
    <xf numFmtId="0" fontId="127" fillId="0" borderId="134" applyNumberFormat="0" applyFill="0" applyAlignment="0" applyProtection="0"/>
    <xf numFmtId="0" fontId="1" fillId="0" borderId="0"/>
    <xf numFmtId="0" fontId="127" fillId="0" borderId="134" applyNumberFormat="0" applyFill="0" applyAlignment="0" applyProtection="0"/>
    <xf numFmtId="0" fontId="127" fillId="0" borderId="134" applyNumberFormat="0" applyFill="0" applyAlignment="0" applyProtection="0"/>
    <xf numFmtId="0" fontId="1" fillId="0" borderId="0"/>
    <xf numFmtId="0" fontId="11" fillId="0" borderId="3" applyProtection="0"/>
    <xf numFmtId="10" fontId="98" fillId="80" borderId="87" applyNumberFormat="0" applyBorder="0" applyAlignment="0" applyProtection="0"/>
    <xf numFmtId="0" fontId="1" fillId="0" borderId="0"/>
    <xf numFmtId="0" fontId="1" fillId="0" borderId="0"/>
    <xf numFmtId="0" fontId="1" fillId="0" borderId="0"/>
    <xf numFmtId="0" fontId="1" fillId="0" borderId="0"/>
    <xf numFmtId="0" fontId="32" fillId="0" borderId="101"/>
    <xf numFmtId="0" fontId="11" fillId="0" borderId="3" applyProtection="0"/>
    <xf numFmtId="10" fontId="98" fillId="80" borderId="87" applyNumberFormat="0" applyBorder="0" applyAlignment="0" applyProtection="0"/>
    <xf numFmtId="0" fontId="142" fillId="0" borderId="140" applyNumberFormat="0" applyFont="0" applyBorder="0" applyAlignment="0"/>
    <xf numFmtId="0" fontId="1" fillId="0" borderId="0"/>
    <xf numFmtId="0" fontId="1" fillId="0" borderId="0"/>
    <xf numFmtId="0" fontId="1" fillId="0" borderId="0"/>
    <xf numFmtId="0" fontId="1" fillId="0" borderId="0"/>
    <xf numFmtId="0" fontId="138" fillId="0" borderId="138"/>
    <xf numFmtId="0" fontId="127" fillId="0" borderId="134" applyNumberFormat="0" applyFill="0" applyAlignment="0" applyProtection="0"/>
    <xf numFmtId="0" fontId="1" fillId="0" borderId="0"/>
    <xf numFmtId="0" fontId="88" fillId="0" borderId="0"/>
    <xf numFmtId="0" fontId="142" fillId="0" borderId="140" applyNumberFormat="0" applyFont="0" applyBorder="0" applyAlignment="0"/>
    <xf numFmtId="0" fontId="1" fillId="0" borderId="0"/>
    <xf numFmtId="0" fontId="1" fillId="0" borderId="0"/>
    <xf numFmtId="0" fontId="1" fillId="0" borderId="0"/>
    <xf numFmtId="0" fontId="111" fillId="0" borderId="142" applyNumberFormat="0" applyFill="0" applyAlignment="0" applyProtection="0"/>
    <xf numFmtId="0" fontId="1" fillId="0" borderId="0"/>
    <xf numFmtId="0" fontId="127" fillId="0" borderId="134" applyNumberFormat="0" applyFill="0" applyAlignment="0" applyProtection="0"/>
    <xf numFmtId="0" fontId="1" fillId="0" borderId="0"/>
    <xf numFmtId="0" fontId="1" fillId="0" borderId="0"/>
    <xf numFmtId="0" fontId="1" fillId="0" borderId="0"/>
    <xf numFmtId="0" fontId="127" fillId="0" borderId="134" applyNumberFormat="0" applyFill="0" applyAlignment="0" applyProtection="0"/>
    <xf numFmtId="0" fontId="1" fillId="0" borderId="0"/>
    <xf numFmtId="0" fontId="138" fillId="0" borderId="138"/>
    <xf numFmtId="0" fontId="1" fillId="0" borderId="0"/>
    <xf numFmtId="0" fontId="111" fillId="0" borderId="142" applyNumberFormat="0" applyFill="0" applyAlignment="0" applyProtection="0"/>
    <xf numFmtId="0" fontId="1" fillId="0" borderId="0"/>
    <xf numFmtId="0" fontId="1" fillId="0" borderId="0"/>
    <xf numFmtId="0" fontId="32" fillId="0" borderId="101"/>
    <xf numFmtId="0" fontId="127" fillId="0" borderId="134" applyNumberFormat="0" applyFill="0" applyAlignment="0" applyProtection="0"/>
    <xf numFmtId="0" fontId="127" fillId="0" borderId="134" applyNumberFormat="0" applyFill="0" applyAlignment="0" applyProtection="0"/>
    <xf numFmtId="0" fontId="1" fillId="0" borderId="0"/>
    <xf numFmtId="0" fontId="1" fillId="0" borderId="0"/>
    <xf numFmtId="0" fontId="1" fillId="0" borderId="0"/>
    <xf numFmtId="0" fontId="127" fillId="0" borderId="134" applyNumberFormat="0" applyFill="0" applyAlignment="0" applyProtection="0"/>
    <xf numFmtId="0" fontId="11" fillId="0" borderId="3" applyProtection="0"/>
    <xf numFmtId="0" fontId="11" fillId="0" borderId="3" applyProtection="0"/>
    <xf numFmtId="0" fontId="32" fillId="0" borderId="101"/>
    <xf numFmtId="0" fontId="142" fillId="0" borderId="140" applyNumberFormat="0" applyFont="0" applyBorder="0" applyAlignment="0"/>
    <xf numFmtId="0" fontId="1" fillId="0" borderId="0"/>
    <xf numFmtId="0" fontId="1" fillId="0" borderId="0"/>
    <xf numFmtId="0" fontId="127" fillId="0" borderId="134" applyNumberFormat="0" applyFill="0" applyAlignment="0" applyProtection="0"/>
    <xf numFmtId="0" fontId="88" fillId="0" borderId="0"/>
    <xf numFmtId="0" fontId="88" fillId="0" borderId="0"/>
    <xf numFmtId="10" fontId="98" fillId="80" borderId="87"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6" fillId="0" borderId="15" applyProtection="0"/>
    <xf numFmtId="0" fontId="11" fillId="0" borderId="3" applyProtection="0"/>
    <xf numFmtId="0" fontId="127" fillId="0" borderId="134" applyNumberFormat="0" applyFill="0" applyAlignment="0" applyProtection="0"/>
    <xf numFmtId="10" fontId="98" fillId="80" borderId="87" applyNumberFormat="0" applyBorder="0" applyAlignment="0" applyProtection="0"/>
    <xf numFmtId="0" fontId="111" fillId="0" borderId="142" applyNumberFormat="0" applyFill="0" applyAlignment="0" applyProtection="0"/>
    <xf numFmtId="0" fontId="1" fillId="0" borderId="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56" fillId="0" borderId="101"/>
    <xf numFmtId="0" fontId="138" fillId="0" borderId="138"/>
    <xf numFmtId="0" fontId="11" fillId="0" borderId="3" applyProtection="0"/>
    <xf numFmtId="0" fontId="1" fillId="0" borderId="0"/>
    <xf numFmtId="0" fontId="1" fillId="0" borderId="0"/>
    <xf numFmtId="10" fontId="98" fillId="80" borderId="87" applyNumberFormat="0" applyBorder="0" applyAlignment="0" applyProtection="0"/>
    <xf numFmtId="0" fontId="1" fillId="0" borderId="0"/>
    <xf numFmtId="0" fontId="1" fillId="0" borderId="0"/>
    <xf numFmtId="0" fontId="1" fillId="0" borderId="0"/>
    <xf numFmtId="0" fontId="127" fillId="0" borderId="134" applyNumberFormat="0" applyFill="0" applyAlignment="0" applyProtection="0"/>
    <xf numFmtId="0" fontId="127" fillId="0" borderId="134" applyNumberFormat="0" applyFill="0" applyAlignment="0" applyProtection="0"/>
    <xf numFmtId="0" fontId="88" fillId="0" borderId="0"/>
    <xf numFmtId="0" fontId="138" fillId="0" borderId="138"/>
    <xf numFmtId="0" fontId="1" fillId="0" borderId="0"/>
    <xf numFmtId="0" fontId="1" fillId="0" borderId="0"/>
    <xf numFmtId="0" fontId="111" fillId="0" borderId="142"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32" fillId="0" borderId="101"/>
    <xf numFmtId="0" fontId="127" fillId="0" borderId="134" applyNumberFormat="0" applyFill="0" applyAlignment="0" applyProtection="0"/>
    <xf numFmtId="0" fontId="127" fillId="0" borderId="134" applyNumberFormat="0" applyFill="0" applyAlignment="0" applyProtection="0"/>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142" applyNumberFormat="0" applyFill="0" applyAlignment="0" applyProtection="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27" fillId="0" borderId="134" applyNumberFormat="0" applyFill="0" applyAlignment="0" applyProtection="0"/>
    <xf numFmtId="0" fontId="138" fillId="0" borderId="13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142" applyNumberFormat="0" applyFill="0" applyAlignment="0" applyProtection="0"/>
    <xf numFmtId="0" fontId="127"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134" applyNumberFormat="0" applyFill="0" applyAlignment="0" applyProtection="0"/>
    <xf numFmtId="0" fontId="138" fillId="0" borderId="138"/>
    <xf numFmtId="0" fontId="127" fillId="0" borderId="134" applyNumberFormat="0" applyFill="0" applyAlignment="0" applyProtection="0"/>
    <xf numFmtId="0" fontId="138" fillId="0" borderId="138"/>
    <xf numFmtId="0" fontId="127" fillId="0" borderId="134"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11" fillId="0" borderId="142" applyNumberFormat="0" applyFill="0" applyAlignment="0" applyProtection="0"/>
    <xf numFmtId="0" fontId="127" fillId="0" borderId="134" applyNumberFormat="0" applyFill="0" applyAlignment="0" applyProtection="0"/>
    <xf numFmtId="0" fontId="156" fillId="0" borderId="101"/>
    <xf numFmtId="10" fontId="98" fillId="80" borderId="87" applyNumberFormat="0" applyBorder="0" applyAlignment="0" applyProtection="0"/>
    <xf numFmtId="0" fontId="142" fillId="0" borderId="140" applyNumberFormat="0" applyFont="0" applyBorder="0" applyAlignment="0"/>
    <xf numFmtId="10" fontId="98" fillId="80" borderId="87" applyNumberFormat="0" applyBorder="0" applyAlignment="0" applyProtection="0"/>
    <xf numFmtId="0" fontId="142" fillId="0" borderId="140" applyNumberFormat="0" applyFont="0" applyBorder="0" applyAlignment="0"/>
    <xf numFmtId="10" fontId="98" fillId="80" borderId="87" applyNumberFormat="0" applyBorder="0" applyAlignment="0" applyProtection="0"/>
    <xf numFmtId="0" fontId="142" fillId="0" borderId="140" applyNumberFormat="0" applyFont="0" applyBorder="0" applyAlignment="0"/>
    <xf numFmtId="10" fontId="98" fillId="80" borderId="87" applyNumberFormat="0" applyBorder="0" applyAlignment="0" applyProtection="0"/>
    <xf numFmtId="0" fontId="142" fillId="0" borderId="140" applyNumberFormat="0" applyFont="0" applyBorder="0" applyAlignment="0"/>
    <xf numFmtId="10" fontId="98" fillId="80" borderId="87" applyNumberFormat="0" applyBorder="0" applyAlignment="0" applyProtection="0"/>
    <xf numFmtId="0" fontId="142" fillId="0" borderId="140" applyNumberFormat="0" applyFont="0" applyBorder="0" applyAlignment="0"/>
    <xf numFmtId="10" fontId="98" fillId="80" borderId="87" applyNumberFormat="0" applyBorder="0" applyAlignment="0" applyProtection="0"/>
    <xf numFmtId="0" fontId="142" fillId="0" borderId="140" applyNumberFormat="0" applyFont="0" applyBorder="0" applyAlignment="0"/>
    <xf numFmtId="0" fontId="11" fillId="0" borderId="3" applyProtection="0"/>
    <xf numFmtId="0" fontId="11" fillId="0" borderId="3" applyProtection="0"/>
    <xf numFmtId="0" fontId="32" fillId="0" borderId="101"/>
    <xf numFmtId="0" fontId="88" fillId="0" borderId="0"/>
    <xf numFmtId="0" fontId="88" fillId="0" borderId="0"/>
    <xf numFmtId="0" fontId="46" fillId="0" borderId="15" applyProtection="0"/>
    <xf numFmtId="0" fontId="11" fillId="0" borderId="3" applyProtection="0"/>
    <xf numFmtId="10" fontId="98" fillId="80" borderId="87" applyNumberFormat="0" applyBorder="0" applyAlignment="0" applyProtection="0"/>
    <xf numFmtId="0" fontId="127" fillId="0" borderId="134" applyNumberFormat="0" applyFill="0" applyAlignment="0" applyProtection="0"/>
    <xf numFmtId="0" fontId="127" fillId="0" borderId="134" applyNumberFormat="0" applyFill="0" applyAlignment="0" applyProtection="0"/>
    <xf numFmtId="0" fontId="138" fillId="0" borderId="138"/>
    <xf numFmtId="0" fontId="111" fillId="0" borderId="142" applyNumberFormat="0" applyFill="0" applyAlignment="0" applyProtection="0"/>
    <xf numFmtId="0" fontId="127" fillId="0" borderId="134" applyNumberFormat="0" applyFill="0" applyAlignment="0" applyProtection="0"/>
    <xf numFmtId="0" fontId="1" fillId="0" borderId="0"/>
    <xf numFmtId="0" fontId="1" fillId="0" borderId="0"/>
  </cellStyleXfs>
  <cellXfs count="880">
    <xf numFmtId="0" fontId="0" fillId="0" borderId="0" xfId="0"/>
    <xf numFmtId="0" fontId="0" fillId="23" borderId="0" xfId="0" applyFill="1"/>
    <xf numFmtId="0" fontId="0" fillId="23" borderId="0" xfId="0" applyFill="1" applyProtection="1">
      <protection locked="0"/>
    </xf>
    <xf numFmtId="0" fontId="43" fillId="0" borderId="0" xfId="0" applyFont="1"/>
    <xf numFmtId="0" fontId="7" fillId="23" borderId="8" xfId="780" applyFont="1" applyFill="1" applyBorder="1"/>
    <xf numFmtId="0" fontId="7" fillId="23" borderId="8" xfId="780" applyFill="1" applyBorder="1"/>
    <xf numFmtId="0" fontId="0" fillId="23" borderId="0" xfId="0" applyFill="1" applyBorder="1" applyProtection="1">
      <protection locked="0"/>
    </xf>
    <xf numFmtId="0" fontId="0" fillId="23" borderId="0" xfId="0" applyFill="1" applyAlignment="1" applyProtection="1">
      <protection locked="0"/>
    </xf>
    <xf numFmtId="0" fontId="0" fillId="0" borderId="0" xfId="0" applyProtection="1">
      <protection locked="0"/>
    </xf>
    <xf numFmtId="0" fontId="0" fillId="23" borderId="18" xfId="0" applyFill="1" applyBorder="1" applyAlignment="1" applyProtection="1">
      <protection locked="0"/>
    </xf>
    <xf numFmtId="0" fontId="0" fillId="23" borderId="17" xfId="0" applyFill="1" applyBorder="1" applyProtection="1">
      <protection locked="0"/>
    </xf>
    <xf numFmtId="0" fontId="33" fillId="23" borderId="17" xfId="0" applyFont="1" applyFill="1" applyBorder="1" applyAlignment="1" applyProtection="1">
      <alignment horizontal="center"/>
      <protection locked="0"/>
    </xf>
    <xf numFmtId="0" fontId="0" fillId="23" borderId="19" xfId="0" applyFill="1" applyBorder="1" applyProtection="1">
      <protection locked="0"/>
    </xf>
    <xf numFmtId="0" fontId="0" fillId="23" borderId="20" xfId="0" applyFill="1" applyBorder="1" applyAlignment="1" applyProtection="1">
      <protection locked="0"/>
    </xf>
    <xf numFmtId="0" fontId="33" fillId="23" borderId="0" xfId="0" applyFont="1" applyFill="1" applyBorder="1" applyAlignment="1" applyProtection="1">
      <alignment horizontal="left"/>
      <protection locked="0"/>
    </xf>
    <xf numFmtId="0" fontId="33" fillId="23" borderId="0" xfId="0" applyFont="1" applyFill="1" applyBorder="1" applyAlignment="1" applyProtection="1">
      <alignment horizontal="center"/>
      <protection locked="0"/>
    </xf>
    <xf numFmtId="0" fontId="0" fillId="23" borderId="21" xfId="0" applyFill="1" applyBorder="1" applyProtection="1">
      <protection locked="0"/>
    </xf>
    <xf numFmtId="0" fontId="33" fillId="23" borderId="0" xfId="0" applyFont="1" applyFill="1" applyBorder="1" applyAlignment="1" applyProtection="1">
      <alignment horizontal="center" vertical="center"/>
      <protection locked="0"/>
    </xf>
    <xf numFmtId="0" fontId="33" fillId="23" borderId="21" xfId="0" applyFont="1" applyFill="1" applyBorder="1" applyAlignment="1" applyProtection="1">
      <alignment horizontal="center" vertical="center"/>
      <protection locked="0"/>
    </xf>
    <xf numFmtId="10" fontId="0" fillId="0" borderId="0" xfId="0" applyNumberFormat="1" applyProtection="1">
      <protection locked="0"/>
    </xf>
    <xf numFmtId="0" fontId="0" fillId="23" borderId="20" xfId="0" applyFill="1" applyBorder="1" applyAlignment="1" applyProtection="1">
      <alignment vertical="center"/>
      <protection locked="0"/>
    </xf>
    <xf numFmtId="0" fontId="33" fillId="23" borderId="0" xfId="0" applyFont="1" applyFill="1" applyBorder="1" applyAlignment="1" applyProtection="1">
      <alignment horizontal="left" vertical="center"/>
      <protection locked="0"/>
    </xf>
    <xf numFmtId="0" fontId="54" fillId="23" borderId="0" xfId="0" applyFont="1" applyFill="1" applyBorder="1" applyAlignment="1" applyProtection="1">
      <alignment horizontal="center" vertical="center"/>
      <protection locked="0"/>
    </xf>
    <xf numFmtId="0" fontId="54" fillId="23" borderId="0" xfId="0" applyFont="1" applyFill="1" applyBorder="1" applyAlignment="1" applyProtection="1">
      <alignment horizontal="left" vertical="center"/>
      <protection locked="0"/>
    </xf>
    <xf numFmtId="0" fontId="0" fillId="23" borderId="0" xfId="0" applyFill="1" applyAlignment="1" applyProtection="1">
      <alignment vertical="center"/>
      <protection locked="0"/>
    </xf>
    <xf numFmtId="0" fontId="0" fillId="23" borderId="22"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33" fillId="23" borderId="8" xfId="0" applyFont="1" applyFill="1" applyBorder="1" applyAlignment="1" applyProtection="1">
      <alignment horizontal="center" vertical="center"/>
      <protection locked="0"/>
    </xf>
    <xf numFmtId="0" fontId="33" fillId="23" borderId="8" xfId="0" applyFont="1" applyFill="1" applyBorder="1" applyAlignment="1" applyProtection="1">
      <alignment horizontal="left" vertical="center"/>
      <protection locked="0"/>
    </xf>
    <xf numFmtId="0" fontId="33" fillId="23" borderId="23" xfId="0" applyFont="1" applyFill="1" applyBorder="1" applyAlignment="1" applyProtection="1">
      <alignment horizontal="center" vertical="center"/>
      <protection locked="0"/>
    </xf>
    <xf numFmtId="186" fontId="0" fillId="0" borderId="0" xfId="0" applyNumberFormat="1" applyProtection="1">
      <protection locked="0"/>
    </xf>
    <xf numFmtId="0" fontId="0" fillId="23" borderId="0" xfId="0" applyFill="1" applyBorder="1" applyAlignment="1" applyProtection="1">
      <alignment vertical="center"/>
      <protection locked="0"/>
    </xf>
    <xf numFmtId="2" fontId="55" fillId="0" borderId="0" xfId="0" applyNumberFormat="1" applyFont="1" applyProtection="1">
      <protection locked="0"/>
    </xf>
    <xf numFmtId="0" fontId="52" fillId="23" borderId="17" xfId="0" applyFont="1" applyFill="1" applyBorder="1" applyAlignment="1" applyProtection="1">
      <alignment horizontal="center" vertical="center"/>
      <protection locked="0"/>
    </xf>
    <xf numFmtId="0" fontId="0" fillId="23" borderId="20" xfId="0" applyFont="1" applyFill="1" applyBorder="1" applyAlignment="1" applyProtection="1">
      <alignment horizontal="left"/>
      <protection locked="0"/>
    </xf>
    <xf numFmtId="0" fontId="0" fillId="23" borderId="0" xfId="0" applyFont="1" applyFill="1" applyBorder="1" applyAlignment="1" applyProtection="1">
      <alignment horizontal="left"/>
      <protection locked="0"/>
    </xf>
    <xf numFmtId="0" fontId="43" fillId="23" borderId="0" xfId="0" applyFont="1" applyFill="1" applyBorder="1" applyAlignment="1" applyProtection="1">
      <protection locked="0"/>
    </xf>
    <xf numFmtId="0" fontId="0" fillId="23" borderId="0" xfId="0" applyFont="1" applyFill="1" applyBorder="1" applyProtection="1">
      <protection locked="0"/>
    </xf>
    <xf numFmtId="0" fontId="0" fillId="23" borderId="0" xfId="0" applyFont="1" applyFill="1" applyBorder="1" applyAlignment="1" applyProtection="1">
      <alignment horizontal="right"/>
      <protection locked="0"/>
    </xf>
    <xf numFmtId="0" fontId="0" fillId="23" borderId="20" xfId="0" applyFont="1" applyFill="1" applyBorder="1" applyAlignment="1" applyProtection="1">
      <protection locked="0"/>
    </xf>
    <xf numFmtId="0" fontId="0" fillId="23" borderId="0" xfId="0" applyFont="1" applyFill="1" applyBorder="1" applyAlignment="1" applyProtection="1">
      <protection locked="0"/>
    </xf>
    <xf numFmtId="0" fontId="0" fillId="23" borderId="21" xfId="0" applyFont="1" applyFill="1" applyBorder="1" applyAlignment="1" applyProtection="1">
      <alignment horizontal="left"/>
      <protection locked="0"/>
    </xf>
    <xf numFmtId="49" fontId="0" fillId="10" borderId="0" xfId="0" applyNumberFormat="1" applyFont="1" applyFill="1" applyBorder="1" applyAlignment="1" applyProtection="1">
      <alignment horizontal="left"/>
      <protection locked="0"/>
    </xf>
    <xf numFmtId="49" fontId="0" fillId="23" borderId="0" xfId="0" applyNumberFormat="1" applyFont="1" applyFill="1" applyBorder="1" applyAlignment="1" applyProtection="1">
      <alignment horizontal="left"/>
      <protection locked="0"/>
    </xf>
    <xf numFmtId="0" fontId="57" fillId="23" borderId="0" xfId="0" applyFont="1" applyFill="1" applyBorder="1" applyAlignment="1" applyProtection="1">
      <alignment horizontal="right"/>
      <protection locked="0"/>
    </xf>
    <xf numFmtId="0" fontId="33" fillId="23" borderId="21" xfId="0" applyFont="1" applyFill="1" applyBorder="1" applyAlignment="1" applyProtection="1">
      <alignment horizontal="left"/>
      <protection locked="0"/>
    </xf>
    <xf numFmtId="0" fontId="0" fillId="23" borderId="0" xfId="0" applyFill="1" applyBorder="1" applyAlignment="1" applyProtection="1">
      <protection locked="0"/>
    </xf>
    <xf numFmtId="0" fontId="51" fillId="23" borderId="18" xfId="0" applyFont="1" applyFill="1" applyBorder="1" applyAlignment="1" applyProtection="1">
      <protection locked="0"/>
    </xf>
    <xf numFmtId="0" fontId="51" fillId="23" borderId="17" xfId="0" applyFont="1" applyFill="1" applyBorder="1" applyProtection="1">
      <protection locked="0"/>
    </xf>
    <xf numFmtId="0" fontId="51" fillId="23" borderId="19" xfId="0" applyFont="1" applyFill="1" applyBorder="1" applyProtection="1">
      <protection locked="0"/>
    </xf>
    <xf numFmtId="0" fontId="51" fillId="23" borderId="20" xfId="0" applyFont="1" applyFill="1" applyBorder="1" applyAlignment="1" applyProtection="1">
      <protection locked="0"/>
    </xf>
    <xf numFmtId="0" fontId="51" fillId="23" borderId="0" xfId="0" applyFont="1" applyFill="1" applyBorder="1" applyProtection="1">
      <protection locked="0"/>
    </xf>
    <xf numFmtId="0" fontId="51" fillId="23" borderId="21" xfId="0" applyFont="1" applyFill="1" applyBorder="1" applyProtection="1">
      <protection locked="0"/>
    </xf>
    <xf numFmtId="0" fontId="51" fillId="23" borderId="0" xfId="0" applyFont="1" applyFill="1" applyBorder="1" applyAlignment="1" applyProtection="1">
      <alignment horizontal="right"/>
      <protection locked="0"/>
    </xf>
    <xf numFmtId="4" fontId="51" fillId="23" borderId="0" xfId="0" applyNumberFormat="1" applyFont="1" applyFill="1" applyBorder="1" applyAlignment="1" applyProtection="1">
      <alignment horizontal="left"/>
    </xf>
    <xf numFmtId="4" fontId="51" fillId="23" borderId="0" xfId="0" applyNumberFormat="1" applyFont="1" applyFill="1" applyBorder="1" applyAlignment="1" applyProtection="1">
      <alignment horizontal="left"/>
      <protection locked="0"/>
    </xf>
    <xf numFmtId="49" fontId="51" fillId="23" borderId="0" xfId="0" applyNumberFormat="1" applyFont="1" applyFill="1" applyBorder="1" applyAlignment="1" applyProtection="1">
      <protection locked="0"/>
    </xf>
    <xf numFmtId="4" fontId="50" fillId="23" borderId="0" xfId="0" applyNumberFormat="1" applyFont="1" applyFill="1" applyBorder="1" applyAlignment="1" applyProtection="1">
      <alignment horizontal="left"/>
    </xf>
    <xf numFmtId="4" fontId="50" fillId="23" borderId="0" xfId="0" applyNumberFormat="1" applyFont="1" applyFill="1" applyBorder="1" applyAlignment="1" applyProtection="1">
      <alignment horizontal="left"/>
      <protection locked="0"/>
    </xf>
    <xf numFmtId="0" fontId="50" fillId="10" borderId="16" xfId="0" applyFont="1" applyFill="1" applyBorder="1" applyAlignment="1" applyProtection="1">
      <alignment horizontal="center"/>
      <protection locked="0"/>
    </xf>
    <xf numFmtId="0" fontId="51" fillId="23" borderId="0" xfId="0" applyFont="1" applyFill="1" applyBorder="1" applyAlignment="1" applyProtection="1">
      <alignment horizontal="left"/>
      <protection locked="0"/>
    </xf>
    <xf numFmtId="10" fontId="51" fillId="23" borderId="0" xfId="0" applyNumberFormat="1" applyFont="1" applyFill="1" applyBorder="1" applyAlignment="1" applyProtection="1">
      <alignment horizontal="center"/>
      <protection locked="0"/>
    </xf>
    <xf numFmtId="0" fontId="51" fillId="23" borderId="0" xfId="0" applyFont="1" applyFill="1" applyBorder="1" applyAlignment="1" applyProtection="1">
      <alignment horizontal="center"/>
      <protection locked="0"/>
    </xf>
    <xf numFmtId="0" fontId="51" fillId="23" borderId="22" xfId="0" applyFont="1" applyFill="1" applyBorder="1" applyAlignment="1" applyProtection="1">
      <protection locked="0"/>
    </xf>
    <xf numFmtId="0" fontId="51" fillId="23" borderId="8" xfId="0" applyFont="1" applyFill="1" applyBorder="1" applyAlignment="1" applyProtection="1">
      <protection locked="0"/>
    </xf>
    <xf numFmtId="0" fontId="51" fillId="23" borderId="8" xfId="0" applyFont="1" applyFill="1" applyBorder="1" applyProtection="1">
      <protection locked="0"/>
    </xf>
    <xf numFmtId="0" fontId="51" fillId="23" borderId="23" xfId="0" applyFont="1" applyFill="1" applyBorder="1" applyProtection="1">
      <protection locked="0"/>
    </xf>
    <xf numFmtId="0" fontId="51" fillId="23" borderId="0" xfId="0" applyFont="1" applyFill="1" applyBorder="1" applyAlignment="1" applyProtection="1">
      <protection locked="0"/>
    </xf>
    <xf numFmtId="0" fontId="51" fillId="23" borderId="17" xfId="0" applyFont="1" applyFill="1" applyBorder="1" applyAlignment="1" applyProtection="1">
      <alignment horizontal="right"/>
      <protection locked="0"/>
    </xf>
    <xf numFmtId="0" fontId="51" fillId="23" borderId="17" xfId="0" applyFont="1" applyFill="1" applyBorder="1" applyAlignment="1" applyProtection="1">
      <alignment horizontal="left"/>
      <protection locked="0"/>
    </xf>
    <xf numFmtId="0" fontId="51" fillId="23" borderId="17" xfId="0" applyFont="1" applyFill="1" applyBorder="1" applyAlignment="1" applyProtection="1">
      <protection locked="0"/>
    </xf>
    <xf numFmtId="0" fontId="59" fillId="23" borderId="0" xfId="0" applyFont="1" applyFill="1" applyBorder="1" applyAlignment="1" applyProtection="1">
      <alignment horizontal="left"/>
      <protection locked="0"/>
    </xf>
    <xf numFmtId="0" fontId="59" fillId="23" borderId="0" xfId="0" applyFont="1" applyFill="1" applyBorder="1" applyProtection="1">
      <protection locked="0"/>
    </xf>
    <xf numFmtId="0" fontId="0" fillId="23" borderId="0" xfId="0" applyFont="1" applyFill="1" applyBorder="1" applyAlignment="1" applyProtection="1">
      <alignment horizontal="center"/>
      <protection locked="0"/>
    </xf>
    <xf numFmtId="0" fontId="0" fillId="23" borderId="0" xfId="0" applyFill="1" applyBorder="1" applyAlignment="1" applyProtection="1">
      <alignment horizontal="center"/>
      <protection locked="0"/>
    </xf>
    <xf numFmtId="0" fontId="0" fillId="23" borderId="22" xfId="0" applyFont="1" applyFill="1" applyBorder="1" applyAlignment="1" applyProtection="1">
      <protection locked="0"/>
    </xf>
    <xf numFmtId="0" fontId="0" fillId="23" borderId="8" xfId="0" applyFill="1" applyBorder="1" applyProtection="1">
      <protection locked="0"/>
    </xf>
    <xf numFmtId="0" fontId="0" fillId="23" borderId="23" xfId="0" applyFill="1" applyBorder="1" applyProtection="1">
      <protection locked="0"/>
    </xf>
    <xf numFmtId="0" fontId="7" fillId="0" borderId="0" xfId="778" applyFont="1"/>
    <xf numFmtId="0" fontId="7" fillId="0" borderId="0" xfId="778" applyFont="1" applyAlignment="1">
      <alignment horizontal="center"/>
    </xf>
    <xf numFmtId="0" fontId="7" fillId="23" borderId="0" xfId="778" applyFont="1" applyFill="1" applyBorder="1"/>
    <xf numFmtId="0" fontId="7" fillId="23" borderId="0" xfId="778" applyFont="1" applyFill="1" applyBorder="1" applyAlignment="1">
      <alignment horizontal="center"/>
    </xf>
    <xf numFmtId="0" fontId="60" fillId="23" borderId="0" xfId="0" applyFont="1" applyFill="1" applyBorder="1" applyAlignment="1" applyProtection="1">
      <alignment horizontal="left"/>
      <protection locked="0"/>
    </xf>
    <xf numFmtId="0" fontId="61" fillId="23" borderId="0" xfId="0" applyFont="1" applyFill="1" applyBorder="1" applyAlignment="1" applyProtection="1">
      <alignment horizontal="right"/>
      <protection locked="0"/>
    </xf>
    <xf numFmtId="0" fontId="61" fillId="23" borderId="0" xfId="0" applyFont="1" applyFill="1" applyBorder="1" applyAlignment="1" applyProtection="1">
      <alignment horizontal="left"/>
    </xf>
    <xf numFmtId="0" fontId="61" fillId="23" borderId="0" xfId="0" applyFont="1" applyFill="1" applyBorder="1" applyAlignment="1" applyProtection="1">
      <alignment horizontal="center"/>
    </xf>
    <xf numFmtId="0" fontId="50" fillId="23" borderId="0" xfId="778" applyFont="1" applyFill="1" applyBorder="1"/>
    <xf numFmtId="0" fontId="52" fillId="23" borderId="0" xfId="778" applyFont="1" applyFill="1" applyBorder="1"/>
    <xf numFmtId="175" fontId="7" fillId="23" borderId="25" xfId="626" applyFont="1" applyFill="1" applyBorder="1" applyAlignment="1" applyProtection="1">
      <alignment horizontal="center"/>
    </xf>
    <xf numFmtId="0" fontId="7" fillId="0" borderId="25" xfId="778" applyFont="1" applyBorder="1" applyAlignment="1">
      <alignment horizontal="center" vertical="center"/>
    </xf>
    <xf numFmtId="0" fontId="7" fillId="0" borderId="0" xfId="778" applyFont="1" applyAlignment="1">
      <alignment vertical="center"/>
    </xf>
    <xf numFmtId="0" fontId="7" fillId="0" borderId="25" xfId="778" applyFont="1" applyBorder="1" applyAlignment="1">
      <alignment horizontal="center"/>
    </xf>
    <xf numFmtId="0" fontId="7" fillId="22" borderId="25" xfId="778" applyFont="1" applyFill="1" applyBorder="1"/>
    <xf numFmtId="175" fontId="7" fillId="22" borderId="25" xfId="778" applyNumberFormat="1" applyFont="1" applyFill="1" applyBorder="1" applyAlignment="1">
      <alignment horizontal="center"/>
    </xf>
    <xf numFmtId="10" fontId="7" fillId="13" borderId="25" xfId="778" applyNumberFormat="1" applyFont="1" applyFill="1" applyBorder="1" applyAlignment="1">
      <alignment horizontal="center"/>
    </xf>
    <xf numFmtId="10" fontId="7" fillId="0" borderId="25" xfId="912" applyNumberFormat="1" applyFont="1" applyBorder="1" applyAlignment="1" applyProtection="1">
      <alignment horizontal="center"/>
    </xf>
    <xf numFmtId="10" fontId="7" fillId="13" borderId="25" xfId="912" applyNumberFormat="1" applyFont="1" applyFill="1" applyBorder="1" applyAlignment="1" applyProtection="1">
      <alignment horizontal="center"/>
    </xf>
    <xf numFmtId="0" fontId="7" fillId="22" borderId="25" xfId="778" applyFont="1" applyFill="1" applyBorder="1" applyAlignment="1">
      <alignment horizontal="left"/>
    </xf>
    <xf numFmtId="175" fontId="7" fillId="22" borderId="25" xfId="626" applyFont="1" applyFill="1" applyBorder="1" applyAlignment="1" applyProtection="1">
      <alignment horizontal="center"/>
    </xf>
    <xf numFmtId="10" fontId="7" fillId="22" borderId="25" xfId="912" applyNumberFormat="1" applyFont="1" applyFill="1" applyBorder="1" applyAlignment="1" applyProtection="1">
      <alignment horizontal="center"/>
    </xf>
    <xf numFmtId="0" fontId="7" fillId="23" borderId="20" xfId="778" applyFont="1" applyFill="1" applyBorder="1" applyAlignment="1">
      <alignment horizontal="center"/>
    </xf>
    <xf numFmtId="10" fontId="7" fillId="23" borderId="0" xfId="778" applyNumberFormat="1" applyFont="1" applyFill="1" applyBorder="1"/>
    <xf numFmtId="10" fontId="7" fillId="23" borderId="21" xfId="778" applyNumberFormat="1" applyFont="1" applyFill="1" applyBorder="1"/>
    <xf numFmtId="0" fontId="7" fillId="0" borderId="25" xfId="778" applyFont="1" applyBorder="1" applyAlignment="1">
      <alignment horizontal="left" indent="7"/>
    </xf>
    <xf numFmtId="0" fontId="7" fillId="23" borderId="21" xfId="778" applyFont="1" applyFill="1" applyBorder="1"/>
    <xf numFmtId="10" fontId="7" fillId="13" borderId="26" xfId="912" applyNumberFormat="1" applyFont="1" applyFill="1" applyBorder="1" applyAlignment="1" applyProtection="1">
      <alignment horizontal="center"/>
    </xf>
    <xf numFmtId="175" fontId="7" fillId="0" borderId="25" xfId="778" applyNumberFormat="1" applyFont="1" applyBorder="1" applyAlignment="1">
      <alignment horizontal="center"/>
    </xf>
    <xf numFmtId="0" fontId="7" fillId="0" borderId="25" xfId="778" applyFont="1" applyBorder="1"/>
    <xf numFmtId="10" fontId="7" fillId="23" borderId="25" xfId="912" applyNumberFormat="1" applyFont="1" applyFill="1" applyBorder="1" applyAlignment="1" applyProtection="1">
      <alignment horizontal="center"/>
    </xf>
    <xf numFmtId="0" fontId="7" fillId="23" borderId="0" xfId="778" applyFont="1" applyFill="1"/>
    <xf numFmtId="0" fontId="7" fillId="23" borderId="0" xfId="778" applyFont="1" applyFill="1" applyAlignment="1">
      <alignment horizontal="center"/>
    </xf>
    <xf numFmtId="0" fontId="7" fillId="23" borderId="18" xfId="778" applyFont="1" applyFill="1" applyBorder="1"/>
    <xf numFmtId="0" fontId="7" fillId="23" borderId="17" xfId="778" applyFont="1" applyFill="1" applyBorder="1"/>
    <xf numFmtId="0" fontId="7" fillId="23" borderId="19" xfId="778" applyFont="1" applyFill="1" applyBorder="1"/>
    <xf numFmtId="0" fontId="7" fillId="23" borderId="20" xfId="778" applyFont="1" applyFill="1" applyBorder="1"/>
    <xf numFmtId="0" fontId="7" fillId="23" borderId="22" xfId="778" applyFont="1" applyFill="1" applyBorder="1"/>
    <xf numFmtId="0" fontId="7" fillId="23" borderId="8" xfId="778" applyFont="1" applyFill="1" applyBorder="1"/>
    <xf numFmtId="0" fontId="7" fillId="23" borderId="23" xfId="778" applyFont="1" applyFill="1" applyBorder="1"/>
    <xf numFmtId="1" fontId="0" fillId="23" borderId="0" xfId="0" applyNumberFormat="1" applyFont="1" applyFill="1" applyAlignment="1" applyProtection="1">
      <alignment horizontal="center" vertical="center"/>
      <protection locked="0"/>
    </xf>
    <xf numFmtId="49" fontId="0" fillId="23" borderId="0" xfId="0" applyNumberFormat="1" applyFont="1" applyFill="1" applyAlignment="1" applyProtection="1">
      <alignment horizontal="center" vertical="center"/>
      <protection locked="0"/>
    </xf>
    <xf numFmtId="0" fontId="0" fillId="23" borderId="0" xfId="0" applyFont="1" applyFill="1" applyAlignment="1" applyProtection="1">
      <alignment wrapText="1"/>
      <protection locked="0"/>
    </xf>
    <xf numFmtId="0" fontId="0" fillId="23" borderId="0" xfId="0" applyFont="1" applyFill="1" applyAlignment="1" applyProtection="1">
      <alignment horizontal="center" vertical="center"/>
      <protection locked="0"/>
    </xf>
    <xf numFmtId="2" fontId="0" fillId="23" borderId="0" xfId="0" applyNumberFormat="1" applyFont="1" applyFill="1" applyAlignment="1" applyProtection="1">
      <alignment horizontal="center" vertical="center"/>
      <protection locked="0"/>
    </xf>
    <xf numFmtId="2" fontId="57" fillId="23" borderId="0" xfId="0" applyNumberFormat="1" applyFont="1" applyFill="1" applyAlignment="1" applyProtection="1">
      <alignment horizontal="right" vertical="center"/>
      <protection locked="0"/>
    </xf>
    <xf numFmtId="2" fontId="0" fillId="23" borderId="0" xfId="0" applyNumberFormat="1" applyFont="1" applyFill="1" applyAlignment="1" applyProtection="1">
      <alignment horizontal="right" vertical="center"/>
      <protection locked="0"/>
    </xf>
    <xf numFmtId="10" fontId="0" fillId="23" borderId="0" xfId="0" applyNumberFormat="1" applyFont="1" applyFill="1" applyAlignment="1" applyProtection="1">
      <alignment vertical="center"/>
      <protection locked="0"/>
    </xf>
    <xf numFmtId="4" fontId="0" fillId="23" borderId="0" xfId="0" applyNumberFormat="1" applyFont="1" applyFill="1" applyBorder="1" applyAlignment="1" applyProtection="1">
      <alignment vertical="center"/>
      <protection locked="0"/>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1" fontId="62" fillId="23" borderId="0" xfId="0" applyNumberFormat="1" applyFont="1" applyFill="1" applyBorder="1" applyAlignment="1" applyProtection="1">
      <alignment horizontal="center" vertical="center"/>
      <protection locked="0"/>
    </xf>
    <xf numFmtId="49" fontId="63" fillId="23" borderId="0" xfId="0" applyNumberFormat="1" applyFont="1" applyFill="1" applyBorder="1" applyAlignment="1" applyProtection="1">
      <alignment horizontal="center" vertical="center"/>
      <protection locked="0"/>
    </xf>
    <xf numFmtId="186" fontId="62" fillId="23" borderId="0" xfId="0" applyNumberFormat="1" applyFont="1" applyFill="1" applyBorder="1" applyAlignment="1" applyProtection="1">
      <alignment horizontal="center" vertical="center" wrapText="1"/>
      <protection locked="0"/>
    </xf>
    <xf numFmtId="186" fontId="62" fillId="23" borderId="0" xfId="0" applyNumberFormat="1" applyFont="1" applyFill="1" applyBorder="1" applyAlignment="1" applyProtection="1">
      <alignment horizontal="center" vertical="center"/>
      <protection locked="0"/>
    </xf>
    <xf numFmtId="2" fontId="62" fillId="23" borderId="0" xfId="0" applyNumberFormat="1" applyFont="1" applyFill="1" applyBorder="1" applyAlignment="1" applyProtection="1">
      <alignment horizontal="center" vertical="center"/>
      <protection locked="0"/>
    </xf>
    <xf numFmtId="2" fontId="62" fillId="23" borderId="0" xfId="0" applyNumberFormat="1" applyFont="1" applyFill="1" applyBorder="1" applyAlignment="1" applyProtection="1">
      <alignment horizontal="right" vertical="center"/>
      <protection locked="0"/>
    </xf>
    <xf numFmtId="0" fontId="63" fillId="23" borderId="0" xfId="0" applyFont="1" applyFill="1" applyBorder="1" applyAlignment="1" applyProtection="1">
      <alignment vertical="center"/>
      <protection locked="0"/>
    </xf>
    <xf numFmtId="0" fontId="63" fillId="23" borderId="0" xfId="0" applyFont="1" applyFill="1" applyAlignment="1" applyProtection="1">
      <alignment vertical="center"/>
      <protection locked="0"/>
    </xf>
    <xf numFmtId="1" fontId="63" fillId="23" borderId="0" xfId="0" applyNumberFormat="1" applyFont="1" applyFill="1" applyAlignment="1" applyProtection="1">
      <alignment horizontal="center" vertical="center"/>
      <protection locked="0"/>
    </xf>
    <xf numFmtId="49" fontId="63" fillId="23" borderId="0" xfId="0" applyNumberFormat="1" applyFont="1" applyFill="1" applyAlignment="1" applyProtection="1">
      <alignment horizontal="center" vertical="center"/>
      <protection locked="0"/>
    </xf>
    <xf numFmtId="0" fontId="62" fillId="23" borderId="0" xfId="0" applyFont="1" applyFill="1" applyAlignment="1" applyProtection="1">
      <alignment horizontal="center" vertical="center" wrapText="1"/>
    </xf>
    <xf numFmtId="0" fontId="64" fillId="23" borderId="0" xfId="0" applyFont="1" applyFill="1" applyAlignment="1" applyProtection="1">
      <alignment horizontal="center" vertical="center"/>
    </xf>
    <xf numFmtId="2" fontId="63" fillId="23" borderId="0" xfId="0" applyNumberFormat="1" applyFont="1" applyFill="1" applyAlignment="1" applyProtection="1">
      <alignment horizontal="center" vertical="center"/>
    </xf>
    <xf numFmtId="2" fontId="64" fillId="23" borderId="0" xfId="0" applyNumberFormat="1" applyFont="1" applyFill="1" applyAlignment="1" applyProtection="1">
      <alignment horizontal="right" vertical="center"/>
    </xf>
    <xf numFmtId="49" fontId="62" fillId="23" borderId="0" xfId="0" applyNumberFormat="1" applyFont="1" applyFill="1" applyAlignment="1" applyProtection="1">
      <alignment horizontal="left" vertical="center"/>
      <protection locked="0"/>
    </xf>
    <xf numFmtId="1" fontId="64" fillId="23" borderId="0" xfId="0" applyNumberFormat="1" applyFont="1" applyFill="1" applyAlignment="1" applyProtection="1">
      <alignment horizontal="center" vertical="center"/>
      <protection locked="0"/>
    </xf>
    <xf numFmtId="187" fontId="64" fillId="23" borderId="0" xfId="0" applyNumberFormat="1" applyFont="1" applyFill="1" applyAlignment="1" applyProtection="1">
      <alignment horizontal="left" vertical="center"/>
    </xf>
    <xf numFmtId="10" fontId="62" fillId="23" borderId="0" xfId="0" applyNumberFormat="1" applyFont="1" applyFill="1" applyBorder="1" applyAlignment="1" applyProtection="1">
      <alignment horizontal="left" vertical="center"/>
      <protection locked="0"/>
    </xf>
    <xf numFmtId="0" fontId="64" fillId="23" borderId="0" xfId="0" applyFont="1" applyFill="1" applyBorder="1" applyAlignment="1" applyProtection="1">
      <alignment vertical="center"/>
      <protection locked="0"/>
    </xf>
    <xf numFmtId="0" fontId="64" fillId="23" borderId="0" xfId="0" applyFont="1" applyFill="1" applyAlignment="1" applyProtection="1">
      <alignment vertical="center"/>
      <protection locked="0"/>
    </xf>
    <xf numFmtId="188" fontId="65" fillId="23" borderId="27" xfId="0" applyNumberFormat="1" applyFont="1" applyFill="1" applyBorder="1" applyAlignment="1" applyProtection="1">
      <alignment horizontal="left" vertical="center" wrapText="1"/>
    </xf>
    <xf numFmtId="2" fontId="62" fillId="23" borderId="0" xfId="0" applyNumberFormat="1" applyFont="1" applyFill="1" applyBorder="1" applyAlignment="1" applyProtection="1">
      <alignment vertical="center"/>
    </xf>
    <xf numFmtId="187" fontId="64" fillId="23" borderId="0" xfId="0" applyNumberFormat="1" applyFont="1" applyFill="1" applyBorder="1" applyAlignment="1" applyProtection="1">
      <alignment horizontal="left" vertical="center"/>
      <protection locked="0"/>
    </xf>
    <xf numFmtId="189" fontId="66" fillId="23" borderId="28" xfId="0" applyNumberFormat="1" applyFont="1" applyFill="1" applyBorder="1" applyAlignment="1" applyProtection="1">
      <alignment horizontal="left" vertical="center" wrapText="1"/>
    </xf>
    <xf numFmtId="2" fontId="64" fillId="23" borderId="28" xfId="0" applyNumberFormat="1" applyFont="1" applyFill="1" applyBorder="1" applyAlignment="1" applyProtection="1">
      <alignment horizontal="right" vertical="center"/>
    </xf>
    <xf numFmtId="10" fontId="64" fillId="23" borderId="0" xfId="0" applyNumberFormat="1" applyFont="1" applyFill="1" applyBorder="1" applyAlignment="1" applyProtection="1">
      <alignment vertical="center"/>
      <protection locked="0"/>
    </xf>
    <xf numFmtId="188" fontId="64" fillId="23" borderId="27" xfId="0" applyNumberFormat="1" applyFont="1" applyFill="1" applyBorder="1" applyAlignment="1" applyProtection="1">
      <alignment horizontal="left" vertical="center" wrapText="1"/>
    </xf>
    <xf numFmtId="2" fontId="64" fillId="23" borderId="27" xfId="0" applyNumberFormat="1" applyFont="1" applyFill="1" applyBorder="1" applyAlignment="1" applyProtection="1">
      <alignment horizontal="right" vertical="center"/>
    </xf>
    <xf numFmtId="10" fontId="64" fillId="23" borderId="0" xfId="0" applyNumberFormat="1" applyFont="1" applyFill="1" applyBorder="1" applyAlignment="1" applyProtection="1">
      <alignment horizontal="right" vertical="center"/>
      <protection locked="0"/>
    </xf>
    <xf numFmtId="0" fontId="64" fillId="23" borderId="0" xfId="0" applyFont="1" applyFill="1" applyAlignment="1" applyProtection="1">
      <alignment horizontal="justify" vertical="center" wrapText="1"/>
      <protection locked="0"/>
    </xf>
    <xf numFmtId="0" fontId="64" fillId="23" borderId="0" xfId="0" applyFont="1" applyFill="1" applyAlignment="1" applyProtection="1">
      <alignment horizontal="center" vertical="center"/>
      <protection locked="0"/>
    </xf>
    <xf numFmtId="2" fontId="64" fillId="23" borderId="0" xfId="0" applyNumberFormat="1" applyFont="1" applyFill="1" applyAlignment="1" applyProtection="1">
      <alignment horizontal="center" vertical="center"/>
      <protection locked="0"/>
    </xf>
    <xf numFmtId="2" fontId="64" fillId="23" borderId="0" xfId="0" applyNumberFormat="1" applyFont="1" applyFill="1" applyAlignment="1" applyProtection="1">
      <alignment horizontal="right" vertical="center"/>
      <protection locked="0"/>
    </xf>
    <xf numFmtId="10" fontId="63" fillId="23" borderId="0" xfId="0" applyNumberFormat="1" applyFont="1" applyFill="1" applyAlignment="1" applyProtection="1">
      <alignment vertical="center"/>
      <protection locked="0"/>
    </xf>
    <xf numFmtId="1" fontId="62" fillId="23" borderId="16" xfId="0" applyNumberFormat="1" applyFont="1" applyFill="1" applyBorder="1" applyAlignment="1" applyProtection="1">
      <alignment horizontal="center" vertical="center" wrapText="1"/>
      <protection locked="0"/>
    </xf>
    <xf numFmtId="49" fontId="67" fillId="23" borderId="16" xfId="0" applyNumberFormat="1" applyFont="1" applyFill="1" applyBorder="1" applyAlignment="1" applyProtection="1">
      <alignment horizontal="center" vertical="center" wrapText="1"/>
      <protection locked="0"/>
    </xf>
    <xf numFmtId="0" fontId="62" fillId="23" borderId="16" xfId="0" applyFont="1" applyFill="1" applyBorder="1" applyAlignment="1" applyProtection="1">
      <alignment horizontal="center" vertical="center" wrapText="1"/>
      <protection locked="0"/>
    </xf>
    <xf numFmtId="2" fontId="62" fillId="23" borderId="16" xfId="0" applyNumberFormat="1" applyFont="1" applyFill="1" applyBorder="1" applyAlignment="1" applyProtection="1">
      <alignment horizontal="center" vertical="center" wrapText="1"/>
      <protection locked="0"/>
    </xf>
    <xf numFmtId="10" fontId="62" fillId="23" borderId="16" xfId="0" applyNumberFormat="1" applyFont="1" applyFill="1" applyBorder="1" applyAlignment="1" applyProtection="1">
      <alignment horizontal="center" vertical="center"/>
      <protection locked="0"/>
    </xf>
    <xf numFmtId="1" fontId="65" fillId="13" borderId="16" xfId="0" applyNumberFormat="1" applyFont="1" applyFill="1" applyBorder="1" applyAlignment="1" applyProtection="1">
      <alignment horizontal="center" vertical="center" wrapText="1"/>
      <protection locked="0"/>
    </xf>
    <xf numFmtId="1" fontId="65" fillId="13" borderId="16" xfId="1155" applyNumberFormat="1" applyFont="1" applyFill="1" applyBorder="1" applyAlignment="1" applyProtection="1">
      <alignment horizontal="center" vertical="center" wrapText="1"/>
    </xf>
    <xf numFmtId="190" fontId="65" fillId="13" borderId="16" xfId="0" applyNumberFormat="1" applyFont="1" applyFill="1" applyBorder="1" applyAlignment="1" applyProtection="1">
      <alignment horizontal="left" wrapText="1"/>
    </xf>
    <xf numFmtId="190" fontId="57" fillId="13" borderId="16" xfId="0" applyNumberFormat="1" applyFont="1" applyFill="1" applyBorder="1" applyAlignment="1" applyProtection="1">
      <alignment horizontal="center" vertical="center" wrapText="1"/>
    </xf>
    <xf numFmtId="2" fontId="57" fillId="13" borderId="16" xfId="0" applyNumberFormat="1" applyFont="1" applyFill="1" applyBorder="1" applyAlignment="1" applyProtection="1">
      <alignment horizontal="center" vertical="center" wrapText="1"/>
    </xf>
    <xf numFmtId="2" fontId="57" fillId="13" borderId="16" xfId="0" applyNumberFormat="1" applyFont="1" applyFill="1" applyBorder="1" applyAlignment="1" applyProtection="1">
      <alignment vertical="center" wrapText="1"/>
    </xf>
    <xf numFmtId="2" fontId="57" fillId="13" borderId="16" xfId="0" applyNumberFormat="1" applyFont="1" applyFill="1" applyBorder="1" applyAlignment="1" applyProtection="1">
      <alignment horizontal="right" vertical="center" wrapText="1"/>
    </xf>
    <xf numFmtId="173" fontId="62" fillId="13" borderId="16" xfId="2" applyFont="1" applyFill="1" applyBorder="1" applyAlignment="1" applyProtection="1">
      <alignment vertical="center" wrapText="1"/>
    </xf>
    <xf numFmtId="173" fontId="62" fillId="13" borderId="16" xfId="2" applyFont="1" applyFill="1" applyBorder="1" applyAlignment="1" applyProtection="1">
      <alignment horizontal="right" vertical="center" wrapText="1"/>
      <protection locked="0"/>
    </xf>
    <xf numFmtId="4" fontId="65" fillId="23" borderId="0" xfId="0" applyNumberFormat="1" applyFont="1" applyFill="1" applyBorder="1" applyAlignment="1" applyProtection="1">
      <alignment vertical="center" wrapText="1"/>
      <protection locked="0"/>
    </xf>
    <xf numFmtId="0" fontId="65" fillId="23" borderId="0" xfId="0" applyFont="1" applyFill="1" applyBorder="1" applyAlignment="1" applyProtection="1">
      <alignment vertical="center" wrapText="1"/>
      <protection locked="0"/>
    </xf>
    <xf numFmtId="0" fontId="65" fillId="23" borderId="16" xfId="0" applyFont="1" applyFill="1" applyBorder="1" applyAlignment="1" applyProtection="1">
      <alignment vertical="center" wrapText="1"/>
      <protection locked="0"/>
    </xf>
    <xf numFmtId="0" fontId="65" fillId="23" borderId="0" xfId="0" applyFont="1" applyFill="1" applyAlignment="1" applyProtection="1">
      <alignment vertical="center" wrapText="1"/>
      <protection locked="0"/>
    </xf>
    <xf numFmtId="1" fontId="57" fillId="23" borderId="29" xfId="0" applyNumberFormat="1" applyFont="1" applyFill="1" applyBorder="1" applyAlignment="1" applyProtection="1">
      <alignment horizontal="center" vertical="center" wrapText="1"/>
      <protection locked="0"/>
    </xf>
    <xf numFmtId="0" fontId="57" fillId="23" borderId="29" xfId="1155" applyNumberFormat="1" applyFont="1" applyFill="1" applyBorder="1" applyAlignment="1" applyProtection="1">
      <alignment horizontal="center" vertical="center" wrapText="1"/>
    </xf>
    <xf numFmtId="2" fontId="65" fillId="23" borderId="29" xfId="0" applyNumberFormat="1" applyFont="1" applyFill="1" applyBorder="1" applyAlignment="1" applyProtection="1">
      <alignment horizontal="left" wrapText="1"/>
    </xf>
    <xf numFmtId="2" fontId="57" fillId="23" borderId="29" xfId="0" applyNumberFormat="1" applyFont="1" applyFill="1" applyBorder="1" applyAlignment="1" applyProtection="1">
      <alignment horizontal="center" vertical="center" wrapText="1"/>
    </xf>
    <xf numFmtId="4" fontId="57" fillId="23" borderId="29" xfId="0" applyNumberFormat="1" applyFont="1" applyFill="1" applyBorder="1" applyAlignment="1" applyProtection="1">
      <alignment horizontal="center" vertical="center" wrapText="1"/>
    </xf>
    <xf numFmtId="4" fontId="57" fillId="23" borderId="29" xfId="0" applyNumberFormat="1" applyFont="1" applyFill="1" applyBorder="1" applyAlignment="1" applyProtection="1">
      <alignment horizontal="right" vertical="center" wrapText="1"/>
    </xf>
    <xf numFmtId="1" fontId="57" fillId="27" borderId="29" xfId="0" applyNumberFormat="1" applyFont="1" applyFill="1" applyBorder="1" applyAlignment="1" applyProtection="1">
      <alignment horizontal="center" vertical="center" wrapText="1"/>
      <protection locked="0"/>
    </xf>
    <xf numFmtId="0" fontId="57" fillId="27" borderId="29" xfId="1155" applyNumberFormat="1" applyFont="1" applyFill="1" applyBorder="1" applyAlignment="1" applyProtection="1">
      <alignment horizontal="center" vertical="center" wrapText="1"/>
    </xf>
    <xf numFmtId="2" fontId="57" fillId="27" borderId="29" xfId="0" applyNumberFormat="1" applyFont="1" applyFill="1" applyBorder="1" applyAlignment="1" applyProtection="1">
      <alignment horizontal="left" wrapText="1"/>
    </xf>
    <xf numFmtId="2" fontId="57" fillId="27" borderId="29" xfId="0" applyNumberFormat="1" applyFont="1" applyFill="1" applyBorder="1" applyAlignment="1" applyProtection="1">
      <alignment horizontal="center" vertical="center" wrapText="1"/>
    </xf>
    <xf numFmtId="4" fontId="57" fillId="27" borderId="29" xfId="0" applyNumberFormat="1" applyFont="1" applyFill="1" applyBorder="1" applyAlignment="1" applyProtection="1">
      <alignment horizontal="center" vertical="center" wrapText="1"/>
    </xf>
    <xf numFmtId="4" fontId="57" fillId="27" borderId="29" xfId="0" applyNumberFormat="1" applyFont="1" applyFill="1" applyBorder="1" applyAlignment="1" applyProtection="1">
      <alignment horizontal="right" vertical="center" wrapText="1"/>
    </xf>
    <xf numFmtId="4" fontId="57" fillId="27" borderId="29" xfId="0" applyNumberFormat="1" applyFont="1" applyFill="1" applyBorder="1" applyAlignment="1" applyProtection="1">
      <alignment horizontal="right" vertical="center" wrapText="1"/>
      <protection locked="0"/>
    </xf>
    <xf numFmtId="173" fontId="62" fillId="13" borderId="16" xfId="2" applyFont="1" applyFill="1" applyBorder="1" applyAlignment="1" applyProtection="1">
      <alignment horizontal="right" vertical="center" wrapText="1"/>
    </xf>
    <xf numFmtId="2" fontId="57" fillId="23" borderId="29" xfId="0" applyNumberFormat="1" applyFont="1" applyFill="1" applyBorder="1" applyAlignment="1" applyProtection="1">
      <alignment horizontal="left" wrapText="1"/>
    </xf>
    <xf numFmtId="2" fontId="53" fillId="23" borderId="29" xfId="4" applyNumberFormat="1" applyFont="1" applyFill="1" applyBorder="1" applyAlignment="1" applyProtection="1">
      <alignment horizontal="left" wrapText="1"/>
    </xf>
    <xf numFmtId="4" fontId="57" fillId="0" borderId="29" xfId="0" applyNumberFormat="1" applyFont="1" applyBorder="1" applyAlignment="1" applyProtection="1">
      <alignment horizontal="center" vertical="center" wrapText="1"/>
    </xf>
    <xf numFmtId="1" fontId="65" fillId="23" borderId="29" xfId="0" applyNumberFormat="1" applyFont="1" applyFill="1" applyBorder="1" applyAlignment="1" applyProtection="1">
      <alignment horizontal="center" vertical="center" wrapText="1"/>
      <protection locked="0"/>
    </xf>
    <xf numFmtId="0" fontId="65" fillId="23" borderId="29" xfId="1155" applyNumberFormat="1" applyFont="1" applyFill="1" applyBorder="1" applyAlignment="1" applyProtection="1">
      <alignment horizontal="center" vertical="center" wrapText="1"/>
    </xf>
    <xf numFmtId="2" fontId="65" fillId="23" borderId="29" xfId="0" applyNumberFormat="1" applyFont="1" applyFill="1" applyBorder="1" applyAlignment="1" applyProtection="1">
      <alignment horizontal="center" vertical="center" wrapText="1"/>
    </xf>
    <xf numFmtId="4" fontId="65" fillId="23" borderId="29" xfId="0" applyNumberFormat="1" applyFont="1" applyFill="1" applyBorder="1" applyAlignment="1" applyProtection="1">
      <alignment horizontal="center" vertical="center" wrapText="1"/>
    </xf>
    <xf numFmtId="4" fontId="65" fillId="23" borderId="29" xfId="0" applyNumberFormat="1" applyFont="1" applyFill="1" applyBorder="1" applyAlignment="1" applyProtection="1">
      <alignment horizontal="right" vertical="center" wrapText="1"/>
    </xf>
    <xf numFmtId="1" fontId="57" fillId="0" borderId="29" xfId="0" applyNumberFormat="1" applyFont="1" applyBorder="1" applyAlignment="1" applyProtection="1">
      <alignment horizontal="center" vertical="center" wrapText="1"/>
      <protection locked="0"/>
    </xf>
    <xf numFmtId="2" fontId="65" fillId="23" borderId="0" xfId="0" applyNumberFormat="1" applyFont="1" applyFill="1" applyBorder="1" applyAlignment="1" applyProtection="1">
      <alignment vertical="center" wrapText="1"/>
      <protection locked="0"/>
    </xf>
    <xf numFmtId="2" fontId="57" fillId="23" borderId="29" xfId="0" applyNumberFormat="1" applyFont="1" applyFill="1" applyBorder="1" applyAlignment="1">
      <alignment horizontal="center" vertical="center" wrapText="1"/>
    </xf>
    <xf numFmtId="4" fontId="57" fillId="23" borderId="29" xfId="0" applyNumberFormat="1" applyFont="1" applyFill="1" applyBorder="1" applyAlignment="1">
      <alignment horizontal="center" vertical="center" wrapText="1"/>
    </xf>
    <xf numFmtId="4" fontId="57" fillId="23" borderId="29" xfId="0" applyNumberFormat="1" applyFont="1" applyFill="1" applyBorder="1" applyAlignment="1">
      <alignment horizontal="right" vertical="center" wrapText="1"/>
    </xf>
    <xf numFmtId="4" fontId="65" fillId="23" borderId="0" xfId="0" applyNumberFormat="1" applyFont="1" applyFill="1" applyAlignment="1" applyProtection="1">
      <alignment horizontal="center" vertical="center" wrapText="1"/>
      <protection locked="0"/>
    </xf>
    <xf numFmtId="0" fontId="68" fillId="23" borderId="29" xfId="1155" applyNumberFormat="1" applyFont="1" applyFill="1" applyBorder="1" applyAlignment="1" applyProtection="1">
      <alignment horizontal="center" vertical="center" wrapText="1"/>
    </xf>
    <xf numFmtId="2" fontId="68" fillId="23" borderId="29" xfId="0" applyNumberFormat="1" applyFont="1" applyFill="1" applyBorder="1" applyAlignment="1" applyProtection="1">
      <alignment horizontal="left" wrapText="1"/>
    </xf>
    <xf numFmtId="2" fontId="68" fillId="23" borderId="29" xfId="0" applyNumberFormat="1" applyFont="1" applyFill="1" applyBorder="1" applyAlignment="1" applyProtection="1">
      <alignment horizontal="center" vertical="center" wrapText="1"/>
    </xf>
    <xf numFmtId="4" fontId="68" fillId="23" borderId="29" xfId="0" applyNumberFormat="1" applyFont="1" applyFill="1" applyBorder="1" applyAlignment="1" applyProtection="1">
      <alignment horizontal="center" vertical="center" wrapText="1"/>
    </xf>
    <xf numFmtId="4" fontId="68" fillId="23" borderId="29" xfId="0" applyNumberFormat="1" applyFont="1" applyFill="1" applyBorder="1" applyAlignment="1" applyProtection="1">
      <alignment horizontal="right" vertical="center" wrapText="1"/>
    </xf>
    <xf numFmtId="0" fontId="68" fillId="23" borderId="0" xfId="0" applyFont="1" applyFill="1" applyBorder="1" applyAlignment="1" applyProtection="1">
      <alignment vertical="center" wrapText="1"/>
      <protection locked="0"/>
    </xf>
    <xf numFmtId="0" fontId="68" fillId="23" borderId="16" xfId="0" applyFont="1" applyFill="1" applyBorder="1" applyAlignment="1" applyProtection="1">
      <alignment vertical="center" wrapText="1"/>
      <protection locked="0"/>
    </xf>
    <xf numFmtId="0" fontId="68" fillId="23" borderId="0" xfId="0" applyFont="1" applyFill="1" applyAlignment="1" applyProtection="1">
      <alignment vertical="center" wrapText="1"/>
      <protection locked="0"/>
    </xf>
    <xf numFmtId="1" fontId="0" fillId="23" borderId="29" xfId="0" applyNumberFormat="1" applyFont="1" applyFill="1" applyBorder="1" applyAlignment="1" applyProtection="1">
      <alignment horizontal="center" vertical="center" wrapText="1"/>
      <protection locked="0"/>
    </xf>
    <xf numFmtId="0" fontId="0" fillId="23" borderId="29" xfId="1155" applyNumberFormat="1" applyFont="1" applyFill="1" applyBorder="1" applyAlignment="1" applyProtection="1">
      <alignment horizontal="center" vertical="center" wrapText="1"/>
    </xf>
    <xf numFmtId="2" fontId="0" fillId="23" borderId="29" xfId="0" applyNumberFormat="1" applyFont="1" applyFill="1" applyBorder="1" applyAlignment="1" applyProtection="1">
      <alignment horizontal="left" wrapText="1"/>
    </xf>
    <xf numFmtId="2" fontId="0" fillId="23" borderId="29" xfId="0" applyNumberFormat="1" applyFont="1" applyFill="1" applyBorder="1" applyAlignment="1" applyProtection="1">
      <alignment horizontal="center" vertical="center" wrapText="1"/>
    </xf>
    <xf numFmtId="4" fontId="0" fillId="23" borderId="29" xfId="0" applyNumberFormat="1" applyFont="1" applyFill="1" applyBorder="1" applyAlignment="1" applyProtection="1">
      <alignment horizontal="center" vertical="center" wrapText="1"/>
    </xf>
    <xf numFmtId="4" fontId="0" fillId="23" borderId="29" xfId="0" applyNumberFormat="1" applyFont="1" applyFill="1" applyBorder="1" applyAlignment="1" applyProtection="1">
      <alignment horizontal="right" vertical="center" wrapText="1"/>
    </xf>
    <xf numFmtId="0" fontId="43" fillId="23" borderId="0" xfId="0" applyFont="1" applyFill="1" applyBorder="1" applyAlignment="1" applyProtection="1">
      <alignment vertical="center" wrapText="1"/>
      <protection locked="0"/>
    </xf>
    <xf numFmtId="0" fontId="43" fillId="23" borderId="16" xfId="0" applyFont="1" applyFill="1" applyBorder="1" applyAlignment="1" applyProtection="1">
      <alignment vertical="center" wrapText="1"/>
      <protection locked="0"/>
    </xf>
    <xf numFmtId="0" fontId="43" fillId="23" borderId="0" xfId="0" applyFont="1" applyFill="1" applyAlignment="1" applyProtection="1">
      <alignment vertical="center" wrapText="1"/>
      <protection locked="0"/>
    </xf>
    <xf numFmtId="1" fontId="65" fillId="27" borderId="29" xfId="0" applyNumberFormat="1" applyFont="1" applyFill="1" applyBorder="1" applyAlignment="1" applyProtection="1">
      <alignment horizontal="center" vertical="center" wrapText="1"/>
      <protection locked="0"/>
    </xf>
    <xf numFmtId="0" fontId="65" fillId="27" borderId="29" xfId="1155" applyNumberFormat="1" applyFont="1" applyFill="1" applyBorder="1" applyAlignment="1" applyProtection="1">
      <alignment horizontal="center" vertical="center" wrapText="1"/>
    </xf>
    <xf numFmtId="2" fontId="65" fillId="27" borderId="29" xfId="0" applyNumberFormat="1" applyFont="1" applyFill="1" applyBorder="1" applyAlignment="1" applyProtection="1">
      <alignment horizontal="left" wrapText="1"/>
    </xf>
    <xf numFmtId="2" fontId="65" fillId="27" borderId="29" xfId="0" applyNumberFormat="1" applyFont="1" applyFill="1" applyBorder="1" applyAlignment="1" applyProtection="1">
      <alignment horizontal="center" vertical="center" wrapText="1"/>
    </xf>
    <xf numFmtId="4" fontId="65" fillId="27" borderId="29" xfId="0" applyNumberFormat="1" applyFont="1" applyFill="1" applyBorder="1" applyAlignment="1" applyProtection="1">
      <alignment horizontal="center" vertical="center" wrapText="1"/>
    </xf>
    <xf numFmtId="4" fontId="65" fillId="27" borderId="29" xfId="0" applyNumberFormat="1" applyFont="1" applyFill="1" applyBorder="1" applyAlignment="1" applyProtection="1">
      <alignment horizontal="right" vertical="center" wrapText="1"/>
    </xf>
    <xf numFmtId="0" fontId="0" fillId="23" borderId="0" xfId="0" applyFont="1" applyFill="1" applyAlignment="1" applyProtection="1">
      <alignment horizontal="center" vertical="center"/>
      <protection locked="0"/>
    </xf>
    <xf numFmtId="4" fontId="57" fillId="23" borderId="0" xfId="0" applyNumberFormat="1" applyFont="1" applyFill="1" applyAlignment="1" applyProtection="1">
      <alignment horizontal="right" vertical="center"/>
      <protection locked="0"/>
    </xf>
    <xf numFmtId="4" fontId="0" fillId="23" borderId="0" xfId="0" applyNumberFormat="1" applyFont="1" applyFill="1" applyAlignment="1" applyProtection="1">
      <alignment vertical="center"/>
      <protection locked="0"/>
    </xf>
    <xf numFmtId="49" fontId="27" fillId="23" borderId="0" xfId="1156" applyNumberFormat="1" applyFont="1" applyFill="1" applyBorder="1" applyAlignment="1" applyProtection="1">
      <alignment horizontal="center" vertical="center"/>
    </xf>
    <xf numFmtId="191" fontId="27" fillId="23" borderId="0" xfId="1156" applyNumberFormat="1" applyFont="1" applyFill="1" applyBorder="1" applyAlignment="1" applyProtection="1">
      <alignment horizontal="center" vertical="center"/>
    </xf>
    <xf numFmtId="0" fontId="27" fillId="23" borderId="0" xfId="777" applyFont="1" applyFill="1" applyBorder="1" applyAlignment="1">
      <alignment vertical="center" wrapText="1"/>
    </xf>
    <xf numFmtId="0" fontId="27" fillId="23" borderId="0" xfId="777" applyFont="1" applyFill="1" applyBorder="1" applyAlignment="1">
      <alignment horizontal="center" vertical="center"/>
    </xf>
    <xf numFmtId="192" fontId="27" fillId="23" borderId="0" xfId="777" applyNumberFormat="1" applyFont="1" applyFill="1" applyBorder="1" applyAlignment="1">
      <alignment horizontal="center" vertical="center"/>
    </xf>
    <xf numFmtId="4" fontId="27" fillId="23" borderId="0" xfId="777" applyNumberFormat="1" applyFont="1" applyFill="1" applyBorder="1" applyAlignment="1">
      <alignment horizontal="center" vertical="center"/>
    </xf>
    <xf numFmtId="4" fontId="27" fillId="23" borderId="0" xfId="1156" applyNumberFormat="1" applyFont="1" applyFill="1" applyBorder="1" applyAlignment="1" applyProtection="1">
      <alignment horizontal="center" vertical="center"/>
    </xf>
    <xf numFmtId="4" fontId="27" fillId="23" borderId="0" xfId="1156" applyNumberFormat="1" applyFont="1" applyFill="1" applyBorder="1" applyAlignment="1" applyProtection="1">
      <alignment horizontal="right" vertical="center"/>
    </xf>
    <xf numFmtId="49" fontId="27" fillId="23" borderId="30" xfId="1156" applyNumberFormat="1" applyFont="1" applyFill="1" applyBorder="1" applyAlignment="1" applyProtection="1">
      <alignment horizontal="center" vertical="center"/>
    </xf>
    <xf numFmtId="191" fontId="27" fillId="23" borderId="28" xfId="1156" applyNumberFormat="1" applyFont="1" applyFill="1" applyBorder="1" applyAlignment="1" applyProtection="1">
      <alignment horizontal="center" vertical="center"/>
    </xf>
    <xf numFmtId="0" fontId="69" fillId="23" borderId="28" xfId="0" applyFont="1" applyFill="1" applyBorder="1" applyAlignment="1" applyProtection="1">
      <alignment horizontal="center" vertical="center" wrapText="1"/>
      <protection locked="0"/>
    </xf>
    <xf numFmtId="0" fontId="27" fillId="23" borderId="28" xfId="777" applyFont="1" applyFill="1" applyBorder="1" applyAlignment="1">
      <alignment horizontal="center" vertical="center"/>
    </xf>
    <xf numFmtId="192" fontId="27" fillId="23" borderId="28" xfId="777" applyNumberFormat="1" applyFont="1" applyFill="1" applyBorder="1" applyAlignment="1">
      <alignment horizontal="center" vertical="center"/>
    </xf>
    <xf numFmtId="4" fontId="27" fillId="23" borderId="28" xfId="777" applyNumberFormat="1" applyFont="1" applyFill="1" applyBorder="1" applyAlignment="1">
      <alignment horizontal="center" vertical="center"/>
    </xf>
    <xf numFmtId="4" fontId="70" fillId="23" borderId="28" xfId="777" applyNumberFormat="1" applyFont="1" applyFill="1" applyBorder="1" applyAlignment="1">
      <alignment horizontal="center" vertical="center" wrapText="1"/>
    </xf>
    <xf numFmtId="4" fontId="70" fillId="23" borderId="28" xfId="777" applyNumberFormat="1" applyFont="1" applyFill="1" applyBorder="1" applyAlignment="1">
      <alignment vertical="center" wrapText="1"/>
    </xf>
    <xf numFmtId="0" fontId="0" fillId="23" borderId="31" xfId="0" applyFill="1" applyBorder="1"/>
    <xf numFmtId="49" fontId="27" fillId="23" borderId="32" xfId="1156" applyNumberFormat="1" applyFont="1" applyFill="1" applyBorder="1" applyAlignment="1" applyProtection="1">
      <alignment horizontal="center" vertical="center"/>
    </xf>
    <xf numFmtId="0" fontId="65" fillId="23" borderId="0" xfId="0" applyFont="1" applyFill="1" applyBorder="1" applyAlignment="1" applyProtection="1">
      <alignment horizontal="center" vertical="center" wrapText="1"/>
      <protection locked="0"/>
    </xf>
    <xf numFmtId="0" fontId="71" fillId="23" borderId="0" xfId="781" applyFont="1" applyFill="1" applyBorder="1" applyAlignment="1" applyProtection="1">
      <alignment horizontal="right" vertical="center"/>
    </xf>
    <xf numFmtId="193" fontId="72" fillId="23" borderId="0" xfId="781" applyNumberFormat="1" applyFont="1" applyFill="1" applyBorder="1" applyAlignment="1" applyProtection="1">
      <alignment horizontal="left" vertical="center"/>
    </xf>
    <xf numFmtId="185" fontId="73" fillId="23" borderId="0" xfId="781" applyNumberFormat="1" applyFont="1" applyFill="1" applyBorder="1" applyAlignment="1" applyProtection="1">
      <alignment horizontal="left" vertical="center"/>
    </xf>
    <xf numFmtId="0" fontId="0" fillId="23" borderId="24" xfId="0" applyFill="1" applyBorder="1"/>
    <xf numFmtId="49" fontId="27" fillId="23" borderId="33" xfId="1156" applyNumberFormat="1" applyFont="1" applyFill="1" applyBorder="1" applyAlignment="1" applyProtection="1">
      <alignment horizontal="center" vertical="center"/>
    </xf>
    <xf numFmtId="191" fontId="27" fillId="23" borderId="27" xfId="1156" applyNumberFormat="1" applyFont="1" applyFill="1" applyBorder="1" applyAlignment="1" applyProtection="1">
      <alignment horizontal="center" vertical="center"/>
    </xf>
    <xf numFmtId="0" fontId="65" fillId="23" borderId="27" xfId="0" applyFont="1" applyFill="1" applyBorder="1" applyAlignment="1" applyProtection="1">
      <alignment horizontal="center" vertical="center" wrapText="1"/>
      <protection locked="0"/>
    </xf>
    <xf numFmtId="0" fontId="71" fillId="23" borderId="27" xfId="781" applyFont="1" applyFill="1" applyBorder="1" applyAlignment="1" applyProtection="1">
      <alignment horizontal="center" vertical="center"/>
    </xf>
    <xf numFmtId="193" fontId="72" fillId="23" borderId="27" xfId="781" applyNumberFormat="1" applyFont="1" applyFill="1" applyBorder="1" applyAlignment="1" applyProtection="1">
      <alignment horizontal="left" vertical="center"/>
    </xf>
    <xf numFmtId="4" fontId="27" fillId="23" borderId="27" xfId="777" applyNumberFormat="1" applyFont="1" applyFill="1" applyBorder="1" applyAlignment="1">
      <alignment horizontal="center" vertical="center"/>
    </xf>
    <xf numFmtId="4" fontId="27" fillId="23" borderId="27" xfId="1156" applyNumberFormat="1" applyFont="1" applyFill="1" applyBorder="1" applyAlignment="1" applyProtection="1">
      <alignment horizontal="center" vertical="center"/>
    </xf>
    <xf numFmtId="0" fontId="71" fillId="23" borderId="27" xfId="781" applyFont="1" applyFill="1" applyBorder="1" applyAlignment="1" applyProtection="1">
      <alignment horizontal="right" vertical="center"/>
    </xf>
    <xf numFmtId="194" fontId="73" fillId="23" borderId="27" xfId="781" applyNumberFormat="1" applyFont="1" applyFill="1" applyBorder="1" applyAlignment="1" applyProtection="1">
      <alignment horizontal="left" vertical="center"/>
    </xf>
    <xf numFmtId="0" fontId="0" fillId="23" borderId="34" xfId="0" applyFill="1" applyBorder="1"/>
    <xf numFmtId="49" fontId="75" fillId="11" borderId="36" xfId="1156" applyNumberFormat="1" applyFont="1" applyFill="1" applyBorder="1" applyAlignment="1" applyProtection="1">
      <alignment horizontal="center" vertical="center" wrapText="1"/>
    </xf>
    <xf numFmtId="191" fontId="75" fillId="11" borderId="33" xfId="1156" applyNumberFormat="1" applyFont="1" applyFill="1" applyBorder="1" applyAlignment="1" applyProtection="1">
      <alignment horizontal="center" vertical="center" wrapText="1"/>
    </xf>
    <xf numFmtId="4" fontId="75" fillId="11" borderId="16" xfId="1156" applyNumberFormat="1" applyFont="1" applyFill="1" applyBorder="1" applyAlignment="1" applyProtection="1">
      <alignment horizontal="center" vertical="center"/>
    </xf>
    <xf numFmtId="191" fontId="76" fillId="8" borderId="16" xfId="742" applyNumberFormat="1" applyFont="1" applyFill="1" applyBorder="1" applyAlignment="1">
      <alignment horizontal="center" vertical="center"/>
    </xf>
    <xf numFmtId="191" fontId="69" fillId="8" borderId="16" xfId="746" applyNumberFormat="1" applyFont="1" applyFill="1" applyBorder="1" applyAlignment="1">
      <alignment horizontal="center" vertical="center" wrapText="1"/>
    </xf>
    <xf numFmtId="0" fontId="56" fillId="8" borderId="16" xfId="742" applyFont="1" applyFill="1" applyBorder="1" applyAlignment="1">
      <alignment horizontal="left" vertical="center" wrapText="1"/>
    </xf>
    <xf numFmtId="0" fontId="56" fillId="8" borderId="16" xfId="742" applyFont="1" applyFill="1" applyBorder="1" applyAlignment="1">
      <alignment horizontal="center" vertical="center"/>
    </xf>
    <xf numFmtId="195" fontId="77" fillId="8" borderId="16" xfId="742" applyNumberFormat="1" applyFont="1" applyFill="1" applyBorder="1" applyAlignment="1">
      <alignment horizontal="right" vertical="center"/>
    </xf>
    <xf numFmtId="4" fontId="77" fillId="8" borderId="16" xfId="742" applyNumberFormat="1" applyFont="1" applyFill="1" applyBorder="1" applyAlignment="1">
      <alignment horizontal="center" vertical="center"/>
    </xf>
    <xf numFmtId="4" fontId="56" fillId="8" borderId="16" xfId="454" applyNumberFormat="1" applyFont="1" applyFill="1" applyBorder="1" applyAlignment="1" applyProtection="1">
      <alignment horizontal="center" vertical="center"/>
    </xf>
    <xf numFmtId="0" fontId="65" fillId="8" borderId="16" xfId="777" applyFont="1" applyFill="1" applyBorder="1" applyAlignment="1">
      <alignment horizontal="center" vertical="center"/>
    </xf>
    <xf numFmtId="1" fontId="57" fillId="10" borderId="37" xfId="1374" applyNumberFormat="1" applyFont="1" applyFill="1" applyBorder="1" applyAlignment="1">
      <alignment horizontal="center" vertical="center"/>
    </xf>
    <xf numFmtId="0" fontId="57" fillId="10" borderId="38" xfId="1156" applyNumberFormat="1" applyFont="1" applyFill="1" applyBorder="1" applyAlignment="1" applyProtection="1">
      <alignment horizontal="center" vertical="center"/>
    </xf>
    <xf numFmtId="191" fontId="57" fillId="23" borderId="38" xfId="1156" applyNumberFormat="1" applyFont="1" applyFill="1" applyBorder="1" applyAlignment="1" applyProtection="1">
      <alignment horizontal="center" vertical="center"/>
    </xf>
    <xf numFmtId="0" fontId="57" fillId="23" borderId="38" xfId="777" applyFont="1" applyFill="1" applyBorder="1" applyAlignment="1">
      <alignment vertical="center" wrapText="1"/>
    </xf>
    <xf numFmtId="0" fontId="57" fillId="23" borderId="38" xfId="777" applyFont="1" applyFill="1" applyBorder="1" applyAlignment="1">
      <alignment horizontal="center" vertical="center" wrapText="1"/>
    </xf>
    <xf numFmtId="192" fontId="57" fillId="10" borderId="38" xfId="777" applyNumberFormat="1" applyFont="1" applyFill="1" applyBorder="1" applyAlignment="1">
      <alignment horizontal="center" vertical="center"/>
    </xf>
    <xf numFmtId="4" fontId="33" fillId="23" borderId="38" xfId="403" applyNumberFormat="1" applyFill="1" applyBorder="1" applyAlignment="1" applyProtection="1">
      <alignment horizontal="center" vertical="center" wrapText="1"/>
    </xf>
    <xf numFmtId="173" fontId="33" fillId="23" borderId="38" xfId="398" applyFont="1" applyFill="1" applyBorder="1" applyAlignment="1" applyProtection="1">
      <alignment horizontal="center" vertical="center" wrapText="1"/>
    </xf>
    <xf numFmtId="173" fontId="33" fillId="23" borderId="38" xfId="398" applyFont="1" applyFill="1" applyBorder="1" applyAlignment="1" applyProtection="1">
      <alignment horizontal="right" vertical="center"/>
    </xf>
    <xf numFmtId="0" fontId="57" fillId="10" borderId="39" xfId="1156" applyNumberFormat="1" applyFont="1" applyFill="1" applyBorder="1" applyAlignment="1" applyProtection="1">
      <alignment horizontal="center" vertical="center"/>
    </xf>
    <xf numFmtId="0" fontId="0" fillId="0" borderId="0" xfId="0" applyFont="1"/>
    <xf numFmtId="184" fontId="65" fillId="8" borderId="16" xfId="777" applyNumberFormat="1" applyFont="1" applyFill="1" applyBorder="1" applyAlignment="1">
      <alignment horizontal="center" vertical="center" wrapText="1"/>
    </xf>
    <xf numFmtId="0" fontId="51" fillId="0" borderId="0" xfId="699" applyFont="1" applyBorder="1" applyProtection="1"/>
    <xf numFmtId="0" fontId="51" fillId="0" borderId="0" xfId="699" applyFont="1" applyProtection="1"/>
    <xf numFmtId="0" fontId="51" fillId="23" borderId="0" xfId="699" applyFont="1" applyFill="1" applyAlignment="1" applyProtection="1"/>
    <xf numFmtId="0" fontId="51" fillId="23" borderId="30" xfId="699" applyFont="1" applyFill="1" applyBorder="1" applyAlignment="1" applyProtection="1"/>
    <xf numFmtId="0" fontId="76" fillId="23" borderId="28" xfId="1374" applyFont="1" applyFill="1" applyBorder="1" applyAlignment="1" applyProtection="1"/>
    <xf numFmtId="0" fontId="56" fillId="23" borderId="28" xfId="699" applyFont="1" applyFill="1" applyBorder="1" applyAlignment="1" applyProtection="1">
      <alignment horizontal="center"/>
    </xf>
    <xf numFmtId="0" fontId="76" fillId="23" borderId="0" xfId="1374" applyFont="1" applyFill="1" applyBorder="1" applyAlignment="1" applyProtection="1"/>
    <xf numFmtId="0" fontId="76" fillId="23" borderId="32" xfId="699" applyFont="1" applyFill="1" applyBorder="1" applyAlignment="1" applyProtection="1"/>
    <xf numFmtId="0" fontId="0" fillId="23" borderId="0" xfId="699" applyFont="1" applyFill="1" applyBorder="1" applyAlignment="1" applyProtection="1">
      <alignment horizontal="right"/>
    </xf>
    <xf numFmtId="185" fontId="56" fillId="23" borderId="24" xfId="699" applyNumberFormat="1" applyFont="1" applyFill="1" applyBorder="1" applyAlignment="1" applyProtection="1">
      <alignment horizontal="left" indent="1"/>
    </xf>
    <xf numFmtId="0" fontId="56" fillId="23" borderId="0" xfId="699" applyFont="1" applyFill="1" applyBorder="1" applyAlignment="1" applyProtection="1">
      <alignment horizontal="left" indent="1"/>
    </xf>
    <xf numFmtId="0" fontId="77" fillId="23" borderId="24" xfId="699" applyFont="1" applyFill="1" applyBorder="1" applyAlignment="1" applyProtection="1">
      <alignment horizontal="left" indent="1"/>
    </xf>
    <xf numFmtId="0" fontId="51" fillId="23" borderId="0" xfId="699" applyFont="1" applyFill="1" applyAlignment="1" applyProtection="1">
      <alignment vertical="center"/>
    </xf>
    <xf numFmtId="196" fontId="69" fillId="23" borderId="24" xfId="699" applyNumberFormat="1" applyFont="1" applyFill="1" applyBorder="1" applyAlignment="1" applyProtection="1">
      <alignment horizontal="left" indent="1"/>
      <protection locked="0"/>
    </xf>
    <xf numFmtId="0" fontId="77" fillId="23" borderId="33" xfId="699" applyFont="1" applyFill="1" applyBorder="1" applyAlignment="1" applyProtection="1">
      <alignment horizontal="left"/>
    </xf>
    <xf numFmtId="0" fontId="37" fillId="23" borderId="27" xfId="699" applyFont="1" applyFill="1" applyBorder="1" applyAlignment="1" applyProtection="1"/>
    <xf numFmtId="0" fontId="78" fillId="23" borderId="27" xfId="699" applyFont="1" applyFill="1" applyBorder="1" applyAlignment="1" applyProtection="1">
      <alignment horizontal="center"/>
    </xf>
    <xf numFmtId="0" fontId="78" fillId="23" borderId="34" xfId="699" applyFont="1" applyFill="1" applyBorder="1" applyAlignment="1" applyProtection="1">
      <alignment horizontal="center"/>
    </xf>
    <xf numFmtId="0" fontId="50" fillId="23" borderId="0" xfId="699" applyFont="1" applyFill="1" applyBorder="1" applyAlignment="1" applyProtection="1">
      <alignment horizontal="center" vertical="center"/>
    </xf>
    <xf numFmtId="0" fontId="69" fillId="23" borderId="16" xfId="699" applyFont="1" applyFill="1" applyBorder="1" applyAlignment="1" applyProtection="1">
      <alignment horizontal="center" vertical="center" wrapText="1"/>
    </xf>
    <xf numFmtId="0" fontId="51" fillId="23" borderId="0" xfId="699" applyFont="1" applyFill="1" applyAlignment="1" applyProtection="1">
      <alignment horizontal="center" vertical="center"/>
    </xf>
    <xf numFmtId="0" fontId="69" fillId="23" borderId="35" xfId="699" applyFont="1" applyFill="1" applyBorder="1" applyAlignment="1" applyProtection="1">
      <alignment horizontal="center" vertical="center" wrapText="1"/>
    </xf>
    <xf numFmtId="0" fontId="76" fillId="23" borderId="0" xfId="1374" applyFont="1" applyFill="1" applyBorder="1" applyAlignment="1" applyProtection="1">
      <alignment horizontal="center" vertical="center"/>
    </xf>
    <xf numFmtId="0" fontId="77" fillId="10" borderId="40" xfId="1374" applyFont="1" applyFill="1" applyBorder="1" applyAlignment="1" applyProtection="1">
      <alignment horizontal="center" vertical="center"/>
    </xf>
    <xf numFmtId="184" fontId="76" fillId="23" borderId="41" xfId="699" applyNumberFormat="1" applyFont="1" applyFill="1" applyBorder="1" applyAlignment="1" applyProtection="1">
      <alignment horizontal="right" vertical="center"/>
    </xf>
    <xf numFmtId="197" fontId="77" fillId="23" borderId="42" xfId="1374" applyNumberFormat="1" applyFont="1" applyFill="1" applyBorder="1" applyAlignment="1" applyProtection="1">
      <alignment vertical="center"/>
    </xf>
    <xf numFmtId="0" fontId="76" fillId="10" borderId="43" xfId="699" applyFont="1" applyFill="1" applyBorder="1" applyAlignment="1" applyProtection="1">
      <alignment horizontal="center" vertical="center"/>
    </xf>
    <xf numFmtId="0" fontId="77" fillId="23" borderId="0" xfId="1374" applyFont="1" applyFill="1" applyBorder="1" applyAlignment="1" applyProtection="1">
      <alignment vertical="center"/>
    </xf>
    <xf numFmtId="0" fontId="56" fillId="23" borderId="35" xfId="1374" applyFont="1" applyFill="1" applyBorder="1" applyAlignment="1" applyProtection="1">
      <alignment horizontal="left" vertical="center" indent="3"/>
    </xf>
    <xf numFmtId="0" fontId="56" fillId="23" borderId="44" xfId="1374" applyFont="1" applyFill="1" applyBorder="1" applyAlignment="1" applyProtection="1">
      <alignment vertical="center"/>
    </xf>
    <xf numFmtId="184" fontId="69" fillId="23" borderId="35" xfId="409" applyNumberFormat="1" applyFont="1" applyFill="1" applyBorder="1" applyAlignment="1" applyProtection="1">
      <alignment vertical="center"/>
    </xf>
    <xf numFmtId="184" fontId="79" fillId="23" borderId="35" xfId="409" applyNumberFormat="1" applyFont="1" applyFill="1" applyBorder="1" applyAlignment="1" applyProtection="1">
      <alignment vertical="center"/>
    </xf>
    <xf numFmtId="198" fontId="56" fillId="23" borderId="16" xfId="1374" applyNumberFormat="1" applyFont="1" applyFill="1" applyBorder="1" applyAlignment="1" applyProtection="1">
      <alignment vertical="center"/>
    </xf>
    <xf numFmtId="0" fontId="76" fillId="23" borderId="0" xfId="699" applyFont="1" applyFill="1" applyAlignment="1" applyProtection="1">
      <alignment vertical="center"/>
    </xf>
    <xf numFmtId="0" fontId="37" fillId="23" borderId="0" xfId="1374" applyFont="1" applyFill="1" applyBorder="1" applyAlignment="1" applyProtection="1">
      <alignment vertical="center"/>
    </xf>
    <xf numFmtId="10" fontId="69" fillId="23" borderId="35" xfId="409" applyNumberFormat="1" applyFont="1" applyFill="1" applyBorder="1" applyAlignment="1" applyProtection="1">
      <alignment horizontal="center" vertical="center"/>
    </xf>
    <xf numFmtId="184" fontId="69" fillId="7" borderId="35" xfId="409" applyNumberFormat="1" applyFont="1" applyFill="1" applyBorder="1" applyAlignment="1" applyProtection="1">
      <alignment horizontal="center" vertical="center"/>
    </xf>
    <xf numFmtId="184" fontId="69" fillId="7" borderId="16" xfId="409" applyNumberFormat="1" applyFont="1" applyFill="1" applyBorder="1" applyAlignment="1" applyProtection="1">
      <alignment horizontal="center" vertical="center"/>
    </xf>
    <xf numFmtId="0" fontId="51" fillId="23" borderId="0" xfId="699" applyFont="1" applyFill="1" applyBorder="1" applyAlignment="1" applyProtection="1">
      <alignment vertical="center"/>
    </xf>
    <xf numFmtId="0" fontId="76" fillId="0" borderId="0" xfId="699" applyFont="1" applyBorder="1" applyProtection="1"/>
    <xf numFmtId="0" fontId="76" fillId="7" borderId="35" xfId="699" applyFont="1" applyFill="1" applyBorder="1" applyProtection="1"/>
    <xf numFmtId="0" fontId="76" fillId="7" borderId="44" xfId="699" applyFont="1" applyFill="1" applyBorder="1" applyProtection="1"/>
    <xf numFmtId="184" fontId="76" fillId="7" borderId="44" xfId="699" applyNumberFormat="1" applyFont="1" applyFill="1" applyBorder="1" applyProtection="1"/>
    <xf numFmtId="0" fontId="69" fillId="23" borderId="45" xfId="699" applyFont="1" applyFill="1" applyBorder="1" applyAlignment="1" applyProtection="1">
      <alignment horizontal="center"/>
    </xf>
    <xf numFmtId="196" fontId="56" fillId="23" borderId="35" xfId="861" applyNumberFormat="1" applyFont="1" applyFill="1" applyBorder="1" applyAlignment="1" applyProtection="1">
      <alignment horizontal="left" vertical="center" indent="1"/>
    </xf>
    <xf numFmtId="196" fontId="55" fillId="23" borderId="44" xfId="861" applyNumberFormat="1" applyFont="1" applyFill="1" applyBorder="1" applyAlignment="1" applyProtection="1">
      <alignment horizontal="center" vertical="center"/>
    </xf>
    <xf numFmtId="4" fontId="69" fillId="23" borderId="45" xfId="1374" applyNumberFormat="1" applyFont="1" applyFill="1" applyBorder="1" applyAlignment="1" applyProtection="1">
      <alignment vertical="center"/>
    </xf>
    <xf numFmtId="0" fontId="51" fillId="23" borderId="0" xfId="699" applyFont="1" applyFill="1" applyBorder="1" applyProtection="1"/>
    <xf numFmtId="0" fontId="0" fillId="23" borderId="27" xfId="0" applyFill="1" applyBorder="1" applyProtection="1"/>
    <xf numFmtId="0" fontId="0" fillId="23" borderId="0" xfId="0" applyFill="1" applyBorder="1" applyProtection="1"/>
    <xf numFmtId="0" fontId="0" fillId="23" borderId="0" xfId="0" applyFont="1" applyFill="1" applyBorder="1" applyAlignment="1" applyProtection="1">
      <alignment horizontal="center"/>
    </xf>
    <xf numFmtId="0" fontId="0" fillId="23" borderId="0" xfId="0" applyFont="1" applyFill="1" applyBorder="1" applyAlignment="1" applyProtection="1"/>
    <xf numFmtId="0" fontId="0" fillId="23" borderId="0" xfId="0" applyFill="1" applyBorder="1" applyAlignment="1" applyProtection="1">
      <alignment vertical="top"/>
    </xf>
    <xf numFmtId="0" fontId="33" fillId="23" borderId="0" xfId="1374" applyFont="1" applyFill="1" applyBorder="1" applyAlignment="1" applyProtection="1">
      <alignment horizontal="center" vertical="center" wrapText="1"/>
    </xf>
    <xf numFmtId="0" fontId="33" fillId="0" borderId="0" xfId="1374" applyFont="1" applyAlignment="1" applyProtection="1">
      <alignment horizontal="center" vertical="center" wrapText="1"/>
    </xf>
    <xf numFmtId="2" fontId="64" fillId="23" borderId="0" xfId="0" applyNumberFormat="1" applyFont="1" applyFill="1" applyBorder="1" applyAlignment="1" applyProtection="1">
      <alignment horizontal="right" vertical="center"/>
      <protection locked="0"/>
    </xf>
    <xf numFmtId="2" fontId="64" fillId="23" borderId="0" xfId="0" applyNumberFormat="1" applyFont="1" applyFill="1" applyBorder="1" applyAlignment="1" applyProtection="1">
      <alignment horizontal="left" vertical="center"/>
      <protection locked="0"/>
    </xf>
    <xf numFmtId="1" fontId="62" fillId="11" borderId="16" xfId="1156" applyNumberFormat="1" applyFont="1" applyFill="1" applyBorder="1" applyAlignment="1" applyProtection="1">
      <alignment horizontal="center" vertical="center" wrapText="1"/>
    </xf>
    <xf numFmtId="199" fontId="0" fillId="23" borderId="0" xfId="781" applyNumberFormat="1" applyFont="1" applyFill="1" applyAlignment="1" applyProtection="1">
      <alignment horizontal="center" vertical="top"/>
    </xf>
    <xf numFmtId="0" fontId="0" fillId="23" borderId="0" xfId="781" applyFont="1" applyFill="1" applyAlignment="1" applyProtection="1">
      <alignment horizontal="left" wrapText="1"/>
    </xf>
    <xf numFmtId="10" fontId="0" fillId="23" borderId="0" xfId="781" applyNumberFormat="1" applyFont="1" applyFill="1" applyProtection="1"/>
    <xf numFmtId="193" fontId="0" fillId="23" borderId="0" xfId="781" applyNumberFormat="1" applyFont="1" applyFill="1" applyProtection="1"/>
    <xf numFmtId="193" fontId="81" fillId="23" borderId="0" xfId="781" applyNumberFormat="1" applyFont="1" applyFill="1" applyBorder="1" applyProtection="1"/>
    <xf numFmtId="0" fontId="81" fillId="23" borderId="0" xfId="781" applyFont="1" applyFill="1" applyBorder="1" applyProtection="1"/>
    <xf numFmtId="0" fontId="0" fillId="23" borderId="0" xfId="781" applyFont="1" applyFill="1" applyBorder="1" applyProtection="1"/>
    <xf numFmtId="0" fontId="0" fillId="23" borderId="0" xfId="781" applyFont="1" applyFill="1" applyBorder="1" applyAlignment="1" applyProtection="1">
      <alignment vertical="center"/>
    </xf>
    <xf numFmtId="10" fontId="71" fillId="23" borderId="17" xfId="781" applyNumberFormat="1" applyFont="1" applyFill="1" applyBorder="1" applyAlignment="1" applyProtection="1">
      <alignment horizontal="right"/>
    </xf>
    <xf numFmtId="10" fontId="71" fillId="23" borderId="17" xfId="781" applyNumberFormat="1" applyFont="1" applyFill="1" applyBorder="1" applyAlignment="1" applyProtection="1">
      <alignment horizontal="left"/>
    </xf>
    <xf numFmtId="10" fontId="81" fillId="23" borderId="17" xfId="781" applyNumberFormat="1" applyFont="1" applyFill="1" applyBorder="1" applyAlignment="1" applyProtection="1">
      <alignment horizontal="right"/>
    </xf>
    <xf numFmtId="0" fontId="81" fillId="23" borderId="19" xfId="781" applyFont="1" applyFill="1" applyBorder="1" applyProtection="1"/>
    <xf numFmtId="0" fontId="81" fillId="23" borderId="0" xfId="781" applyFont="1" applyFill="1" applyBorder="1" applyAlignment="1" applyProtection="1">
      <alignment horizontal="left" vertical="center"/>
    </xf>
    <xf numFmtId="0" fontId="81" fillId="23" borderId="0" xfId="781" applyFont="1" applyFill="1" applyBorder="1" applyAlignment="1" applyProtection="1">
      <alignment horizontal="right" vertical="center"/>
    </xf>
    <xf numFmtId="193" fontId="72" fillId="23" borderId="0" xfId="781" applyNumberFormat="1" applyFont="1" applyFill="1" applyAlignment="1" applyProtection="1">
      <alignment horizontal="left" vertical="center"/>
    </xf>
    <xf numFmtId="185" fontId="73" fillId="23" borderId="21" xfId="781" applyNumberFormat="1" applyFont="1" applyFill="1" applyBorder="1" applyAlignment="1" applyProtection="1">
      <alignment horizontal="left" vertical="center"/>
    </xf>
    <xf numFmtId="199" fontId="0" fillId="23" borderId="20" xfId="781" applyNumberFormat="1" applyFont="1" applyFill="1" applyBorder="1" applyAlignment="1" applyProtection="1">
      <alignment horizontal="center" vertical="top"/>
    </xf>
    <xf numFmtId="49" fontId="73" fillId="23" borderId="21" xfId="781" applyNumberFormat="1" applyFont="1" applyFill="1" applyBorder="1" applyAlignment="1" applyProtection="1">
      <alignment horizontal="left" vertical="center"/>
    </xf>
    <xf numFmtId="199" fontId="81" fillId="23" borderId="20" xfId="781" applyNumberFormat="1" applyFont="1" applyFill="1" applyBorder="1" applyAlignment="1" applyProtection="1">
      <alignment horizontal="center" vertical="top"/>
    </xf>
    <xf numFmtId="194" fontId="73" fillId="23" borderId="21" xfId="781" applyNumberFormat="1" applyFont="1" applyFill="1" applyBorder="1" applyAlignment="1" applyProtection="1">
      <alignment horizontal="left" vertical="center"/>
    </xf>
    <xf numFmtId="200" fontId="72" fillId="23" borderId="0" xfId="781" applyNumberFormat="1" applyFont="1" applyFill="1" applyAlignment="1" applyProtection="1">
      <alignment horizontal="left" vertical="center"/>
    </xf>
    <xf numFmtId="0" fontId="71" fillId="23" borderId="8" xfId="781" applyFont="1" applyFill="1" applyBorder="1" applyAlignment="1" applyProtection="1">
      <alignment horizontal="center" wrapText="1"/>
    </xf>
    <xf numFmtId="10" fontId="71" fillId="23" borderId="46" xfId="781" applyNumberFormat="1" applyFont="1" applyFill="1" applyBorder="1" applyAlignment="1" applyProtection="1">
      <alignment horizontal="center"/>
    </xf>
    <xf numFmtId="196" fontId="81" fillId="10" borderId="25" xfId="913" applyNumberFormat="1" applyFont="1" applyFill="1" applyBorder="1" applyAlignment="1" applyProtection="1">
      <alignment horizontal="center"/>
    </xf>
    <xf numFmtId="199" fontId="82" fillId="23" borderId="18" xfId="781" applyNumberFormat="1" applyFont="1" applyFill="1" applyBorder="1" applyAlignment="1" applyProtection="1">
      <alignment horizontal="center" vertical="top"/>
    </xf>
    <xf numFmtId="10" fontId="83" fillId="23" borderId="26" xfId="781" applyNumberFormat="1" applyFont="1" applyFill="1" applyBorder="1" applyAlignment="1" applyProtection="1">
      <alignment horizontal="right"/>
    </xf>
    <xf numFmtId="10" fontId="83" fillId="23" borderId="18" xfId="781" applyNumberFormat="1" applyFont="1" applyFill="1" applyBorder="1" applyAlignment="1" applyProtection="1">
      <alignment horizontal="center"/>
    </xf>
    <xf numFmtId="0" fontId="83" fillId="23" borderId="26" xfId="781" applyFont="1" applyFill="1" applyBorder="1" applyAlignment="1" applyProtection="1">
      <alignment horizontal="center" vertical="center"/>
    </xf>
    <xf numFmtId="0" fontId="82" fillId="23" borderId="0" xfId="781" applyFont="1" applyFill="1" applyBorder="1" applyProtection="1"/>
    <xf numFmtId="199" fontId="71" fillId="23" borderId="20" xfId="781" applyNumberFormat="1" applyFont="1" applyFill="1" applyBorder="1" applyAlignment="1" applyProtection="1">
      <alignment horizontal="center" vertical="center"/>
    </xf>
    <xf numFmtId="201" fontId="71" fillId="23" borderId="48" xfId="781" applyNumberFormat="1" applyFont="1" applyFill="1" applyBorder="1" applyAlignment="1" applyProtection="1">
      <alignment horizontal="center" vertical="center"/>
    </xf>
    <xf numFmtId="201" fontId="83" fillId="23" borderId="20" xfId="781" applyNumberFormat="1" applyFont="1" applyFill="1" applyBorder="1" applyAlignment="1" applyProtection="1">
      <alignment horizontal="center" vertical="center"/>
    </xf>
    <xf numFmtId="201" fontId="83" fillId="23" borderId="48" xfId="781" applyNumberFormat="1" applyFont="1" applyFill="1" applyBorder="1" applyAlignment="1" applyProtection="1">
      <alignment horizontal="center" vertical="center"/>
    </xf>
    <xf numFmtId="201" fontId="62" fillId="23" borderId="0" xfId="781" applyNumberFormat="1" applyFont="1" applyFill="1" applyBorder="1" applyAlignment="1" applyProtection="1">
      <alignment horizontal="center" vertical="center"/>
    </xf>
    <xf numFmtId="199" fontId="71" fillId="23" borderId="22" xfId="781" applyNumberFormat="1" applyFont="1" applyFill="1" applyBorder="1" applyAlignment="1" applyProtection="1">
      <alignment horizontal="center" vertical="center"/>
    </xf>
    <xf numFmtId="201" fontId="71" fillId="23" borderId="49" xfId="781" applyNumberFormat="1" applyFont="1" applyFill="1" applyBorder="1" applyAlignment="1" applyProtection="1">
      <alignment horizontal="center" vertical="center"/>
    </xf>
    <xf numFmtId="201" fontId="83" fillId="23" borderId="22" xfId="781" applyNumberFormat="1" applyFont="1" applyFill="1" applyBorder="1" applyAlignment="1" applyProtection="1">
      <alignment horizontal="center" vertical="center"/>
    </xf>
    <xf numFmtId="201" fontId="83" fillId="23" borderId="49" xfId="781" applyNumberFormat="1" applyFont="1" applyFill="1" applyBorder="1" applyAlignment="1" applyProtection="1">
      <alignment horizontal="center" vertical="center"/>
    </xf>
    <xf numFmtId="201" fontId="62" fillId="23" borderId="0" xfId="781" applyNumberFormat="1" applyFont="1" applyFill="1" applyBorder="1" applyAlignment="1" applyProtection="1">
      <alignment horizontal="justify" wrapText="1"/>
    </xf>
    <xf numFmtId="199" fontId="81" fillId="10" borderId="50" xfId="781" applyNumberFormat="1" applyFont="1" applyFill="1" applyBorder="1" applyAlignment="1" applyProtection="1">
      <alignment horizontal="center" vertical="center" wrapText="1"/>
    </xf>
    <xf numFmtId="0" fontId="64" fillId="23" borderId="51" xfId="781" applyFont="1" applyFill="1" applyBorder="1" applyAlignment="1" applyProtection="1">
      <alignment horizontal="left" vertical="center" wrapText="1"/>
      <protection locked="0"/>
    </xf>
    <xf numFmtId="10" fontId="64" fillId="23" borderId="51" xfId="781" applyNumberFormat="1" applyFont="1" applyFill="1" applyBorder="1" applyAlignment="1" applyProtection="1">
      <alignment horizontal="right" vertical="center" wrapText="1"/>
    </xf>
    <xf numFmtId="193" fontId="64" fillId="23" borderId="51" xfId="781" applyNumberFormat="1" applyFont="1" applyFill="1" applyBorder="1" applyAlignment="1" applyProtection="1">
      <alignment horizontal="right" vertical="center" wrapText="1"/>
    </xf>
    <xf numFmtId="10" fontId="64" fillId="10" borderId="51" xfId="781" applyNumberFormat="1" applyFont="1" applyFill="1" applyBorder="1" applyAlignment="1" applyProtection="1">
      <alignment horizontal="right" vertical="center" wrapText="1"/>
      <protection locked="0"/>
    </xf>
    <xf numFmtId="202" fontId="64" fillId="23" borderId="51" xfId="1157" applyNumberFormat="1" applyFont="1" applyFill="1" applyBorder="1" applyAlignment="1" applyProtection="1">
      <alignment horizontal="right" vertical="center" wrapText="1"/>
      <protection locked="0"/>
    </xf>
    <xf numFmtId="0" fontId="0" fillId="23" borderId="0" xfId="781" applyFont="1" applyFill="1" applyBorder="1" applyAlignment="1" applyProtection="1">
      <alignment vertical="center" wrapText="1"/>
    </xf>
    <xf numFmtId="10" fontId="0" fillId="23" borderId="0" xfId="781" applyNumberFormat="1" applyFont="1" applyFill="1" applyBorder="1" applyAlignment="1" applyProtection="1">
      <alignment vertical="center" wrapText="1"/>
    </xf>
    <xf numFmtId="17" fontId="64" fillId="23" borderId="50" xfId="781" applyNumberFormat="1" applyFont="1" applyFill="1" applyBorder="1" applyAlignment="1" applyProtection="1">
      <alignment horizontal="left" vertical="center" wrapText="1"/>
      <protection locked="0"/>
    </xf>
    <xf numFmtId="10" fontId="64" fillId="23" borderId="50" xfId="781" applyNumberFormat="1" applyFont="1" applyFill="1" applyBorder="1" applyAlignment="1" applyProtection="1">
      <alignment horizontal="right" vertical="center" wrapText="1"/>
    </xf>
    <xf numFmtId="193" fontId="64" fillId="23" borderId="50" xfId="781" applyNumberFormat="1" applyFont="1" applyFill="1" applyBorder="1" applyAlignment="1" applyProtection="1">
      <alignment horizontal="right" vertical="center" wrapText="1"/>
    </xf>
    <xf numFmtId="10" fontId="64" fillId="10" borderId="50" xfId="781" applyNumberFormat="1" applyFont="1" applyFill="1" applyBorder="1" applyAlignment="1" applyProtection="1">
      <alignment horizontal="right" vertical="center" wrapText="1"/>
      <protection locked="0"/>
    </xf>
    <xf numFmtId="202" fontId="64" fillId="23" borderId="50" xfId="1157" applyNumberFormat="1" applyFont="1" applyFill="1" applyBorder="1" applyAlignment="1" applyProtection="1">
      <alignment horizontal="right" vertical="center" wrapText="1"/>
      <protection locked="0"/>
    </xf>
    <xf numFmtId="10" fontId="64" fillId="23" borderId="52" xfId="781" applyNumberFormat="1" applyFont="1" applyFill="1" applyBorder="1" applyAlignment="1" applyProtection="1">
      <alignment horizontal="right" vertical="center" wrapText="1"/>
    </xf>
    <xf numFmtId="193" fontId="64" fillId="23" borderId="52" xfId="781" applyNumberFormat="1" applyFont="1" applyFill="1" applyBorder="1" applyAlignment="1" applyProtection="1">
      <alignment horizontal="right"/>
    </xf>
    <xf numFmtId="10" fontId="64" fillId="23" borderId="52" xfId="781" applyNumberFormat="1" applyFont="1" applyFill="1" applyBorder="1" applyAlignment="1" applyProtection="1">
      <alignment horizontal="right"/>
    </xf>
    <xf numFmtId="173" fontId="62" fillId="10" borderId="50" xfId="2" applyFont="1" applyFill="1" applyBorder="1" applyAlignment="1" applyProtection="1">
      <alignment horizontal="right"/>
    </xf>
    <xf numFmtId="203" fontId="64" fillId="23" borderId="50" xfId="781" applyNumberFormat="1" applyFont="1" applyFill="1" applyBorder="1" applyAlignment="1" applyProtection="1">
      <alignment horizontal="right"/>
    </xf>
    <xf numFmtId="10" fontId="64" fillId="23" borderId="53" xfId="781" applyNumberFormat="1" applyFont="1" applyFill="1" applyBorder="1" applyAlignment="1" applyProtection="1">
      <alignment horizontal="right"/>
    </xf>
    <xf numFmtId="193" fontId="64" fillId="23" borderId="53" xfId="781" applyNumberFormat="1" applyFont="1" applyFill="1" applyBorder="1" applyAlignment="1" applyProtection="1">
      <alignment horizontal="right"/>
    </xf>
    <xf numFmtId="2" fontId="64" fillId="23" borderId="53" xfId="781" applyNumberFormat="1" applyFont="1" applyFill="1" applyBorder="1" applyAlignment="1" applyProtection="1">
      <alignment horizontal="right"/>
    </xf>
    <xf numFmtId="193" fontId="64" fillId="23" borderId="53" xfId="781" applyNumberFormat="1" applyFont="1" applyFill="1" applyBorder="1" applyAlignment="1" applyProtection="1">
      <alignment horizontal="right"/>
      <protection locked="0"/>
    </xf>
    <xf numFmtId="0" fontId="64" fillId="23" borderId="53" xfId="781" applyFont="1" applyFill="1" applyBorder="1" applyProtection="1"/>
    <xf numFmtId="199" fontId="81" fillId="23" borderId="0" xfId="781" applyNumberFormat="1" applyFont="1" applyFill="1" applyBorder="1" applyAlignment="1" applyProtection="1">
      <alignment horizontal="center" vertical="top"/>
    </xf>
    <xf numFmtId="0" fontId="81" fillId="23" borderId="0" xfId="781" applyFont="1" applyFill="1" applyBorder="1" applyAlignment="1" applyProtection="1">
      <alignment horizontal="left" wrapText="1"/>
    </xf>
    <xf numFmtId="10" fontId="81" fillId="23" borderId="0" xfId="781" applyNumberFormat="1" applyFont="1" applyFill="1" applyBorder="1" applyAlignment="1" applyProtection="1">
      <alignment horizontal="right"/>
    </xf>
    <xf numFmtId="193" fontId="81" fillId="23" borderId="0" xfId="781" applyNumberFormat="1" applyFont="1" applyFill="1" applyBorder="1" applyAlignment="1" applyProtection="1">
      <alignment horizontal="center"/>
    </xf>
    <xf numFmtId="10" fontId="81" fillId="23" borderId="0" xfId="781" applyNumberFormat="1" applyFont="1" applyFill="1" applyBorder="1" applyAlignment="1" applyProtection="1">
      <alignment horizontal="center"/>
    </xf>
    <xf numFmtId="0" fontId="0" fillId="0" borderId="0" xfId="0" applyBorder="1"/>
    <xf numFmtId="2" fontId="33" fillId="0" borderId="0" xfId="1374" applyNumberFormat="1" applyFont="1" applyAlignment="1" applyProtection="1">
      <alignment horizontal="center" vertical="center" wrapText="1"/>
    </xf>
    <xf numFmtId="0" fontId="67" fillId="23" borderId="20" xfId="0" applyFont="1" applyFill="1" applyBorder="1" applyAlignment="1">
      <alignment horizontal="center"/>
    </xf>
    <xf numFmtId="0" fontId="64" fillId="23" borderId="0" xfId="0" applyFont="1" applyFill="1" applyAlignment="1" applyProtection="1">
      <alignment horizontal="right" vertical="center"/>
      <protection locked="0"/>
    </xf>
    <xf numFmtId="0" fontId="67" fillId="23" borderId="21" xfId="0" applyFont="1" applyFill="1" applyBorder="1" applyAlignment="1">
      <alignment horizontal="center"/>
    </xf>
    <xf numFmtId="0" fontId="63" fillId="23" borderId="20" xfId="0" applyFont="1" applyFill="1" applyBorder="1" applyAlignment="1">
      <alignment horizontal="left"/>
    </xf>
    <xf numFmtId="0" fontId="64" fillId="23" borderId="21" xfId="0" applyFont="1" applyFill="1" applyBorder="1" applyAlignment="1">
      <alignment horizontal="right"/>
    </xf>
    <xf numFmtId="49" fontId="49" fillId="23" borderId="20" xfId="1374" applyNumberFormat="1" applyFont="1" applyFill="1" applyBorder="1" applyAlignment="1" applyProtection="1">
      <alignment vertical="center"/>
    </xf>
    <xf numFmtId="0" fontId="88" fillId="23" borderId="0" xfId="1374" applyFill="1" applyBorder="1" applyAlignment="1" applyProtection="1">
      <alignment vertical="center"/>
    </xf>
    <xf numFmtId="2" fontId="33" fillId="23" borderId="0" xfId="1374" applyNumberFormat="1" applyFont="1" applyFill="1" applyBorder="1" applyAlignment="1" applyProtection="1">
      <alignment horizontal="center" vertical="center" wrapText="1"/>
    </xf>
    <xf numFmtId="2" fontId="33" fillId="23" borderId="21" xfId="1374" applyNumberFormat="1" applyFont="1" applyFill="1" applyBorder="1" applyAlignment="1" applyProtection="1">
      <alignment horizontal="center" vertical="center" wrapText="1"/>
    </xf>
    <xf numFmtId="0" fontId="0" fillId="23" borderId="18" xfId="0" applyFill="1" applyBorder="1"/>
    <xf numFmtId="0" fontId="0" fillId="23" borderId="17" xfId="0" applyFill="1" applyBorder="1"/>
    <xf numFmtId="0" fontId="0" fillId="23" borderId="19" xfId="0" applyFill="1" applyBorder="1"/>
    <xf numFmtId="0" fontId="77" fillId="23" borderId="20" xfId="0" applyFont="1" applyFill="1" applyBorder="1"/>
    <xf numFmtId="0" fontId="77" fillId="23" borderId="0" xfId="0" applyFont="1" applyFill="1" applyBorder="1"/>
    <xf numFmtId="0" fontId="77" fillId="23" borderId="21" xfId="0" applyFont="1" applyFill="1" applyBorder="1"/>
    <xf numFmtId="0" fontId="67" fillId="0" borderId="0" xfId="0" applyFont="1" applyAlignment="1">
      <alignment horizontal="center" wrapText="1"/>
    </xf>
    <xf numFmtId="0" fontId="77" fillId="23" borderId="0" xfId="0" applyFont="1" applyFill="1" applyBorder="1" applyAlignment="1">
      <alignment horizontal="justify" wrapText="1"/>
    </xf>
    <xf numFmtId="0" fontId="77" fillId="23" borderId="0" xfId="0" applyFont="1" applyFill="1" applyBorder="1" applyAlignment="1">
      <alignment horizontal="center"/>
    </xf>
    <xf numFmtId="2" fontId="0" fillId="0" borderId="0" xfId="0" applyNumberFormat="1"/>
    <xf numFmtId="2" fontId="43" fillId="0" borderId="0" xfId="0" applyNumberFormat="1" applyFont="1"/>
    <xf numFmtId="0" fontId="77" fillId="23" borderId="22" xfId="0" applyFont="1" applyFill="1" applyBorder="1"/>
    <xf numFmtId="0" fontId="77" fillId="23" borderId="8" xfId="0" applyFont="1" applyFill="1" applyBorder="1"/>
    <xf numFmtId="0" fontId="77" fillId="23" borderId="23" xfId="0" applyFont="1" applyFill="1" applyBorder="1"/>
    <xf numFmtId="0" fontId="0" fillId="23" borderId="0" xfId="0" applyFill="1" applyBorder="1"/>
    <xf numFmtId="0" fontId="43" fillId="0" borderId="0" xfId="0" applyFont="1" applyBorder="1"/>
    <xf numFmtId="1" fontId="63" fillId="23" borderId="0" xfId="0" applyNumberFormat="1" applyFont="1" applyFill="1" applyBorder="1" applyAlignment="1" applyProtection="1">
      <alignment horizontal="center" vertical="center"/>
      <protection locked="0"/>
    </xf>
    <xf numFmtId="2" fontId="62" fillId="23" borderId="0" xfId="0" applyNumberFormat="1" applyFont="1" applyFill="1" applyAlignment="1" applyProtection="1">
      <alignment horizontal="left" vertical="center"/>
      <protection locked="0"/>
    </xf>
    <xf numFmtId="0" fontId="63" fillId="23" borderId="0" xfId="0" applyFont="1" applyFill="1" applyAlignment="1" applyProtection="1">
      <alignment horizontal="left" vertical="center"/>
      <protection locked="0"/>
    </xf>
    <xf numFmtId="2" fontId="63" fillId="23" borderId="0" xfId="0" applyNumberFormat="1" applyFont="1" applyFill="1" applyBorder="1" applyAlignment="1" applyProtection="1">
      <alignment horizontal="right" vertical="center"/>
      <protection locked="0"/>
    </xf>
    <xf numFmtId="0" fontId="62" fillId="23" borderId="0" xfId="0" applyFont="1" applyFill="1" applyBorder="1" applyAlignment="1" applyProtection="1">
      <alignment horizontal="left" vertical="center"/>
      <protection locked="0"/>
    </xf>
    <xf numFmtId="1" fontId="62" fillId="23" borderId="0" xfId="0" applyNumberFormat="1" applyFont="1" applyFill="1" applyBorder="1" applyAlignment="1" applyProtection="1">
      <alignment horizontal="left" vertical="center"/>
      <protection locked="0"/>
    </xf>
    <xf numFmtId="1" fontId="63" fillId="23" borderId="0" xfId="0" applyNumberFormat="1" applyFont="1" applyFill="1" applyBorder="1" applyAlignment="1" applyProtection="1">
      <alignment horizontal="left" vertical="center" wrapText="1"/>
      <protection locked="0"/>
    </xf>
    <xf numFmtId="0" fontId="62" fillId="23" borderId="0" xfId="0" applyFont="1" applyFill="1" applyBorder="1" applyAlignment="1" applyProtection="1">
      <alignment vertical="center"/>
      <protection locked="0"/>
    </xf>
    <xf numFmtId="0" fontId="63" fillId="7" borderId="16" xfId="0" applyFont="1" applyFill="1" applyBorder="1" applyAlignment="1">
      <alignment horizontal="center" vertical="center"/>
    </xf>
    <xf numFmtId="0" fontId="63" fillId="7" borderId="16" xfId="0" applyFont="1" applyFill="1" applyBorder="1" applyAlignment="1">
      <alignment horizontal="center" vertical="center" wrapText="1"/>
    </xf>
    <xf numFmtId="0" fontId="63" fillId="23" borderId="0" xfId="0" applyFont="1" applyFill="1" applyAlignment="1">
      <alignment horizontal="center"/>
    </xf>
    <xf numFmtId="0" fontId="0" fillId="8" borderId="16" xfId="0" applyFont="1" applyFill="1" applyBorder="1" applyAlignment="1">
      <alignment horizontal="center" vertical="center"/>
    </xf>
    <xf numFmtId="0" fontId="0" fillId="0" borderId="0" xfId="0"/>
    <xf numFmtId="0" fontId="0" fillId="0" borderId="16" xfId="0" applyBorder="1"/>
    <xf numFmtId="185" fontId="0" fillId="0" borderId="16" xfId="0" applyNumberFormat="1" applyBorder="1"/>
    <xf numFmtId="49" fontId="0" fillId="0" borderId="16" xfId="0" applyNumberFormat="1" applyBorder="1" applyAlignment="1">
      <alignment horizontal="center"/>
    </xf>
    <xf numFmtId="0" fontId="0" fillId="0" borderId="16" xfId="0" applyBorder="1" applyAlignment="1">
      <alignment horizontal="center"/>
    </xf>
    <xf numFmtId="0" fontId="89" fillId="0" borderId="0" xfId="0" applyNumberFormat="1" applyFont="1" applyFill="1" applyBorder="1" applyAlignment="1" applyProtection="1"/>
    <xf numFmtId="0" fontId="89" fillId="0" borderId="0" xfId="0" applyNumberFormat="1" applyFont="1" applyFill="1" applyBorder="1" applyAlignment="1" applyProtection="1">
      <alignment vertical="center" wrapText="1"/>
    </xf>
    <xf numFmtId="0" fontId="94" fillId="0" borderId="0" xfId="0" applyNumberFormat="1" applyFont="1" applyFill="1" applyBorder="1" applyAlignment="1" applyProtection="1">
      <alignment horizontal="center" vertical="center" wrapText="1"/>
    </xf>
    <xf numFmtId="0" fontId="89" fillId="0" borderId="0" xfId="0" applyNumberFormat="1" applyFont="1" applyFill="1" applyBorder="1" applyAlignment="1" applyProtection="1">
      <alignment horizontal="center" vertical="center" wrapText="1"/>
    </xf>
    <xf numFmtId="4" fontId="98" fillId="0" borderId="0" xfId="0" applyNumberFormat="1" applyFont="1" applyFill="1" applyBorder="1" applyAlignment="1" applyProtection="1">
      <alignment vertical="center"/>
    </xf>
    <xf numFmtId="4" fontId="89" fillId="0" borderId="0" xfId="0" applyNumberFormat="1" applyFont="1" applyFill="1" applyBorder="1" applyAlignment="1" applyProtection="1">
      <alignment vertical="center" wrapText="1"/>
    </xf>
    <xf numFmtId="0" fontId="93" fillId="0" borderId="0" xfId="0" applyNumberFormat="1" applyFont="1" applyFill="1" applyBorder="1" applyAlignment="1" applyProtection="1">
      <alignment horizontal="center" vertical="center" wrapText="1"/>
    </xf>
    <xf numFmtId="0" fontId="94" fillId="29" borderId="0" xfId="0" applyNumberFormat="1" applyFont="1" applyFill="1" applyBorder="1" applyAlignment="1" applyProtection="1">
      <alignment vertical="center" wrapText="1"/>
    </xf>
    <xf numFmtId="0" fontId="93" fillId="29" borderId="0" xfId="0" applyNumberFormat="1" applyFont="1" applyFill="1" applyBorder="1" applyAlignment="1" applyProtection="1">
      <alignment horizontal="center" vertical="center" wrapText="1"/>
    </xf>
    <xf numFmtId="4" fontId="93" fillId="29" borderId="0" xfId="0" applyNumberFormat="1" applyFont="1" applyFill="1" applyBorder="1" applyAlignment="1" applyProtection="1">
      <alignment vertical="center" wrapText="1"/>
    </xf>
    <xf numFmtId="4" fontId="92" fillId="30" borderId="60" xfId="0" applyNumberFormat="1" applyFont="1" applyFill="1" applyBorder="1" applyAlignment="1" applyProtection="1">
      <alignment horizontal="center" vertical="center" wrapText="1"/>
    </xf>
    <xf numFmtId="0" fontId="89" fillId="29" borderId="0" xfId="0" applyNumberFormat="1" applyFont="1" applyFill="1" applyBorder="1" applyAlignment="1" applyProtection="1">
      <alignment vertical="center" wrapText="1"/>
    </xf>
    <xf numFmtId="0" fontId="91" fillId="29" borderId="0" xfId="0" applyNumberFormat="1" applyFont="1" applyFill="1" applyBorder="1" applyAlignment="1" applyProtection="1">
      <alignment horizontal="center" vertical="center" wrapText="1"/>
    </xf>
    <xf numFmtId="0" fontId="92" fillId="29" borderId="0" xfId="0" applyNumberFormat="1" applyFont="1" applyFill="1" applyBorder="1" applyAlignment="1" applyProtection="1">
      <alignment horizontal="center" vertical="center" wrapText="1"/>
    </xf>
    <xf numFmtId="4" fontId="92" fillId="29" borderId="0" xfId="0" applyNumberFormat="1" applyFont="1" applyFill="1" applyBorder="1" applyAlignment="1" applyProtection="1">
      <alignment vertical="center" wrapText="1"/>
    </xf>
    <xf numFmtId="0" fontId="95" fillId="31" borderId="64" xfId="0" applyNumberFormat="1" applyFont="1" applyFill="1" applyBorder="1" applyAlignment="1" applyProtection="1">
      <alignment horizontal="center" vertical="center"/>
    </xf>
    <xf numFmtId="0" fontId="96" fillId="31" borderId="64" xfId="0" applyNumberFormat="1" applyFont="1" applyFill="1" applyBorder="1" applyAlignment="1" applyProtection="1">
      <alignment horizontal="left" vertical="center" wrapText="1"/>
    </xf>
    <xf numFmtId="0" fontId="97" fillId="31" borderId="64" xfId="0" applyNumberFormat="1" applyFont="1" applyFill="1" applyBorder="1" applyAlignment="1" applyProtection="1">
      <alignment horizontal="center" vertical="center" wrapText="1"/>
    </xf>
    <xf numFmtId="4" fontId="97" fillId="31" borderId="64" xfId="0" applyNumberFormat="1" applyFont="1" applyFill="1" applyBorder="1" applyAlignment="1" applyProtection="1">
      <alignment vertical="center" wrapText="1"/>
    </xf>
    <xf numFmtId="0" fontId="95" fillId="31" borderId="64" xfId="0" applyNumberFormat="1" applyFont="1" applyFill="1" applyBorder="1" applyAlignment="1" applyProtection="1">
      <alignment horizontal="left" vertical="center" wrapText="1"/>
    </xf>
    <xf numFmtId="0" fontId="95" fillId="0" borderId="64" xfId="0" applyNumberFormat="1" applyFont="1" applyFill="1" applyBorder="1" applyAlignment="1" applyProtection="1">
      <alignment horizontal="center" vertical="center"/>
    </xf>
    <xf numFmtId="0" fontId="95" fillId="29" borderId="64" xfId="0" applyNumberFormat="1" applyFont="1" applyFill="1" applyBorder="1" applyAlignment="1" applyProtection="1">
      <alignment horizontal="left" vertical="center" wrapText="1"/>
    </xf>
    <xf numFmtId="0" fontId="95" fillId="29" borderId="64" xfId="0" applyNumberFormat="1" applyFont="1" applyFill="1" applyBorder="1" applyAlignment="1" applyProtection="1">
      <alignment horizontal="center" vertical="center" wrapText="1"/>
    </xf>
    <xf numFmtId="4" fontId="95" fillId="29" borderId="64" xfId="0" applyNumberFormat="1" applyFont="1" applyFill="1" applyBorder="1" applyAlignment="1" applyProtection="1">
      <alignment vertical="center" wrapText="1"/>
    </xf>
    <xf numFmtId="49" fontId="89" fillId="0" borderId="0"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horizontal="center" vertical="center"/>
    </xf>
    <xf numFmtId="49" fontId="89" fillId="29" borderId="0" xfId="0" applyNumberFormat="1" applyFont="1" applyFill="1" applyBorder="1" applyAlignment="1" applyProtection="1">
      <alignment horizontal="center" vertical="center" wrapText="1"/>
    </xf>
    <xf numFmtId="0" fontId="99" fillId="0" borderId="0" xfId="0" applyNumberFormat="1" applyFont="1" applyFill="1" applyBorder="1" applyAlignment="1" applyProtection="1">
      <alignment horizontal="center" vertical="center" wrapText="1"/>
    </xf>
    <xf numFmtId="49" fontId="92" fillId="30" borderId="62" xfId="0" applyNumberFormat="1" applyFont="1" applyFill="1" applyBorder="1" applyAlignment="1" applyProtection="1">
      <alignment horizontal="center" vertical="center" wrapText="1"/>
    </xf>
    <xf numFmtId="0" fontId="97" fillId="29" borderId="64" xfId="0" applyNumberFormat="1" applyFont="1" applyFill="1" applyBorder="1" applyAlignment="1" applyProtection="1">
      <alignment horizontal="center" vertical="center" wrapText="1"/>
    </xf>
    <xf numFmtId="4" fontId="97" fillId="29" borderId="64" xfId="0" applyNumberFormat="1" applyFont="1" applyFill="1" applyBorder="1" applyAlignment="1" applyProtection="1">
      <alignment horizontal="right" vertical="center" wrapText="1"/>
    </xf>
    <xf numFmtId="0" fontId="89" fillId="29" borderId="0" xfId="0" applyNumberFormat="1" applyFont="1" applyFill="1" applyBorder="1" applyAlignment="1" applyProtection="1"/>
    <xf numFmtId="0" fontId="89" fillId="29" borderId="0" xfId="0" applyNumberFormat="1" applyFont="1" applyFill="1" applyBorder="1" applyAlignment="1" applyProtection="1">
      <alignment horizontal="center"/>
    </xf>
    <xf numFmtId="0" fontId="90" fillId="29" borderId="65" xfId="0" applyNumberFormat="1" applyFont="1" applyFill="1" applyBorder="1" applyAlignment="1" applyProtection="1"/>
    <xf numFmtId="0" fontId="90" fillId="29" borderId="65" xfId="0" applyNumberFormat="1" applyFont="1" applyFill="1" applyBorder="1" applyAlignment="1" applyProtection="1">
      <alignment horizontal="center"/>
    </xf>
    <xf numFmtId="0" fontId="90" fillId="29" borderId="0" xfId="0" applyNumberFormat="1" applyFont="1" applyFill="1" applyBorder="1" applyAlignment="1" applyProtection="1"/>
    <xf numFmtId="0" fontId="90" fillId="29" borderId="0" xfId="0" applyNumberFormat="1" applyFont="1" applyFill="1" applyBorder="1" applyAlignment="1" applyProtection="1">
      <alignment horizontal="center"/>
    </xf>
    <xf numFmtId="0" fontId="90" fillId="29" borderId="66" xfId="0" applyNumberFormat="1" applyFont="1" applyFill="1" applyBorder="1" applyAlignment="1" applyProtection="1"/>
    <xf numFmtId="0" fontId="100" fillId="29" borderId="0" xfId="0" applyNumberFormat="1" applyFont="1" applyFill="1" applyBorder="1" applyAlignment="1" applyProtection="1"/>
    <xf numFmtId="0" fontId="103" fillId="29" borderId="0" xfId="0" applyNumberFormat="1" applyFont="1" applyFill="1" applyBorder="1" applyAlignment="1" applyProtection="1"/>
    <xf numFmtId="0" fontId="103" fillId="29" borderId="65" xfId="0" applyNumberFormat="1" applyFont="1" applyFill="1" applyBorder="1" applyAlignment="1" applyProtection="1"/>
    <xf numFmtId="0" fontId="101" fillId="29" borderId="0" xfId="0" applyNumberFormat="1" applyFont="1" applyFill="1" applyBorder="1" applyAlignment="1" applyProtection="1"/>
    <xf numFmtId="0" fontId="102" fillId="29" borderId="0" xfId="0" applyNumberFormat="1" applyFont="1" applyFill="1" applyBorder="1" applyAlignment="1" applyProtection="1">
      <alignment horizontal="center"/>
      <protection locked="0"/>
    </xf>
    <xf numFmtId="0" fontId="102" fillId="29" borderId="0" xfId="0" applyNumberFormat="1" applyFont="1" applyFill="1" applyBorder="1" applyAlignment="1" applyProtection="1">
      <alignment horizontal="left"/>
      <protection locked="0"/>
    </xf>
    <xf numFmtId="0" fontId="93" fillId="29" borderId="0" xfId="0" applyNumberFormat="1" applyFont="1" applyFill="1" applyBorder="1" applyAlignment="1" applyProtection="1"/>
    <xf numFmtId="0" fontId="93" fillId="29" borderId="0" xfId="0" applyNumberFormat="1" applyFont="1" applyFill="1" applyBorder="1" applyAlignment="1" applyProtection="1">
      <alignment horizontal="center"/>
    </xf>
    <xf numFmtId="0" fontId="99" fillId="0" borderId="0" xfId="0" applyNumberFormat="1" applyFont="1" applyFill="1" applyBorder="1" applyAlignment="1" applyProtection="1"/>
    <xf numFmtId="14" fontId="93" fillId="32" borderId="64" xfId="0" applyNumberFormat="1" applyFont="1" applyFill="1" applyBorder="1" applyAlignment="1" applyProtection="1">
      <alignment horizontal="center"/>
    </xf>
    <xf numFmtId="14" fontId="100" fillId="29" borderId="0" xfId="0" applyNumberFormat="1" applyFont="1" applyFill="1" applyBorder="1" applyAlignment="1" applyProtection="1">
      <alignment horizontal="center"/>
    </xf>
    <xf numFmtId="0" fontId="93" fillId="29" borderId="66" xfId="0" applyNumberFormat="1" applyFont="1" applyFill="1" applyBorder="1" applyAlignment="1" applyProtection="1"/>
    <xf numFmtId="0" fontId="99" fillId="29" borderId="0" xfId="0" applyNumberFormat="1" applyFont="1" applyFill="1" applyBorder="1" applyAlignment="1" applyProtection="1"/>
    <xf numFmtId="0" fontId="90" fillId="29" borderId="67" xfId="0" applyNumberFormat="1" applyFont="1" applyFill="1" applyBorder="1" applyAlignment="1" applyProtection="1"/>
    <xf numFmtId="0" fontId="90" fillId="29" borderId="68" xfId="0" applyNumberFormat="1" applyFont="1" applyFill="1" applyBorder="1" applyAlignment="1" applyProtection="1"/>
    <xf numFmtId="0" fontId="23" fillId="0" borderId="64" xfId="1155" applyNumberFormat="1" applyFont="1" applyBorder="1" applyAlignment="1" applyProtection="1">
      <alignment horizontal="center" vertical="center"/>
    </xf>
    <xf numFmtId="0" fontId="46" fillId="23" borderId="64" xfId="777" applyFont="1" applyFill="1" applyBorder="1" applyAlignment="1">
      <alignment horizontal="left" vertical="center" wrapText="1"/>
    </xf>
    <xf numFmtId="0" fontId="104" fillId="23" borderId="64" xfId="777" applyFont="1" applyFill="1" applyBorder="1" applyAlignment="1">
      <alignment horizontal="center" vertical="center" wrapText="1"/>
    </xf>
    <xf numFmtId="4" fontId="104" fillId="23" borderId="64" xfId="777" applyNumberFormat="1" applyFont="1" applyFill="1" applyBorder="1" applyAlignment="1">
      <alignment horizontal="right" vertical="center" wrapText="1"/>
    </xf>
    <xf numFmtId="0" fontId="23" fillId="23" borderId="64" xfId="777" applyFont="1" applyFill="1" applyBorder="1" applyAlignment="1">
      <alignment horizontal="left" vertical="center" wrapText="1"/>
    </xf>
    <xf numFmtId="4" fontId="0" fillId="0" borderId="0" xfId="1374" applyNumberFormat="1" applyFont="1" applyBorder="1" applyAlignment="1" applyProtection="1">
      <alignment vertical="center" wrapText="1"/>
    </xf>
    <xf numFmtId="49" fontId="0" fillId="0" borderId="0" xfId="1374" applyNumberFormat="1" applyFont="1" applyBorder="1" applyAlignment="1" applyProtection="1">
      <alignment horizontal="center" vertical="center" wrapText="1"/>
    </xf>
    <xf numFmtId="0" fontId="0" fillId="0" borderId="0" xfId="1374" applyFont="1" applyBorder="1" applyAlignment="1" applyProtection="1">
      <alignment vertical="center" wrapText="1"/>
    </xf>
    <xf numFmtId="0" fontId="0" fillId="0" borderId="0" xfId="1374" applyFont="1" applyBorder="1" applyAlignment="1" applyProtection="1">
      <alignment horizontal="center" vertical="center" wrapText="1"/>
    </xf>
    <xf numFmtId="0" fontId="27" fillId="0" borderId="0" xfId="1374" applyFont="1" applyBorder="1" applyAlignment="1" applyProtection="1">
      <alignment horizontal="center" vertical="center"/>
    </xf>
    <xf numFmtId="4" fontId="33" fillId="0" borderId="0" xfId="1374" applyNumberFormat="1" applyFont="1" applyBorder="1" applyAlignment="1" applyProtection="1">
      <alignment horizontal="center" vertical="center" wrapText="1"/>
    </xf>
    <xf numFmtId="0" fontId="33" fillId="0" borderId="0" xfId="1374" applyFont="1" applyBorder="1" applyAlignment="1" applyProtection="1">
      <alignment horizontal="center" vertical="center" wrapText="1"/>
    </xf>
    <xf numFmtId="4" fontId="43" fillId="0" borderId="0" xfId="1374" applyNumberFormat="1" applyFont="1" applyBorder="1" applyAlignment="1" applyProtection="1">
      <alignment horizontal="center" vertical="center" wrapText="1"/>
    </xf>
    <xf numFmtId="49" fontId="43" fillId="0" borderId="0" xfId="1374" applyNumberFormat="1" applyFont="1" applyBorder="1" applyAlignment="1" applyProtection="1">
      <alignment horizontal="center" vertical="center" wrapText="1"/>
    </xf>
    <xf numFmtId="4" fontId="0" fillId="23" borderId="0" xfId="1374" applyNumberFormat="1" applyFont="1" applyFill="1" applyBorder="1" applyAlignment="1" applyProtection="1">
      <alignment vertical="center" wrapText="1"/>
    </xf>
    <xf numFmtId="0" fontId="43" fillId="23" borderId="0" xfId="1374" applyFont="1" applyFill="1" applyBorder="1" applyAlignment="1" applyProtection="1">
      <alignment horizontal="left" vertical="center" wrapText="1"/>
    </xf>
    <xf numFmtId="0" fontId="57" fillId="0" borderId="16" xfId="1155" applyNumberFormat="1" applyFont="1" applyBorder="1" applyAlignment="1" applyProtection="1">
      <alignment horizontal="center" vertical="center"/>
    </xf>
    <xf numFmtId="2" fontId="57" fillId="33" borderId="29" xfId="0" applyNumberFormat="1" applyFont="1" applyFill="1" applyBorder="1" applyAlignment="1" applyProtection="1">
      <alignment horizontal="left" wrapText="1"/>
    </xf>
    <xf numFmtId="2" fontId="106" fillId="23" borderId="29" xfId="0" applyNumberFormat="1" applyFont="1" applyFill="1" applyBorder="1" applyAlignment="1" applyProtection="1">
      <alignment horizontal="left" wrapText="1"/>
    </xf>
    <xf numFmtId="1" fontId="106" fillId="23" borderId="29" xfId="0" applyNumberFormat="1" applyFont="1" applyFill="1" applyBorder="1" applyAlignment="1" applyProtection="1">
      <alignment horizontal="center" vertical="center" wrapText="1"/>
      <protection locked="0"/>
    </xf>
    <xf numFmtId="1" fontId="65" fillId="13" borderId="69" xfId="0" applyNumberFormat="1" applyFont="1" applyFill="1" applyBorder="1" applyAlignment="1" applyProtection="1">
      <alignment horizontal="center" vertical="center" wrapText="1"/>
      <protection locked="0"/>
    </xf>
    <xf numFmtId="1" fontId="65" fillId="13" borderId="69" xfId="1155" applyNumberFormat="1" applyFont="1" applyFill="1" applyBorder="1" applyAlignment="1" applyProtection="1">
      <alignment horizontal="center" vertical="center" wrapText="1"/>
    </xf>
    <xf numFmtId="190" fontId="65" fillId="13" borderId="69" xfId="0" applyNumberFormat="1" applyFont="1" applyFill="1" applyBorder="1" applyAlignment="1" applyProtection="1">
      <alignment horizontal="left" wrapText="1"/>
    </xf>
    <xf numFmtId="190" fontId="57" fillId="13" borderId="69" xfId="0" applyNumberFormat="1" applyFont="1" applyFill="1" applyBorder="1" applyAlignment="1" applyProtection="1">
      <alignment horizontal="center" vertical="center" wrapText="1"/>
    </xf>
    <xf numFmtId="2" fontId="57" fillId="13" borderId="69" xfId="0" applyNumberFormat="1" applyFont="1" applyFill="1" applyBorder="1" applyAlignment="1" applyProtection="1">
      <alignment horizontal="center" vertical="center" wrapText="1"/>
    </xf>
    <xf numFmtId="2" fontId="57" fillId="13" borderId="69" xfId="0" applyNumberFormat="1" applyFont="1" applyFill="1" applyBorder="1" applyAlignment="1" applyProtection="1">
      <alignment vertical="center" wrapText="1"/>
    </xf>
    <xf numFmtId="2" fontId="57" fillId="13" borderId="69" xfId="0" applyNumberFormat="1" applyFont="1" applyFill="1" applyBorder="1" applyAlignment="1" applyProtection="1">
      <alignment horizontal="right" vertical="center" wrapText="1"/>
    </xf>
    <xf numFmtId="173" fontId="62" fillId="13" borderId="69" xfId="2" applyFont="1" applyFill="1" applyBorder="1" applyAlignment="1" applyProtection="1">
      <alignment vertical="center" wrapText="1"/>
    </xf>
    <xf numFmtId="173" fontId="62" fillId="13" borderId="69" xfId="2" applyFont="1" applyFill="1" applyBorder="1" applyAlignment="1" applyProtection="1">
      <alignment horizontal="right" vertical="center" wrapText="1"/>
    </xf>
    <xf numFmtId="0" fontId="65" fillId="23" borderId="64" xfId="0" applyFont="1" applyFill="1" applyBorder="1" applyAlignment="1" applyProtection="1">
      <alignment vertical="center" wrapText="1"/>
      <protection locked="0"/>
    </xf>
    <xf numFmtId="0" fontId="149" fillId="29" borderId="89" xfId="0" applyNumberFormat="1" applyFont="1" applyFill="1" applyBorder="1" applyAlignment="1" applyProtection="1">
      <alignment horizontal="center"/>
    </xf>
    <xf numFmtId="0" fontId="149" fillId="29" borderId="0" xfId="0" applyNumberFormat="1" applyFont="1" applyFill="1" applyBorder="1" applyAlignment="1" applyProtection="1">
      <alignment horizontal="center"/>
    </xf>
    <xf numFmtId="0" fontId="149" fillId="29" borderId="93" xfId="0" applyNumberFormat="1" applyFont="1" applyFill="1" applyBorder="1" applyAlignment="1" applyProtection="1">
      <alignment horizontal="center"/>
    </xf>
    <xf numFmtId="0" fontId="151" fillId="29" borderId="89" xfId="0" applyNumberFormat="1" applyFont="1" applyFill="1" applyBorder="1" applyAlignment="1" applyProtection="1">
      <alignment horizontal="left"/>
    </xf>
    <xf numFmtId="0" fontId="146" fillId="29" borderId="93" xfId="0" applyNumberFormat="1" applyFont="1" applyFill="1" applyBorder="1" applyAlignment="1" applyProtection="1">
      <alignment horizontal="right"/>
    </xf>
    <xf numFmtId="49" fontId="94" fillId="29" borderId="89" xfId="0" applyNumberFormat="1" applyFont="1" applyFill="1" applyBorder="1" applyAlignment="1" applyProtection="1">
      <alignment vertical="center"/>
    </xf>
    <xf numFmtId="0" fontId="89" fillId="29" borderId="0" xfId="0" applyNumberFormat="1" applyFont="1" applyFill="1" applyBorder="1" applyAlignment="1" applyProtection="1">
      <alignment vertical="center"/>
    </xf>
    <xf numFmtId="2" fontId="93" fillId="29" borderId="0" xfId="0" applyNumberFormat="1" applyFont="1" applyFill="1" applyBorder="1" applyAlignment="1" applyProtection="1">
      <alignment horizontal="center" vertical="center" wrapText="1"/>
    </xf>
    <xf numFmtId="2" fontId="93" fillId="29" borderId="93" xfId="0" applyNumberFormat="1" applyFont="1" applyFill="1" applyBorder="1" applyAlignment="1" applyProtection="1">
      <alignment horizontal="center" vertical="center" wrapText="1"/>
    </xf>
    <xf numFmtId="0" fontId="89" fillId="29" borderId="89" xfId="0" applyNumberFormat="1" applyFont="1" applyFill="1" applyBorder="1" applyAlignment="1" applyProtection="1"/>
    <xf numFmtId="0" fontId="89" fillId="29" borderId="93" xfId="0" applyNumberFormat="1" applyFont="1" applyFill="1" applyBorder="1" applyAlignment="1" applyProtection="1"/>
    <xf numFmtId="0" fontId="149" fillId="29" borderId="94" xfId="0" applyNumberFormat="1" applyFont="1" applyFill="1" applyBorder="1" applyAlignment="1" applyProtection="1">
      <alignment horizontal="center" vertical="center"/>
    </xf>
    <xf numFmtId="0" fontId="149" fillId="29" borderId="94" xfId="0" applyNumberFormat="1" applyFont="1" applyFill="1" applyBorder="1" applyAlignment="1" applyProtection="1">
      <alignment horizontal="center" vertical="justify"/>
    </xf>
    <xf numFmtId="0" fontId="99" fillId="29" borderId="94" xfId="0" applyNumberFormat="1" applyFont="1" applyFill="1" applyBorder="1" applyAlignment="1" applyProtection="1">
      <alignment horizontal="center" vertical="center"/>
    </xf>
    <xf numFmtId="0" fontId="89" fillId="29" borderId="94" xfId="0" applyNumberFormat="1" applyFont="1" applyFill="1" applyBorder="1" applyAlignment="1" applyProtection="1">
      <alignment horizontal="center" vertical="center"/>
    </xf>
    <xf numFmtId="2" fontId="89" fillId="29" borderId="94" xfId="0" applyNumberFormat="1" applyFont="1" applyFill="1" applyBorder="1" applyAlignment="1" applyProtection="1">
      <alignment horizontal="center" vertical="center"/>
    </xf>
    <xf numFmtId="2" fontId="99" fillId="29" borderId="94" xfId="0" applyNumberFormat="1" applyFont="1" applyFill="1" applyBorder="1" applyAlignment="1" applyProtection="1">
      <alignment horizontal="center" vertical="center"/>
    </xf>
    <xf numFmtId="0" fontId="89" fillId="29" borderId="89" xfId="0" applyNumberFormat="1" applyFont="1" applyFill="1" applyBorder="1" applyAlignment="1" applyProtection="1">
      <alignment vertical="center"/>
    </xf>
    <xf numFmtId="0" fontId="89" fillId="29" borderId="93" xfId="0" applyNumberFormat="1" applyFont="1" applyFill="1" applyBorder="1" applyAlignment="1" applyProtection="1">
      <alignment vertical="center"/>
    </xf>
    <xf numFmtId="2" fontId="150" fillId="31" borderId="94" xfId="0" applyNumberFormat="1" applyFont="1" applyFill="1" applyBorder="1" applyAlignment="1" applyProtection="1">
      <alignment horizontal="center" vertical="center"/>
    </xf>
    <xf numFmtId="0" fontId="89" fillId="0" borderId="89" xfId="0" applyNumberFormat="1" applyFont="1" applyFill="1" applyBorder="1" applyAlignment="1" applyProtection="1"/>
    <xf numFmtId="0" fontId="89" fillId="0" borderId="93" xfId="0" applyNumberFormat="1" applyFont="1" applyFill="1" applyBorder="1" applyAlignment="1" applyProtection="1"/>
    <xf numFmtId="4" fontId="65" fillId="23" borderId="0" xfId="0" applyNumberFormat="1" applyFont="1" applyFill="1" applyBorder="1" applyAlignment="1" applyProtection="1">
      <alignment horizontal="center" vertical="center" wrapText="1"/>
      <protection locked="0"/>
    </xf>
    <xf numFmtId="0" fontId="65" fillId="23" borderId="0" xfId="0" applyFont="1" applyFill="1" applyAlignment="1" applyProtection="1">
      <alignment horizontal="center" vertical="center" wrapText="1"/>
      <protection locked="0"/>
    </xf>
    <xf numFmtId="4" fontId="63" fillId="23" borderId="0" xfId="0" applyNumberFormat="1" applyFont="1" applyFill="1" applyBorder="1" applyAlignment="1" applyProtection="1">
      <alignment horizontal="center" vertical="center"/>
      <protection locked="0"/>
    </xf>
    <xf numFmtId="4" fontId="64" fillId="23" borderId="0" xfId="0" applyNumberFormat="1" applyFont="1" applyFill="1" applyBorder="1" applyAlignment="1" applyProtection="1">
      <alignment horizontal="center" vertical="center"/>
      <protection locked="0"/>
    </xf>
    <xf numFmtId="4" fontId="68" fillId="23" borderId="0" xfId="0" applyNumberFormat="1" applyFont="1" applyFill="1" applyBorder="1" applyAlignment="1" applyProtection="1">
      <alignment horizontal="center" vertical="center" wrapText="1"/>
      <protection locked="0"/>
    </xf>
    <xf numFmtId="4" fontId="43" fillId="23" borderId="0" xfId="0" applyNumberFormat="1" applyFont="1" applyFill="1" applyBorder="1" applyAlignment="1" applyProtection="1">
      <alignment horizontal="center" vertical="center" wrapText="1"/>
      <protection locked="0"/>
    </xf>
    <xf numFmtId="4" fontId="0" fillId="23" borderId="0" xfId="0" applyNumberFormat="1" applyFont="1" applyFill="1" applyBorder="1" applyAlignment="1" applyProtection="1">
      <alignment horizontal="center" vertical="center"/>
      <protection locked="0"/>
    </xf>
    <xf numFmtId="2" fontId="57" fillId="27" borderId="29" xfId="0" applyNumberFormat="1" applyFont="1" applyFill="1" applyBorder="1" applyAlignment="1" applyProtection="1">
      <alignment horizontal="left" vertical="center" wrapText="1"/>
    </xf>
    <xf numFmtId="199" fontId="152" fillId="10" borderId="50" xfId="781" applyNumberFormat="1" applyFont="1" applyFill="1" applyBorder="1" applyAlignment="1" applyProtection="1">
      <alignment horizontal="center" vertical="center" wrapText="1"/>
    </xf>
    <xf numFmtId="17" fontId="146" fillId="23" borderId="50" xfId="781" applyNumberFormat="1" applyFont="1" applyFill="1" applyBorder="1" applyAlignment="1" applyProtection="1">
      <alignment horizontal="left" vertical="center" wrapText="1"/>
      <protection locked="0"/>
    </xf>
    <xf numFmtId="10" fontId="146" fillId="23" borderId="50" xfId="781" applyNumberFormat="1" applyFont="1" applyFill="1" applyBorder="1" applyAlignment="1" applyProtection="1">
      <alignment horizontal="right" vertical="center" wrapText="1"/>
    </xf>
    <xf numFmtId="193" fontId="146" fillId="23" borderId="50" xfId="781" applyNumberFormat="1" applyFont="1" applyFill="1" applyBorder="1" applyAlignment="1" applyProtection="1">
      <alignment horizontal="right" vertical="center" wrapText="1"/>
    </xf>
    <xf numFmtId="10" fontId="146" fillId="10" borderId="50" xfId="781" applyNumberFormat="1" applyFont="1" applyFill="1" applyBorder="1" applyAlignment="1" applyProtection="1">
      <alignment horizontal="right" vertical="center" wrapText="1"/>
      <protection locked="0"/>
    </xf>
    <xf numFmtId="202" fontId="146" fillId="23" borderId="50" xfId="1157" applyNumberFormat="1" applyFont="1" applyFill="1" applyBorder="1" applyAlignment="1" applyProtection="1">
      <alignment horizontal="right" vertical="center" wrapText="1"/>
      <protection locked="0"/>
    </xf>
    <xf numFmtId="0" fontId="153" fillId="23" borderId="0" xfId="781" applyFont="1" applyFill="1" applyBorder="1" applyAlignment="1" applyProtection="1">
      <alignment vertical="center" wrapText="1"/>
    </xf>
    <xf numFmtId="10" fontId="153" fillId="23" borderId="0" xfId="781" applyNumberFormat="1" applyFont="1" applyFill="1" applyBorder="1" applyAlignment="1" applyProtection="1">
      <alignment vertical="center" wrapText="1"/>
    </xf>
    <xf numFmtId="0" fontId="57" fillId="23" borderId="0" xfId="781" applyFont="1" applyFill="1" applyBorder="1" applyAlignment="1" applyProtection="1">
      <alignment vertical="center" wrapText="1"/>
    </xf>
    <xf numFmtId="10" fontId="57" fillId="23" borderId="0" xfId="781" applyNumberFormat="1" applyFont="1" applyFill="1" applyBorder="1" applyAlignment="1" applyProtection="1">
      <alignment vertical="center" wrapText="1"/>
    </xf>
    <xf numFmtId="10" fontId="0" fillId="23" borderId="102" xfId="781" applyNumberFormat="1" applyFont="1" applyFill="1" applyBorder="1" applyProtection="1"/>
    <xf numFmtId="10" fontId="0" fillId="23" borderId="64" xfId="781" applyNumberFormat="1" applyFont="1" applyFill="1" applyBorder="1" applyProtection="1"/>
    <xf numFmtId="1" fontId="57" fillId="23" borderId="64" xfId="0" applyNumberFormat="1" applyFont="1" applyFill="1" applyBorder="1" applyAlignment="1" applyProtection="1">
      <alignment horizontal="center" vertical="center" wrapText="1"/>
      <protection locked="0"/>
    </xf>
    <xf numFmtId="2" fontId="57" fillId="23" borderId="64" xfId="0" applyNumberFormat="1" applyFont="1" applyFill="1" applyBorder="1" applyAlignment="1" applyProtection="1">
      <alignment horizontal="left" wrapText="1"/>
      <protection locked="0"/>
    </xf>
    <xf numFmtId="2" fontId="57" fillId="23" borderId="64" xfId="0" applyNumberFormat="1" applyFont="1" applyFill="1" applyBorder="1" applyAlignment="1" applyProtection="1">
      <alignment horizontal="center" vertical="center" wrapText="1"/>
      <protection locked="0"/>
    </xf>
    <xf numFmtId="180" fontId="7" fillId="23" borderId="64" xfId="1" applyFont="1" applyFill="1" applyBorder="1" applyAlignment="1" applyProtection="1">
      <alignment horizontal="right" vertical="center" wrapText="1"/>
      <protection locked="0"/>
    </xf>
    <xf numFmtId="10" fontId="7" fillId="23" borderId="64" xfId="3" applyNumberFormat="1" applyFont="1" applyFill="1" applyBorder="1" applyAlignment="1" applyProtection="1">
      <alignment horizontal="right" vertical="center" wrapText="1"/>
      <protection locked="0"/>
    </xf>
    <xf numFmtId="1" fontId="0" fillId="23" borderId="64" xfId="0" applyNumberFormat="1" applyFont="1" applyFill="1" applyBorder="1" applyAlignment="1" applyProtection="1">
      <alignment horizontal="center" vertical="center"/>
      <protection locked="0"/>
    </xf>
    <xf numFmtId="10" fontId="0" fillId="23" borderId="64" xfId="0" applyNumberFormat="1" applyFont="1" applyFill="1" applyBorder="1" applyAlignment="1" applyProtection="1">
      <alignment vertical="center"/>
      <protection locked="0"/>
    </xf>
    <xf numFmtId="2" fontId="64" fillId="23" borderId="0" xfId="0" applyNumberFormat="1" applyFont="1" applyFill="1" applyBorder="1" applyAlignment="1" applyProtection="1">
      <alignment horizontal="left" vertical="center"/>
    </xf>
    <xf numFmtId="2" fontId="64" fillId="23" borderId="0" xfId="0" applyNumberFormat="1" applyFont="1" applyFill="1" applyBorder="1" applyAlignment="1" applyProtection="1">
      <alignment horizontal="left" vertical="center"/>
      <protection locked="0"/>
    </xf>
    <xf numFmtId="0" fontId="0" fillId="0" borderId="0" xfId="0" quotePrefix="1"/>
    <xf numFmtId="2" fontId="64" fillId="23" borderId="0" xfId="0" applyNumberFormat="1" applyFont="1" applyFill="1" applyAlignment="1" applyProtection="1">
      <alignment horizontal="left" vertical="center"/>
    </xf>
    <xf numFmtId="0" fontId="71" fillId="23" borderId="0" xfId="781" applyFont="1" applyFill="1" applyBorder="1" applyAlignment="1" applyProtection="1">
      <alignment horizontal="left" vertical="center"/>
    </xf>
    <xf numFmtId="0" fontId="64" fillId="23" borderId="0" xfId="0" applyFont="1" applyFill="1" applyAlignment="1" applyProtection="1">
      <alignment horizontal="left" vertical="center"/>
      <protection locked="0"/>
    </xf>
    <xf numFmtId="0" fontId="153" fillId="0" borderId="0" xfId="0" applyFont="1"/>
    <xf numFmtId="0" fontId="153" fillId="0" borderId="0" xfId="7908" applyFont="1"/>
    <xf numFmtId="0" fontId="153" fillId="0" borderId="0" xfId="7908" applyFont="1" applyBorder="1"/>
    <xf numFmtId="0" fontId="164" fillId="87" borderId="105" xfId="7908" applyFont="1" applyFill="1" applyBorder="1" applyAlignment="1">
      <alignment horizontal="center"/>
    </xf>
    <xf numFmtId="0" fontId="164" fillId="87" borderId="106" xfId="7908" applyFont="1" applyFill="1" applyBorder="1" applyAlignment="1">
      <alignment horizontal="center"/>
    </xf>
    <xf numFmtId="0" fontId="164" fillId="0" borderId="54" xfId="7908" applyFont="1" applyBorder="1" applyAlignment="1">
      <alignment horizontal="right"/>
    </xf>
    <xf numFmtId="0" fontId="164" fillId="0" borderId="107" xfId="7908" applyFont="1" applyBorder="1" applyAlignment="1"/>
    <xf numFmtId="204" fontId="165" fillId="0" borderId="55" xfId="7908" applyNumberFormat="1" applyFont="1" applyBorder="1" applyAlignment="1">
      <alignment horizontal="center"/>
    </xf>
    <xf numFmtId="204" fontId="165" fillId="0" borderId="64" xfId="7908" applyNumberFormat="1" applyFont="1" applyBorder="1" applyAlignment="1">
      <alignment horizontal="center"/>
    </xf>
    <xf numFmtId="0" fontId="164" fillId="0" borderId="55" xfId="7908" applyFont="1" applyBorder="1" applyAlignment="1">
      <alignment horizontal="right"/>
    </xf>
    <xf numFmtId="0" fontId="164" fillId="0" borderId="108" xfId="7908" applyFont="1" applyBorder="1" applyAlignment="1"/>
    <xf numFmtId="0" fontId="165" fillId="0" borderId="55" xfId="7908" applyFont="1" applyBorder="1" applyAlignment="1">
      <alignment horizontal="center"/>
    </xf>
    <xf numFmtId="0" fontId="165" fillId="0" borderId="35" xfId="7908" applyFont="1" applyBorder="1" applyAlignment="1">
      <alignment horizontal="center" vertical="center" wrapText="1"/>
    </xf>
    <xf numFmtId="0" fontId="165" fillId="0" borderId="64" xfId="7908" applyFont="1" applyBorder="1" applyAlignment="1">
      <alignment horizontal="center"/>
    </xf>
    <xf numFmtId="0" fontId="164" fillId="0" borderId="0" xfId="7908" applyFont="1" applyAlignment="1">
      <alignment horizontal="right"/>
    </xf>
    <xf numFmtId="0" fontId="165" fillId="0" borderId="35" xfId="7908" applyFont="1" applyBorder="1" applyAlignment="1">
      <alignment horizontal="center"/>
    </xf>
    <xf numFmtId="0" fontId="164" fillId="0" borderId="56" xfId="7908" applyFont="1" applyBorder="1" applyAlignment="1">
      <alignment horizontal="right"/>
    </xf>
    <xf numFmtId="0" fontId="164" fillId="0" borderId="109" xfId="7908" applyFont="1" applyBorder="1" applyAlignment="1"/>
    <xf numFmtId="0" fontId="165" fillId="0" borderId="56" xfId="7908" applyFont="1" applyBorder="1" applyAlignment="1">
      <alignment horizontal="center"/>
    </xf>
    <xf numFmtId="0" fontId="165" fillId="0" borderId="110" xfId="7908" applyFont="1" applyBorder="1" applyAlignment="1">
      <alignment horizontal="center"/>
    </xf>
    <xf numFmtId="0" fontId="165" fillId="0" borderId="111" xfId="7908" applyFont="1" applyBorder="1" applyAlignment="1">
      <alignment horizontal="center"/>
    </xf>
    <xf numFmtId="0" fontId="164" fillId="88" borderId="94" xfId="7908" applyFont="1" applyFill="1" applyBorder="1"/>
    <xf numFmtId="0" fontId="164" fillId="88" borderId="96" xfId="7908" applyFont="1" applyFill="1" applyBorder="1" applyAlignment="1">
      <alignment horizontal="center" wrapText="1"/>
    </xf>
    <xf numFmtId="0" fontId="164" fillId="88" borderId="94" xfId="7908" applyFont="1" applyFill="1" applyBorder="1" applyAlignment="1">
      <alignment horizontal="center"/>
    </xf>
    <xf numFmtId="0" fontId="153" fillId="88" borderId="94" xfId="7908" applyFont="1" applyFill="1" applyBorder="1"/>
    <xf numFmtId="0" fontId="164" fillId="0" borderId="57" xfId="7908" applyFont="1" applyBorder="1" applyAlignment="1">
      <alignment horizontal="center" vertical="center"/>
    </xf>
    <xf numFmtId="0" fontId="165" fillId="0" borderId="58" xfId="7908" applyFont="1" applyBorder="1" applyAlignment="1">
      <alignment horizontal="center" vertical="justify"/>
    </xf>
    <xf numFmtId="212" fontId="153" fillId="0" borderId="58" xfId="7908" applyNumberFormat="1" applyFont="1" applyBorder="1" applyAlignment="1">
      <alignment horizontal="center" vertical="center"/>
    </xf>
    <xf numFmtId="212" fontId="164" fillId="89" borderId="59" xfId="7908" applyNumberFormat="1" applyFont="1" applyFill="1" applyBorder="1" applyAlignment="1">
      <alignment horizontal="center" vertical="center"/>
    </xf>
    <xf numFmtId="0" fontId="153" fillId="0" borderId="0" xfId="0" applyFont="1" applyAlignment="1">
      <alignment horizontal="justify" wrapText="1"/>
    </xf>
    <xf numFmtId="204" fontId="165" fillId="0" borderId="35" xfId="7908" applyNumberFormat="1" applyFont="1" applyBorder="1" applyAlignment="1">
      <alignment horizontal="center"/>
    </xf>
    <xf numFmtId="14" fontId="165" fillId="0" borderId="55" xfId="7908" applyNumberFormat="1" applyFont="1" applyBorder="1" applyAlignment="1">
      <alignment horizontal="center"/>
    </xf>
    <xf numFmtId="0" fontId="165" fillId="0" borderId="64" xfId="7908" applyFont="1" applyBorder="1" applyAlignment="1">
      <alignment horizontal="center" vertical="center" wrapText="1"/>
    </xf>
    <xf numFmtId="0" fontId="153" fillId="0" borderId="0" xfId="0" applyFont="1" applyAlignment="1">
      <alignment horizontal="center" vertical="center"/>
    </xf>
    <xf numFmtId="0" fontId="153" fillId="0" borderId="0" xfId="0" applyFont="1" applyAlignment="1">
      <alignment vertical="center"/>
    </xf>
    <xf numFmtId="0" fontId="92" fillId="30" borderId="62" xfId="0" applyNumberFormat="1" applyFont="1" applyFill="1" applyBorder="1" applyAlignment="1" applyProtection="1">
      <alignment horizontal="center" vertical="center" wrapText="1"/>
    </xf>
    <xf numFmtId="4" fontId="92" fillId="30" borderId="63" xfId="0" applyNumberFormat="1" applyFont="1" applyFill="1" applyBorder="1" applyAlignment="1" applyProtection="1">
      <alignment horizontal="center" vertical="center" wrapText="1"/>
    </xf>
    <xf numFmtId="0" fontId="91" fillId="30" borderId="88" xfId="0" applyNumberFormat="1" applyFont="1" applyFill="1" applyBorder="1" applyAlignment="1" applyProtection="1">
      <alignment horizontal="center" vertical="center" wrapText="1"/>
    </xf>
    <xf numFmtId="4" fontId="92" fillId="30" borderId="95" xfId="0" applyNumberFormat="1" applyFont="1" applyFill="1" applyBorder="1" applyAlignment="1" applyProtection="1">
      <alignment horizontal="center" vertical="center" wrapText="1"/>
    </xf>
    <xf numFmtId="0" fontId="91" fillId="30" borderId="116" xfId="0" applyNumberFormat="1" applyFont="1" applyFill="1" applyBorder="1" applyAlignment="1" applyProtection="1">
      <alignment horizontal="center" vertical="center" wrapText="1"/>
    </xf>
    <xf numFmtId="0" fontId="92" fillId="30" borderId="88" xfId="0" applyNumberFormat="1" applyFont="1" applyFill="1" applyBorder="1" applyAlignment="1" applyProtection="1">
      <alignment horizontal="center" vertical="center" wrapText="1"/>
    </xf>
    <xf numFmtId="4" fontId="92" fillId="30" borderId="97" xfId="0" applyNumberFormat="1" applyFont="1" applyFill="1" applyBorder="1" applyAlignment="1" applyProtection="1">
      <alignment horizontal="center" vertical="center" wrapText="1"/>
    </xf>
    <xf numFmtId="0" fontId="92" fillId="30" borderId="116" xfId="0" applyNumberFormat="1" applyFont="1" applyFill="1" applyBorder="1" applyAlignment="1" applyProtection="1">
      <alignment horizontal="center" vertical="center" wrapText="1"/>
    </xf>
    <xf numFmtId="204" fontId="165" fillId="0" borderId="117" xfId="8722" applyNumberFormat="1" applyFont="1" applyBorder="1" applyAlignment="1">
      <alignment horizontal="center"/>
    </xf>
    <xf numFmtId="0" fontId="57" fillId="0" borderId="55" xfId="4" applyFont="1" applyBorder="1" applyAlignment="1">
      <alignment horizontal="center" vertical="center"/>
    </xf>
    <xf numFmtId="0" fontId="165" fillId="0" borderId="117" xfId="8722" applyFont="1" applyBorder="1" applyAlignment="1">
      <alignment horizontal="center"/>
    </xf>
    <xf numFmtId="49" fontId="64" fillId="0" borderId="0" xfId="0" applyNumberFormat="1" applyFont="1" applyFill="1" applyAlignment="1" applyProtection="1">
      <alignment horizontal="center" vertical="center"/>
      <protection locked="0"/>
    </xf>
    <xf numFmtId="49" fontId="57" fillId="0" borderId="0" xfId="0" applyNumberFormat="1" applyFont="1" applyFill="1" applyAlignment="1" applyProtection="1">
      <alignment horizontal="center" vertical="center"/>
      <protection locked="0"/>
    </xf>
    <xf numFmtId="0" fontId="71" fillId="23" borderId="0" xfId="781" applyFont="1" applyFill="1" applyBorder="1" applyAlignment="1" applyProtection="1">
      <alignment vertical="center"/>
    </xf>
    <xf numFmtId="194" fontId="73" fillId="23" borderId="0" xfId="781" applyNumberFormat="1" applyFont="1" applyFill="1" applyBorder="1" applyAlignment="1" applyProtection="1">
      <alignment horizontal="left" vertical="center" wrapText="1"/>
    </xf>
    <xf numFmtId="0" fontId="71" fillId="23" borderId="0" xfId="781" applyFont="1" applyFill="1" applyBorder="1" applyAlignment="1" applyProtection="1">
      <alignment vertical="center" wrapText="1"/>
    </xf>
    <xf numFmtId="10" fontId="7" fillId="23" borderId="64" xfId="3" applyNumberFormat="1" applyFont="1" applyFill="1" applyBorder="1" applyAlignment="1" applyProtection="1">
      <alignment horizontal="left" vertical="center" wrapText="1"/>
      <protection locked="0"/>
    </xf>
    <xf numFmtId="0" fontId="62" fillId="23" borderId="0" xfId="0" applyFont="1" applyFill="1" applyAlignment="1" applyProtection="1">
      <alignment horizontal="left" vertical="center" wrapText="1"/>
      <protection locked="0"/>
    </xf>
    <xf numFmtId="0" fontId="0" fillId="0" borderId="29" xfId="1155" applyNumberFormat="1" applyFont="1" applyFill="1" applyBorder="1" applyAlignment="1" applyProtection="1">
      <alignment horizontal="center" vertical="center" wrapText="1"/>
    </xf>
    <xf numFmtId="180" fontId="7" fillId="23" borderId="64" xfId="1" applyFont="1" applyFill="1" applyBorder="1" applyAlignment="1" applyProtection="1">
      <alignment horizontal="center" vertical="center" wrapText="1"/>
      <protection locked="0"/>
    </xf>
    <xf numFmtId="0" fontId="57" fillId="0" borderId="29" xfId="1155" applyNumberFormat="1" applyFont="1" applyFill="1" applyBorder="1" applyAlignment="1" applyProtection="1">
      <alignment horizontal="center" vertical="center" wrapText="1"/>
    </xf>
    <xf numFmtId="0" fontId="64" fillId="23" borderId="0" xfId="0" applyFont="1" applyFill="1" applyAlignment="1" applyProtection="1">
      <alignment horizontal="left" vertical="center" wrapText="1"/>
      <protection locked="0"/>
    </xf>
    <xf numFmtId="0" fontId="0" fillId="23" borderId="0" xfId="0" applyFont="1" applyFill="1" applyAlignment="1" applyProtection="1">
      <alignment horizontal="left" wrapText="1"/>
      <protection locked="0"/>
    </xf>
    <xf numFmtId="1" fontId="62" fillId="11" borderId="16" xfId="1156" applyNumberFormat="1" applyFont="1" applyFill="1" applyBorder="1" applyAlignment="1" applyProtection="1">
      <alignment horizontal="left" vertical="center"/>
    </xf>
    <xf numFmtId="0" fontId="62" fillId="23" borderId="0" xfId="0" applyFont="1" applyFill="1" applyAlignment="1" applyProtection="1">
      <alignment horizontal="left" vertical="center" wrapText="1"/>
    </xf>
    <xf numFmtId="10" fontId="7" fillId="23" borderId="64" xfId="3" applyNumberFormat="1" applyFont="1" applyFill="1" applyBorder="1" applyAlignment="1" applyProtection="1">
      <alignment horizontal="center" vertical="center" wrapText="1"/>
      <protection locked="0"/>
    </xf>
    <xf numFmtId="0" fontId="0" fillId="23" borderId="0" xfId="0" applyFont="1" applyFill="1" applyAlignment="1" applyProtection="1">
      <alignment horizontal="center" vertical="center"/>
      <protection locked="0"/>
    </xf>
    <xf numFmtId="189" fontId="66" fillId="23" borderId="28" xfId="0" applyNumberFormat="1" applyFont="1" applyFill="1" applyBorder="1" applyAlignment="1" applyProtection="1">
      <alignment horizontal="left" vertical="center" wrapText="1"/>
    </xf>
    <xf numFmtId="188" fontId="62" fillId="23" borderId="27" xfId="0" applyNumberFormat="1" applyFont="1" applyFill="1" applyBorder="1" applyAlignment="1" applyProtection="1">
      <alignment horizontal="left" vertical="center" wrapText="1"/>
      <protection locked="0"/>
    </xf>
    <xf numFmtId="188" fontId="64" fillId="23" borderId="27" xfId="0" applyNumberFormat="1" applyFont="1" applyFill="1" applyBorder="1" applyAlignment="1" applyProtection="1">
      <alignment horizontal="left" vertical="center" wrapText="1"/>
      <protection locked="0"/>
    </xf>
    <xf numFmtId="0" fontId="57" fillId="0" borderId="16" xfId="1155" applyNumberFormat="1" applyFont="1" applyFill="1" applyBorder="1" applyAlignment="1" applyProtection="1">
      <alignment horizontal="center" vertical="center" wrapText="1"/>
    </xf>
    <xf numFmtId="0" fontId="57" fillId="0" borderId="29" xfId="1155" applyNumberFormat="1" applyFont="1" applyFill="1" applyBorder="1" applyAlignment="1" applyProtection="1">
      <alignment horizontal="center" vertical="center"/>
    </xf>
    <xf numFmtId="2" fontId="57" fillId="115" borderId="64" xfId="0" applyNumberFormat="1" applyFont="1" applyFill="1" applyBorder="1" applyAlignment="1" applyProtection="1">
      <alignment horizontal="center" vertical="center" wrapText="1"/>
      <protection locked="0"/>
    </xf>
    <xf numFmtId="2" fontId="57" fillId="116" borderId="64" xfId="0" applyNumberFormat="1" applyFont="1" applyFill="1" applyBorder="1" applyAlignment="1" applyProtection="1">
      <alignment horizontal="center" vertical="center" wrapText="1"/>
      <protection locked="0"/>
    </xf>
    <xf numFmtId="2" fontId="57" fillId="117" borderId="64" xfId="0" applyNumberFormat="1" applyFont="1" applyFill="1" applyBorder="1" applyAlignment="1" applyProtection="1">
      <alignment horizontal="center" vertical="center" wrapText="1"/>
      <protection locked="0"/>
    </xf>
    <xf numFmtId="186" fontId="63" fillId="23" borderId="0" xfId="0" applyNumberFormat="1" applyFont="1" applyFill="1" applyAlignment="1" applyProtection="1">
      <alignment horizontal="center" vertical="center"/>
      <protection locked="0"/>
    </xf>
    <xf numFmtId="186" fontId="64" fillId="23" borderId="0" xfId="0" applyNumberFormat="1" applyFont="1" applyFill="1" applyAlignment="1" applyProtection="1">
      <alignment horizontal="center" vertical="center"/>
      <protection locked="0"/>
    </xf>
    <xf numFmtId="186" fontId="62" fillId="11" borderId="16" xfId="1156" applyNumberFormat="1" applyFont="1" applyFill="1" applyBorder="1" applyAlignment="1" applyProtection="1">
      <alignment horizontal="center" vertical="center" wrapText="1"/>
    </xf>
    <xf numFmtId="186" fontId="57" fillId="23" borderId="64" xfId="0" applyNumberFormat="1" applyFont="1" applyFill="1" applyBorder="1" applyAlignment="1" applyProtection="1">
      <alignment horizontal="center" vertical="center" wrapText="1"/>
      <protection locked="0"/>
    </xf>
    <xf numFmtId="186" fontId="0" fillId="23" borderId="64" xfId="0" applyNumberFormat="1" applyFont="1" applyFill="1" applyBorder="1" applyAlignment="1" applyProtection="1">
      <alignment horizontal="center" vertical="center"/>
      <protection locked="0"/>
    </xf>
    <xf numFmtId="186" fontId="0" fillId="23" borderId="0" xfId="0" applyNumberFormat="1" applyFont="1" applyFill="1" applyAlignment="1" applyProtection="1">
      <alignment horizontal="center" vertical="center"/>
      <protection locked="0"/>
    </xf>
    <xf numFmtId="186" fontId="7" fillId="23" borderId="64" xfId="3" applyNumberFormat="1" applyFont="1" applyFill="1" applyBorder="1" applyAlignment="1" applyProtection="1">
      <alignment horizontal="center" vertical="center" wrapText="1"/>
      <protection locked="0"/>
    </xf>
    <xf numFmtId="214" fontId="62" fillId="11" borderId="16" xfId="1156" applyNumberFormat="1" applyFont="1" applyFill="1" applyBorder="1" applyAlignment="1" applyProtection="1">
      <alignment horizontal="center" vertical="center" wrapText="1"/>
    </xf>
    <xf numFmtId="214" fontId="64" fillId="23" borderId="0" xfId="0" applyNumberFormat="1" applyFont="1" applyFill="1" applyAlignment="1" applyProtection="1">
      <alignment horizontal="center" vertical="center"/>
      <protection locked="0"/>
    </xf>
    <xf numFmtId="214" fontId="7" fillId="23" borderId="64" xfId="1" applyNumberFormat="1" applyFont="1" applyFill="1" applyBorder="1" applyAlignment="1" applyProtection="1">
      <alignment horizontal="center" vertical="center" wrapText="1"/>
      <protection locked="0"/>
    </xf>
    <xf numFmtId="214" fontId="7" fillId="23" borderId="64" xfId="3" applyNumberFormat="1" applyFont="1" applyFill="1" applyBorder="1" applyAlignment="1" applyProtection="1">
      <alignment horizontal="center" vertical="center" wrapText="1"/>
      <protection locked="0"/>
    </xf>
    <xf numFmtId="214" fontId="57" fillId="23" borderId="0" xfId="0" applyNumberFormat="1" applyFont="1" applyFill="1" applyAlignment="1" applyProtection="1">
      <alignment horizontal="center" vertical="center"/>
      <protection locked="0"/>
    </xf>
    <xf numFmtId="2" fontId="62" fillId="11" borderId="16" xfId="1156" applyNumberFormat="1" applyFont="1" applyFill="1" applyBorder="1" applyAlignment="1" applyProtection="1">
      <alignment horizontal="center" vertical="center" wrapText="1"/>
    </xf>
    <xf numFmtId="2" fontId="7" fillId="23" borderId="64" xfId="1" applyNumberFormat="1" applyFont="1" applyFill="1" applyBorder="1" applyAlignment="1" applyProtection="1">
      <alignment horizontal="center" vertical="center" wrapText="1"/>
      <protection locked="0"/>
    </xf>
    <xf numFmtId="2" fontId="57" fillId="23" borderId="64" xfId="0" applyNumberFormat="1" applyFont="1" applyFill="1" applyBorder="1" applyAlignment="1" applyProtection="1">
      <alignment horizontal="center" vertical="center"/>
      <protection locked="0"/>
    </xf>
    <xf numFmtId="2" fontId="57" fillId="23" borderId="0" xfId="0" applyNumberFormat="1" applyFont="1" applyFill="1" applyAlignment="1" applyProtection="1">
      <alignment horizontal="center" vertical="center"/>
      <protection locked="0"/>
    </xf>
    <xf numFmtId="2" fontId="64" fillId="23" borderId="0" xfId="0" applyNumberFormat="1" applyFont="1" applyFill="1" applyBorder="1" applyAlignment="1" applyProtection="1">
      <alignment horizontal="center" vertical="center"/>
      <protection locked="0"/>
    </xf>
    <xf numFmtId="2" fontId="64" fillId="23" borderId="28" xfId="0" applyNumberFormat="1" applyFont="1" applyFill="1" applyBorder="1" applyAlignment="1" applyProtection="1">
      <alignment horizontal="center" vertical="center"/>
      <protection locked="0"/>
    </xf>
    <xf numFmtId="2" fontId="64" fillId="23" borderId="27" xfId="0" applyNumberFormat="1" applyFont="1" applyFill="1" applyBorder="1" applyAlignment="1" applyProtection="1">
      <alignment horizontal="center" vertical="center"/>
      <protection locked="0"/>
    </xf>
    <xf numFmtId="187" fontId="64" fillId="23" borderId="0" xfId="0" applyNumberFormat="1" applyFont="1" applyFill="1" applyAlignment="1" applyProtection="1">
      <alignment horizontal="center" vertical="center"/>
      <protection locked="0"/>
    </xf>
    <xf numFmtId="0" fontId="89" fillId="29" borderId="61" xfId="0" applyNumberFormat="1" applyFont="1" applyFill="1" applyBorder="1" applyAlignment="1" applyProtection="1">
      <alignment horizontal="center"/>
    </xf>
    <xf numFmtId="0" fontId="90" fillId="29" borderId="0" xfId="0" applyNumberFormat="1" applyFont="1" applyFill="1" applyBorder="1" applyAlignment="1" applyProtection="1">
      <alignment horizontal="center"/>
    </xf>
    <xf numFmtId="0" fontId="93" fillId="32" borderId="0" xfId="0" applyNumberFormat="1" applyFont="1" applyFill="1" applyBorder="1" applyAlignment="1" applyProtection="1">
      <alignment horizontal="left"/>
    </xf>
    <xf numFmtId="1" fontId="93" fillId="32" borderId="0" xfId="0" applyNumberFormat="1" applyFont="1" applyFill="1" applyBorder="1" applyAlignment="1" applyProtection="1">
      <alignment horizontal="left"/>
    </xf>
    <xf numFmtId="0" fontId="105" fillId="0" borderId="0" xfId="4" applyFont="1" applyBorder="1" applyProtection="1"/>
    <xf numFmtId="0" fontId="105" fillId="32" borderId="0" xfId="0" applyNumberFormat="1" applyFont="1" applyFill="1" applyBorder="1" applyAlignment="1" applyProtection="1">
      <alignment horizontal="left"/>
    </xf>
    <xf numFmtId="0" fontId="93" fillId="32" borderId="0" xfId="0" applyNumberFormat="1" applyFont="1" applyFill="1" applyBorder="1" applyAlignment="1" applyProtection="1">
      <alignment horizontal="left" wrapText="1"/>
    </xf>
    <xf numFmtId="0" fontId="93" fillId="32" borderId="0" xfId="0" applyNumberFormat="1" applyFont="1" applyFill="1" applyBorder="1" applyAlignment="1" applyProtection="1">
      <alignment horizontal="center"/>
    </xf>
    <xf numFmtId="184" fontId="103" fillId="29" borderId="65" xfId="0" applyNumberFormat="1" applyFont="1" applyFill="1" applyBorder="1" applyAlignment="1" applyProtection="1">
      <alignment horizontal="left"/>
    </xf>
    <xf numFmtId="184" fontId="93" fillId="29" borderId="66" xfId="0" applyNumberFormat="1" applyFont="1" applyFill="1" applyBorder="1" applyAlignment="1" applyProtection="1">
      <alignment horizontal="left"/>
    </xf>
    <xf numFmtId="4" fontId="93" fillId="32" borderId="0" xfId="0" applyNumberFormat="1" applyFont="1" applyFill="1" applyBorder="1" applyAlignment="1" applyProtection="1">
      <alignment horizontal="center"/>
    </xf>
    <xf numFmtId="0" fontId="103" fillId="29" borderId="65" xfId="0" applyNumberFormat="1" applyFont="1" applyFill="1" applyBorder="1" applyAlignment="1" applyProtection="1">
      <alignment horizontal="left"/>
    </xf>
    <xf numFmtId="205" fontId="93" fillId="29" borderId="66" xfId="0" applyNumberFormat="1" applyFont="1" applyFill="1" applyBorder="1" applyAlignment="1" applyProtection="1">
      <alignment horizontal="left"/>
    </xf>
    <xf numFmtId="14" fontId="93" fillId="32" borderId="0" xfId="0" applyNumberFormat="1" applyFont="1" applyFill="1" applyBorder="1" applyAlignment="1" applyProtection="1">
      <alignment horizontal="center"/>
    </xf>
    <xf numFmtId="184" fontId="100" fillId="29" borderId="66" xfId="0" applyNumberFormat="1" applyFont="1" applyFill="1" applyBorder="1" applyAlignment="1" applyProtection="1">
      <alignment horizontal="left"/>
    </xf>
    <xf numFmtId="17" fontId="59" fillId="23" borderId="21" xfId="0" applyNumberFormat="1" applyFont="1" applyFill="1" applyBorder="1" applyAlignment="1" applyProtection="1">
      <alignment horizontal="center"/>
      <protection locked="0"/>
    </xf>
    <xf numFmtId="0" fontId="0" fillId="23" borderId="0" xfId="0" applyFont="1" applyFill="1" applyBorder="1" applyAlignment="1" applyProtection="1">
      <alignment horizontal="center"/>
      <protection locked="0"/>
    </xf>
    <xf numFmtId="0" fontId="0" fillId="23" borderId="21" xfId="0" applyFont="1" applyFill="1" applyBorder="1" applyAlignment="1" applyProtection="1">
      <alignment horizontal="center"/>
      <protection locked="0"/>
    </xf>
    <xf numFmtId="0" fontId="0" fillId="23" borderId="0" xfId="0" applyFill="1" applyBorder="1" applyAlignment="1" applyProtection="1">
      <alignment horizontal="center"/>
    </xf>
    <xf numFmtId="0" fontId="51" fillId="23" borderId="24" xfId="0" applyFont="1" applyFill="1" applyBorder="1" applyAlignment="1" applyProtection="1">
      <alignment horizontal="right"/>
      <protection locked="0"/>
    </xf>
    <xf numFmtId="10" fontId="50" fillId="23" borderId="16" xfId="0" applyNumberFormat="1" applyFont="1" applyFill="1" applyBorder="1" applyAlignment="1" applyProtection="1">
      <alignment horizontal="center"/>
    </xf>
    <xf numFmtId="0" fontId="51" fillId="23" borderId="20" xfId="0" applyFont="1" applyFill="1" applyBorder="1" applyAlignment="1" applyProtection="1">
      <alignment horizontal="right"/>
      <protection locked="0"/>
    </xf>
    <xf numFmtId="0" fontId="51" fillId="23" borderId="21" xfId="0" applyFont="1" applyFill="1" applyBorder="1" applyAlignment="1" applyProtection="1">
      <alignment horizontal="center"/>
      <protection locked="0"/>
    </xf>
    <xf numFmtId="10" fontId="50" fillId="23" borderId="0" xfId="3" applyNumberFormat="1" applyFont="1" applyFill="1" applyBorder="1" applyAlignment="1" applyProtection="1">
      <alignment horizontal="center"/>
    </xf>
    <xf numFmtId="0" fontId="51" fillId="23" borderId="0" xfId="0" applyFont="1" applyFill="1" applyBorder="1" applyAlignment="1" applyProtection="1">
      <alignment horizontal="left"/>
      <protection locked="0"/>
    </xf>
    <xf numFmtId="0" fontId="0" fillId="10" borderId="0" xfId="0" applyFill="1" applyBorder="1" applyAlignment="1" applyProtection="1">
      <alignment horizontal="left" vertical="top" wrapText="1"/>
      <protection locked="0"/>
    </xf>
    <xf numFmtId="0" fontId="0" fillId="10" borderId="21" xfId="0" applyFill="1" applyBorder="1" applyAlignment="1" applyProtection="1">
      <alignment horizontal="left" vertical="top" wrapText="1"/>
      <protection locked="0"/>
    </xf>
    <xf numFmtId="0" fontId="0" fillId="10" borderId="67"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58" fillId="23" borderId="20" xfId="0" applyFont="1" applyFill="1" applyBorder="1" applyAlignment="1" applyProtection="1">
      <alignment horizontal="center" vertical="center"/>
      <protection locked="0"/>
    </xf>
    <xf numFmtId="0" fontId="58" fillId="23" borderId="0" xfId="0" applyFont="1" applyFill="1" applyBorder="1" applyAlignment="1" applyProtection="1">
      <alignment horizontal="center" vertical="center"/>
      <protection locked="0"/>
    </xf>
    <xf numFmtId="0" fontId="58" fillId="23" borderId="22" xfId="0" applyFont="1" applyFill="1" applyBorder="1" applyAlignment="1" applyProtection="1">
      <alignment horizontal="center" vertical="center"/>
      <protection locked="0"/>
    </xf>
    <xf numFmtId="0" fontId="58" fillId="23" borderId="67" xfId="0" applyFont="1" applyFill="1" applyBorder="1" applyAlignment="1" applyProtection="1">
      <alignment horizontal="center" vertical="center"/>
      <protection locked="0"/>
    </xf>
    <xf numFmtId="0" fontId="52" fillId="23" borderId="18" xfId="0" applyFont="1" applyFill="1" applyBorder="1" applyAlignment="1" applyProtection="1">
      <alignment horizontal="center" vertical="center"/>
      <protection locked="0"/>
    </xf>
    <xf numFmtId="185" fontId="52" fillId="23" borderId="19" xfId="0" applyNumberFormat="1" applyFont="1" applyFill="1" applyBorder="1" applyAlignment="1" applyProtection="1">
      <alignment horizontal="left" vertical="top"/>
      <protection locked="0"/>
    </xf>
    <xf numFmtId="0" fontId="56" fillId="23" borderId="0" xfId="0" applyFont="1" applyFill="1" applyBorder="1" applyAlignment="1" applyProtection="1">
      <alignment horizontal="left" wrapText="1"/>
      <protection locked="0"/>
    </xf>
    <xf numFmtId="0" fontId="43" fillId="10" borderId="21" xfId="0" applyFont="1" applyFill="1" applyBorder="1" applyAlignment="1" applyProtection="1">
      <alignment horizontal="left"/>
      <protection locked="0"/>
    </xf>
    <xf numFmtId="0" fontId="0" fillId="23" borderId="0" xfId="0" applyFont="1" applyFill="1" applyBorder="1" applyAlignment="1" applyProtection="1">
      <alignment horizontal="left"/>
      <protection locked="0"/>
    </xf>
    <xf numFmtId="0" fontId="43" fillId="23" borderId="21" xfId="0" applyFont="1" applyFill="1" applyBorder="1" applyAlignment="1" applyProtection="1">
      <alignment horizontal="left"/>
      <protection locked="0"/>
    </xf>
    <xf numFmtId="0" fontId="0" fillId="23" borderId="0" xfId="0" applyFont="1" applyFill="1" applyBorder="1" applyAlignment="1" applyProtection="1">
      <alignment horizontal="right"/>
      <protection locked="0"/>
    </xf>
    <xf numFmtId="0" fontId="0" fillId="23" borderId="21" xfId="0" applyFont="1" applyFill="1" applyBorder="1" applyAlignment="1" applyProtection="1">
      <alignment horizontal="left"/>
      <protection locked="0"/>
    </xf>
    <xf numFmtId="0" fontId="43" fillId="23" borderId="0" xfId="0" applyFont="1" applyFill="1" applyBorder="1" applyAlignment="1" applyProtection="1">
      <alignment horizontal="left"/>
      <protection locked="0"/>
    </xf>
    <xf numFmtId="0" fontId="0" fillId="10" borderId="0" xfId="0" applyFont="1" applyFill="1" applyBorder="1" applyAlignment="1" applyProtection="1">
      <alignment horizontal="left"/>
      <protection locked="0"/>
    </xf>
    <xf numFmtId="0" fontId="33" fillId="23" borderId="21" xfId="0" applyFont="1" applyFill="1" applyBorder="1" applyAlignment="1" applyProtection="1">
      <alignment horizontal="left"/>
      <protection locked="0"/>
    </xf>
    <xf numFmtId="0" fontId="7" fillId="23" borderId="0" xfId="780" applyFont="1" applyFill="1" applyBorder="1" applyAlignment="1">
      <alignment horizontal="center"/>
    </xf>
    <xf numFmtId="0" fontId="7" fillId="0" borderId="25" xfId="778" applyFont="1" applyBorder="1" applyAlignment="1">
      <alignment horizontal="center"/>
    </xf>
    <xf numFmtId="0" fontId="7" fillId="0" borderId="17" xfId="778" applyFont="1" applyBorder="1" applyAlignment="1">
      <alignment horizontal="center"/>
    </xf>
    <xf numFmtId="0" fontId="7" fillId="0" borderId="25" xfId="778" applyFont="1" applyBorder="1" applyAlignment="1">
      <alignment horizontal="left"/>
    </xf>
    <xf numFmtId="0" fontId="7" fillId="23" borderId="0" xfId="778" applyFont="1" applyFill="1" applyBorder="1" applyAlignment="1">
      <alignment horizontal="center"/>
    </xf>
    <xf numFmtId="0" fontId="7" fillId="23" borderId="0" xfId="778" applyFont="1" applyFill="1" applyBorder="1" applyAlignment="1">
      <alignment horizontal="right"/>
    </xf>
    <xf numFmtId="0" fontId="33" fillId="22" borderId="25" xfId="778" applyFont="1" applyFill="1" applyBorder="1" applyAlignment="1">
      <alignment horizontal="center"/>
    </xf>
    <xf numFmtId="0" fontId="7" fillId="0" borderId="25" xfId="778" applyFont="1" applyBorder="1" applyAlignment="1">
      <alignment horizontal="center" vertical="center"/>
    </xf>
    <xf numFmtId="0" fontId="7" fillId="0" borderId="25" xfId="778" applyFont="1" applyBorder="1" applyAlignment="1">
      <alignment horizontal="center" vertical="center" wrapText="1"/>
    </xf>
    <xf numFmtId="2" fontId="64" fillId="23" borderId="28" xfId="0" applyNumberFormat="1" applyFont="1" applyFill="1" applyBorder="1" applyAlignment="1" applyProtection="1">
      <alignment horizontal="left" vertical="center"/>
    </xf>
    <xf numFmtId="2" fontId="62" fillId="23" borderId="28" xfId="0" applyNumberFormat="1" applyFont="1" applyFill="1" applyBorder="1" applyAlignment="1" applyProtection="1">
      <alignment horizontal="left" vertical="center"/>
    </xf>
    <xf numFmtId="1" fontId="62" fillId="23" borderId="28" xfId="0" applyNumberFormat="1" applyFont="1" applyFill="1" applyBorder="1" applyAlignment="1" applyProtection="1">
      <alignment horizontal="left" vertical="center"/>
    </xf>
    <xf numFmtId="2" fontId="64" fillId="23" borderId="27" xfId="0" applyNumberFormat="1" applyFont="1" applyFill="1" applyBorder="1" applyAlignment="1" applyProtection="1">
      <alignment horizontal="left" vertical="center"/>
    </xf>
    <xf numFmtId="0" fontId="62" fillId="23" borderId="27" xfId="0" applyFont="1" applyFill="1" applyBorder="1" applyAlignment="1" applyProtection="1">
      <alignment horizontal="left" vertical="center"/>
    </xf>
    <xf numFmtId="2" fontId="62" fillId="23" borderId="0" xfId="0" applyNumberFormat="1" applyFont="1" applyFill="1" applyBorder="1" applyAlignment="1" applyProtection="1">
      <alignment horizontal="left" vertical="center"/>
    </xf>
    <xf numFmtId="2" fontId="64" fillId="23" borderId="0" xfId="0" applyNumberFormat="1" applyFont="1" applyFill="1" applyBorder="1" applyAlignment="1" applyProtection="1">
      <alignment horizontal="left" vertical="center"/>
    </xf>
    <xf numFmtId="2" fontId="62" fillId="23" borderId="27" xfId="0" applyNumberFormat="1" applyFont="1" applyFill="1" applyBorder="1" applyAlignment="1" applyProtection="1">
      <alignment horizontal="left" vertical="center"/>
    </xf>
    <xf numFmtId="193" fontId="72" fillId="23" borderId="0" xfId="781" applyNumberFormat="1" applyFont="1" applyFill="1" applyBorder="1" applyAlignment="1" applyProtection="1">
      <alignment horizontal="left" vertical="center"/>
    </xf>
    <xf numFmtId="1" fontId="74" fillId="21" borderId="33" xfId="779" applyNumberFormat="1" applyFont="1" applyFill="1" applyBorder="1" applyAlignment="1" applyProtection="1">
      <alignment horizontal="center" vertical="center"/>
      <protection hidden="1"/>
    </xf>
    <xf numFmtId="1" fontId="62" fillId="11" borderId="35" xfId="1156" applyNumberFormat="1" applyFont="1" applyFill="1" applyBorder="1" applyAlignment="1" applyProtection="1">
      <alignment horizontal="center" vertical="center"/>
    </xf>
    <xf numFmtId="191" fontId="75" fillId="11" borderId="16" xfId="1156" applyNumberFormat="1" applyFont="1" applyFill="1" applyBorder="1" applyAlignment="1" applyProtection="1">
      <alignment horizontal="center" vertical="center" wrapText="1"/>
    </xf>
    <xf numFmtId="0" fontId="65" fillId="11" borderId="16" xfId="777" applyFont="1" applyFill="1" applyBorder="1" applyAlignment="1">
      <alignment horizontal="center" vertical="center" wrapText="1"/>
    </xf>
    <xf numFmtId="0" fontId="62" fillId="11" borderId="36" xfId="777" applyFont="1" applyFill="1" applyBorder="1" applyAlignment="1">
      <alignment horizontal="center" vertical="center" wrapText="1"/>
    </xf>
    <xf numFmtId="192" fontId="62" fillId="11" borderId="36" xfId="777" applyNumberFormat="1" applyFont="1" applyFill="1" applyBorder="1" applyAlignment="1">
      <alignment horizontal="center" vertical="center" wrapText="1"/>
    </xf>
    <xf numFmtId="4" fontId="62" fillId="11" borderId="36" xfId="777" applyNumberFormat="1" applyFont="1" applyFill="1" applyBorder="1" applyAlignment="1">
      <alignment horizontal="center" vertical="center" wrapText="1"/>
    </xf>
    <xf numFmtId="4" fontId="62" fillId="11" borderId="16" xfId="1156" applyNumberFormat="1" applyFont="1" applyFill="1" applyBorder="1" applyAlignment="1" applyProtection="1">
      <alignment horizontal="center" vertical="center" wrapText="1"/>
    </xf>
    <xf numFmtId="2" fontId="75" fillId="11" borderId="16" xfId="1156" applyNumberFormat="1" applyFont="1" applyFill="1" applyBorder="1" applyAlignment="1" applyProtection="1">
      <alignment horizontal="center" vertical="center" wrapText="1"/>
    </xf>
    <xf numFmtId="0" fontId="76" fillId="23" borderId="43" xfId="699" applyFont="1" applyFill="1" applyBorder="1" applyAlignment="1" applyProtection="1">
      <alignment horizontal="left" vertical="center" wrapText="1"/>
    </xf>
    <xf numFmtId="0" fontId="69" fillId="23" borderId="35" xfId="699" applyFont="1" applyFill="1" applyBorder="1" applyAlignment="1" applyProtection="1">
      <alignment horizontal="left"/>
    </xf>
    <xf numFmtId="0" fontId="76" fillId="23" borderId="40" xfId="699" applyFont="1" applyFill="1" applyBorder="1" applyAlignment="1" applyProtection="1">
      <alignment horizontal="left" vertical="center" wrapText="1"/>
    </xf>
    <xf numFmtId="0" fontId="69" fillId="23" borderId="35" xfId="699" applyFont="1" applyFill="1" applyBorder="1" applyAlignment="1" applyProtection="1">
      <alignment horizontal="center" vertical="center"/>
    </xf>
    <xf numFmtId="0" fontId="69" fillId="23" borderId="16" xfId="699" applyFont="1" applyFill="1" applyBorder="1" applyAlignment="1" applyProtection="1">
      <alignment horizontal="center" vertical="center" wrapText="1"/>
    </xf>
    <xf numFmtId="0" fontId="69" fillId="23" borderId="16" xfId="699" applyFont="1" applyFill="1" applyBorder="1" applyAlignment="1" applyProtection="1">
      <alignment horizontal="center" vertical="center"/>
    </xf>
    <xf numFmtId="0" fontId="56" fillId="23" borderId="0" xfId="699" applyFont="1" applyFill="1" applyBorder="1" applyAlignment="1" applyProtection="1">
      <alignment horizontal="left"/>
    </xf>
    <xf numFmtId="185" fontId="56" fillId="23" borderId="0" xfId="699" applyNumberFormat="1" applyFont="1" applyFill="1" applyBorder="1" applyAlignment="1" applyProtection="1">
      <alignment horizontal="left"/>
    </xf>
    <xf numFmtId="0" fontId="69" fillId="23" borderId="24" xfId="699" applyFont="1" applyFill="1" applyBorder="1" applyAlignment="1" applyProtection="1">
      <alignment horizontal="left"/>
    </xf>
    <xf numFmtId="10" fontId="33" fillId="23" borderId="0" xfId="3" applyNumberFormat="1" applyFont="1" applyFill="1" applyBorder="1" applyAlignment="1" applyProtection="1">
      <alignment horizontal="left"/>
    </xf>
    <xf numFmtId="0" fontId="56" fillId="23" borderId="31" xfId="699" applyFont="1" applyFill="1" applyBorder="1" applyAlignment="1" applyProtection="1">
      <alignment horizontal="center"/>
    </xf>
    <xf numFmtId="196" fontId="55" fillId="23" borderId="36" xfId="861" applyNumberFormat="1" applyFont="1" applyFill="1" applyBorder="1" applyAlignment="1" applyProtection="1">
      <alignment horizontal="center" vertical="center" wrapText="1"/>
    </xf>
    <xf numFmtId="0" fontId="59" fillId="23" borderId="0" xfId="699" applyFont="1" applyFill="1" applyBorder="1" applyAlignment="1" applyProtection="1">
      <alignment horizontal="center" wrapText="1"/>
    </xf>
    <xf numFmtId="0" fontId="56" fillId="23" borderId="28" xfId="699" applyFont="1" applyFill="1" applyBorder="1" applyAlignment="1" applyProtection="1">
      <alignment horizontal="left"/>
    </xf>
    <xf numFmtId="185" fontId="56" fillId="23" borderId="28" xfId="699" applyNumberFormat="1" applyFont="1" applyFill="1" applyBorder="1" applyAlignment="1" applyProtection="1">
      <alignment horizontal="left"/>
    </xf>
    <xf numFmtId="49" fontId="43" fillId="0" borderId="0" xfId="1374" applyNumberFormat="1" applyFont="1" applyBorder="1" applyAlignment="1" applyProtection="1">
      <alignment horizontal="center" vertical="center" wrapText="1"/>
    </xf>
    <xf numFmtId="2" fontId="64" fillId="23" borderId="27" xfId="0" applyNumberFormat="1" applyFont="1" applyFill="1" applyBorder="1" applyAlignment="1" applyProtection="1">
      <alignment horizontal="left" vertical="center"/>
      <protection locked="0"/>
    </xf>
    <xf numFmtId="0" fontId="62" fillId="23" borderId="27" xfId="0" applyFont="1" applyFill="1" applyBorder="1" applyAlignment="1" applyProtection="1">
      <alignment horizontal="left" vertical="center"/>
      <protection locked="0"/>
    </xf>
    <xf numFmtId="2" fontId="62" fillId="23" borderId="27" xfId="0" applyNumberFormat="1" applyFont="1" applyFill="1" applyBorder="1" applyAlignment="1" applyProtection="1">
      <alignment horizontal="left" vertical="center"/>
      <protection locked="0"/>
    </xf>
    <xf numFmtId="2" fontId="64" fillId="23" borderId="28" xfId="0" applyNumberFormat="1" applyFont="1" applyFill="1" applyBorder="1" applyAlignment="1" applyProtection="1">
      <alignment horizontal="left" vertical="center"/>
      <protection locked="0"/>
    </xf>
    <xf numFmtId="2" fontId="62" fillId="23" borderId="28" xfId="0" applyNumberFormat="1" applyFont="1" applyFill="1" applyBorder="1" applyAlignment="1" applyProtection="1">
      <alignment horizontal="left" vertical="center"/>
      <protection locked="0"/>
    </xf>
    <xf numFmtId="1" fontId="62" fillId="23" borderId="28" xfId="0" applyNumberFormat="1" applyFont="1" applyFill="1" applyBorder="1" applyAlignment="1" applyProtection="1">
      <alignment horizontal="left" vertical="center"/>
      <protection locked="0"/>
    </xf>
    <xf numFmtId="1" fontId="80" fillId="23" borderId="0" xfId="0" applyNumberFormat="1" applyFont="1" applyFill="1" applyBorder="1" applyAlignment="1" applyProtection="1">
      <alignment horizontal="center" vertical="center"/>
      <protection locked="0"/>
    </xf>
    <xf numFmtId="1" fontId="79" fillId="0" borderId="32" xfId="779" applyNumberFormat="1" applyFont="1" applyBorder="1" applyAlignment="1" applyProtection="1">
      <alignment horizontal="center" vertical="center"/>
      <protection hidden="1"/>
    </xf>
    <xf numFmtId="1" fontId="79" fillId="0" borderId="0" xfId="779" applyNumberFormat="1" applyFont="1" applyBorder="1" applyAlignment="1" applyProtection="1">
      <alignment horizontal="center" vertical="center"/>
      <protection hidden="1"/>
    </xf>
    <xf numFmtId="2" fontId="62" fillId="23" borderId="0" xfId="0" applyNumberFormat="1" applyFont="1" applyFill="1" applyBorder="1" applyAlignment="1" applyProtection="1">
      <alignment horizontal="left" vertical="center"/>
      <protection locked="0"/>
    </xf>
    <xf numFmtId="2" fontId="64" fillId="23" borderId="0" xfId="0" applyNumberFormat="1" applyFont="1" applyFill="1" applyBorder="1" applyAlignment="1" applyProtection="1">
      <alignment horizontal="left" vertical="center"/>
      <protection locked="0"/>
    </xf>
    <xf numFmtId="0" fontId="87" fillId="23" borderId="0" xfId="781" applyFont="1" applyFill="1" applyBorder="1" applyAlignment="1" applyProtection="1">
      <alignment horizontal="center" wrapText="1"/>
    </xf>
    <xf numFmtId="181" fontId="62" fillId="23" borderId="50" xfId="1157" applyNumberFormat="1" applyFont="1" applyFill="1" applyBorder="1" applyAlignment="1" applyProtection="1">
      <alignment horizontal="right" vertical="center"/>
      <protection locked="0"/>
    </xf>
    <xf numFmtId="193" fontId="64" fillId="23" borderId="50" xfId="781" applyNumberFormat="1" applyFont="1" applyFill="1" applyBorder="1" applyAlignment="1" applyProtection="1">
      <alignment horizontal="center"/>
    </xf>
    <xf numFmtId="49" fontId="85" fillId="23" borderId="50" xfId="781" applyNumberFormat="1" applyFont="1" applyFill="1" applyBorder="1" applyAlignment="1" applyProtection="1">
      <alignment horizontal="center" vertical="center"/>
    </xf>
    <xf numFmtId="49" fontId="85" fillId="23" borderId="53" xfId="781" applyNumberFormat="1" applyFont="1" applyFill="1" applyBorder="1" applyAlignment="1" applyProtection="1">
      <alignment horizontal="center" vertical="center"/>
    </xf>
    <xf numFmtId="0" fontId="86" fillId="23" borderId="0" xfId="781" applyFont="1" applyFill="1" applyBorder="1" applyAlignment="1" applyProtection="1">
      <alignment horizontal="center" wrapText="1"/>
    </xf>
    <xf numFmtId="10" fontId="64" fillId="23" borderId="50" xfId="781" applyNumberFormat="1" applyFont="1" applyFill="1" applyBorder="1" applyAlignment="1" applyProtection="1">
      <alignment horizontal="right" vertical="center"/>
    </xf>
    <xf numFmtId="193" fontId="62" fillId="23" borderId="50" xfId="781" applyNumberFormat="1" applyFont="1" applyFill="1" applyBorder="1" applyAlignment="1" applyProtection="1">
      <alignment horizontal="right" vertical="center"/>
    </xf>
    <xf numFmtId="10" fontId="84" fillId="23" borderId="47" xfId="781" applyNumberFormat="1" applyFont="1" applyFill="1" applyBorder="1" applyAlignment="1" applyProtection="1">
      <alignment horizontal="center" vertical="center" wrapText="1"/>
    </xf>
    <xf numFmtId="1" fontId="71" fillId="23" borderId="25" xfId="781" applyNumberFormat="1" applyFont="1" applyFill="1" applyBorder="1" applyAlignment="1" applyProtection="1">
      <alignment horizontal="center" vertical="center"/>
      <protection locked="0"/>
    </xf>
    <xf numFmtId="10" fontId="84" fillId="23" borderId="25" xfId="781" applyNumberFormat="1" applyFont="1" applyFill="1" applyBorder="1" applyAlignment="1" applyProtection="1">
      <alignment horizontal="center" vertical="center" wrapText="1"/>
    </xf>
    <xf numFmtId="49" fontId="85" fillId="23" borderId="52" xfId="781" applyNumberFormat="1" applyFont="1" applyFill="1" applyBorder="1" applyAlignment="1" applyProtection="1">
      <alignment horizontal="center" vertical="center"/>
    </xf>
    <xf numFmtId="49" fontId="84" fillId="23" borderId="50" xfId="781" applyNumberFormat="1" applyFont="1" applyFill="1" applyBorder="1" applyAlignment="1" applyProtection="1">
      <alignment horizontal="center" vertical="center"/>
    </xf>
    <xf numFmtId="0" fontId="75" fillId="23" borderId="8" xfId="781" applyFont="1" applyFill="1" applyBorder="1" applyAlignment="1" applyProtection="1">
      <alignment horizontal="center" vertical="center"/>
    </xf>
    <xf numFmtId="201" fontId="71" fillId="23" borderId="25" xfId="781" applyNumberFormat="1" applyFont="1" applyFill="1" applyBorder="1" applyAlignment="1" applyProtection="1">
      <alignment horizontal="center" vertical="center"/>
    </xf>
    <xf numFmtId="199" fontId="80" fillId="28" borderId="8" xfId="781" applyNumberFormat="1" applyFont="1" applyFill="1" applyBorder="1" applyAlignment="1" applyProtection="1">
      <alignment horizontal="center" vertical="center"/>
    </xf>
    <xf numFmtId="199" fontId="0" fillId="23" borderId="18" xfId="781" applyNumberFormat="1" applyFont="1" applyFill="1" applyBorder="1" applyAlignment="1" applyProtection="1">
      <alignment horizontal="center" vertical="top"/>
    </xf>
    <xf numFmtId="0" fontId="75" fillId="23" borderId="17" xfId="781" applyFont="1" applyFill="1" applyBorder="1" applyAlignment="1" applyProtection="1">
      <alignment horizontal="center"/>
      <protection hidden="1"/>
    </xf>
    <xf numFmtId="0" fontId="75" fillId="23" borderId="0" xfId="781" applyFont="1" applyFill="1" applyBorder="1" applyAlignment="1" applyProtection="1">
      <alignment horizontal="center" wrapText="1"/>
      <protection hidden="1"/>
    </xf>
    <xf numFmtId="0" fontId="165" fillId="0" borderId="103" xfId="7908" applyFont="1" applyBorder="1" applyAlignment="1">
      <alignment horizontal="center" vertical="center" wrapText="1"/>
    </xf>
    <xf numFmtId="0" fontId="165" fillId="0" borderId="97" xfId="7908" applyFont="1" applyBorder="1" applyAlignment="1">
      <alignment horizontal="center" vertical="center" wrapText="1"/>
    </xf>
    <xf numFmtId="0" fontId="165" fillId="0" borderId="104" xfId="7908" applyFont="1" applyBorder="1" applyAlignment="1">
      <alignment horizontal="center" vertical="center" wrapText="1"/>
    </xf>
    <xf numFmtId="0" fontId="106" fillId="89" borderId="112" xfId="7908" applyFont="1" applyFill="1" applyBorder="1" applyAlignment="1">
      <alignment horizontal="center" vertical="center"/>
    </xf>
    <xf numFmtId="0" fontId="106" fillId="89" borderId="113" xfId="7908" applyFont="1" applyFill="1" applyBorder="1" applyAlignment="1">
      <alignment horizontal="center" vertical="center"/>
    </xf>
    <xf numFmtId="0" fontId="106" fillId="89" borderId="59" xfId="7908" applyFont="1" applyFill="1" applyBorder="1" applyAlignment="1">
      <alignment horizontal="center" vertical="center"/>
    </xf>
    <xf numFmtId="0" fontId="164" fillId="88" borderId="95" xfId="7908" applyFont="1" applyFill="1" applyBorder="1" applyAlignment="1">
      <alignment horizontal="center"/>
    </xf>
    <xf numFmtId="0" fontId="164" fillId="88" borderId="97" xfId="7908" applyFont="1" applyFill="1" applyBorder="1" applyAlignment="1">
      <alignment horizontal="center"/>
    </xf>
    <xf numFmtId="0" fontId="164" fillId="88" borderId="96" xfId="7908" applyFont="1" applyFill="1" applyBorder="1" applyAlignment="1">
      <alignment horizontal="center"/>
    </xf>
    <xf numFmtId="0" fontId="153" fillId="0" borderId="90" xfId="7908" applyFont="1" applyBorder="1" applyAlignment="1">
      <alignment horizontal="center"/>
    </xf>
    <xf numFmtId="0" fontId="153" fillId="0" borderId="92" xfId="7908" applyFont="1" applyBorder="1" applyAlignment="1">
      <alignment horizontal="center"/>
    </xf>
    <xf numFmtId="0" fontId="153" fillId="0" borderId="91" xfId="7908" applyFont="1" applyBorder="1" applyAlignment="1">
      <alignment horizontal="center"/>
    </xf>
    <xf numFmtId="0" fontId="153" fillId="0" borderId="89" xfId="7908" applyFont="1" applyBorder="1" applyAlignment="1">
      <alignment horizontal="center"/>
    </xf>
    <xf numFmtId="0" fontId="153" fillId="0" borderId="0" xfId="7908" applyFont="1" applyBorder="1" applyAlignment="1">
      <alignment horizontal="center"/>
    </xf>
    <xf numFmtId="0" fontId="153" fillId="0" borderId="93" xfId="7908" applyFont="1" applyBorder="1" applyAlignment="1">
      <alignment horizontal="center"/>
    </xf>
    <xf numFmtId="0" fontId="165" fillId="0" borderId="103" xfId="7908" applyFont="1" applyBorder="1" applyAlignment="1">
      <alignment horizontal="center" vertical="center"/>
    </xf>
    <xf numFmtId="0" fontId="165" fillId="0" borderId="97" xfId="7908" applyFont="1" applyBorder="1" applyAlignment="1">
      <alignment horizontal="center" vertical="center"/>
    </xf>
    <xf numFmtId="0" fontId="165" fillId="0" borderId="104" xfId="7908" applyFont="1" applyBorder="1" applyAlignment="1">
      <alignment horizontal="center" vertical="center"/>
    </xf>
    <xf numFmtId="191" fontId="163" fillId="86" borderId="95" xfId="8539" applyNumberFormat="1" applyFont="1" applyFill="1" applyBorder="1" applyAlignment="1" applyProtection="1">
      <alignment horizontal="center" vertical="center"/>
      <protection hidden="1"/>
    </xf>
    <xf numFmtId="191" fontId="163" fillId="86" borderId="97" xfId="8539" applyNumberFormat="1" applyFont="1" applyFill="1" applyBorder="1" applyAlignment="1" applyProtection="1">
      <alignment horizontal="center" vertical="center"/>
      <protection hidden="1"/>
    </xf>
    <xf numFmtId="191" fontId="163" fillId="86" borderId="96" xfId="8539" applyNumberFormat="1" applyFont="1" applyFill="1" applyBorder="1" applyAlignment="1" applyProtection="1">
      <alignment horizontal="center" vertical="center"/>
      <protection hidden="1"/>
    </xf>
    <xf numFmtId="0" fontId="165" fillId="0" borderId="58" xfId="7908" applyFont="1" applyBorder="1" applyAlignment="1">
      <alignment horizontal="justify" vertical="justify"/>
    </xf>
    <xf numFmtId="0" fontId="77" fillId="23" borderId="0" xfId="0" applyFont="1" applyFill="1" applyBorder="1" applyAlignment="1">
      <alignment horizontal="right"/>
    </xf>
    <xf numFmtId="0" fontId="77" fillId="23" borderId="0" xfId="0" applyFont="1" applyFill="1" applyBorder="1" applyAlignment="1">
      <alignment horizontal="left"/>
    </xf>
    <xf numFmtId="0" fontId="77" fillId="23" borderId="0" xfId="0" applyFont="1" applyFill="1" applyBorder="1" applyAlignment="1">
      <alignment horizontal="center"/>
    </xf>
    <xf numFmtId="0" fontId="56" fillId="23" borderId="0" xfId="0" applyFont="1" applyFill="1" applyBorder="1" applyAlignment="1">
      <alignment horizontal="center"/>
    </xf>
    <xf numFmtId="0" fontId="77" fillId="23" borderId="0" xfId="0" applyFont="1" applyFill="1" applyBorder="1" applyAlignment="1">
      <alignment horizontal="justify" wrapText="1"/>
    </xf>
    <xf numFmtId="0" fontId="67" fillId="23" borderId="25" xfId="0" applyFont="1" applyFill="1" applyBorder="1" applyAlignment="1">
      <alignment horizontal="center"/>
    </xf>
    <xf numFmtId="213" fontId="77" fillId="23" borderId="0" xfId="0" applyNumberFormat="1" applyFont="1" applyFill="1" applyBorder="1" applyAlignment="1">
      <alignment horizontal="left"/>
    </xf>
    <xf numFmtId="49" fontId="49" fillId="23" borderId="26" xfId="1374" applyNumberFormat="1" applyFont="1" applyFill="1" applyBorder="1" applyAlignment="1" applyProtection="1">
      <alignment horizontal="center" vertical="center"/>
    </xf>
    <xf numFmtId="0" fontId="67" fillId="23" borderId="48" xfId="0" applyFont="1" applyFill="1" applyBorder="1" applyAlignment="1">
      <alignment horizontal="center"/>
    </xf>
    <xf numFmtId="0" fontId="63" fillId="23" borderId="0" xfId="0" applyFont="1" applyFill="1" applyBorder="1" applyAlignment="1" applyProtection="1">
      <alignment horizontal="left" vertical="center"/>
      <protection locked="0"/>
    </xf>
    <xf numFmtId="0" fontId="63" fillId="7" borderId="16" xfId="0" applyFont="1" applyFill="1" applyBorder="1" applyAlignment="1">
      <alignment horizontal="center" vertical="center" wrapText="1"/>
    </xf>
    <xf numFmtId="0" fontId="0" fillId="8" borderId="16" xfId="0" applyFont="1" applyFill="1" applyBorder="1" applyAlignment="1">
      <alignment horizontal="center" vertical="center"/>
    </xf>
    <xf numFmtId="0" fontId="62" fillId="23" borderId="0" xfId="0" applyFont="1" applyFill="1" applyBorder="1" applyAlignment="1" applyProtection="1">
      <alignment horizontal="left" vertical="center"/>
      <protection locked="0"/>
    </xf>
    <xf numFmtId="2" fontId="63" fillId="23" borderId="27" xfId="0" applyNumberFormat="1" applyFont="1" applyFill="1" applyBorder="1" applyAlignment="1" applyProtection="1">
      <alignment horizontal="left" vertical="center"/>
      <protection locked="0"/>
    </xf>
    <xf numFmtId="186" fontId="62" fillId="23" borderId="0" xfId="0" applyNumberFormat="1" applyFont="1" applyFill="1" applyBorder="1" applyAlignment="1" applyProtection="1">
      <alignment horizontal="center" vertical="center"/>
      <protection locked="0"/>
    </xf>
    <xf numFmtId="0" fontId="62" fillId="23" borderId="0" xfId="0" applyFont="1" applyFill="1" applyBorder="1" applyAlignment="1" applyProtection="1">
      <alignment horizontal="center" vertical="center" wrapText="1"/>
      <protection locked="0"/>
    </xf>
    <xf numFmtId="1" fontId="62" fillId="23" borderId="0" xfId="0" applyNumberFormat="1" applyFont="1" applyFill="1" applyBorder="1" applyAlignment="1" applyProtection="1">
      <alignment horizontal="left" vertical="center"/>
      <protection locked="0"/>
    </xf>
    <xf numFmtId="0" fontId="89" fillId="29" borderId="90" xfId="0" applyNumberFormat="1" applyFont="1" applyFill="1" applyBorder="1" applyAlignment="1" applyProtection="1">
      <alignment horizontal="left" vertical="center"/>
    </xf>
    <xf numFmtId="0" fontId="89" fillId="29" borderId="92" xfId="0" applyNumberFormat="1" applyFont="1" applyFill="1" applyBorder="1" applyAlignment="1" applyProtection="1">
      <alignment horizontal="left" vertical="center"/>
    </xf>
    <xf numFmtId="0" fontId="89" fillId="29" borderId="91" xfId="0" applyNumberFormat="1" applyFont="1" applyFill="1" applyBorder="1" applyAlignment="1" applyProtection="1">
      <alignment horizontal="left" vertical="center"/>
    </xf>
    <xf numFmtId="0" fontId="89" fillId="29" borderId="95" xfId="0" applyNumberFormat="1" applyFont="1" applyFill="1" applyBorder="1" applyAlignment="1" applyProtection="1">
      <alignment horizontal="left" vertical="center"/>
    </xf>
    <xf numFmtId="0" fontId="89" fillId="29" borderId="97" xfId="0" applyNumberFormat="1" applyFont="1" applyFill="1" applyBorder="1" applyAlignment="1" applyProtection="1">
      <alignment horizontal="left" vertical="center"/>
    </xf>
    <xf numFmtId="0" fontId="89" fillId="29" borderId="96" xfId="0" applyNumberFormat="1" applyFont="1" applyFill="1" applyBorder="1" applyAlignment="1" applyProtection="1">
      <alignment horizontal="left" vertical="center"/>
    </xf>
    <xf numFmtId="0" fontId="99" fillId="29" borderId="95" xfId="0" applyNumberFormat="1" applyFont="1" applyFill="1" applyBorder="1" applyAlignment="1" applyProtection="1">
      <alignment horizontal="left" vertical="center"/>
    </xf>
    <xf numFmtId="0" fontId="99" fillId="29" borderId="97" xfId="0" applyNumberFormat="1" applyFont="1" applyFill="1" applyBorder="1" applyAlignment="1" applyProtection="1">
      <alignment horizontal="left" vertical="center"/>
    </xf>
    <xf numFmtId="0" fontId="99" fillId="29" borderId="96" xfId="0" applyNumberFormat="1" applyFont="1" applyFill="1" applyBorder="1" applyAlignment="1" applyProtection="1">
      <alignment horizontal="left" vertical="center"/>
    </xf>
    <xf numFmtId="0" fontId="99" fillId="29" borderId="95" xfId="0" applyNumberFormat="1" applyFont="1" applyFill="1" applyBorder="1" applyAlignment="1" applyProtection="1">
      <alignment horizontal="center" vertical="center"/>
    </xf>
    <xf numFmtId="0" fontId="99" fillId="29" borderId="97" xfId="0" applyNumberFormat="1" applyFont="1" applyFill="1" applyBorder="1" applyAlignment="1" applyProtection="1">
      <alignment horizontal="center" vertical="center"/>
    </xf>
    <xf numFmtId="0" fontId="99" fillId="29" borderId="96" xfId="0" applyNumberFormat="1" applyFont="1" applyFill="1" applyBorder="1" applyAlignment="1" applyProtection="1">
      <alignment horizontal="center" vertical="center"/>
    </xf>
    <xf numFmtId="0" fontId="99" fillId="0" borderId="95" xfId="0" applyNumberFormat="1" applyFont="1" applyFill="1" applyBorder="1" applyAlignment="1" applyProtection="1">
      <alignment horizontal="center"/>
    </xf>
    <xf numFmtId="0" fontId="99" fillId="0" borderId="97" xfId="0" applyNumberFormat="1" applyFont="1" applyFill="1" applyBorder="1" applyAlignment="1" applyProtection="1">
      <alignment horizontal="center"/>
    </xf>
    <xf numFmtId="0" fontId="89" fillId="0" borderId="98" xfId="0" applyNumberFormat="1" applyFont="1" applyFill="1" applyBorder="1" applyAlignment="1" applyProtection="1">
      <alignment horizontal="left"/>
    </xf>
    <xf numFmtId="0" fontId="89" fillId="0" borderId="101" xfId="0" applyNumberFormat="1" applyFont="1" applyFill="1" applyBorder="1" applyAlignment="1" applyProtection="1">
      <alignment horizontal="left"/>
    </xf>
    <xf numFmtId="0" fontId="89" fillId="0" borderId="100" xfId="0" applyNumberFormat="1" applyFont="1" applyFill="1" applyBorder="1" applyAlignment="1" applyProtection="1">
      <alignment horizontal="left"/>
    </xf>
    <xf numFmtId="0" fontId="89" fillId="29" borderId="90" xfId="0" applyNumberFormat="1" applyFont="1" applyFill="1" applyBorder="1" applyAlignment="1" applyProtection="1">
      <alignment horizontal="center" vertical="center"/>
    </xf>
    <xf numFmtId="0" fontId="89" fillId="29" borderId="98" xfId="0" applyNumberFormat="1" applyFont="1" applyFill="1" applyBorder="1" applyAlignment="1" applyProtection="1">
      <alignment horizontal="center" vertical="center"/>
    </xf>
    <xf numFmtId="2" fontId="89" fillId="29" borderId="88" xfId="0" applyNumberFormat="1" applyFont="1" applyFill="1" applyBorder="1" applyAlignment="1" applyProtection="1">
      <alignment horizontal="center" vertical="center"/>
    </xf>
    <xf numFmtId="2" fontId="89" fillId="29" borderId="99" xfId="0" applyNumberFormat="1" applyFont="1" applyFill="1" applyBorder="1" applyAlignment="1" applyProtection="1">
      <alignment horizontal="center" vertical="center"/>
    </xf>
    <xf numFmtId="0" fontId="89" fillId="29" borderId="98" xfId="0" applyNumberFormat="1" applyFont="1" applyFill="1" applyBorder="1" applyAlignment="1" applyProtection="1">
      <alignment horizontal="left" vertical="center"/>
    </xf>
    <xf numFmtId="0" fontId="89" fillId="29" borderId="101" xfId="0" applyNumberFormat="1" applyFont="1" applyFill="1" applyBorder="1" applyAlignment="1" applyProtection="1">
      <alignment horizontal="left" vertical="center"/>
    </xf>
    <xf numFmtId="0" fontId="89" fillId="29" borderId="100" xfId="0" applyNumberFormat="1" applyFont="1" applyFill="1" applyBorder="1" applyAlignment="1" applyProtection="1">
      <alignment horizontal="left" vertical="center"/>
    </xf>
    <xf numFmtId="49" fontId="94" fillId="29" borderId="90" xfId="0" applyNumberFormat="1" applyFont="1" applyFill="1" applyBorder="1" applyAlignment="1" applyProtection="1">
      <alignment horizontal="center" vertical="center"/>
    </xf>
    <xf numFmtId="49" fontId="94" fillId="29" borderId="92" xfId="0" applyNumberFormat="1" applyFont="1" applyFill="1" applyBorder="1" applyAlignment="1" applyProtection="1">
      <alignment horizontal="center" vertical="center"/>
    </xf>
    <xf numFmtId="49" fontId="94" fillId="29" borderId="91" xfId="0" applyNumberFormat="1" applyFont="1" applyFill="1" applyBorder="1" applyAlignment="1" applyProtection="1">
      <alignment horizontal="center" vertical="center"/>
    </xf>
    <xf numFmtId="0" fontId="149" fillId="29" borderId="89" xfId="0" applyNumberFormat="1" applyFont="1" applyFill="1" applyBorder="1" applyAlignment="1" applyProtection="1">
      <alignment horizontal="center"/>
    </xf>
    <xf numFmtId="0" fontId="149" fillId="29" borderId="0" xfId="0" applyNumberFormat="1" applyFont="1" applyFill="1" applyBorder="1" applyAlignment="1" applyProtection="1">
      <alignment horizontal="center"/>
    </xf>
    <xf numFmtId="0" fontId="149" fillId="29" borderId="93" xfId="0" applyNumberFormat="1" applyFont="1" applyFill="1" applyBorder="1" applyAlignment="1" applyProtection="1">
      <alignment horizontal="center"/>
    </xf>
    <xf numFmtId="0" fontId="149" fillId="29" borderId="95" xfId="0" applyNumberFormat="1" applyFont="1" applyFill="1" applyBorder="1" applyAlignment="1" applyProtection="1">
      <alignment horizontal="center"/>
    </xf>
    <xf numFmtId="0" fontId="149" fillId="29" borderId="97" xfId="0" applyNumberFormat="1" applyFont="1" applyFill="1" applyBorder="1" applyAlignment="1" applyProtection="1">
      <alignment horizontal="center"/>
    </xf>
    <xf numFmtId="0" fontId="149" fillId="29" borderId="96" xfId="0" applyNumberFormat="1" applyFont="1" applyFill="1" applyBorder="1" applyAlignment="1" applyProtection="1">
      <alignment horizontal="center"/>
    </xf>
    <xf numFmtId="0" fontId="149" fillId="29" borderId="95" xfId="0" applyNumberFormat="1" applyFont="1" applyFill="1" applyBorder="1" applyAlignment="1" applyProtection="1">
      <alignment horizontal="center" vertical="center"/>
    </xf>
    <xf numFmtId="0" fontId="149" fillId="29" borderId="97" xfId="0" applyNumberFormat="1" applyFont="1" applyFill="1" applyBorder="1" applyAlignment="1" applyProtection="1">
      <alignment horizontal="center" vertical="center"/>
    </xf>
    <xf numFmtId="0" fontId="149" fillId="29" borderId="96" xfId="0" applyNumberFormat="1" applyFont="1" applyFill="1" applyBorder="1" applyAlignment="1" applyProtection="1">
      <alignment horizontal="center" vertical="center"/>
    </xf>
  </cellXfs>
  <cellStyles count="14688">
    <cellStyle name="_CRONOGRAMA MODELO" xfId="169"/>
    <cellStyle name="_CRONOGRAMA MODELO 10" xfId="8723"/>
    <cellStyle name="_CRONOGRAMA MODELO 11" xfId="11389"/>
    <cellStyle name="_CRONOGRAMA MODELO 2" xfId="1375"/>
    <cellStyle name="_CRONOGRAMA MODELO 2 2" xfId="9708"/>
    <cellStyle name="_CRONOGRAMA MODELO 2 2 2" xfId="10735"/>
    <cellStyle name="_CRONOGRAMA MODELO 2 3" xfId="12767"/>
    <cellStyle name="_CRONOGRAMA MODELO 3" xfId="2197"/>
    <cellStyle name="_CRONOGRAMA MODELO 4" xfId="3151"/>
    <cellStyle name="_CRONOGRAMA MODELO 4 2" xfId="12098"/>
    <cellStyle name="_CRONOGRAMA MODELO 5" xfId="3963"/>
    <cellStyle name="_CRONOGRAMA MODELO 6" xfId="4775"/>
    <cellStyle name="_CRONOGRAMA MODELO 7" xfId="6322"/>
    <cellStyle name="_CRONOGRAMA MODELO 8" xfId="7134"/>
    <cellStyle name="_CRONOGRAMA MODELO 9" xfId="7947"/>
    <cellStyle name="_CRONOGRAMA MODELO_COTAÇÕES (2)" xfId="5549"/>
    <cellStyle name="_CRONOGRAMA MODELO_SERVIÇOS &amp; COMPOSIÇÕES (COR-SUDE2012) SUELY" xfId="170"/>
    <cellStyle name="_CRONOGRAMA MODELO_SERVIÇOS &amp; COMPOSIÇÕES (COR-SUDE2012) SUELY 10" xfId="8724"/>
    <cellStyle name="_CRONOGRAMA MODELO_SERVIÇOS &amp; COMPOSIÇÕES (COR-SUDE2012) SUELY 11" xfId="10715"/>
    <cellStyle name="_CRONOGRAMA MODELO_SERVIÇOS &amp; COMPOSIÇÕES (COR-SUDE2012) SUELY 2" xfId="1376"/>
    <cellStyle name="_CRONOGRAMA MODELO_SERVIÇOS &amp; COMPOSIÇÕES (COR-SUDE2012) SUELY 2 2" xfId="9709"/>
    <cellStyle name="_CRONOGRAMA MODELO_SERVIÇOS &amp; COMPOSIÇÕES (COR-SUDE2012) SUELY 2 2 2" xfId="10736"/>
    <cellStyle name="_CRONOGRAMA MODELO_SERVIÇOS &amp; COMPOSIÇÕES (COR-SUDE2012) SUELY 2 3" xfId="12768"/>
    <cellStyle name="_CRONOGRAMA MODELO_SERVIÇOS &amp; COMPOSIÇÕES (COR-SUDE2012) SUELY 3" xfId="2198"/>
    <cellStyle name="_CRONOGRAMA MODELO_SERVIÇOS &amp; COMPOSIÇÕES (COR-SUDE2012) SUELY 4" xfId="3146"/>
    <cellStyle name="_CRONOGRAMA MODELO_SERVIÇOS &amp; COMPOSIÇÕES (COR-SUDE2012) SUELY 4 2" xfId="12099"/>
    <cellStyle name="_CRONOGRAMA MODELO_SERVIÇOS &amp; COMPOSIÇÕES (COR-SUDE2012) SUELY 5" xfId="3958"/>
    <cellStyle name="_CRONOGRAMA MODELO_SERVIÇOS &amp; COMPOSIÇÕES (COR-SUDE2012) SUELY 6" xfId="4770"/>
    <cellStyle name="_CRONOGRAMA MODELO_SERVIÇOS &amp; COMPOSIÇÕES (COR-SUDE2012) SUELY 7" xfId="6317"/>
    <cellStyle name="_CRONOGRAMA MODELO_SERVIÇOS &amp; COMPOSIÇÕES (COR-SUDE2012) SUELY 8" xfId="7129"/>
    <cellStyle name="_CRONOGRAMA MODELO_SERVIÇOS &amp; COMPOSIÇÕES (COR-SUDE2012) SUELY 9" xfId="7942"/>
    <cellStyle name="_CRONOGRAMA MODELO_SERVIÇOS &amp; COMPOSIÇÕES (COR-SUDE2012) SUELY_COTAÇÕES (2)" xfId="5550"/>
    <cellStyle name="_Teixeira Soares - EE Guarauna - REVISÃO - ADITIVO" xfId="171"/>
    <cellStyle name="_Teixeira Soares - EE Guarauna - REVISÃO - ADITIVO 10" xfId="8725"/>
    <cellStyle name="_Teixeira Soares - EE Guarauna - REVISÃO - ADITIVO 11" xfId="10713"/>
    <cellStyle name="_Teixeira Soares - EE Guarauna - REVISÃO - ADITIVO 2" xfId="1377"/>
    <cellStyle name="_Teixeira Soares - EE Guarauna - REVISÃO - ADITIVO 2 2" xfId="9710"/>
    <cellStyle name="_Teixeira Soares - EE Guarauna - REVISÃO - ADITIVO 2 2 2" xfId="10737"/>
    <cellStyle name="_Teixeira Soares - EE Guarauna - REVISÃO - ADITIVO 2 3" xfId="12769"/>
    <cellStyle name="_Teixeira Soares - EE Guarauna - REVISÃO - ADITIVO 3" xfId="2199"/>
    <cellStyle name="_Teixeira Soares - EE Guarauna - REVISÃO - ADITIVO 4" xfId="3136"/>
    <cellStyle name="_Teixeira Soares - EE Guarauna - REVISÃO - ADITIVO 4 2" xfId="12100"/>
    <cellStyle name="_Teixeira Soares - EE Guarauna - REVISÃO - ADITIVO 5" xfId="3948"/>
    <cellStyle name="_Teixeira Soares - EE Guarauna - REVISÃO - ADITIVO 6" xfId="4760"/>
    <cellStyle name="_Teixeira Soares - EE Guarauna - REVISÃO - ADITIVO 7" xfId="6307"/>
    <cellStyle name="_Teixeira Soares - EE Guarauna - REVISÃO - ADITIVO 8" xfId="7119"/>
    <cellStyle name="_Teixeira Soares - EE Guarauna - REVISÃO - ADITIVO 9" xfId="7932"/>
    <cellStyle name="_Teixeira Soares - EE Guarauna - REVISÃO - ADITIVO_COTAÇÕES (2)" xfId="5551"/>
    <cellStyle name="_Teixeira Soares - EE Guarauna - REVISÃO - ADITIVO_SERVIÇOS &amp; COMPOSIÇÕES (COR-SUDE2012) SUELY" xfId="172"/>
    <cellStyle name="_Teixeira Soares - EE Guarauna - REVISÃO - ADITIVO_SERVIÇOS &amp; COMPOSIÇÕES (COR-SUDE2012) SUELY 10" xfId="8726"/>
    <cellStyle name="_Teixeira Soares - EE Guarauna - REVISÃO - ADITIVO_SERVIÇOS &amp; COMPOSIÇÕES (COR-SUDE2012) SUELY 11" xfId="12074"/>
    <cellStyle name="_Teixeira Soares - EE Guarauna - REVISÃO - ADITIVO_SERVIÇOS &amp; COMPOSIÇÕES (COR-SUDE2012) SUELY 2" xfId="1378"/>
    <cellStyle name="_Teixeira Soares - EE Guarauna - REVISÃO - ADITIVO_SERVIÇOS &amp; COMPOSIÇÕES (COR-SUDE2012) SUELY 2 2" xfId="9711"/>
    <cellStyle name="_Teixeira Soares - EE Guarauna - REVISÃO - ADITIVO_SERVIÇOS &amp; COMPOSIÇÕES (COR-SUDE2012) SUELY 2 2 2" xfId="10738"/>
    <cellStyle name="_Teixeira Soares - EE Guarauna - REVISÃO - ADITIVO_SERVIÇOS &amp; COMPOSIÇÕES (COR-SUDE2012) SUELY 2 3" xfId="12770"/>
    <cellStyle name="_Teixeira Soares - EE Guarauna - REVISÃO - ADITIVO_SERVIÇOS &amp; COMPOSIÇÕES (COR-SUDE2012) SUELY 3" xfId="2200"/>
    <cellStyle name="_Teixeira Soares - EE Guarauna - REVISÃO - ADITIVO_SERVIÇOS &amp; COMPOSIÇÕES (COR-SUDE2012) SUELY 4" xfId="3205"/>
    <cellStyle name="_Teixeira Soares - EE Guarauna - REVISÃO - ADITIVO_SERVIÇOS &amp; COMPOSIÇÕES (COR-SUDE2012) SUELY 4 2" xfId="12101"/>
    <cellStyle name="_Teixeira Soares - EE Guarauna - REVISÃO - ADITIVO_SERVIÇOS &amp; COMPOSIÇÕES (COR-SUDE2012) SUELY 5" xfId="4017"/>
    <cellStyle name="_Teixeira Soares - EE Guarauna - REVISÃO - ADITIVO_SERVIÇOS &amp; COMPOSIÇÕES (COR-SUDE2012) SUELY 6" xfId="4829"/>
    <cellStyle name="_Teixeira Soares - EE Guarauna - REVISÃO - ADITIVO_SERVIÇOS &amp; COMPOSIÇÕES (COR-SUDE2012) SUELY 7" xfId="6376"/>
    <cellStyle name="_Teixeira Soares - EE Guarauna - REVISÃO - ADITIVO_SERVIÇOS &amp; COMPOSIÇÕES (COR-SUDE2012) SUELY 8" xfId="7188"/>
    <cellStyle name="_Teixeira Soares - EE Guarauna - REVISÃO - ADITIVO_SERVIÇOS &amp; COMPOSIÇÕES (COR-SUDE2012) SUELY 9" xfId="8001"/>
    <cellStyle name="_Teixeira Soares - EE Guarauna - REVISÃO - ADITIVO_SERVIÇOS &amp; COMPOSIÇÕES (COR-SUDE2012) SUELY_COTAÇÕES (2)" xfId="5552"/>
    <cellStyle name="20% - Cor1" xfId="5"/>
    <cellStyle name="20% - Cor1 10" xfId="7975"/>
    <cellStyle name="20% - Cor1 11" xfId="8727"/>
    <cellStyle name="20% - Cor1 12" xfId="11539"/>
    <cellStyle name="20% - Cor1 2" xfId="6"/>
    <cellStyle name="20% - Cor1 2 10" xfId="8728"/>
    <cellStyle name="20% - Cor1 2 11" xfId="10714"/>
    <cellStyle name="20% - Cor1 2 2" xfId="1380"/>
    <cellStyle name="20% - Cor1 2 2 2" xfId="9545"/>
    <cellStyle name="20% - Cor1 2 2 2 2" xfId="10740"/>
    <cellStyle name="20% - Cor1 2 2 3" xfId="12772"/>
    <cellStyle name="20% - Cor1 2 3" xfId="2202"/>
    <cellStyle name="20% - Cor1 2 4" xfId="3206"/>
    <cellStyle name="20% - Cor1 2 4 2" xfId="10710"/>
    <cellStyle name="20% - Cor1 2 5" xfId="4018"/>
    <cellStyle name="20% - Cor1 2 6" xfId="4830"/>
    <cellStyle name="20% - Cor1 2 7" xfId="6377"/>
    <cellStyle name="20% - Cor1 2 8" xfId="7189"/>
    <cellStyle name="20% - Cor1 2 9" xfId="8002"/>
    <cellStyle name="20% - Cor1 2_COTAÇÕES (2)" xfId="5554"/>
    <cellStyle name="20% - Cor1 3" xfId="1379"/>
    <cellStyle name="20% - Cor1 3 2" xfId="9544"/>
    <cellStyle name="20% - Cor1 3 2 2" xfId="10739"/>
    <cellStyle name="20% - Cor1 3 3" xfId="12771"/>
    <cellStyle name="20% - Cor1 4" xfId="2201"/>
    <cellStyle name="20% - Cor1 5" xfId="3179"/>
    <cellStyle name="20% - Cor1 5 2" xfId="10711"/>
    <cellStyle name="20% - Cor1 6" xfId="3991"/>
    <cellStyle name="20% - Cor1 7" xfId="4803"/>
    <cellStyle name="20% - Cor1 8" xfId="6350"/>
    <cellStyle name="20% - Cor1 9" xfId="7162"/>
    <cellStyle name="20% - Cor1_COTAÇÕES (2)" xfId="5553"/>
    <cellStyle name="20% - Cor2" xfId="7"/>
    <cellStyle name="20% - Cor2 10" xfId="7982"/>
    <cellStyle name="20% - Cor2 11" xfId="8729"/>
    <cellStyle name="20% - Cor2 12" xfId="11937"/>
    <cellStyle name="20% - Cor2 2" xfId="8"/>
    <cellStyle name="20% - Cor2 2 10" xfId="8730"/>
    <cellStyle name="20% - Cor2 2 11" xfId="11387"/>
    <cellStyle name="20% - Cor2 2 2" xfId="1382"/>
    <cellStyle name="20% - Cor2 2 2 2" xfId="9547"/>
    <cellStyle name="20% - Cor2 2 2 2 2" xfId="10742"/>
    <cellStyle name="20% - Cor2 2 2 3" xfId="12774"/>
    <cellStyle name="20% - Cor2 2 3" xfId="2204"/>
    <cellStyle name="20% - Cor2 2 4" xfId="3210"/>
    <cellStyle name="20% - Cor2 2 4 2" xfId="10706"/>
    <cellStyle name="20% - Cor2 2 5" xfId="4022"/>
    <cellStyle name="20% - Cor2 2 6" xfId="4834"/>
    <cellStyle name="20% - Cor2 2 7" xfId="6381"/>
    <cellStyle name="20% - Cor2 2 8" xfId="7193"/>
    <cellStyle name="20% - Cor2 2 9" xfId="8006"/>
    <cellStyle name="20% - Cor2 2_COTAÇÕES (2)" xfId="5556"/>
    <cellStyle name="20% - Cor2 3" xfId="1381"/>
    <cellStyle name="20% - Cor2 3 2" xfId="9546"/>
    <cellStyle name="20% - Cor2 3 2 2" xfId="10741"/>
    <cellStyle name="20% - Cor2 3 3" xfId="12773"/>
    <cellStyle name="20% - Cor2 4" xfId="2203"/>
    <cellStyle name="20% - Cor2 5" xfId="3186"/>
    <cellStyle name="20% - Cor2 5 2" xfId="10707"/>
    <cellStyle name="20% - Cor2 6" xfId="3998"/>
    <cellStyle name="20% - Cor2 7" xfId="4810"/>
    <cellStyle name="20% - Cor2 8" xfId="6357"/>
    <cellStyle name="20% - Cor2 9" xfId="7169"/>
    <cellStyle name="20% - Cor2_COTAÇÕES (2)" xfId="5555"/>
    <cellStyle name="20% - Cor3" xfId="9"/>
    <cellStyle name="20% - Cor3 10" xfId="7990"/>
    <cellStyle name="20% - Cor3 11" xfId="8731"/>
    <cellStyle name="20% - Cor3 12" xfId="10712"/>
    <cellStyle name="20% - Cor3 2" xfId="10"/>
    <cellStyle name="20% - Cor3 2 10" xfId="8732"/>
    <cellStyle name="20% - Cor3 2 11" xfId="10703"/>
    <cellStyle name="20% - Cor3 2 2" xfId="1384"/>
    <cellStyle name="20% - Cor3 2 2 2" xfId="9549"/>
    <cellStyle name="20% - Cor3 2 2 2 2" xfId="10744"/>
    <cellStyle name="20% - Cor3 2 2 3" xfId="12776"/>
    <cellStyle name="20% - Cor3 2 3" xfId="2206"/>
    <cellStyle name="20% - Cor3 2 4" xfId="3159"/>
    <cellStyle name="20% - Cor3 2 4 2" xfId="10699"/>
    <cellStyle name="20% - Cor3 2 5" xfId="3971"/>
    <cellStyle name="20% - Cor3 2 6" xfId="4783"/>
    <cellStyle name="20% - Cor3 2 7" xfId="6330"/>
    <cellStyle name="20% - Cor3 2 8" xfId="7142"/>
    <cellStyle name="20% - Cor3 2 9" xfId="7955"/>
    <cellStyle name="20% - Cor3 2_COTAÇÕES (2)" xfId="5558"/>
    <cellStyle name="20% - Cor3 3" xfId="1383"/>
    <cellStyle name="20% - Cor3 3 2" xfId="9548"/>
    <cellStyle name="20% - Cor3 3 2 2" xfId="10743"/>
    <cellStyle name="20% - Cor3 3 3" xfId="12775"/>
    <cellStyle name="20% - Cor3 4" xfId="2205"/>
    <cellStyle name="20% - Cor3 5" xfId="3194"/>
    <cellStyle name="20% - Cor3 5 2" xfId="10702"/>
    <cellStyle name="20% - Cor3 6" xfId="4006"/>
    <cellStyle name="20% - Cor3 7" xfId="4818"/>
    <cellStyle name="20% - Cor3 8" xfId="6365"/>
    <cellStyle name="20% - Cor3 9" xfId="7177"/>
    <cellStyle name="20% - Cor3_COTAÇÕES (2)" xfId="5557"/>
    <cellStyle name="20% - Cor4" xfId="11"/>
    <cellStyle name="20% - Cor4 10" xfId="7995"/>
    <cellStyle name="20% - Cor4 11" xfId="8733"/>
    <cellStyle name="20% - Cor4 12" xfId="12072"/>
    <cellStyle name="20% - Cor4 2" xfId="12"/>
    <cellStyle name="20% - Cor4 2 10" xfId="8734"/>
    <cellStyle name="20% - Cor4 2 11" xfId="11537"/>
    <cellStyle name="20% - Cor4 2 2" xfId="1386"/>
    <cellStyle name="20% - Cor4 2 2 2" xfId="9551"/>
    <cellStyle name="20% - Cor4 2 2 2 2" xfId="10746"/>
    <cellStyle name="20% - Cor4 2 2 3" xfId="12778"/>
    <cellStyle name="20% - Cor4 2 3" xfId="2208"/>
    <cellStyle name="20% - Cor4 2 4" xfId="3155"/>
    <cellStyle name="20% - Cor4 2 4 2" xfId="10696"/>
    <cellStyle name="20% - Cor4 2 5" xfId="3967"/>
    <cellStyle name="20% - Cor4 2 6" xfId="4779"/>
    <cellStyle name="20% - Cor4 2 7" xfId="6326"/>
    <cellStyle name="20% - Cor4 2 8" xfId="7138"/>
    <cellStyle name="20% - Cor4 2 9" xfId="7951"/>
    <cellStyle name="20% - Cor4 2_COTAÇÕES (2)" xfId="5560"/>
    <cellStyle name="20% - Cor4 3" xfId="1385"/>
    <cellStyle name="20% - Cor4 3 2" xfId="9550"/>
    <cellStyle name="20% - Cor4 3 2 2" xfId="10745"/>
    <cellStyle name="20% - Cor4 3 3" xfId="12777"/>
    <cellStyle name="20% - Cor4 4" xfId="2207"/>
    <cellStyle name="20% - Cor4 5" xfId="3199"/>
    <cellStyle name="20% - Cor4 5 2" xfId="10698"/>
    <cellStyle name="20% - Cor4 6" xfId="4011"/>
    <cellStyle name="20% - Cor4 7" xfId="4823"/>
    <cellStyle name="20% - Cor4 8" xfId="6370"/>
    <cellStyle name="20% - Cor4 9" xfId="7182"/>
    <cellStyle name="20% - Cor4_COTAÇÕES (2)" xfId="5559"/>
    <cellStyle name="20% - Cor5" xfId="13"/>
    <cellStyle name="20% - Cor5 10" xfId="7996"/>
    <cellStyle name="20% - Cor5 11" xfId="8735"/>
    <cellStyle name="20% - Cor5 12" xfId="10709"/>
    <cellStyle name="20% - Cor5 2" xfId="14"/>
    <cellStyle name="20% - Cor5 2 10" xfId="8736"/>
    <cellStyle name="20% - Cor5 2 11" xfId="11938"/>
    <cellStyle name="20% - Cor5 2 2" xfId="1388"/>
    <cellStyle name="20% - Cor5 2 2 2" xfId="9553"/>
    <cellStyle name="20% - Cor5 2 2 2 2" xfId="10748"/>
    <cellStyle name="20% - Cor5 2 2 3" xfId="12780"/>
    <cellStyle name="20% - Cor5 2 3" xfId="2210"/>
    <cellStyle name="20% - Cor5 2 4" xfId="3188"/>
    <cellStyle name="20% - Cor5 2 4 2" xfId="10691"/>
    <cellStyle name="20% - Cor5 2 5" xfId="4000"/>
    <cellStyle name="20% - Cor5 2 6" xfId="4812"/>
    <cellStyle name="20% - Cor5 2 7" xfId="6359"/>
    <cellStyle name="20% - Cor5 2 8" xfId="7171"/>
    <cellStyle name="20% - Cor5 2 9" xfId="7984"/>
    <cellStyle name="20% - Cor5 2_COTAÇÕES (2)" xfId="5562"/>
    <cellStyle name="20% - Cor5 3" xfId="1387"/>
    <cellStyle name="20% - Cor5 3 2" xfId="9552"/>
    <cellStyle name="20% - Cor5 3 2 2" xfId="10747"/>
    <cellStyle name="20% - Cor5 3 3" xfId="12779"/>
    <cellStyle name="20% - Cor5 4" xfId="2209"/>
    <cellStyle name="20% - Cor5 5" xfId="3200"/>
    <cellStyle name="20% - Cor5 5 2" xfId="10692"/>
    <cellStyle name="20% - Cor5 6" xfId="4012"/>
    <cellStyle name="20% - Cor5 7" xfId="4824"/>
    <cellStyle name="20% - Cor5 8" xfId="6371"/>
    <cellStyle name="20% - Cor5 9" xfId="7183"/>
    <cellStyle name="20% - Cor5_COTAÇÕES (2)" xfId="5561"/>
    <cellStyle name="20% - Cor6" xfId="15"/>
    <cellStyle name="20% - Cor6 10" xfId="7944"/>
    <cellStyle name="20% - Cor6 11" xfId="8737"/>
    <cellStyle name="20% - Cor6 12" xfId="11388"/>
    <cellStyle name="20% - Cor6 2" xfId="16"/>
    <cellStyle name="20% - Cor6 2 10" xfId="8738"/>
    <cellStyle name="20% - Cor6 2 11" xfId="10708"/>
    <cellStyle name="20% - Cor6 2 2" xfId="1390"/>
    <cellStyle name="20% - Cor6 2 2 2" xfId="9555"/>
    <cellStyle name="20% - Cor6 2 2 2 2" xfId="10750"/>
    <cellStyle name="20% - Cor6 2 2 3" xfId="12782"/>
    <cellStyle name="20% - Cor6 2 3" xfId="2212"/>
    <cellStyle name="20% - Cor6 2 4" xfId="3212"/>
    <cellStyle name="20% - Cor6 2 4 2" xfId="10686"/>
    <cellStyle name="20% - Cor6 2 5" xfId="4024"/>
    <cellStyle name="20% - Cor6 2 6" xfId="4836"/>
    <cellStyle name="20% - Cor6 2 7" xfId="6383"/>
    <cellStyle name="20% - Cor6 2 8" xfId="7195"/>
    <cellStyle name="20% - Cor6 2 9" xfId="8008"/>
    <cellStyle name="20% - Cor6 2_COTAÇÕES (2)" xfId="5564"/>
    <cellStyle name="20% - Cor6 3" xfId="1389"/>
    <cellStyle name="20% - Cor6 3 2" xfId="9554"/>
    <cellStyle name="20% - Cor6 3 2 2" xfId="10749"/>
    <cellStyle name="20% - Cor6 3 3" xfId="12781"/>
    <cellStyle name="20% - Cor6 4" xfId="2211"/>
    <cellStyle name="20% - Cor6 5" xfId="3148"/>
    <cellStyle name="20% - Cor6 5 2" xfId="10687"/>
    <cellStyle name="20% - Cor6 6" xfId="3960"/>
    <cellStyle name="20% - Cor6 7" xfId="4772"/>
    <cellStyle name="20% - Cor6 8" xfId="6319"/>
    <cellStyle name="20% - Cor6 9" xfId="7131"/>
    <cellStyle name="20% - Cor6_COTAÇÕES (2)" xfId="5563"/>
    <cellStyle name="20% - Ênfase1 2" xfId="17"/>
    <cellStyle name="20% - Ênfase1 2 10" xfId="6387"/>
    <cellStyle name="20% - Ênfase1 2 11" xfId="7199"/>
    <cellStyle name="20% - Ênfase1 2 12" xfId="8012"/>
    <cellStyle name="20% - Ênfase1 2 13" xfId="8739"/>
    <cellStyle name="20% - Ênfase1 2 14" xfId="10704"/>
    <cellStyle name="20% - Ênfase1 2 2" xfId="18"/>
    <cellStyle name="20% - Ênfase1 2 2 10" xfId="8014"/>
    <cellStyle name="20% - Ênfase1 2 2 11" xfId="8740"/>
    <cellStyle name="20% - Ênfase1 2 2 12" xfId="12073"/>
    <cellStyle name="20% - Ênfase1 2 2 2" xfId="19"/>
    <cellStyle name="20% - Ênfase1 2 2 2 10" xfId="8741"/>
    <cellStyle name="20% - Ênfase1 2 2 2 11" xfId="11538"/>
    <cellStyle name="20% - Ênfase1 2 2 2 2" xfId="1393"/>
    <cellStyle name="20% - Ênfase1 2 2 2 2 2" xfId="9558"/>
    <cellStyle name="20% - Ênfase1 2 2 2 2 2 2" xfId="10753"/>
    <cellStyle name="20% - Ênfase1 2 2 2 2 3" xfId="12785"/>
    <cellStyle name="20% - Ênfase1 2 2 2 3" xfId="2215"/>
    <cellStyle name="20% - Ênfase1 2 2 2 4" xfId="3221"/>
    <cellStyle name="20% - Ênfase1 2 2 2 4 2" xfId="10671"/>
    <cellStyle name="20% - Ênfase1 2 2 2 5" xfId="4033"/>
    <cellStyle name="20% - Ênfase1 2 2 2 6" xfId="4845"/>
    <cellStyle name="20% - Ênfase1 2 2 2 7" xfId="6392"/>
    <cellStyle name="20% - Ênfase1 2 2 2 8" xfId="7204"/>
    <cellStyle name="20% - Ênfase1 2 2 2 9" xfId="8017"/>
    <cellStyle name="20% - Ênfase1 2 2 2_COTAÇÕES (2)" xfId="5567"/>
    <cellStyle name="20% - Ênfase1 2 2 3" xfId="1392"/>
    <cellStyle name="20% - Ênfase1 2 2 3 2" xfId="9557"/>
    <cellStyle name="20% - Ênfase1 2 2 3 2 2" xfId="10752"/>
    <cellStyle name="20% - Ênfase1 2 2 3 3" xfId="12784"/>
    <cellStyle name="20% - Ênfase1 2 2 4" xfId="2214"/>
    <cellStyle name="20% - Ênfase1 2 2 5" xfId="3218"/>
    <cellStyle name="20% - Ênfase1 2 2 5 2" xfId="10682"/>
    <cellStyle name="20% - Ênfase1 2 2 6" xfId="4030"/>
    <cellStyle name="20% - Ênfase1 2 2 7" xfId="4842"/>
    <cellStyle name="20% - Ênfase1 2 2 8" xfId="6389"/>
    <cellStyle name="20% - Ênfase1 2 2 9" xfId="7201"/>
    <cellStyle name="20% - Ênfase1 2 2_COTAÇÕES (2)" xfId="5566"/>
    <cellStyle name="20% - Ênfase1 2 3" xfId="20"/>
    <cellStyle name="20% - Ênfase1 2 3 10" xfId="8742"/>
    <cellStyle name="20% - Ênfase1 2 3 11" xfId="10705"/>
    <cellStyle name="20% - Ênfase1 2 3 2" xfId="1394"/>
    <cellStyle name="20% - Ênfase1 2 3 2 2" xfId="9559"/>
    <cellStyle name="20% - Ênfase1 2 3 2 2 2" xfId="10754"/>
    <cellStyle name="20% - Ênfase1 2 3 2 3" xfId="12786"/>
    <cellStyle name="20% - Ênfase1 2 3 3" xfId="2216"/>
    <cellStyle name="20% - Ênfase1 2 3 4" xfId="3223"/>
    <cellStyle name="20% - Ênfase1 2 3 4 2" xfId="10668"/>
    <cellStyle name="20% - Ênfase1 2 3 5" xfId="4035"/>
    <cellStyle name="20% - Ênfase1 2 3 6" xfId="4847"/>
    <cellStyle name="20% - Ênfase1 2 3 7" xfId="6394"/>
    <cellStyle name="20% - Ênfase1 2 3 8" xfId="7206"/>
    <cellStyle name="20% - Ênfase1 2 3 9" xfId="8019"/>
    <cellStyle name="20% - Ênfase1 2 3_COTAÇÕES (2)" xfId="5568"/>
    <cellStyle name="20% - Ênfase1 2 4" xfId="21"/>
    <cellStyle name="20% - Ênfase1 2 4 10" xfId="8743"/>
    <cellStyle name="20% - Ênfase1 2 4 11" xfId="11936"/>
    <cellStyle name="20% - Ênfase1 2 4 2" xfId="1395"/>
    <cellStyle name="20% - Ênfase1 2 4 2 2" xfId="9560"/>
    <cellStyle name="20% - Ênfase1 2 4 2 2 2" xfId="10755"/>
    <cellStyle name="20% - Ênfase1 2 4 2 3" xfId="12787"/>
    <cellStyle name="20% - Ênfase1 2 4 3" xfId="2217"/>
    <cellStyle name="20% - Ênfase1 2 4 4" xfId="3226"/>
    <cellStyle name="20% - Ênfase1 2 4 4 2" xfId="10613"/>
    <cellStyle name="20% - Ênfase1 2 4 5" xfId="4038"/>
    <cellStyle name="20% - Ênfase1 2 4 6" xfId="4850"/>
    <cellStyle name="20% - Ênfase1 2 4 7" xfId="6397"/>
    <cellStyle name="20% - Ênfase1 2 4 8" xfId="7209"/>
    <cellStyle name="20% - Ênfase1 2 4 9" xfId="8022"/>
    <cellStyle name="20% - Ênfase1 2 4_COTAÇÕES (2)" xfId="5569"/>
    <cellStyle name="20% - Ênfase1 2 5" xfId="1391"/>
    <cellStyle name="20% - Ênfase1 2 5 2" xfId="9556"/>
    <cellStyle name="20% - Ênfase1 2 5 2 2" xfId="10751"/>
    <cellStyle name="20% - Ênfase1 2 5 3" xfId="12783"/>
    <cellStyle name="20% - Ênfase1 2 6" xfId="2213"/>
    <cellStyle name="20% - Ênfase1 2 7" xfId="3216"/>
    <cellStyle name="20% - Ênfase1 2 7 2" xfId="10683"/>
    <cellStyle name="20% - Ênfase1 2 8" xfId="4028"/>
    <cellStyle name="20% - Ênfase1 2 9" xfId="4840"/>
    <cellStyle name="20% - Ênfase1 2_COTAÇÕES (2)" xfId="5565"/>
    <cellStyle name="20% - Ênfase1 3" xfId="22"/>
    <cellStyle name="20% - Ênfase1 3 10" xfId="7212"/>
    <cellStyle name="20% - Ênfase1 3 11" xfId="8025"/>
    <cellStyle name="20% - Ênfase1 3 12" xfId="8744"/>
    <cellStyle name="20% - Ênfase1 3 13" xfId="11386"/>
    <cellStyle name="20% - Ênfase1 3 2" xfId="23"/>
    <cellStyle name="20% - Ênfase1 3 2 10" xfId="8745"/>
    <cellStyle name="20% - Ênfase1 3 2 11" xfId="10700"/>
    <cellStyle name="20% - Ênfase1 3 2 2" xfId="1397"/>
    <cellStyle name="20% - Ênfase1 3 2 2 2" xfId="9562"/>
    <cellStyle name="20% - Ênfase1 3 2 2 2 2" xfId="10757"/>
    <cellStyle name="20% - Ênfase1 3 2 2 3" xfId="12789"/>
    <cellStyle name="20% - Ênfase1 3 2 3" xfId="2219"/>
    <cellStyle name="20% - Ênfase1 3 2 4" xfId="3231"/>
    <cellStyle name="20% - Ênfase1 3 2 4 2" xfId="10588"/>
    <cellStyle name="20% - Ênfase1 3 2 5" xfId="4043"/>
    <cellStyle name="20% - Ênfase1 3 2 6" xfId="4855"/>
    <cellStyle name="20% - Ênfase1 3 2 7" xfId="6402"/>
    <cellStyle name="20% - Ênfase1 3 2 8" xfId="7214"/>
    <cellStyle name="20% - Ênfase1 3 2 9" xfId="8027"/>
    <cellStyle name="20% - Ênfase1 3 2_COTAÇÕES (2)" xfId="5571"/>
    <cellStyle name="20% - Ênfase1 3 3" xfId="24"/>
    <cellStyle name="20% - Ênfase1 3 3 10" xfId="8746"/>
    <cellStyle name="20% - Ênfase1 3 3 11" xfId="12071"/>
    <cellStyle name="20% - Ênfase1 3 3 2" xfId="1398"/>
    <cellStyle name="20% - Ênfase1 3 3 2 2" xfId="9563"/>
    <cellStyle name="20% - Ênfase1 3 3 2 2 2" xfId="10758"/>
    <cellStyle name="20% - Ênfase1 3 3 2 3" xfId="12790"/>
    <cellStyle name="20% - Ênfase1 3 3 3" xfId="2220"/>
    <cellStyle name="20% - Ênfase1 3 3 4" xfId="3233"/>
    <cellStyle name="20% - Ênfase1 3 3 4 2" xfId="10580"/>
    <cellStyle name="20% - Ênfase1 3 3 5" xfId="4045"/>
    <cellStyle name="20% - Ênfase1 3 3 6" xfId="4857"/>
    <cellStyle name="20% - Ênfase1 3 3 7" xfId="6404"/>
    <cellStyle name="20% - Ênfase1 3 3 8" xfId="7216"/>
    <cellStyle name="20% - Ênfase1 3 3 9" xfId="8029"/>
    <cellStyle name="20% - Ênfase1 3 3_COTAÇÕES (2)" xfId="5572"/>
    <cellStyle name="20% - Ênfase1 3 4" xfId="1396"/>
    <cellStyle name="20% - Ênfase1 3 4 2" xfId="9561"/>
    <cellStyle name="20% - Ênfase1 3 4 2 2" xfId="10756"/>
    <cellStyle name="20% - Ênfase1 3 4 3" xfId="12788"/>
    <cellStyle name="20% - Ênfase1 3 5" xfId="2218"/>
    <cellStyle name="20% - Ênfase1 3 6" xfId="3229"/>
    <cellStyle name="20% - Ênfase1 3 6 2" xfId="10605"/>
    <cellStyle name="20% - Ênfase1 3 7" xfId="4041"/>
    <cellStyle name="20% - Ênfase1 3 8" xfId="4853"/>
    <cellStyle name="20% - Ênfase1 3 9" xfId="6400"/>
    <cellStyle name="20% - Ênfase1 3_COTAÇÕES (2)" xfId="5570"/>
    <cellStyle name="20% - Ênfase1 4" xfId="25"/>
    <cellStyle name="20% - Ênfase1 4 10" xfId="8747"/>
    <cellStyle name="20% - Ênfase1 4 11" xfId="11931"/>
    <cellStyle name="20% - Ênfase1 4 2" xfId="1399"/>
    <cellStyle name="20% - Ênfase1 4 2 2" xfId="9564"/>
    <cellStyle name="20% - Ênfase1 4 2 2 2" xfId="10759"/>
    <cellStyle name="20% - Ênfase1 4 2 3" xfId="12791"/>
    <cellStyle name="20% - Ênfase1 4 3" xfId="2221"/>
    <cellStyle name="20% - Ênfase1 4 4" xfId="3235"/>
    <cellStyle name="20% - Ênfase1 4 4 2" xfId="10572"/>
    <cellStyle name="20% - Ênfase1 4 5" xfId="4047"/>
    <cellStyle name="20% - Ênfase1 4 6" xfId="4859"/>
    <cellStyle name="20% - Ênfase1 4 7" xfId="6406"/>
    <cellStyle name="20% - Ênfase1 4 8" xfId="7218"/>
    <cellStyle name="20% - Ênfase1 4 9" xfId="8031"/>
    <cellStyle name="20% - Ênfase1 4_COTAÇÕES (2)" xfId="5573"/>
    <cellStyle name="20% - Ênfase1 5" xfId="26"/>
    <cellStyle name="20% - Ênfase1 5 10" xfId="8748"/>
    <cellStyle name="20% - Ênfase1 5 11" xfId="11381"/>
    <cellStyle name="20% - Ênfase1 5 2" xfId="1400"/>
    <cellStyle name="20% - Ênfase1 5 2 2" xfId="9565"/>
    <cellStyle name="20% - Ênfase1 5 2 2 2" xfId="10760"/>
    <cellStyle name="20% - Ênfase1 5 2 3" xfId="12792"/>
    <cellStyle name="20% - Ênfase1 5 3" xfId="2222"/>
    <cellStyle name="20% - Ênfase1 5 4" xfId="3237"/>
    <cellStyle name="20% - Ênfase1 5 4 2" xfId="10563"/>
    <cellStyle name="20% - Ênfase1 5 5" xfId="4049"/>
    <cellStyle name="20% - Ênfase1 5 6" xfId="4861"/>
    <cellStyle name="20% - Ênfase1 5 7" xfId="6408"/>
    <cellStyle name="20% - Ênfase1 5 8" xfId="7220"/>
    <cellStyle name="20% - Ênfase1 5 9" xfId="8033"/>
    <cellStyle name="20% - Ênfase1 5_COTAÇÕES (2)" xfId="5574"/>
    <cellStyle name="20% - Ênfase1 6" xfId="13425"/>
    <cellStyle name="20% - Ênfase2 2" xfId="27"/>
    <cellStyle name="20% - Ênfase2 2 10" xfId="6412"/>
    <cellStyle name="20% - Ênfase2 2 11" xfId="7223"/>
    <cellStyle name="20% - Ênfase2 2 12" xfId="8036"/>
    <cellStyle name="20% - Ênfase2 2 13" xfId="8749"/>
    <cellStyle name="20% - Ênfase2 2 14" xfId="10678"/>
    <cellStyle name="20% - Ênfase2 2 2" xfId="28"/>
    <cellStyle name="20% - Ênfase2 2 2 10" xfId="8037"/>
    <cellStyle name="20% - Ênfase2 2 2 11" xfId="8750"/>
    <cellStyle name="20% - Ênfase2 2 2 12" xfId="12066"/>
    <cellStyle name="20% - Ênfase2 2 2 2" xfId="29"/>
    <cellStyle name="20% - Ênfase2 2 2 2 10" xfId="8751"/>
    <cellStyle name="20% - Ênfase2 2 2 2 11" xfId="11531"/>
    <cellStyle name="20% - Ênfase2 2 2 2 2" xfId="1403"/>
    <cellStyle name="20% - Ênfase2 2 2 2 2 2" xfId="9568"/>
    <cellStyle name="20% - Ênfase2 2 2 2 2 2 2" xfId="10763"/>
    <cellStyle name="20% - Ênfase2 2 2 2 2 3" xfId="12795"/>
    <cellStyle name="20% - Ênfase2 2 2 2 3" xfId="2225"/>
    <cellStyle name="20% - Ênfase2 2 2 2 4" xfId="3244"/>
    <cellStyle name="20% - Ênfase2 2 2 2 4 2" xfId="10409"/>
    <cellStyle name="20% - Ênfase2 2 2 2 5" xfId="4055"/>
    <cellStyle name="20% - Ênfase2 2 2 2 6" xfId="4867"/>
    <cellStyle name="20% - Ênfase2 2 2 2 7" xfId="6415"/>
    <cellStyle name="20% - Ênfase2 2 2 2 8" xfId="7226"/>
    <cellStyle name="20% - Ênfase2 2 2 2 9" xfId="8039"/>
    <cellStyle name="20% - Ênfase2 2 2 2_COTAÇÕES (2)" xfId="5577"/>
    <cellStyle name="20% - Ênfase2 2 2 3" xfId="1402"/>
    <cellStyle name="20% - Ênfase2 2 2 3 2" xfId="9567"/>
    <cellStyle name="20% - Ênfase2 2 2 3 2 2" xfId="10762"/>
    <cellStyle name="20% - Ênfase2 2 2 3 3" xfId="12794"/>
    <cellStyle name="20% - Ênfase2 2 2 4" xfId="2224"/>
    <cellStyle name="20% - Ênfase2 2 2 5" xfId="3242"/>
    <cellStyle name="20% - Ênfase2 2 2 5 2" xfId="10418"/>
    <cellStyle name="20% - Ênfase2 2 2 6" xfId="4053"/>
    <cellStyle name="20% - Ênfase2 2 2 7" xfId="4865"/>
    <cellStyle name="20% - Ênfase2 2 2 8" xfId="6413"/>
    <cellStyle name="20% - Ênfase2 2 2 9" xfId="7224"/>
    <cellStyle name="20% - Ênfase2 2 2_COTAÇÕES (2)" xfId="5576"/>
    <cellStyle name="20% - Ênfase2 2 3" xfId="30"/>
    <cellStyle name="20% - Ênfase2 2 3 10" xfId="8752"/>
    <cellStyle name="20% - Ênfase2 2 3 11" xfId="10697"/>
    <cellStyle name="20% - Ênfase2 2 3 2" xfId="1404"/>
    <cellStyle name="20% - Ênfase2 2 3 2 2" xfId="9569"/>
    <cellStyle name="20% - Ênfase2 2 3 2 2 2" xfId="10764"/>
    <cellStyle name="20% - Ênfase2 2 3 2 3" xfId="12796"/>
    <cellStyle name="20% - Ênfase2 2 3 3" xfId="2226"/>
    <cellStyle name="20% - Ênfase2 2 3 4" xfId="3246"/>
    <cellStyle name="20% - Ênfase2 2 3 4 2" xfId="10386"/>
    <cellStyle name="20% - Ênfase2 2 3 5" xfId="4057"/>
    <cellStyle name="20% - Ênfase2 2 3 6" xfId="4869"/>
    <cellStyle name="20% - Ênfase2 2 3 7" xfId="6417"/>
    <cellStyle name="20% - Ênfase2 2 3 8" xfId="7228"/>
    <cellStyle name="20% - Ênfase2 2 3 9" xfId="8041"/>
    <cellStyle name="20% - Ênfase2 2 3_COTAÇÕES (2)" xfId="5578"/>
    <cellStyle name="20% - Ênfase2 2 4" xfId="31"/>
    <cellStyle name="20% - Ênfase2 2 4 10" xfId="8753"/>
    <cellStyle name="20% - Ênfase2 2 4 11" xfId="11935"/>
    <cellStyle name="20% - Ênfase2 2 4 2" xfId="1405"/>
    <cellStyle name="20% - Ênfase2 2 4 2 2" xfId="9570"/>
    <cellStyle name="20% - Ênfase2 2 4 2 2 2" xfId="10765"/>
    <cellStyle name="20% - Ênfase2 2 4 2 3" xfId="12797"/>
    <cellStyle name="20% - Ênfase2 2 4 3" xfId="2227"/>
    <cellStyle name="20% - Ênfase2 2 4 4" xfId="3248"/>
    <cellStyle name="20% - Ênfase2 2 4 4 2" xfId="10378"/>
    <cellStyle name="20% - Ênfase2 2 4 5" xfId="4059"/>
    <cellStyle name="20% - Ênfase2 2 4 6" xfId="4871"/>
    <cellStyle name="20% - Ênfase2 2 4 7" xfId="6419"/>
    <cellStyle name="20% - Ênfase2 2 4 8" xfId="7230"/>
    <cellStyle name="20% - Ênfase2 2 4 9" xfId="8043"/>
    <cellStyle name="20% - Ênfase2 2 4_COTAÇÕES (2)" xfId="5579"/>
    <cellStyle name="20% - Ênfase2 2 5" xfId="1401"/>
    <cellStyle name="20% - Ênfase2 2 5 2" xfId="9566"/>
    <cellStyle name="20% - Ênfase2 2 5 2 2" xfId="10761"/>
    <cellStyle name="20% - Ênfase2 2 5 3" xfId="12793"/>
    <cellStyle name="20% - Ênfase2 2 6" xfId="2223"/>
    <cellStyle name="20% - Ênfase2 2 7" xfId="3241"/>
    <cellStyle name="20% - Ênfase2 2 7 2" xfId="10555"/>
    <cellStyle name="20% - Ênfase2 2 8" xfId="4052"/>
    <cellStyle name="20% - Ênfase2 2 9" xfId="4864"/>
    <cellStyle name="20% - Ênfase2 2_COTAÇÕES (2)" xfId="5575"/>
    <cellStyle name="20% - Ênfase2 3" xfId="32"/>
    <cellStyle name="20% - Ênfase2 3 10" xfId="7232"/>
    <cellStyle name="20% - Ênfase2 3 11" xfId="8045"/>
    <cellStyle name="20% - Ênfase2 3 12" xfId="8754"/>
    <cellStyle name="20% - Ênfase2 3 13" xfId="11385"/>
    <cellStyle name="20% - Ênfase2 3 2" xfId="33"/>
    <cellStyle name="20% - Ênfase2 3 2 10" xfId="8755"/>
    <cellStyle name="20% - Ênfase2 3 2 11" xfId="10694"/>
    <cellStyle name="20% - Ênfase2 3 2 2" xfId="1407"/>
    <cellStyle name="20% - Ênfase2 3 2 2 2" xfId="9572"/>
    <cellStyle name="20% - Ênfase2 3 2 2 2 2" xfId="10767"/>
    <cellStyle name="20% - Ênfase2 3 2 2 3" xfId="12799"/>
    <cellStyle name="20% - Ênfase2 3 2 3" xfId="2229"/>
    <cellStyle name="20% - Ênfase2 3 2 4" xfId="3252"/>
    <cellStyle name="20% - Ênfase2 3 2 4 2" xfId="10356"/>
    <cellStyle name="20% - Ênfase2 3 2 5" xfId="4063"/>
    <cellStyle name="20% - Ênfase2 3 2 6" xfId="4875"/>
    <cellStyle name="20% - Ênfase2 3 2 7" xfId="6423"/>
    <cellStyle name="20% - Ênfase2 3 2 8" xfId="7234"/>
    <cellStyle name="20% - Ênfase2 3 2 9" xfId="8047"/>
    <cellStyle name="20% - Ênfase2 3 2_COTAÇÕES (2)" xfId="5581"/>
    <cellStyle name="20% - Ênfase2 3 3" xfId="34"/>
    <cellStyle name="20% - Ênfase2 3 3 10" xfId="8756"/>
    <cellStyle name="20% - Ênfase2 3 3 11" xfId="12070"/>
    <cellStyle name="20% - Ênfase2 3 3 2" xfId="1408"/>
    <cellStyle name="20% - Ênfase2 3 3 2 2" xfId="9573"/>
    <cellStyle name="20% - Ênfase2 3 3 2 2 2" xfId="10768"/>
    <cellStyle name="20% - Ênfase2 3 3 2 3" xfId="12800"/>
    <cellStyle name="20% - Ênfase2 3 3 3" xfId="2230"/>
    <cellStyle name="20% - Ênfase2 3 3 4" xfId="3254"/>
    <cellStyle name="20% - Ênfase2 3 3 4 2" xfId="10349"/>
    <cellStyle name="20% - Ênfase2 3 3 5" xfId="4065"/>
    <cellStyle name="20% - Ênfase2 3 3 6" xfId="4877"/>
    <cellStyle name="20% - Ênfase2 3 3 7" xfId="6425"/>
    <cellStyle name="20% - Ênfase2 3 3 8" xfId="7236"/>
    <cellStyle name="20% - Ênfase2 3 3 9" xfId="8049"/>
    <cellStyle name="20% - Ênfase2 3 3_COTAÇÕES (2)" xfId="5582"/>
    <cellStyle name="20% - Ênfase2 3 4" xfId="1406"/>
    <cellStyle name="20% - Ênfase2 3 4 2" xfId="9571"/>
    <cellStyle name="20% - Ênfase2 3 4 2 2" xfId="10766"/>
    <cellStyle name="20% - Ênfase2 3 4 3" xfId="12798"/>
    <cellStyle name="20% - Ênfase2 3 5" xfId="2228"/>
    <cellStyle name="20% - Ênfase2 3 6" xfId="3250"/>
    <cellStyle name="20% - Ênfase2 3 6 2" xfId="10362"/>
    <cellStyle name="20% - Ênfase2 3 7" xfId="4061"/>
    <cellStyle name="20% - Ênfase2 3 8" xfId="4873"/>
    <cellStyle name="20% - Ênfase2 3 9" xfId="6421"/>
    <cellStyle name="20% - Ênfase2 3_COTAÇÕES (2)" xfId="5580"/>
    <cellStyle name="20% - Ênfase2 4" xfId="35"/>
    <cellStyle name="20% - Ênfase2 4 10" xfId="8757"/>
    <cellStyle name="20% - Ênfase2 4 11" xfId="11934"/>
    <cellStyle name="20% - Ênfase2 4 2" xfId="1409"/>
    <cellStyle name="20% - Ênfase2 4 2 2" xfId="9574"/>
    <cellStyle name="20% - Ênfase2 4 2 2 2" xfId="10769"/>
    <cellStyle name="20% - Ênfase2 4 2 3" xfId="12801"/>
    <cellStyle name="20% - Ênfase2 4 3" xfId="2231"/>
    <cellStyle name="20% - Ênfase2 4 4" xfId="3257"/>
    <cellStyle name="20% - Ênfase2 4 4 2" xfId="10341"/>
    <cellStyle name="20% - Ênfase2 4 5" xfId="4068"/>
    <cellStyle name="20% - Ênfase2 4 6" xfId="4880"/>
    <cellStyle name="20% - Ênfase2 4 7" xfId="6428"/>
    <cellStyle name="20% - Ênfase2 4 8" xfId="7239"/>
    <cellStyle name="20% - Ênfase2 4 9" xfId="8052"/>
    <cellStyle name="20% - Ênfase2 4_COTAÇÕES (2)" xfId="5583"/>
    <cellStyle name="20% - Ênfase2 5" xfId="36"/>
    <cellStyle name="20% - Ênfase2 5 10" xfId="8758"/>
    <cellStyle name="20% - Ênfase2 5 11" xfId="11384"/>
    <cellStyle name="20% - Ênfase2 5 2" xfId="1410"/>
    <cellStyle name="20% - Ênfase2 5 2 2" xfId="9575"/>
    <cellStyle name="20% - Ênfase2 5 2 2 2" xfId="10770"/>
    <cellStyle name="20% - Ênfase2 5 2 3" xfId="12802"/>
    <cellStyle name="20% - Ênfase2 5 3" xfId="2232"/>
    <cellStyle name="20% - Ênfase2 5 4" xfId="3259"/>
    <cellStyle name="20% - Ênfase2 5 4 2" xfId="10336"/>
    <cellStyle name="20% - Ênfase2 5 5" xfId="4070"/>
    <cellStyle name="20% - Ênfase2 5 6" xfId="4882"/>
    <cellStyle name="20% - Ênfase2 5 7" xfId="6430"/>
    <cellStyle name="20% - Ênfase2 5 8" xfId="7241"/>
    <cellStyle name="20% - Ênfase2 5 9" xfId="8054"/>
    <cellStyle name="20% - Ênfase2 5_COTAÇÕES (2)" xfId="5584"/>
    <cellStyle name="20% - Ênfase2 6" xfId="13426"/>
    <cellStyle name="20% - Ênfase3 2" xfId="37"/>
    <cellStyle name="20% - Ênfase3 2 10" xfId="6432"/>
    <cellStyle name="20% - Ênfase3 2 11" xfId="7243"/>
    <cellStyle name="20% - Ênfase3 2 12" xfId="8056"/>
    <cellStyle name="20% - Ênfase3 2 13" xfId="8759"/>
    <cellStyle name="20% - Ênfase3 2 14" xfId="10693"/>
    <cellStyle name="20% - Ênfase3 2 2" xfId="38"/>
    <cellStyle name="20% - Ênfase3 2 2 10" xfId="8059"/>
    <cellStyle name="20% - Ênfase3 2 2 11" xfId="8760"/>
    <cellStyle name="20% - Ênfase3 2 2 12" xfId="10689"/>
    <cellStyle name="20% - Ênfase3 2 2 2" xfId="39"/>
    <cellStyle name="20% - Ênfase3 2 2 2 10" xfId="8761"/>
    <cellStyle name="20% - Ênfase3 2 2 2 11" xfId="12069"/>
    <cellStyle name="20% - Ênfase3 2 2 2 2" xfId="1413"/>
    <cellStyle name="20% - Ênfase3 2 2 2 2 2" xfId="9578"/>
    <cellStyle name="20% - Ênfase3 2 2 2 2 2 2" xfId="10773"/>
    <cellStyle name="20% - Ênfase3 2 2 2 2 3" xfId="12805"/>
    <cellStyle name="20% - Ênfase3 2 2 2 3" xfId="2235"/>
    <cellStyle name="20% - Ênfase3 2 2 2 4" xfId="3267"/>
    <cellStyle name="20% - Ênfase3 2 2 2 4 2" xfId="10257"/>
    <cellStyle name="20% - Ênfase3 2 2 2 5" xfId="4077"/>
    <cellStyle name="20% - Ênfase3 2 2 2 6" xfId="4889"/>
    <cellStyle name="20% - Ênfase3 2 2 2 7" xfId="6438"/>
    <cellStyle name="20% - Ênfase3 2 2 2 8" xfId="7248"/>
    <cellStyle name="20% - Ênfase3 2 2 2 9" xfId="8061"/>
    <cellStyle name="20% - Ênfase3 2 2 2_COTAÇÕES (2)" xfId="5587"/>
    <cellStyle name="20% - Ênfase3 2 2 3" xfId="1412"/>
    <cellStyle name="20% - Ênfase3 2 2 3 2" xfId="9577"/>
    <cellStyle name="20% - Ênfase3 2 2 3 2 2" xfId="10772"/>
    <cellStyle name="20% - Ênfase3 2 2 3 3" xfId="12804"/>
    <cellStyle name="20% - Ênfase3 2 2 4" xfId="2234"/>
    <cellStyle name="20% - Ênfase3 2 2 5" xfId="3264"/>
    <cellStyle name="20% - Ênfase3 2 2 5 2" xfId="10272"/>
    <cellStyle name="20% - Ênfase3 2 2 6" xfId="4075"/>
    <cellStyle name="20% - Ênfase3 2 2 7" xfId="4887"/>
    <cellStyle name="20% - Ênfase3 2 2 8" xfId="6435"/>
    <cellStyle name="20% - Ênfase3 2 2 9" xfId="7246"/>
    <cellStyle name="20% - Ênfase3 2 2_COTAÇÕES (2)" xfId="5586"/>
    <cellStyle name="20% - Ênfase3 2 3" xfId="40"/>
    <cellStyle name="20% - Ênfase3 2 3 10" xfId="8762"/>
    <cellStyle name="20% - Ênfase3 2 3 11" xfId="11534"/>
    <cellStyle name="20% - Ênfase3 2 3 2" xfId="1414"/>
    <cellStyle name="20% - Ênfase3 2 3 2 2" xfId="9579"/>
    <cellStyle name="20% - Ênfase3 2 3 2 2 2" xfId="10774"/>
    <cellStyle name="20% - Ênfase3 2 3 2 3" xfId="12806"/>
    <cellStyle name="20% - Ênfase3 2 3 3" xfId="2236"/>
    <cellStyle name="20% - Ênfase3 2 3 4" xfId="3273"/>
    <cellStyle name="20% - Ênfase3 2 3 4 2" xfId="10249"/>
    <cellStyle name="20% - Ênfase3 2 3 5" xfId="4082"/>
    <cellStyle name="20% - Ênfase3 2 3 6" xfId="4894"/>
    <cellStyle name="20% - Ênfase3 2 3 7" xfId="6444"/>
    <cellStyle name="20% - Ênfase3 2 3 8" xfId="7253"/>
    <cellStyle name="20% - Ênfase3 2 3 9" xfId="8066"/>
    <cellStyle name="20% - Ênfase3 2 3_COTAÇÕES (2)" xfId="5588"/>
    <cellStyle name="20% - Ênfase3 2 4" xfId="41"/>
    <cellStyle name="20% - Ênfase3 2 4 10" xfId="8763"/>
    <cellStyle name="20% - Ênfase3 2 4 11" xfId="10690"/>
    <cellStyle name="20% - Ênfase3 2 4 2" xfId="1415"/>
    <cellStyle name="20% - Ênfase3 2 4 2 2" xfId="9580"/>
    <cellStyle name="20% - Ênfase3 2 4 2 2 2" xfId="10775"/>
    <cellStyle name="20% - Ênfase3 2 4 2 3" xfId="12807"/>
    <cellStyle name="20% - Ênfase3 2 4 3" xfId="2237"/>
    <cellStyle name="20% - Ênfase3 2 4 4" xfId="3276"/>
    <cellStyle name="20% - Ênfase3 2 4 4 2" xfId="10242"/>
    <cellStyle name="20% - Ênfase3 2 4 5" xfId="4085"/>
    <cellStyle name="20% - Ênfase3 2 4 6" xfId="4897"/>
    <cellStyle name="20% - Ênfase3 2 4 7" xfId="6447"/>
    <cellStyle name="20% - Ênfase3 2 4 8" xfId="7256"/>
    <cellStyle name="20% - Ênfase3 2 4 9" xfId="8069"/>
    <cellStyle name="20% - Ênfase3 2 4_COTAÇÕES (2)" xfId="5589"/>
    <cellStyle name="20% - Ênfase3 2 5" xfId="1411"/>
    <cellStyle name="20% - Ênfase3 2 5 2" xfId="9576"/>
    <cellStyle name="20% - Ênfase3 2 5 2 2" xfId="10771"/>
    <cellStyle name="20% - Ênfase3 2 5 3" xfId="12803"/>
    <cellStyle name="20% - Ênfase3 2 6" xfId="2233"/>
    <cellStyle name="20% - Ênfase3 2 7" xfId="3261"/>
    <cellStyle name="20% - Ênfase3 2 7 2" xfId="10279"/>
    <cellStyle name="20% - Ênfase3 2 8" xfId="4072"/>
    <cellStyle name="20% - Ênfase3 2 9" xfId="4884"/>
    <cellStyle name="20% - Ênfase3 2_COTAÇÕES (2)" xfId="5585"/>
    <cellStyle name="20% - Ênfase3 3" xfId="42"/>
    <cellStyle name="20% - Ênfase3 3 10" xfId="7259"/>
    <cellStyle name="20% - Ênfase3 3 11" xfId="8072"/>
    <cellStyle name="20% - Ênfase3 3 12" xfId="8764"/>
    <cellStyle name="20% - Ênfase3 3 13" xfId="11932"/>
    <cellStyle name="20% - Ênfase3 3 2" xfId="43"/>
    <cellStyle name="20% - Ênfase3 3 2 10" xfId="8765"/>
    <cellStyle name="20% - Ênfase3 3 2 11" xfId="11382"/>
    <cellStyle name="20% - Ênfase3 3 2 2" xfId="1417"/>
    <cellStyle name="20% - Ênfase3 3 2 2 2" xfId="9582"/>
    <cellStyle name="20% - Ênfase3 3 2 2 2 2" xfId="10777"/>
    <cellStyle name="20% - Ênfase3 3 2 2 3" xfId="12809"/>
    <cellStyle name="20% - Ênfase3 3 2 3" xfId="2239"/>
    <cellStyle name="20% - Ênfase3 3 2 4" xfId="3282"/>
    <cellStyle name="20% - Ênfase3 3 2 4 2" xfId="10232"/>
    <cellStyle name="20% - Ênfase3 3 2 5" xfId="4091"/>
    <cellStyle name="20% - Ênfase3 3 2 6" xfId="4903"/>
    <cellStyle name="20% - Ênfase3 3 2 7" xfId="6453"/>
    <cellStyle name="20% - Ênfase3 3 2 8" xfId="7262"/>
    <cellStyle name="20% - Ênfase3 3 2 9" xfId="8075"/>
    <cellStyle name="20% - Ênfase3 3 2_COTAÇÕES (2)" xfId="5591"/>
    <cellStyle name="20% - Ênfase3 3 3" xfId="44"/>
    <cellStyle name="20% - Ênfase3 3 3 10" xfId="8766"/>
    <cellStyle name="20% - Ênfase3 3 3 11" xfId="10688"/>
    <cellStyle name="20% - Ênfase3 3 3 2" xfId="1418"/>
    <cellStyle name="20% - Ênfase3 3 3 2 2" xfId="9583"/>
    <cellStyle name="20% - Ênfase3 3 3 2 2 2" xfId="10778"/>
    <cellStyle name="20% - Ênfase3 3 3 2 3" xfId="12810"/>
    <cellStyle name="20% - Ênfase3 3 3 3" xfId="2240"/>
    <cellStyle name="20% - Ênfase3 3 3 4" xfId="3284"/>
    <cellStyle name="20% - Ênfase3 3 3 4 2" xfId="10144"/>
    <cellStyle name="20% - Ênfase3 3 3 5" xfId="4093"/>
    <cellStyle name="20% - Ênfase3 3 3 6" xfId="4905"/>
    <cellStyle name="20% - Ênfase3 3 3 7" xfId="6455"/>
    <cellStyle name="20% - Ênfase3 3 3 8" xfId="7264"/>
    <cellStyle name="20% - Ênfase3 3 3 9" xfId="8077"/>
    <cellStyle name="20% - Ênfase3 3 3_COTAÇÕES (2)" xfId="5592"/>
    <cellStyle name="20% - Ênfase3 3 4" xfId="1416"/>
    <cellStyle name="20% - Ênfase3 3 4 2" xfId="9581"/>
    <cellStyle name="20% - Ênfase3 3 4 2 2" xfId="10776"/>
    <cellStyle name="20% - Ênfase3 3 4 3" xfId="12808"/>
    <cellStyle name="20% - Ênfase3 3 5" xfId="2238"/>
    <cellStyle name="20% - Ênfase3 3 6" xfId="3279"/>
    <cellStyle name="20% - Ênfase3 3 6 2" xfId="10238"/>
    <cellStyle name="20% - Ênfase3 3 7" xfId="4088"/>
    <cellStyle name="20% - Ênfase3 3 8" xfId="4900"/>
    <cellStyle name="20% - Ênfase3 3 9" xfId="6450"/>
    <cellStyle name="20% - Ênfase3 3_COTAÇÕES (2)" xfId="5590"/>
    <cellStyle name="20% - Ênfase3 4" xfId="45"/>
    <cellStyle name="20% - Ênfase3 4 10" xfId="8767"/>
    <cellStyle name="20% - Ênfase3 4 11" xfId="10679"/>
    <cellStyle name="20% - Ênfase3 4 2" xfId="1419"/>
    <cellStyle name="20% - Ênfase3 4 2 2" xfId="9584"/>
    <cellStyle name="20% - Ênfase3 4 2 2 2" xfId="10779"/>
    <cellStyle name="20% - Ênfase3 4 2 3" xfId="12811"/>
    <cellStyle name="20% - Ênfase3 4 3" xfId="2241"/>
    <cellStyle name="20% - Ênfase3 4 4" xfId="3286"/>
    <cellStyle name="20% - Ênfase3 4 4 2" xfId="10143"/>
    <cellStyle name="20% - Ênfase3 4 5" xfId="4095"/>
    <cellStyle name="20% - Ênfase3 4 6" xfId="4907"/>
    <cellStyle name="20% - Ênfase3 4 7" xfId="6457"/>
    <cellStyle name="20% - Ênfase3 4 8" xfId="7266"/>
    <cellStyle name="20% - Ênfase3 4 9" xfId="8079"/>
    <cellStyle name="20% - Ênfase3 4_COTAÇÕES (2)" xfId="5593"/>
    <cellStyle name="20% - Ênfase3 5" xfId="46"/>
    <cellStyle name="20% - Ênfase3 5 10" xfId="8768"/>
    <cellStyle name="20% - Ênfase3 5 11" xfId="12067"/>
    <cellStyle name="20% - Ênfase3 5 2" xfId="1420"/>
    <cellStyle name="20% - Ênfase3 5 2 2" xfId="9585"/>
    <cellStyle name="20% - Ênfase3 5 2 2 2" xfId="10780"/>
    <cellStyle name="20% - Ênfase3 5 2 3" xfId="12812"/>
    <cellStyle name="20% - Ênfase3 5 3" xfId="2242"/>
    <cellStyle name="20% - Ênfase3 5 4" xfId="3288"/>
    <cellStyle name="20% - Ênfase3 5 4 2" xfId="10139"/>
    <cellStyle name="20% - Ênfase3 5 5" xfId="4097"/>
    <cellStyle name="20% - Ênfase3 5 6" xfId="4909"/>
    <cellStyle name="20% - Ênfase3 5 7" xfId="6459"/>
    <cellStyle name="20% - Ênfase3 5 8" xfId="7268"/>
    <cellStyle name="20% - Ênfase3 5 9" xfId="8081"/>
    <cellStyle name="20% - Ênfase3 5_COTAÇÕES (2)" xfId="5594"/>
    <cellStyle name="20% - Ênfase3 6" xfId="13427"/>
    <cellStyle name="20% - Ênfase4 2" xfId="47"/>
    <cellStyle name="20% - Ênfase4 2 10" xfId="6460"/>
    <cellStyle name="20% - Ênfase4 2 11" xfId="7269"/>
    <cellStyle name="20% - Ênfase4 2 12" xfId="8082"/>
    <cellStyle name="20% - Ênfase4 2 13" xfId="8769"/>
    <cellStyle name="20% - Ênfase4 2 14" xfId="11532"/>
    <cellStyle name="20% - Ênfase4 2 2" xfId="48"/>
    <cellStyle name="20% - Ênfase4 2 2 10" xfId="8083"/>
    <cellStyle name="20% - Ênfase4 2 2 11" xfId="8770"/>
    <cellStyle name="20% - Ênfase4 2 2 12" xfId="10685"/>
    <cellStyle name="20% - Ênfase4 2 2 2" xfId="49"/>
    <cellStyle name="20% - Ênfase4 2 2 2 10" xfId="8771"/>
    <cellStyle name="20% - Ênfase4 2 2 2 11" xfId="11933"/>
    <cellStyle name="20% - Ênfase4 2 2 2 2" xfId="1423"/>
    <cellStyle name="20% - Ênfase4 2 2 2 2 2" xfId="9588"/>
    <cellStyle name="20% - Ênfase4 2 2 2 2 2 2" xfId="10783"/>
    <cellStyle name="20% - Ênfase4 2 2 2 2 3" xfId="12815"/>
    <cellStyle name="20% - Ênfase4 2 2 2 3" xfId="2245"/>
    <cellStyle name="20% - Ênfase4 2 2 2 4" xfId="3292"/>
    <cellStyle name="20% - Ênfase4 2 2 2 4 2" xfId="10134"/>
    <cellStyle name="20% - Ênfase4 2 2 2 5" xfId="4101"/>
    <cellStyle name="20% - Ênfase4 2 2 2 6" xfId="4913"/>
    <cellStyle name="20% - Ênfase4 2 2 2 7" xfId="6463"/>
    <cellStyle name="20% - Ênfase4 2 2 2 8" xfId="7272"/>
    <cellStyle name="20% - Ênfase4 2 2 2 9" xfId="8085"/>
    <cellStyle name="20% - Ênfase4 2 2 2_COTAÇÕES (2)" xfId="5597"/>
    <cellStyle name="20% - Ênfase4 2 2 3" xfId="1422"/>
    <cellStyle name="20% - Ênfase4 2 2 3 2" xfId="9587"/>
    <cellStyle name="20% - Ênfase4 2 2 3 2 2" xfId="10782"/>
    <cellStyle name="20% - Ênfase4 2 2 3 3" xfId="12814"/>
    <cellStyle name="20% - Ênfase4 2 2 4" xfId="2244"/>
    <cellStyle name="20% - Ênfase4 2 2 5" xfId="3290"/>
    <cellStyle name="20% - Ênfase4 2 2 5 2" xfId="10135"/>
    <cellStyle name="20% - Ênfase4 2 2 6" xfId="4099"/>
    <cellStyle name="20% - Ênfase4 2 2 7" xfId="4911"/>
    <cellStyle name="20% - Ênfase4 2 2 8" xfId="6461"/>
    <cellStyle name="20% - Ênfase4 2 2 9" xfId="7270"/>
    <cellStyle name="20% - Ênfase4 2 2_COTAÇÕES (2)" xfId="5596"/>
    <cellStyle name="20% - Ênfase4 2 3" xfId="50"/>
    <cellStyle name="20% - Ênfase4 2 3 10" xfId="8772"/>
    <cellStyle name="20% - Ênfase4 2 3 11" xfId="11383"/>
    <cellStyle name="20% - Ênfase4 2 3 2" xfId="1424"/>
    <cellStyle name="20% - Ênfase4 2 3 2 2" xfId="9589"/>
    <cellStyle name="20% - Ênfase4 2 3 2 2 2" xfId="10784"/>
    <cellStyle name="20% - Ênfase4 2 3 2 3" xfId="12816"/>
    <cellStyle name="20% - Ênfase4 2 3 3" xfId="2246"/>
    <cellStyle name="20% - Ênfase4 2 3 4" xfId="3294"/>
    <cellStyle name="20% - Ênfase4 2 3 4 2" xfId="10131"/>
    <cellStyle name="20% - Ênfase4 2 3 5" xfId="4103"/>
    <cellStyle name="20% - Ênfase4 2 3 6" xfId="4915"/>
    <cellStyle name="20% - Ênfase4 2 3 7" xfId="6465"/>
    <cellStyle name="20% - Ênfase4 2 3 8" xfId="7274"/>
    <cellStyle name="20% - Ênfase4 2 3 9" xfId="8087"/>
    <cellStyle name="20% - Ênfase4 2 3_COTAÇÕES (2)" xfId="5598"/>
    <cellStyle name="20% - Ênfase4 2 4" xfId="51"/>
    <cellStyle name="20% - Ênfase4 2 4 10" xfId="8773"/>
    <cellStyle name="20% - Ênfase4 2 4 11" xfId="10684"/>
    <cellStyle name="20% - Ênfase4 2 4 2" xfId="1425"/>
    <cellStyle name="20% - Ênfase4 2 4 2 2" xfId="9590"/>
    <cellStyle name="20% - Ênfase4 2 4 2 2 2" xfId="10785"/>
    <cellStyle name="20% - Ênfase4 2 4 2 3" xfId="12817"/>
    <cellStyle name="20% - Ênfase4 2 4 3" xfId="2247"/>
    <cellStyle name="20% - Ênfase4 2 4 4" xfId="3295"/>
    <cellStyle name="20% - Ênfase4 2 4 4 2" xfId="10130"/>
    <cellStyle name="20% - Ênfase4 2 4 5" xfId="4104"/>
    <cellStyle name="20% - Ênfase4 2 4 6" xfId="4916"/>
    <cellStyle name="20% - Ênfase4 2 4 7" xfId="6466"/>
    <cellStyle name="20% - Ênfase4 2 4 8" xfId="7275"/>
    <cellStyle name="20% - Ênfase4 2 4 9" xfId="8088"/>
    <cellStyle name="20% - Ênfase4 2 4_COTAÇÕES (2)" xfId="5599"/>
    <cellStyle name="20% - Ênfase4 2 5" xfId="1421"/>
    <cellStyle name="20% - Ênfase4 2 5 2" xfId="9586"/>
    <cellStyle name="20% - Ênfase4 2 5 2 2" xfId="10781"/>
    <cellStyle name="20% - Ênfase4 2 5 3" xfId="12813"/>
    <cellStyle name="20% - Ênfase4 2 6" xfId="2243"/>
    <cellStyle name="20% - Ênfase4 2 7" xfId="3289"/>
    <cellStyle name="20% - Ênfase4 2 7 2" xfId="10138"/>
    <cellStyle name="20% - Ênfase4 2 8" xfId="4098"/>
    <cellStyle name="20% - Ênfase4 2 9" xfId="4910"/>
    <cellStyle name="20% - Ênfase4 2_COTAÇÕES (2)" xfId="5595"/>
    <cellStyle name="20% - Ênfase4 3" xfId="52"/>
    <cellStyle name="20% - Ênfase4 3 10" xfId="7277"/>
    <cellStyle name="20% - Ênfase4 3 11" xfId="8090"/>
    <cellStyle name="20% - Ênfase4 3 12" xfId="8774"/>
    <cellStyle name="20% - Ênfase4 3 13" xfId="10680"/>
    <cellStyle name="20% - Ênfase4 3 2" xfId="53"/>
    <cellStyle name="20% - Ênfase4 3 2 10" xfId="8775"/>
    <cellStyle name="20% - Ênfase4 3 2 11" xfId="12068"/>
    <cellStyle name="20% - Ênfase4 3 2 2" xfId="1427"/>
    <cellStyle name="20% - Ênfase4 3 2 2 2" xfId="9592"/>
    <cellStyle name="20% - Ênfase4 3 2 2 2 2" xfId="10787"/>
    <cellStyle name="20% - Ênfase4 3 2 2 3" xfId="12819"/>
    <cellStyle name="20% - Ênfase4 3 2 3" xfId="2249"/>
    <cellStyle name="20% - Ênfase4 3 2 4" xfId="3171"/>
    <cellStyle name="20% - Ênfase4 3 2 4 2" xfId="10124"/>
    <cellStyle name="20% - Ênfase4 3 2 5" xfId="3983"/>
    <cellStyle name="20% - Ênfase4 3 2 6" xfId="4795"/>
    <cellStyle name="20% - Ênfase4 3 2 7" xfId="6342"/>
    <cellStyle name="20% - Ênfase4 3 2 8" xfId="7154"/>
    <cellStyle name="20% - Ênfase4 3 2 9" xfId="7967"/>
    <cellStyle name="20% - Ênfase4 3 2_COTAÇÕES (2)" xfId="5601"/>
    <cellStyle name="20% - Ênfase4 3 3" xfId="54"/>
    <cellStyle name="20% - Ênfase4 3 3 10" xfId="8776"/>
    <cellStyle name="20% - Ênfase4 3 3 11" xfId="11533"/>
    <cellStyle name="20% - Ênfase4 3 3 2" xfId="1428"/>
    <cellStyle name="20% - Ênfase4 3 3 2 2" xfId="9593"/>
    <cellStyle name="20% - Ênfase4 3 3 2 2 2" xfId="10788"/>
    <cellStyle name="20% - Ênfase4 3 3 2 3" xfId="12820"/>
    <cellStyle name="20% - Ênfase4 3 3 3" xfId="2250"/>
    <cellStyle name="20% - Ênfase4 3 3 4" xfId="3181"/>
    <cellStyle name="20% - Ênfase4 3 3 4 2" xfId="10121"/>
    <cellStyle name="20% - Ênfase4 3 3 5" xfId="3993"/>
    <cellStyle name="20% - Ênfase4 3 3 6" xfId="4805"/>
    <cellStyle name="20% - Ênfase4 3 3 7" xfId="6352"/>
    <cellStyle name="20% - Ênfase4 3 3 8" xfId="7164"/>
    <cellStyle name="20% - Ênfase4 3 3 9" xfId="7977"/>
    <cellStyle name="20% - Ênfase4 3 3_COTAÇÕES (2)" xfId="5602"/>
    <cellStyle name="20% - Ênfase4 3 4" xfId="1426"/>
    <cellStyle name="20% - Ênfase4 3 4 2" xfId="9591"/>
    <cellStyle name="20% - Ênfase4 3 4 2 2" xfId="10786"/>
    <cellStyle name="20% - Ênfase4 3 4 3" xfId="12818"/>
    <cellStyle name="20% - Ênfase4 3 5" xfId="2248"/>
    <cellStyle name="20% - Ênfase4 3 6" xfId="3297"/>
    <cellStyle name="20% - Ênfase4 3 6 2" xfId="10125"/>
    <cellStyle name="20% - Ênfase4 3 7" xfId="4106"/>
    <cellStyle name="20% - Ênfase4 3 8" xfId="4918"/>
    <cellStyle name="20% - Ênfase4 3 9" xfId="6468"/>
    <cellStyle name="20% - Ênfase4 3_COTAÇÕES (2)" xfId="5600"/>
    <cellStyle name="20% - Ênfase4 4" xfId="55"/>
    <cellStyle name="20% - Ênfase4 4 10" xfId="8777"/>
    <cellStyle name="20% - Ênfase4 4 11" xfId="10681"/>
    <cellStyle name="20% - Ênfase4 4 2" xfId="1429"/>
    <cellStyle name="20% - Ênfase4 4 2 2" xfId="9594"/>
    <cellStyle name="20% - Ênfase4 4 2 2 2" xfId="10789"/>
    <cellStyle name="20% - Ênfase4 4 2 3" xfId="12821"/>
    <cellStyle name="20% - Ênfase4 4 3" xfId="2251"/>
    <cellStyle name="20% - Ênfase4 4 4" xfId="3300"/>
    <cellStyle name="20% - Ênfase4 4 4 2" xfId="10120"/>
    <cellStyle name="20% - Ênfase4 4 5" xfId="4109"/>
    <cellStyle name="20% - Ênfase4 4 6" xfId="4921"/>
    <cellStyle name="20% - Ênfase4 4 7" xfId="6471"/>
    <cellStyle name="20% - Ênfase4 4 8" xfId="7280"/>
    <cellStyle name="20% - Ênfase4 4 9" xfId="8093"/>
    <cellStyle name="20% - Ênfase4 4_COTAÇÕES (2)" xfId="5603"/>
    <cellStyle name="20% - Ênfase4 5" xfId="56"/>
    <cellStyle name="20% - Ênfase4 5 10" xfId="8778"/>
    <cellStyle name="20% - Ênfase4 5 11" xfId="11930"/>
    <cellStyle name="20% - Ênfase4 5 2" xfId="1430"/>
    <cellStyle name="20% - Ênfase4 5 2 2" xfId="9595"/>
    <cellStyle name="20% - Ênfase4 5 2 2 2" xfId="10790"/>
    <cellStyle name="20% - Ênfase4 5 2 3" xfId="12822"/>
    <cellStyle name="20% - Ênfase4 5 3" xfId="2252"/>
    <cellStyle name="20% - Ênfase4 5 4" xfId="3301"/>
    <cellStyle name="20% - Ênfase4 5 4 2" xfId="10117"/>
    <cellStyle name="20% - Ênfase4 5 5" xfId="4110"/>
    <cellStyle name="20% - Ênfase4 5 6" xfId="4922"/>
    <cellStyle name="20% - Ênfase4 5 7" xfId="6472"/>
    <cellStyle name="20% - Ênfase4 5 8" xfId="7281"/>
    <cellStyle name="20% - Ênfase4 5 9" xfId="8094"/>
    <cellStyle name="20% - Ênfase4 5_COTAÇÕES (2)" xfId="5604"/>
    <cellStyle name="20% - Ênfase4 6" xfId="13428"/>
    <cellStyle name="20% - Ênfase5 2" xfId="57"/>
    <cellStyle name="20% - Ênfase5 2 10" xfId="6474"/>
    <cellStyle name="20% - Ênfase5 2 11" xfId="7283"/>
    <cellStyle name="20% - Ênfase5 2 12" xfId="8096"/>
    <cellStyle name="20% - Ênfase5 2 13" xfId="8779"/>
    <cellStyle name="20% - Ênfase5 2 14" xfId="11928"/>
    <cellStyle name="20% - Ênfase5 2 2" xfId="58"/>
    <cellStyle name="20% - Ênfase5 2 2 10" xfId="8099"/>
    <cellStyle name="20% - Ênfase5 2 2 11" xfId="8780"/>
    <cellStyle name="20% - Ênfase5 2 2 12" xfId="11929"/>
    <cellStyle name="20% - Ênfase5 2 2 2" xfId="59"/>
    <cellStyle name="20% - Ênfase5 2 2 2 10" xfId="8781"/>
    <cellStyle name="20% - Ênfase5 2 2 2 11" xfId="11922"/>
    <cellStyle name="20% - Ênfase5 2 2 2 2" xfId="1433"/>
    <cellStyle name="20% - Ênfase5 2 2 2 2 2" xfId="9598"/>
    <cellStyle name="20% - Ênfase5 2 2 2 2 2 2" xfId="10793"/>
    <cellStyle name="20% - Ênfase5 2 2 2 2 3" xfId="12825"/>
    <cellStyle name="20% - Ênfase5 2 2 2 3" xfId="2255"/>
    <cellStyle name="20% - Ênfase5 2 2 2 4" xfId="3308"/>
    <cellStyle name="20% - Ênfase5 2 2 2 4 2" xfId="10106"/>
    <cellStyle name="20% - Ênfase5 2 2 2 5" xfId="4117"/>
    <cellStyle name="20% - Ênfase5 2 2 2 6" xfId="4929"/>
    <cellStyle name="20% - Ênfase5 2 2 2 7" xfId="6479"/>
    <cellStyle name="20% - Ênfase5 2 2 2 8" xfId="7288"/>
    <cellStyle name="20% - Ênfase5 2 2 2 9" xfId="8101"/>
    <cellStyle name="20% - Ênfase5 2 2 2_COTAÇÕES (2)" xfId="5607"/>
    <cellStyle name="20% - Ênfase5 2 2 3" xfId="1432"/>
    <cellStyle name="20% - Ênfase5 2 2 3 2" xfId="9597"/>
    <cellStyle name="20% - Ênfase5 2 2 3 2 2" xfId="10792"/>
    <cellStyle name="20% - Ênfase5 2 2 3 3" xfId="12824"/>
    <cellStyle name="20% - Ênfase5 2 2 4" xfId="2254"/>
    <cellStyle name="20% - Ênfase5 2 2 5" xfId="3306"/>
    <cellStyle name="20% - Ênfase5 2 2 5 2" xfId="10111"/>
    <cellStyle name="20% - Ênfase5 2 2 6" xfId="4115"/>
    <cellStyle name="20% - Ênfase5 2 2 7" xfId="4927"/>
    <cellStyle name="20% - Ênfase5 2 2 8" xfId="6477"/>
    <cellStyle name="20% - Ênfase5 2 2 9" xfId="7286"/>
    <cellStyle name="20% - Ênfase5 2 2_COTAÇÕES (2)" xfId="5606"/>
    <cellStyle name="20% - Ênfase5 2 3" xfId="60"/>
    <cellStyle name="20% - Ênfase5 2 3 10" xfId="8782"/>
    <cellStyle name="20% - Ênfase5 2 3 11" xfId="11373"/>
    <cellStyle name="20% - Ênfase5 2 3 2" xfId="1434"/>
    <cellStyle name="20% - Ênfase5 2 3 2 2" xfId="9599"/>
    <cellStyle name="20% - Ênfase5 2 3 2 2 2" xfId="10794"/>
    <cellStyle name="20% - Ênfase5 2 3 2 3" xfId="12826"/>
    <cellStyle name="20% - Ênfase5 2 3 3" xfId="2256"/>
    <cellStyle name="20% - Ênfase5 2 3 4" xfId="3118"/>
    <cellStyle name="20% - Ênfase5 2 3 4 2" xfId="10092"/>
    <cellStyle name="20% - Ênfase5 2 3 5" xfId="3403"/>
    <cellStyle name="20% - Ênfase5 2 3 6" xfId="4742"/>
    <cellStyle name="20% - Ênfase5 2 3 7" xfId="6289"/>
    <cellStyle name="20% - Ênfase5 2 3 8" xfId="6574"/>
    <cellStyle name="20% - Ênfase5 2 3 9" xfId="7914"/>
    <cellStyle name="20% - Ênfase5 2 3_COTAÇÕES (2)" xfId="5608"/>
    <cellStyle name="20% - Ênfase5 2 4" xfId="61"/>
    <cellStyle name="20% - Ênfase5 2 4 10" xfId="8783"/>
    <cellStyle name="20% - Ênfase5 2 4 11" xfId="11927"/>
    <cellStyle name="20% - Ênfase5 2 4 2" xfId="1435"/>
    <cellStyle name="20% - Ênfase5 2 4 2 2" xfId="9600"/>
    <cellStyle name="20% - Ênfase5 2 4 2 2 2" xfId="10795"/>
    <cellStyle name="20% - Ênfase5 2 4 2 3" xfId="12827"/>
    <cellStyle name="20% - Ênfase5 2 4 3" xfId="2257"/>
    <cellStyle name="20% - Ênfase5 2 4 4" xfId="3311"/>
    <cellStyle name="20% - Ênfase5 2 4 4 2" xfId="10089"/>
    <cellStyle name="20% - Ênfase5 2 4 5" xfId="4120"/>
    <cellStyle name="20% - Ênfase5 2 4 6" xfId="4932"/>
    <cellStyle name="20% - Ênfase5 2 4 7" xfId="6482"/>
    <cellStyle name="20% - Ênfase5 2 4 8" xfId="7291"/>
    <cellStyle name="20% - Ênfase5 2 4 9" xfId="8104"/>
    <cellStyle name="20% - Ênfase5 2 4_COTAÇÕES (2)" xfId="5609"/>
    <cellStyle name="20% - Ênfase5 2 5" xfId="1431"/>
    <cellStyle name="20% - Ênfase5 2 5 2" xfId="9596"/>
    <cellStyle name="20% - Ênfase5 2 5 2 2" xfId="10791"/>
    <cellStyle name="20% - Ênfase5 2 5 3" xfId="12823"/>
    <cellStyle name="20% - Ênfase5 2 6" xfId="2253"/>
    <cellStyle name="20% - Ênfase5 2 7" xfId="3303"/>
    <cellStyle name="20% - Ênfase5 2 7 2" xfId="10116"/>
    <cellStyle name="20% - Ênfase5 2 8" xfId="4112"/>
    <cellStyle name="20% - Ênfase5 2 9" xfId="4924"/>
    <cellStyle name="20% - Ênfase5 2_COTAÇÕES (2)" xfId="5605"/>
    <cellStyle name="20% - Ênfase5 3" xfId="62"/>
    <cellStyle name="20% - Ênfase5 3 10" xfId="7295"/>
    <cellStyle name="20% - Ênfase5 3 11" xfId="8108"/>
    <cellStyle name="20% - Ênfase5 3 12" xfId="8784"/>
    <cellStyle name="20% - Ênfase5 3 13" xfId="12065"/>
    <cellStyle name="20% - Ênfase5 3 2" xfId="63"/>
    <cellStyle name="20% - Ênfase5 3 2 10" xfId="8785"/>
    <cellStyle name="20% - Ênfase5 3 2 11" xfId="11926"/>
    <cellStyle name="20% - Ênfase5 3 2 2" xfId="1437"/>
    <cellStyle name="20% - Ênfase5 3 2 2 2" xfId="9602"/>
    <cellStyle name="20% - Ênfase5 3 2 2 2 2" xfId="10797"/>
    <cellStyle name="20% - Ênfase5 3 2 2 3" xfId="12829"/>
    <cellStyle name="20% - Ênfase5 3 2 3" xfId="2259"/>
    <cellStyle name="20% - Ênfase5 3 2 4" xfId="3318"/>
    <cellStyle name="20% - Ênfase5 3 2 4 2" xfId="10076"/>
    <cellStyle name="20% - Ênfase5 3 2 5" xfId="4127"/>
    <cellStyle name="20% - Ênfase5 3 2 6" xfId="4939"/>
    <cellStyle name="20% - Ênfase5 3 2 7" xfId="6489"/>
    <cellStyle name="20% - Ênfase5 3 2 8" xfId="7298"/>
    <cellStyle name="20% - Ênfase5 3 2 9" xfId="8111"/>
    <cellStyle name="20% - Ênfase5 3 2_COTAÇÕES (2)" xfId="5611"/>
    <cellStyle name="20% - Ênfase5 3 3" xfId="64"/>
    <cellStyle name="20% - Ênfase5 3 3 10" xfId="8786"/>
    <cellStyle name="20% - Ênfase5 3 3 11" xfId="11377"/>
    <cellStyle name="20% - Ênfase5 3 3 2" xfId="1438"/>
    <cellStyle name="20% - Ênfase5 3 3 2 2" xfId="9603"/>
    <cellStyle name="20% - Ênfase5 3 3 2 2 2" xfId="10798"/>
    <cellStyle name="20% - Ênfase5 3 3 2 3" xfId="12830"/>
    <cellStyle name="20% - Ênfase5 3 3 3" xfId="2260"/>
    <cellStyle name="20% - Ênfase5 3 3 4" xfId="3320"/>
    <cellStyle name="20% - Ênfase5 3 3 4 2" xfId="10073"/>
    <cellStyle name="20% - Ênfase5 3 3 5" xfId="4129"/>
    <cellStyle name="20% - Ênfase5 3 3 6" xfId="4941"/>
    <cellStyle name="20% - Ênfase5 3 3 7" xfId="6491"/>
    <cellStyle name="20% - Ênfase5 3 3 8" xfId="7300"/>
    <cellStyle name="20% - Ênfase5 3 3 9" xfId="8113"/>
    <cellStyle name="20% - Ênfase5 3 3_COTAÇÕES (2)" xfId="5612"/>
    <cellStyle name="20% - Ênfase5 3 4" xfId="1436"/>
    <cellStyle name="20% - Ênfase5 3 4 2" xfId="9601"/>
    <cellStyle name="20% - Ênfase5 3 4 2 2" xfId="10796"/>
    <cellStyle name="20% - Ênfase5 3 4 3" xfId="12828"/>
    <cellStyle name="20% - Ênfase5 3 5" xfId="2258"/>
    <cellStyle name="20% - Ênfase5 3 6" xfId="3315"/>
    <cellStyle name="20% - Ênfase5 3 6 2" xfId="10084"/>
    <cellStyle name="20% - Ênfase5 3 7" xfId="4124"/>
    <cellStyle name="20% - Ênfase5 3 8" xfId="4936"/>
    <cellStyle name="20% - Ênfase5 3 9" xfId="6486"/>
    <cellStyle name="20% - Ênfase5 3_COTAÇÕES (2)" xfId="5610"/>
    <cellStyle name="20% - Ênfase5 4" xfId="65"/>
    <cellStyle name="20% - Ênfase5 4 10" xfId="8787"/>
    <cellStyle name="20% - Ênfase5 4 11" xfId="10669"/>
    <cellStyle name="20% - Ênfase5 4 2" xfId="1439"/>
    <cellStyle name="20% - Ênfase5 4 2 2" xfId="9604"/>
    <cellStyle name="20% - Ênfase5 4 2 2 2" xfId="10799"/>
    <cellStyle name="20% - Ênfase5 4 2 3" xfId="12831"/>
    <cellStyle name="20% - Ênfase5 4 3" xfId="2261"/>
    <cellStyle name="20% - Ênfase5 4 4" xfId="3324"/>
    <cellStyle name="20% - Ênfase5 4 4 2" xfId="10066"/>
    <cellStyle name="20% - Ênfase5 4 5" xfId="4133"/>
    <cellStyle name="20% - Ênfase5 4 6" xfId="4945"/>
    <cellStyle name="20% - Ênfase5 4 7" xfId="6495"/>
    <cellStyle name="20% - Ênfase5 4 8" xfId="7304"/>
    <cellStyle name="20% - Ênfase5 4 9" xfId="8117"/>
    <cellStyle name="20% - Ênfase5 4_COTAÇÕES (2)" xfId="5613"/>
    <cellStyle name="20% - Ênfase5 5" xfId="13429"/>
    <cellStyle name="20% - Ênfase6 2" xfId="66"/>
    <cellStyle name="20% - Ênfase6 2 10" xfId="6363"/>
    <cellStyle name="20% - Ênfase6 2 11" xfId="7175"/>
    <cellStyle name="20% - Ênfase6 2 12" xfId="7988"/>
    <cellStyle name="20% - Ênfase6 2 13" xfId="8788"/>
    <cellStyle name="20% - Ênfase6 2 14" xfId="12064"/>
    <cellStyle name="20% - Ênfase6 2 2" xfId="67"/>
    <cellStyle name="20% - Ênfase6 2 2 10" xfId="8119"/>
    <cellStyle name="20% - Ênfase6 2 2 11" xfId="8789"/>
    <cellStyle name="20% - Ênfase6 2 2 12" xfId="11923"/>
    <cellStyle name="20% - Ênfase6 2 2 2" xfId="68"/>
    <cellStyle name="20% - Ênfase6 2 2 2 10" xfId="8790"/>
    <cellStyle name="20% - Ênfase6 2 2 2 11" xfId="11374"/>
    <cellStyle name="20% - Ênfase6 2 2 2 2" xfId="1442"/>
    <cellStyle name="20% - Ênfase6 2 2 2 2 2" xfId="9607"/>
    <cellStyle name="20% - Ênfase6 2 2 2 2 2 2" xfId="10802"/>
    <cellStyle name="20% - Ênfase6 2 2 2 2 3" xfId="12834"/>
    <cellStyle name="20% - Ênfase6 2 2 2 3" xfId="2264"/>
    <cellStyle name="20% - Ênfase6 2 2 2 4" xfId="3328"/>
    <cellStyle name="20% - Ênfase6 2 2 2 4 2" xfId="10061"/>
    <cellStyle name="20% - Ênfase6 2 2 2 5" xfId="4137"/>
    <cellStyle name="20% - Ênfase6 2 2 2 6" xfId="4949"/>
    <cellStyle name="20% - Ênfase6 2 2 2 7" xfId="6499"/>
    <cellStyle name="20% - Ênfase6 2 2 2 8" xfId="7308"/>
    <cellStyle name="20% - Ênfase6 2 2 2 9" xfId="8121"/>
    <cellStyle name="20% - Ênfase6 2 2 2_COTAÇÕES (2)" xfId="5616"/>
    <cellStyle name="20% - Ênfase6 2 2 3" xfId="1441"/>
    <cellStyle name="20% - Ênfase6 2 2 3 2" xfId="9606"/>
    <cellStyle name="20% - Ênfase6 2 2 3 2 2" xfId="10801"/>
    <cellStyle name="20% - Ênfase6 2 2 3 3" xfId="12833"/>
    <cellStyle name="20% - Ênfase6 2 2 4" xfId="2263"/>
    <cellStyle name="20% - Ênfase6 2 2 5" xfId="3326"/>
    <cellStyle name="20% - Ênfase6 2 2 5 2" xfId="10062"/>
    <cellStyle name="20% - Ênfase6 2 2 6" xfId="4135"/>
    <cellStyle name="20% - Ênfase6 2 2 7" xfId="4947"/>
    <cellStyle name="20% - Ênfase6 2 2 8" xfId="6497"/>
    <cellStyle name="20% - Ênfase6 2 2 9" xfId="7306"/>
    <cellStyle name="20% - Ênfase6 2 2_COTAÇÕES (2)" xfId="5615"/>
    <cellStyle name="20% - Ênfase6 2 3" xfId="69"/>
    <cellStyle name="20% - Ênfase6 2 3 10" xfId="8791"/>
    <cellStyle name="20% - Ênfase6 2 3 11" xfId="10662"/>
    <cellStyle name="20% - Ênfase6 2 3 2" xfId="1443"/>
    <cellStyle name="20% - Ênfase6 2 3 2 2" xfId="9608"/>
    <cellStyle name="20% - Ênfase6 2 3 2 2 2" xfId="10803"/>
    <cellStyle name="20% - Ênfase6 2 3 2 3" xfId="12835"/>
    <cellStyle name="20% - Ênfase6 2 3 3" xfId="2265"/>
    <cellStyle name="20% - Ênfase6 2 3 4" xfId="3329"/>
    <cellStyle name="20% - Ênfase6 2 3 4 2" xfId="10058"/>
    <cellStyle name="20% - Ênfase6 2 3 5" xfId="4138"/>
    <cellStyle name="20% - Ênfase6 2 3 6" xfId="4950"/>
    <cellStyle name="20% - Ênfase6 2 3 7" xfId="6500"/>
    <cellStyle name="20% - Ênfase6 2 3 8" xfId="7309"/>
    <cellStyle name="20% - Ênfase6 2 3 9" xfId="8122"/>
    <cellStyle name="20% - Ênfase6 2 3_COTAÇÕES (2)" xfId="5617"/>
    <cellStyle name="20% - Ênfase6 2 4" xfId="70"/>
    <cellStyle name="20% - Ênfase6 2 4 10" xfId="8792"/>
    <cellStyle name="20% - Ênfase6 2 4 11" xfId="12061"/>
    <cellStyle name="20% - Ênfase6 2 4 2" xfId="1444"/>
    <cellStyle name="20% - Ênfase6 2 4 2 2" xfId="9609"/>
    <cellStyle name="20% - Ênfase6 2 4 2 2 2" xfId="10804"/>
    <cellStyle name="20% - Ênfase6 2 4 2 3" xfId="12836"/>
    <cellStyle name="20% - Ênfase6 2 4 3" xfId="2266"/>
    <cellStyle name="20% - Ênfase6 2 4 4" xfId="3330"/>
    <cellStyle name="20% - Ênfase6 2 4 4 2" xfId="10057"/>
    <cellStyle name="20% - Ênfase6 2 4 5" xfId="4139"/>
    <cellStyle name="20% - Ênfase6 2 4 6" xfId="4951"/>
    <cellStyle name="20% - Ênfase6 2 4 7" xfId="6501"/>
    <cellStyle name="20% - Ênfase6 2 4 8" xfId="7310"/>
    <cellStyle name="20% - Ênfase6 2 4 9" xfId="8123"/>
    <cellStyle name="20% - Ênfase6 2 4_COTAÇÕES (2)" xfId="5618"/>
    <cellStyle name="20% - Ênfase6 2 5" xfId="1440"/>
    <cellStyle name="20% - Ênfase6 2 5 2" xfId="9605"/>
    <cellStyle name="20% - Ênfase6 2 5 2 2" xfId="10800"/>
    <cellStyle name="20% - Ênfase6 2 5 3" xfId="12832"/>
    <cellStyle name="20% - Ênfase6 2 6" xfId="2262"/>
    <cellStyle name="20% - Ênfase6 2 7" xfId="3192"/>
    <cellStyle name="20% - Ênfase6 2 7 2" xfId="10065"/>
    <cellStyle name="20% - Ênfase6 2 8" xfId="4004"/>
    <cellStyle name="20% - Ênfase6 2 9" xfId="4816"/>
    <cellStyle name="20% - Ênfase6 2_COTAÇÕES (2)" xfId="5614"/>
    <cellStyle name="20% - Ênfase6 3" xfId="71"/>
    <cellStyle name="20% - Ênfase6 3 10" xfId="7151"/>
    <cellStyle name="20% - Ênfase6 3 11" xfId="7964"/>
    <cellStyle name="20% - Ênfase6 3 12" xfId="8793"/>
    <cellStyle name="20% - Ênfase6 3 13" xfId="11925"/>
    <cellStyle name="20% - Ênfase6 3 2" xfId="72"/>
    <cellStyle name="20% - Ênfase6 3 2 10" xfId="8794"/>
    <cellStyle name="20% - Ênfase6 3 2 11" xfId="12063"/>
    <cellStyle name="20% - Ênfase6 3 2 2" xfId="1446"/>
    <cellStyle name="20% - Ênfase6 3 2 2 2" xfId="9611"/>
    <cellStyle name="20% - Ênfase6 3 2 2 2 2" xfId="10806"/>
    <cellStyle name="20% - Ênfase6 3 2 2 3" xfId="12838"/>
    <cellStyle name="20% - Ênfase6 3 2 3" xfId="2268"/>
    <cellStyle name="20% - Ênfase6 3 2 4" xfId="3333"/>
    <cellStyle name="20% - Ênfase6 3 2 4 2" xfId="10052"/>
    <cellStyle name="20% - Ênfase6 3 2 5" xfId="4142"/>
    <cellStyle name="20% - Ênfase6 3 2 6" xfId="4954"/>
    <cellStyle name="20% - Ênfase6 3 2 7" xfId="6504"/>
    <cellStyle name="20% - Ênfase6 3 2 8" xfId="7313"/>
    <cellStyle name="20% - Ênfase6 3 2 9" xfId="8126"/>
    <cellStyle name="20% - Ênfase6 3 2_COTAÇÕES (2)" xfId="5620"/>
    <cellStyle name="20% - Ênfase6 3 3" xfId="73"/>
    <cellStyle name="20% - Ênfase6 3 3 10" xfId="8795"/>
    <cellStyle name="20% - Ênfase6 3 3 11" xfId="11924"/>
    <cellStyle name="20% - Ênfase6 3 3 2" xfId="1447"/>
    <cellStyle name="20% - Ênfase6 3 3 2 2" xfId="9612"/>
    <cellStyle name="20% - Ênfase6 3 3 2 2 2" xfId="10807"/>
    <cellStyle name="20% - Ênfase6 3 3 2 3" xfId="12839"/>
    <cellStyle name="20% - Ênfase6 3 3 3" xfId="2269"/>
    <cellStyle name="20% - Ênfase6 3 3 4" xfId="3335"/>
    <cellStyle name="20% - Ênfase6 3 3 4 2" xfId="10049"/>
    <cellStyle name="20% - Ênfase6 3 3 5" xfId="4144"/>
    <cellStyle name="20% - Ênfase6 3 3 6" xfId="4956"/>
    <cellStyle name="20% - Ênfase6 3 3 7" xfId="6506"/>
    <cellStyle name="20% - Ênfase6 3 3 8" xfId="7315"/>
    <cellStyle name="20% - Ênfase6 3 3 9" xfId="8128"/>
    <cellStyle name="20% - Ênfase6 3 3_COTAÇÕES (2)" xfId="5621"/>
    <cellStyle name="20% - Ênfase6 3 4" xfId="1445"/>
    <cellStyle name="20% - Ênfase6 3 4 2" xfId="9610"/>
    <cellStyle name="20% - Ênfase6 3 4 2 2" xfId="10805"/>
    <cellStyle name="20% - Ênfase6 3 4 3" xfId="12837"/>
    <cellStyle name="20% - Ênfase6 3 5" xfId="2267"/>
    <cellStyle name="20% - Ênfase6 3 6" xfId="3168"/>
    <cellStyle name="20% - Ênfase6 3 6 2" xfId="10053"/>
    <cellStyle name="20% - Ênfase6 3 7" xfId="3980"/>
    <cellStyle name="20% - Ênfase6 3 8" xfId="4792"/>
    <cellStyle name="20% - Ênfase6 3 9" xfId="6339"/>
    <cellStyle name="20% - Ênfase6 3_COTAÇÕES (2)" xfId="5619"/>
    <cellStyle name="20% - Ênfase6 4" xfId="74"/>
    <cellStyle name="20% - Ênfase6 4 10" xfId="8796"/>
    <cellStyle name="20% - Ênfase6 4 11" xfId="12062"/>
    <cellStyle name="20% - Ênfase6 4 2" xfId="1448"/>
    <cellStyle name="20% - Ênfase6 4 2 2" xfId="9613"/>
    <cellStyle name="20% - Ênfase6 4 2 2 2" xfId="10808"/>
    <cellStyle name="20% - Ênfase6 4 2 3" xfId="12840"/>
    <cellStyle name="20% - Ênfase6 4 3" xfId="2270"/>
    <cellStyle name="20% - Ênfase6 4 4" xfId="3176"/>
    <cellStyle name="20% - Ênfase6 4 4 2" xfId="10048"/>
    <cellStyle name="20% - Ênfase6 4 5" xfId="3988"/>
    <cellStyle name="20% - Ênfase6 4 6" xfId="4800"/>
    <cellStyle name="20% - Ênfase6 4 7" xfId="6347"/>
    <cellStyle name="20% - Ênfase6 4 8" xfId="7159"/>
    <cellStyle name="20% - Ênfase6 4 9" xfId="7972"/>
    <cellStyle name="20% - Ênfase6 4_COTAÇÕES (2)" xfId="5622"/>
    <cellStyle name="20% - Ênfase6 5" xfId="13430"/>
    <cellStyle name="40% - Cor1" xfId="75"/>
    <cellStyle name="40% - Cor1 10" xfId="8003"/>
    <cellStyle name="40% - Cor1 11" xfId="8797"/>
    <cellStyle name="40% - Cor1 12" xfId="11920"/>
    <cellStyle name="40% - Cor1 2" xfId="76"/>
    <cellStyle name="40% - Cor1 2 10" xfId="8798"/>
    <cellStyle name="40% - Cor1 2 11" xfId="11371"/>
    <cellStyle name="40% - Cor1 2 2" xfId="1450"/>
    <cellStyle name="40% - Cor1 2 2 2" xfId="9615"/>
    <cellStyle name="40% - Cor1 2 2 2 2" xfId="10810"/>
    <cellStyle name="40% - Cor1 2 2 3" xfId="12842"/>
    <cellStyle name="40% - Cor1 2 3" xfId="2272"/>
    <cellStyle name="40% - Cor1 2 4" xfId="3336"/>
    <cellStyle name="40% - Cor1 2 4 2" xfId="10042"/>
    <cellStyle name="40% - Cor1 2 5" xfId="4145"/>
    <cellStyle name="40% - Cor1 2 6" xfId="4957"/>
    <cellStyle name="40% - Cor1 2 7" xfId="6507"/>
    <cellStyle name="40% - Cor1 2 8" xfId="7316"/>
    <cellStyle name="40% - Cor1 2 9" xfId="8129"/>
    <cellStyle name="40% - Cor1 2_COTAÇÕES (2)" xfId="5624"/>
    <cellStyle name="40% - Cor1 3" xfId="1449"/>
    <cellStyle name="40% - Cor1 3 2" xfId="9614"/>
    <cellStyle name="40% - Cor1 3 2 2" xfId="10809"/>
    <cellStyle name="40% - Cor1 3 3" xfId="12841"/>
    <cellStyle name="40% - Cor1 4" xfId="2271"/>
    <cellStyle name="40% - Cor1 5" xfId="3207"/>
    <cellStyle name="40% - Cor1 5 2" xfId="10043"/>
    <cellStyle name="40% - Cor1 6" xfId="4019"/>
    <cellStyle name="40% - Cor1 7" xfId="4831"/>
    <cellStyle name="40% - Cor1 8" xfId="6378"/>
    <cellStyle name="40% - Cor1 9" xfId="7190"/>
    <cellStyle name="40% - Cor1_COTAÇÕES (2)" xfId="5623"/>
    <cellStyle name="40% - Cor2" xfId="77"/>
    <cellStyle name="40% - Cor2 10" xfId="8132"/>
    <cellStyle name="40% - Cor2 11" xfId="8799"/>
    <cellStyle name="40% - Cor2 12" xfId="11921"/>
    <cellStyle name="40% - Cor2 2" xfId="78"/>
    <cellStyle name="40% - Cor2 2 10" xfId="8800"/>
    <cellStyle name="40% - Cor2 2 11" xfId="12060"/>
    <cellStyle name="40% - Cor2 2 2" xfId="1452"/>
    <cellStyle name="40% - Cor2 2 2 2" xfId="9617"/>
    <cellStyle name="40% - Cor2 2 2 2 2" xfId="10812"/>
    <cellStyle name="40% - Cor2 2 2 3" xfId="12844"/>
    <cellStyle name="40% - Cor2 2 3" xfId="2274"/>
    <cellStyle name="40% - Cor2 2 4" xfId="3341"/>
    <cellStyle name="40% - Cor2 2 4 2" xfId="10039"/>
    <cellStyle name="40% - Cor2 2 5" xfId="4150"/>
    <cellStyle name="40% - Cor2 2 6" xfId="4962"/>
    <cellStyle name="40% - Cor2 2 7" xfId="6512"/>
    <cellStyle name="40% - Cor2 2 8" xfId="7321"/>
    <cellStyle name="40% - Cor2 2 9" xfId="8134"/>
    <cellStyle name="40% - Cor2 2_COTAÇÕES (2)" xfId="5626"/>
    <cellStyle name="40% - Cor2 3" xfId="1451"/>
    <cellStyle name="40% - Cor2 3 2" xfId="9616"/>
    <cellStyle name="40% - Cor2 3 2 2" xfId="10811"/>
    <cellStyle name="40% - Cor2 3 3" xfId="12843"/>
    <cellStyle name="40% - Cor2 4" xfId="2273"/>
    <cellStyle name="40% - Cor2 5" xfId="3339"/>
    <cellStyle name="40% - Cor2 5 2" xfId="10040"/>
    <cellStyle name="40% - Cor2 6" xfId="4148"/>
    <cellStyle name="40% - Cor2 7" xfId="4960"/>
    <cellStyle name="40% - Cor2 8" xfId="6510"/>
    <cellStyle name="40% - Cor2 9" xfId="7319"/>
    <cellStyle name="40% - Cor2_COTAÇÕES (2)" xfId="5625"/>
    <cellStyle name="40% - Cor3" xfId="79"/>
    <cellStyle name="40% - Cor3 10" xfId="8138"/>
    <cellStyle name="40% - Cor3 11" xfId="8801"/>
    <cellStyle name="40% - Cor3 12" xfId="11919"/>
    <cellStyle name="40% - Cor3 2" xfId="80"/>
    <cellStyle name="40% - Cor3 2 10" xfId="8802"/>
    <cellStyle name="40% - Cor3 2 11" xfId="11918"/>
    <cellStyle name="40% - Cor3 2 2" xfId="1454"/>
    <cellStyle name="40% - Cor3 2 2 2" xfId="9619"/>
    <cellStyle name="40% - Cor3 2 2 2 2" xfId="10814"/>
    <cellStyle name="40% - Cor3 2 2 3" xfId="12846"/>
    <cellStyle name="40% - Cor3 2 3" xfId="2276"/>
    <cellStyle name="40% - Cor3 2 4" xfId="3347"/>
    <cellStyle name="40% - Cor3 2 4 2" xfId="10034"/>
    <cellStyle name="40% - Cor3 2 5" xfId="4156"/>
    <cellStyle name="40% - Cor3 2 6" xfId="4968"/>
    <cellStyle name="40% - Cor3 2 7" xfId="6518"/>
    <cellStyle name="40% - Cor3 2 8" xfId="7327"/>
    <cellStyle name="40% - Cor3 2 9" xfId="8140"/>
    <cellStyle name="40% - Cor3 2_COTAÇÕES (2)" xfId="5628"/>
    <cellStyle name="40% - Cor3 3" xfId="1453"/>
    <cellStyle name="40% - Cor3 3 2" xfId="9618"/>
    <cellStyle name="40% - Cor3 3 2 2" xfId="10813"/>
    <cellStyle name="40% - Cor3 3 3" xfId="12845"/>
    <cellStyle name="40% - Cor3 4" xfId="2275"/>
    <cellStyle name="40% - Cor3 5" xfId="3345"/>
    <cellStyle name="40% - Cor3 5 2" xfId="10035"/>
    <cellStyle name="40% - Cor3 6" xfId="4154"/>
    <cellStyle name="40% - Cor3 7" xfId="4966"/>
    <cellStyle name="40% - Cor3 8" xfId="6516"/>
    <cellStyle name="40% - Cor3 9" xfId="7325"/>
    <cellStyle name="40% - Cor3_COTAÇÕES (2)" xfId="5627"/>
    <cellStyle name="40% - Cor4" xfId="81"/>
    <cellStyle name="40% - Cor4 10" xfId="8142"/>
    <cellStyle name="40% - Cor4 11" xfId="8803"/>
    <cellStyle name="40% - Cor4 12" xfId="11917"/>
    <cellStyle name="40% - Cor4 2" xfId="82"/>
    <cellStyle name="40% - Cor4 2 10" xfId="8804"/>
    <cellStyle name="40% - Cor4 2 11" xfId="11916"/>
    <cellStyle name="40% - Cor4 2 2" xfId="1456"/>
    <cellStyle name="40% - Cor4 2 2 2" xfId="9621"/>
    <cellStyle name="40% - Cor4 2 2 2 2" xfId="10816"/>
    <cellStyle name="40% - Cor4 2 2 3" xfId="12848"/>
    <cellStyle name="40% - Cor4 2 3" xfId="2278"/>
    <cellStyle name="40% - Cor4 2 4" xfId="3354"/>
    <cellStyle name="40% - Cor4 2 4 2" xfId="10030"/>
    <cellStyle name="40% - Cor4 2 5" xfId="4163"/>
    <cellStyle name="40% - Cor4 2 6" xfId="4975"/>
    <cellStyle name="40% - Cor4 2 7" xfId="6525"/>
    <cellStyle name="40% - Cor4 2 8" xfId="7334"/>
    <cellStyle name="40% - Cor4 2 9" xfId="8147"/>
    <cellStyle name="40% - Cor4 2_COTAÇÕES (2)" xfId="5630"/>
    <cellStyle name="40% - Cor4 3" xfId="1455"/>
    <cellStyle name="40% - Cor4 3 2" xfId="9620"/>
    <cellStyle name="40% - Cor4 3 2 2" xfId="10815"/>
    <cellStyle name="40% - Cor4 3 3" xfId="12847"/>
    <cellStyle name="40% - Cor4 4" xfId="2277"/>
    <cellStyle name="40% - Cor4 5" xfId="3349"/>
    <cellStyle name="40% - Cor4 5 2" xfId="10031"/>
    <cellStyle name="40% - Cor4 6" xfId="4158"/>
    <cellStyle name="40% - Cor4 7" xfId="4970"/>
    <cellStyle name="40% - Cor4 8" xfId="6520"/>
    <cellStyle name="40% - Cor4 9" xfId="7329"/>
    <cellStyle name="40% - Cor4_COTAÇÕES (2)" xfId="5629"/>
    <cellStyle name="40% - Cor5" xfId="83"/>
    <cellStyle name="40% - Cor5 10" xfId="8149"/>
    <cellStyle name="40% - Cor5 11" xfId="8805"/>
    <cellStyle name="40% - Cor5 12" xfId="11915"/>
    <cellStyle name="40% - Cor5 2" xfId="84"/>
    <cellStyle name="40% - Cor5 2 10" xfId="8806"/>
    <cellStyle name="40% - Cor5 2 11" xfId="12059"/>
    <cellStyle name="40% - Cor5 2 2" xfId="1458"/>
    <cellStyle name="40% - Cor5 2 2 2" xfId="9623"/>
    <cellStyle name="40% - Cor5 2 2 2 2" xfId="10818"/>
    <cellStyle name="40% - Cor5 2 2 3" xfId="12850"/>
    <cellStyle name="40% - Cor5 2 3" xfId="2280"/>
    <cellStyle name="40% - Cor5 2 4" xfId="3358"/>
    <cellStyle name="40% - Cor5 2 4 2" xfId="10026"/>
    <cellStyle name="40% - Cor5 2 5" xfId="4167"/>
    <cellStyle name="40% - Cor5 2 6" xfId="4979"/>
    <cellStyle name="40% - Cor5 2 7" xfId="6529"/>
    <cellStyle name="40% - Cor5 2 8" xfId="7338"/>
    <cellStyle name="40% - Cor5 2 9" xfId="8151"/>
    <cellStyle name="40% - Cor5 2_COTAÇÕES (2)" xfId="5632"/>
    <cellStyle name="40% - Cor5 3" xfId="1457"/>
    <cellStyle name="40% - Cor5 3 2" xfId="9622"/>
    <cellStyle name="40% - Cor5 3 2 2" xfId="10817"/>
    <cellStyle name="40% - Cor5 3 3" xfId="12849"/>
    <cellStyle name="40% - Cor5 4" xfId="2279"/>
    <cellStyle name="40% - Cor5 5" xfId="3356"/>
    <cellStyle name="40% - Cor5 5 2" xfId="10027"/>
    <cellStyle name="40% - Cor5 6" xfId="4165"/>
    <cellStyle name="40% - Cor5 7" xfId="4977"/>
    <cellStyle name="40% - Cor5 8" xfId="6527"/>
    <cellStyle name="40% - Cor5 9" xfId="7336"/>
    <cellStyle name="40% - Cor5_COTAÇÕES (2)" xfId="5631"/>
    <cellStyle name="40% - Cor6" xfId="85"/>
    <cellStyle name="40% - Cor6 10" xfId="8144"/>
    <cellStyle name="40% - Cor6 11" xfId="8807"/>
    <cellStyle name="40% - Cor6 12" xfId="11914"/>
    <cellStyle name="40% - Cor6 2" xfId="86"/>
    <cellStyle name="40% - Cor6 2 10" xfId="8808"/>
    <cellStyle name="40% - Cor6 2 11" xfId="12058"/>
    <cellStyle name="40% - Cor6 2 2" xfId="1460"/>
    <cellStyle name="40% - Cor6 2 2 2" xfId="9625"/>
    <cellStyle name="40% - Cor6 2 2 2 2" xfId="10820"/>
    <cellStyle name="40% - Cor6 2 2 3" xfId="12852"/>
    <cellStyle name="40% - Cor6 2 3" xfId="2282"/>
    <cellStyle name="40% - Cor6 2 4" xfId="3360"/>
    <cellStyle name="40% - Cor6 2 4 2" xfId="10021"/>
    <cellStyle name="40% - Cor6 2 5" xfId="4169"/>
    <cellStyle name="40% - Cor6 2 6" xfId="4981"/>
    <cellStyle name="40% - Cor6 2 7" xfId="6531"/>
    <cellStyle name="40% - Cor6 2 8" xfId="7340"/>
    <cellStyle name="40% - Cor6 2 9" xfId="8153"/>
    <cellStyle name="40% - Cor6 2_COTAÇÕES (2)" xfId="5634"/>
    <cellStyle name="40% - Cor6 3" xfId="1459"/>
    <cellStyle name="40% - Cor6 3 2" xfId="9624"/>
    <cellStyle name="40% - Cor6 3 2 2" xfId="10819"/>
    <cellStyle name="40% - Cor6 3 3" xfId="12851"/>
    <cellStyle name="40% - Cor6 4" xfId="2281"/>
    <cellStyle name="40% - Cor6 5" xfId="3351"/>
    <cellStyle name="40% - Cor6 5 2" xfId="10022"/>
    <cellStyle name="40% - Cor6 6" xfId="4160"/>
    <cellStyle name="40% - Cor6 7" xfId="4972"/>
    <cellStyle name="40% - Cor6 8" xfId="6522"/>
    <cellStyle name="40% - Cor6 9" xfId="7331"/>
    <cellStyle name="40% - Cor6_COTAÇÕES (2)" xfId="5633"/>
    <cellStyle name="40% - Ênfase1 2" xfId="87"/>
    <cellStyle name="40% - Ênfase1 2 10" xfId="6532"/>
    <cellStyle name="40% - Ênfase1 2 11" xfId="7341"/>
    <cellStyle name="40% - Ênfase1 2 12" xfId="8154"/>
    <cellStyle name="40% - Ênfase1 2 13" xfId="8809"/>
    <cellStyle name="40% - Ênfase1 2 14" xfId="11912"/>
    <cellStyle name="40% - Ênfase1 2 2" xfId="88"/>
    <cellStyle name="40% - Ênfase1 2 2 10" xfId="8155"/>
    <cellStyle name="40% - Ênfase1 2 2 11" xfId="8810"/>
    <cellStyle name="40% - Ênfase1 2 2 12" xfId="11363"/>
    <cellStyle name="40% - Ênfase1 2 2 2" xfId="89"/>
    <cellStyle name="40% - Ênfase1 2 2 2 10" xfId="8811"/>
    <cellStyle name="40% - Ênfase1 2 2 2 11" xfId="11913"/>
    <cellStyle name="40% - Ênfase1 2 2 2 2" xfId="1463"/>
    <cellStyle name="40% - Ênfase1 2 2 2 2 2" xfId="9628"/>
    <cellStyle name="40% - Ênfase1 2 2 2 2 2 2" xfId="10823"/>
    <cellStyle name="40% - Ênfase1 2 2 2 2 3" xfId="12855"/>
    <cellStyle name="40% - Ênfase1 2 2 2 3" xfId="2285"/>
    <cellStyle name="40% - Ênfase1 2 2 2 4" xfId="3184"/>
    <cellStyle name="40% - Ênfase1 2 2 2 4 2" xfId="10013"/>
    <cellStyle name="40% - Ênfase1 2 2 2 5" xfId="3996"/>
    <cellStyle name="40% - Ênfase1 2 2 2 6" xfId="4808"/>
    <cellStyle name="40% - Ênfase1 2 2 2 7" xfId="6355"/>
    <cellStyle name="40% - Ênfase1 2 2 2 8" xfId="7167"/>
    <cellStyle name="40% - Ênfase1 2 2 2 9" xfId="7980"/>
    <cellStyle name="40% - Ênfase1 2 2 2_COTAÇÕES (2)" xfId="5637"/>
    <cellStyle name="40% - Ênfase1 2 2 3" xfId="1462"/>
    <cellStyle name="40% - Ênfase1 2 2 3 2" xfId="9627"/>
    <cellStyle name="40% - Ênfase1 2 2 3 2 2" xfId="10822"/>
    <cellStyle name="40% - Ênfase1 2 2 3 3" xfId="12854"/>
    <cellStyle name="40% - Ênfase1 2 2 4" xfId="2284"/>
    <cellStyle name="40% - Ênfase1 2 2 5" xfId="3362"/>
    <cellStyle name="40% - Ênfase1 2 2 5 2" xfId="10014"/>
    <cellStyle name="40% - Ênfase1 2 2 6" xfId="4171"/>
    <cellStyle name="40% - Ênfase1 2 2 7" xfId="4983"/>
    <cellStyle name="40% - Ênfase1 2 2 8" xfId="6533"/>
    <cellStyle name="40% - Ênfase1 2 2 9" xfId="7342"/>
    <cellStyle name="40% - Ênfase1 2 2_COTAÇÕES (2)" xfId="5636"/>
    <cellStyle name="40% - Ênfase1 2 3" xfId="90"/>
    <cellStyle name="40% - Ênfase1 2 3 10" xfId="8812"/>
    <cellStyle name="40% - Ênfase1 2 3 11" xfId="12057"/>
    <cellStyle name="40% - Ênfase1 2 3 2" xfId="1464"/>
    <cellStyle name="40% - Ênfase1 2 3 2 2" xfId="9629"/>
    <cellStyle name="40% - Ênfase1 2 3 2 2 2" xfId="10824"/>
    <cellStyle name="40% - Ênfase1 2 3 2 3" xfId="12856"/>
    <cellStyle name="40% - Ênfase1 2 3 3" xfId="2286"/>
    <cellStyle name="40% - Ênfase1 2 3 4" xfId="3363"/>
    <cellStyle name="40% - Ênfase1 2 3 4 2" xfId="10011"/>
    <cellStyle name="40% - Ênfase1 2 3 5" xfId="4172"/>
    <cellStyle name="40% - Ênfase1 2 3 6" xfId="4984"/>
    <cellStyle name="40% - Ênfase1 2 3 7" xfId="6534"/>
    <cellStyle name="40% - Ênfase1 2 3 8" xfId="7343"/>
    <cellStyle name="40% - Ênfase1 2 3 9" xfId="8156"/>
    <cellStyle name="40% - Ênfase1 2 3_COTAÇÕES (2)" xfId="5638"/>
    <cellStyle name="40% - Ênfase1 2 4" xfId="91"/>
    <cellStyle name="40% - Ênfase1 2 4 10" xfId="8813"/>
    <cellStyle name="40% - Ênfase1 2 4 11" xfId="11907"/>
    <cellStyle name="40% - Ênfase1 2 4 2" xfId="1465"/>
    <cellStyle name="40% - Ênfase1 2 4 2 2" xfId="9630"/>
    <cellStyle name="40% - Ênfase1 2 4 2 2 2" xfId="10825"/>
    <cellStyle name="40% - Ênfase1 2 4 2 3" xfId="12857"/>
    <cellStyle name="40% - Ênfase1 2 4 3" xfId="2287"/>
    <cellStyle name="40% - Ênfase1 2 4 4" xfId="3365"/>
    <cellStyle name="40% - Ênfase1 2 4 4 2" xfId="10007"/>
    <cellStyle name="40% - Ênfase1 2 4 5" xfId="4174"/>
    <cellStyle name="40% - Ênfase1 2 4 6" xfId="4986"/>
    <cellStyle name="40% - Ênfase1 2 4 7" xfId="6536"/>
    <cellStyle name="40% - Ênfase1 2 4 8" xfId="7345"/>
    <cellStyle name="40% - Ênfase1 2 4 9" xfId="8158"/>
    <cellStyle name="40% - Ênfase1 2 4_COTAÇÕES (2)" xfId="5639"/>
    <cellStyle name="40% - Ênfase1 2 5" xfId="1461"/>
    <cellStyle name="40% - Ênfase1 2 5 2" xfId="9626"/>
    <cellStyle name="40% - Ênfase1 2 5 2 2" xfId="10821"/>
    <cellStyle name="40% - Ênfase1 2 5 3" xfId="12853"/>
    <cellStyle name="40% - Ênfase1 2 6" xfId="2283"/>
    <cellStyle name="40% - Ênfase1 2 7" xfId="3361"/>
    <cellStyle name="40% - Ênfase1 2 7 2" xfId="10017"/>
    <cellStyle name="40% - Ênfase1 2 8" xfId="4170"/>
    <cellStyle name="40% - Ênfase1 2 9" xfId="4982"/>
    <cellStyle name="40% - Ênfase1 2_COTAÇÕES (2)" xfId="5635"/>
    <cellStyle name="40% - Ênfase1 3" xfId="92"/>
    <cellStyle name="40% - Ênfase1 3 10" xfId="7225"/>
    <cellStyle name="40% - Ênfase1 3 11" xfId="8038"/>
    <cellStyle name="40% - Ênfase1 3 12" xfId="8814"/>
    <cellStyle name="40% - Ênfase1 3 13" xfId="11911"/>
    <cellStyle name="40% - Ênfase1 3 2" xfId="93"/>
    <cellStyle name="40% - Ênfase1 3 2 10" xfId="8815"/>
    <cellStyle name="40% - Ênfase1 3 2 11" xfId="11908"/>
    <cellStyle name="40% - Ênfase1 3 2 2" xfId="1467"/>
    <cellStyle name="40% - Ênfase1 3 2 2 2" xfId="9632"/>
    <cellStyle name="40% - Ênfase1 3 2 2 2 2" xfId="10827"/>
    <cellStyle name="40% - Ênfase1 3 2 2 3" xfId="12859"/>
    <cellStyle name="40% - Ênfase1 3 2 3" xfId="2289"/>
    <cellStyle name="40% - Ênfase1 3 2 4" xfId="3245"/>
    <cellStyle name="40% - Ênfase1 3 2 4 2" xfId="10002"/>
    <cellStyle name="40% - Ênfase1 3 2 5" xfId="4056"/>
    <cellStyle name="40% - Ênfase1 3 2 6" xfId="4868"/>
    <cellStyle name="40% - Ênfase1 3 2 7" xfId="6416"/>
    <cellStyle name="40% - Ênfase1 3 2 8" xfId="7227"/>
    <cellStyle name="40% - Ênfase1 3 2 9" xfId="8040"/>
    <cellStyle name="40% - Ênfase1 3 2_COTAÇÕES (2)" xfId="5641"/>
    <cellStyle name="40% - Ênfase1 3 3" xfId="94"/>
    <cellStyle name="40% - Ênfase1 3 3 10" xfId="8816"/>
    <cellStyle name="40% - Ênfase1 3 3 11" xfId="11909"/>
    <cellStyle name="40% - Ênfase1 3 3 2" xfId="1468"/>
    <cellStyle name="40% - Ênfase1 3 3 2 2" xfId="9633"/>
    <cellStyle name="40% - Ênfase1 3 3 2 2 2" xfId="10828"/>
    <cellStyle name="40% - Ênfase1 3 3 2 3" xfId="12860"/>
    <cellStyle name="40% - Ênfase1 3 3 3" xfId="2290"/>
    <cellStyle name="40% - Ênfase1 3 3 4" xfId="3366"/>
    <cellStyle name="40% - Ênfase1 3 3 4 2" xfId="10001"/>
    <cellStyle name="40% - Ênfase1 3 3 5" xfId="4175"/>
    <cellStyle name="40% - Ênfase1 3 3 6" xfId="4987"/>
    <cellStyle name="40% - Ênfase1 3 3 7" xfId="6537"/>
    <cellStyle name="40% - Ênfase1 3 3 8" xfId="7346"/>
    <cellStyle name="40% - Ênfase1 3 3 9" xfId="8159"/>
    <cellStyle name="40% - Ênfase1 3 3_COTAÇÕES (2)" xfId="5642"/>
    <cellStyle name="40% - Ênfase1 3 4" xfId="1466"/>
    <cellStyle name="40% - Ênfase1 3 4 2" xfId="9631"/>
    <cellStyle name="40% - Ênfase1 3 4 2 2" xfId="10826"/>
    <cellStyle name="40% - Ênfase1 3 4 3" xfId="12858"/>
    <cellStyle name="40% - Ênfase1 3 5" xfId="2288"/>
    <cellStyle name="40% - Ênfase1 3 6" xfId="3243"/>
    <cellStyle name="40% - Ênfase1 3 6 2" xfId="10006"/>
    <cellStyle name="40% - Ênfase1 3 7" xfId="4054"/>
    <cellStyle name="40% - Ênfase1 3 8" xfId="4866"/>
    <cellStyle name="40% - Ênfase1 3 9" xfId="6414"/>
    <cellStyle name="40% - Ênfase1 3_COTAÇÕES (2)" xfId="5640"/>
    <cellStyle name="40% - Ênfase1 4" xfId="95"/>
    <cellStyle name="40% - Ênfase1 4 10" xfId="8817"/>
    <cellStyle name="40% - Ênfase1 4 11" xfId="12055"/>
    <cellStyle name="40% - Ênfase1 4 2" xfId="1469"/>
    <cellStyle name="40% - Ênfase1 4 2 2" xfId="9634"/>
    <cellStyle name="40% - Ênfase1 4 2 2 2" xfId="10829"/>
    <cellStyle name="40% - Ênfase1 4 2 3" xfId="12861"/>
    <cellStyle name="40% - Ênfase1 4 3" xfId="2291"/>
    <cellStyle name="40% - Ênfase1 4 4" xfId="3247"/>
    <cellStyle name="40% - Ênfase1 4 4 2" xfId="9998"/>
    <cellStyle name="40% - Ênfase1 4 5" xfId="4058"/>
    <cellStyle name="40% - Ênfase1 4 6" xfId="4870"/>
    <cellStyle name="40% - Ênfase1 4 7" xfId="6418"/>
    <cellStyle name="40% - Ênfase1 4 8" xfId="7229"/>
    <cellStyle name="40% - Ênfase1 4 9" xfId="8042"/>
    <cellStyle name="40% - Ênfase1 4_COTAÇÕES (2)" xfId="5643"/>
    <cellStyle name="40% - Ênfase1 5" xfId="13431"/>
    <cellStyle name="40% - Ênfase2 2" xfId="96"/>
    <cellStyle name="40% - Ênfase2 2 10" xfId="6538"/>
    <cellStyle name="40% - Ênfase2 2 11" xfId="7347"/>
    <cellStyle name="40% - Ênfase2 2 12" xfId="8160"/>
    <cellStyle name="40% - Ênfase2 2 13" xfId="8818"/>
    <cellStyle name="40% - Ênfase2 2 14" xfId="11910"/>
    <cellStyle name="40% - Ênfase2 2 2" xfId="97"/>
    <cellStyle name="40% - Ênfase2 2 2 10" xfId="8162"/>
    <cellStyle name="40% - Ênfase2 2 2 11" xfId="8819"/>
    <cellStyle name="40% - Ênfase2 2 2 12" xfId="12056"/>
    <cellStyle name="40% - Ênfase2 2 2 2" xfId="98"/>
    <cellStyle name="40% - Ênfase2 2 2 2 10" xfId="8820"/>
    <cellStyle name="40% - Ênfase2 2 2 2 11" xfId="11905"/>
    <cellStyle name="40% - Ênfase2 2 2 2 2" xfId="1472"/>
    <cellStyle name="40% - Ênfase2 2 2 2 2 2" xfId="9637"/>
    <cellStyle name="40% - Ênfase2 2 2 2 2 2 2" xfId="10832"/>
    <cellStyle name="40% - Ênfase2 2 2 2 2 3" xfId="12864"/>
    <cellStyle name="40% - Ênfase2 2 2 2 3" xfId="2294"/>
    <cellStyle name="40% - Ênfase2 2 2 2 4" xfId="3373"/>
    <cellStyle name="40% - Ênfase2 2 2 2 4 2" xfId="9991"/>
    <cellStyle name="40% - Ênfase2 2 2 2 5" xfId="4182"/>
    <cellStyle name="40% - Ênfase2 2 2 2 6" xfId="4994"/>
    <cellStyle name="40% - Ênfase2 2 2 2 7" xfId="6544"/>
    <cellStyle name="40% - Ênfase2 2 2 2 8" xfId="7353"/>
    <cellStyle name="40% - Ênfase2 2 2 2 9" xfId="8166"/>
    <cellStyle name="40% - Ênfase2 2 2 2_COTAÇÕES (2)" xfId="5646"/>
    <cellStyle name="40% - Ênfase2 2 2 3" xfId="1471"/>
    <cellStyle name="40% - Ênfase2 2 2 3 2" xfId="9636"/>
    <cellStyle name="40% - Ênfase2 2 2 3 2 2" xfId="10831"/>
    <cellStyle name="40% - Ênfase2 2 2 3 3" xfId="12863"/>
    <cellStyle name="40% - Ênfase2 2 2 4" xfId="2293"/>
    <cellStyle name="40% - Ênfase2 2 2 5" xfId="3369"/>
    <cellStyle name="40% - Ênfase2 2 2 5 2" xfId="9992"/>
    <cellStyle name="40% - Ênfase2 2 2 6" xfId="4178"/>
    <cellStyle name="40% - Ênfase2 2 2 7" xfId="4990"/>
    <cellStyle name="40% - Ênfase2 2 2 8" xfId="6540"/>
    <cellStyle name="40% - Ênfase2 2 2 9" xfId="7349"/>
    <cellStyle name="40% - Ênfase2 2 2_COTAÇÕES (2)" xfId="5645"/>
    <cellStyle name="40% - Ênfase2 2 3" xfId="99"/>
    <cellStyle name="40% - Ênfase2 2 3 10" xfId="8821"/>
    <cellStyle name="40% - Ênfase2 2 3 11" xfId="11356"/>
    <cellStyle name="40% - Ênfase2 2 3 2" xfId="1473"/>
    <cellStyle name="40% - Ênfase2 2 3 2 2" xfId="9638"/>
    <cellStyle name="40% - Ênfase2 2 3 2 2 2" xfId="10833"/>
    <cellStyle name="40% - Ênfase2 2 3 2 3" xfId="12865"/>
    <cellStyle name="40% - Ênfase2 2 3 3" xfId="2295"/>
    <cellStyle name="40% - Ênfase2 2 3 4" xfId="3213"/>
    <cellStyle name="40% - Ênfase2 2 3 4 2" xfId="9989"/>
    <cellStyle name="40% - Ênfase2 2 3 5" xfId="4025"/>
    <cellStyle name="40% - Ênfase2 2 3 6" xfId="4837"/>
    <cellStyle name="40% - Ênfase2 2 3 7" xfId="6384"/>
    <cellStyle name="40% - Ênfase2 2 3 8" xfId="7196"/>
    <cellStyle name="40% - Ênfase2 2 3 9" xfId="8009"/>
    <cellStyle name="40% - Ênfase2 2 3_COTAÇÕES (2)" xfId="5647"/>
    <cellStyle name="40% - Ênfase2 2 4" xfId="100"/>
    <cellStyle name="40% - Ênfase2 2 4 10" xfId="8822"/>
    <cellStyle name="40% - Ênfase2 2 4 11" xfId="11906"/>
    <cellStyle name="40% - Ênfase2 2 4 2" xfId="1474"/>
    <cellStyle name="40% - Ênfase2 2 4 2 2" xfId="9639"/>
    <cellStyle name="40% - Ênfase2 2 4 2 2 2" xfId="10834"/>
    <cellStyle name="40% - Ênfase2 2 4 2 3" xfId="12866"/>
    <cellStyle name="40% - Ênfase2 2 4 3" xfId="2296"/>
    <cellStyle name="40% - Ênfase2 2 4 4" xfId="3376"/>
    <cellStyle name="40% - Ênfase2 2 4 4 2" xfId="9985"/>
    <cellStyle name="40% - Ênfase2 2 4 5" xfId="4185"/>
    <cellStyle name="40% - Ênfase2 2 4 6" xfId="4997"/>
    <cellStyle name="40% - Ênfase2 2 4 7" xfId="6547"/>
    <cellStyle name="40% - Ênfase2 2 4 8" xfId="7356"/>
    <cellStyle name="40% - Ênfase2 2 4 9" xfId="8169"/>
    <cellStyle name="40% - Ênfase2 2 4_COTAÇÕES (2)" xfId="5648"/>
    <cellStyle name="40% - Ênfase2 2 5" xfId="1470"/>
    <cellStyle name="40% - Ênfase2 2 5 2" xfId="9635"/>
    <cellStyle name="40% - Ênfase2 2 5 2 2" xfId="10830"/>
    <cellStyle name="40% - Ênfase2 2 5 3" xfId="12862"/>
    <cellStyle name="40% - Ênfase2 2 6" xfId="2292"/>
    <cellStyle name="40% - Ênfase2 2 7" xfId="3367"/>
    <cellStyle name="40% - Ênfase2 2 7 2" xfId="9997"/>
    <cellStyle name="40% - Ênfase2 2 8" xfId="4176"/>
    <cellStyle name="40% - Ênfase2 2 9" xfId="4988"/>
    <cellStyle name="40% - Ênfase2 2_COTAÇÕES (2)" xfId="5644"/>
    <cellStyle name="40% - Ênfase2 3" xfId="101"/>
    <cellStyle name="40% - Ênfase2 3 10" xfId="7235"/>
    <cellStyle name="40% - Ênfase2 3 11" xfId="8048"/>
    <cellStyle name="40% - Ênfase2 3 12" xfId="8823"/>
    <cellStyle name="40% - Ênfase2 3 13" xfId="10634"/>
    <cellStyle name="40% - Ênfase2 3 2" xfId="102"/>
    <cellStyle name="40% - Ênfase2 3 2 10" xfId="8824"/>
    <cellStyle name="40% - Ênfase2 3 2 11" xfId="12052"/>
    <cellStyle name="40% - Ênfase2 3 2 2" xfId="1476"/>
    <cellStyle name="40% - Ênfase2 3 2 2 2" xfId="9641"/>
    <cellStyle name="40% - Ênfase2 3 2 2 2 2" xfId="10836"/>
    <cellStyle name="40% - Ênfase2 3 2 2 3" xfId="12868"/>
    <cellStyle name="40% - Ênfase2 3 2 3" xfId="2298"/>
    <cellStyle name="40% - Ênfase2 3 2 4" xfId="3379"/>
    <cellStyle name="40% - Ênfase2 3 2 4 2" xfId="9980"/>
    <cellStyle name="40% - Ênfase2 3 2 5" xfId="4188"/>
    <cellStyle name="40% - Ênfase2 3 2 6" xfId="5000"/>
    <cellStyle name="40% - Ênfase2 3 2 7" xfId="6550"/>
    <cellStyle name="40% - Ênfase2 3 2 8" xfId="7359"/>
    <cellStyle name="40% - Ênfase2 3 2 9" xfId="8172"/>
    <cellStyle name="40% - Ênfase2 3 2_COTAÇÕES (2)" xfId="5650"/>
    <cellStyle name="40% - Ênfase2 3 3" xfId="103"/>
    <cellStyle name="40% - Ênfase2 3 3 10" xfId="8825"/>
    <cellStyle name="40% - Ênfase2 3 3 11" xfId="11904"/>
    <cellStyle name="40% - Ênfase2 3 3 2" xfId="1477"/>
    <cellStyle name="40% - Ênfase2 3 3 2 2" xfId="9642"/>
    <cellStyle name="40% - Ênfase2 3 3 2 2 2" xfId="10837"/>
    <cellStyle name="40% - Ênfase2 3 3 2 3" xfId="12869"/>
    <cellStyle name="40% - Ênfase2 3 3 3" xfId="2299"/>
    <cellStyle name="40% - Ênfase2 3 3 4" xfId="3380"/>
    <cellStyle name="40% - Ênfase2 3 3 4 2" xfId="9979"/>
    <cellStyle name="40% - Ênfase2 3 3 5" xfId="4189"/>
    <cellStyle name="40% - Ênfase2 3 3 6" xfId="5001"/>
    <cellStyle name="40% - Ênfase2 3 3 7" xfId="6551"/>
    <cellStyle name="40% - Ênfase2 3 3 8" xfId="7360"/>
    <cellStyle name="40% - Ênfase2 3 3 9" xfId="8173"/>
    <cellStyle name="40% - Ênfase2 3 3_COTAÇÕES (2)" xfId="5651"/>
    <cellStyle name="40% - Ênfase2 3 4" xfId="1475"/>
    <cellStyle name="40% - Ênfase2 3 4 2" xfId="9640"/>
    <cellStyle name="40% - Ênfase2 3 4 2 2" xfId="10835"/>
    <cellStyle name="40% - Ênfase2 3 4 3" xfId="12867"/>
    <cellStyle name="40% - Ênfase2 3 5" xfId="2297"/>
    <cellStyle name="40% - Ênfase2 3 6" xfId="3253"/>
    <cellStyle name="40% - Ênfase2 3 6 2" xfId="9984"/>
    <cellStyle name="40% - Ênfase2 3 7" xfId="4064"/>
    <cellStyle name="40% - Ênfase2 3 8" xfId="4876"/>
    <cellStyle name="40% - Ênfase2 3 9" xfId="6424"/>
    <cellStyle name="40% - Ênfase2 3_COTAÇÕES (2)" xfId="5649"/>
    <cellStyle name="40% - Ênfase2 4" xfId="104"/>
    <cellStyle name="40% - Ênfase2 4 10" xfId="8826"/>
    <cellStyle name="40% - Ênfase2 4 11" xfId="12054"/>
    <cellStyle name="40% - Ênfase2 4 2" xfId="1478"/>
    <cellStyle name="40% - Ênfase2 4 2 2" xfId="9643"/>
    <cellStyle name="40% - Ênfase2 4 2 2 2" xfId="10838"/>
    <cellStyle name="40% - Ênfase2 4 2 3" xfId="12870"/>
    <cellStyle name="40% - Ênfase2 4 3" xfId="2300"/>
    <cellStyle name="40% - Ênfase2 4 4" xfId="3255"/>
    <cellStyle name="40% - Ênfase2 4 4 2" xfId="9976"/>
    <cellStyle name="40% - Ênfase2 4 5" xfId="4066"/>
    <cellStyle name="40% - Ênfase2 4 6" xfId="4878"/>
    <cellStyle name="40% - Ênfase2 4 7" xfId="6426"/>
    <cellStyle name="40% - Ênfase2 4 8" xfId="7237"/>
    <cellStyle name="40% - Ênfase2 4 9" xfId="8050"/>
    <cellStyle name="40% - Ênfase2 4_COTAÇÕES (2)" xfId="5652"/>
    <cellStyle name="40% - Ênfase2 5" xfId="13432"/>
    <cellStyle name="40% - Ênfase3 2" xfId="105"/>
    <cellStyle name="40% - Ênfase3 2 10" xfId="6554"/>
    <cellStyle name="40% - Ênfase3 2 11" xfId="7363"/>
    <cellStyle name="40% - Ênfase3 2 12" xfId="8176"/>
    <cellStyle name="40% - Ênfase3 2 13" xfId="8827"/>
    <cellStyle name="40% - Ênfase3 2 14" xfId="11903"/>
    <cellStyle name="40% - Ênfase3 2 2" xfId="106"/>
    <cellStyle name="40% - Ênfase3 2 2 10" xfId="8180"/>
    <cellStyle name="40% - Ênfase3 2 2 11" xfId="8828"/>
    <cellStyle name="40% - Ênfase3 2 2 12" xfId="12053"/>
    <cellStyle name="40% - Ênfase3 2 2 2" xfId="107"/>
    <cellStyle name="40% - Ênfase3 2 2 2 10" xfId="8829"/>
    <cellStyle name="40% - Ênfase3 2 2 2 11" xfId="11901"/>
    <cellStyle name="40% - Ênfase3 2 2 2 2" xfId="1481"/>
    <cellStyle name="40% - Ênfase3 2 2 2 2 2" xfId="9646"/>
    <cellStyle name="40% - Ênfase3 2 2 2 2 2 2" xfId="10841"/>
    <cellStyle name="40% - Ênfase3 2 2 2 2 3" xfId="12873"/>
    <cellStyle name="40% - Ênfase3 2 2 2 3" xfId="2303"/>
    <cellStyle name="40% - Ênfase3 2 2 2 4" xfId="3389"/>
    <cellStyle name="40% - Ênfase3 2 2 2 4 2" xfId="9969"/>
    <cellStyle name="40% - Ênfase3 2 2 2 5" xfId="4198"/>
    <cellStyle name="40% - Ênfase3 2 2 2 6" xfId="5010"/>
    <cellStyle name="40% - Ênfase3 2 2 2 7" xfId="6560"/>
    <cellStyle name="40% - Ênfase3 2 2 2 8" xfId="7369"/>
    <cellStyle name="40% - Ênfase3 2 2 2 9" xfId="8182"/>
    <cellStyle name="40% - Ênfase3 2 2 2_COTAÇÕES (2)" xfId="5655"/>
    <cellStyle name="40% - Ênfase3 2 2 3" xfId="1480"/>
    <cellStyle name="40% - Ênfase3 2 2 3 2" xfId="9645"/>
    <cellStyle name="40% - Ênfase3 2 2 3 2 2" xfId="10840"/>
    <cellStyle name="40% - Ênfase3 2 2 3 3" xfId="12872"/>
    <cellStyle name="40% - Ênfase3 2 2 4" xfId="2302"/>
    <cellStyle name="40% - Ênfase3 2 2 5" xfId="3387"/>
    <cellStyle name="40% - Ênfase3 2 2 5 2" xfId="9970"/>
    <cellStyle name="40% - Ênfase3 2 2 6" xfId="4196"/>
    <cellStyle name="40% - Ênfase3 2 2 7" xfId="5008"/>
    <cellStyle name="40% - Ênfase3 2 2 8" xfId="6558"/>
    <cellStyle name="40% - Ênfase3 2 2 9" xfId="7367"/>
    <cellStyle name="40% - Ênfase3 2 2_COTAÇÕES (2)" xfId="5654"/>
    <cellStyle name="40% - Ênfase3 2 3" xfId="108"/>
    <cellStyle name="40% - Ênfase3 2 3 10" xfId="8830"/>
    <cellStyle name="40% - Ênfase3 2 3 11" xfId="11902"/>
    <cellStyle name="40% - Ênfase3 2 3 2" xfId="1482"/>
    <cellStyle name="40% - Ênfase3 2 3 2 2" xfId="9647"/>
    <cellStyle name="40% - Ênfase3 2 3 2 2 2" xfId="10842"/>
    <cellStyle name="40% - Ênfase3 2 3 2 3" xfId="12874"/>
    <cellStyle name="40% - Ênfase3 2 3 3" xfId="2304"/>
    <cellStyle name="40% - Ênfase3 2 3 4" xfId="3392"/>
    <cellStyle name="40% - Ênfase3 2 3 4 2" xfId="9966"/>
    <cellStyle name="40% - Ênfase3 2 3 5" xfId="4201"/>
    <cellStyle name="40% - Ênfase3 2 3 6" xfId="5013"/>
    <cellStyle name="40% - Ênfase3 2 3 7" xfId="6563"/>
    <cellStyle name="40% - Ênfase3 2 3 8" xfId="7372"/>
    <cellStyle name="40% - Ênfase3 2 3 9" xfId="8185"/>
    <cellStyle name="40% - Ênfase3 2 3_COTAÇÕES (2)" xfId="5656"/>
    <cellStyle name="40% - Ênfase3 2 4" xfId="109"/>
    <cellStyle name="40% - Ênfase3 2 4 10" xfId="8831"/>
    <cellStyle name="40% - Ênfase3 2 4 11" xfId="10597"/>
    <cellStyle name="40% - Ênfase3 2 4 2" xfId="1483"/>
    <cellStyle name="40% - Ênfase3 2 4 2 2" xfId="9648"/>
    <cellStyle name="40% - Ênfase3 2 4 2 2 2" xfId="10843"/>
    <cellStyle name="40% - Ênfase3 2 4 2 3" xfId="12875"/>
    <cellStyle name="40% - Ênfase3 2 4 3" xfId="2305"/>
    <cellStyle name="40% - Ênfase3 2 4 4" xfId="3394"/>
    <cellStyle name="40% - Ênfase3 2 4 4 2" xfId="9965"/>
    <cellStyle name="40% - Ênfase3 2 4 5" xfId="4203"/>
    <cellStyle name="40% - Ênfase3 2 4 6" xfId="5015"/>
    <cellStyle name="40% - Ênfase3 2 4 7" xfId="6565"/>
    <cellStyle name="40% - Ênfase3 2 4 8" xfId="7374"/>
    <cellStyle name="40% - Ênfase3 2 4 9" xfId="8187"/>
    <cellStyle name="40% - Ênfase3 2 4_COTAÇÕES (2)" xfId="5657"/>
    <cellStyle name="40% - Ênfase3 2 5" xfId="1479"/>
    <cellStyle name="40% - Ênfase3 2 5 2" xfId="9644"/>
    <cellStyle name="40% - Ênfase3 2 5 2 2" xfId="10839"/>
    <cellStyle name="40% - Ênfase3 2 5 3" xfId="12871"/>
    <cellStyle name="40% - Ênfase3 2 6" xfId="2301"/>
    <cellStyle name="40% - Ênfase3 2 7" xfId="3383"/>
    <cellStyle name="40% - Ênfase3 2 7 2" xfId="9975"/>
    <cellStyle name="40% - Ênfase3 2 8" xfId="4192"/>
    <cellStyle name="40% - Ênfase3 2 9" xfId="5004"/>
    <cellStyle name="40% - Ênfase3 2_COTAÇÕES (2)" xfId="5653"/>
    <cellStyle name="40% - Ênfase3 3" xfId="110"/>
    <cellStyle name="40% - Ênfase3 3 10" xfId="7377"/>
    <cellStyle name="40% - Ênfase3 3 11" xfId="8190"/>
    <cellStyle name="40% - Ênfase3 3 12" xfId="8832"/>
    <cellStyle name="40% - Ênfase3 3 13" xfId="10612"/>
    <cellStyle name="40% - Ênfase3 3 2" xfId="111"/>
    <cellStyle name="40% - Ênfase3 3 2 10" xfId="8833"/>
    <cellStyle name="40% - Ênfase3 3 2 11" xfId="10611"/>
    <cellStyle name="40% - Ênfase3 3 2 2" xfId="1485"/>
    <cellStyle name="40% - Ênfase3 3 2 2 2" xfId="9650"/>
    <cellStyle name="40% - Ênfase3 3 2 2 2 2" xfId="10845"/>
    <cellStyle name="40% - Ênfase3 3 2 2 3" xfId="12877"/>
    <cellStyle name="40% - Ênfase3 3 2 3" xfId="2307"/>
    <cellStyle name="40% - Ênfase3 3 2 4" xfId="3399"/>
    <cellStyle name="40% - Ênfase3 3 2 4 2" xfId="9960"/>
    <cellStyle name="40% - Ênfase3 3 2 5" xfId="4208"/>
    <cellStyle name="40% - Ênfase3 3 2 6" xfId="5020"/>
    <cellStyle name="40% - Ênfase3 3 2 7" xfId="6570"/>
    <cellStyle name="40% - Ênfase3 3 2 8" xfId="7379"/>
    <cellStyle name="40% - Ênfase3 3 2 9" xfId="8192"/>
    <cellStyle name="40% - Ênfase3 3 2_COTAÇÕES (2)" xfId="5659"/>
    <cellStyle name="40% - Ênfase3 3 3" xfId="112"/>
    <cellStyle name="40% - Ênfase3 3 3 10" xfId="8834"/>
    <cellStyle name="40% - Ênfase3 3 3 11" xfId="10610"/>
    <cellStyle name="40% - Ênfase3 3 3 2" xfId="1486"/>
    <cellStyle name="40% - Ênfase3 3 3 2 2" xfId="9651"/>
    <cellStyle name="40% - Ênfase3 3 3 2 2 2" xfId="10846"/>
    <cellStyle name="40% - Ênfase3 3 3 2 3" xfId="12878"/>
    <cellStyle name="40% - Ênfase3 3 3 3" xfId="2308"/>
    <cellStyle name="40% - Ênfase3 3 3 4" xfId="3401"/>
    <cellStyle name="40% - Ênfase3 3 3 4 2" xfId="9951"/>
    <cellStyle name="40% - Ênfase3 3 3 5" xfId="4210"/>
    <cellStyle name="40% - Ênfase3 3 3 6" xfId="5022"/>
    <cellStyle name="40% - Ênfase3 3 3 7" xfId="6572"/>
    <cellStyle name="40% - Ênfase3 3 3 8" xfId="7381"/>
    <cellStyle name="40% - Ênfase3 3 3 9" xfId="8194"/>
    <cellStyle name="40% - Ênfase3 3 3_COTAÇÕES (2)" xfId="5660"/>
    <cellStyle name="40% - Ênfase3 3 4" xfId="1484"/>
    <cellStyle name="40% - Ênfase3 3 4 2" xfId="9649"/>
    <cellStyle name="40% - Ênfase3 3 4 2 2" xfId="10844"/>
    <cellStyle name="40% - Ênfase3 3 4 3" xfId="12876"/>
    <cellStyle name="40% - Ênfase3 3 5" xfId="2306"/>
    <cellStyle name="40% - Ênfase3 3 6" xfId="3397"/>
    <cellStyle name="40% - Ênfase3 3 6 2" xfId="9961"/>
    <cellStyle name="40% - Ênfase3 3 7" xfId="4206"/>
    <cellStyle name="40% - Ênfase3 3 8" xfId="5018"/>
    <cellStyle name="40% - Ênfase3 3 9" xfId="6568"/>
    <cellStyle name="40% - Ênfase3 3_COTAÇÕES (2)" xfId="5658"/>
    <cellStyle name="40% - Ênfase3 4" xfId="113"/>
    <cellStyle name="40% - Ênfase3 4 10" xfId="8835"/>
    <cellStyle name="40% - Ênfase3 4 11" xfId="10609"/>
    <cellStyle name="40% - Ênfase3 4 2" xfId="1487"/>
    <cellStyle name="40% - Ênfase3 4 2 2" xfId="9652"/>
    <cellStyle name="40% - Ênfase3 4 2 2 2" xfId="10847"/>
    <cellStyle name="40% - Ênfase3 4 2 3" xfId="12879"/>
    <cellStyle name="40% - Ênfase3 4 3" xfId="2309"/>
    <cellStyle name="40% - Ênfase3 4 4" xfId="3270"/>
    <cellStyle name="40% - Ênfase3 4 4 2" xfId="9950"/>
    <cellStyle name="40% - Ênfase3 4 5" xfId="4079"/>
    <cellStyle name="40% - Ênfase3 4 6" xfId="4891"/>
    <cellStyle name="40% - Ênfase3 4 7" xfId="6441"/>
    <cellStyle name="40% - Ênfase3 4 8" xfId="7250"/>
    <cellStyle name="40% - Ênfase3 4 9" xfId="8063"/>
    <cellStyle name="40% - Ênfase3 4_COTAÇÕES (2)" xfId="5661"/>
    <cellStyle name="40% - Ênfase3 5" xfId="114"/>
    <cellStyle name="40% - Ênfase3 5 10" xfId="8836"/>
    <cellStyle name="40% - Ênfase3 5 11" xfId="10608"/>
    <cellStyle name="40% - Ênfase3 5 2" xfId="1488"/>
    <cellStyle name="40% - Ênfase3 5 2 2" xfId="9653"/>
    <cellStyle name="40% - Ênfase3 5 2 2 2" xfId="10848"/>
    <cellStyle name="40% - Ênfase3 5 2 3" xfId="12880"/>
    <cellStyle name="40% - Ênfase3 5 3" xfId="2310"/>
    <cellStyle name="40% - Ênfase3 5 4" xfId="3404"/>
    <cellStyle name="40% - Ênfase3 5 4 2" xfId="9946"/>
    <cellStyle name="40% - Ênfase3 5 5" xfId="4212"/>
    <cellStyle name="40% - Ênfase3 5 6" xfId="5024"/>
    <cellStyle name="40% - Ênfase3 5 7" xfId="6575"/>
    <cellStyle name="40% - Ênfase3 5 8" xfId="7383"/>
    <cellStyle name="40% - Ênfase3 5 9" xfId="8196"/>
    <cellStyle name="40% - Ênfase3 5_COTAÇÕES (2)" xfId="5662"/>
    <cellStyle name="40% - Ênfase3 6" xfId="13433"/>
    <cellStyle name="40% - Ênfase4 2" xfId="115"/>
    <cellStyle name="40% - Ênfase4 2 10" xfId="6577"/>
    <cellStyle name="40% - Ênfase4 2 11" xfId="7385"/>
    <cellStyle name="40% - Ênfase4 2 12" xfId="8198"/>
    <cellStyle name="40% - Ênfase4 2 13" xfId="8837"/>
    <cellStyle name="40% - Ênfase4 2 14" xfId="10607"/>
    <cellStyle name="40% - Ênfase4 2 2" xfId="116"/>
    <cellStyle name="40% - Ênfase4 2 2 10" xfId="8200"/>
    <cellStyle name="40% - Ênfase4 2 2 11" xfId="8838"/>
    <cellStyle name="40% - Ênfase4 2 2 12" xfId="10606"/>
    <cellStyle name="40% - Ênfase4 2 2 2" xfId="117"/>
    <cellStyle name="40% - Ênfase4 2 2 2 10" xfId="8839"/>
    <cellStyle name="40% - Ênfase4 2 2 2 11" xfId="10598"/>
    <cellStyle name="40% - Ênfase4 2 2 2 2" xfId="1491"/>
    <cellStyle name="40% - Ênfase4 2 2 2 2 2" xfId="9656"/>
    <cellStyle name="40% - Ênfase4 2 2 2 2 2 2" xfId="10851"/>
    <cellStyle name="40% - Ênfase4 2 2 2 2 3" xfId="12883"/>
    <cellStyle name="40% - Ênfase4 2 2 2 3" xfId="2313"/>
    <cellStyle name="40% - Ênfase4 2 2 2 4" xfId="3411"/>
    <cellStyle name="40% - Ênfase4 2 2 2 4 2" xfId="9925"/>
    <cellStyle name="40% - Ênfase4 2 2 2 5" xfId="4219"/>
    <cellStyle name="40% - Ênfase4 2 2 2 6" xfId="5031"/>
    <cellStyle name="40% - Ênfase4 2 2 2 7" xfId="6582"/>
    <cellStyle name="40% - Ênfase4 2 2 2 8" xfId="7390"/>
    <cellStyle name="40% - Ênfase4 2 2 2 9" xfId="8203"/>
    <cellStyle name="40% - Ênfase4 2 2 2_COTAÇÕES (2)" xfId="5665"/>
    <cellStyle name="40% - Ênfase4 2 2 3" xfId="1490"/>
    <cellStyle name="40% - Ênfase4 2 2 3 2" xfId="9655"/>
    <cellStyle name="40% - Ênfase4 2 2 3 2 2" xfId="10850"/>
    <cellStyle name="40% - Ênfase4 2 2 3 3" xfId="12882"/>
    <cellStyle name="40% - Ênfase4 2 2 4" xfId="2312"/>
    <cellStyle name="40% - Ênfase4 2 2 5" xfId="3408"/>
    <cellStyle name="40% - Ênfase4 2 2 5 2" xfId="9935"/>
    <cellStyle name="40% - Ênfase4 2 2 6" xfId="4216"/>
    <cellStyle name="40% - Ênfase4 2 2 7" xfId="5028"/>
    <cellStyle name="40% - Ênfase4 2 2 8" xfId="6579"/>
    <cellStyle name="40% - Ênfase4 2 2 9" xfId="7387"/>
    <cellStyle name="40% - Ênfase4 2 2_COTAÇÕES (2)" xfId="5664"/>
    <cellStyle name="40% - Ênfase4 2 3" xfId="118"/>
    <cellStyle name="40% - Ênfase4 2 3 10" xfId="8840"/>
    <cellStyle name="40% - Ênfase4 2 3 11" xfId="10604"/>
    <cellStyle name="40% - Ênfase4 2 3 2" xfId="1492"/>
    <cellStyle name="40% - Ênfase4 2 3 2 2" xfId="9657"/>
    <cellStyle name="40% - Ênfase4 2 3 2 2 2" xfId="10852"/>
    <cellStyle name="40% - Ênfase4 2 3 2 3" xfId="12884"/>
    <cellStyle name="40% - Ênfase4 2 3 3" xfId="2314"/>
    <cellStyle name="40% - Ênfase4 2 3 4" xfId="3414"/>
    <cellStyle name="40% - Ênfase4 2 3 4 2" xfId="9922"/>
    <cellStyle name="40% - Ênfase4 2 3 5" xfId="4222"/>
    <cellStyle name="40% - Ênfase4 2 3 6" xfId="5034"/>
    <cellStyle name="40% - Ênfase4 2 3 7" xfId="6585"/>
    <cellStyle name="40% - Ênfase4 2 3 8" xfId="7393"/>
    <cellStyle name="40% - Ênfase4 2 3 9" xfId="8206"/>
    <cellStyle name="40% - Ênfase4 2 3_COTAÇÕES (2)" xfId="5666"/>
    <cellStyle name="40% - Ênfase4 2 4" xfId="119"/>
    <cellStyle name="40% - Ênfase4 2 4 10" xfId="8841"/>
    <cellStyle name="40% - Ênfase4 2 4 11" xfId="10603"/>
    <cellStyle name="40% - Ênfase4 2 4 2" xfId="1493"/>
    <cellStyle name="40% - Ênfase4 2 4 2 2" xfId="9658"/>
    <cellStyle name="40% - Ênfase4 2 4 2 2 2" xfId="10853"/>
    <cellStyle name="40% - Ênfase4 2 4 2 3" xfId="12885"/>
    <cellStyle name="40% - Ênfase4 2 4 3" xfId="2315"/>
    <cellStyle name="40% - Ênfase4 2 4 4" xfId="3147"/>
    <cellStyle name="40% - Ênfase4 2 4 4 2" xfId="9882"/>
    <cellStyle name="40% - Ênfase4 2 4 5" xfId="3959"/>
    <cellStyle name="40% - Ênfase4 2 4 6" xfId="4771"/>
    <cellStyle name="40% - Ênfase4 2 4 7" xfId="6318"/>
    <cellStyle name="40% - Ênfase4 2 4 8" xfId="7130"/>
    <cellStyle name="40% - Ênfase4 2 4 9" xfId="7943"/>
    <cellStyle name="40% - Ênfase4 2 4_COTAÇÕES (2)" xfId="5667"/>
    <cellStyle name="40% - Ênfase4 2 5" xfId="1489"/>
    <cellStyle name="40% - Ênfase4 2 5 2" xfId="9654"/>
    <cellStyle name="40% - Ênfase4 2 5 2 2" xfId="10849"/>
    <cellStyle name="40% - Ênfase4 2 5 3" xfId="12881"/>
    <cellStyle name="40% - Ênfase4 2 6" xfId="2311"/>
    <cellStyle name="40% - Ênfase4 2 7" xfId="3406"/>
    <cellStyle name="40% - Ênfase4 2 7 2" xfId="9945"/>
    <cellStyle name="40% - Ênfase4 2 8" xfId="4214"/>
    <cellStyle name="40% - Ênfase4 2 9" xfId="5026"/>
    <cellStyle name="40% - Ênfase4 2_COTAÇÕES (2)" xfId="5663"/>
    <cellStyle name="40% - Ênfase4 3" xfId="120"/>
    <cellStyle name="40% - Ênfase4 3 10" xfId="7395"/>
    <cellStyle name="40% - Ênfase4 3 11" xfId="8208"/>
    <cellStyle name="40% - Ênfase4 3 12" xfId="8842"/>
    <cellStyle name="40% - Ênfase4 3 13" xfId="10602"/>
    <cellStyle name="40% - Ênfase4 3 2" xfId="121"/>
    <cellStyle name="40% - Ênfase4 3 2 10" xfId="8843"/>
    <cellStyle name="40% - Ênfase4 3 2 11" xfId="10601"/>
    <cellStyle name="40% - Ênfase4 3 2 2" xfId="1495"/>
    <cellStyle name="40% - Ênfase4 3 2 2 2" xfId="9660"/>
    <cellStyle name="40% - Ênfase4 3 2 2 2 2" xfId="10855"/>
    <cellStyle name="40% - Ênfase4 3 2 2 3" xfId="12887"/>
    <cellStyle name="40% - Ênfase4 3 2 3" xfId="2317"/>
    <cellStyle name="40% - Ênfase4 3 2 4" xfId="3417"/>
    <cellStyle name="40% - Ênfase4 3 2 4 2" xfId="11005"/>
    <cellStyle name="40% - Ênfase4 3 2 5" xfId="4225"/>
    <cellStyle name="40% - Ênfase4 3 2 6" xfId="5037"/>
    <cellStyle name="40% - Ênfase4 3 2 7" xfId="6588"/>
    <cellStyle name="40% - Ênfase4 3 2 8" xfId="7396"/>
    <cellStyle name="40% - Ênfase4 3 2 9" xfId="8209"/>
    <cellStyle name="40% - Ênfase4 3 2_COTAÇÕES (2)" xfId="5669"/>
    <cellStyle name="40% - Ênfase4 3 3" xfId="122"/>
    <cellStyle name="40% - Ênfase4 3 3 10" xfId="8844"/>
    <cellStyle name="40% - Ênfase4 3 3 11" xfId="10600"/>
    <cellStyle name="40% - Ênfase4 3 3 2" xfId="1496"/>
    <cellStyle name="40% - Ênfase4 3 3 2 2" xfId="9661"/>
    <cellStyle name="40% - Ênfase4 3 3 2 2 2" xfId="10856"/>
    <cellStyle name="40% - Ênfase4 3 3 2 3" xfId="12888"/>
    <cellStyle name="40% - Ênfase4 3 3 3" xfId="2318"/>
    <cellStyle name="40% - Ênfase4 3 3 4" xfId="3419"/>
    <cellStyle name="40% - Ênfase4 3 3 4 2" xfId="11004"/>
    <cellStyle name="40% - Ênfase4 3 3 5" xfId="4227"/>
    <cellStyle name="40% - Ênfase4 3 3 6" xfId="5039"/>
    <cellStyle name="40% - Ênfase4 3 3 7" xfId="6590"/>
    <cellStyle name="40% - Ênfase4 3 3 8" xfId="7398"/>
    <cellStyle name="40% - Ênfase4 3 3 9" xfId="8211"/>
    <cellStyle name="40% - Ênfase4 3 3_COTAÇÕES (2)" xfId="5670"/>
    <cellStyle name="40% - Ênfase4 3 4" xfId="1494"/>
    <cellStyle name="40% - Ênfase4 3 4 2" xfId="9659"/>
    <cellStyle name="40% - Ênfase4 3 4 2 2" xfId="10854"/>
    <cellStyle name="40% - Ênfase4 3 4 3" xfId="12886"/>
    <cellStyle name="40% - Ênfase4 3 5" xfId="2316"/>
    <cellStyle name="40% - Ênfase4 3 6" xfId="3416"/>
    <cellStyle name="40% - Ênfase4 3 6 2" xfId="9876"/>
    <cellStyle name="40% - Ênfase4 3 7" xfId="4224"/>
    <cellStyle name="40% - Ênfase4 3 8" xfId="5036"/>
    <cellStyle name="40% - Ênfase4 3 9" xfId="6587"/>
    <cellStyle name="40% - Ênfase4 3_COTAÇÕES (2)" xfId="5668"/>
    <cellStyle name="40% - Ênfase4 4" xfId="123"/>
    <cellStyle name="40% - Ênfase4 4 10" xfId="8845"/>
    <cellStyle name="40% - Ênfase4 4 11" xfId="10599"/>
    <cellStyle name="40% - Ênfase4 4 2" xfId="1497"/>
    <cellStyle name="40% - Ênfase4 4 2 2" xfId="9662"/>
    <cellStyle name="40% - Ênfase4 4 2 2 2" xfId="10857"/>
    <cellStyle name="40% - Ênfase4 4 2 3" xfId="12889"/>
    <cellStyle name="40% - Ênfase4 4 3" xfId="2319"/>
    <cellStyle name="40% - Ênfase4 4 4" xfId="3421"/>
    <cellStyle name="40% - Ênfase4 4 4 2" xfId="10990"/>
    <cellStyle name="40% - Ênfase4 4 5" xfId="4229"/>
    <cellStyle name="40% - Ênfase4 4 6" xfId="5041"/>
    <cellStyle name="40% - Ênfase4 4 7" xfId="6592"/>
    <cellStyle name="40% - Ênfase4 4 8" xfId="7400"/>
    <cellStyle name="40% - Ênfase4 4 9" xfId="8213"/>
    <cellStyle name="40% - Ênfase4 4_COTAÇÕES (2)" xfId="5671"/>
    <cellStyle name="40% - Ênfase4 5" xfId="13434"/>
    <cellStyle name="40% - Ênfase5 2" xfId="124"/>
    <cellStyle name="40% - Ênfase5 2 10" xfId="6595"/>
    <cellStyle name="40% - Ênfase5 2 11" xfId="7403"/>
    <cellStyle name="40% - Ênfase5 2 12" xfId="8216"/>
    <cellStyle name="40% - Ênfase5 2 13" xfId="8846"/>
    <cellStyle name="40% - Ênfase5 2 14" xfId="10595"/>
    <cellStyle name="40% - Ênfase5 2 2" xfId="125"/>
    <cellStyle name="40% - Ênfase5 2 2 10" xfId="8218"/>
    <cellStyle name="40% - Ênfase5 2 2 11" xfId="8847"/>
    <cellStyle name="40% - Ênfase5 2 2 12" xfId="10594"/>
    <cellStyle name="40% - Ênfase5 2 2 2" xfId="126"/>
    <cellStyle name="40% - Ênfase5 2 2 2 10" xfId="8848"/>
    <cellStyle name="40% - Ênfase5 2 2 2 11" xfId="10593"/>
    <cellStyle name="40% - Ênfase5 2 2 2 2" xfId="1500"/>
    <cellStyle name="40% - Ênfase5 2 2 2 2 2" xfId="9665"/>
    <cellStyle name="40% - Ênfase5 2 2 2 2 2 2" xfId="10860"/>
    <cellStyle name="40% - Ênfase5 2 2 2 2 3" xfId="12892"/>
    <cellStyle name="40% - Ênfase5 2 2 2 3" xfId="2322"/>
    <cellStyle name="40% - Ênfase5 2 2 2 4" xfId="3428"/>
    <cellStyle name="40% - Ênfase5 2 2 2 4 2" xfId="10987"/>
    <cellStyle name="40% - Ênfase5 2 2 2 5" xfId="4236"/>
    <cellStyle name="40% - Ênfase5 2 2 2 6" xfId="5048"/>
    <cellStyle name="40% - Ênfase5 2 2 2 7" xfId="6599"/>
    <cellStyle name="40% - Ênfase5 2 2 2 8" xfId="7407"/>
    <cellStyle name="40% - Ênfase5 2 2 2 9" xfId="8220"/>
    <cellStyle name="40% - Ênfase5 2 2 2_COTAÇÕES (2)" xfId="5674"/>
    <cellStyle name="40% - Ênfase5 2 2 3" xfId="1499"/>
    <cellStyle name="40% - Ênfase5 2 2 3 2" xfId="9664"/>
    <cellStyle name="40% - Ênfase5 2 2 3 2 2" xfId="10859"/>
    <cellStyle name="40% - Ênfase5 2 2 3 3" xfId="12891"/>
    <cellStyle name="40% - Ênfase5 2 2 4" xfId="2321"/>
    <cellStyle name="40% - Ênfase5 2 2 5" xfId="3426"/>
    <cellStyle name="40% - Ênfase5 2 2 5 2" xfId="10988"/>
    <cellStyle name="40% - Ênfase5 2 2 6" xfId="4234"/>
    <cellStyle name="40% - Ênfase5 2 2 7" xfId="5046"/>
    <cellStyle name="40% - Ênfase5 2 2 8" xfId="6597"/>
    <cellStyle name="40% - Ênfase5 2 2 9" xfId="7405"/>
    <cellStyle name="40% - Ênfase5 2 2_COTAÇÕES (2)" xfId="5673"/>
    <cellStyle name="40% - Ênfase5 2 3" xfId="127"/>
    <cellStyle name="40% - Ênfase5 2 3 10" xfId="8849"/>
    <cellStyle name="40% - Ênfase5 2 3 11" xfId="10592"/>
    <cellStyle name="40% - Ênfase5 2 3 2" xfId="1501"/>
    <cellStyle name="40% - Ênfase5 2 3 2 2" xfId="9666"/>
    <cellStyle name="40% - Ênfase5 2 3 2 2 2" xfId="10861"/>
    <cellStyle name="40% - Ênfase5 2 3 2 3" xfId="12893"/>
    <cellStyle name="40% - Ênfase5 2 3 3" xfId="2323"/>
    <cellStyle name="40% - Ênfase5 2 3 4" xfId="3429"/>
    <cellStyle name="40% - Ênfase5 2 3 4 2" xfId="10983"/>
    <cellStyle name="40% - Ênfase5 2 3 5" xfId="4237"/>
    <cellStyle name="40% - Ênfase5 2 3 6" xfId="5049"/>
    <cellStyle name="40% - Ênfase5 2 3 7" xfId="6600"/>
    <cellStyle name="40% - Ênfase5 2 3 8" xfId="7408"/>
    <cellStyle name="40% - Ênfase5 2 3 9" xfId="8221"/>
    <cellStyle name="40% - Ênfase5 2 3_COTAÇÕES (2)" xfId="5675"/>
    <cellStyle name="40% - Ênfase5 2 4" xfId="128"/>
    <cellStyle name="40% - Ênfase5 2 4 10" xfId="8850"/>
    <cellStyle name="40% - Ênfase5 2 4 11" xfId="10591"/>
    <cellStyle name="40% - Ênfase5 2 4 2" xfId="1502"/>
    <cellStyle name="40% - Ênfase5 2 4 2 2" xfId="9667"/>
    <cellStyle name="40% - Ênfase5 2 4 2 2 2" xfId="10862"/>
    <cellStyle name="40% - Ênfase5 2 4 2 3" xfId="12894"/>
    <cellStyle name="40% - Ênfase5 2 4 3" xfId="2324"/>
    <cellStyle name="40% - Ênfase5 2 4 4" xfId="3432"/>
    <cellStyle name="40% - Ênfase5 2 4 4 2" xfId="10982"/>
    <cellStyle name="40% - Ênfase5 2 4 5" xfId="4240"/>
    <cellStyle name="40% - Ênfase5 2 4 6" xfId="5052"/>
    <cellStyle name="40% - Ênfase5 2 4 7" xfId="6603"/>
    <cellStyle name="40% - Ênfase5 2 4 8" xfId="7411"/>
    <cellStyle name="40% - Ênfase5 2 4 9" xfId="8224"/>
    <cellStyle name="40% - Ênfase5 2 4_COTAÇÕES (2)" xfId="5676"/>
    <cellStyle name="40% - Ênfase5 2 5" xfId="1498"/>
    <cellStyle name="40% - Ênfase5 2 5 2" xfId="9663"/>
    <cellStyle name="40% - Ênfase5 2 5 2 2" xfId="10858"/>
    <cellStyle name="40% - Ênfase5 2 5 3" xfId="12890"/>
    <cellStyle name="40% - Ênfase5 2 6" xfId="2320"/>
    <cellStyle name="40% - Ênfase5 2 7" xfId="3424"/>
    <cellStyle name="40% - Ênfase5 2 7 2" xfId="10989"/>
    <cellStyle name="40% - Ênfase5 2 8" xfId="4232"/>
    <cellStyle name="40% - Ênfase5 2 9" xfId="5044"/>
    <cellStyle name="40% - Ênfase5 2_COTAÇÕES (2)" xfId="5672"/>
    <cellStyle name="40% - Ênfase5 3" xfId="129"/>
    <cellStyle name="40% - Ênfase5 3 10" xfId="7388"/>
    <cellStyle name="40% - Ênfase5 3 11" xfId="8201"/>
    <cellStyle name="40% - Ênfase5 3 12" xfId="8851"/>
    <cellStyle name="40% - Ênfase5 3 13" xfId="10590"/>
    <cellStyle name="40% - Ênfase5 3 2" xfId="130"/>
    <cellStyle name="40% - Ênfase5 3 2 10" xfId="8852"/>
    <cellStyle name="40% - Ênfase5 3 2 11" xfId="10589"/>
    <cellStyle name="40% - Ênfase5 3 2 2" xfId="1504"/>
    <cellStyle name="40% - Ênfase5 3 2 2 2" xfId="9669"/>
    <cellStyle name="40% - Ênfase5 3 2 2 2 2" xfId="10864"/>
    <cellStyle name="40% - Ênfase5 3 2 2 3" xfId="12896"/>
    <cellStyle name="40% - Ênfase5 3 2 3" xfId="2326"/>
    <cellStyle name="40% - Ênfase5 3 2 4" xfId="3412"/>
    <cellStyle name="40% - Ênfase5 3 2 4 2" xfId="10980"/>
    <cellStyle name="40% - Ênfase5 3 2 5" xfId="4220"/>
    <cellStyle name="40% - Ênfase5 3 2 6" xfId="5032"/>
    <cellStyle name="40% - Ênfase5 3 2 7" xfId="6583"/>
    <cellStyle name="40% - Ênfase5 3 2 8" xfId="7391"/>
    <cellStyle name="40% - Ênfase5 3 2 9" xfId="8204"/>
    <cellStyle name="40% - Ênfase5 3 2_COTAÇÕES (2)" xfId="5678"/>
    <cellStyle name="40% - Ênfase5 3 3" xfId="131"/>
    <cellStyle name="40% - Ênfase5 3 3 10" xfId="8853"/>
    <cellStyle name="40% - Ênfase5 3 3 11" xfId="10581"/>
    <cellStyle name="40% - Ênfase5 3 3 2" xfId="1505"/>
    <cellStyle name="40% - Ênfase5 3 3 2 2" xfId="9670"/>
    <cellStyle name="40% - Ênfase5 3 3 2 2 2" xfId="10865"/>
    <cellStyle name="40% - Ênfase5 3 3 2 3" xfId="12897"/>
    <cellStyle name="40% - Ênfase5 3 3 3" xfId="2327"/>
    <cellStyle name="40% - Ênfase5 3 3 4" xfId="3433"/>
    <cellStyle name="40% - Ênfase5 3 3 4 2" xfId="10979"/>
    <cellStyle name="40% - Ênfase5 3 3 5" xfId="4241"/>
    <cellStyle name="40% - Ênfase5 3 3 6" xfId="5053"/>
    <cellStyle name="40% - Ênfase5 3 3 7" xfId="6604"/>
    <cellStyle name="40% - Ênfase5 3 3 8" xfId="7412"/>
    <cellStyle name="40% - Ênfase5 3 3 9" xfId="8225"/>
    <cellStyle name="40% - Ênfase5 3 3_COTAÇÕES (2)" xfId="5679"/>
    <cellStyle name="40% - Ênfase5 3 4" xfId="1503"/>
    <cellStyle name="40% - Ênfase5 3 4 2" xfId="9668"/>
    <cellStyle name="40% - Ênfase5 3 4 2 2" xfId="10863"/>
    <cellStyle name="40% - Ênfase5 3 4 3" xfId="12895"/>
    <cellStyle name="40% - Ênfase5 3 5" xfId="2325"/>
    <cellStyle name="40% - Ênfase5 3 6" xfId="3409"/>
    <cellStyle name="40% - Ênfase5 3 6 2" xfId="10981"/>
    <cellStyle name="40% - Ênfase5 3 7" xfId="4217"/>
    <cellStyle name="40% - Ênfase5 3 8" xfId="5029"/>
    <cellStyle name="40% - Ênfase5 3 9" xfId="6580"/>
    <cellStyle name="40% - Ênfase5 3_COTAÇÕES (2)" xfId="5677"/>
    <cellStyle name="40% - Ênfase5 4" xfId="132"/>
    <cellStyle name="40% - Ênfase5 4 10" xfId="8854"/>
    <cellStyle name="40% - Ênfase5 4 11" xfId="10587"/>
    <cellStyle name="40% - Ênfase5 4 2" xfId="1506"/>
    <cellStyle name="40% - Ênfase5 4 2 2" xfId="9671"/>
    <cellStyle name="40% - Ênfase5 4 2 2 2" xfId="10866"/>
    <cellStyle name="40% - Ênfase5 4 2 3" xfId="12898"/>
    <cellStyle name="40% - Ênfase5 4 3" xfId="2328"/>
    <cellStyle name="40% - Ênfase5 4 4" xfId="3415"/>
    <cellStyle name="40% - Ênfase5 4 4 2" xfId="10978"/>
    <cellStyle name="40% - Ênfase5 4 5" xfId="4223"/>
    <cellStyle name="40% - Ênfase5 4 6" xfId="5035"/>
    <cellStyle name="40% - Ênfase5 4 7" xfId="6586"/>
    <cellStyle name="40% - Ênfase5 4 8" xfId="7394"/>
    <cellStyle name="40% - Ênfase5 4 9" xfId="8207"/>
    <cellStyle name="40% - Ênfase5 4_COTAÇÕES (2)" xfId="5680"/>
    <cellStyle name="40% - Ênfase5 5" xfId="13435"/>
    <cellStyle name="40% - Ênfase6 2" xfId="133"/>
    <cellStyle name="40% - Ênfase6 2 10" xfId="6605"/>
    <cellStyle name="40% - Ênfase6 2 11" xfId="7413"/>
    <cellStyle name="40% - Ênfase6 2 12" xfId="8226"/>
    <cellStyle name="40% - Ênfase6 2 13" xfId="8855"/>
    <cellStyle name="40% - Ênfase6 2 14" xfId="10586"/>
    <cellStyle name="40% - Ênfase6 2 2" xfId="134"/>
    <cellStyle name="40% - Ênfase6 2 2 10" xfId="8228"/>
    <cellStyle name="40% - Ênfase6 2 2 11" xfId="8856"/>
    <cellStyle name="40% - Ênfase6 2 2 12" xfId="10585"/>
    <cellStyle name="40% - Ênfase6 2 2 2" xfId="135"/>
    <cellStyle name="40% - Ênfase6 2 2 2 10" xfId="8857"/>
    <cellStyle name="40% - Ênfase6 2 2 2 11" xfId="10584"/>
    <cellStyle name="40% - Ênfase6 2 2 2 2" xfId="1509"/>
    <cellStyle name="40% - Ênfase6 2 2 2 2 2" xfId="9674"/>
    <cellStyle name="40% - Ênfase6 2 2 2 2 2 2" xfId="10869"/>
    <cellStyle name="40% - Ênfase6 2 2 2 2 3" xfId="12901"/>
    <cellStyle name="40% - Ênfase6 2 2 2 3" xfId="2331"/>
    <cellStyle name="40% - Ênfase6 2 2 2 4" xfId="3202"/>
    <cellStyle name="40% - Ênfase6 2 2 2 4 2" xfId="9841"/>
    <cellStyle name="40% - Ênfase6 2 2 2 5" xfId="4014"/>
    <cellStyle name="40% - Ênfase6 2 2 2 6" xfId="4826"/>
    <cellStyle name="40% - Ênfase6 2 2 2 7" xfId="6373"/>
    <cellStyle name="40% - Ênfase6 2 2 2 8" xfId="7185"/>
    <cellStyle name="40% - Ênfase6 2 2 2 9" xfId="7998"/>
    <cellStyle name="40% - Ênfase6 2 2 2_COTAÇÕES (2)" xfId="5683"/>
    <cellStyle name="40% - Ênfase6 2 2 3" xfId="1508"/>
    <cellStyle name="40% - Ênfase6 2 2 3 2" xfId="9673"/>
    <cellStyle name="40% - Ênfase6 2 2 3 2 2" xfId="10868"/>
    <cellStyle name="40% - Ênfase6 2 2 3 3" xfId="12900"/>
    <cellStyle name="40% - Ênfase6 2 2 4" xfId="2330"/>
    <cellStyle name="40% - Ênfase6 2 2 5" xfId="3436"/>
    <cellStyle name="40% - Ênfase6 2 2 5 2" xfId="9849"/>
    <cellStyle name="40% - Ênfase6 2 2 6" xfId="4244"/>
    <cellStyle name="40% - Ênfase6 2 2 7" xfId="5056"/>
    <cellStyle name="40% - Ênfase6 2 2 8" xfId="6607"/>
    <cellStyle name="40% - Ênfase6 2 2 9" xfId="7415"/>
    <cellStyle name="40% - Ênfase6 2 2_COTAÇÕES (2)" xfId="5682"/>
    <cellStyle name="40% - Ênfase6 2 3" xfId="136"/>
    <cellStyle name="40% - Ênfase6 2 3 10" xfId="8858"/>
    <cellStyle name="40% - Ênfase6 2 3 11" xfId="10583"/>
    <cellStyle name="40% - Ênfase6 2 3 2" xfId="1510"/>
    <cellStyle name="40% - Ênfase6 2 3 2 2" xfId="9675"/>
    <cellStyle name="40% - Ênfase6 2 3 2 2 2" xfId="10870"/>
    <cellStyle name="40% - Ênfase6 2 3 2 3" xfId="12902"/>
    <cellStyle name="40% - Ênfase6 2 3 3" xfId="2332"/>
    <cellStyle name="40% - Ênfase6 2 3 4" xfId="3438"/>
    <cellStyle name="40% - Ênfase6 2 3 4 2" xfId="9825"/>
    <cellStyle name="40% - Ênfase6 2 3 5" xfId="4246"/>
    <cellStyle name="40% - Ênfase6 2 3 6" xfId="5058"/>
    <cellStyle name="40% - Ênfase6 2 3 7" xfId="6609"/>
    <cellStyle name="40% - Ênfase6 2 3 8" xfId="7417"/>
    <cellStyle name="40% - Ênfase6 2 3 9" xfId="8230"/>
    <cellStyle name="40% - Ênfase6 2 3_COTAÇÕES (2)" xfId="5684"/>
    <cellStyle name="40% - Ênfase6 2 4" xfId="137"/>
    <cellStyle name="40% - Ênfase6 2 4 10" xfId="8859"/>
    <cellStyle name="40% - Ênfase6 2 4 11" xfId="10582"/>
    <cellStyle name="40% - Ênfase6 2 4 2" xfId="1511"/>
    <cellStyle name="40% - Ênfase6 2 4 2 2" xfId="9676"/>
    <cellStyle name="40% - Ênfase6 2 4 2 2 2" xfId="10871"/>
    <cellStyle name="40% - Ênfase6 2 4 2 3" xfId="12903"/>
    <cellStyle name="40% - Ênfase6 2 4 3" xfId="2333"/>
    <cellStyle name="40% - Ênfase6 2 4 4" xfId="3439"/>
    <cellStyle name="40% - Ênfase6 2 4 4 2" xfId="9820"/>
    <cellStyle name="40% - Ênfase6 2 4 5" xfId="4247"/>
    <cellStyle name="40% - Ênfase6 2 4 6" xfId="5059"/>
    <cellStyle name="40% - Ênfase6 2 4 7" xfId="6610"/>
    <cellStyle name="40% - Ênfase6 2 4 8" xfId="7418"/>
    <cellStyle name="40% - Ênfase6 2 4 9" xfId="8231"/>
    <cellStyle name="40% - Ênfase6 2 4_COTAÇÕES (2)" xfId="5685"/>
    <cellStyle name="40% - Ênfase6 2 5" xfId="1507"/>
    <cellStyle name="40% - Ênfase6 2 5 2" xfId="9672"/>
    <cellStyle name="40% - Ênfase6 2 5 2 2" xfId="10867"/>
    <cellStyle name="40% - Ênfase6 2 5 3" xfId="12899"/>
    <cellStyle name="40% - Ênfase6 2 6" xfId="2329"/>
    <cellStyle name="40% - Ênfase6 2 7" xfId="3434"/>
    <cellStyle name="40% - Ênfase6 2 7 2" xfId="9852"/>
    <cellStyle name="40% - Ênfase6 2 8" xfId="4242"/>
    <cellStyle name="40% - Ênfase6 2 9" xfId="5054"/>
    <cellStyle name="40% - Ênfase6 2_COTAÇÕES (2)" xfId="5681"/>
    <cellStyle name="40% - Ênfase6 3" xfId="138"/>
    <cellStyle name="40% - Ênfase6 3 10" xfId="7397"/>
    <cellStyle name="40% - Ênfase6 3 11" xfId="8210"/>
    <cellStyle name="40% - Ênfase6 3 12" xfId="8860"/>
    <cellStyle name="40% - Ênfase6 3 13" xfId="10564"/>
    <cellStyle name="40% - Ênfase6 3 2" xfId="139"/>
    <cellStyle name="40% - Ênfase6 3 2 10" xfId="8861"/>
    <cellStyle name="40% - Ênfase6 3 2 11" xfId="10579"/>
    <cellStyle name="40% - Ênfase6 3 2 2" xfId="1513"/>
    <cellStyle name="40% - Ênfase6 3 2 2 2" xfId="9678"/>
    <cellStyle name="40% - Ênfase6 3 2 2 2 2" xfId="10873"/>
    <cellStyle name="40% - Ênfase6 3 2 2 3" xfId="12905"/>
    <cellStyle name="40% - Ênfase6 3 2 3" xfId="2335"/>
    <cellStyle name="40% - Ênfase6 3 2 4" xfId="3440"/>
    <cellStyle name="40% - Ênfase6 3 2 4 2" xfId="9803"/>
    <cellStyle name="40% - Ênfase6 3 2 5" xfId="4248"/>
    <cellStyle name="40% - Ênfase6 3 2 6" xfId="5060"/>
    <cellStyle name="40% - Ênfase6 3 2 7" xfId="6611"/>
    <cellStyle name="40% - Ênfase6 3 2 8" xfId="7419"/>
    <cellStyle name="40% - Ênfase6 3 2 9" xfId="8232"/>
    <cellStyle name="40% - Ênfase6 3 2_COTAÇÕES (2)" xfId="5687"/>
    <cellStyle name="40% - Ênfase6 3 3" xfId="140"/>
    <cellStyle name="40% - Ênfase6 3 3 10" xfId="8862"/>
    <cellStyle name="40% - Ênfase6 3 3 11" xfId="10578"/>
    <cellStyle name="40% - Ênfase6 3 3 2" xfId="1514"/>
    <cellStyle name="40% - Ênfase6 3 3 2 2" xfId="9679"/>
    <cellStyle name="40% - Ênfase6 3 3 2 2 2" xfId="10874"/>
    <cellStyle name="40% - Ênfase6 3 3 2 3" xfId="12906"/>
    <cellStyle name="40% - Ênfase6 3 3 3" xfId="2336"/>
    <cellStyle name="40% - Ênfase6 3 3 4" xfId="3442"/>
    <cellStyle name="40% - Ênfase6 3 3 4 2" xfId="9795"/>
    <cellStyle name="40% - Ênfase6 3 3 5" xfId="4250"/>
    <cellStyle name="40% - Ênfase6 3 3 6" xfId="5062"/>
    <cellStyle name="40% - Ênfase6 3 3 7" xfId="6613"/>
    <cellStyle name="40% - Ênfase6 3 3 8" xfId="7421"/>
    <cellStyle name="40% - Ênfase6 3 3 9" xfId="8234"/>
    <cellStyle name="40% - Ênfase6 3 3_COTAÇÕES (2)" xfId="5688"/>
    <cellStyle name="40% - Ênfase6 3 4" xfId="1512"/>
    <cellStyle name="40% - Ênfase6 3 4 2" xfId="9677"/>
    <cellStyle name="40% - Ênfase6 3 4 2 2" xfId="10872"/>
    <cellStyle name="40% - Ênfase6 3 4 3" xfId="12904"/>
    <cellStyle name="40% - Ênfase6 3 5" xfId="2334"/>
    <cellStyle name="40% - Ênfase6 3 6" xfId="3418"/>
    <cellStyle name="40% - Ênfase6 3 6 2" xfId="9812"/>
    <cellStyle name="40% - Ênfase6 3 7" xfId="4226"/>
    <cellStyle name="40% - Ênfase6 3 8" xfId="5038"/>
    <cellStyle name="40% - Ênfase6 3 9" xfId="6589"/>
    <cellStyle name="40% - Ênfase6 3_COTAÇÕES (2)" xfId="5686"/>
    <cellStyle name="40% - Ênfase6 4" xfId="141"/>
    <cellStyle name="40% - Ênfase6 4 10" xfId="8863"/>
    <cellStyle name="40% - Ênfase6 4 11" xfId="10577"/>
    <cellStyle name="40% - Ênfase6 4 2" xfId="1515"/>
    <cellStyle name="40% - Ênfase6 4 2 2" xfId="9680"/>
    <cellStyle name="40% - Ênfase6 4 2 2 2" xfId="10875"/>
    <cellStyle name="40% - Ênfase6 4 2 3" xfId="12907"/>
    <cellStyle name="40% - Ênfase6 4 3" xfId="2337"/>
    <cellStyle name="40% - Ênfase6 4 4" xfId="3420"/>
    <cellStyle name="40% - Ênfase6 4 4 2" xfId="9777"/>
    <cellStyle name="40% - Ênfase6 4 5" xfId="4228"/>
    <cellStyle name="40% - Ênfase6 4 6" xfId="5040"/>
    <cellStyle name="40% - Ênfase6 4 7" xfId="6591"/>
    <cellStyle name="40% - Ênfase6 4 8" xfId="7399"/>
    <cellStyle name="40% - Ênfase6 4 9" xfId="8212"/>
    <cellStyle name="40% - Ênfase6 4_COTAÇÕES (2)" xfId="5689"/>
    <cellStyle name="40% - Ênfase6 5" xfId="13436"/>
    <cellStyle name="60% - Cor1" xfId="142"/>
    <cellStyle name="60% - Cor1 10" xfId="8238"/>
    <cellStyle name="60% - Cor1 11" xfId="8864"/>
    <cellStyle name="60% - Cor1 12" xfId="10576"/>
    <cellStyle name="60% - Cor1 2" xfId="143"/>
    <cellStyle name="60% - Cor1 2 10" xfId="8865"/>
    <cellStyle name="60% - Cor1 2 11" xfId="10575"/>
    <cellStyle name="60% - Cor1 2 2" xfId="1517"/>
    <cellStyle name="60% - Cor1 2 2 2" xfId="9682"/>
    <cellStyle name="60% - Cor1 2 2 2 2" xfId="10877"/>
    <cellStyle name="60% - Cor1 2 2 3" xfId="12909"/>
    <cellStyle name="60% - Cor1 2 3" xfId="2339"/>
    <cellStyle name="60% - Cor1 2 4" xfId="3298"/>
    <cellStyle name="60% - Cor1 2 4 2" xfId="9765"/>
    <cellStyle name="60% - Cor1 2 5" xfId="4107"/>
    <cellStyle name="60% - Cor1 2 6" xfId="4919"/>
    <cellStyle name="60% - Cor1 2 7" xfId="6469"/>
    <cellStyle name="60% - Cor1 2 8" xfId="7278"/>
    <cellStyle name="60% - Cor1 2 9" xfId="8091"/>
    <cellStyle name="60% - Cor1 2_COTAÇÕES (2)" xfId="5691"/>
    <cellStyle name="60% - Cor1 3" xfId="1516"/>
    <cellStyle name="60% - Cor1 3 2" xfId="9681"/>
    <cellStyle name="60% - Cor1 3 2 2" xfId="10876"/>
    <cellStyle name="60% - Cor1 3 3" xfId="12908"/>
    <cellStyle name="60% - Cor1 4" xfId="2338"/>
    <cellStyle name="60% - Cor1 5" xfId="3446"/>
    <cellStyle name="60% - Cor1 5 2" xfId="9771"/>
    <cellStyle name="60% - Cor1 6" xfId="4254"/>
    <cellStyle name="60% - Cor1 7" xfId="5066"/>
    <cellStyle name="60% - Cor1 8" xfId="6617"/>
    <cellStyle name="60% - Cor1 9" xfId="7425"/>
    <cellStyle name="60% - Cor1_COTAÇÕES (2)" xfId="5690"/>
    <cellStyle name="60% - Cor2" xfId="144"/>
    <cellStyle name="60% - Cor2 10" xfId="7953"/>
    <cellStyle name="60% - Cor2 11" xfId="8866"/>
    <cellStyle name="60% - Cor2 12" xfId="10574"/>
    <cellStyle name="60% - Cor2 2" xfId="145"/>
    <cellStyle name="60% - Cor2 2 10" xfId="8867"/>
    <cellStyle name="60% - Cor2 2 11" xfId="10573"/>
    <cellStyle name="60% - Cor2 2 2" xfId="1519"/>
    <cellStyle name="60% - Cor2 2 2 2" xfId="9684"/>
    <cellStyle name="60% - Cor2 2 2 2 2" xfId="10879"/>
    <cellStyle name="60% - Cor2 2 2 3" xfId="12911"/>
    <cellStyle name="60% - Cor2 2 3" xfId="2341"/>
    <cellStyle name="60% - Cor2 2 4" xfId="3321"/>
    <cellStyle name="60% - Cor2 2 4 2" xfId="9751"/>
    <cellStyle name="60% - Cor2 2 5" xfId="4130"/>
    <cellStyle name="60% - Cor2 2 6" xfId="4942"/>
    <cellStyle name="60% - Cor2 2 7" xfId="6492"/>
    <cellStyle name="60% - Cor2 2 8" xfId="7301"/>
    <cellStyle name="60% - Cor2 2 9" xfId="8114"/>
    <cellStyle name="60% - Cor2 2_COTAÇÕES (2)" xfId="5693"/>
    <cellStyle name="60% - Cor2 3" xfId="1518"/>
    <cellStyle name="60% - Cor2 3 2" xfId="9683"/>
    <cellStyle name="60% - Cor2 3 2 2" xfId="10878"/>
    <cellStyle name="60% - Cor2 3 3" xfId="12910"/>
    <cellStyle name="60% - Cor2 4" xfId="2340"/>
    <cellStyle name="60% - Cor2 5" xfId="3157"/>
    <cellStyle name="60% - Cor2 5 2" xfId="9758"/>
    <cellStyle name="60% - Cor2 6" xfId="3969"/>
    <cellStyle name="60% - Cor2 7" xfId="4781"/>
    <cellStyle name="60% - Cor2 8" xfId="6328"/>
    <cellStyle name="60% - Cor2 9" xfId="7140"/>
    <cellStyle name="60% - Cor2_COTAÇÕES (2)" xfId="5692"/>
    <cellStyle name="60% - Cor3" xfId="146"/>
    <cellStyle name="60% - Cor3 10" xfId="7930"/>
    <cellStyle name="60% - Cor3 11" xfId="8868"/>
    <cellStyle name="60% - Cor3 12" xfId="10565"/>
    <cellStyle name="60% - Cor3 2" xfId="147"/>
    <cellStyle name="60% - Cor3 2 10" xfId="8869"/>
    <cellStyle name="60% - Cor3 2 11" xfId="10571"/>
    <cellStyle name="60% - Cor3 2 2" xfId="1521"/>
    <cellStyle name="60% - Cor3 2 2 2" xfId="9686"/>
    <cellStyle name="60% - Cor3 2 2 2 2" xfId="10881"/>
    <cellStyle name="60% - Cor3 2 2 3" xfId="12913"/>
    <cellStyle name="60% - Cor3 2 3" xfId="2343"/>
    <cellStyle name="60% - Cor3 2 4" xfId="3173"/>
    <cellStyle name="60% - Cor3 2 4 2" xfId="9748"/>
    <cellStyle name="60% - Cor3 2 5" xfId="3985"/>
    <cellStyle name="60% - Cor3 2 6" xfId="4797"/>
    <cellStyle name="60% - Cor3 2 7" xfId="6344"/>
    <cellStyle name="60% - Cor3 2 8" xfId="7156"/>
    <cellStyle name="60% - Cor3 2 9" xfId="7969"/>
    <cellStyle name="60% - Cor3 2_COTAÇÕES (2)" xfId="5695"/>
    <cellStyle name="60% - Cor3 3" xfId="1520"/>
    <cellStyle name="60% - Cor3 3 2" xfId="9685"/>
    <cellStyle name="60% - Cor3 3 2 2" xfId="10880"/>
    <cellStyle name="60% - Cor3 3 3" xfId="12912"/>
    <cellStyle name="60% - Cor3 4" xfId="2342"/>
    <cellStyle name="60% - Cor3 5" xfId="3134"/>
    <cellStyle name="60% - Cor3 5 2" xfId="9749"/>
    <cellStyle name="60% - Cor3 6" xfId="3946"/>
    <cellStyle name="60% - Cor3 7" xfId="4758"/>
    <cellStyle name="60% - Cor3 8" xfId="6305"/>
    <cellStyle name="60% - Cor3 9" xfId="7117"/>
    <cellStyle name="60% - Cor3_COTAÇÕES (2)" xfId="5694"/>
    <cellStyle name="60% - Cor4" xfId="148"/>
    <cellStyle name="60% - Cor4 10" xfId="7979"/>
    <cellStyle name="60% - Cor4 11" xfId="8870"/>
    <cellStyle name="60% - Cor4 12" xfId="10570"/>
    <cellStyle name="60% - Cor4 2" xfId="149"/>
    <cellStyle name="60% - Cor4 2 10" xfId="8871"/>
    <cellStyle name="60% - Cor4 2 11" xfId="10569"/>
    <cellStyle name="60% - Cor4 2 2" xfId="1523"/>
    <cellStyle name="60% - Cor4 2 2 2" xfId="9688"/>
    <cellStyle name="60% - Cor4 2 2 2 2" xfId="10883"/>
    <cellStyle name="60% - Cor4 2 2 3" xfId="12915"/>
    <cellStyle name="60% - Cor4 2 3" xfId="2345"/>
    <cellStyle name="60% - Cor4 2 4" xfId="3447"/>
    <cellStyle name="60% - Cor4 2 4 2" xfId="12078"/>
    <cellStyle name="60% - Cor4 2 5" xfId="4255"/>
    <cellStyle name="60% - Cor4 2 6" xfId="5067"/>
    <cellStyle name="60% - Cor4 2 7" xfId="6618"/>
    <cellStyle name="60% - Cor4 2 8" xfId="7426"/>
    <cellStyle name="60% - Cor4 2 9" xfId="8239"/>
    <cellStyle name="60% - Cor4 2_COTAÇÕES (2)" xfId="5697"/>
    <cellStyle name="60% - Cor4 3" xfId="1522"/>
    <cellStyle name="60% - Cor4 3 2" xfId="9687"/>
    <cellStyle name="60% - Cor4 3 2 2" xfId="10882"/>
    <cellStyle name="60% - Cor4 3 3" xfId="12914"/>
    <cellStyle name="60% - Cor4 4" xfId="2344"/>
    <cellStyle name="60% - Cor4 5" xfId="3183"/>
    <cellStyle name="60% - Cor4 5 2" xfId="12077"/>
    <cellStyle name="60% - Cor4 6" xfId="3995"/>
    <cellStyle name="60% - Cor4 7" xfId="4807"/>
    <cellStyle name="60% - Cor4 8" xfId="6354"/>
    <cellStyle name="60% - Cor4 9" xfId="7166"/>
    <cellStyle name="60% - Cor4_COTAÇÕES (2)" xfId="5696"/>
    <cellStyle name="60% - Cor5" xfId="150"/>
    <cellStyle name="60% - Cor5 10" xfId="7912"/>
    <cellStyle name="60% - Cor5 11" xfId="8872"/>
    <cellStyle name="60% - Cor5 12" xfId="10568"/>
    <cellStyle name="60% - Cor5 2" xfId="151"/>
    <cellStyle name="60% - Cor5 2 10" xfId="8873"/>
    <cellStyle name="60% - Cor5 2 11" xfId="10567"/>
    <cellStyle name="60% - Cor5 2 2" xfId="1525"/>
    <cellStyle name="60% - Cor5 2 2 2" xfId="9690"/>
    <cellStyle name="60% - Cor5 2 2 2 2" xfId="10885"/>
    <cellStyle name="60% - Cor5 2 2 3" xfId="12917"/>
    <cellStyle name="60% - Cor5 2 3" xfId="2347"/>
    <cellStyle name="60% - Cor5 2 4" xfId="3448"/>
    <cellStyle name="60% - Cor5 2 4 2" xfId="12080"/>
    <cellStyle name="60% - Cor5 2 5" xfId="4256"/>
    <cellStyle name="60% - Cor5 2 6" xfId="5068"/>
    <cellStyle name="60% - Cor5 2 7" xfId="6619"/>
    <cellStyle name="60% - Cor5 2 8" xfId="7427"/>
    <cellStyle name="60% - Cor5 2 9" xfId="8240"/>
    <cellStyle name="60% - Cor5 2_COTAÇÕES (2)" xfId="5699"/>
    <cellStyle name="60% - Cor5 3" xfId="1524"/>
    <cellStyle name="60% - Cor5 3 2" xfId="9689"/>
    <cellStyle name="60% - Cor5 3 2 2" xfId="10884"/>
    <cellStyle name="60% - Cor5 3 3" xfId="12916"/>
    <cellStyle name="60% - Cor5 4" xfId="2346"/>
    <cellStyle name="60% - Cor5 5" xfId="3116"/>
    <cellStyle name="60% - Cor5 5 2" xfId="12079"/>
    <cellStyle name="60% - Cor5 6" xfId="3555"/>
    <cellStyle name="60% - Cor5 7" xfId="4740"/>
    <cellStyle name="60% - Cor5 8" xfId="6287"/>
    <cellStyle name="60% - Cor5 9" xfId="6726"/>
    <cellStyle name="60% - Cor5_COTAÇÕES (2)" xfId="5698"/>
    <cellStyle name="60% - Cor6" xfId="152"/>
    <cellStyle name="60% - Cor6 10" xfId="7992"/>
    <cellStyle name="60% - Cor6 11" xfId="8874"/>
    <cellStyle name="60% - Cor6 12" xfId="10566"/>
    <cellStyle name="60% - Cor6 2" xfId="153"/>
    <cellStyle name="60% - Cor6 2 10" xfId="8875"/>
    <cellStyle name="60% - Cor6 2 11" xfId="10547"/>
    <cellStyle name="60% - Cor6 2 2" xfId="1527"/>
    <cellStyle name="60% - Cor6 2 2 2" xfId="9692"/>
    <cellStyle name="60% - Cor6 2 2 2 2" xfId="10887"/>
    <cellStyle name="60% - Cor6 2 2 3" xfId="12919"/>
    <cellStyle name="60% - Cor6 2 3" xfId="2349"/>
    <cellStyle name="60% - Cor6 2 4" xfId="3450"/>
    <cellStyle name="60% - Cor6 2 4 2" xfId="12082"/>
    <cellStyle name="60% - Cor6 2 5" xfId="4258"/>
    <cellStyle name="60% - Cor6 2 6" xfId="5070"/>
    <cellStyle name="60% - Cor6 2 7" xfId="6621"/>
    <cellStyle name="60% - Cor6 2 8" xfId="7429"/>
    <cellStyle name="60% - Cor6 2 9" xfId="8242"/>
    <cellStyle name="60% - Cor6 2_COTAÇÕES (2)" xfId="5701"/>
    <cellStyle name="60% - Cor6 3" xfId="1526"/>
    <cellStyle name="60% - Cor6 3 2" xfId="9691"/>
    <cellStyle name="60% - Cor6 3 2 2" xfId="10886"/>
    <cellStyle name="60% - Cor6 3 3" xfId="12918"/>
    <cellStyle name="60% - Cor6 4" xfId="2348"/>
    <cellStyle name="60% - Cor6 5" xfId="3196"/>
    <cellStyle name="60% - Cor6 5 2" xfId="12081"/>
    <cellStyle name="60% - Cor6 6" xfId="4008"/>
    <cellStyle name="60% - Cor6 7" xfId="4820"/>
    <cellStyle name="60% - Cor6 8" xfId="6367"/>
    <cellStyle name="60% - Cor6 9" xfId="7179"/>
    <cellStyle name="60% - Cor6_COTAÇÕES (2)" xfId="5700"/>
    <cellStyle name="60% - Ênfase1 2" xfId="154"/>
    <cellStyle name="60% - Ênfase1 2 10" xfId="8876"/>
    <cellStyle name="60% - Ênfase1 2 11" xfId="10562"/>
    <cellStyle name="60% - Ênfase1 2 2" xfId="1528"/>
    <cellStyle name="60% - Ênfase1 2 2 2" xfId="9693"/>
    <cellStyle name="60% - Ênfase1 2 2 2 2" xfId="10888"/>
    <cellStyle name="60% - Ênfase1 2 2 3" xfId="12920"/>
    <cellStyle name="60% - Ênfase1 2 3" xfId="2350"/>
    <cellStyle name="60% - Ênfase1 2 4" xfId="3156"/>
    <cellStyle name="60% - Ênfase1 2 4 2" xfId="12083"/>
    <cellStyle name="60% - Ênfase1 2 5" xfId="3968"/>
    <cellStyle name="60% - Ênfase1 2 6" xfId="4780"/>
    <cellStyle name="60% - Ênfase1 2 7" xfId="6327"/>
    <cellStyle name="60% - Ênfase1 2 8" xfId="7139"/>
    <cellStyle name="60% - Ênfase1 2 9" xfId="7952"/>
    <cellStyle name="60% - Ênfase1 2_COTAÇÕES (2)" xfId="5702"/>
    <cellStyle name="60% - Ênfase1 3" xfId="155"/>
    <cellStyle name="60% - Ênfase1 3 10" xfId="8877"/>
    <cellStyle name="60% - Ênfase1 3 11" xfId="10561"/>
    <cellStyle name="60% - Ênfase1 3 2" xfId="1529"/>
    <cellStyle name="60% - Ênfase1 3 2 2" xfId="9694"/>
    <cellStyle name="60% - Ênfase1 3 2 2 2" xfId="10889"/>
    <cellStyle name="60% - Ênfase1 3 2 3" xfId="12921"/>
    <cellStyle name="60% - Ênfase1 3 3" xfId="2351"/>
    <cellStyle name="60% - Ênfase1 3 4" xfId="3132"/>
    <cellStyle name="60% - Ênfase1 3 4 2" xfId="12084"/>
    <cellStyle name="60% - Ênfase1 3 5" xfId="3944"/>
    <cellStyle name="60% - Ênfase1 3 6" xfId="4756"/>
    <cellStyle name="60% - Ênfase1 3 7" xfId="6303"/>
    <cellStyle name="60% - Ênfase1 3 8" xfId="7115"/>
    <cellStyle name="60% - Ênfase1 3 9" xfId="7928"/>
    <cellStyle name="60% - Ênfase1 3_COTAÇÕES (2)" xfId="5703"/>
    <cellStyle name="60% - Ênfase1 4" xfId="13437"/>
    <cellStyle name="60% - Ênfase2 2" xfId="156"/>
    <cellStyle name="60% - Ênfase2 2 10" xfId="8878"/>
    <cellStyle name="60% - Ênfase2 2 11" xfId="10560"/>
    <cellStyle name="60% - Ênfase2 2 2" xfId="1530"/>
    <cellStyle name="60% - Ênfase2 2 2 2" xfId="9695"/>
    <cellStyle name="60% - Ênfase2 2 2 2 2" xfId="10890"/>
    <cellStyle name="60% - Ênfase2 2 2 3" xfId="12922"/>
    <cellStyle name="60% - Ênfase2 2 3" xfId="2352"/>
    <cellStyle name="60% - Ênfase2 2 4" xfId="3452"/>
    <cellStyle name="60% - Ênfase2 2 4 2" xfId="12085"/>
    <cellStyle name="60% - Ênfase2 2 5" xfId="4260"/>
    <cellStyle name="60% - Ênfase2 2 6" xfId="5072"/>
    <cellStyle name="60% - Ênfase2 2 7" xfId="6623"/>
    <cellStyle name="60% - Ênfase2 2 8" xfId="7431"/>
    <cellStyle name="60% - Ênfase2 2 9" xfId="8244"/>
    <cellStyle name="60% - Ênfase2 2_COTAÇÕES (2)" xfId="5704"/>
    <cellStyle name="60% - Ênfase2 3" xfId="157"/>
    <cellStyle name="60% - Ênfase2 3 10" xfId="8879"/>
    <cellStyle name="60% - Ênfase2 3 11" xfId="10559"/>
    <cellStyle name="60% - Ênfase2 3 2" xfId="1531"/>
    <cellStyle name="60% - Ênfase2 3 2 2" xfId="9696"/>
    <cellStyle name="60% - Ênfase2 3 2 2 2" xfId="10891"/>
    <cellStyle name="60% - Ênfase2 3 2 3" xfId="12923"/>
    <cellStyle name="60% - Ênfase2 3 3" xfId="2353"/>
    <cellStyle name="60% - Ênfase2 3 4" xfId="3453"/>
    <cellStyle name="60% - Ênfase2 3 4 2" xfId="12086"/>
    <cellStyle name="60% - Ênfase2 3 5" xfId="4261"/>
    <cellStyle name="60% - Ênfase2 3 6" xfId="5073"/>
    <cellStyle name="60% - Ênfase2 3 7" xfId="6624"/>
    <cellStyle name="60% - Ênfase2 3 8" xfId="7432"/>
    <cellStyle name="60% - Ênfase2 3 9" xfId="8245"/>
    <cellStyle name="60% - Ênfase2 3_COTAÇÕES (2)" xfId="5705"/>
    <cellStyle name="60% - Ênfase2 4" xfId="13438"/>
    <cellStyle name="60% - Ênfase3 2" xfId="158"/>
    <cellStyle name="60% - Ênfase3 2 10" xfId="8247"/>
    <cellStyle name="60% - Ênfase3 2 11" xfId="8880"/>
    <cellStyle name="60% - Ênfase3 2 12" xfId="10558"/>
    <cellStyle name="60% - Ênfase3 2 2" xfId="159"/>
    <cellStyle name="60% - Ênfase3 2 2 10" xfId="8881"/>
    <cellStyle name="60% - Ênfase3 2 2 11" xfId="10557"/>
    <cellStyle name="60% - Ênfase3 2 2 2" xfId="1533"/>
    <cellStyle name="60% - Ênfase3 2 2 2 2" xfId="9698"/>
    <cellStyle name="60% - Ênfase3 2 2 2 2 2" xfId="10893"/>
    <cellStyle name="60% - Ênfase3 2 2 2 3" xfId="12925"/>
    <cellStyle name="60% - Ênfase3 2 2 3" xfId="2355"/>
    <cellStyle name="60% - Ênfase3 2 2 4" xfId="3457"/>
    <cellStyle name="60% - Ênfase3 2 2 4 2" xfId="12088"/>
    <cellStyle name="60% - Ênfase3 2 2 5" xfId="4265"/>
    <cellStyle name="60% - Ênfase3 2 2 6" xfId="5077"/>
    <cellStyle name="60% - Ênfase3 2 2 7" xfId="6628"/>
    <cellStyle name="60% - Ênfase3 2 2 8" xfId="7436"/>
    <cellStyle name="60% - Ênfase3 2 2 9" xfId="8249"/>
    <cellStyle name="60% - Ênfase3 2 2_COTAÇÕES (2)" xfId="5707"/>
    <cellStyle name="60% - Ênfase3 2 3" xfId="1532"/>
    <cellStyle name="60% - Ênfase3 2 3 2" xfId="9697"/>
    <cellStyle name="60% - Ênfase3 2 3 2 2" xfId="10892"/>
    <cellStyle name="60% - Ênfase3 2 3 3" xfId="12924"/>
    <cellStyle name="60% - Ênfase3 2 4" xfId="2354"/>
    <cellStyle name="60% - Ênfase3 2 5" xfId="3455"/>
    <cellStyle name="60% - Ênfase3 2 5 2" xfId="12087"/>
    <cellStyle name="60% - Ênfase3 2 6" xfId="4263"/>
    <cellStyle name="60% - Ênfase3 2 7" xfId="5075"/>
    <cellStyle name="60% - Ênfase3 2 8" xfId="6626"/>
    <cellStyle name="60% - Ênfase3 2 9" xfId="7434"/>
    <cellStyle name="60% - Ênfase3 2_COTAÇÕES (2)" xfId="5706"/>
    <cellStyle name="60% - Ênfase3 3" xfId="160"/>
    <cellStyle name="60% - Ênfase3 3 10" xfId="8882"/>
    <cellStyle name="60% - Ênfase3 3 11" xfId="10556"/>
    <cellStyle name="60% - Ênfase3 3 2" xfId="1534"/>
    <cellStyle name="60% - Ênfase3 3 2 2" xfId="9699"/>
    <cellStyle name="60% - Ênfase3 3 2 2 2" xfId="10894"/>
    <cellStyle name="60% - Ênfase3 3 2 3" xfId="12926"/>
    <cellStyle name="60% - Ênfase3 3 3" xfId="2356"/>
    <cellStyle name="60% - Ênfase3 3 4" xfId="3459"/>
    <cellStyle name="60% - Ênfase3 3 4 2" xfId="12089"/>
    <cellStyle name="60% - Ênfase3 3 5" xfId="4267"/>
    <cellStyle name="60% - Ênfase3 3 6" xfId="5079"/>
    <cellStyle name="60% - Ênfase3 3 7" xfId="6630"/>
    <cellStyle name="60% - Ênfase3 3 8" xfId="7438"/>
    <cellStyle name="60% - Ênfase3 3 9" xfId="8251"/>
    <cellStyle name="60% - Ênfase3 3_COTAÇÕES (2)" xfId="5708"/>
    <cellStyle name="60% - Ênfase3 4" xfId="13439"/>
    <cellStyle name="60% - Ênfase4 2" xfId="161"/>
    <cellStyle name="60% - Ênfase4 2 10" xfId="8252"/>
    <cellStyle name="60% - Ênfase4 2 11" xfId="8883"/>
    <cellStyle name="60% - Ênfase4 2 12" xfId="10548"/>
    <cellStyle name="60% - Ênfase4 2 2" xfId="162"/>
    <cellStyle name="60% - Ênfase4 2 2 10" xfId="8884"/>
    <cellStyle name="60% - Ênfase4 2 2 11" xfId="10554"/>
    <cellStyle name="60% - Ênfase4 2 2 2" xfId="1536"/>
    <cellStyle name="60% - Ênfase4 2 2 2 2" xfId="9701"/>
    <cellStyle name="60% - Ênfase4 2 2 2 2 2" xfId="10896"/>
    <cellStyle name="60% - Ênfase4 2 2 2 3" xfId="12928"/>
    <cellStyle name="60% - Ênfase4 2 2 3" xfId="2358"/>
    <cellStyle name="60% - Ênfase4 2 2 4" xfId="3461"/>
    <cellStyle name="60% - Ênfase4 2 2 4 2" xfId="12091"/>
    <cellStyle name="60% - Ênfase4 2 2 5" xfId="4269"/>
    <cellStyle name="60% - Ênfase4 2 2 6" xfId="5081"/>
    <cellStyle name="60% - Ênfase4 2 2 7" xfId="6632"/>
    <cellStyle name="60% - Ênfase4 2 2 8" xfId="7440"/>
    <cellStyle name="60% - Ênfase4 2 2 9" xfId="8253"/>
    <cellStyle name="60% - Ênfase4 2 2_COTAÇÕES (2)" xfId="5710"/>
    <cellStyle name="60% - Ênfase4 2 3" xfId="1535"/>
    <cellStyle name="60% - Ênfase4 2 3 2" xfId="9700"/>
    <cellStyle name="60% - Ênfase4 2 3 2 2" xfId="10895"/>
    <cellStyle name="60% - Ênfase4 2 3 3" xfId="12927"/>
    <cellStyle name="60% - Ênfase4 2 4" xfId="2357"/>
    <cellStyle name="60% - Ênfase4 2 5" xfId="3460"/>
    <cellStyle name="60% - Ênfase4 2 5 2" xfId="12090"/>
    <cellStyle name="60% - Ênfase4 2 6" xfId="4268"/>
    <cellStyle name="60% - Ênfase4 2 7" xfId="5080"/>
    <cellStyle name="60% - Ênfase4 2 8" xfId="6631"/>
    <cellStyle name="60% - Ênfase4 2 9" xfId="7439"/>
    <cellStyle name="60% - Ênfase4 2_COTAÇÕES (2)" xfId="5709"/>
    <cellStyle name="60% - Ênfase4 3" xfId="163"/>
    <cellStyle name="60% - Ênfase4 3 10" xfId="8885"/>
    <cellStyle name="60% - Ênfase4 3 11" xfId="10553"/>
    <cellStyle name="60% - Ênfase4 3 2" xfId="1537"/>
    <cellStyle name="60% - Ênfase4 3 2 2" xfId="9702"/>
    <cellStyle name="60% - Ênfase4 3 2 2 2" xfId="10897"/>
    <cellStyle name="60% - Ênfase4 3 2 3" xfId="12929"/>
    <cellStyle name="60% - Ênfase4 3 3" xfId="2359"/>
    <cellStyle name="60% - Ênfase4 3 4" xfId="3462"/>
    <cellStyle name="60% - Ênfase4 3 4 2" xfId="12092"/>
    <cellStyle name="60% - Ênfase4 3 5" xfId="4270"/>
    <cellStyle name="60% - Ênfase4 3 6" xfId="5082"/>
    <cellStyle name="60% - Ênfase4 3 7" xfId="6633"/>
    <cellStyle name="60% - Ênfase4 3 8" xfId="7441"/>
    <cellStyle name="60% - Ênfase4 3 9" xfId="8254"/>
    <cellStyle name="60% - Ênfase4 3_COTAÇÕES (2)" xfId="5711"/>
    <cellStyle name="60% - Ênfase4 4" xfId="13440"/>
    <cellStyle name="60% - Ênfase5 2" xfId="164"/>
    <cellStyle name="60% - Ênfase5 2 10" xfId="8886"/>
    <cellStyle name="60% - Ênfase5 2 11" xfId="10552"/>
    <cellStyle name="60% - Ênfase5 2 2" xfId="1538"/>
    <cellStyle name="60% - Ênfase5 2 2 2" xfId="9703"/>
    <cellStyle name="60% - Ênfase5 2 2 2 2" xfId="10898"/>
    <cellStyle name="60% - Ênfase5 2 2 3" xfId="12930"/>
    <cellStyle name="60% - Ênfase5 2 3" xfId="2360"/>
    <cellStyle name="60% - Ênfase5 2 4" xfId="3464"/>
    <cellStyle name="60% - Ênfase5 2 4 2" xfId="12093"/>
    <cellStyle name="60% - Ênfase5 2 5" xfId="4272"/>
    <cellStyle name="60% - Ênfase5 2 6" xfId="5084"/>
    <cellStyle name="60% - Ênfase5 2 7" xfId="6635"/>
    <cellStyle name="60% - Ênfase5 2 8" xfId="7443"/>
    <cellStyle name="60% - Ênfase5 2 9" xfId="8256"/>
    <cellStyle name="60% - Ênfase5 2_COTAÇÕES (2)" xfId="5712"/>
    <cellStyle name="60% - Ênfase5 3" xfId="165"/>
    <cellStyle name="60% - Ênfase5 3 10" xfId="8887"/>
    <cellStyle name="60% - Ênfase5 3 11" xfId="10551"/>
    <cellStyle name="60% - Ênfase5 3 2" xfId="1539"/>
    <cellStyle name="60% - Ênfase5 3 2 2" xfId="9704"/>
    <cellStyle name="60% - Ênfase5 3 2 2 2" xfId="10899"/>
    <cellStyle name="60% - Ênfase5 3 2 3" xfId="12931"/>
    <cellStyle name="60% - Ênfase5 3 3" xfId="2361"/>
    <cellStyle name="60% - Ênfase5 3 4" xfId="3467"/>
    <cellStyle name="60% - Ênfase5 3 4 2" xfId="12094"/>
    <cellStyle name="60% - Ênfase5 3 5" xfId="4274"/>
    <cellStyle name="60% - Ênfase5 3 6" xfId="5086"/>
    <cellStyle name="60% - Ênfase5 3 7" xfId="6638"/>
    <cellStyle name="60% - Ênfase5 3 8" xfId="7445"/>
    <cellStyle name="60% - Ênfase5 3 9" xfId="8258"/>
    <cellStyle name="60% - Ênfase5 3_COTAÇÕES (2)" xfId="5713"/>
    <cellStyle name="60% - Ênfase5 4" xfId="13441"/>
    <cellStyle name="60% - Ênfase6 2" xfId="166"/>
    <cellStyle name="60% - Ênfase6 2 10" xfId="8260"/>
    <cellStyle name="60% - Ênfase6 2 11" xfId="8888"/>
    <cellStyle name="60% - Ênfase6 2 12" xfId="10550"/>
    <cellStyle name="60% - Ênfase6 2 2" xfId="167"/>
    <cellStyle name="60% - Ênfase6 2 2 10" xfId="8889"/>
    <cellStyle name="60% - Ênfase6 2 2 11" xfId="10549"/>
    <cellStyle name="60% - Ênfase6 2 2 2" xfId="1541"/>
    <cellStyle name="60% - Ênfase6 2 2 2 2" xfId="9706"/>
    <cellStyle name="60% - Ênfase6 2 2 2 2 2" xfId="10901"/>
    <cellStyle name="60% - Ênfase6 2 2 2 3" xfId="12933"/>
    <cellStyle name="60% - Ênfase6 2 2 3" xfId="2363"/>
    <cellStyle name="60% - Ênfase6 2 2 4" xfId="3471"/>
    <cellStyle name="60% - Ênfase6 2 2 4 2" xfId="12096"/>
    <cellStyle name="60% - Ênfase6 2 2 5" xfId="4278"/>
    <cellStyle name="60% - Ênfase6 2 2 6" xfId="5090"/>
    <cellStyle name="60% - Ênfase6 2 2 7" xfId="6642"/>
    <cellStyle name="60% - Ênfase6 2 2 8" xfId="7449"/>
    <cellStyle name="60% - Ênfase6 2 2 9" xfId="8262"/>
    <cellStyle name="60% - Ênfase6 2 2_COTAÇÕES (2)" xfId="5715"/>
    <cellStyle name="60% - Ênfase6 2 3" xfId="1540"/>
    <cellStyle name="60% - Ênfase6 2 3 2" xfId="9705"/>
    <cellStyle name="60% - Ênfase6 2 3 2 2" xfId="10900"/>
    <cellStyle name="60% - Ênfase6 2 3 3" xfId="12932"/>
    <cellStyle name="60% - Ênfase6 2 4" xfId="2362"/>
    <cellStyle name="60% - Ênfase6 2 5" xfId="3469"/>
    <cellStyle name="60% - Ênfase6 2 5 2" xfId="12095"/>
    <cellStyle name="60% - Ênfase6 2 6" xfId="4276"/>
    <cellStyle name="60% - Ênfase6 2 7" xfId="5088"/>
    <cellStyle name="60% - Ênfase6 2 8" xfId="6640"/>
    <cellStyle name="60% - Ênfase6 2 9" xfId="7447"/>
    <cellStyle name="60% - Ênfase6 2_COTAÇÕES (2)" xfId="5714"/>
    <cellStyle name="60% - Ênfase6 3" xfId="168"/>
    <cellStyle name="60% - Ênfase6 3 10" xfId="8890"/>
    <cellStyle name="60% - Ênfase6 3 11" xfId="11892"/>
    <cellStyle name="60% - Ênfase6 3 2" xfId="1542"/>
    <cellStyle name="60% - Ênfase6 3 2 2" xfId="9707"/>
    <cellStyle name="60% - Ênfase6 3 2 2 2" xfId="10902"/>
    <cellStyle name="60% - Ênfase6 3 2 3" xfId="12934"/>
    <cellStyle name="60% - Ênfase6 3 3" xfId="2364"/>
    <cellStyle name="60% - Ênfase6 3 4" xfId="3472"/>
    <cellStyle name="60% - Ênfase6 3 4 2" xfId="12097"/>
    <cellStyle name="60% - Ênfase6 3 5" xfId="4279"/>
    <cellStyle name="60% - Ênfase6 3 6" xfId="5091"/>
    <cellStyle name="60% - Ênfase6 3 7" xfId="6643"/>
    <cellStyle name="60% - Ênfase6 3 8" xfId="7450"/>
    <cellStyle name="60% - Ênfase6 3 9" xfId="8263"/>
    <cellStyle name="60% - Ênfase6 3_COTAÇÕES (2)" xfId="5716"/>
    <cellStyle name="60% - Ênfase6 4" xfId="13442"/>
    <cellStyle name="Bom 2" xfId="173"/>
    <cellStyle name="Bom 2 10" xfId="8891"/>
    <cellStyle name="Bom 2 11" xfId="11891"/>
    <cellStyle name="Bom 2 2" xfId="1543"/>
    <cellStyle name="Bom 2 2 2" xfId="9712"/>
    <cellStyle name="Bom 2 2 2 2" xfId="10903"/>
    <cellStyle name="Bom 2 2 3" xfId="12935"/>
    <cellStyle name="Bom 2 3" xfId="2365"/>
    <cellStyle name="Bom 2 4" xfId="3473"/>
    <cellStyle name="Bom 2 4 2" xfId="12102"/>
    <cellStyle name="Bom 2 5" xfId="4280"/>
    <cellStyle name="Bom 2 6" xfId="5092"/>
    <cellStyle name="Bom 2 7" xfId="6644"/>
    <cellStyle name="Bom 2 8" xfId="7451"/>
    <cellStyle name="Bom 2 9" xfId="8264"/>
    <cellStyle name="Bom 2_COTAÇÕES (2)" xfId="5717"/>
    <cellStyle name="Bom 3" xfId="174"/>
    <cellStyle name="Bom 3 10" xfId="8892"/>
    <cellStyle name="Bom 3 11" xfId="11888"/>
    <cellStyle name="Bom 3 2" xfId="1544"/>
    <cellStyle name="Bom 3 2 2" xfId="9713"/>
    <cellStyle name="Bom 3 2 2 2" xfId="10904"/>
    <cellStyle name="Bom 3 2 3" xfId="12936"/>
    <cellStyle name="Bom 3 3" xfId="2366"/>
    <cellStyle name="Bom 3 4" xfId="3474"/>
    <cellStyle name="Bom 3 4 2" xfId="12103"/>
    <cellStyle name="Bom 3 5" xfId="4281"/>
    <cellStyle name="Bom 3 6" xfId="5093"/>
    <cellStyle name="Bom 3 7" xfId="6645"/>
    <cellStyle name="Bom 3 8" xfId="7452"/>
    <cellStyle name="Bom 3 9" xfId="8265"/>
    <cellStyle name="Bom 3_COTAÇÕES (2)" xfId="5718"/>
    <cellStyle name="Bom 4" xfId="13443"/>
    <cellStyle name="Cabeçalho 1" xfId="175"/>
    <cellStyle name="Cabeçalho 1 10" xfId="8268"/>
    <cellStyle name="Cabeçalho 1 11" xfId="8893"/>
    <cellStyle name="Cabeçalho 1 12" xfId="11890"/>
    <cellStyle name="Cabeçalho 1 2" xfId="176"/>
    <cellStyle name="Cabeçalho 1 2 10" xfId="8894"/>
    <cellStyle name="Cabeçalho 1 2 11" xfId="11889"/>
    <cellStyle name="Cabeçalho 1 2 2" xfId="1546"/>
    <cellStyle name="Cabeçalho 1 2 2 2" xfId="9715"/>
    <cellStyle name="Cabeçalho 1 2 2 2 2" xfId="10906"/>
    <cellStyle name="Cabeçalho 1 2 2 3" xfId="12938"/>
    <cellStyle name="Cabeçalho 1 2 3" xfId="2368"/>
    <cellStyle name="Cabeçalho 1 2 4" xfId="3377"/>
    <cellStyle name="Cabeçalho 1 2 4 2" xfId="12105"/>
    <cellStyle name="Cabeçalho 1 2 5" xfId="4186"/>
    <cellStyle name="Cabeçalho 1 2 6" xfId="4998"/>
    <cellStyle name="Cabeçalho 1 2 7" xfId="6548"/>
    <cellStyle name="Cabeçalho 1 2 8" xfId="7357"/>
    <cellStyle name="Cabeçalho 1 2 9" xfId="8170"/>
    <cellStyle name="Cabeçalho 1 2_COTAÇÕES (2)" xfId="5720"/>
    <cellStyle name="Cabeçalho 1 3" xfId="1545"/>
    <cellStyle name="Cabeçalho 1 3 2" xfId="9714"/>
    <cellStyle name="Cabeçalho 1 3 2 2" xfId="10905"/>
    <cellStyle name="Cabeçalho 1 3 3" xfId="12937"/>
    <cellStyle name="Cabeçalho 1 4" xfId="2367"/>
    <cellStyle name="Cabeçalho 1 5" xfId="3477"/>
    <cellStyle name="Cabeçalho 1 5 2" xfId="12104"/>
    <cellStyle name="Cabeçalho 1 6" xfId="4284"/>
    <cellStyle name="Cabeçalho 1 7" xfId="5096"/>
    <cellStyle name="Cabeçalho 1 8" xfId="6648"/>
    <cellStyle name="Cabeçalho 1 9" xfId="7455"/>
    <cellStyle name="Cabeçalho 1_COTAÇÕES (2)" xfId="5719"/>
    <cellStyle name="Cabeçalho 2" xfId="177"/>
    <cellStyle name="Cabeçalho 2 10" xfId="7965"/>
    <cellStyle name="Cabeçalho 2 11" xfId="8895"/>
    <cellStyle name="Cabeçalho 2 12" xfId="11887"/>
    <cellStyle name="Cabeçalho 2 2" xfId="178"/>
    <cellStyle name="Cabeçalho 2 2 10" xfId="8896"/>
    <cellStyle name="Cabeçalho 2 2 11" xfId="11886"/>
    <cellStyle name="Cabeçalho 2 2 2" xfId="1548"/>
    <cellStyle name="Cabeçalho 2 2 2 2" xfId="9717"/>
    <cellStyle name="Cabeçalho 2 2 2 2 2" xfId="10908"/>
    <cellStyle name="Cabeçalho 2 2 2 3" xfId="12940"/>
    <cellStyle name="Cabeçalho 2 2 3" xfId="2370"/>
    <cellStyle name="Cabeçalho 2 2 4" xfId="3478"/>
    <cellStyle name="Cabeçalho 2 2 4 2" xfId="12107"/>
    <cellStyle name="Cabeçalho 2 2 5" xfId="4285"/>
    <cellStyle name="Cabeçalho 2 2 6" xfId="5097"/>
    <cellStyle name="Cabeçalho 2 2 7" xfId="6649"/>
    <cellStyle name="Cabeçalho 2 2 8" xfId="7456"/>
    <cellStyle name="Cabeçalho 2 2 9" xfId="8269"/>
    <cellStyle name="Cabeçalho 2 2_COTAÇÕES (2)" xfId="5722"/>
    <cellStyle name="Cabeçalho 2 3" xfId="1547"/>
    <cellStyle name="Cabeçalho 2 3 2" xfId="9716"/>
    <cellStyle name="Cabeçalho 2 3 2 2" xfId="10907"/>
    <cellStyle name="Cabeçalho 2 3 3" xfId="12939"/>
    <cellStyle name="Cabeçalho 2 4" xfId="2369"/>
    <cellStyle name="Cabeçalho 2 5" xfId="3169"/>
    <cellStyle name="Cabeçalho 2 5 2" xfId="12106"/>
    <cellStyle name="Cabeçalho 2 6" xfId="3981"/>
    <cellStyle name="Cabeçalho 2 7" xfId="4793"/>
    <cellStyle name="Cabeçalho 2 8" xfId="6340"/>
    <cellStyle name="Cabeçalho 2 9" xfId="7152"/>
    <cellStyle name="Cabeçalho 2_COTAÇÕES (2)" xfId="5721"/>
    <cellStyle name="Cabeçalho 3" xfId="179"/>
    <cellStyle name="Cabeçalho 3 10" xfId="7973"/>
    <cellStyle name="Cabeçalho 3 10 2" xfId="14071"/>
    <cellStyle name="Cabeçalho 3 11" xfId="8897"/>
    <cellStyle name="Cabeçalho 3 11 2" xfId="14132"/>
    <cellStyle name="Cabeçalho 3 12" xfId="11885"/>
    <cellStyle name="Cabeçalho 3 12 2" xfId="14401"/>
    <cellStyle name="Cabeçalho 3 2" xfId="180"/>
    <cellStyle name="Cabeçalho 3 2 10" xfId="8898"/>
    <cellStyle name="Cabeçalho 3 2 10 2" xfId="14133"/>
    <cellStyle name="Cabeçalho 3 2 11" xfId="11336"/>
    <cellStyle name="Cabeçalho 3 2 11 2" xfId="14313"/>
    <cellStyle name="Cabeçalho 3 2 2" xfId="1550"/>
    <cellStyle name="Cabeçalho 3 2 2 2" xfId="3066"/>
    <cellStyle name="Cabeçalho 3 2 2 2 2" xfId="13644"/>
    <cellStyle name="Cabeçalho 3 2 2 2 3" xfId="14470"/>
    <cellStyle name="Cabeçalho 3 2 2 2 4" xfId="14486"/>
    <cellStyle name="Cabeçalho 3 2 2 2 5" xfId="14652"/>
    <cellStyle name="Cabeçalho 3 2 2 3" xfId="9719"/>
    <cellStyle name="Cabeçalho 3 2 2 3 2" xfId="12942"/>
    <cellStyle name="Cabeçalho 3 2 2 3 2 2" xfId="14205"/>
    <cellStyle name="Cabeçalho 3 2 2 3 2 2 2" xfId="14421"/>
    <cellStyle name="Cabeçalho 3 2 2 3 2 3" xfId="14566"/>
    <cellStyle name="Cabeçalho 3 2 2 3 2 4" xfId="14547"/>
    <cellStyle name="Cabeçalho 3 2 2 3 2 5" xfId="14682"/>
    <cellStyle name="Cabeçalho 3 2 2 3 3" xfId="13673"/>
    <cellStyle name="Cabeçalho 3 2 2 3 3 2" xfId="14531"/>
    <cellStyle name="Cabeçalho 3 2 2 3 4" xfId="14488"/>
    <cellStyle name="Cabeçalho 3 2 2 3 5" xfId="14674"/>
    <cellStyle name="Cabeçalho 3 2 2 4" xfId="13470"/>
    <cellStyle name="Cabeçalho 3 2 2 5" xfId="13652"/>
    <cellStyle name="Cabeçalho 3 2 2 6" xfId="14581"/>
    <cellStyle name="Cabeçalho 3 2 3" xfId="2372"/>
    <cellStyle name="Cabeçalho 3 2 3 2" xfId="3093"/>
    <cellStyle name="Cabeçalho 3 2 3 2 2" xfId="13647"/>
    <cellStyle name="Cabeçalho 3 2 3 2 3" xfId="14473"/>
    <cellStyle name="Cabeçalho 3 2 3 2 4" xfId="13722"/>
    <cellStyle name="Cabeçalho 3 2 3 2 5" xfId="14655"/>
    <cellStyle name="Cabeçalho 3 2 3 3" xfId="13542"/>
    <cellStyle name="Cabeçalho 3 2 3 4" xfId="13655"/>
    <cellStyle name="Cabeçalho 3 2 3 5" xfId="14525"/>
    <cellStyle name="Cabeçalho 3 2 3 6" xfId="14601"/>
    <cellStyle name="Cabeçalho 3 2 4" xfId="3480"/>
    <cellStyle name="Cabeçalho 3 2 4 2" xfId="12109"/>
    <cellStyle name="Cabeçalho 3 2 4 3" xfId="13744"/>
    <cellStyle name="Cabeçalho 3 2 5" xfId="4287"/>
    <cellStyle name="Cabeçalho 3 2 5 2" xfId="13812"/>
    <cellStyle name="Cabeçalho 3 2 6" xfId="5099"/>
    <cellStyle name="Cabeçalho 3 2 6 2" xfId="13880"/>
    <cellStyle name="Cabeçalho 3 2 7" xfId="6651"/>
    <cellStyle name="Cabeçalho 3 2 7 2" xfId="13948"/>
    <cellStyle name="Cabeçalho 3 2 8" xfId="7458"/>
    <cellStyle name="Cabeçalho 3 2 8 2" xfId="14016"/>
    <cellStyle name="Cabeçalho 3 2 9" xfId="8271"/>
    <cellStyle name="Cabeçalho 3 2 9 2" xfId="14084"/>
    <cellStyle name="Cabeçalho 3 2_COTAÇÕES (2)" xfId="5724"/>
    <cellStyle name="Cabeçalho 3 3" xfId="1549"/>
    <cellStyle name="Cabeçalho 3 3 2" xfId="3104"/>
    <cellStyle name="Cabeçalho 3 3 2 2" xfId="13649"/>
    <cellStyle name="Cabeçalho 3 3 2 3" xfId="14475"/>
    <cellStyle name="Cabeçalho 3 3 2 4" xfId="14483"/>
    <cellStyle name="Cabeçalho 3 3 2 5" xfId="14657"/>
    <cellStyle name="Cabeçalho 3 3 3" xfId="9718"/>
    <cellStyle name="Cabeçalho 3 3 3 2" xfId="12941"/>
    <cellStyle name="Cabeçalho 3 3 3 2 2" xfId="14204"/>
    <cellStyle name="Cabeçalho 3 3 3 2 2 2" xfId="14420"/>
    <cellStyle name="Cabeçalho 3 3 3 2 3" xfId="14565"/>
    <cellStyle name="Cabeçalho 3 3 3 2 4" xfId="13711"/>
    <cellStyle name="Cabeçalho 3 3 3 2 5" xfId="14681"/>
    <cellStyle name="Cabeçalho 3 3 3 3" xfId="13672"/>
    <cellStyle name="Cabeçalho 3 3 3 3 2" xfId="14530"/>
    <cellStyle name="Cabeçalho 3 3 3 4" xfId="14495"/>
    <cellStyle name="Cabeçalho 3 3 3 5" xfId="14673"/>
    <cellStyle name="Cabeçalho 3 3 4" xfId="13469"/>
    <cellStyle name="Cabeçalho 3 3 5" xfId="14485"/>
    <cellStyle name="Cabeçalho 3 3 6" xfId="14580"/>
    <cellStyle name="Cabeçalho 3 4" xfId="2371"/>
    <cellStyle name="Cabeçalho 3 4 2" xfId="3092"/>
    <cellStyle name="Cabeçalho 3 4 2 2" xfId="13646"/>
    <cellStyle name="Cabeçalho 3 4 2 3" xfId="14472"/>
    <cellStyle name="Cabeçalho 3 4 2 4" xfId="14516"/>
    <cellStyle name="Cabeçalho 3 4 2 5" xfId="14654"/>
    <cellStyle name="Cabeçalho 3 4 3" xfId="13541"/>
    <cellStyle name="Cabeçalho 3 4 4" xfId="13674"/>
    <cellStyle name="Cabeçalho 3 4 5" xfId="14536"/>
    <cellStyle name="Cabeçalho 3 4 6" xfId="14600"/>
    <cellStyle name="Cabeçalho 3 5" xfId="3177"/>
    <cellStyle name="Cabeçalho 3 5 2" xfId="12108"/>
    <cellStyle name="Cabeçalho 3 5 3" xfId="13731"/>
    <cellStyle name="Cabeçalho 3 6" xfId="3989"/>
    <cellStyle name="Cabeçalho 3 6 2" xfId="13799"/>
    <cellStyle name="Cabeçalho 3 7" xfId="4801"/>
    <cellStyle name="Cabeçalho 3 7 2" xfId="13867"/>
    <cellStyle name="Cabeçalho 3 8" xfId="6348"/>
    <cellStyle name="Cabeçalho 3 8 2" xfId="13935"/>
    <cellStyle name="Cabeçalho 3 9" xfId="7160"/>
    <cellStyle name="Cabeçalho 3 9 2" xfId="14003"/>
    <cellStyle name="Cabeçalho 3_COTAÇÕES (2)" xfId="5723"/>
    <cellStyle name="Cabeçalho 4" xfId="181"/>
    <cellStyle name="Cabeçalho 4 10" xfId="7938"/>
    <cellStyle name="Cabeçalho 4 11" xfId="8899"/>
    <cellStyle name="Cabeçalho 4 12" xfId="11884"/>
    <cellStyle name="Cabeçalho 4 2" xfId="182"/>
    <cellStyle name="Cabeçalho 4 2 10" xfId="8900"/>
    <cellStyle name="Cabeçalho 4 2 11" xfId="11335"/>
    <cellStyle name="Cabeçalho 4 2 2" xfId="1552"/>
    <cellStyle name="Cabeçalho 4 2 2 2" xfId="9721"/>
    <cellStyle name="Cabeçalho 4 2 2 2 2" xfId="10912"/>
    <cellStyle name="Cabeçalho 4 2 2 3" xfId="12944"/>
    <cellStyle name="Cabeçalho 4 2 3" xfId="2374"/>
    <cellStyle name="Cabeçalho 4 2 4" xfId="3481"/>
    <cellStyle name="Cabeçalho 4 2 4 2" xfId="12111"/>
    <cellStyle name="Cabeçalho 4 2 5" xfId="4288"/>
    <cellStyle name="Cabeçalho 4 2 6" xfId="5100"/>
    <cellStyle name="Cabeçalho 4 2 7" xfId="6652"/>
    <cellStyle name="Cabeçalho 4 2 8" xfId="7459"/>
    <cellStyle name="Cabeçalho 4 2 9" xfId="8272"/>
    <cellStyle name="Cabeçalho 4 2_COTAÇÕES (2)" xfId="5726"/>
    <cellStyle name="Cabeçalho 4 3" xfId="1551"/>
    <cellStyle name="Cabeçalho 4 3 2" xfId="9720"/>
    <cellStyle name="Cabeçalho 4 3 2 2" xfId="10911"/>
    <cellStyle name="Cabeçalho 4 3 3" xfId="12943"/>
    <cellStyle name="Cabeçalho 4 4" xfId="2373"/>
    <cellStyle name="Cabeçalho 4 5" xfId="3142"/>
    <cellStyle name="Cabeçalho 4 5 2" xfId="12110"/>
    <cellStyle name="Cabeçalho 4 6" xfId="3954"/>
    <cellStyle name="Cabeçalho 4 7" xfId="4766"/>
    <cellStyle name="Cabeçalho 4 8" xfId="6313"/>
    <cellStyle name="Cabeçalho 4 9" xfId="7125"/>
    <cellStyle name="Cabeçalho 4_COTAÇÕES (2)" xfId="5725"/>
    <cellStyle name="Cálculo 2" xfId="211"/>
    <cellStyle name="Cálculo 2 10" xfId="4746"/>
    <cellStyle name="Cálculo 2 10 2" xfId="13860"/>
    <cellStyle name="Cálculo 2 11" xfId="6293"/>
    <cellStyle name="Cálculo 2 11 2" xfId="13928"/>
    <cellStyle name="Cálculo 2 12" xfId="7105"/>
    <cellStyle name="Cálculo 2 12 2" xfId="13996"/>
    <cellStyle name="Cálculo 2 13" xfId="7918"/>
    <cellStyle name="Cálculo 2 13 2" xfId="14064"/>
    <cellStyle name="Cálculo 2 14" xfId="8901"/>
    <cellStyle name="Cálculo 2 14 2" xfId="14134"/>
    <cellStyle name="Cálculo 2 15" xfId="11883"/>
    <cellStyle name="Cálculo 2 15 2" xfId="14400"/>
    <cellStyle name="Cálculo 2 2" xfId="212"/>
    <cellStyle name="Cálculo 2 2 10" xfId="7121"/>
    <cellStyle name="Cálculo 2 2 10 2" xfId="14001"/>
    <cellStyle name="Cálculo 2 2 11" xfId="7934"/>
    <cellStyle name="Cálculo 2 2 11 2" xfId="14069"/>
    <cellStyle name="Cálculo 2 2 12" xfId="8902"/>
    <cellStyle name="Cálculo 2 2 12 2" xfId="14135"/>
    <cellStyle name="Cálculo 2 2 13" xfId="11882"/>
    <cellStyle name="Cálculo 2 2 13 2" xfId="14399"/>
    <cellStyle name="Cálculo 2 2 2" xfId="213"/>
    <cellStyle name="Cálculo 2 2 2 10" xfId="214"/>
    <cellStyle name="Cálculo 2 2 2 11" xfId="215"/>
    <cellStyle name="Cálculo 2 2 2 12" xfId="216"/>
    <cellStyle name="Cálculo 2 2 2 13" xfId="217"/>
    <cellStyle name="Cálculo 2 2 2 14" xfId="218"/>
    <cellStyle name="Cálculo 2 2 2 15" xfId="219"/>
    <cellStyle name="Cálculo 2 2 2 16" xfId="1555"/>
    <cellStyle name="Cálculo 2 2 2 16 2" xfId="10915"/>
    <cellStyle name="Cálculo 2 2 2 16 2 2" xfId="14272"/>
    <cellStyle name="Cálculo 2 2 2 16 3" xfId="13473"/>
    <cellStyle name="Cálculo 2 2 2 17" xfId="2377"/>
    <cellStyle name="Cálculo 2 2 2 17 2" xfId="11584"/>
    <cellStyle name="Cálculo 2 2 2 17 2 2" xfId="14336"/>
    <cellStyle name="Cálculo 2 2 2 17 3" xfId="13545"/>
    <cellStyle name="Cálculo 2 2 2 18" xfId="3482"/>
    <cellStyle name="Cálculo 2 2 2 18 2" xfId="12138"/>
    <cellStyle name="Cálculo 2 2 2 18 3" xfId="13745"/>
    <cellStyle name="Cálculo 2 2 2 19" xfId="4289"/>
    <cellStyle name="Cálculo 2 2 2 19 2" xfId="13813"/>
    <cellStyle name="Cálculo 2 2 2 2" xfId="220"/>
    <cellStyle name="Cálculo 2 2 2 20" xfId="5101"/>
    <cellStyle name="Cálculo 2 2 2 20 2" xfId="13881"/>
    <cellStyle name="Cálculo 2 2 2 21" xfId="6653"/>
    <cellStyle name="Cálculo 2 2 2 21 2" xfId="13949"/>
    <cellStyle name="Cálculo 2 2 2 22" xfId="7460"/>
    <cellStyle name="Cálculo 2 2 2 22 2" xfId="14017"/>
    <cellStyle name="Cálculo 2 2 2 23" xfId="8273"/>
    <cellStyle name="Cálculo 2 2 2 23 2" xfId="14085"/>
    <cellStyle name="Cálculo 2 2 2 24" xfId="8903"/>
    <cellStyle name="Cálculo 2 2 2 24 2" xfId="14136"/>
    <cellStyle name="Cálculo 2 2 2 25" xfId="11881"/>
    <cellStyle name="Cálculo 2 2 2 25 2" xfId="14398"/>
    <cellStyle name="Cálculo 2 2 2 3" xfId="221"/>
    <cellStyle name="Cálculo 2 2 2 4" xfId="222"/>
    <cellStyle name="Cálculo 2 2 2 5" xfId="223"/>
    <cellStyle name="Cálculo 2 2 2 6" xfId="224"/>
    <cellStyle name="Cálculo 2 2 2 7" xfId="225"/>
    <cellStyle name="Cálculo 2 2 2 8" xfId="226"/>
    <cellStyle name="Cálculo 2 2 2 9" xfId="227"/>
    <cellStyle name="Cálculo 2 2 2_COTAÇÕES (2)" xfId="5727"/>
    <cellStyle name="Cálculo 2 2 3" xfId="228"/>
    <cellStyle name="Cálculo 2 2 4" xfId="1554"/>
    <cellStyle name="Cálculo 2 2 4 2" xfId="10914"/>
    <cellStyle name="Cálculo 2 2 4 2 2" xfId="14271"/>
    <cellStyle name="Cálculo 2 2 4 3" xfId="13472"/>
    <cellStyle name="Cálculo 2 2 5" xfId="2376"/>
    <cellStyle name="Cálculo 2 2 5 2" xfId="11583"/>
    <cellStyle name="Cálculo 2 2 5 2 2" xfId="14335"/>
    <cellStyle name="Cálculo 2 2 5 3" xfId="13544"/>
    <cellStyle name="Cálculo 2 2 6" xfId="3138"/>
    <cellStyle name="Cálculo 2 2 6 2" xfId="12137"/>
    <cellStyle name="Cálculo 2 2 6 3" xfId="13728"/>
    <cellStyle name="Cálculo 2 2 7" xfId="3950"/>
    <cellStyle name="Cálculo 2 2 7 2" xfId="13797"/>
    <cellStyle name="Cálculo 2 2 8" xfId="4762"/>
    <cellStyle name="Cálculo 2 2 8 2" xfId="13865"/>
    <cellStyle name="Cálculo 2 2 9" xfId="6309"/>
    <cellStyle name="Cálculo 2 2 9 2" xfId="13933"/>
    <cellStyle name="Cálculo 2 2_CÁLCULO DE HORAS - tabela MARÇO 2014" xfId="229"/>
    <cellStyle name="Cálculo 2 3" xfId="230"/>
    <cellStyle name="Cálculo 2 3 10" xfId="7463"/>
    <cellStyle name="Cálculo 2 3 10 2" xfId="14018"/>
    <cellStyle name="Cálculo 2 3 11" xfId="8276"/>
    <cellStyle name="Cálculo 2 3 11 2" xfId="14086"/>
    <cellStyle name="Cálculo 2 3 12" xfId="8904"/>
    <cellStyle name="Cálculo 2 3 12 2" xfId="14137"/>
    <cellStyle name="Cálculo 2 3 13" xfId="11879"/>
    <cellStyle name="Cálculo 2 3 13 2" xfId="14396"/>
    <cellStyle name="Cálculo 2 3 2" xfId="231"/>
    <cellStyle name="Cálculo 2 3 2 10" xfId="232"/>
    <cellStyle name="Cálculo 2 3 2 11" xfId="233"/>
    <cellStyle name="Cálculo 2 3 2 12" xfId="234"/>
    <cellStyle name="Cálculo 2 3 2 13" xfId="235"/>
    <cellStyle name="Cálculo 2 3 2 14" xfId="236"/>
    <cellStyle name="Cálculo 2 3 2 15" xfId="237"/>
    <cellStyle name="Cálculo 2 3 2 16" xfId="1557"/>
    <cellStyle name="Cálculo 2 3 2 16 2" xfId="10917"/>
    <cellStyle name="Cálculo 2 3 2 16 2 2" xfId="14274"/>
    <cellStyle name="Cálculo 2 3 2 16 3" xfId="13475"/>
    <cellStyle name="Cálculo 2 3 2 17" xfId="2379"/>
    <cellStyle name="Cálculo 2 3 2 17 2" xfId="11586"/>
    <cellStyle name="Cálculo 2 3 2 17 2 2" xfId="14338"/>
    <cellStyle name="Cálculo 2 3 2 17 3" xfId="13547"/>
    <cellStyle name="Cálculo 2 3 2 18" xfId="3124"/>
    <cellStyle name="Cálculo 2 3 2 18 2" xfId="12140"/>
    <cellStyle name="Cálculo 2 3 2 18 3" xfId="13725"/>
    <cellStyle name="Cálculo 2 3 2 19" xfId="3936"/>
    <cellStyle name="Cálculo 2 3 2 19 2" xfId="13794"/>
    <cellStyle name="Cálculo 2 3 2 2" xfId="238"/>
    <cellStyle name="Cálculo 2 3 2 20" xfId="4748"/>
    <cellStyle name="Cálculo 2 3 2 20 2" xfId="13862"/>
    <cellStyle name="Cálculo 2 3 2 21" xfId="6295"/>
    <cellStyle name="Cálculo 2 3 2 21 2" xfId="13930"/>
    <cellStyle name="Cálculo 2 3 2 22" xfId="7107"/>
    <cellStyle name="Cálculo 2 3 2 22 2" xfId="13998"/>
    <cellStyle name="Cálculo 2 3 2 23" xfId="7920"/>
    <cellStyle name="Cálculo 2 3 2 23 2" xfId="14066"/>
    <cellStyle name="Cálculo 2 3 2 24" xfId="8905"/>
    <cellStyle name="Cálculo 2 3 2 24 2" xfId="14138"/>
    <cellStyle name="Cálculo 2 3 2 25" xfId="11880"/>
    <cellStyle name="Cálculo 2 3 2 25 2" xfId="14397"/>
    <cellStyle name="Cálculo 2 3 2 3" xfId="239"/>
    <cellStyle name="Cálculo 2 3 2 4" xfId="240"/>
    <cellStyle name="Cálculo 2 3 2 5" xfId="241"/>
    <cellStyle name="Cálculo 2 3 2 6" xfId="242"/>
    <cellStyle name="Cálculo 2 3 2 7" xfId="243"/>
    <cellStyle name="Cálculo 2 3 2 8" xfId="244"/>
    <cellStyle name="Cálculo 2 3 2 9" xfId="245"/>
    <cellStyle name="Cálculo 2 3 2_COTAÇÕES (2)" xfId="5728"/>
    <cellStyle name="Cálculo 2 3 3" xfId="246"/>
    <cellStyle name="Cálculo 2 3 4" xfId="1556"/>
    <cellStyle name="Cálculo 2 3 4 2" xfId="10916"/>
    <cellStyle name="Cálculo 2 3 4 2 2" xfId="14273"/>
    <cellStyle name="Cálculo 2 3 4 3" xfId="13474"/>
    <cellStyle name="Cálculo 2 3 5" xfId="2378"/>
    <cellStyle name="Cálculo 2 3 5 2" xfId="11585"/>
    <cellStyle name="Cálculo 2 3 5 2 2" xfId="14337"/>
    <cellStyle name="Cálculo 2 3 5 3" xfId="13546"/>
    <cellStyle name="Cálculo 2 3 6" xfId="3486"/>
    <cellStyle name="Cálculo 2 3 6 2" xfId="12139"/>
    <cellStyle name="Cálculo 2 3 6 3" xfId="13746"/>
    <cellStyle name="Cálculo 2 3 7" xfId="4292"/>
    <cellStyle name="Cálculo 2 3 7 2" xfId="13814"/>
    <cellStyle name="Cálculo 2 3 8" xfId="5104"/>
    <cellStyle name="Cálculo 2 3 8 2" xfId="13882"/>
    <cellStyle name="Cálculo 2 3 9" xfId="6657"/>
    <cellStyle name="Cálculo 2 3 9 2" xfId="13950"/>
    <cellStyle name="Cálculo 2 3_CÁLCULO DE HORAS - tabela MARÇO 2014" xfId="247"/>
    <cellStyle name="Cálculo 2 4" xfId="248"/>
    <cellStyle name="Cálculo 2 4 10" xfId="249"/>
    <cellStyle name="Cálculo 2 4 11" xfId="250"/>
    <cellStyle name="Cálculo 2 4 12" xfId="251"/>
    <cellStyle name="Cálculo 2 4 13" xfId="252"/>
    <cellStyle name="Cálculo 2 4 14" xfId="253"/>
    <cellStyle name="Cálculo 2 4 15" xfId="254"/>
    <cellStyle name="Cálculo 2 4 16" xfId="1558"/>
    <cellStyle name="Cálculo 2 4 16 2" xfId="10918"/>
    <cellStyle name="Cálculo 2 4 16 2 2" xfId="14275"/>
    <cellStyle name="Cálculo 2 4 16 3" xfId="13476"/>
    <cellStyle name="Cálculo 2 4 17" xfId="2380"/>
    <cellStyle name="Cálculo 2 4 17 2" xfId="11587"/>
    <cellStyle name="Cálculo 2 4 17 2 2" xfId="14339"/>
    <cellStyle name="Cálculo 2 4 17 3" xfId="13548"/>
    <cellStyle name="Cálculo 2 4 18" xfId="3491"/>
    <cellStyle name="Cálculo 2 4 18 2" xfId="12141"/>
    <cellStyle name="Cálculo 2 4 18 3" xfId="13748"/>
    <cellStyle name="Cálculo 2 4 19" xfId="4297"/>
    <cellStyle name="Cálculo 2 4 19 2" xfId="13816"/>
    <cellStyle name="Cálculo 2 4 2" xfId="255"/>
    <cellStyle name="Cálculo 2 4 20" xfId="5109"/>
    <cellStyle name="Cálculo 2 4 20 2" xfId="13884"/>
    <cellStyle name="Cálculo 2 4 21" xfId="6662"/>
    <cellStyle name="Cálculo 2 4 21 2" xfId="13952"/>
    <cellStyle name="Cálculo 2 4 22" xfId="7468"/>
    <cellStyle name="Cálculo 2 4 22 2" xfId="14020"/>
    <cellStyle name="Cálculo 2 4 23" xfId="8281"/>
    <cellStyle name="Cálculo 2 4 23 2" xfId="14088"/>
    <cellStyle name="Cálculo 2 4 24" xfId="8906"/>
    <cellStyle name="Cálculo 2 4 24 2" xfId="14139"/>
    <cellStyle name="Cálculo 2 4 25" xfId="11878"/>
    <cellStyle name="Cálculo 2 4 25 2" xfId="14395"/>
    <cellStyle name="Cálculo 2 4 3" xfId="256"/>
    <cellStyle name="Cálculo 2 4 4" xfId="257"/>
    <cellStyle name="Cálculo 2 4 5" xfId="258"/>
    <cellStyle name="Cálculo 2 4 6" xfId="259"/>
    <cellStyle name="Cálculo 2 4 7" xfId="260"/>
    <cellStyle name="Cálculo 2 4 8" xfId="261"/>
    <cellStyle name="Cálculo 2 4 9" xfId="262"/>
    <cellStyle name="Cálculo 2 4_COTAÇÕES (2)" xfId="5729"/>
    <cellStyle name="Cálculo 2 5" xfId="263"/>
    <cellStyle name="Cálculo 2 5 2" xfId="9746"/>
    <cellStyle name="Cálculo 2 5 2 2" xfId="9767"/>
    <cellStyle name="Cálculo 2 5 3" xfId="12142"/>
    <cellStyle name="Cálculo 2 6" xfId="1553"/>
    <cellStyle name="Cálculo 2 6 2" xfId="10913"/>
    <cellStyle name="Cálculo 2 6 2 2" xfId="14270"/>
    <cellStyle name="Cálculo 2 6 3" xfId="13471"/>
    <cellStyle name="Cálculo 2 7" xfId="2375"/>
    <cellStyle name="Cálculo 2 7 2" xfId="11582"/>
    <cellStyle name="Cálculo 2 7 2 2" xfId="14334"/>
    <cellStyle name="Cálculo 2 7 3" xfId="13543"/>
    <cellStyle name="Cálculo 2 8" xfId="3122"/>
    <cellStyle name="Cálculo 2 8 2" xfId="12136"/>
    <cellStyle name="Cálculo 2 8 3" xfId="13723"/>
    <cellStyle name="Cálculo 2 9" xfId="3934"/>
    <cellStyle name="Cálculo 2 9 2" xfId="13792"/>
    <cellStyle name="Cálculo 2_AQPNG_ORC_R01_2013_11_22(OBRA COMPLETA) 29112013-2" xfId="264"/>
    <cellStyle name="Cálculo 3" xfId="265"/>
    <cellStyle name="Cálculo 3 10" xfId="7471"/>
    <cellStyle name="Cálculo 3 10 2" xfId="14021"/>
    <cellStyle name="Cálculo 3 11" xfId="8284"/>
    <cellStyle name="Cálculo 3 11 2" xfId="14089"/>
    <cellStyle name="Cálculo 3 12" xfId="8907"/>
    <cellStyle name="Cálculo 3 12 2" xfId="14140"/>
    <cellStyle name="Cálculo 3 13" xfId="11877"/>
    <cellStyle name="Cálculo 3 13 2" xfId="14394"/>
    <cellStyle name="Cálculo 3 2" xfId="266"/>
    <cellStyle name="Cálculo 3 2 10" xfId="267"/>
    <cellStyle name="Cálculo 3 2 11" xfId="268"/>
    <cellStyle name="Cálculo 3 2 12" xfId="269"/>
    <cellStyle name="Cálculo 3 2 13" xfId="270"/>
    <cellStyle name="Cálculo 3 2 14" xfId="271"/>
    <cellStyle name="Cálculo 3 2 15" xfId="272"/>
    <cellStyle name="Cálculo 3 2 16" xfId="1560"/>
    <cellStyle name="Cálculo 3 2 16 2" xfId="10920"/>
    <cellStyle name="Cálculo 3 2 16 2 2" xfId="14277"/>
    <cellStyle name="Cálculo 3 2 16 3" xfId="13478"/>
    <cellStyle name="Cálculo 3 2 17" xfId="2382"/>
    <cellStyle name="Cálculo 3 2 17 2" xfId="11589"/>
    <cellStyle name="Cálculo 3 2 17 2 2" xfId="14341"/>
    <cellStyle name="Cálculo 3 2 17 3" xfId="13550"/>
    <cellStyle name="Cálculo 3 2 18" xfId="3495"/>
    <cellStyle name="Cálculo 3 2 18 2" xfId="12144"/>
    <cellStyle name="Cálculo 3 2 18 3" xfId="13750"/>
    <cellStyle name="Cálculo 3 2 19" xfId="4301"/>
    <cellStyle name="Cálculo 3 2 19 2" xfId="13818"/>
    <cellStyle name="Cálculo 3 2 2" xfId="273"/>
    <cellStyle name="Cálculo 3 2 20" xfId="5113"/>
    <cellStyle name="Cálculo 3 2 20 2" xfId="13886"/>
    <cellStyle name="Cálculo 3 2 21" xfId="6666"/>
    <cellStyle name="Cálculo 3 2 21 2" xfId="13954"/>
    <cellStyle name="Cálculo 3 2 22" xfId="7472"/>
    <cellStyle name="Cálculo 3 2 22 2" xfId="14022"/>
    <cellStyle name="Cálculo 3 2 23" xfId="8285"/>
    <cellStyle name="Cálculo 3 2 23 2" xfId="14090"/>
    <cellStyle name="Cálculo 3 2 24" xfId="8908"/>
    <cellStyle name="Cálculo 3 2 24 2" xfId="14141"/>
    <cellStyle name="Cálculo 3 2 25" xfId="12051"/>
    <cellStyle name="Cálculo 3 2 25 2" xfId="14419"/>
    <cellStyle name="Cálculo 3 2 3" xfId="274"/>
    <cellStyle name="Cálculo 3 2 4" xfId="275"/>
    <cellStyle name="Cálculo 3 2 5" xfId="276"/>
    <cellStyle name="Cálculo 3 2 6" xfId="277"/>
    <cellStyle name="Cálculo 3 2 7" xfId="278"/>
    <cellStyle name="Cálculo 3 2 8" xfId="279"/>
    <cellStyle name="Cálculo 3 2 9" xfId="280"/>
    <cellStyle name="Cálculo 3 2_COTAÇÕES (2)" xfId="5730"/>
    <cellStyle name="Cálculo 3 3" xfId="281"/>
    <cellStyle name="Cálculo 3 4" xfId="1559"/>
    <cellStyle name="Cálculo 3 4 2" xfId="10919"/>
    <cellStyle name="Cálculo 3 4 2 2" xfId="14276"/>
    <cellStyle name="Cálculo 3 4 3" xfId="13477"/>
    <cellStyle name="Cálculo 3 5" xfId="2381"/>
    <cellStyle name="Cálculo 3 5 2" xfId="11588"/>
    <cellStyle name="Cálculo 3 5 2 2" xfId="14340"/>
    <cellStyle name="Cálculo 3 5 3" xfId="13549"/>
    <cellStyle name="Cálculo 3 6" xfId="3494"/>
    <cellStyle name="Cálculo 3 6 2" xfId="12143"/>
    <cellStyle name="Cálculo 3 6 3" xfId="13749"/>
    <cellStyle name="Cálculo 3 7" xfId="4300"/>
    <cellStyle name="Cálculo 3 7 2" xfId="13817"/>
    <cellStyle name="Cálculo 3 8" xfId="5112"/>
    <cellStyle name="Cálculo 3 8 2" xfId="13885"/>
    <cellStyle name="Cálculo 3 9" xfId="6665"/>
    <cellStyle name="Cálculo 3 9 2" xfId="13953"/>
    <cellStyle name="Cálculo 3_CÁLCULO DE HORAS - tabela MARÇO 2014" xfId="282"/>
    <cellStyle name="Cálculo 4" xfId="13444"/>
    <cellStyle name="Cálculo 4 2" xfId="14438"/>
    <cellStyle name="category" xfId="183"/>
    <cellStyle name="category 10" xfId="8183"/>
    <cellStyle name="category 11" xfId="8909"/>
    <cellStyle name="category 12" xfId="12042"/>
    <cellStyle name="category 2" xfId="1561"/>
    <cellStyle name="category 2 2" xfId="9722"/>
    <cellStyle name="category 2 2 2" xfId="10921"/>
    <cellStyle name="category 2 3" xfId="12945"/>
    <cellStyle name="category 3" xfId="2383"/>
    <cellStyle name="category 4" xfId="3009"/>
    <cellStyle name="category 4 2" xfId="12112"/>
    <cellStyle name="category 5" xfId="3390"/>
    <cellStyle name="category 6" xfId="4199"/>
    <cellStyle name="category 7" xfId="5011"/>
    <cellStyle name="category 8" xfId="6561"/>
    <cellStyle name="category 9" xfId="7370"/>
    <cellStyle name="category_COTAÇÕES (2)" xfId="5731"/>
    <cellStyle name="Célula de Verificação 2" xfId="283"/>
    <cellStyle name="Célula de Verificação 2 10" xfId="8910"/>
    <cellStyle name="Célula de Verificação 2 10 2" xfId="14142"/>
    <cellStyle name="Célula de Verificação 2 11" xfId="11876"/>
    <cellStyle name="Célula de Verificação 2 11 2" xfId="14393"/>
    <cellStyle name="Célula de Verificação 2 2" xfId="1562"/>
    <cellStyle name="Célula de Verificação 2 2 2" xfId="9778"/>
    <cellStyle name="Célula de Verificação 2 2 2 2" xfId="10922"/>
    <cellStyle name="Célula de Verificação 2 2 2 2 2" xfId="14278"/>
    <cellStyle name="Célula de Verificação 2 2 3" xfId="12946"/>
    <cellStyle name="Célula de Verificação 2 2 3 2" xfId="14422"/>
    <cellStyle name="Célula de Verificação 2 2 4" xfId="13479"/>
    <cellStyle name="Célula de Verificação 2 3" xfId="2384"/>
    <cellStyle name="Célula de Verificação 2 3 2" xfId="13551"/>
    <cellStyle name="Célula de Verificação 2 4" xfId="3137"/>
    <cellStyle name="Célula de Verificação 2 4 2" xfId="12145"/>
    <cellStyle name="Célula de Verificação 2 4 3" xfId="13727"/>
    <cellStyle name="Célula de Verificação 2 5" xfId="3949"/>
    <cellStyle name="Célula de Verificação 2 5 2" xfId="13796"/>
    <cellStyle name="Célula de Verificação 2 6" xfId="4761"/>
    <cellStyle name="Célula de Verificação 2 6 2" xfId="13864"/>
    <cellStyle name="Célula de Verificação 2 7" xfId="6308"/>
    <cellStyle name="Célula de Verificação 2 7 2" xfId="13932"/>
    <cellStyle name="Célula de Verificação 2 8" xfId="7120"/>
    <cellStyle name="Célula de Verificação 2 8 2" xfId="14000"/>
    <cellStyle name="Célula de Verificação 2 9" xfId="7933"/>
    <cellStyle name="Célula de Verificação 2 9 2" xfId="14068"/>
    <cellStyle name="Célula de Verificação 2_COTAÇÕES (2)" xfId="5732"/>
    <cellStyle name="Célula de Verificação 3" xfId="284"/>
    <cellStyle name="Célula de Verificação 3 10" xfId="8911"/>
    <cellStyle name="Célula de Verificação 3 10 2" xfId="14143"/>
    <cellStyle name="Célula de Verificação 3 11" xfId="12050"/>
    <cellStyle name="Célula de Verificação 3 11 2" xfId="14418"/>
    <cellStyle name="Célula de Verificação 3 2" xfId="1563"/>
    <cellStyle name="Célula de Verificação 3 2 2" xfId="9779"/>
    <cellStyle name="Célula de Verificação 3 2 2 2" xfId="10923"/>
    <cellStyle name="Célula de Verificação 3 2 2 2 2" xfId="14279"/>
    <cellStyle name="Célula de Verificação 3 2 3" xfId="12947"/>
    <cellStyle name="Célula de Verificação 3 2 3 2" xfId="14423"/>
    <cellStyle name="Célula de Verificação 3 2 4" xfId="13480"/>
    <cellStyle name="Célula de Verificação 3 3" xfId="2385"/>
    <cellStyle name="Célula de Verificação 3 3 2" xfId="13552"/>
    <cellStyle name="Célula de Verificação 3 4" xfId="3488"/>
    <cellStyle name="Célula de Verificação 3 4 2" xfId="12146"/>
    <cellStyle name="Célula de Verificação 3 4 3" xfId="13747"/>
    <cellStyle name="Célula de Verificação 3 5" xfId="4294"/>
    <cellStyle name="Célula de Verificação 3 5 2" xfId="13815"/>
    <cellStyle name="Célula de Verificação 3 6" xfId="5106"/>
    <cellStyle name="Célula de Verificação 3 6 2" xfId="13883"/>
    <cellStyle name="Célula de Verificação 3 7" xfId="6659"/>
    <cellStyle name="Célula de Verificação 3 7 2" xfId="13951"/>
    <cellStyle name="Célula de Verificação 3 8" xfId="7465"/>
    <cellStyle name="Célula de Verificação 3 8 2" xfId="14019"/>
    <cellStyle name="Célula de Verificação 3 9" xfId="8278"/>
    <cellStyle name="Célula de Verificação 3 9 2" xfId="14087"/>
    <cellStyle name="Célula de Verificação 3_COTAÇÕES (2)" xfId="5733"/>
    <cellStyle name="Célula de Verificação 4" xfId="13445"/>
    <cellStyle name="Célula de Verificação 4 2" xfId="14439"/>
    <cellStyle name="Célula Ligada" xfId="285"/>
    <cellStyle name="Célula Ligada 10" xfId="8289"/>
    <cellStyle name="Célula Ligada 11" xfId="8912"/>
    <cellStyle name="Célula Ligada 12" xfId="11874"/>
    <cellStyle name="Célula Ligada 2" xfId="286"/>
    <cellStyle name="Célula Ligada 2 10" xfId="8913"/>
    <cellStyle name="Célula Ligada 2 11" xfId="12048"/>
    <cellStyle name="Célula Ligada 2 2" xfId="1565"/>
    <cellStyle name="Célula Ligada 2 2 2" xfId="9781"/>
    <cellStyle name="Célula Ligada 2 2 2 2" xfId="10925"/>
    <cellStyle name="Célula Ligada 2 2 3" xfId="12949"/>
    <cellStyle name="Célula Ligada 2 3" xfId="2387"/>
    <cellStyle name="Célula Ligada 2 4" xfId="3500"/>
    <cellStyle name="Célula Ligada 2 4 2" xfId="12148"/>
    <cellStyle name="Célula Ligada 2 5" xfId="4306"/>
    <cellStyle name="Célula Ligada 2 6" xfId="5118"/>
    <cellStyle name="Célula Ligada 2 7" xfId="6671"/>
    <cellStyle name="Célula Ligada 2 8" xfId="7477"/>
    <cellStyle name="Célula Ligada 2 9" xfId="8290"/>
    <cellStyle name="Célula Ligada 2_COTAÇÕES (2)" xfId="5735"/>
    <cellStyle name="Célula Ligada 3" xfId="1564"/>
    <cellStyle name="Célula Ligada 3 2" xfId="9780"/>
    <cellStyle name="Célula Ligada 3 2 2" xfId="10924"/>
    <cellStyle name="Célula Ligada 3 3" xfId="12948"/>
    <cellStyle name="Célula Ligada 4" xfId="2386"/>
    <cellStyle name="Célula Ligada 5" xfId="3499"/>
    <cellStyle name="Célula Ligada 5 2" xfId="12147"/>
    <cellStyle name="Célula Ligada 6" xfId="4305"/>
    <cellStyle name="Célula Ligada 7" xfId="5117"/>
    <cellStyle name="Célula Ligada 8" xfId="6670"/>
    <cellStyle name="Célula Ligada 9" xfId="7476"/>
    <cellStyle name="Célula Ligada_COTAÇÕES (2)" xfId="5734"/>
    <cellStyle name="Célula Vinculada 2" xfId="287"/>
    <cellStyle name="Célula Vinculada 2 10" xfId="8914"/>
    <cellStyle name="Célula Vinculada 2 11" xfId="11875"/>
    <cellStyle name="Célula Vinculada 2 2" xfId="1566"/>
    <cellStyle name="Célula Vinculada 2 2 2" xfId="9782"/>
    <cellStyle name="Célula Vinculada 2 2 2 2" xfId="10926"/>
    <cellStyle name="Célula Vinculada 2 2 3" xfId="12950"/>
    <cellStyle name="Célula Vinculada 2 3" xfId="2388"/>
    <cellStyle name="Célula Vinculada 2 4" xfId="3490"/>
    <cellStyle name="Célula Vinculada 2 4 2" xfId="12149"/>
    <cellStyle name="Célula Vinculada 2 5" xfId="4296"/>
    <cellStyle name="Célula Vinculada 2 6" xfId="5108"/>
    <cellStyle name="Célula Vinculada 2 7" xfId="6661"/>
    <cellStyle name="Célula Vinculada 2 8" xfId="7467"/>
    <cellStyle name="Célula Vinculada 2 9" xfId="8280"/>
    <cellStyle name="Célula Vinculada 2_COTAÇÕES (2)" xfId="5736"/>
    <cellStyle name="Célula Vinculada 3" xfId="288"/>
    <cellStyle name="Célula Vinculada 3 10" xfId="8915"/>
    <cellStyle name="Célula Vinculada 3 11" xfId="12049"/>
    <cellStyle name="Célula Vinculada 3 2" xfId="1567"/>
    <cellStyle name="Célula Vinculada 3 2 2" xfId="9783"/>
    <cellStyle name="Célula Vinculada 3 2 2 2" xfId="10927"/>
    <cellStyle name="Célula Vinculada 3 2 3" xfId="12951"/>
    <cellStyle name="Célula Vinculada 3 3" xfId="2389"/>
    <cellStyle name="Célula Vinculada 3 4" xfId="3503"/>
    <cellStyle name="Célula Vinculada 3 4 2" xfId="12150"/>
    <cellStyle name="Célula Vinculada 3 5" xfId="4309"/>
    <cellStyle name="Célula Vinculada 3 6" xfId="5121"/>
    <cellStyle name="Célula Vinculada 3 7" xfId="6674"/>
    <cellStyle name="Célula Vinculada 3 8" xfId="7480"/>
    <cellStyle name="Célula Vinculada 3 9" xfId="8293"/>
    <cellStyle name="Célula Vinculada 3_COTAÇÕES (2)" xfId="5737"/>
    <cellStyle name="Célula Vinculada 4" xfId="13446"/>
    <cellStyle name="Comma" xfId="184"/>
    <cellStyle name="Comma [0]_aola" xfId="185"/>
    <cellStyle name="Comma 2" xfId="1568"/>
    <cellStyle name="Comma 2 2" xfId="9723"/>
    <cellStyle name="Comma 2 2 2" xfId="10928"/>
    <cellStyle name="Comma 2 3" xfId="12952"/>
    <cellStyle name="Comma 3" xfId="2390"/>
    <cellStyle name="Comma 4" xfId="8916"/>
    <cellStyle name="Comma 4 2" xfId="12113"/>
    <cellStyle name="Comma 5" xfId="11873"/>
    <cellStyle name="Comma_5 Series SW" xfId="191"/>
    <cellStyle name="Comma0" xfId="186"/>
    <cellStyle name="Comma0 - Modelo1" xfId="187"/>
    <cellStyle name="Comma0 - Modelo1 10" xfId="8918"/>
    <cellStyle name="Comma0 - Modelo1 11" xfId="11869"/>
    <cellStyle name="Comma0 - Modelo1 2" xfId="1570"/>
    <cellStyle name="Comma0 - Modelo1 2 2" xfId="9725"/>
    <cellStyle name="Comma0 - Modelo1 2 2 2" xfId="10930"/>
    <cellStyle name="Comma0 - Modelo1 2 3" xfId="12954"/>
    <cellStyle name="Comma0 - Modelo1 3" xfId="2392"/>
    <cellStyle name="Comma0 - Modelo1 4" xfId="3280"/>
    <cellStyle name="Comma0 - Modelo1 4 2" xfId="12115"/>
    <cellStyle name="Comma0 - Modelo1 5" xfId="4089"/>
    <cellStyle name="Comma0 - Modelo1 6" xfId="4901"/>
    <cellStyle name="Comma0 - Modelo1 7" xfId="6451"/>
    <cellStyle name="Comma0 - Modelo1 8" xfId="7260"/>
    <cellStyle name="Comma0 - Modelo1 9" xfId="8073"/>
    <cellStyle name="Comma0 - Modelo1_COTAÇÕES (2)" xfId="5739"/>
    <cellStyle name="Comma0 - Style1" xfId="188"/>
    <cellStyle name="Comma0 - Style1 10" xfId="8062"/>
    <cellStyle name="Comma0 - Style1 11" xfId="8919"/>
    <cellStyle name="Comma0 - Style1 12" xfId="12043"/>
    <cellStyle name="Comma0 - Style1 2" xfId="1571"/>
    <cellStyle name="Comma0 - Style1 2 2" xfId="9726"/>
    <cellStyle name="Comma0 - Style1 2 2 2" xfId="10931"/>
    <cellStyle name="Comma0 - Style1 2 3" xfId="12955"/>
    <cellStyle name="Comma0 - Style1 3" xfId="2393"/>
    <cellStyle name="Comma0 - Style1 4" xfId="3010"/>
    <cellStyle name="Comma0 - Style1 4 2" xfId="12116"/>
    <cellStyle name="Comma0 - Style1 5" xfId="3268"/>
    <cellStyle name="Comma0 - Style1 6" xfId="4078"/>
    <cellStyle name="Comma0 - Style1 7" xfId="4890"/>
    <cellStyle name="Comma0 - Style1 8" xfId="6439"/>
    <cellStyle name="Comma0 - Style1 9" xfId="7249"/>
    <cellStyle name="Comma0 - Style1_COTAÇÕES (2)" xfId="5740"/>
    <cellStyle name="Comma0 10" xfId="8917"/>
    <cellStyle name="Comma0 11" xfId="12047"/>
    <cellStyle name="Comma0 2" xfId="1569"/>
    <cellStyle name="Comma0 2 2" xfId="9724"/>
    <cellStyle name="Comma0 2 2 2" xfId="10929"/>
    <cellStyle name="Comma0 2 3" xfId="12953"/>
    <cellStyle name="Comma0 3" xfId="2391"/>
    <cellStyle name="Comma0 4" xfId="3368"/>
    <cellStyle name="Comma0 4 2" xfId="12114"/>
    <cellStyle name="Comma0 5" xfId="4177"/>
    <cellStyle name="Comma0 6" xfId="4989"/>
    <cellStyle name="Comma0 7" xfId="6539"/>
    <cellStyle name="Comma0 8" xfId="7348"/>
    <cellStyle name="Comma0 9" xfId="8161"/>
    <cellStyle name="Comma0_COTAÇÕES (2)" xfId="5738"/>
    <cellStyle name="Comma1 - Modelo2" xfId="189"/>
    <cellStyle name="Comma1 - Modelo2 10" xfId="8920"/>
    <cellStyle name="Comma1 - Modelo2 11" xfId="11872"/>
    <cellStyle name="Comma1 - Modelo2 2" xfId="1572"/>
    <cellStyle name="Comma1 - Modelo2 2 2" xfId="9727"/>
    <cellStyle name="Comma1 - Modelo2 2 2 2" xfId="10932"/>
    <cellStyle name="Comma1 - Modelo2 2 3" xfId="12956"/>
    <cellStyle name="Comma1 - Modelo2 3" xfId="2394"/>
    <cellStyle name="Comma1 - Modelo2 4" xfId="3378"/>
    <cellStyle name="Comma1 - Modelo2 4 2" xfId="12117"/>
    <cellStyle name="Comma1 - Modelo2 5" xfId="4187"/>
    <cellStyle name="Comma1 - Modelo2 6" xfId="4999"/>
    <cellStyle name="Comma1 - Modelo2 7" xfId="6549"/>
    <cellStyle name="Comma1 - Modelo2 8" xfId="7358"/>
    <cellStyle name="Comma1 - Modelo2 9" xfId="8171"/>
    <cellStyle name="Comma1 - Modelo2_COTAÇÕES (2)" xfId="5741"/>
    <cellStyle name="Comma1 - Style2" xfId="190"/>
    <cellStyle name="Comma1 - Style2 10" xfId="8295"/>
    <cellStyle name="Comma1 - Style2 11" xfId="8921"/>
    <cellStyle name="Comma1 - Style2 12" xfId="12046"/>
    <cellStyle name="Comma1 - Style2 2" xfId="1573"/>
    <cellStyle name="Comma1 - Style2 2 2" xfId="9728"/>
    <cellStyle name="Comma1 - Style2 2 2 2" xfId="10933"/>
    <cellStyle name="Comma1 - Style2 2 3" xfId="12957"/>
    <cellStyle name="Comma1 - Style2 3" xfId="2395"/>
    <cellStyle name="Comma1 - Style2 4" xfId="3011"/>
    <cellStyle name="Comma1 - Style2 4 2" xfId="12118"/>
    <cellStyle name="Comma1 - Style2 5" xfId="3505"/>
    <cellStyle name="Comma1 - Style2 6" xfId="4311"/>
    <cellStyle name="Comma1 - Style2 7" xfId="5123"/>
    <cellStyle name="Comma1 - Style2 8" xfId="6676"/>
    <cellStyle name="Comma1 - Style2 9" xfId="7482"/>
    <cellStyle name="Comma1 - Style2_COTAÇÕES (2)" xfId="5742"/>
    <cellStyle name="Cor1" xfId="192"/>
    <cellStyle name="Cor1 10" xfId="7997"/>
    <cellStyle name="Cor1 11" xfId="8922"/>
    <cellStyle name="Cor1 12" xfId="11870"/>
    <cellStyle name="Cor1 2" xfId="193"/>
    <cellStyle name="Cor1 2 10" xfId="8923"/>
    <cellStyle name="Cor1 2 11" xfId="12044"/>
    <cellStyle name="Cor1 2 2" xfId="1575"/>
    <cellStyle name="Cor1 2 2 2" xfId="9730"/>
    <cellStyle name="Cor1 2 2 2 2" xfId="10935"/>
    <cellStyle name="Cor1 2 2 3" xfId="12959"/>
    <cellStyle name="Cor1 2 3" xfId="2397"/>
    <cellStyle name="Cor1 2 4" xfId="3189"/>
    <cellStyle name="Cor1 2 4 2" xfId="12120"/>
    <cellStyle name="Cor1 2 5" xfId="4001"/>
    <cellStyle name="Cor1 2 6" xfId="4813"/>
    <cellStyle name="Cor1 2 7" xfId="6360"/>
    <cellStyle name="Cor1 2 8" xfId="7172"/>
    <cellStyle name="Cor1 2 9" xfId="7985"/>
    <cellStyle name="Cor1 2_COTAÇÕES (2)" xfId="5744"/>
    <cellStyle name="Cor1 3" xfId="1574"/>
    <cellStyle name="Cor1 3 2" xfId="9729"/>
    <cellStyle name="Cor1 3 2 2" xfId="10934"/>
    <cellStyle name="Cor1 3 3" xfId="12958"/>
    <cellStyle name="Cor1 4" xfId="2396"/>
    <cellStyle name="Cor1 5" xfId="3201"/>
    <cellStyle name="Cor1 5 2" xfId="12119"/>
    <cellStyle name="Cor1 6" xfId="4013"/>
    <cellStyle name="Cor1 7" xfId="4825"/>
    <cellStyle name="Cor1 8" xfId="6372"/>
    <cellStyle name="Cor1 9" xfId="7184"/>
    <cellStyle name="Cor1_COTAÇÕES (2)" xfId="5743"/>
    <cellStyle name="Cor2" xfId="194"/>
    <cellStyle name="Cor2 10" xfId="7945"/>
    <cellStyle name="Cor2 11" xfId="8924"/>
    <cellStyle name="Cor2 12" xfId="11871"/>
    <cellStyle name="Cor2 2" xfId="195"/>
    <cellStyle name="Cor2 2 10" xfId="8925"/>
    <cellStyle name="Cor2 2 11" xfId="12045"/>
    <cellStyle name="Cor2 2 2" xfId="1577"/>
    <cellStyle name="Cor2 2 2 2" xfId="9732"/>
    <cellStyle name="Cor2 2 2 2 2" xfId="10937"/>
    <cellStyle name="Cor2 2 2 3" xfId="12961"/>
    <cellStyle name="Cor2 2 3" xfId="2399"/>
    <cellStyle name="Cor2 2 4" xfId="3214"/>
    <cellStyle name="Cor2 2 4 2" xfId="12122"/>
    <cellStyle name="Cor2 2 5" xfId="4026"/>
    <cellStyle name="Cor2 2 6" xfId="4838"/>
    <cellStyle name="Cor2 2 7" xfId="6385"/>
    <cellStyle name="Cor2 2 8" xfId="7197"/>
    <cellStyle name="Cor2 2 9" xfId="8010"/>
    <cellStyle name="Cor2 2_COTAÇÕES (2)" xfId="5746"/>
    <cellStyle name="Cor2 3" xfId="1576"/>
    <cellStyle name="Cor2 3 2" xfId="9731"/>
    <cellStyle name="Cor2 3 2 2" xfId="10936"/>
    <cellStyle name="Cor2 3 3" xfId="12960"/>
    <cellStyle name="Cor2 4" xfId="2398"/>
    <cellStyle name="Cor2 5" xfId="3149"/>
    <cellStyle name="Cor2 5 2" xfId="12121"/>
    <cellStyle name="Cor2 6" xfId="3961"/>
    <cellStyle name="Cor2 7" xfId="4773"/>
    <cellStyle name="Cor2 8" xfId="6320"/>
    <cellStyle name="Cor2 9" xfId="7132"/>
    <cellStyle name="Cor2_COTAÇÕES (2)" xfId="5745"/>
    <cellStyle name="Cor3" xfId="196"/>
    <cellStyle name="Cor3 10" xfId="8296"/>
    <cellStyle name="Cor3 11" xfId="8926"/>
    <cellStyle name="Cor3 12" xfId="11864"/>
    <cellStyle name="Cor3 2" xfId="197"/>
    <cellStyle name="Cor3 2 10" xfId="8927"/>
    <cellStyle name="Cor3 2 11" xfId="12037"/>
    <cellStyle name="Cor3 2 2" xfId="1579"/>
    <cellStyle name="Cor3 2 2 2" xfId="9734"/>
    <cellStyle name="Cor3 2 2 2 2" xfId="10939"/>
    <cellStyle name="Cor3 2 2 3" xfId="12963"/>
    <cellStyle name="Cor3 2 3" xfId="2401"/>
    <cellStyle name="Cor3 2 4" xfId="3381"/>
    <cellStyle name="Cor3 2 4 2" xfId="12124"/>
    <cellStyle name="Cor3 2 5" xfId="4190"/>
    <cellStyle name="Cor3 2 6" xfId="5002"/>
    <cellStyle name="Cor3 2 7" xfId="6552"/>
    <cellStyle name="Cor3 2 8" xfId="7361"/>
    <cellStyle name="Cor3 2 9" xfId="8174"/>
    <cellStyle name="Cor3 2_COTAÇÕES (2)" xfId="5748"/>
    <cellStyle name="Cor3 3" xfId="1578"/>
    <cellStyle name="Cor3 3 2" xfId="9733"/>
    <cellStyle name="Cor3 3 2 2" xfId="10938"/>
    <cellStyle name="Cor3 3 3" xfId="12962"/>
    <cellStyle name="Cor3 4" xfId="2400"/>
    <cellStyle name="Cor3 5" xfId="3506"/>
    <cellStyle name="Cor3 5 2" xfId="12123"/>
    <cellStyle name="Cor3 6" xfId="4312"/>
    <cellStyle name="Cor3 7" xfId="5124"/>
    <cellStyle name="Cor3 8" xfId="6677"/>
    <cellStyle name="Cor3 9" xfId="7483"/>
    <cellStyle name="Cor3_COTAÇÕES (2)" xfId="5747"/>
    <cellStyle name="Cor4" xfId="198"/>
    <cellStyle name="Cor4 10" xfId="8298"/>
    <cellStyle name="Cor4 11" xfId="8928"/>
    <cellStyle name="Cor4 12" xfId="11868"/>
    <cellStyle name="Cor4 2" xfId="199"/>
    <cellStyle name="Cor4 2 10" xfId="8929"/>
    <cellStyle name="Cor4 2 11" xfId="12041"/>
    <cellStyle name="Cor4 2 2" xfId="1581"/>
    <cellStyle name="Cor4 2 2 2" xfId="9736"/>
    <cellStyle name="Cor4 2 2 2 2" xfId="10941"/>
    <cellStyle name="Cor4 2 2 3" xfId="12965"/>
    <cellStyle name="Cor4 2 3" xfId="2403"/>
    <cellStyle name="Cor4 2 4" xfId="3510"/>
    <cellStyle name="Cor4 2 4 2" xfId="12126"/>
    <cellStyle name="Cor4 2 5" xfId="4316"/>
    <cellStyle name="Cor4 2 6" xfId="5128"/>
    <cellStyle name="Cor4 2 7" xfId="6681"/>
    <cellStyle name="Cor4 2 8" xfId="7487"/>
    <cellStyle name="Cor4 2 9" xfId="8300"/>
    <cellStyle name="Cor4 2_COTAÇÕES (2)" xfId="5750"/>
    <cellStyle name="Cor4 3" xfId="1580"/>
    <cellStyle name="Cor4 3 2" xfId="9735"/>
    <cellStyle name="Cor4 3 2 2" xfId="10940"/>
    <cellStyle name="Cor4 3 3" xfId="12964"/>
    <cellStyle name="Cor4 4" xfId="2402"/>
    <cellStyle name="Cor4 5" xfId="3508"/>
    <cellStyle name="Cor4 5 2" xfId="12125"/>
    <cellStyle name="Cor4 6" xfId="4314"/>
    <cellStyle name="Cor4 7" xfId="5126"/>
    <cellStyle name="Cor4 8" xfId="6679"/>
    <cellStyle name="Cor4 9" xfId="7485"/>
    <cellStyle name="Cor4_COTAÇÕES (2)" xfId="5749"/>
    <cellStyle name="Cor5" xfId="200"/>
    <cellStyle name="Cor5 10" xfId="8303"/>
    <cellStyle name="Cor5 11" xfId="8930"/>
    <cellStyle name="Cor5 12" xfId="11867"/>
    <cellStyle name="Cor5 2" xfId="201"/>
    <cellStyle name="Cor5 2 10" xfId="8931"/>
    <cellStyle name="Cor5 2 11" xfId="12040"/>
    <cellStyle name="Cor5 2 2" xfId="1583"/>
    <cellStyle name="Cor5 2 2 2" xfId="9738"/>
    <cellStyle name="Cor5 2 2 2 2" xfId="10943"/>
    <cellStyle name="Cor5 2 2 3" xfId="12967"/>
    <cellStyle name="Cor5 2 3" xfId="2405"/>
    <cellStyle name="Cor5 2 4" xfId="3515"/>
    <cellStyle name="Cor5 2 4 2" xfId="12128"/>
    <cellStyle name="Cor5 2 5" xfId="4321"/>
    <cellStyle name="Cor5 2 6" xfId="5133"/>
    <cellStyle name="Cor5 2 7" xfId="6686"/>
    <cellStyle name="Cor5 2 8" xfId="7492"/>
    <cellStyle name="Cor5 2 9" xfId="8305"/>
    <cellStyle name="Cor5 2_COTAÇÕES (2)" xfId="5752"/>
    <cellStyle name="Cor5 3" xfId="1582"/>
    <cellStyle name="Cor5 3 2" xfId="9737"/>
    <cellStyle name="Cor5 3 2 2" xfId="10942"/>
    <cellStyle name="Cor5 3 3" xfId="12966"/>
    <cellStyle name="Cor5 4" xfId="2404"/>
    <cellStyle name="Cor5 5" xfId="3513"/>
    <cellStyle name="Cor5 5 2" xfId="12127"/>
    <cellStyle name="Cor5 6" xfId="4319"/>
    <cellStyle name="Cor5 7" xfId="5131"/>
    <cellStyle name="Cor5 8" xfId="6684"/>
    <cellStyle name="Cor5 9" xfId="7490"/>
    <cellStyle name="Cor5_COTAÇÕES (2)" xfId="5751"/>
    <cellStyle name="Cor6" xfId="202"/>
    <cellStyle name="Cor6 10" xfId="8102"/>
    <cellStyle name="Cor6 11" xfId="8932"/>
    <cellStyle name="Cor6 12" xfId="11865"/>
    <cellStyle name="Cor6 2" xfId="203"/>
    <cellStyle name="Cor6 2 10" xfId="8933"/>
    <cellStyle name="Cor6 2 11" xfId="12038"/>
    <cellStyle name="Cor6 2 2" xfId="1585"/>
    <cellStyle name="Cor6 2 2 2" xfId="9740"/>
    <cellStyle name="Cor6 2 2 2 2" xfId="10945"/>
    <cellStyle name="Cor6 2 2 3" xfId="12969"/>
    <cellStyle name="Cor6 2 3" xfId="2407"/>
    <cellStyle name="Cor6 2 4" xfId="3516"/>
    <cellStyle name="Cor6 2 4 2" xfId="12130"/>
    <cellStyle name="Cor6 2 5" xfId="4322"/>
    <cellStyle name="Cor6 2 6" xfId="5134"/>
    <cellStyle name="Cor6 2 7" xfId="6687"/>
    <cellStyle name="Cor6 2 8" xfId="7493"/>
    <cellStyle name="Cor6 2 9" xfId="8306"/>
    <cellStyle name="Cor6 2_COTAÇÕES (2)" xfId="5754"/>
    <cellStyle name="Cor6 3" xfId="1584"/>
    <cellStyle name="Cor6 3 2" xfId="9739"/>
    <cellStyle name="Cor6 3 2 2" xfId="10944"/>
    <cellStyle name="Cor6 3 3" xfId="12968"/>
    <cellStyle name="Cor6 4" xfId="2406"/>
    <cellStyle name="Cor6 5" xfId="3309"/>
    <cellStyle name="Cor6 5 2" xfId="12129"/>
    <cellStyle name="Cor6 6" xfId="4118"/>
    <cellStyle name="Cor6 7" xfId="4930"/>
    <cellStyle name="Cor6 8" xfId="6480"/>
    <cellStyle name="Cor6 9" xfId="7289"/>
    <cellStyle name="Cor6_COTAÇÕES (2)" xfId="5753"/>
    <cellStyle name="Correcto" xfId="204"/>
    <cellStyle name="Correcto 10" xfId="8020"/>
    <cellStyle name="Correcto 11" xfId="8934"/>
    <cellStyle name="Correcto 12" xfId="11866"/>
    <cellStyle name="Correcto 2" xfId="205"/>
    <cellStyle name="Correcto 2 10" xfId="8935"/>
    <cellStyle name="Correcto 2 11" xfId="12039"/>
    <cellStyle name="Correcto 2 2" xfId="1587"/>
    <cellStyle name="Correcto 2 2 2" xfId="9742"/>
    <cellStyle name="Correcto 2 2 2 2" xfId="10947"/>
    <cellStyle name="Correcto 2 2 3" xfId="12971"/>
    <cellStyle name="Correcto 2 3" xfId="2409"/>
    <cellStyle name="Correcto 2 4" xfId="3517"/>
    <cellStyle name="Correcto 2 4 2" xfId="12132"/>
    <cellStyle name="Correcto 2 5" xfId="4323"/>
    <cellStyle name="Correcto 2 6" xfId="5135"/>
    <cellStyle name="Correcto 2 7" xfId="6688"/>
    <cellStyle name="Correcto 2 8" xfId="7494"/>
    <cellStyle name="Correcto 2 9" xfId="8307"/>
    <cellStyle name="Correcto 2_COTAÇÕES (2)" xfId="5756"/>
    <cellStyle name="Correcto 3" xfId="1586"/>
    <cellStyle name="Correcto 3 2" xfId="9741"/>
    <cellStyle name="Correcto 3 2 2" xfId="10946"/>
    <cellStyle name="Correcto 3 3" xfId="12970"/>
    <cellStyle name="Correcto 4" xfId="2408"/>
    <cellStyle name="Correcto 5" xfId="3224"/>
    <cellStyle name="Correcto 5 2" xfId="12131"/>
    <cellStyle name="Correcto 6" xfId="4036"/>
    <cellStyle name="Correcto 7" xfId="4848"/>
    <cellStyle name="Correcto 8" xfId="6395"/>
    <cellStyle name="Correcto 9" xfId="7207"/>
    <cellStyle name="Correcto_COTAÇÕES (2)" xfId="5755"/>
    <cellStyle name="Currency" xfId="206"/>
    <cellStyle name="Currency $" xfId="207"/>
    <cellStyle name="Currency $ 10" xfId="8937"/>
    <cellStyle name="Currency $ 11" xfId="11863"/>
    <cellStyle name="Currency $ 2" xfId="1589"/>
    <cellStyle name="Currency $ 2 2" xfId="9744"/>
    <cellStyle name="Currency $ 2 2 2" xfId="10949"/>
    <cellStyle name="Currency $ 2 3" xfId="12973"/>
    <cellStyle name="Currency $ 3" xfId="2411"/>
    <cellStyle name="Currency $ 4" xfId="3520"/>
    <cellStyle name="Currency $ 4 2" xfId="12134"/>
    <cellStyle name="Currency $ 5" xfId="4326"/>
    <cellStyle name="Currency $ 6" xfId="5138"/>
    <cellStyle name="Currency $ 7" xfId="6691"/>
    <cellStyle name="Currency $ 8" xfId="7497"/>
    <cellStyle name="Currency $ 9" xfId="8310"/>
    <cellStyle name="Currency $_COTAÇÕES (2)" xfId="5757"/>
    <cellStyle name="Currency [0]_1995" xfId="208"/>
    <cellStyle name="Currency 10" xfId="8936"/>
    <cellStyle name="Currency 11" xfId="11862"/>
    <cellStyle name="Currency 2" xfId="1588"/>
    <cellStyle name="Currency 2 2" xfId="9743"/>
    <cellStyle name="Currency 2 2 2" xfId="10948"/>
    <cellStyle name="Currency 2 3" xfId="12972"/>
    <cellStyle name="Currency 3" xfId="2410"/>
    <cellStyle name="Currency 4" xfId="3519"/>
    <cellStyle name="Currency 4 2" xfId="12133"/>
    <cellStyle name="Currency 5" xfId="4325"/>
    <cellStyle name="Currency 6" xfId="5137"/>
    <cellStyle name="Currency 7" xfId="6690"/>
    <cellStyle name="Currency 8" xfId="7496"/>
    <cellStyle name="Currency 9" xfId="8309"/>
    <cellStyle name="Currency_1995" xfId="210"/>
    <cellStyle name="Currency0" xfId="209"/>
    <cellStyle name="Currency0 10" xfId="8938"/>
    <cellStyle name="Currency0 11" xfId="11861"/>
    <cellStyle name="Currency0 2" xfId="1590"/>
    <cellStyle name="Currency0 2 2" xfId="9745"/>
    <cellStyle name="Currency0 2 2 2" xfId="10950"/>
    <cellStyle name="Currency0 2 3" xfId="12974"/>
    <cellStyle name="Currency0 3" xfId="2412"/>
    <cellStyle name="Currency0 4" xfId="3521"/>
    <cellStyle name="Currency0 4 2" xfId="12135"/>
    <cellStyle name="Currency0 5" xfId="4327"/>
    <cellStyle name="Currency0 6" xfId="5139"/>
    <cellStyle name="Currency0 7" xfId="6692"/>
    <cellStyle name="Currency0 8" xfId="7498"/>
    <cellStyle name="Currency0 9" xfId="8311"/>
    <cellStyle name="Currency0_COTAÇÕES (2)" xfId="5758"/>
    <cellStyle name="Date" xfId="289"/>
    <cellStyle name="Date 10" xfId="8939"/>
    <cellStyle name="Date 11" xfId="12036"/>
    <cellStyle name="Date 2" xfId="1591"/>
    <cellStyle name="Date 2 2" xfId="9784"/>
    <cellStyle name="Date 2 2 2" xfId="10951"/>
    <cellStyle name="Date 2 3" xfId="12975"/>
    <cellStyle name="Date 3" xfId="2413"/>
    <cellStyle name="Date 4" xfId="3479"/>
    <cellStyle name="Date 4 2" xfId="12151"/>
    <cellStyle name="Date 5" xfId="4286"/>
    <cellStyle name="Date 6" xfId="5098"/>
    <cellStyle name="Date 7" xfId="6650"/>
    <cellStyle name="Date 8" xfId="7457"/>
    <cellStyle name="Date 9" xfId="8270"/>
    <cellStyle name="Date_COTAÇÕES (2)" xfId="5759"/>
    <cellStyle name="Dia" xfId="290"/>
    <cellStyle name="Dia 10" xfId="8940"/>
    <cellStyle name="Dia 11" xfId="11860"/>
    <cellStyle name="Dia 2" xfId="1592"/>
    <cellStyle name="Dia 2 2" xfId="9785"/>
    <cellStyle name="Dia 2 2 2" xfId="10952"/>
    <cellStyle name="Dia 2 3" xfId="12976"/>
    <cellStyle name="Dia 3" xfId="2414"/>
    <cellStyle name="Dia 4" xfId="3343"/>
    <cellStyle name="Dia 4 2" xfId="12152"/>
    <cellStyle name="Dia 5" xfId="4152"/>
    <cellStyle name="Dia 6" xfId="4964"/>
    <cellStyle name="Dia 7" xfId="6514"/>
    <cellStyle name="Dia 8" xfId="7323"/>
    <cellStyle name="Dia 9" xfId="8136"/>
    <cellStyle name="Dia_COTAÇÕES (2)" xfId="5760"/>
    <cellStyle name="Encabez1" xfId="291"/>
    <cellStyle name="Encabez1 10" xfId="8941"/>
    <cellStyle name="Encabez1 11" xfId="11857"/>
    <cellStyle name="Encabez1 2" xfId="1593"/>
    <cellStyle name="Encabez1 2 2" xfId="9786"/>
    <cellStyle name="Encabez1 2 2 2" xfId="10953"/>
    <cellStyle name="Encabez1 2 3" xfId="12977"/>
    <cellStyle name="Encabez1 3" xfId="2415"/>
    <cellStyle name="Encabez1 4" xfId="3523"/>
    <cellStyle name="Encabez1 4 2" xfId="12153"/>
    <cellStyle name="Encabez1 5" xfId="4329"/>
    <cellStyle name="Encabez1 6" xfId="5141"/>
    <cellStyle name="Encabez1 7" xfId="6694"/>
    <cellStyle name="Encabez1 8" xfId="7500"/>
    <cellStyle name="Encabez1 9" xfId="8313"/>
    <cellStyle name="Encabez1_COTAÇÕES (2)" xfId="5761"/>
    <cellStyle name="Encabez2" xfId="292"/>
    <cellStyle name="Encabez2 10" xfId="8942"/>
    <cellStyle name="Encabez2 11" xfId="11858"/>
    <cellStyle name="Encabez2 2" xfId="1594"/>
    <cellStyle name="Encabez2 2 2" xfId="9787"/>
    <cellStyle name="Encabez2 2 2 2" xfId="10954"/>
    <cellStyle name="Encabez2 2 3" xfId="12978"/>
    <cellStyle name="Encabez2 3" xfId="2416"/>
    <cellStyle name="Encabez2 4" xfId="3524"/>
    <cellStyle name="Encabez2 4 2" xfId="12154"/>
    <cellStyle name="Encabez2 5" xfId="4330"/>
    <cellStyle name="Encabez2 6" xfId="5142"/>
    <cellStyle name="Encabez2 7" xfId="6695"/>
    <cellStyle name="Encabez2 8" xfId="7501"/>
    <cellStyle name="Encabez2 9" xfId="8314"/>
    <cellStyle name="Encabez2_COTAÇÕES (2)" xfId="5762"/>
    <cellStyle name="Ênfase1 2" xfId="1362"/>
    <cellStyle name="Ênfase1 2 10" xfId="8943"/>
    <cellStyle name="Ênfase1 2 11" xfId="12034"/>
    <cellStyle name="Ênfase1 2 2" xfId="1595"/>
    <cellStyle name="Ênfase1 2 2 2" xfId="10722"/>
    <cellStyle name="Ênfase1 2 2 2 2" xfId="10955"/>
    <cellStyle name="Ênfase1 2 2 3" xfId="12979"/>
    <cellStyle name="Ênfase1 2 3" xfId="2417"/>
    <cellStyle name="Ênfase1 2 4" xfId="3525"/>
    <cellStyle name="Ênfase1 2 4 2" xfId="12754"/>
    <cellStyle name="Ênfase1 2 5" xfId="4331"/>
    <cellStyle name="Ênfase1 2 6" xfId="5143"/>
    <cellStyle name="Ênfase1 2 7" xfId="6696"/>
    <cellStyle name="Ênfase1 2 8" xfId="7502"/>
    <cellStyle name="Ênfase1 2 9" xfId="8315"/>
    <cellStyle name="Ênfase1 2_COTAÇÕES (2)" xfId="5763"/>
    <cellStyle name="Ênfase1 3" xfId="1363"/>
    <cellStyle name="Ênfase1 3 10" xfId="8944"/>
    <cellStyle name="Ênfase1 3 11" xfId="11859"/>
    <cellStyle name="Ênfase1 3 2" xfId="1596"/>
    <cellStyle name="Ênfase1 3 2 2" xfId="10723"/>
    <cellStyle name="Ênfase1 3 2 2 2" xfId="10956"/>
    <cellStyle name="Ênfase1 3 2 3" xfId="12980"/>
    <cellStyle name="Ênfase1 3 3" xfId="2418"/>
    <cellStyle name="Ênfase1 3 4" xfId="3526"/>
    <cellStyle name="Ênfase1 3 4 2" xfId="12755"/>
    <cellStyle name="Ênfase1 3 5" xfId="4332"/>
    <cellStyle name="Ênfase1 3 6" xfId="5144"/>
    <cellStyle name="Ênfase1 3 7" xfId="6697"/>
    <cellStyle name="Ênfase1 3 8" xfId="7503"/>
    <cellStyle name="Ênfase1 3 9" xfId="8316"/>
    <cellStyle name="Ênfase1 3_COTAÇÕES (2)" xfId="5764"/>
    <cellStyle name="Ênfase1 4" xfId="13447"/>
    <cellStyle name="Ênfase2 2" xfId="1364"/>
    <cellStyle name="Ênfase2 2 10" xfId="8945"/>
    <cellStyle name="Ênfase2 2 11" xfId="12035"/>
    <cellStyle name="Ênfase2 2 2" xfId="1597"/>
    <cellStyle name="Ênfase2 2 2 2" xfId="10724"/>
    <cellStyle name="Ênfase2 2 2 2 2" xfId="10957"/>
    <cellStyle name="Ênfase2 2 2 3" xfId="12981"/>
    <cellStyle name="Ênfase2 2 3" xfId="2419"/>
    <cellStyle name="Ênfase2 2 4" xfId="3527"/>
    <cellStyle name="Ênfase2 2 4 2" xfId="12756"/>
    <cellStyle name="Ênfase2 2 5" xfId="4333"/>
    <cellStyle name="Ênfase2 2 6" xfId="5145"/>
    <cellStyle name="Ênfase2 2 7" xfId="6698"/>
    <cellStyle name="Ênfase2 2 8" xfId="7504"/>
    <cellStyle name="Ênfase2 2 9" xfId="8317"/>
    <cellStyle name="Ênfase2 2_COTAÇÕES (2)" xfId="5765"/>
    <cellStyle name="Ênfase2 3" xfId="1365"/>
    <cellStyle name="Ênfase2 3 10" xfId="8946"/>
    <cellStyle name="Ênfase2 3 11" xfId="11854"/>
    <cellStyle name="Ênfase2 3 2" xfId="1598"/>
    <cellStyle name="Ênfase2 3 2 2" xfId="10725"/>
    <cellStyle name="Ênfase2 3 2 2 2" xfId="10958"/>
    <cellStyle name="Ênfase2 3 2 3" xfId="12982"/>
    <cellStyle name="Ênfase2 3 3" xfId="2420"/>
    <cellStyle name="Ênfase2 3 4" xfId="3528"/>
    <cellStyle name="Ênfase2 3 4 2" xfId="12757"/>
    <cellStyle name="Ênfase2 3 5" xfId="4334"/>
    <cellStyle name="Ênfase2 3 6" xfId="5146"/>
    <cellStyle name="Ênfase2 3 7" xfId="6699"/>
    <cellStyle name="Ênfase2 3 8" xfId="7505"/>
    <cellStyle name="Ênfase2 3 9" xfId="8318"/>
    <cellStyle name="Ênfase2 3_COTAÇÕES (2)" xfId="5766"/>
    <cellStyle name="Ênfase2 4" xfId="13448"/>
    <cellStyle name="Ênfase3 2" xfId="1366"/>
    <cellStyle name="Ênfase3 2 10" xfId="8947"/>
    <cellStyle name="Ênfase3 2 11" xfId="11855"/>
    <cellStyle name="Ênfase3 2 2" xfId="1599"/>
    <cellStyle name="Ênfase3 2 2 2" xfId="10726"/>
    <cellStyle name="Ênfase3 2 2 2 2" xfId="10959"/>
    <cellStyle name="Ênfase3 2 2 3" xfId="12983"/>
    <cellStyle name="Ênfase3 2 3" xfId="2421"/>
    <cellStyle name="Ênfase3 2 4" xfId="3152"/>
    <cellStyle name="Ênfase3 2 4 2" xfId="12758"/>
    <cellStyle name="Ênfase3 2 5" xfId="3964"/>
    <cellStyle name="Ênfase3 2 6" xfId="4776"/>
    <cellStyle name="Ênfase3 2 7" xfId="6323"/>
    <cellStyle name="Ênfase3 2 8" xfId="7135"/>
    <cellStyle name="Ênfase3 2 9" xfId="7948"/>
    <cellStyle name="Ênfase3 2_COTAÇÕES (2)" xfId="5767"/>
    <cellStyle name="Ênfase3 3" xfId="1367"/>
    <cellStyle name="Ênfase3 3 10" xfId="8948"/>
    <cellStyle name="Ênfase3 3 11" xfId="12032"/>
    <cellStyle name="Ênfase3 3 2" xfId="1600"/>
    <cellStyle name="Ênfase3 3 2 2" xfId="10727"/>
    <cellStyle name="Ênfase3 3 2 2 2" xfId="10960"/>
    <cellStyle name="Ênfase3 3 2 3" xfId="12984"/>
    <cellStyle name="Ênfase3 3 3" xfId="2422"/>
    <cellStyle name="Ênfase3 3 4" xfId="3114"/>
    <cellStyle name="Ênfase3 3 4 2" xfId="12759"/>
    <cellStyle name="Ênfase3 3 5" xfId="3557"/>
    <cellStyle name="Ênfase3 3 6" xfId="4738"/>
    <cellStyle name="Ênfase3 3 7" xfId="6285"/>
    <cellStyle name="Ênfase3 3 8" xfId="6728"/>
    <cellStyle name="Ênfase3 3 9" xfId="7910"/>
    <cellStyle name="Ênfase3 3_COTAÇÕES (2)" xfId="5768"/>
    <cellStyle name="Ênfase3 4" xfId="13449"/>
    <cellStyle name="Ênfase4 2" xfId="1368"/>
    <cellStyle name="Ênfase4 2 10" xfId="8949"/>
    <cellStyle name="Ênfase4 2 11" xfId="11856"/>
    <cellStyle name="Ênfase4 2 2" xfId="1601"/>
    <cellStyle name="Ênfase4 2 2 2" xfId="10728"/>
    <cellStyle name="Ênfase4 2 2 2 2" xfId="10961"/>
    <cellStyle name="Ênfase4 2 2 3" xfId="12985"/>
    <cellStyle name="Ênfase4 2 3" xfId="2423"/>
    <cellStyle name="Ênfase4 2 4" xfId="3529"/>
    <cellStyle name="Ênfase4 2 4 2" xfId="12760"/>
    <cellStyle name="Ênfase4 2 5" xfId="4335"/>
    <cellStyle name="Ênfase4 2 6" xfId="5147"/>
    <cellStyle name="Ênfase4 2 7" xfId="6700"/>
    <cellStyle name="Ênfase4 2 8" xfId="7506"/>
    <cellStyle name="Ênfase4 2 9" xfId="8319"/>
    <cellStyle name="Ênfase4 2_COTAÇÕES (2)" xfId="5769"/>
    <cellStyle name="Ênfase4 3" xfId="1369"/>
    <cellStyle name="Ênfase4 3 10" xfId="8950"/>
    <cellStyle name="Ênfase4 3 11" xfId="12033"/>
    <cellStyle name="Ênfase4 3 2" xfId="1602"/>
    <cellStyle name="Ênfase4 3 2 2" xfId="10729"/>
    <cellStyle name="Ênfase4 3 2 2 2" xfId="10962"/>
    <cellStyle name="Ênfase4 3 2 3" xfId="12986"/>
    <cellStyle name="Ênfase4 3 3" xfId="2424"/>
    <cellStyle name="Ênfase4 3 4" xfId="3530"/>
    <cellStyle name="Ênfase4 3 4 2" xfId="12761"/>
    <cellStyle name="Ênfase4 3 5" xfId="4336"/>
    <cellStyle name="Ênfase4 3 6" xfId="5148"/>
    <cellStyle name="Ênfase4 3 7" xfId="6701"/>
    <cellStyle name="Ênfase4 3 8" xfId="7507"/>
    <cellStyle name="Ênfase4 3 9" xfId="8320"/>
    <cellStyle name="Ênfase4 3_COTAÇÕES (2)" xfId="5770"/>
    <cellStyle name="Ênfase4 4" xfId="13450"/>
    <cellStyle name="Ênfase5 2" xfId="1370"/>
    <cellStyle name="Ênfase5 2 10" xfId="8951"/>
    <cellStyle name="Ênfase5 2 11" xfId="11851"/>
    <cellStyle name="Ênfase5 2 2" xfId="1603"/>
    <cellStyle name="Ênfase5 2 2 2" xfId="10730"/>
    <cellStyle name="Ênfase5 2 2 2 2" xfId="10963"/>
    <cellStyle name="Ênfase5 2 2 3" xfId="12987"/>
    <cellStyle name="Ênfase5 2 3" xfId="2425"/>
    <cellStyle name="Ênfase5 2 4" xfId="3531"/>
    <cellStyle name="Ênfase5 2 4 2" xfId="12762"/>
    <cellStyle name="Ênfase5 2 5" xfId="4337"/>
    <cellStyle name="Ênfase5 2 6" xfId="5149"/>
    <cellStyle name="Ênfase5 2 7" xfId="6702"/>
    <cellStyle name="Ênfase5 2 8" xfId="7508"/>
    <cellStyle name="Ênfase5 2 9" xfId="8321"/>
    <cellStyle name="Ênfase5 2_COTAÇÕES (2)" xfId="5771"/>
    <cellStyle name="Ênfase5 3" xfId="1371"/>
    <cellStyle name="Ênfase5 3 10" xfId="8952"/>
    <cellStyle name="Ênfase5 3 11" xfId="11852"/>
    <cellStyle name="Ênfase5 3 2" xfId="1604"/>
    <cellStyle name="Ênfase5 3 2 2" xfId="10731"/>
    <cellStyle name="Ênfase5 3 2 2 2" xfId="10964"/>
    <cellStyle name="Ênfase5 3 2 3" xfId="12988"/>
    <cellStyle name="Ênfase5 3 3" xfId="2426"/>
    <cellStyle name="Ênfase5 3 4" xfId="3532"/>
    <cellStyle name="Ênfase5 3 4 2" xfId="12763"/>
    <cellStyle name="Ênfase5 3 5" xfId="4338"/>
    <cellStyle name="Ênfase5 3 6" xfId="5150"/>
    <cellStyle name="Ênfase5 3 7" xfId="6703"/>
    <cellStyle name="Ênfase5 3 8" xfId="7509"/>
    <cellStyle name="Ênfase5 3 9" xfId="8322"/>
    <cellStyle name="Ênfase5 3_COTAÇÕES (2)" xfId="5772"/>
    <cellStyle name="Ênfase5 4" xfId="13451"/>
    <cellStyle name="Ênfase6 2" xfId="1372"/>
    <cellStyle name="Ênfase6 2 10" xfId="8953"/>
    <cellStyle name="Ênfase6 2 11" xfId="12030"/>
    <cellStyle name="Ênfase6 2 2" xfId="1605"/>
    <cellStyle name="Ênfase6 2 2 2" xfId="10732"/>
    <cellStyle name="Ênfase6 2 2 2 2" xfId="10965"/>
    <cellStyle name="Ênfase6 2 2 3" xfId="12989"/>
    <cellStyle name="Ênfase6 2 3" xfId="2427"/>
    <cellStyle name="Ênfase6 2 4" xfId="3533"/>
    <cellStyle name="Ênfase6 2 4 2" xfId="12764"/>
    <cellStyle name="Ênfase6 2 5" xfId="4339"/>
    <cellStyle name="Ênfase6 2 6" xfId="5151"/>
    <cellStyle name="Ênfase6 2 7" xfId="6704"/>
    <cellStyle name="Ênfase6 2 8" xfId="7510"/>
    <cellStyle name="Ênfase6 2 9" xfId="8323"/>
    <cellStyle name="Ênfase6 2_COTAÇÕES (2)" xfId="5773"/>
    <cellStyle name="Ênfase6 3" xfId="1373"/>
    <cellStyle name="Ênfase6 3 10" xfId="8954"/>
    <cellStyle name="Ênfase6 3 11" xfId="11853"/>
    <cellStyle name="Ênfase6 3 2" xfId="1606"/>
    <cellStyle name="Ênfase6 3 2 2" xfId="10733"/>
    <cellStyle name="Ênfase6 3 2 2 2" xfId="10966"/>
    <cellStyle name="Ênfase6 3 2 3" xfId="12990"/>
    <cellStyle name="Ênfase6 3 3" xfId="2428"/>
    <cellStyle name="Ênfase6 3 4" xfId="3534"/>
    <cellStyle name="Ênfase6 3 4 2" xfId="12765"/>
    <cellStyle name="Ênfase6 3 5" xfId="4340"/>
    <cellStyle name="Ênfase6 3 6" xfId="5152"/>
    <cellStyle name="Ênfase6 3 7" xfId="6705"/>
    <cellStyle name="Ênfase6 3 8" xfId="7511"/>
    <cellStyle name="Ênfase6 3 9" xfId="8324"/>
    <cellStyle name="Ênfase6 3_COTAÇÕES (2)" xfId="5774"/>
    <cellStyle name="Ênfase6 4" xfId="13452"/>
    <cellStyle name="Entrada 2" xfId="293"/>
    <cellStyle name="Entrada 2 10" xfId="5063"/>
    <cellStyle name="Entrada 2 10 2" xfId="13879"/>
    <cellStyle name="Entrada 2 11" xfId="6614"/>
    <cellStyle name="Entrada 2 11 2" xfId="13947"/>
    <cellStyle name="Entrada 2 12" xfId="7422"/>
    <cellStyle name="Entrada 2 12 2" xfId="14015"/>
    <cellStyle name="Entrada 2 13" xfId="8235"/>
    <cellStyle name="Entrada 2 13 2" xfId="14083"/>
    <cellStyle name="Entrada 2 14" xfId="8955"/>
    <cellStyle name="Entrada 2 14 2" xfId="14144"/>
    <cellStyle name="Entrada 2 15" xfId="12031"/>
    <cellStyle name="Entrada 2 15 2" xfId="14417"/>
    <cellStyle name="Entrada 2 2" xfId="294"/>
    <cellStyle name="Entrada 2 2 10" xfId="7512"/>
    <cellStyle name="Entrada 2 2 10 2" xfId="14023"/>
    <cellStyle name="Entrada 2 2 11" xfId="8325"/>
    <cellStyle name="Entrada 2 2 11 2" xfId="14091"/>
    <cellStyle name="Entrada 2 2 12" xfId="8956"/>
    <cellStyle name="Entrada 2 2 12 2" xfId="14145"/>
    <cellStyle name="Entrada 2 2 13" xfId="11848"/>
    <cellStyle name="Entrada 2 2 13 2" xfId="14390"/>
    <cellStyle name="Entrada 2 2 2" xfId="295"/>
    <cellStyle name="Entrada 2 2 2 10" xfId="296"/>
    <cellStyle name="Entrada 2 2 2 11" xfId="297"/>
    <cellStyle name="Entrada 2 2 2 12" xfId="298"/>
    <cellStyle name="Entrada 2 2 2 13" xfId="299"/>
    <cellStyle name="Entrada 2 2 2 14" xfId="300"/>
    <cellStyle name="Entrada 2 2 2 15" xfId="301"/>
    <cellStyle name="Entrada 2 2 2 16" xfId="1609"/>
    <cellStyle name="Entrada 2 2 2 16 2" xfId="10969"/>
    <cellStyle name="Entrada 2 2 2 16 2 2" xfId="14282"/>
    <cellStyle name="Entrada 2 2 2 16 3" xfId="13483"/>
    <cellStyle name="Entrada 2 2 2 17" xfId="2431"/>
    <cellStyle name="Entrada 2 2 2 17 2" xfId="11593"/>
    <cellStyle name="Entrada 2 2 2 17 2 2" xfId="14344"/>
    <cellStyle name="Entrada 2 2 2 17 3" xfId="13555"/>
    <cellStyle name="Entrada 2 2 2 18" xfId="3536"/>
    <cellStyle name="Entrada 2 2 2 18 2" xfId="12157"/>
    <cellStyle name="Entrada 2 2 2 18 3" xfId="13752"/>
    <cellStyle name="Entrada 2 2 2 19" xfId="4342"/>
    <cellStyle name="Entrada 2 2 2 19 2" xfId="13820"/>
    <cellStyle name="Entrada 2 2 2 2" xfId="302"/>
    <cellStyle name="Entrada 2 2 2 20" xfId="5154"/>
    <cellStyle name="Entrada 2 2 2 20 2" xfId="13888"/>
    <cellStyle name="Entrada 2 2 2 21" xfId="6707"/>
    <cellStyle name="Entrada 2 2 2 21 2" xfId="13956"/>
    <cellStyle name="Entrada 2 2 2 22" xfId="7513"/>
    <cellStyle name="Entrada 2 2 2 22 2" xfId="14024"/>
    <cellStyle name="Entrada 2 2 2 23" xfId="8326"/>
    <cellStyle name="Entrada 2 2 2 23 2" xfId="14092"/>
    <cellStyle name="Entrada 2 2 2 24" xfId="8957"/>
    <cellStyle name="Entrada 2 2 2 24 2" xfId="14146"/>
    <cellStyle name="Entrada 2 2 2 25" xfId="11849"/>
    <cellStyle name="Entrada 2 2 2 25 2" xfId="14391"/>
    <cellStyle name="Entrada 2 2 2 3" xfId="303"/>
    <cellStyle name="Entrada 2 2 2 4" xfId="304"/>
    <cellStyle name="Entrada 2 2 2 5" xfId="305"/>
    <cellStyle name="Entrada 2 2 2 6" xfId="306"/>
    <cellStyle name="Entrada 2 2 2 7" xfId="307"/>
    <cellStyle name="Entrada 2 2 2 8" xfId="308"/>
    <cellStyle name="Entrada 2 2 2 9" xfId="309"/>
    <cellStyle name="Entrada 2 2 2_COTAÇÕES (2)" xfId="5775"/>
    <cellStyle name="Entrada 2 2 3" xfId="310"/>
    <cellStyle name="Entrada 2 2 4" xfId="1608"/>
    <cellStyle name="Entrada 2 2 4 2" xfId="10968"/>
    <cellStyle name="Entrada 2 2 4 2 2" xfId="14281"/>
    <cellStyle name="Entrada 2 2 4 3" xfId="13482"/>
    <cellStyle name="Entrada 2 2 5" xfId="2430"/>
    <cellStyle name="Entrada 2 2 5 2" xfId="11592"/>
    <cellStyle name="Entrada 2 2 5 2 2" xfId="14343"/>
    <cellStyle name="Entrada 2 2 5 3" xfId="13554"/>
    <cellStyle name="Entrada 2 2 6" xfId="3535"/>
    <cellStyle name="Entrada 2 2 6 2" xfId="12156"/>
    <cellStyle name="Entrada 2 2 6 3" xfId="13751"/>
    <cellStyle name="Entrada 2 2 7" xfId="4341"/>
    <cellStyle name="Entrada 2 2 7 2" xfId="13819"/>
    <cellStyle name="Entrada 2 2 8" xfId="5153"/>
    <cellStyle name="Entrada 2 2 8 2" xfId="13887"/>
    <cellStyle name="Entrada 2 2 9" xfId="6706"/>
    <cellStyle name="Entrada 2 2 9 2" xfId="13955"/>
    <cellStyle name="Entrada 2 2_CÁLCULO DE HORAS - tabela MARÇO 2014" xfId="311"/>
    <cellStyle name="Entrada 2 3" xfId="312"/>
    <cellStyle name="Entrada 2 3 10" xfId="7514"/>
    <cellStyle name="Entrada 2 3 10 2" xfId="14025"/>
    <cellStyle name="Entrada 2 3 11" xfId="8327"/>
    <cellStyle name="Entrada 2 3 11 2" xfId="14093"/>
    <cellStyle name="Entrada 2 3 12" xfId="8958"/>
    <cellStyle name="Entrada 2 3 12 2" xfId="14147"/>
    <cellStyle name="Entrada 2 3 13" xfId="11850"/>
    <cellStyle name="Entrada 2 3 13 2" xfId="14392"/>
    <cellStyle name="Entrada 2 3 2" xfId="313"/>
    <cellStyle name="Entrada 2 3 2 10" xfId="314"/>
    <cellStyle name="Entrada 2 3 2 11" xfId="315"/>
    <cellStyle name="Entrada 2 3 2 12" xfId="316"/>
    <cellStyle name="Entrada 2 3 2 13" xfId="317"/>
    <cellStyle name="Entrada 2 3 2 14" xfId="318"/>
    <cellStyle name="Entrada 2 3 2 15" xfId="319"/>
    <cellStyle name="Entrada 2 3 2 16" xfId="1611"/>
    <cellStyle name="Entrada 2 3 2 16 2" xfId="10971"/>
    <cellStyle name="Entrada 2 3 2 16 2 2" xfId="14284"/>
    <cellStyle name="Entrada 2 3 2 16 3" xfId="13485"/>
    <cellStyle name="Entrada 2 3 2 17" xfId="2433"/>
    <cellStyle name="Entrada 2 3 2 17 2" xfId="11595"/>
    <cellStyle name="Entrada 2 3 2 17 2 2" xfId="14346"/>
    <cellStyle name="Entrada 2 3 2 17 3" xfId="13557"/>
    <cellStyle name="Entrada 2 3 2 18" xfId="3538"/>
    <cellStyle name="Entrada 2 3 2 18 2" xfId="12159"/>
    <cellStyle name="Entrada 2 3 2 18 3" xfId="13754"/>
    <cellStyle name="Entrada 2 3 2 19" xfId="4344"/>
    <cellStyle name="Entrada 2 3 2 19 2" xfId="13822"/>
    <cellStyle name="Entrada 2 3 2 2" xfId="320"/>
    <cellStyle name="Entrada 2 3 2 20" xfId="5156"/>
    <cellStyle name="Entrada 2 3 2 20 2" xfId="13890"/>
    <cellStyle name="Entrada 2 3 2 21" xfId="6709"/>
    <cellStyle name="Entrada 2 3 2 21 2" xfId="13958"/>
    <cellStyle name="Entrada 2 3 2 22" xfId="7515"/>
    <cellStyle name="Entrada 2 3 2 22 2" xfId="14026"/>
    <cellStyle name="Entrada 2 3 2 23" xfId="8328"/>
    <cellStyle name="Entrada 2 3 2 23 2" xfId="14094"/>
    <cellStyle name="Entrada 2 3 2 24" xfId="8959"/>
    <cellStyle name="Entrada 2 3 2 24 2" xfId="14148"/>
    <cellStyle name="Entrada 2 3 2 25" xfId="12029"/>
    <cellStyle name="Entrada 2 3 2 25 2" xfId="14416"/>
    <cellStyle name="Entrada 2 3 2 3" xfId="321"/>
    <cellStyle name="Entrada 2 3 2 4" xfId="322"/>
    <cellStyle name="Entrada 2 3 2 5" xfId="323"/>
    <cellStyle name="Entrada 2 3 2 6" xfId="324"/>
    <cellStyle name="Entrada 2 3 2 7" xfId="325"/>
    <cellStyle name="Entrada 2 3 2 8" xfId="326"/>
    <cellStyle name="Entrada 2 3 2 9" xfId="327"/>
    <cellStyle name="Entrada 2 3 2_COTAÇÕES (2)" xfId="5776"/>
    <cellStyle name="Entrada 2 3 3" xfId="328"/>
    <cellStyle name="Entrada 2 3 4" xfId="1610"/>
    <cellStyle name="Entrada 2 3 4 2" xfId="10970"/>
    <cellStyle name="Entrada 2 3 4 2 2" xfId="14283"/>
    <cellStyle name="Entrada 2 3 4 3" xfId="13484"/>
    <cellStyle name="Entrada 2 3 5" xfId="2432"/>
    <cellStyle name="Entrada 2 3 5 2" xfId="11594"/>
    <cellStyle name="Entrada 2 3 5 2 2" xfId="14345"/>
    <cellStyle name="Entrada 2 3 5 3" xfId="13556"/>
    <cellStyle name="Entrada 2 3 6" xfId="3537"/>
    <cellStyle name="Entrada 2 3 6 2" xfId="12158"/>
    <cellStyle name="Entrada 2 3 6 3" xfId="13753"/>
    <cellStyle name="Entrada 2 3 7" xfId="4343"/>
    <cellStyle name="Entrada 2 3 7 2" xfId="13821"/>
    <cellStyle name="Entrada 2 3 8" xfId="5155"/>
    <cellStyle name="Entrada 2 3 8 2" xfId="13889"/>
    <cellStyle name="Entrada 2 3 9" xfId="6708"/>
    <cellStyle name="Entrada 2 3 9 2" xfId="13957"/>
    <cellStyle name="Entrada 2 3_CÁLCULO DE HORAS - tabela MARÇO 2014" xfId="329"/>
    <cellStyle name="Entrada 2 4" xfId="330"/>
    <cellStyle name="Entrada 2 4 10" xfId="331"/>
    <cellStyle name="Entrada 2 4 11" xfId="332"/>
    <cellStyle name="Entrada 2 4 12" xfId="333"/>
    <cellStyle name="Entrada 2 4 13" xfId="334"/>
    <cellStyle name="Entrada 2 4 14" xfId="335"/>
    <cellStyle name="Entrada 2 4 15" xfId="336"/>
    <cellStyle name="Entrada 2 4 16" xfId="1612"/>
    <cellStyle name="Entrada 2 4 16 2" xfId="10972"/>
    <cellStyle name="Entrada 2 4 16 2 2" xfId="14285"/>
    <cellStyle name="Entrada 2 4 16 3" xfId="13486"/>
    <cellStyle name="Entrada 2 4 17" xfId="2434"/>
    <cellStyle name="Entrada 2 4 17 2" xfId="11596"/>
    <cellStyle name="Entrada 2 4 17 2 2" xfId="14347"/>
    <cellStyle name="Entrada 2 4 17 3" xfId="13558"/>
    <cellStyle name="Entrada 2 4 18" xfId="3123"/>
    <cellStyle name="Entrada 2 4 18 2" xfId="12160"/>
    <cellStyle name="Entrada 2 4 18 3" xfId="13724"/>
    <cellStyle name="Entrada 2 4 19" xfId="3935"/>
    <cellStyle name="Entrada 2 4 19 2" xfId="13793"/>
    <cellStyle name="Entrada 2 4 2" xfId="337"/>
    <cellStyle name="Entrada 2 4 20" xfId="4747"/>
    <cellStyle name="Entrada 2 4 20 2" xfId="13861"/>
    <cellStyle name="Entrada 2 4 21" xfId="6294"/>
    <cellStyle name="Entrada 2 4 21 2" xfId="13929"/>
    <cellStyle name="Entrada 2 4 22" xfId="7106"/>
    <cellStyle name="Entrada 2 4 22 2" xfId="13997"/>
    <cellStyle name="Entrada 2 4 23" xfId="7919"/>
    <cellStyle name="Entrada 2 4 23 2" xfId="14065"/>
    <cellStyle name="Entrada 2 4 24" xfId="8960"/>
    <cellStyle name="Entrada 2 4 24 2" xfId="14149"/>
    <cellStyle name="Entrada 2 4 25" xfId="12027"/>
    <cellStyle name="Entrada 2 4 25 2" xfId="14414"/>
    <cellStyle name="Entrada 2 4 3" xfId="338"/>
    <cellStyle name="Entrada 2 4 4" xfId="339"/>
    <cellStyle name="Entrada 2 4 5" xfId="340"/>
    <cellStyle name="Entrada 2 4 6" xfId="341"/>
    <cellStyle name="Entrada 2 4 7" xfId="342"/>
    <cellStyle name="Entrada 2 4 8" xfId="343"/>
    <cellStyle name="Entrada 2 4 9" xfId="344"/>
    <cellStyle name="Entrada 2 4_COTAÇÕES (2)" xfId="5777"/>
    <cellStyle name="Entrada 2 5" xfId="345"/>
    <cellStyle name="Entrada 2 5 2" xfId="9788"/>
    <cellStyle name="Entrada 2 5 2 2" xfId="9832"/>
    <cellStyle name="Entrada 2 5 3" xfId="12161"/>
    <cellStyle name="Entrada 2 6" xfId="1607"/>
    <cellStyle name="Entrada 2 6 2" xfId="10967"/>
    <cellStyle name="Entrada 2 6 2 2" xfId="14280"/>
    <cellStyle name="Entrada 2 6 3" xfId="13481"/>
    <cellStyle name="Entrada 2 7" xfId="2429"/>
    <cellStyle name="Entrada 2 7 2" xfId="11591"/>
    <cellStyle name="Entrada 2 7 2 2" xfId="14342"/>
    <cellStyle name="Entrada 2 7 3" xfId="13553"/>
    <cellStyle name="Entrada 2 8" xfId="3443"/>
    <cellStyle name="Entrada 2 8 2" xfId="12155"/>
    <cellStyle name="Entrada 2 8 3" xfId="13743"/>
    <cellStyle name="Entrada 2 9" xfId="4251"/>
    <cellStyle name="Entrada 2 9 2" xfId="13811"/>
    <cellStyle name="Entrada 2_AQPNG_ORC_R01_2013_11_22(OBRA COMPLETA) 29112013-2" xfId="346"/>
    <cellStyle name="Entrada 3" xfId="347"/>
    <cellStyle name="Entrada 3 10" xfId="7518"/>
    <cellStyle name="Entrada 3 10 2" xfId="14027"/>
    <cellStyle name="Entrada 3 11" xfId="8331"/>
    <cellStyle name="Entrada 3 11 2" xfId="14095"/>
    <cellStyle name="Entrada 3 12" xfId="8961"/>
    <cellStyle name="Entrada 3 12 2" xfId="14150"/>
    <cellStyle name="Entrada 3 13" xfId="12028"/>
    <cellStyle name="Entrada 3 13 2" xfId="14415"/>
    <cellStyle name="Entrada 3 2" xfId="348"/>
    <cellStyle name="Entrada 3 2 10" xfId="349"/>
    <cellStyle name="Entrada 3 2 11" xfId="350"/>
    <cellStyle name="Entrada 3 2 12" xfId="351"/>
    <cellStyle name="Entrada 3 2 13" xfId="352"/>
    <cellStyle name="Entrada 3 2 14" xfId="353"/>
    <cellStyle name="Entrada 3 2 15" xfId="354"/>
    <cellStyle name="Entrada 3 2 16" xfId="1614"/>
    <cellStyle name="Entrada 3 2 16 2" xfId="10974"/>
    <cellStyle name="Entrada 3 2 16 2 2" xfId="14287"/>
    <cellStyle name="Entrada 3 2 16 3" xfId="13488"/>
    <cellStyle name="Entrada 3 2 17" xfId="2436"/>
    <cellStyle name="Entrada 3 2 17 2" xfId="11598"/>
    <cellStyle name="Entrada 3 2 17 2 2" xfId="14349"/>
    <cellStyle name="Entrada 3 2 17 3" xfId="13560"/>
    <cellStyle name="Entrada 3 2 18" xfId="3543"/>
    <cellStyle name="Entrada 3 2 18 2" xfId="12163"/>
    <cellStyle name="Entrada 3 2 18 3" xfId="13756"/>
    <cellStyle name="Entrada 3 2 19" xfId="4349"/>
    <cellStyle name="Entrada 3 2 19 2" xfId="13824"/>
    <cellStyle name="Entrada 3 2 2" xfId="355"/>
    <cellStyle name="Entrada 3 2 20" xfId="5161"/>
    <cellStyle name="Entrada 3 2 20 2" xfId="13892"/>
    <cellStyle name="Entrada 3 2 21" xfId="6714"/>
    <cellStyle name="Entrada 3 2 21 2" xfId="13960"/>
    <cellStyle name="Entrada 3 2 22" xfId="7520"/>
    <cellStyle name="Entrada 3 2 22 2" xfId="14028"/>
    <cellStyle name="Entrada 3 2 23" xfId="8333"/>
    <cellStyle name="Entrada 3 2 23 2" xfId="14096"/>
    <cellStyle name="Entrada 3 2 24" xfId="8962"/>
    <cellStyle name="Entrada 3 2 24 2" xfId="14151"/>
    <cellStyle name="Entrada 3 2 25" xfId="11847"/>
    <cellStyle name="Entrada 3 2 25 2" xfId="14389"/>
    <cellStyle name="Entrada 3 2 3" xfId="356"/>
    <cellStyle name="Entrada 3 2 4" xfId="357"/>
    <cellStyle name="Entrada 3 2 5" xfId="358"/>
    <cellStyle name="Entrada 3 2 6" xfId="359"/>
    <cellStyle name="Entrada 3 2 7" xfId="360"/>
    <cellStyle name="Entrada 3 2 8" xfId="361"/>
    <cellStyle name="Entrada 3 2 9" xfId="362"/>
    <cellStyle name="Entrada 3 2_COTAÇÕES (2)" xfId="5778"/>
    <cellStyle name="Entrada 3 3" xfId="363"/>
    <cellStyle name="Entrada 3 4" xfId="1613"/>
    <cellStyle name="Entrada 3 4 2" xfId="10973"/>
    <cellStyle name="Entrada 3 4 2 2" xfId="14286"/>
    <cellStyle name="Entrada 3 4 3" xfId="13487"/>
    <cellStyle name="Entrada 3 5" xfId="2435"/>
    <cellStyle name="Entrada 3 5 2" xfId="11597"/>
    <cellStyle name="Entrada 3 5 2 2" xfId="14348"/>
    <cellStyle name="Entrada 3 5 3" xfId="13559"/>
    <cellStyle name="Entrada 3 6" xfId="3541"/>
    <cellStyle name="Entrada 3 6 2" xfId="12162"/>
    <cellStyle name="Entrada 3 6 3" xfId="13755"/>
    <cellStyle name="Entrada 3 7" xfId="4347"/>
    <cellStyle name="Entrada 3 7 2" xfId="13823"/>
    <cellStyle name="Entrada 3 8" xfId="5159"/>
    <cellStyle name="Entrada 3 8 2" xfId="13891"/>
    <cellStyle name="Entrada 3 9" xfId="6712"/>
    <cellStyle name="Entrada 3 9 2" xfId="13959"/>
    <cellStyle name="Entrada 3_CÁLCULO DE HORAS - tabela MARÇO 2014" xfId="364"/>
    <cellStyle name="Entrada 4" xfId="13453"/>
    <cellStyle name="Entrada 4 2" xfId="14440"/>
    <cellStyle name="ESPECM" xfId="365"/>
    <cellStyle name="ESPECM 10" xfId="8086"/>
    <cellStyle name="ESPECM 11" xfId="8963"/>
    <cellStyle name="ESPECM 11 2" xfId="14152"/>
    <cellStyle name="ESPECM 12" xfId="12026"/>
    <cellStyle name="ESPECM 12 2" xfId="14413"/>
    <cellStyle name="ESPECM 2" xfId="366"/>
    <cellStyle name="ESPECM 2 10" xfId="9388"/>
    <cellStyle name="ESPECM 2 10 2" xfId="14194"/>
    <cellStyle name="ESPECM 2 11" xfId="9995"/>
    <cellStyle name="ESPECM 2 11 2" xfId="14246"/>
    <cellStyle name="ESPECM 2 2" xfId="2042"/>
    <cellStyle name="ESPECM 2 2 2" xfId="9851"/>
    <cellStyle name="ESPECM 2 2 2 2" xfId="11393"/>
    <cellStyle name="ESPECM 2 2 2 2 2" xfId="14324"/>
    <cellStyle name="ESPECM 2 2 3" xfId="13305"/>
    <cellStyle name="ESPECM 2 2 3 2" xfId="14435"/>
    <cellStyle name="ESPECM 2 2 4" xfId="13532"/>
    <cellStyle name="ESPECM 2 3" xfId="2853"/>
    <cellStyle name="ESPECM 2 3 2" xfId="13603"/>
    <cellStyle name="ESPECM 2 4" xfId="3546"/>
    <cellStyle name="ESPECM 2 4 2" xfId="12165"/>
    <cellStyle name="ESPECM 2 5" xfId="4352"/>
    <cellStyle name="ESPECM 2 6" xfId="5164"/>
    <cellStyle name="ESPECM 2 7" xfId="6717"/>
    <cellStyle name="ESPECM 2 8" xfId="7523"/>
    <cellStyle name="ESPECM 2 9" xfId="8336"/>
    <cellStyle name="ESPECM 2_COTAÇÕES (2)" xfId="5780"/>
    <cellStyle name="ESPECM 3" xfId="1615"/>
    <cellStyle name="ESPECM 3 2" xfId="9850"/>
    <cellStyle name="ESPECM 3 2 2" xfId="10975"/>
    <cellStyle name="ESPECM 3 2 2 2" xfId="14288"/>
    <cellStyle name="ESPECM 3 3" xfId="12991"/>
    <cellStyle name="ESPECM 3 3 2" xfId="14424"/>
    <cellStyle name="ESPECM 3 4" xfId="13489"/>
    <cellStyle name="ESPECM 4" xfId="2437"/>
    <cellStyle name="ESPECM 4 2" xfId="13561"/>
    <cellStyle name="ESPECM 5" xfId="3293"/>
    <cellStyle name="ESPECM 5 2" xfId="12164"/>
    <cellStyle name="ESPECM 6" xfId="4102"/>
    <cellStyle name="ESPECM 7" xfId="4914"/>
    <cellStyle name="ESPECM 8" xfId="6464"/>
    <cellStyle name="ESPECM 9" xfId="7273"/>
    <cellStyle name="ESPECM_COTAÇÕES (2)" xfId="5779"/>
    <cellStyle name="Estilo 1" xfId="367"/>
    <cellStyle name="Estilo 1 2" xfId="368"/>
    <cellStyle name="Estilo 1 2 10" xfId="8339"/>
    <cellStyle name="Estilo 1 2 11" xfId="8965"/>
    <cellStyle name="Estilo 1 2 12" xfId="11846"/>
    <cellStyle name="Estilo 1 2 2" xfId="1616"/>
    <cellStyle name="Estilo 1 2 2 2" xfId="9853"/>
    <cellStyle name="Estilo 1 2 2 2 2" xfId="10976"/>
    <cellStyle name="Estilo 1 2 2 3" xfId="12992"/>
    <cellStyle name="Estilo 1 2 3" xfId="2438"/>
    <cellStyle name="Estilo 1 2 4" xfId="3012"/>
    <cellStyle name="Estilo 1 2 4 2" xfId="12166"/>
    <cellStyle name="Estilo 1 2 5" xfId="3549"/>
    <cellStyle name="Estilo 1 2 6" xfId="4355"/>
    <cellStyle name="Estilo 1 2 7" xfId="5167"/>
    <cellStyle name="Estilo 1 2 8" xfId="6720"/>
    <cellStyle name="Estilo 1 2 9" xfId="7526"/>
    <cellStyle name="Estilo 1 2_COTAÇÕES (2)" xfId="5781"/>
    <cellStyle name="Estilo 1 3" xfId="3115"/>
    <cellStyle name="Estilo 1 4" xfId="3484"/>
    <cellStyle name="Estilo 1 5" xfId="4739"/>
    <cellStyle name="Estilo 1 6" xfId="6286"/>
    <cellStyle name="Estilo 1 7" xfId="6655"/>
    <cellStyle name="Estilo 1 8" xfId="7911"/>
    <cellStyle name="Estilo 1_AQPNG_ORC_R01_2013_11_22(OBRA COMPLETA) 29112013-2" xfId="369"/>
    <cellStyle name="Euro" xfId="370"/>
    <cellStyle name="Euro 10" xfId="8966"/>
    <cellStyle name="Euro 11" xfId="11845"/>
    <cellStyle name="Euro 2" xfId="1617"/>
    <cellStyle name="Euro 2 2" xfId="9854"/>
    <cellStyle name="Euro 2 2 2" xfId="10977"/>
    <cellStyle name="Euro 2 3" xfId="12993"/>
    <cellStyle name="Euro 3" xfId="2439"/>
    <cellStyle name="Euro 4" xfId="3550"/>
    <cellStyle name="Euro 4 2" xfId="12167"/>
    <cellStyle name="Euro 5" xfId="4356"/>
    <cellStyle name="Euro 6" xfId="5168"/>
    <cellStyle name="Euro 7" xfId="6721"/>
    <cellStyle name="Euro 8" xfId="7527"/>
    <cellStyle name="Euro 9" xfId="8340"/>
    <cellStyle name="Euro_COTAÇÕES (2)" xfId="5782"/>
    <cellStyle name="Excel Built-in Comma" xfId="1618"/>
    <cellStyle name="Excel Built-in Comma 2" xfId="1619"/>
    <cellStyle name="Excel Built-in Comma 2 2" xfId="1620"/>
    <cellStyle name="Excel Built-in Comma 3" xfId="1621"/>
    <cellStyle name="Excel Built-in Comma 4" xfId="1622"/>
    <cellStyle name="Excel Built-in Comma 5" xfId="1623"/>
    <cellStyle name="Excel Built-in Normal" xfId="1374"/>
    <cellStyle name="Excel Built-in Normal 10" xfId="6723"/>
    <cellStyle name="Excel Built-in Normal 11" xfId="7528"/>
    <cellStyle name="Excel Built-in Normal 12" xfId="8341"/>
    <cellStyle name="Excel Built-in Normal 13" xfId="8970"/>
    <cellStyle name="Excel Built-in Normal 14" xfId="11843"/>
    <cellStyle name="Excel Built-in Normal 2" xfId="1624"/>
    <cellStyle name="Excel Built-in Normal 2 10" xfId="8971"/>
    <cellStyle name="Excel Built-in Normal 2 11" xfId="12025"/>
    <cellStyle name="Excel Built-in Normal 2 2" xfId="1625"/>
    <cellStyle name="Excel Built-in Normal 2 2 10" xfId="8972"/>
    <cellStyle name="Excel Built-in Normal 2 2 11" xfId="11844"/>
    <cellStyle name="Excel Built-in Normal 2 2 2" xfId="1626"/>
    <cellStyle name="Excel Built-in Normal 2 2 2 2" xfId="10985"/>
    <cellStyle name="Excel Built-in Normal 2 2 2 2 2" xfId="10986"/>
    <cellStyle name="Excel Built-in Normal 2 2 2 3" xfId="12996"/>
    <cellStyle name="Excel Built-in Normal 2 2 3" xfId="2442"/>
    <cellStyle name="Excel Built-in Normal 2 2 4" xfId="3554"/>
    <cellStyle name="Excel Built-in Normal 2 2 4 2" xfId="12995"/>
    <cellStyle name="Excel Built-in Normal 2 2 5" xfId="4359"/>
    <cellStyle name="Excel Built-in Normal 2 2 6" xfId="5171"/>
    <cellStyle name="Excel Built-in Normal 2 2 7" xfId="6725"/>
    <cellStyle name="Excel Built-in Normal 2 2 8" xfId="7530"/>
    <cellStyle name="Excel Built-in Normal 2 2 9" xfId="8343"/>
    <cellStyle name="Excel Built-in Normal 2 2_COTAÇÕES (2)" xfId="5785"/>
    <cellStyle name="Excel Built-in Normal 2 3" xfId="2441"/>
    <cellStyle name="Excel Built-in Normal 2 3 2" xfId="10984"/>
    <cellStyle name="Excel Built-in Normal 2 3 2 2" xfId="11603"/>
    <cellStyle name="Excel Built-in Normal 2 3 3" xfId="13424"/>
    <cellStyle name="Excel Built-in Normal 2 4" xfId="3553"/>
    <cellStyle name="Excel Built-in Normal 2 4 2" xfId="12994"/>
    <cellStyle name="Excel Built-in Normal 2 5" xfId="4358"/>
    <cellStyle name="Excel Built-in Normal 2 6" xfId="5170"/>
    <cellStyle name="Excel Built-in Normal 2 7" xfId="6724"/>
    <cellStyle name="Excel Built-in Normal 2 8" xfId="7529"/>
    <cellStyle name="Excel Built-in Normal 2 9" xfId="8342"/>
    <cellStyle name="Excel Built-in Normal 2_COTAÇÕES (2)" xfId="5784"/>
    <cellStyle name="Excel Built-in Normal 3" xfId="1627"/>
    <cellStyle name="Excel Built-in Normal 4" xfId="1628"/>
    <cellStyle name="Excel Built-in Normal 5" xfId="1629"/>
    <cellStyle name="Excel Built-in Normal 6" xfId="2440"/>
    <cellStyle name="Excel Built-in Normal 6 2" xfId="10734"/>
    <cellStyle name="Excel Built-in Normal 6 2 2" xfId="11602"/>
    <cellStyle name="Excel Built-in Normal 6 3" xfId="13423"/>
    <cellStyle name="Excel Built-in Normal 7" xfId="3552"/>
    <cellStyle name="Excel Built-in Normal 7 2" xfId="12766"/>
    <cellStyle name="Excel Built-in Normal 8" xfId="4357"/>
    <cellStyle name="Excel Built-in Normal 9" xfId="5169"/>
    <cellStyle name="Excel Built-in Normal_COTAÇÕES (2)" xfId="5783"/>
    <cellStyle name="F2" xfId="371"/>
    <cellStyle name="F2 10" xfId="8975"/>
    <cellStyle name="F2 11" xfId="11842"/>
    <cellStyle name="F2 2" xfId="1630"/>
    <cellStyle name="F2 2 2" xfId="9855"/>
    <cellStyle name="F2 2 2 2" xfId="10991"/>
    <cellStyle name="F2 2 3" xfId="12997"/>
    <cellStyle name="F2 3" xfId="2443"/>
    <cellStyle name="F2 4" xfId="3431"/>
    <cellStyle name="F2 4 2" xfId="12168"/>
    <cellStyle name="F2 5" xfId="4239"/>
    <cellStyle name="F2 6" xfId="5051"/>
    <cellStyle name="F2 7" xfId="6602"/>
    <cellStyle name="F2 8" xfId="7410"/>
    <cellStyle name="F2 9" xfId="8223"/>
    <cellStyle name="F2_COTAÇÕES (2)" xfId="5786"/>
    <cellStyle name="F3" xfId="372"/>
    <cellStyle name="F3 10" xfId="8976"/>
    <cellStyle name="F3 11" xfId="12024"/>
    <cellStyle name="F3 2" xfId="1631"/>
    <cellStyle name="F3 2 2" xfId="9856"/>
    <cellStyle name="F3 2 2 2" xfId="10992"/>
    <cellStyle name="F3 2 3" xfId="12998"/>
    <cellStyle name="F3 3" xfId="2444"/>
    <cellStyle name="F3 4" xfId="3558"/>
    <cellStyle name="F3 4 2" xfId="12169"/>
    <cellStyle name="F3 5" xfId="4361"/>
    <cellStyle name="F3 6" xfId="5173"/>
    <cellStyle name="F3 7" xfId="6729"/>
    <cellStyle name="F3 8" xfId="7532"/>
    <cellStyle name="F3 9" xfId="8345"/>
    <cellStyle name="F3_COTAÇÕES (2)" xfId="5787"/>
    <cellStyle name="F4" xfId="373"/>
    <cellStyle name="F4 10" xfId="8977"/>
    <cellStyle name="F4 11" xfId="11840"/>
    <cellStyle name="F4 2" xfId="1632"/>
    <cellStyle name="F4 2 2" xfId="9857"/>
    <cellStyle name="F4 2 2 2" xfId="10993"/>
    <cellStyle name="F4 2 3" xfId="12999"/>
    <cellStyle name="F4 3" xfId="2445"/>
    <cellStyle name="F4 4" xfId="3342"/>
    <cellStyle name="F4 4 2" xfId="12170"/>
    <cellStyle name="F4 5" xfId="4151"/>
    <cellStyle name="F4 6" xfId="4963"/>
    <cellStyle name="F4 7" xfId="6513"/>
    <cellStyle name="F4 8" xfId="7322"/>
    <cellStyle name="F4 9" xfId="8135"/>
    <cellStyle name="F4_COTAÇÕES (2)" xfId="5788"/>
    <cellStyle name="F5" xfId="374"/>
    <cellStyle name="F5 10" xfId="8978"/>
    <cellStyle name="F5 11" xfId="12022"/>
    <cellStyle name="F5 2" xfId="1633"/>
    <cellStyle name="F5 2 2" xfId="9858"/>
    <cellStyle name="F5 2 2 2" xfId="10994"/>
    <cellStyle name="F5 2 3" xfId="13000"/>
    <cellStyle name="F5 3" xfId="2446"/>
    <cellStyle name="F5 4" xfId="3562"/>
    <cellStyle name="F5 4 2" xfId="12171"/>
    <cellStyle name="F5 5" xfId="4365"/>
    <cellStyle name="F5 6" xfId="5177"/>
    <cellStyle name="F5 7" xfId="6733"/>
    <cellStyle name="F5 8" xfId="7536"/>
    <cellStyle name="F5 9" xfId="8349"/>
    <cellStyle name="F5_COTAÇÕES (2)" xfId="5789"/>
    <cellStyle name="F6" xfId="375"/>
    <cellStyle name="F6 10" xfId="8979"/>
    <cellStyle name="F6 11" xfId="11841"/>
    <cellStyle name="F6 2" xfId="1634"/>
    <cellStyle name="F6 2 2" xfId="9859"/>
    <cellStyle name="F6 2 2 2" xfId="10995"/>
    <cellStyle name="F6 2 3" xfId="13001"/>
    <cellStyle name="F6 3" xfId="2447"/>
    <cellStyle name="F6 4" xfId="3141"/>
    <cellStyle name="F6 4 2" xfId="12172"/>
    <cellStyle name="F6 5" xfId="3953"/>
    <cellStyle name="F6 6" xfId="4765"/>
    <cellStyle name="F6 7" xfId="6312"/>
    <cellStyle name="F6 8" xfId="7124"/>
    <cellStyle name="F6 9" xfId="7937"/>
    <cellStyle name="F6_COTAÇÕES (2)" xfId="5790"/>
    <cellStyle name="F7" xfId="376"/>
    <cellStyle name="F7 10" xfId="8980"/>
    <cellStyle name="F7 11" xfId="12023"/>
    <cellStyle name="F7 2" xfId="1635"/>
    <cellStyle name="F7 2 2" xfId="9860"/>
    <cellStyle name="F7 2 2 2" xfId="10996"/>
    <cellStyle name="F7 2 3" xfId="13002"/>
    <cellStyle name="F7 3" xfId="2448"/>
    <cellStyle name="F7 4" xfId="3374"/>
    <cellStyle name="F7 4 2" xfId="12173"/>
    <cellStyle name="F7 5" xfId="4183"/>
    <cellStyle name="F7 6" xfId="4995"/>
    <cellStyle name="F7 7" xfId="6545"/>
    <cellStyle name="F7 8" xfId="7354"/>
    <cellStyle name="F7 9" xfId="8167"/>
    <cellStyle name="F7_COTAÇÕES (2)" xfId="5791"/>
    <cellStyle name="F8" xfId="377"/>
    <cellStyle name="F8 10" xfId="8981"/>
    <cellStyle name="F8 11" xfId="11836"/>
    <cellStyle name="F8 2" xfId="1636"/>
    <cellStyle name="F8 2 2" xfId="9861"/>
    <cellStyle name="F8 2 2 2" xfId="10997"/>
    <cellStyle name="F8 2 3" xfId="13003"/>
    <cellStyle name="F8 3" xfId="2449"/>
    <cellStyle name="F8 4" xfId="3566"/>
    <cellStyle name="F8 4 2" xfId="12174"/>
    <cellStyle name="F8 5" xfId="4369"/>
    <cellStyle name="F8 6" xfId="5181"/>
    <cellStyle name="F8 7" xfId="6737"/>
    <cellStyle name="F8 8" xfId="7540"/>
    <cellStyle name="F8 9" xfId="8353"/>
    <cellStyle name="F8_COTAÇÕES (2)" xfId="5792"/>
    <cellStyle name="Fijo" xfId="378"/>
    <cellStyle name="Fijo 10" xfId="8982"/>
    <cellStyle name="Fijo 11" xfId="11838"/>
    <cellStyle name="Fijo 2" xfId="1637"/>
    <cellStyle name="Fijo 2 2" xfId="9862"/>
    <cellStyle name="Fijo 2 2 2" xfId="10998"/>
    <cellStyle name="Fijo 2 3" xfId="13004"/>
    <cellStyle name="Fijo 3" xfId="2450"/>
    <cellStyle name="Fijo 4" xfId="3568"/>
    <cellStyle name="Fijo 4 2" xfId="12175"/>
    <cellStyle name="Fijo 5" xfId="4371"/>
    <cellStyle name="Fijo 6" xfId="5183"/>
    <cellStyle name="Fijo 7" xfId="6739"/>
    <cellStyle name="Fijo 8" xfId="7542"/>
    <cellStyle name="Fijo 9" xfId="8355"/>
    <cellStyle name="Fijo_COTAÇÕES (2)" xfId="5793"/>
    <cellStyle name="Financiero" xfId="379"/>
    <cellStyle name="Financiero 10" xfId="8983"/>
    <cellStyle name="Financiero 11" xfId="12020"/>
    <cellStyle name="Financiero 2" xfId="1638"/>
    <cellStyle name="Financiero 2 2" xfId="9863"/>
    <cellStyle name="Financiero 2 2 2" xfId="10999"/>
    <cellStyle name="Financiero 2 3" xfId="13005"/>
    <cellStyle name="Financiero 3" xfId="2451"/>
    <cellStyle name="Financiero 4" xfId="3384"/>
    <cellStyle name="Financiero 4 2" xfId="12176"/>
    <cellStyle name="Financiero 5" xfId="4193"/>
    <cellStyle name="Financiero 6" xfId="5005"/>
    <cellStyle name="Financiero 7" xfId="6555"/>
    <cellStyle name="Financiero 8" xfId="7364"/>
    <cellStyle name="Financiero 9" xfId="8177"/>
    <cellStyle name="Financiero_COTAÇÕES (2)" xfId="5794"/>
    <cellStyle name="Fixed" xfId="380"/>
    <cellStyle name="Fixed 10" xfId="8984"/>
    <cellStyle name="Fixed 11" xfId="11839"/>
    <cellStyle name="Fixed 2" xfId="1639"/>
    <cellStyle name="Fixed 2 2" xfId="9864"/>
    <cellStyle name="Fixed 2 2 2" xfId="11000"/>
    <cellStyle name="Fixed 2 3" xfId="13006"/>
    <cellStyle name="Fixed 3" xfId="2452"/>
    <cellStyle name="Fixed 4" xfId="3337"/>
    <cellStyle name="Fixed 4 2" xfId="12177"/>
    <cellStyle name="Fixed 5" xfId="4146"/>
    <cellStyle name="Fixed 6" xfId="4958"/>
    <cellStyle name="Fixed 7" xfId="6508"/>
    <cellStyle name="Fixed 8" xfId="7317"/>
    <cellStyle name="Fixed 9" xfId="8130"/>
    <cellStyle name="Fixed_COTAÇÕES (2)" xfId="5795"/>
    <cellStyle name="Followed Hyperlink" xfId="381"/>
    <cellStyle name="Followed Hyperlink 10" xfId="8985"/>
    <cellStyle name="Followed Hyperlink 11" xfId="12021"/>
    <cellStyle name="Followed Hyperlink 2" xfId="1640"/>
    <cellStyle name="Followed Hyperlink 2 2" xfId="9865"/>
    <cellStyle name="Followed Hyperlink 2 2 2" xfId="11001"/>
    <cellStyle name="Followed Hyperlink 2 3" xfId="13007"/>
    <cellStyle name="Followed Hyperlink 3" xfId="2453"/>
    <cellStyle name="Followed Hyperlink 4" xfId="3570"/>
    <cellStyle name="Followed Hyperlink 4 2" xfId="12178"/>
    <cellStyle name="Followed Hyperlink 5" xfId="4373"/>
    <cellStyle name="Followed Hyperlink 6" xfId="5185"/>
    <cellStyle name="Followed Hyperlink 7" xfId="6741"/>
    <cellStyle name="Followed Hyperlink 8" xfId="7544"/>
    <cellStyle name="Followed Hyperlink 9" xfId="8357"/>
    <cellStyle name="Followed Hyperlink_COTAÇÕES (2)" xfId="5796"/>
    <cellStyle name="Grey" xfId="382"/>
    <cellStyle name="Grey 10" xfId="8986"/>
    <cellStyle name="Grey 11" xfId="11837"/>
    <cellStyle name="Grey 2" xfId="1641"/>
    <cellStyle name="Grey 2 2" xfId="9866"/>
    <cellStyle name="Grey 2 2 2" xfId="11002"/>
    <cellStyle name="Grey 2 3" xfId="13008"/>
    <cellStyle name="Grey 3" xfId="2454"/>
    <cellStyle name="Grey 4" xfId="3572"/>
    <cellStyle name="Grey 4 2" xfId="12179"/>
    <cellStyle name="Grey 5" xfId="4375"/>
    <cellStyle name="Grey 6" xfId="5187"/>
    <cellStyle name="Grey 7" xfId="6743"/>
    <cellStyle name="Grey 8" xfId="7546"/>
    <cellStyle name="Grey 9" xfId="8359"/>
    <cellStyle name="Grey_COTAÇÕES (2)" xfId="5797"/>
    <cellStyle name="HEADER" xfId="383"/>
    <cellStyle name="HEADER 10" xfId="8361"/>
    <cellStyle name="HEADER 11" xfId="8987"/>
    <cellStyle name="HEADER 12" xfId="12019"/>
    <cellStyle name="HEADER 2" xfId="1642"/>
    <cellStyle name="HEADER 2 2" xfId="9867"/>
    <cellStyle name="HEADER 2 2 2" xfId="11003"/>
    <cellStyle name="HEADER 2 3" xfId="13009"/>
    <cellStyle name="HEADER 3" xfId="2455"/>
    <cellStyle name="HEADER 4" xfId="3013"/>
    <cellStyle name="HEADER 4 2" xfId="12180"/>
    <cellStyle name="HEADER 5" xfId="3574"/>
    <cellStyle name="HEADER 6" xfId="4377"/>
    <cellStyle name="HEADER 7" xfId="5189"/>
    <cellStyle name="HEADER 8" xfId="6745"/>
    <cellStyle name="HEADER 9" xfId="7548"/>
    <cellStyle name="HEADER_COTAÇÕES (2)" xfId="5798"/>
    <cellStyle name="Heading 1" xfId="1643"/>
    <cellStyle name="Heading 1 2" xfId="384"/>
    <cellStyle name="Heading 2" xfId="1644"/>
    <cellStyle name="Heading 2 3" xfId="385"/>
    <cellStyle name="Hiperlink 2" xfId="386"/>
    <cellStyle name="Hiperlink 2 10" xfId="8990"/>
    <cellStyle name="Hiperlink 2 11" xfId="11835"/>
    <cellStyle name="Hiperlink 2 2" xfId="1645"/>
    <cellStyle name="Hiperlink 2 2 2" xfId="9870"/>
    <cellStyle name="Hiperlink 2 2 2 2" xfId="11006"/>
    <cellStyle name="Hiperlink 2 2 3" xfId="13010"/>
    <cellStyle name="Hiperlink 2 3" xfId="2456"/>
    <cellStyle name="Hiperlink 2 4" xfId="3208"/>
    <cellStyle name="Hiperlink 2 4 2" xfId="12181"/>
    <cellStyle name="Hiperlink 2 5" xfId="4020"/>
    <cellStyle name="Hiperlink 2 6" xfId="4832"/>
    <cellStyle name="Hiperlink 2 7" xfId="6379"/>
    <cellStyle name="Hiperlink 2 8" xfId="7191"/>
    <cellStyle name="Hiperlink 2 9" xfId="8004"/>
    <cellStyle name="Hiperlink 2_COTAÇÕES (2)" xfId="5799"/>
    <cellStyle name="Hyperlink" xfId="4" builtinId="8"/>
    <cellStyle name="Incorrecto" xfId="387"/>
    <cellStyle name="Incorrecto 10" xfId="7960"/>
    <cellStyle name="Incorrecto 11" xfId="8991"/>
    <cellStyle name="Incorrecto 12" xfId="12018"/>
    <cellStyle name="Incorrecto 2" xfId="388"/>
    <cellStyle name="Incorrecto 2 10" xfId="8992"/>
    <cellStyle name="Incorrecto 2 11" xfId="11832"/>
    <cellStyle name="Incorrecto 2 2" xfId="1647"/>
    <cellStyle name="Incorrecto 2 2 2" xfId="9872"/>
    <cellStyle name="Incorrecto 2 2 2 2" xfId="11008"/>
    <cellStyle name="Incorrecto 2 2 3" xfId="13012"/>
    <cellStyle name="Incorrecto 2 3" xfId="2458"/>
    <cellStyle name="Incorrecto 2 4" xfId="3331"/>
    <cellStyle name="Incorrecto 2 4 2" xfId="12183"/>
    <cellStyle name="Incorrecto 2 5" xfId="4140"/>
    <cellStyle name="Incorrecto 2 6" xfId="4952"/>
    <cellStyle name="Incorrecto 2 7" xfId="6502"/>
    <cellStyle name="Incorrecto 2 8" xfId="7311"/>
    <cellStyle name="Incorrecto 2 9" xfId="8124"/>
    <cellStyle name="Incorrecto 2_COTAÇÕES (2)" xfId="5801"/>
    <cellStyle name="Incorrecto 3" xfId="1646"/>
    <cellStyle name="Incorrecto 3 2" xfId="9871"/>
    <cellStyle name="Incorrecto 3 2 2" xfId="11007"/>
    <cellStyle name="Incorrecto 3 3" xfId="13011"/>
    <cellStyle name="Incorrecto 4" xfId="2457"/>
    <cellStyle name="Incorrecto 5" xfId="3164"/>
    <cellStyle name="Incorrecto 5 2" xfId="12182"/>
    <cellStyle name="Incorrecto 6" xfId="3976"/>
    <cellStyle name="Incorrecto 7" xfId="4788"/>
    <cellStyle name="Incorrecto 8" xfId="6335"/>
    <cellStyle name="Incorrecto 9" xfId="7147"/>
    <cellStyle name="Incorrecto_COTAÇÕES (2)" xfId="5800"/>
    <cellStyle name="Incorreto 2" xfId="389"/>
    <cellStyle name="Incorreto 2 10" xfId="8993"/>
    <cellStyle name="Incorreto 2 11" xfId="11834"/>
    <cellStyle name="Incorreto 2 2" xfId="1648"/>
    <cellStyle name="Incorreto 2 2 2" xfId="9873"/>
    <cellStyle name="Incorreto 2 2 2 2" xfId="11009"/>
    <cellStyle name="Incorreto 2 2 3" xfId="13013"/>
    <cellStyle name="Incorreto 2 3" xfId="2459"/>
    <cellStyle name="Incorreto 2 4" xfId="3575"/>
    <cellStyle name="Incorreto 2 4 2" xfId="12184"/>
    <cellStyle name="Incorreto 2 5" xfId="4378"/>
    <cellStyle name="Incorreto 2 6" xfId="5190"/>
    <cellStyle name="Incorreto 2 7" xfId="6746"/>
    <cellStyle name="Incorreto 2 8" xfId="7549"/>
    <cellStyle name="Incorreto 2 9" xfId="8362"/>
    <cellStyle name="Incorreto 2_COTAÇÕES (2)" xfId="5802"/>
    <cellStyle name="Incorreto 3" xfId="390"/>
    <cellStyle name="Incorreto 3 10" xfId="8994"/>
    <cellStyle name="Incorreto 3 11" xfId="11833"/>
    <cellStyle name="Incorreto 3 2" xfId="1649"/>
    <cellStyle name="Incorreto 3 2 2" xfId="9874"/>
    <cellStyle name="Incorreto 3 2 2 2" xfId="11010"/>
    <cellStyle name="Incorreto 3 2 3" xfId="13014"/>
    <cellStyle name="Incorreto 3 3" xfId="2460"/>
    <cellStyle name="Incorreto 3 4" xfId="3153"/>
    <cellStyle name="Incorreto 3 4 2" xfId="12185"/>
    <cellStyle name="Incorreto 3 5" xfId="3965"/>
    <cellStyle name="Incorreto 3 6" xfId="4777"/>
    <cellStyle name="Incorreto 3 7" xfId="6324"/>
    <cellStyle name="Incorreto 3 8" xfId="7136"/>
    <cellStyle name="Incorreto 3 9" xfId="7949"/>
    <cellStyle name="Incorreto 3_COTAÇÕES (2)" xfId="5803"/>
    <cellStyle name="Input [yellow]" xfId="391"/>
    <cellStyle name="Input [yellow] 10" xfId="6523"/>
    <cellStyle name="Input [yellow] 10 2" xfId="13944"/>
    <cellStyle name="Input [yellow] 10 3" xfId="14489"/>
    <cellStyle name="Input [yellow] 10 4" xfId="14667"/>
    <cellStyle name="Input [yellow] 11" xfId="7332"/>
    <cellStyle name="Input [yellow] 11 2" xfId="14012"/>
    <cellStyle name="Input [yellow] 11 3" xfId="14496"/>
    <cellStyle name="Input [yellow] 11 4" xfId="14669"/>
    <cellStyle name="Input [yellow] 12" xfId="8145"/>
    <cellStyle name="Input [yellow] 12 2" xfId="14080"/>
    <cellStyle name="Input [yellow] 12 3" xfId="13656"/>
    <cellStyle name="Input [yellow] 12 4" xfId="14671"/>
    <cellStyle name="Input [yellow] 13" xfId="8995"/>
    <cellStyle name="Input [yellow] 14" xfId="12017"/>
    <cellStyle name="Input [yellow] 2" xfId="392"/>
    <cellStyle name="Input [yellow] 2 2" xfId="11607"/>
    <cellStyle name="Input [yellow] 2 2 2" xfId="14350"/>
    <cellStyle name="Input [yellow] 3" xfId="393"/>
    <cellStyle name="Input [yellow] 4" xfId="394"/>
    <cellStyle name="Input [yellow] 5" xfId="1650"/>
    <cellStyle name="Input [yellow] 5 2" xfId="11011"/>
    <cellStyle name="Input [yellow] 5 2 2" xfId="13677"/>
    <cellStyle name="Input [yellow] 5 2 3" xfId="14548"/>
    <cellStyle name="Input [yellow] 5 2 4" xfId="14680"/>
    <cellStyle name="Input [yellow] 5 3" xfId="13490"/>
    <cellStyle name="Input [yellow] 6" xfId="2461"/>
    <cellStyle name="Input [yellow] 7" xfId="3352"/>
    <cellStyle name="Input [yellow] 7 2" xfId="12186"/>
    <cellStyle name="Input [yellow] 7 3" xfId="13740"/>
    <cellStyle name="Input [yellow] 7 4" xfId="14561"/>
    <cellStyle name="Input [yellow] 7 5" xfId="14661"/>
    <cellStyle name="Input [yellow] 8" xfId="4161"/>
    <cellStyle name="Input [yellow] 8 2" xfId="13808"/>
    <cellStyle name="Input [yellow] 8 3" xfId="13661"/>
    <cellStyle name="Input [yellow] 8 4" xfId="14663"/>
    <cellStyle name="Input [yellow] 9" xfId="4973"/>
    <cellStyle name="Input [yellow] 9 2" xfId="13876"/>
    <cellStyle name="Input [yellow] 9 3" xfId="14539"/>
    <cellStyle name="Input [yellow] 9 4" xfId="14665"/>
    <cellStyle name="Input [yellow]_COTAÇÕES (2)" xfId="5804"/>
    <cellStyle name="Millares [0]_10 AVERIAS MASIVAS + ANT" xfId="395"/>
    <cellStyle name="Millares_10 AVERIAS MASIVAS + ANT" xfId="396"/>
    <cellStyle name="Model" xfId="397"/>
    <cellStyle name="Model 10" xfId="7959"/>
    <cellStyle name="Model 11" xfId="8996"/>
    <cellStyle name="Model 11 2" xfId="14153"/>
    <cellStyle name="Model 12" xfId="11830"/>
    <cellStyle name="Model 12 2" xfId="14388"/>
    <cellStyle name="Model 13" xfId="13468"/>
    <cellStyle name="Model 14" xfId="14523"/>
    <cellStyle name="Model 15" xfId="14579"/>
    <cellStyle name="Model 2" xfId="1651"/>
    <cellStyle name="Model 2 2" xfId="3090"/>
    <cellStyle name="Model 2 2 2" xfId="13645"/>
    <cellStyle name="Model 2 2 3" xfId="14471"/>
    <cellStyle name="Model 2 2 4" xfId="14557"/>
    <cellStyle name="Model 2 2 5" xfId="14653"/>
    <cellStyle name="Model 2 3" xfId="9879"/>
    <cellStyle name="Model 2 3 2" xfId="13015"/>
    <cellStyle name="Model 2 3 2 2" xfId="14242"/>
    <cellStyle name="Model 2 3 2 2 2" xfId="14425"/>
    <cellStyle name="Model 2 3 2 3" xfId="14568"/>
    <cellStyle name="Model 2 3 2 4" xfId="14480"/>
    <cellStyle name="Model 2 3 2 5" xfId="14683"/>
    <cellStyle name="Model 2 3 3" xfId="13678"/>
    <cellStyle name="Model 2 3 3 2" xfId="14532"/>
    <cellStyle name="Model 2 3 4" xfId="14494"/>
    <cellStyle name="Model 2 3 5" xfId="14675"/>
    <cellStyle name="Model 2 4" xfId="13491"/>
    <cellStyle name="Model 2 5" xfId="14502"/>
    <cellStyle name="Model 2 6" xfId="14582"/>
    <cellStyle name="Model 3" xfId="2462"/>
    <cellStyle name="Model 3 2" xfId="3061"/>
    <cellStyle name="Model 3 2 2" xfId="13643"/>
    <cellStyle name="Model 3 2 3" xfId="14469"/>
    <cellStyle name="Model 3 2 4" xfId="13687"/>
    <cellStyle name="Model 3 2 5" xfId="14651"/>
    <cellStyle name="Model 3 3" xfId="13562"/>
    <cellStyle name="Model 3 4" xfId="13657"/>
    <cellStyle name="Model 3 5" xfId="14518"/>
    <cellStyle name="Model 3 6" xfId="14602"/>
    <cellStyle name="Model 4" xfId="3014"/>
    <cellStyle name="Model 4 2" xfId="12187"/>
    <cellStyle name="Model 5" xfId="3163"/>
    <cellStyle name="Model 5 2" xfId="13659"/>
    <cellStyle name="Model 5 2 2" xfId="13730"/>
    <cellStyle name="Model 5 3" xfId="14478"/>
    <cellStyle name="Model 5 4" xfId="14556"/>
    <cellStyle name="Model 5 5" xfId="14660"/>
    <cellStyle name="Model 6" xfId="3975"/>
    <cellStyle name="Model 7" xfId="4787"/>
    <cellStyle name="Model 8" xfId="6334"/>
    <cellStyle name="Model 9" xfId="7146"/>
    <cellStyle name="Model_COTAÇÕES (2)" xfId="5805"/>
    <cellStyle name="Moeda" xfId="2" builtinId="4"/>
    <cellStyle name="Moeda 10" xfId="398"/>
    <cellStyle name="Moeda 10 10" xfId="7128"/>
    <cellStyle name="Moeda 10 11" xfId="7941"/>
    <cellStyle name="Moeda 10 12" xfId="8997"/>
    <cellStyle name="Moeda 10 13" xfId="12015"/>
    <cellStyle name="Moeda 10 2" xfId="399"/>
    <cellStyle name="Moeda 10 2 10" xfId="9390"/>
    <cellStyle name="Moeda 10 2 11" xfId="11425"/>
    <cellStyle name="Moeda 10 2 2" xfId="2044"/>
    <cellStyle name="Moeda 10 2 2 2" xfId="9881"/>
    <cellStyle name="Moeda 10 2 2 2 2" xfId="11395"/>
    <cellStyle name="Moeda 10 2 2 3" xfId="13307"/>
    <cellStyle name="Moeda 10 2 3" xfId="2855"/>
    <cellStyle name="Moeda 10 2 4" xfId="3161"/>
    <cellStyle name="Moeda 10 2 4 2" xfId="12189"/>
    <cellStyle name="Moeda 10 2 5" xfId="3973"/>
    <cellStyle name="Moeda 10 2 6" xfId="4785"/>
    <cellStyle name="Moeda 10 2 7" xfId="6332"/>
    <cellStyle name="Moeda 10 2 8" xfId="7144"/>
    <cellStyle name="Moeda 10 2 9" xfId="7957"/>
    <cellStyle name="Moeda 10 2_COTAÇÕES (2)" xfId="5807"/>
    <cellStyle name="Moeda 10 3" xfId="400"/>
    <cellStyle name="Moeda 10 3 2" xfId="11605"/>
    <cellStyle name="Moeda 10 4" xfId="1652"/>
    <cellStyle name="Moeda 10 5" xfId="2463"/>
    <cellStyle name="Moeda 10 6" xfId="3145"/>
    <cellStyle name="Moeda 10 6 2" xfId="12188"/>
    <cellStyle name="Moeda 10 7" xfId="3957"/>
    <cellStyle name="Moeda 10 8" xfId="4769"/>
    <cellStyle name="Moeda 10 9" xfId="6316"/>
    <cellStyle name="Moeda 10_COTAÇÕES (2)" xfId="5806"/>
    <cellStyle name="Moeda 11" xfId="401"/>
    <cellStyle name="Moeda 11 10" xfId="8363"/>
    <cellStyle name="Moeda 11 11" xfId="8998"/>
    <cellStyle name="Moeda 11 12" xfId="11831"/>
    <cellStyle name="Moeda 11 2" xfId="402"/>
    <cellStyle name="Moeda 11 2 10" xfId="9391"/>
    <cellStyle name="Moeda 11 2 11" xfId="9996"/>
    <cellStyle name="Moeda 11 2 2" xfId="2045"/>
    <cellStyle name="Moeda 11 2 2 2" xfId="9884"/>
    <cellStyle name="Moeda 11 2 2 2 2" xfId="11396"/>
    <cellStyle name="Moeda 11 2 2 3" xfId="13308"/>
    <cellStyle name="Moeda 11 2 3" xfId="2856"/>
    <cellStyle name="Moeda 11 2 4" xfId="3203"/>
    <cellStyle name="Moeda 11 2 4 2" xfId="12191"/>
    <cellStyle name="Moeda 11 2 5" xfId="4015"/>
    <cellStyle name="Moeda 11 2 6" xfId="4827"/>
    <cellStyle name="Moeda 11 2 7" xfId="6374"/>
    <cellStyle name="Moeda 11 2 8" xfId="7186"/>
    <cellStyle name="Moeda 11 2 9" xfId="7999"/>
    <cellStyle name="Moeda 11 2_COTAÇÕES (2)" xfId="5809"/>
    <cellStyle name="Moeda 11 3" xfId="1653"/>
    <cellStyle name="Moeda 11 3 2" xfId="9883"/>
    <cellStyle name="Moeda 11 3 2 2" xfId="11014"/>
    <cellStyle name="Moeda 11 3 3" xfId="13016"/>
    <cellStyle name="Moeda 11 4" xfId="2464"/>
    <cellStyle name="Moeda 11 5" xfId="3576"/>
    <cellStyle name="Moeda 11 5 2" xfId="12190"/>
    <cellStyle name="Moeda 11 6" xfId="4379"/>
    <cellStyle name="Moeda 11 7" xfId="5191"/>
    <cellStyle name="Moeda 11 8" xfId="6747"/>
    <cellStyle name="Moeda 11 9" xfId="7550"/>
    <cellStyle name="Moeda 11_COTAÇÕES (2)" xfId="5808"/>
    <cellStyle name="Moeda 12" xfId="403"/>
    <cellStyle name="Moeda 12 10" xfId="8364"/>
    <cellStyle name="Moeda 12 11" xfId="8999"/>
    <cellStyle name="Moeda 12 12" xfId="12016"/>
    <cellStyle name="Moeda 12 2" xfId="404"/>
    <cellStyle name="Moeda 12 2 10" xfId="9392"/>
    <cellStyle name="Moeda 12 2 11" xfId="11647"/>
    <cellStyle name="Moeda 12 2 2" xfId="2046"/>
    <cellStyle name="Moeda 12 2 2 2" xfId="9886"/>
    <cellStyle name="Moeda 12 2 2 2 2" xfId="11397"/>
    <cellStyle name="Moeda 12 2 2 3" xfId="13309"/>
    <cellStyle name="Moeda 12 2 3" xfId="2857"/>
    <cellStyle name="Moeda 12 2 4" xfId="3578"/>
    <cellStyle name="Moeda 12 2 4 2" xfId="12193"/>
    <cellStyle name="Moeda 12 2 5" xfId="4381"/>
    <cellStyle name="Moeda 12 2 6" xfId="5193"/>
    <cellStyle name="Moeda 12 2 7" xfId="6749"/>
    <cellStyle name="Moeda 12 2 8" xfId="7552"/>
    <cellStyle name="Moeda 12 2 9" xfId="8365"/>
    <cellStyle name="Moeda 12 2_COTAÇÕES (2)" xfId="5811"/>
    <cellStyle name="Moeda 12 3" xfId="1654"/>
    <cellStyle name="Moeda 12 3 2" xfId="9885"/>
    <cellStyle name="Moeda 12 3 2 2" xfId="11015"/>
    <cellStyle name="Moeda 12 3 3" xfId="13017"/>
    <cellStyle name="Moeda 12 4" xfId="2465"/>
    <cellStyle name="Moeda 12 5" xfId="3577"/>
    <cellStyle name="Moeda 12 5 2" xfId="12192"/>
    <cellStyle name="Moeda 12 6" xfId="4380"/>
    <cellStyle name="Moeda 12 7" xfId="5192"/>
    <cellStyle name="Moeda 12 8" xfId="6748"/>
    <cellStyle name="Moeda 12 9" xfId="7551"/>
    <cellStyle name="Moeda 12_COTAÇÕES (2)" xfId="5810"/>
    <cellStyle name="Moeda 13" xfId="405"/>
    <cellStyle name="Moeda 13 10" xfId="9389"/>
    <cellStyle name="Moeda 13 11" xfId="11972"/>
    <cellStyle name="Moeda 13 2" xfId="2043"/>
    <cellStyle name="Moeda 13 2 2" xfId="9887"/>
    <cellStyle name="Moeda 13 2 2 2" xfId="11394"/>
    <cellStyle name="Moeda 13 2 3" xfId="13306"/>
    <cellStyle name="Moeda 13 3" xfId="2854"/>
    <cellStyle name="Moeda 13 4" xfId="3580"/>
    <cellStyle name="Moeda 13 4 2" xfId="12194"/>
    <cellStyle name="Moeda 13 5" xfId="4383"/>
    <cellStyle name="Moeda 13 6" xfId="5195"/>
    <cellStyle name="Moeda 13 7" xfId="6751"/>
    <cellStyle name="Moeda 13 8" xfId="7554"/>
    <cellStyle name="Moeda 13 9" xfId="8367"/>
    <cellStyle name="Moeda 13_COTAÇÕES (2)" xfId="5812"/>
    <cellStyle name="Moeda 14" xfId="406"/>
    <cellStyle name="Moeda 14 2" xfId="9888"/>
    <cellStyle name="Moeda 14 3" xfId="12195"/>
    <cellStyle name="Moeda 14 4" xfId="11606"/>
    <cellStyle name="Moeda 2" xfId="407"/>
    <cellStyle name="Moeda 2 10" xfId="3111"/>
    <cellStyle name="Moeda 2 11" xfId="3103"/>
    <cellStyle name="Moeda 2 12" xfId="3582"/>
    <cellStyle name="Moeda 2 13" xfId="4385"/>
    <cellStyle name="Moeda 2 14" xfId="5197"/>
    <cellStyle name="Moeda 2 15" xfId="6753"/>
    <cellStyle name="Moeda 2 16" xfId="7556"/>
    <cellStyle name="Moeda 2 17" xfId="8369"/>
    <cellStyle name="Moeda 2 18" xfId="9000"/>
    <cellStyle name="Moeda 2 19" xfId="11827"/>
    <cellStyle name="Moeda 2 2" xfId="408"/>
    <cellStyle name="Moeda 2 2 10" xfId="5198"/>
    <cellStyle name="Moeda 2 2 11" xfId="6754"/>
    <cellStyle name="Moeda 2 2 12" xfId="7557"/>
    <cellStyle name="Moeda 2 2 13" xfId="8370"/>
    <cellStyle name="Moeda 2 2 14" xfId="9001"/>
    <cellStyle name="Moeda 2 2 15" xfId="11828"/>
    <cellStyle name="Moeda 2 2 2" xfId="409"/>
    <cellStyle name="Moeda 2 2 2 10" xfId="8373"/>
    <cellStyle name="Moeda 2 2 2 11" xfId="9002"/>
    <cellStyle name="Moeda 2 2 2 12" xfId="12013"/>
    <cellStyle name="Moeda 2 2 2 2" xfId="410"/>
    <cellStyle name="Moeda 2 2 2 2 10" xfId="9393"/>
    <cellStyle name="Moeda 2 2 2 2 11" xfId="11045"/>
    <cellStyle name="Moeda 2 2 2 2 2" xfId="2047"/>
    <cellStyle name="Moeda 2 2 2 2 2 2" xfId="9892"/>
    <cellStyle name="Moeda 2 2 2 2 2 2 2" xfId="11398"/>
    <cellStyle name="Moeda 2 2 2 2 2 3" xfId="13310"/>
    <cellStyle name="Moeda 2 2 2 2 3" xfId="2858"/>
    <cellStyle name="Moeda 2 2 2 2 4" xfId="3587"/>
    <cellStyle name="Moeda 2 2 2 2 4 2" xfId="12199"/>
    <cellStyle name="Moeda 2 2 2 2 5" xfId="4390"/>
    <cellStyle name="Moeda 2 2 2 2 6" xfId="5202"/>
    <cellStyle name="Moeda 2 2 2 2 7" xfId="6758"/>
    <cellStyle name="Moeda 2 2 2 2 8" xfId="7561"/>
    <cellStyle name="Moeda 2 2 2 2 9" xfId="8374"/>
    <cellStyle name="Moeda 2 2 2 2_COTAÇÕES (2)" xfId="5814"/>
    <cellStyle name="Moeda 2 2 2 3" xfId="1657"/>
    <cellStyle name="Moeda 2 2 2 3 2" xfId="9891"/>
    <cellStyle name="Moeda 2 2 2 3 2 2" xfId="11018"/>
    <cellStyle name="Moeda 2 2 2 3 3" xfId="13018"/>
    <cellStyle name="Moeda 2 2 2 4" xfId="2468"/>
    <cellStyle name="Moeda 2 2 2 5" xfId="3586"/>
    <cellStyle name="Moeda 2 2 2 5 2" xfId="12198"/>
    <cellStyle name="Moeda 2 2 2 6" xfId="4389"/>
    <cellStyle name="Moeda 2 2 2 7" xfId="5201"/>
    <cellStyle name="Moeda 2 2 2 8" xfId="6757"/>
    <cellStyle name="Moeda 2 2 2 9" xfId="7560"/>
    <cellStyle name="Moeda 2 2 2_COTAÇÕES (2)" xfId="5813"/>
    <cellStyle name="Moeda 2 2 3" xfId="411"/>
    <cellStyle name="Moeda 2 2 3 10" xfId="8375"/>
    <cellStyle name="Moeda 2 2 3 11" xfId="9003"/>
    <cellStyle name="Moeda 2 2 3 12" xfId="11829"/>
    <cellStyle name="Moeda 2 2 3 2" xfId="412"/>
    <cellStyle name="Moeda 2 2 3 2 10" xfId="9394"/>
    <cellStyle name="Moeda 2 2 3 2 11" xfId="9956"/>
    <cellStyle name="Moeda 2 2 3 2 2" xfId="2048"/>
    <cellStyle name="Moeda 2 2 3 2 2 2" xfId="9894"/>
    <cellStyle name="Moeda 2 2 3 2 2 2 2" xfId="11399"/>
    <cellStyle name="Moeda 2 2 3 2 2 3" xfId="13311"/>
    <cellStyle name="Moeda 2 2 3 2 3" xfId="2859"/>
    <cellStyle name="Moeda 2 2 3 2 4" xfId="3475"/>
    <cellStyle name="Moeda 2 2 3 2 4 2" xfId="12201"/>
    <cellStyle name="Moeda 2 2 3 2 5" xfId="4282"/>
    <cellStyle name="Moeda 2 2 3 2 6" xfId="5094"/>
    <cellStyle name="Moeda 2 2 3 2 7" xfId="6646"/>
    <cellStyle name="Moeda 2 2 3 2 8" xfId="7453"/>
    <cellStyle name="Moeda 2 2 3 2 9" xfId="8266"/>
    <cellStyle name="Moeda 2 2 3 2_COTAÇÕES (2)" xfId="5816"/>
    <cellStyle name="Moeda 2 2 3 3" xfId="1658"/>
    <cellStyle name="Moeda 2 2 3 3 2" xfId="9893"/>
    <cellStyle name="Moeda 2 2 3 3 2 2" xfId="11019"/>
    <cellStyle name="Moeda 2 2 3 3 3" xfId="13019"/>
    <cellStyle name="Moeda 2 2 3 4" xfId="2469"/>
    <cellStyle name="Moeda 2 2 3 5" xfId="3588"/>
    <cellStyle name="Moeda 2 2 3 5 2" xfId="12200"/>
    <cellStyle name="Moeda 2 2 3 6" xfId="4391"/>
    <cellStyle name="Moeda 2 2 3 7" xfId="5203"/>
    <cellStyle name="Moeda 2 2 3 8" xfId="6759"/>
    <cellStyle name="Moeda 2 2 3 9" xfId="7562"/>
    <cellStyle name="Moeda 2 2 3_COTAÇÕES (2)" xfId="5815"/>
    <cellStyle name="Moeda 2 2 4" xfId="413"/>
    <cellStyle name="Moeda 2 2 4 10" xfId="9004"/>
    <cellStyle name="Moeda 2 2 4 11" xfId="12014"/>
    <cellStyle name="Moeda 2 2 4 2" xfId="1659"/>
    <cellStyle name="Moeda 2 2 4 2 2" xfId="9895"/>
    <cellStyle name="Moeda 2 2 4 2 2 2" xfId="11020"/>
    <cellStyle name="Moeda 2 2 4 2 3" xfId="13020"/>
    <cellStyle name="Moeda 2 2 4 3" xfId="2470"/>
    <cellStyle name="Moeda 2 2 4 4" xfId="3589"/>
    <cellStyle name="Moeda 2 2 4 4 2" xfId="12202"/>
    <cellStyle name="Moeda 2 2 4 5" xfId="4392"/>
    <cellStyle name="Moeda 2 2 4 6" xfId="5204"/>
    <cellStyle name="Moeda 2 2 4 7" xfId="6760"/>
    <cellStyle name="Moeda 2 2 4 8" xfId="7563"/>
    <cellStyle name="Moeda 2 2 4 9" xfId="8376"/>
    <cellStyle name="Moeda 2 2 4_COTAÇÕES (2)" xfId="5817"/>
    <cellStyle name="Moeda 2 2 5" xfId="414"/>
    <cellStyle name="Moeda 2 2 5 2" xfId="9890"/>
    <cellStyle name="Moeda 2 2 5 2 2" xfId="9896"/>
    <cellStyle name="Moeda 2 2 5 3" xfId="12203"/>
    <cellStyle name="Moeda 2 2 6" xfId="1656"/>
    <cellStyle name="Moeda 2 2 7" xfId="2467"/>
    <cellStyle name="Moeda 2 2 8" xfId="3583"/>
    <cellStyle name="Moeda 2 2 8 2" xfId="12197"/>
    <cellStyle name="Moeda 2 2 9" xfId="4386"/>
    <cellStyle name="Moeda 2 2_AQPNG_ORC_R01_2013_11_22(OBRA COMPLETA) 29112013-2" xfId="415"/>
    <cellStyle name="Moeda 2 3" xfId="416"/>
    <cellStyle name="Moeda 2 3 10" xfId="8378"/>
    <cellStyle name="Moeda 2 3 11" xfId="9005"/>
    <cellStyle name="Moeda 2 3 12" xfId="11826"/>
    <cellStyle name="Moeda 2 3 2" xfId="417"/>
    <cellStyle name="Moeda 2 3 2 10" xfId="9006"/>
    <cellStyle name="Moeda 2 3 2 11" xfId="12011"/>
    <cellStyle name="Moeda 2 3 2 2" xfId="1661"/>
    <cellStyle name="Moeda 2 3 2 2 2" xfId="9898"/>
    <cellStyle name="Moeda 2 3 2 2 2 2" xfId="11022"/>
    <cellStyle name="Moeda 2 3 2 2 3" xfId="13022"/>
    <cellStyle name="Moeda 2 3 2 3" xfId="2472"/>
    <cellStyle name="Moeda 2 3 2 4" xfId="3593"/>
    <cellStyle name="Moeda 2 3 2 4 2" xfId="12205"/>
    <cellStyle name="Moeda 2 3 2 5" xfId="4396"/>
    <cellStyle name="Moeda 2 3 2 6" xfId="5208"/>
    <cellStyle name="Moeda 2 3 2 7" xfId="6764"/>
    <cellStyle name="Moeda 2 3 2 8" xfId="7567"/>
    <cellStyle name="Moeda 2 3 2 9" xfId="8380"/>
    <cellStyle name="Moeda 2 3 2_COTAÇÕES (2)" xfId="5818"/>
    <cellStyle name="Moeda 2 3 3" xfId="1660"/>
    <cellStyle name="Moeda 2 3 3 2" xfId="9897"/>
    <cellStyle name="Moeda 2 3 3 2 2" xfId="11021"/>
    <cellStyle name="Moeda 2 3 3 3" xfId="13021"/>
    <cellStyle name="Moeda 2 3 4" xfId="2471"/>
    <cellStyle name="Moeda 2 3 5" xfId="3591"/>
    <cellStyle name="Moeda 2 3 5 2" xfId="12204"/>
    <cellStyle name="Moeda 2 3 6" xfId="4394"/>
    <cellStyle name="Moeda 2 3 7" xfId="5206"/>
    <cellStyle name="Moeda 2 3 8" xfId="6762"/>
    <cellStyle name="Moeda 2 3 9" xfId="7565"/>
    <cellStyle name="Moeda 2 3_AQPNG_ORC_R01_2013_11_22(OBRA COMPLETA) 29112013-2" xfId="418"/>
    <cellStyle name="Moeda 2 4" xfId="419"/>
    <cellStyle name="Moeda 2 4 10" xfId="8233"/>
    <cellStyle name="Moeda 2 4 11" xfId="9007"/>
    <cellStyle name="Moeda 2 4 12" xfId="12012"/>
    <cellStyle name="Moeda 2 4 2" xfId="420"/>
    <cellStyle name="Moeda 2 4 2 10" xfId="9395"/>
    <cellStyle name="Moeda 2 4 2 11" xfId="11963"/>
    <cellStyle name="Moeda 2 4 2 2" xfId="2049"/>
    <cellStyle name="Moeda 2 4 2 2 2" xfId="9900"/>
    <cellStyle name="Moeda 2 4 2 2 2 2" xfId="11400"/>
    <cellStyle name="Moeda 2 4 2 2 3" xfId="13312"/>
    <cellStyle name="Moeda 2 4 2 3" xfId="2860"/>
    <cellStyle name="Moeda 2 4 2 4" xfId="3597"/>
    <cellStyle name="Moeda 2 4 2 4 2" xfId="12207"/>
    <cellStyle name="Moeda 2 4 2 5" xfId="4400"/>
    <cellStyle name="Moeda 2 4 2 6" xfId="5212"/>
    <cellStyle name="Moeda 2 4 2 7" xfId="6768"/>
    <cellStyle name="Moeda 2 4 2 8" xfId="7571"/>
    <cellStyle name="Moeda 2 4 2 9" xfId="8384"/>
    <cellStyle name="Moeda 2 4 2_COTAÇÕES (2)" xfId="5820"/>
    <cellStyle name="Moeda 2 4 3" xfId="1662"/>
    <cellStyle name="Moeda 2 4 3 2" xfId="9899"/>
    <cellStyle name="Moeda 2 4 3 2 2" xfId="11023"/>
    <cellStyle name="Moeda 2 4 3 3" xfId="13023"/>
    <cellStyle name="Moeda 2 4 4" xfId="2473"/>
    <cellStyle name="Moeda 2 4 5" xfId="3441"/>
    <cellStyle name="Moeda 2 4 5 2" xfId="12206"/>
    <cellStyle name="Moeda 2 4 6" xfId="4249"/>
    <cellStyle name="Moeda 2 4 7" xfId="5061"/>
    <cellStyle name="Moeda 2 4 8" xfId="6612"/>
    <cellStyle name="Moeda 2 4 9" xfId="7420"/>
    <cellStyle name="Moeda 2 4_COTAÇÕES (2)" xfId="5819"/>
    <cellStyle name="Moeda 2 5" xfId="421"/>
    <cellStyle name="Moeda 2 5 10" xfId="9008"/>
    <cellStyle name="Moeda 2 5 11" xfId="11823"/>
    <cellStyle name="Moeda 2 5 2" xfId="1663"/>
    <cellStyle name="Moeda 2 5 2 2" xfId="9901"/>
    <cellStyle name="Moeda 2 5 2 2 2" xfId="11024"/>
    <cellStyle name="Moeda 2 5 2 3" xfId="13024"/>
    <cellStyle name="Moeda 2 5 3" xfId="2474"/>
    <cellStyle name="Moeda 2 5 4" xfId="3444"/>
    <cellStyle name="Moeda 2 5 4 2" xfId="12208"/>
    <cellStyle name="Moeda 2 5 5" xfId="4252"/>
    <cellStyle name="Moeda 2 5 6" xfId="5064"/>
    <cellStyle name="Moeda 2 5 7" xfId="6615"/>
    <cellStyle name="Moeda 2 5 8" xfId="7423"/>
    <cellStyle name="Moeda 2 5 9" xfId="8236"/>
    <cellStyle name="Moeda 2 5_COTAÇÕES (2)" xfId="5821"/>
    <cellStyle name="Moeda 2 6" xfId="422"/>
    <cellStyle name="Moeda 2 6 2" xfId="9889"/>
    <cellStyle name="Moeda 2 6 2 2" xfId="9902"/>
    <cellStyle name="Moeda 2 6 3" xfId="12209"/>
    <cellStyle name="Moeda 2 7" xfId="1655"/>
    <cellStyle name="Moeda 2 8" xfId="2466"/>
    <cellStyle name="Moeda 2 9" xfId="3062"/>
    <cellStyle name="Moeda 2_AQPNG_ORC_R01_2013_11_22(OBRA COMPLETA) 29112013-2" xfId="423"/>
    <cellStyle name="Moeda 3" xfId="424"/>
    <cellStyle name="Moeda 3 10" xfId="4402"/>
    <cellStyle name="Moeda 3 11" xfId="5214"/>
    <cellStyle name="Moeda 3 12" xfId="6770"/>
    <cellStyle name="Moeda 3 13" xfId="7573"/>
    <cellStyle name="Moeda 3 14" xfId="8386"/>
    <cellStyle name="Moeda 3 15" xfId="9009"/>
    <cellStyle name="Moeda 3 16" xfId="10412"/>
    <cellStyle name="Moeda 3 2" xfId="425"/>
    <cellStyle name="Moeda 3 2 10" xfId="7576"/>
    <cellStyle name="Moeda 3 2 11" xfId="8389"/>
    <cellStyle name="Moeda 3 2 12" xfId="9010"/>
    <cellStyle name="Moeda 3 2 13" xfId="12009"/>
    <cellStyle name="Moeda 3 2 2" xfId="426"/>
    <cellStyle name="Moeda 3 2 2 10" xfId="8390"/>
    <cellStyle name="Moeda 3 2 2 11" xfId="9011"/>
    <cellStyle name="Moeda 3 2 2 12" xfId="11825"/>
    <cellStyle name="Moeda 3 2 2 2" xfId="427"/>
    <cellStyle name="Moeda 3 2 2 2 10" xfId="9396"/>
    <cellStyle name="Moeda 3 2 2 2 11" xfId="11415"/>
    <cellStyle name="Moeda 3 2 2 2 2" xfId="2050"/>
    <cellStyle name="Moeda 3 2 2 2 2 2" xfId="9906"/>
    <cellStyle name="Moeda 3 2 2 2 2 2 2" xfId="11401"/>
    <cellStyle name="Moeda 3 2 2 2 2 3" xfId="13313"/>
    <cellStyle name="Moeda 3 2 2 2 3" xfId="2861"/>
    <cellStyle name="Moeda 3 2 2 2 4" xfId="3605"/>
    <cellStyle name="Moeda 3 2 2 2 4 2" xfId="12213"/>
    <cellStyle name="Moeda 3 2 2 2 5" xfId="4408"/>
    <cellStyle name="Moeda 3 2 2 2 6" xfId="5220"/>
    <cellStyle name="Moeda 3 2 2 2 7" xfId="6776"/>
    <cellStyle name="Moeda 3 2 2 2 8" xfId="7579"/>
    <cellStyle name="Moeda 3 2 2 2 9" xfId="8392"/>
    <cellStyle name="Moeda 3 2 2 2_COTAÇÕES (2)" xfId="5823"/>
    <cellStyle name="Moeda 3 2 2 3" xfId="1666"/>
    <cellStyle name="Moeda 3 2 2 3 2" xfId="9905"/>
    <cellStyle name="Moeda 3 2 2 3 2 2" xfId="11027"/>
    <cellStyle name="Moeda 3 2 2 3 3" xfId="13025"/>
    <cellStyle name="Moeda 3 2 2 4" xfId="2477"/>
    <cellStyle name="Moeda 3 2 2 5" xfId="3603"/>
    <cellStyle name="Moeda 3 2 2 5 2" xfId="12212"/>
    <cellStyle name="Moeda 3 2 2 6" xfId="4406"/>
    <cellStyle name="Moeda 3 2 2 7" xfId="5218"/>
    <cellStyle name="Moeda 3 2 2 8" xfId="6774"/>
    <cellStyle name="Moeda 3 2 2 9" xfId="7577"/>
    <cellStyle name="Moeda 3 2 2_COTAÇÕES (2)" xfId="5822"/>
    <cellStyle name="Moeda 3 2 3" xfId="428"/>
    <cellStyle name="Moeda 3 2 3 2" xfId="9904"/>
    <cellStyle name="Moeda 3 2 3 2 2" xfId="9907"/>
    <cellStyle name="Moeda 3 2 3 3" xfId="12214"/>
    <cellStyle name="Moeda 3 2 4" xfId="1665"/>
    <cellStyle name="Moeda 3 2 5" xfId="2476"/>
    <cellStyle name="Moeda 3 2 6" xfId="3602"/>
    <cellStyle name="Moeda 3 2 6 2" xfId="12211"/>
    <cellStyle name="Moeda 3 2 7" xfId="4405"/>
    <cellStyle name="Moeda 3 2 8" xfId="5217"/>
    <cellStyle name="Moeda 3 2 9" xfId="6773"/>
    <cellStyle name="Moeda 3 2_AQPNG_ORC_R01_2013_11_22(OBRA COMPLETA) 29112013-2" xfId="429"/>
    <cellStyle name="Moeda 3 3" xfId="430"/>
    <cellStyle name="Moeda 3 3 10" xfId="7580"/>
    <cellStyle name="Moeda 3 3 11" xfId="8393"/>
    <cellStyle name="Moeda 3 3 12" xfId="9012"/>
    <cellStyle name="Moeda 3 3 13" xfId="11824"/>
    <cellStyle name="Moeda 3 3 2" xfId="431"/>
    <cellStyle name="Moeda 3 3 2 10" xfId="8394"/>
    <cellStyle name="Moeda 3 3 2 11" xfId="9013"/>
    <cellStyle name="Moeda 3 3 2 12" xfId="12010"/>
    <cellStyle name="Moeda 3 3 2 2" xfId="432"/>
    <cellStyle name="Moeda 3 3 2 2 10" xfId="9397"/>
    <cellStyle name="Moeda 3 3 2 2 11" xfId="9990"/>
    <cellStyle name="Moeda 3 3 2 2 2" xfId="2051"/>
    <cellStyle name="Moeda 3 3 2 2 2 2" xfId="9910"/>
    <cellStyle name="Moeda 3 3 2 2 2 2 2" xfId="11402"/>
    <cellStyle name="Moeda 3 3 2 2 2 3" xfId="13314"/>
    <cellStyle name="Moeda 3 3 2 2 3" xfId="2862"/>
    <cellStyle name="Moeda 3 3 2 2 4" xfId="3608"/>
    <cellStyle name="Moeda 3 3 2 2 4 2" xfId="12217"/>
    <cellStyle name="Moeda 3 3 2 2 5" xfId="4411"/>
    <cellStyle name="Moeda 3 3 2 2 6" xfId="5223"/>
    <cellStyle name="Moeda 3 3 2 2 7" xfId="6779"/>
    <cellStyle name="Moeda 3 3 2 2 8" xfId="7582"/>
    <cellStyle name="Moeda 3 3 2 2 9" xfId="8395"/>
    <cellStyle name="Moeda 3 3 2 2_COTAÇÕES (2)" xfId="5825"/>
    <cellStyle name="Moeda 3 3 2 3" xfId="1668"/>
    <cellStyle name="Moeda 3 3 2 3 2" xfId="9909"/>
    <cellStyle name="Moeda 3 3 2 3 2 2" xfId="11029"/>
    <cellStyle name="Moeda 3 3 2 3 3" xfId="13026"/>
    <cellStyle name="Moeda 3 3 2 4" xfId="2479"/>
    <cellStyle name="Moeda 3 3 2 5" xfId="3607"/>
    <cellStyle name="Moeda 3 3 2 5 2" xfId="12216"/>
    <cellStyle name="Moeda 3 3 2 6" xfId="4410"/>
    <cellStyle name="Moeda 3 3 2 7" xfId="5222"/>
    <cellStyle name="Moeda 3 3 2 8" xfId="6778"/>
    <cellStyle name="Moeda 3 3 2 9" xfId="7581"/>
    <cellStyle name="Moeda 3 3 2_COTAÇÕES (2)" xfId="5824"/>
    <cellStyle name="Moeda 3 3 3" xfId="433"/>
    <cellStyle name="Moeda 3 3 3 2" xfId="9908"/>
    <cellStyle name="Moeda 3 3 3 2 2" xfId="9911"/>
    <cellStyle name="Moeda 3 3 3 3" xfId="12218"/>
    <cellStyle name="Moeda 3 3 4" xfId="1667"/>
    <cellStyle name="Moeda 3 3 5" xfId="2478"/>
    <cellStyle name="Moeda 3 3 6" xfId="3606"/>
    <cellStyle name="Moeda 3 3 6 2" xfId="12215"/>
    <cellStyle name="Moeda 3 3 7" xfId="4409"/>
    <cellStyle name="Moeda 3 3 8" xfId="5221"/>
    <cellStyle name="Moeda 3 3 9" xfId="6777"/>
    <cellStyle name="Moeda 3 3_AQPNG_ORC_R01_2013_11_22(OBRA COMPLETA) 29112013-2" xfId="434"/>
    <cellStyle name="Moeda 3 4" xfId="435"/>
    <cellStyle name="Moeda 3 4 10" xfId="8396"/>
    <cellStyle name="Moeda 3 4 11" xfId="9014"/>
    <cellStyle name="Moeda 3 4 12" xfId="11247"/>
    <cellStyle name="Moeda 3 4 2" xfId="436"/>
    <cellStyle name="Moeda 3 4 2 10" xfId="9398"/>
    <cellStyle name="Moeda 3 4 2 11" xfId="11654"/>
    <cellStyle name="Moeda 3 4 2 2" xfId="2052"/>
    <cellStyle name="Moeda 3 4 2 2 2" xfId="9913"/>
    <cellStyle name="Moeda 3 4 2 2 2 2" xfId="11403"/>
    <cellStyle name="Moeda 3 4 2 2 3" xfId="13315"/>
    <cellStyle name="Moeda 3 4 2 3" xfId="2863"/>
    <cellStyle name="Moeda 3 4 2 4" xfId="3610"/>
    <cellStyle name="Moeda 3 4 2 4 2" xfId="12220"/>
    <cellStyle name="Moeda 3 4 2 5" xfId="4413"/>
    <cellStyle name="Moeda 3 4 2 6" xfId="5225"/>
    <cellStyle name="Moeda 3 4 2 7" xfId="6781"/>
    <cellStyle name="Moeda 3 4 2 8" xfId="7584"/>
    <cellStyle name="Moeda 3 4 2 9" xfId="8397"/>
    <cellStyle name="Moeda 3 4 2_COTAÇÕES (2)" xfId="5827"/>
    <cellStyle name="Moeda 3 4 3" xfId="1669"/>
    <cellStyle name="Moeda 3 4 3 2" xfId="9912"/>
    <cellStyle name="Moeda 3 4 3 2 2" xfId="11030"/>
    <cellStyle name="Moeda 3 4 3 3" xfId="13027"/>
    <cellStyle name="Moeda 3 4 4" xfId="2480"/>
    <cellStyle name="Moeda 3 4 5" xfId="3609"/>
    <cellStyle name="Moeda 3 4 5 2" xfId="12219"/>
    <cellStyle name="Moeda 3 4 6" xfId="4412"/>
    <cellStyle name="Moeda 3 4 7" xfId="5224"/>
    <cellStyle name="Moeda 3 4 8" xfId="6780"/>
    <cellStyle name="Moeda 3 4 9" xfId="7583"/>
    <cellStyle name="Moeda 3 4_COTAÇÕES (2)" xfId="5826"/>
    <cellStyle name="Moeda 3 5" xfId="437"/>
    <cellStyle name="Moeda 3 5 2" xfId="9903"/>
    <cellStyle name="Moeda 3 5 2 2" xfId="9914"/>
    <cellStyle name="Moeda 3 5 3" xfId="12221"/>
    <cellStyle name="Moeda 3 6" xfId="438"/>
    <cellStyle name="Moeda 3 7" xfId="1664"/>
    <cellStyle name="Moeda 3 8" xfId="2475"/>
    <cellStyle name="Moeda 3 9" xfId="3599"/>
    <cellStyle name="Moeda 3 9 2" xfId="12210"/>
    <cellStyle name="Moeda 3_AQPNG_ORC_R01_2013_11_22(OBRA COMPLETA) 29112013-2" xfId="439"/>
    <cellStyle name="Moeda 4" xfId="440"/>
    <cellStyle name="Moeda 4 10" xfId="3217"/>
    <cellStyle name="Moeda 4 10 2" xfId="12222"/>
    <cellStyle name="Moeda 4 11" xfId="4029"/>
    <cellStyle name="Moeda 4 12" xfId="4841"/>
    <cellStyle name="Moeda 4 13" xfId="6388"/>
    <cellStyle name="Moeda 4 14" xfId="7200"/>
    <cellStyle name="Moeda 4 15" xfId="8013"/>
    <cellStyle name="Moeda 4 16" xfId="9015"/>
    <cellStyle name="Moeda 4 17" xfId="11821"/>
    <cellStyle name="Moeda 4 2" xfId="441"/>
    <cellStyle name="Moeda 4 2 10" xfId="4843"/>
    <cellStyle name="Moeda 4 2 11" xfId="6390"/>
    <cellStyle name="Moeda 4 2 12" xfId="7202"/>
    <cellStyle name="Moeda 4 2 13" xfId="8015"/>
    <cellStyle name="Moeda 4 2 14" xfId="9016"/>
    <cellStyle name="Moeda 4 2 15" xfId="11248"/>
    <cellStyle name="Moeda 4 2 2" xfId="442"/>
    <cellStyle name="Moeda 4 2 2 10" xfId="6393"/>
    <cellStyle name="Moeda 4 2 2 11" xfId="7205"/>
    <cellStyle name="Moeda 4 2 2 12" xfId="8018"/>
    <cellStyle name="Moeda 4 2 2 13" xfId="9017"/>
    <cellStyle name="Moeda 4 2 2 14" xfId="10405"/>
    <cellStyle name="Moeda 4 2 2 2" xfId="443"/>
    <cellStyle name="Moeda 4 2 2 2 10" xfId="8217"/>
    <cellStyle name="Moeda 4 2 2 2 11" xfId="9018"/>
    <cellStyle name="Moeda 4 2 2 2 12" xfId="12007"/>
    <cellStyle name="Moeda 4 2 2 2 2" xfId="444"/>
    <cellStyle name="Moeda 4 2 2 2 2 10" xfId="9400"/>
    <cellStyle name="Moeda 4 2 2 2 2 11" xfId="9987"/>
    <cellStyle name="Moeda 4 2 2 2 2 2" xfId="2054"/>
    <cellStyle name="Moeda 4 2 2 2 2 2 2" xfId="9920"/>
    <cellStyle name="Moeda 4 2 2 2 2 2 2 2" xfId="11405"/>
    <cellStyle name="Moeda 4 2 2 2 2 2 3" xfId="13317"/>
    <cellStyle name="Moeda 4 2 2 2 2 3" xfId="2865"/>
    <cellStyle name="Moeda 4 2 2 2 2 4" xfId="3427"/>
    <cellStyle name="Moeda 4 2 2 2 2 4 2" xfId="12226"/>
    <cellStyle name="Moeda 4 2 2 2 2 5" xfId="4235"/>
    <cellStyle name="Moeda 4 2 2 2 2 6" xfId="5047"/>
    <cellStyle name="Moeda 4 2 2 2 2 7" xfId="6598"/>
    <cellStyle name="Moeda 4 2 2 2 2 8" xfId="7406"/>
    <cellStyle name="Moeda 4 2 2 2 2 9" xfId="8219"/>
    <cellStyle name="Moeda 4 2 2 2 2_COTAÇÕES (2)" xfId="5830"/>
    <cellStyle name="Moeda 4 2 2 2 3" xfId="1673"/>
    <cellStyle name="Moeda 4 2 2 2 3 2" xfId="9919"/>
    <cellStyle name="Moeda 4 2 2 2 3 2 2" xfId="11034"/>
    <cellStyle name="Moeda 4 2 2 2 3 3" xfId="13028"/>
    <cellStyle name="Moeda 4 2 2 2 4" xfId="2484"/>
    <cellStyle name="Moeda 4 2 2 2 5" xfId="3425"/>
    <cellStyle name="Moeda 4 2 2 2 5 2" xfId="12225"/>
    <cellStyle name="Moeda 4 2 2 2 6" xfId="4233"/>
    <cellStyle name="Moeda 4 2 2 2 7" xfId="5045"/>
    <cellStyle name="Moeda 4 2 2 2 8" xfId="6596"/>
    <cellStyle name="Moeda 4 2 2 2 9" xfId="7404"/>
    <cellStyle name="Moeda 4 2 2 2_COTAÇÕES (2)" xfId="5829"/>
    <cellStyle name="Moeda 4 2 2 3" xfId="445"/>
    <cellStyle name="Moeda 4 2 2 3 10" xfId="9399"/>
    <cellStyle name="Moeda 4 2 2 3 11" xfId="11052"/>
    <cellStyle name="Moeda 4 2 2 3 2" xfId="2053"/>
    <cellStyle name="Moeda 4 2 2 3 2 2" xfId="9921"/>
    <cellStyle name="Moeda 4 2 2 3 2 2 2" xfId="11404"/>
    <cellStyle name="Moeda 4 2 2 3 2 3" xfId="13316"/>
    <cellStyle name="Moeda 4 2 2 3 3" xfId="2864"/>
    <cellStyle name="Moeda 4 2 2 3 4" xfId="3410"/>
    <cellStyle name="Moeda 4 2 2 3 4 2" xfId="12227"/>
    <cellStyle name="Moeda 4 2 2 3 5" xfId="4218"/>
    <cellStyle name="Moeda 4 2 2 3 6" xfId="5030"/>
    <cellStyle name="Moeda 4 2 2 3 7" xfId="6581"/>
    <cellStyle name="Moeda 4 2 2 3 8" xfId="7389"/>
    <cellStyle name="Moeda 4 2 2 3 9" xfId="8202"/>
    <cellStyle name="Moeda 4 2 2 3_COTAÇÕES (2)" xfId="5831"/>
    <cellStyle name="Moeda 4 2 2 4" xfId="446"/>
    <cellStyle name="Moeda 4 2 2 4 2" xfId="11604"/>
    <cellStyle name="Moeda 4 2 2 5" xfId="1672"/>
    <cellStyle name="Moeda 4 2 2 6" xfId="2483"/>
    <cellStyle name="Moeda 4 2 2 7" xfId="3222"/>
    <cellStyle name="Moeda 4 2 2 7 2" xfId="12224"/>
    <cellStyle name="Moeda 4 2 2 8" xfId="4034"/>
    <cellStyle name="Moeda 4 2 2 9" xfId="4846"/>
    <cellStyle name="Moeda 4 2 2_COTAÇÕES (2)" xfId="5828"/>
    <cellStyle name="Moeda 4 2 3" xfId="447"/>
    <cellStyle name="Moeda 4 2 3 10" xfId="7586"/>
    <cellStyle name="Moeda 4 2 3 11" xfId="8399"/>
    <cellStyle name="Moeda 4 2 3 12" xfId="9019"/>
    <cellStyle name="Moeda 4 2 3 13" xfId="11822"/>
    <cellStyle name="Moeda 4 2 3 2" xfId="448"/>
    <cellStyle name="Moeda 4 2 3 2 10" xfId="9401"/>
    <cellStyle name="Moeda 4 2 3 2 11" xfId="11970"/>
    <cellStyle name="Moeda 4 2 3 2 2" xfId="2055"/>
    <cellStyle name="Moeda 4 2 3 2 2 2" xfId="9924"/>
    <cellStyle name="Moeda 4 2 3 2 2 2 2" xfId="11406"/>
    <cellStyle name="Moeda 4 2 3 2 2 3" xfId="13318"/>
    <cellStyle name="Moeda 4 2 3 2 3" xfId="2866"/>
    <cellStyle name="Moeda 4 2 3 2 4" xfId="3435"/>
    <cellStyle name="Moeda 4 2 3 2 4 2" xfId="12229"/>
    <cellStyle name="Moeda 4 2 3 2 5" xfId="4243"/>
    <cellStyle name="Moeda 4 2 3 2 6" xfId="5055"/>
    <cellStyle name="Moeda 4 2 3 2 7" xfId="6606"/>
    <cellStyle name="Moeda 4 2 3 2 8" xfId="7414"/>
    <cellStyle name="Moeda 4 2 3 2 9" xfId="8227"/>
    <cellStyle name="Moeda 4 2 3 2_COTAÇÕES (2)" xfId="5833"/>
    <cellStyle name="Moeda 4 2 3 3" xfId="449"/>
    <cellStyle name="Moeda 4 2 3 3 2" xfId="8974"/>
    <cellStyle name="Moeda 4 2 3 4" xfId="1674"/>
    <cellStyle name="Moeda 4 2 3 5" xfId="2485"/>
    <cellStyle name="Moeda 4 2 3 6" xfId="3612"/>
    <cellStyle name="Moeda 4 2 3 6 2" xfId="12228"/>
    <cellStyle name="Moeda 4 2 3 7" xfId="4415"/>
    <cellStyle name="Moeda 4 2 3 8" xfId="5227"/>
    <cellStyle name="Moeda 4 2 3 9" xfId="6783"/>
    <cellStyle name="Moeda 4 2 3_COTAÇÕES (2)" xfId="5832"/>
    <cellStyle name="Moeda 4 2 4" xfId="450"/>
    <cellStyle name="Moeda 4 2 4 10" xfId="8400"/>
    <cellStyle name="Moeda 4 2 4 11" xfId="9020"/>
    <cellStyle name="Moeda 4 2 4 12" xfId="12008"/>
    <cellStyle name="Moeda 4 2 4 2" xfId="451"/>
    <cellStyle name="Moeda 4 2 4 2 10" xfId="9402"/>
    <cellStyle name="Moeda 4 2 4 2 11" xfId="11653"/>
    <cellStyle name="Moeda 4 2 4 2 2" xfId="2056"/>
    <cellStyle name="Moeda 4 2 4 2 2 2" xfId="9927"/>
    <cellStyle name="Moeda 4 2 4 2 2 2 2" xfId="11407"/>
    <cellStyle name="Moeda 4 2 4 2 2 3" xfId="13319"/>
    <cellStyle name="Moeda 4 2 4 2 3" xfId="2867"/>
    <cellStyle name="Moeda 4 2 4 2 4" xfId="3615"/>
    <cellStyle name="Moeda 4 2 4 2 4 2" xfId="12231"/>
    <cellStyle name="Moeda 4 2 4 2 5" xfId="4418"/>
    <cellStyle name="Moeda 4 2 4 2 6" xfId="5230"/>
    <cellStyle name="Moeda 4 2 4 2 7" xfId="6786"/>
    <cellStyle name="Moeda 4 2 4 2 8" xfId="7589"/>
    <cellStyle name="Moeda 4 2 4 2 9" xfId="8402"/>
    <cellStyle name="Moeda 4 2 4 2_COTAÇÕES (2)" xfId="5835"/>
    <cellStyle name="Moeda 4 2 4 3" xfId="1675"/>
    <cellStyle name="Moeda 4 2 4 3 2" xfId="9926"/>
    <cellStyle name="Moeda 4 2 4 3 2 2" xfId="11036"/>
    <cellStyle name="Moeda 4 2 4 3 3" xfId="13029"/>
    <cellStyle name="Moeda 4 2 4 4" xfId="2486"/>
    <cellStyle name="Moeda 4 2 4 5" xfId="3613"/>
    <cellStyle name="Moeda 4 2 4 5 2" xfId="12230"/>
    <cellStyle name="Moeda 4 2 4 6" xfId="4416"/>
    <cellStyle name="Moeda 4 2 4 7" xfId="5228"/>
    <cellStyle name="Moeda 4 2 4 8" xfId="6784"/>
    <cellStyle name="Moeda 4 2 4 9" xfId="7587"/>
    <cellStyle name="Moeda 4 2 4_COTAÇÕES (2)" xfId="5834"/>
    <cellStyle name="Moeda 4 2 5" xfId="452"/>
    <cellStyle name="Moeda 4 2 5 2" xfId="9917"/>
    <cellStyle name="Moeda 4 2 5 2 2" xfId="9928"/>
    <cellStyle name="Moeda 4 2 5 3" xfId="12232"/>
    <cellStyle name="Moeda 4 2 6" xfId="1671"/>
    <cellStyle name="Moeda 4 2 7" xfId="2482"/>
    <cellStyle name="Moeda 4 2 8" xfId="3219"/>
    <cellStyle name="Moeda 4 2 8 2" xfId="12223"/>
    <cellStyle name="Moeda 4 2 9" xfId="4031"/>
    <cellStyle name="Moeda 4 2_AQPNG_ORC_R01_2013_11_22(OBRA COMPLETA) 29112013-2" xfId="453"/>
    <cellStyle name="Moeda 4 3" xfId="454"/>
    <cellStyle name="Moeda 4 3 10" xfId="4849"/>
    <cellStyle name="Moeda 4 3 11" xfId="6396"/>
    <cellStyle name="Moeda 4 3 12" xfId="7208"/>
    <cellStyle name="Moeda 4 3 13" xfId="8021"/>
    <cellStyle name="Moeda 4 3 14" xfId="9021"/>
    <cellStyle name="Moeda 4 3 15" xfId="11820"/>
    <cellStyle name="Moeda 4 3 2" xfId="455"/>
    <cellStyle name="Moeda 4 3 2 10" xfId="8308"/>
    <cellStyle name="Moeda 4 3 2 11" xfId="9022"/>
    <cellStyle name="Moeda 4 3 2 12" xfId="12006"/>
    <cellStyle name="Moeda 4 3 2 2" xfId="456"/>
    <cellStyle name="Moeda 4 3 2 2 10" xfId="9404"/>
    <cellStyle name="Moeda 4 3 2 2 11" xfId="9986"/>
    <cellStyle name="Moeda 4 3 2 2 2" xfId="2058"/>
    <cellStyle name="Moeda 4 3 2 2 2 2" xfId="9931"/>
    <cellStyle name="Moeda 4 3 2 2 2 2 2" xfId="11409"/>
    <cellStyle name="Moeda 4 3 2 2 2 3" xfId="13321"/>
    <cellStyle name="Moeda 4 3 2 2 3" xfId="2869"/>
    <cellStyle name="Moeda 4 3 2 2 4" xfId="3616"/>
    <cellStyle name="Moeda 4 3 2 2 4 2" xfId="12235"/>
    <cellStyle name="Moeda 4 3 2 2 5" xfId="4419"/>
    <cellStyle name="Moeda 4 3 2 2 6" xfId="5231"/>
    <cellStyle name="Moeda 4 3 2 2 7" xfId="6787"/>
    <cellStyle name="Moeda 4 3 2 2 8" xfId="7590"/>
    <cellStyle name="Moeda 4 3 2 2 9" xfId="8403"/>
    <cellStyle name="Moeda 4 3 2 2_COTAÇÕES (2)" xfId="5838"/>
    <cellStyle name="Moeda 4 3 2 3" xfId="1677"/>
    <cellStyle name="Moeda 4 3 2 3 2" xfId="9930"/>
    <cellStyle name="Moeda 4 3 2 3 2 2" xfId="11038"/>
    <cellStyle name="Moeda 4 3 2 3 3" xfId="13030"/>
    <cellStyle name="Moeda 4 3 2 4" xfId="2488"/>
    <cellStyle name="Moeda 4 3 2 5" xfId="3518"/>
    <cellStyle name="Moeda 4 3 2 5 2" xfId="12234"/>
    <cellStyle name="Moeda 4 3 2 6" xfId="4324"/>
    <cellStyle name="Moeda 4 3 2 7" xfId="5136"/>
    <cellStyle name="Moeda 4 3 2 8" xfId="6689"/>
    <cellStyle name="Moeda 4 3 2 9" xfId="7495"/>
    <cellStyle name="Moeda 4 3 2_COTAÇÕES (2)" xfId="5837"/>
    <cellStyle name="Moeda 4 3 3" xfId="457"/>
    <cellStyle name="Moeda 4 3 3 10" xfId="8288"/>
    <cellStyle name="Moeda 4 3 3 11" xfId="9023"/>
    <cellStyle name="Moeda 4 3 3 12" xfId="11818"/>
    <cellStyle name="Moeda 4 3 3 2" xfId="458"/>
    <cellStyle name="Moeda 4 3 3 2 10" xfId="9405"/>
    <cellStyle name="Moeda 4 3 3 2 11" xfId="9982"/>
    <cellStyle name="Moeda 4 3 3 2 2" xfId="2059"/>
    <cellStyle name="Moeda 4 3 3 2 2 2" xfId="9933"/>
    <cellStyle name="Moeda 4 3 3 2 2 2 2" xfId="11410"/>
    <cellStyle name="Moeda 4 3 3 2 2 3" xfId="13322"/>
    <cellStyle name="Moeda 4 3 3 2 3" xfId="2870"/>
    <cellStyle name="Moeda 4 3 3 2 4" xfId="3502"/>
    <cellStyle name="Moeda 4 3 3 2 4 2" xfId="12237"/>
    <cellStyle name="Moeda 4 3 3 2 5" xfId="4308"/>
    <cellStyle name="Moeda 4 3 3 2 6" xfId="5120"/>
    <cellStyle name="Moeda 4 3 3 2 7" xfId="6673"/>
    <cellStyle name="Moeda 4 3 3 2 8" xfId="7479"/>
    <cellStyle name="Moeda 4 3 3 2 9" xfId="8292"/>
    <cellStyle name="Moeda 4 3 3 2_COTAÇÕES (2)" xfId="5840"/>
    <cellStyle name="Moeda 4 3 3 3" xfId="1678"/>
    <cellStyle name="Moeda 4 3 3 3 2" xfId="9932"/>
    <cellStyle name="Moeda 4 3 3 3 2 2" xfId="11039"/>
    <cellStyle name="Moeda 4 3 3 3 3" xfId="13031"/>
    <cellStyle name="Moeda 4 3 3 4" xfId="2489"/>
    <cellStyle name="Moeda 4 3 3 5" xfId="3498"/>
    <cellStyle name="Moeda 4 3 3 5 2" xfId="12236"/>
    <cellStyle name="Moeda 4 3 3 6" xfId="4304"/>
    <cellStyle name="Moeda 4 3 3 7" xfId="5116"/>
    <cellStyle name="Moeda 4 3 3 8" xfId="6669"/>
    <cellStyle name="Moeda 4 3 3 9" xfId="7475"/>
    <cellStyle name="Moeda 4 3 3_COTAÇÕES (2)" xfId="5839"/>
    <cellStyle name="Moeda 4 3 4" xfId="459"/>
    <cellStyle name="Moeda 4 3 4 10" xfId="9403"/>
    <cellStyle name="Moeda 4 3 4 11" xfId="11051"/>
    <cellStyle name="Moeda 4 3 4 2" xfId="2057"/>
    <cellStyle name="Moeda 4 3 4 2 2" xfId="9934"/>
    <cellStyle name="Moeda 4 3 4 2 2 2" xfId="11408"/>
    <cellStyle name="Moeda 4 3 4 2 3" xfId="13320"/>
    <cellStyle name="Moeda 4 3 4 3" xfId="2868"/>
    <cellStyle name="Moeda 4 3 4 4" xfId="3180"/>
    <cellStyle name="Moeda 4 3 4 4 2" xfId="12238"/>
    <cellStyle name="Moeda 4 3 4 5" xfId="3992"/>
    <cellStyle name="Moeda 4 3 4 6" xfId="4804"/>
    <cellStyle name="Moeda 4 3 4 7" xfId="6351"/>
    <cellStyle name="Moeda 4 3 4 8" xfId="7163"/>
    <cellStyle name="Moeda 4 3 4 9" xfId="7976"/>
    <cellStyle name="Moeda 4 3 4_COTAÇÕES (2)" xfId="5841"/>
    <cellStyle name="Moeda 4 3 5" xfId="460"/>
    <cellStyle name="Moeda 4 3 5 2" xfId="8973"/>
    <cellStyle name="Moeda 4 3 6" xfId="1676"/>
    <cellStyle name="Moeda 4 3 7" xfId="2487"/>
    <cellStyle name="Moeda 4 3 8" xfId="3225"/>
    <cellStyle name="Moeda 4 3 8 2" xfId="12233"/>
    <cellStyle name="Moeda 4 3 9" xfId="4037"/>
    <cellStyle name="Moeda 4 3_COTAÇÕES (2)" xfId="5836"/>
    <cellStyle name="Moeda 4 4" xfId="461"/>
    <cellStyle name="Moeda 4 4 10" xfId="8023"/>
    <cellStyle name="Moeda 4 4 11" xfId="9024"/>
    <cellStyle name="Moeda 4 4 12" xfId="11819"/>
    <cellStyle name="Moeda 4 4 2" xfId="462"/>
    <cellStyle name="Moeda 4 4 2 10" xfId="9406"/>
    <cellStyle name="Moeda 4 4 2 11" xfId="11969"/>
    <cellStyle name="Moeda 4 4 2 2" xfId="2060"/>
    <cellStyle name="Moeda 4 4 2 2 2" xfId="9937"/>
    <cellStyle name="Moeda 4 4 2 2 2 2" xfId="11411"/>
    <cellStyle name="Moeda 4 4 2 2 3" xfId="13323"/>
    <cellStyle name="Moeda 4 4 2 3" xfId="2871"/>
    <cellStyle name="Moeda 4 4 2 4" xfId="3617"/>
    <cellStyle name="Moeda 4 4 2 4 2" xfId="12240"/>
    <cellStyle name="Moeda 4 4 2 5" xfId="4420"/>
    <cellStyle name="Moeda 4 4 2 6" xfId="5232"/>
    <cellStyle name="Moeda 4 4 2 7" xfId="6788"/>
    <cellStyle name="Moeda 4 4 2 8" xfId="7591"/>
    <cellStyle name="Moeda 4 4 2 9" xfId="8404"/>
    <cellStyle name="Moeda 4 4 2_COTAÇÕES (2)" xfId="5843"/>
    <cellStyle name="Moeda 4 4 3" xfId="1679"/>
    <cellStyle name="Moeda 4 4 3 2" xfId="9936"/>
    <cellStyle name="Moeda 4 4 3 2 2" xfId="11040"/>
    <cellStyle name="Moeda 4 4 3 3" xfId="13032"/>
    <cellStyle name="Moeda 4 4 4" xfId="2490"/>
    <cellStyle name="Moeda 4 4 5" xfId="3227"/>
    <cellStyle name="Moeda 4 4 5 2" xfId="12239"/>
    <cellStyle name="Moeda 4 4 6" xfId="4039"/>
    <cellStyle name="Moeda 4 4 7" xfId="4851"/>
    <cellStyle name="Moeda 4 4 8" xfId="6398"/>
    <cellStyle name="Moeda 4 4 9" xfId="7210"/>
    <cellStyle name="Moeda 4 4_COTAÇÕES (2)" xfId="5842"/>
    <cellStyle name="Moeda 4 5" xfId="463"/>
    <cellStyle name="Moeda 4 5 10" xfId="8406"/>
    <cellStyle name="Moeda 4 5 11" xfId="9025"/>
    <cellStyle name="Moeda 4 5 12" xfId="12005"/>
    <cellStyle name="Moeda 4 5 2" xfId="464"/>
    <cellStyle name="Moeda 4 5 2 10" xfId="9407"/>
    <cellStyle name="Moeda 4 5 2 11" xfId="11421"/>
    <cellStyle name="Moeda 4 5 2 2" xfId="2061"/>
    <cellStyle name="Moeda 4 5 2 2 2" xfId="9939"/>
    <cellStyle name="Moeda 4 5 2 2 2 2" xfId="11412"/>
    <cellStyle name="Moeda 4 5 2 2 3" xfId="13324"/>
    <cellStyle name="Moeda 4 5 2 3" xfId="2872"/>
    <cellStyle name="Moeda 4 5 2 4" xfId="3178"/>
    <cellStyle name="Moeda 4 5 2 4 2" xfId="12242"/>
    <cellStyle name="Moeda 4 5 2 5" xfId="3990"/>
    <cellStyle name="Moeda 4 5 2 6" xfId="4802"/>
    <cellStyle name="Moeda 4 5 2 7" xfId="6349"/>
    <cellStyle name="Moeda 4 5 2 8" xfId="7161"/>
    <cellStyle name="Moeda 4 5 2 9" xfId="7974"/>
    <cellStyle name="Moeda 4 5 2_COTAÇÕES (2)" xfId="5845"/>
    <cellStyle name="Moeda 4 5 3" xfId="1680"/>
    <cellStyle name="Moeda 4 5 3 2" xfId="9938"/>
    <cellStyle name="Moeda 4 5 3 2 2" xfId="11041"/>
    <cellStyle name="Moeda 4 5 3 3" xfId="13033"/>
    <cellStyle name="Moeda 4 5 4" xfId="2491"/>
    <cellStyle name="Moeda 4 5 5" xfId="3619"/>
    <cellStyle name="Moeda 4 5 5 2" xfId="12241"/>
    <cellStyle name="Moeda 4 5 6" xfId="4422"/>
    <cellStyle name="Moeda 4 5 7" xfId="5234"/>
    <cellStyle name="Moeda 4 5 8" xfId="6790"/>
    <cellStyle name="Moeda 4 5 9" xfId="7593"/>
    <cellStyle name="Moeda 4 5_COTAÇÕES (2)" xfId="5844"/>
    <cellStyle name="Moeda 4 6" xfId="465"/>
    <cellStyle name="Moeda 4 6 2" xfId="9916"/>
    <cellStyle name="Moeda 4 6 2 2" xfId="9940"/>
    <cellStyle name="Moeda 4 6 3" xfId="12243"/>
    <cellStyle name="Moeda 4 7" xfId="466"/>
    <cellStyle name="Moeda 4 8" xfId="1670"/>
    <cellStyle name="Moeda 4 9" xfId="2481"/>
    <cellStyle name="Moeda 4_AQPNG_ORC_R01_2013_11_22(OBRA COMPLETA) 29112013-2" xfId="467"/>
    <cellStyle name="Moeda 5" xfId="468"/>
    <cellStyle name="Moeda 5 10" xfId="469"/>
    <cellStyle name="Moeda 5 10 10" xfId="6658"/>
    <cellStyle name="Moeda 5 10 11" xfId="7464"/>
    <cellStyle name="Moeda 5 10 12" xfId="8277"/>
    <cellStyle name="Moeda 5 10 13" xfId="9027"/>
    <cellStyle name="Moeda 5 10 14" xfId="12004"/>
    <cellStyle name="Moeda 5 10 2" xfId="470"/>
    <cellStyle name="Moeda 5 10 2 10" xfId="7921"/>
    <cellStyle name="Moeda 5 10 2 11" xfId="9408"/>
    <cellStyle name="Moeda 5 10 2 12" xfId="9983"/>
    <cellStyle name="Moeda 5 10 2 2" xfId="471"/>
    <cellStyle name="Moeda 5 10 2 2 2" xfId="9747"/>
    <cellStyle name="Moeda 5 10 2 3" xfId="2062"/>
    <cellStyle name="Moeda 5 10 2 4" xfId="2873"/>
    <cellStyle name="Moeda 5 10 2 5" xfId="3125"/>
    <cellStyle name="Moeda 5 10 2 5 2" xfId="12246"/>
    <cellStyle name="Moeda 5 10 2 6" xfId="3937"/>
    <cellStyle name="Moeda 5 10 2 7" xfId="4749"/>
    <cellStyle name="Moeda 5 10 2 8" xfId="6296"/>
    <cellStyle name="Moeda 5 10 2 9" xfId="7108"/>
    <cellStyle name="Moeda 5 10 2_COTAÇÕES (2)" xfId="5847"/>
    <cellStyle name="Moeda 5 10 3" xfId="472"/>
    <cellStyle name="Moeda 5 10 3 2" xfId="8969"/>
    <cellStyle name="Moeda 5 10 4" xfId="473"/>
    <cellStyle name="Moeda 5 10 5" xfId="1682"/>
    <cellStyle name="Moeda 5 10 6" xfId="2493"/>
    <cellStyle name="Moeda 5 10 7" xfId="3487"/>
    <cellStyle name="Moeda 5 10 7 2" xfId="12245"/>
    <cellStyle name="Moeda 5 10 8" xfId="4293"/>
    <cellStyle name="Moeda 5 10 9" xfId="5105"/>
    <cellStyle name="Moeda 5 10_COTAÇÕES (2)" xfId="5846"/>
    <cellStyle name="Moeda 5 11" xfId="474"/>
    <cellStyle name="Moeda 5 11 10" xfId="6663"/>
    <cellStyle name="Moeda 5 11 11" xfId="7469"/>
    <cellStyle name="Moeda 5 11 12" xfId="8282"/>
    <cellStyle name="Moeda 5 11 13" xfId="9028"/>
    <cellStyle name="Moeda 5 11 14" xfId="13344"/>
    <cellStyle name="Moeda 5 11 2" xfId="475"/>
    <cellStyle name="Moeda 5 11 2 10" xfId="8407"/>
    <cellStyle name="Moeda 5 11 2 11" xfId="9409"/>
    <cellStyle name="Moeda 5 11 2 12" xfId="11651"/>
    <cellStyle name="Moeda 5 11 2 2" xfId="476"/>
    <cellStyle name="Moeda 5 11 2 2 2" xfId="11580"/>
    <cellStyle name="Moeda 5 11 2 3" xfId="2063"/>
    <cellStyle name="Moeda 5 11 2 4" xfId="2874"/>
    <cellStyle name="Moeda 5 11 2 5" xfId="3620"/>
    <cellStyle name="Moeda 5 11 2 5 2" xfId="12248"/>
    <cellStyle name="Moeda 5 11 2 6" xfId="4423"/>
    <cellStyle name="Moeda 5 11 2 7" xfId="5235"/>
    <cellStyle name="Moeda 5 11 2 8" xfId="6791"/>
    <cellStyle name="Moeda 5 11 2 9" xfId="7594"/>
    <cellStyle name="Moeda 5 11 2_COTAÇÕES (2)" xfId="5849"/>
    <cellStyle name="Moeda 5 11 3" xfId="477"/>
    <cellStyle name="Moeda 5 11 3 2" xfId="8968"/>
    <cellStyle name="Moeda 5 11 4" xfId="478"/>
    <cellStyle name="Moeda 5 11 5" xfId="1683"/>
    <cellStyle name="Moeda 5 11 6" xfId="2494"/>
    <cellStyle name="Moeda 5 11 7" xfId="3492"/>
    <cellStyle name="Moeda 5 11 7 2" xfId="12247"/>
    <cellStyle name="Moeda 5 11 8" xfId="4298"/>
    <cellStyle name="Moeda 5 11 9" xfId="5110"/>
    <cellStyle name="Moeda 5 11_COTAÇÕES (2)" xfId="5848"/>
    <cellStyle name="Moeda 5 12" xfId="479"/>
    <cellStyle name="Moeda 5 12 2" xfId="9942"/>
    <cellStyle name="Moeda 5 12 2 2" xfId="9953"/>
    <cellStyle name="Moeda 5 12 3" xfId="12249"/>
    <cellStyle name="Moeda 5 13" xfId="480"/>
    <cellStyle name="Moeda 5 14" xfId="481"/>
    <cellStyle name="Moeda 5 15" xfId="1681"/>
    <cellStyle name="Moeda 5 16" xfId="2492"/>
    <cellStyle name="Moeda 5 17" xfId="3230"/>
    <cellStyle name="Moeda 5 17 2" xfId="12244"/>
    <cellStyle name="Moeda 5 18" xfId="4042"/>
    <cellStyle name="Moeda 5 19" xfId="4854"/>
    <cellStyle name="Moeda 5 2" xfId="482"/>
    <cellStyle name="Moeda 5 2 10" xfId="3232"/>
    <cellStyle name="Moeda 5 2 10 2" xfId="12250"/>
    <cellStyle name="Moeda 5 2 11" xfId="4044"/>
    <cellStyle name="Moeda 5 2 12" xfId="4856"/>
    <cellStyle name="Moeda 5 2 13" xfId="6403"/>
    <cellStyle name="Moeda 5 2 14" xfId="7215"/>
    <cellStyle name="Moeda 5 2 15" xfId="8028"/>
    <cellStyle name="Moeda 5 2 16" xfId="9029"/>
    <cellStyle name="Moeda 5 2 17" xfId="12501"/>
    <cellStyle name="Moeda 5 2 2" xfId="483"/>
    <cellStyle name="Moeda 5 2 2 10" xfId="4121"/>
    <cellStyle name="Moeda 5 2 2 11" xfId="4933"/>
    <cellStyle name="Moeda 5 2 2 12" xfId="6483"/>
    <cellStyle name="Moeda 5 2 2 13" xfId="7292"/>
    <cellStyle name="Moeda 5 2 2 14" xfId="8105"/>
    <cellStyle name="Moeda 5 2 2 15" xfId="9030"/>
    <cellStyle name="Moeda 5 2 2 16" xfId="11813"/>
    <cellStyle name="Moeda 5 2 2 2" xfId="484"/>
    <cellStyle name="Moeda 5 2 2 2 10" xfId="6487"/>
    <cellStyle name="Moeda 5 2 2 2 11" xfId="7296"/>
    <cellStyle name="Moeda 5 2 2 2 12" xfId="8109"/>
    <cellStyle name="Moeda 5 2 2 2 13" xfId="9031"/>
    <cellStyle name="Moeda 5 2 2 2 14" xfId="11237"/>
    <cellStyle name="Moeda 5 2 2 2 2" xfId="485"/>
    <cellStyle name="Moeda 5 2 2 2 2 10" xfId="8408"/>
    <cellStyle name="Moeda 5 2 2 2 2 11" xfId="9412"/>
    <cellStyle name="Moeda 5 2 2 2 2 12" xfId="9972"/>
    <cellStyle name="Moeda 5 2 2 2 2 2" xfId="486"/>
    <cellStyle name="Moeda 5 2 2 2 2 2 2" xfId="10909"/>
    <cellStyle name="Moeda 5 2 2 2 2 3" xfId="2066"/>
    <cellStyle name="Moeda 5 2 2 2 2 4" xfId="2877"/>
    <cellStyle name="Moeda 5 2 2 2 2 5" xfId="3621"/>
    <cellStyle name="Moeda 5 2 2 2 2 5 2" xfId="12253"/>
    <cellStyle name="Moeda 5 2 2 2 2 6" xfId="4424"/>
    <cellStyle name="Moeda 5 2 2 2 2 7" xfId="5236"/>
    <cellStyle name="Moeda 5 2 2 2 2 8" xfId="6792"/>
    <cellStyle name="Moeda 5 2 2 2 2 9" xfId="7595"/>
    <cellStyle name="Moeda 5 2 2 2 2_COTAÇÕES (2)" xfId="5853"/>
    <cellStyle name="Moeda 5 2 2 2 3" xfId="487"/>
    <cellStyle name="Moeda 5 2 2 2 3 2" xfId="11600"/>
    <cellStyle name="Moeda 5 2 2 2 4" xfId="488"/>
    <cellStyle name="Moeda 5 2 2 2 5" xfId="1686"/>
    <cellStyle name="Moeda 5 2 2 2 6" xfId="2497"/>
    <cellStyle name="Moeda 5 2 2 2 7" xfId="3316"/>
    <cellStyle name="Moeda 5 2 2 2 7 2" xfId="12252"/>
    <cellStyle name="Moeda 5 2 2 2 8" xfId="4125"/>
    <cellStyle name="Moeda 5 2 2 2 9" xfId="4937"/>
    <cellStyle name="Moeda 5 2 2 2_COTAÇÕES (2)" xfId="5852"/>
    <cellStyle name="Moeda 5 2 2 3" xfId="489"/>
    <cellStyle name="Moeda 5 2 2 3 10" xfId="6490"/>
    <cellStyle name="Moeda 5 2 2 3 11" xfId="7299"/>
    <cellStyle name="Moeda 5 2 2 3 12" xfId="8112"/>
    <cellStyle name="Moeda 5 2 2 3 13" xfId="9032"/>
    <cellStyle name="Moeda 5 2 2 3 14" xfId="11814"/>
    <cellStyle name="Moeda 5 2 2 3 2" xfId="490"/>
    <cellStyle name="Moeda 5 2 2 3 2 10" xfId="8409"/>
    <cellStyle name="Moeda 5 2 2 3 2 11" xfId="9413"/>
    <cellStyle name="Moeda 5 2 2 3 2 12" xfId="11967"/>
    <cellStyle name="Moeda 5 2 2 3 2 2" xfId="491"/>
    <cellStyle name="Moeda 5 2 2 3 2 2 2" xfId="11579"/>
    <cellStyle name="Moeda 5 2 2 3 2 3" xfId="2067"/>
    <cellStyle name="Moeda 5 2 2 3 2 4" xfId="2878"/>
    <cellStyle name="Moeda 5 2 2 3 2 5" xfId="3622"/>
    <cellStyle name="Moeda 5 2 2 3 2 5 2" xfId="12255"/>
    <cellStyle name="Moeda 5 2 2 3 2 6" xfId="4425"/>
    <cellStyle name="Moeda 5 2 2 3 2 7" xfId="5237"/>
    <cellStyle name="Moeda 5 2 2 3 2 8" xfId="6793"/>
    <cellStyle name="Moeda 5 2 2 3 2 9" xfId="7596"/>
    <cellStyle name="Moeda 5 2 2 3 2_COTAÇÕES (2)" xfId="5855"/>
    <cellStyle name="Moeda 5 2 2 3 3" xfId="492"/>
    <cellStyle name="Moeda 5 2 2 3 3 2" xfId="8964"/>
    <cellStyle name="Moeda 5 2 2 3 4" xfId="493"/>
    <cellStyle name="Moeda 5 2 2 3 5" xfId="1687"/>
    <cellStyle name="Moeda 5 2 2 3 6" xfId="2498"/>
    <cellStyle name="Moeda 5 2 2 3 7" xfId="3319"/>
    <cellStyle name="Moeda 5 2 2 3 7 2" xfId="12254"/>
    <cellStyle name="Moeda 5 2 2 3 8" xfId="4128"/>
    <cellStyle name="Moeda 5 2 2 3 9" xfId="4940"/>
    <cellStyle name="Moeda 5 2 2 3_COTAÇÕES (2)" xfId="5854"/>
    <cellStyle name="Moeda 5 2 2 4" xfId="494"/>
    <cellStyle name="Moeda 5 2 2 4 10" xfId="8410"/>
    <cellStyle name="Moeda 5 2 2 4 11" xfId="9411"/>
    <cellStyle name="Moeda 5 2 2 4 12" xfId="9981"/>
    <cellStyle name="Moeda 5 2 2 4 2" xfId="495"/>
    <cellStyle name="Moeda 5 2 2 4 2 2" xfId="11578"/>
    <cellStyle name="Moeda 5 2 2 4 3" xfId="2065"/>
    <cellStyle name="Moeda 5 2 2 4 4" xfId="2876"/>
    <cellStyle name="Moeda 5 2 2 4 5" xfId="3623"/>
    <cellStyle name="Moeda 5 2 2 4 5 2" xfId="12256"/>
    <cellStyle name="Moeda 5 2 2 4 6" xfId="4426"/>
    <cellStyle name="Moeda 5 2 2 4 7" xfId="5238"/>
    <cellStyle name="Moeda 5 2 2 4 8" xfId="6794"/>
    <cellStyle name="Moeda 5 2 2 4 9" xfId="7597"/>
    <cellStyle name="Moeda 5 2 2 4_COTAÇÕES (2)" xfId="5856"/>
    <cellStyle name="Moeda 5 2 2 5" xfId="496"/>
    <cellStyle name="Moeda 5 2 2 5 2" xfId="11601"/>
    <cellStyle name="Moeda 5 2 2 6" xfId="497"/>
    <cellStyle name="Moeda 5 2 2 7" xfId="1685"/>
    <cellStyle name="Moeda 5 2 2 8" xfId="2496"/>
    <cellStyle name="Moeda 5 2 2 9" xfId="3312"/>
    <cellStyle name="Moeda 5 2 2 9 2" xfId="12251"/>
    <cellStyle name="Moeda 5 2 2_COTAÇÕES (2)" xfId="5851"/>
    <cellStyle name="Moeda 5 2 3" xfId="498"/>
    <cellStyle name="Moeda 5 2 3 10" xfId="4943"/>
    <cellStyle name="Moeda 5 2 3 11" xfId="6493"/>
    <cellStyle name="Moeda 5 2 3 12" xfId="7302"/>
    <cellStyle name="Moeda 5 2 3 13" xfId="8115"/>
    <cellStyle name="Moeda 5 2 3 14" xfId="9033"/>
    <cellStyle name="Moeda 5 2 3 15" xfId="11815"/>
    <cellStyle name="Moeda 5 2 3 2" xfId="499"/>
    <cellStyle name="Moeda 5 2 3 2 10" xfId="6795"/>
    <cellStyle name="Moeda 5 2 3 2 11" xfId="7598"/>
    <cellStyle name="Moeda 5 2 3 2 12" xfId="8411"/>
    <cellStyle name="Moeda 5 2 3 2 13" xfId="9034"/>
    <cellStyle name="Moeda 5 2 3 2 14" xfId="12002"/>
    <cellStyle name="Moeda 5 2 3 2 2" xfId="500"/>
    <cellStyle name="Moeda 5 2 3 2 2 10" xfId="8412"/>
    <cellStyle name="Moeda 5 2 3 2 2 11" xfId="9415"/>
    <cellStyle name="Moeda 5 2 3 2 2 12" xfId="9978"/>
    <cellStyle name="Moeda 5 2 3 2 2 2" xfId="501"/>
    <cellStyle name="Moeda 5 2 3 2 2 2 2" xfId="11576"/>
    <cellStyle name="Moeda 5 2 3 2 2 3" xfId="2069"/>
    <cellStyle name="Moeda 5 2 3 2 2 4" xfId="2880"/>
    <cellStyle name="Moeda 5 2 3 2 2 5" xfId="3625"/>
    <cellStyle name="Moeda 5 2 3 2 2 5 2" xfId="12259"/>
    <cellStyle name="Moeda 5 2 3 2 2 6" xfId="4428"/>
    <cellStyle name="Moeda 5 2 3 2 2 7" xfId="5240"/>
    <cellStyle name="Moeda 5 2 3 2 2 8" xfId="6796"/>
    <cellStyle name="Moeda 5 2 3 2 2 9" xfId="7599"/>
    <cellStyle name="Moeda 5 2 3 2 2_COTAÇÕES (2)" xfId="5859"/>
    <cellStyle name="Moeda 5 2 3 2 3" xfId="502"/>
    <cellStyle name="Moeda 5 2 3 2 3 2" xfId="11941"/>
    <cellStyle name="Moeda 5 2 3 2 4" xfId="503"/>
    <cellStyle name="Moeda 5 2 3 2 5" xfId="1689"/>
    <cellStyle name="Moeda 5 2 3 2 6" xfId="2500"/>
    <cellStyle name="Moeda 5 2 3 2 7" xfId="3624"/>
    <cellStyle name="Moeda 5 2 3 2 7 2" xfId="12258"/>
    <cellStyle name="Moeda 5 2 3 2 8" xfId="4427"/>
    <cellStyle name="Moeda 5 2 3 2 9" xfId="5239"/>
    <cellStyle name="Moeda 5 2 3 2_COTAÇÕES (2)" xfId="5858"/>
    <cellStyle name="Moeda 5 2 3 3" xfId="504"/>
    <cellStyle name="Moeda 5 2 3 3 10" xfId="8413"/>
    <cellStyle name="Moeda 5 2 3 3 11" xfId="9414"/>
    <cellStyle name="Moeda 5 2 3 3 12" xfId="11419"/>
    <cellStyle name="Moeda 5 2 3 3 2" xfId="505"/>
    <cellStyle name="Moeda 5 2 3 3 2 2" xfId="10910"/>
    <cellStyle name="Moeda 5 2 3 3 3" xfId="2068"/>
    <cellStyle name="Moeda 5 2 3 3 4" xfId="2879"/>
    <cellStyle name="Moeda 5 2 3 3 5" xfId="3626"/>
    <cellStyle name="Moeda 5 2 3 3 5 2" xfId="12260"/>
    <cellStyle name="Moeda 5 2 3 3 6" xfId="4429"/>
    <cellStyle name="Moeda 5 2 3 3 7" xfId="5241"/>
    <cellStyle name="Moeda 5 2 3 3 8" xfId="6797"/>
    <cellStyle name="Moeda 5 2 3 3 9" xfId="7600"/>
    <cellStyle name="Moeda 5 2 3 3_COTAÇÕES (2)" xfId="5860"/>
    <cellStyle name="Moeda 5 2 3 4" xfId="506"/>
    <cellStyle name="Moeda 5 2 3 4 2" xfId="11599"/>
    <cellStyle name="Moeda 5 2 3 5" xfId="507"/>
    <cellStyle name="Moeda 5 2 3 6" xfId="1688"/>
    <cellStyle name="Moeda 5 2 3 7" xfId="2499"/>
    <cellStyle name="Moeda 5 2 3 8" xfId="3322"/>
    <cellStyle name="Moeda 5 2 3 8 2" xfId="12257"/>
    <cellStyle name="Moeda 5 2 3 9" xfId="4131"/>
    <cellStyle name="Moeda 5 2 3_COTAÇÕES (2)" xfId="5857"/>
    <cellStyle name="Moeda 5 2 4" xfId="508"/>
    <cellStyle name="Moeda 5 2 4 10" xfId="6798"/>
    <cellStyle name="Moeda 5 2 4 11" xfId="7601"/>
    <cellStyle name="Moeda 5 2 4 12" xfId="8414"/>
    <cellStyle name="Moeda 5 2 4 13" xfId="9035"/>
    <cellStyle name="Moeda 5 2 4 14" xfId="11816"/>
    <cellStyle name="Moeda 5 2 4 2" xfId="509"/>
    <cellStyle name="Moeda 5 2 4 2 10" xfId="8415"/>
    <cellStyle name="Moeda 5 2 4 2 11" xfId="9416"/>
    <cellStyle name="Moeda 5 2 4 2 12" xfId="11652"/>
    <cellStyle name="Moeda 5 2 4 2 2" xfId="510"/>
    <cellStyle name="Moeda 5 2 4 2 2 2" xfId="11577"/>
    <cellStyle name="Moeda 5 2 4 2 3" xfId="2070"/>
    <cellStyle name="Moeda 5 2 4 2 4" xfId="2881"/>
    <cellStyle name="Moeda 5 2 4 2 5" xfId="3628"/>
    <cellStyle name="Moeda 5 2 4 2 5 2" xfId="12262"/>
    <cellStyle name="Moeda 5 2 4 2 6" xfId="4431"/>
    <cellStyle name="Moeda 5 2 4 2 7" xfId="5243"/>
    <cellStyle name="Moeda 5 2 4 2 8" xfId="6799"/>
    <cellStyle name="Moeda 5 2 4 2 9" xfId="7602"/>
    <cellStyle name="Moeda 5 2 4 2_COTAÇÕES (2)" xfId="5862"/>
    <cellStyle name="Moeda 5 2 4 3" xfId="511"/>
    <cellStyle name="Moeda 5 2 4 3 2" xfId="9833"/>
    <cellStyle name="Moeda 5 2 4 4" xfId="512"/>
    <cellStyle name="Moeda 5 2 4 5" xfId="1690"/>
    <cellStyle name="Moeda 5 2 4 6" xfId="2501"/>
    <cellStyle name="Moeda 5 2 4 7" xfId="3627"/>
    <cellStyle name="Moeda 5 2 4 7 2" xfId="12261"/>
    <cellStyle name="Moeda 5 2 4 8" xfId="4430"/>
    <cellStyle name="Moeda 5 2 4 9" xfId="5242"/>
    <cellStyle name="Moeda 5 2 4_COTAÇÕES (2)" xfId="5861"/>
    <cellStyle name="Moeda 5 2 5" xfId="513"/>
    <cellStyle name="Moeda 5 2 5 10" xfId="7588"/>
    <cellStyle name="Moeda 5 2 5 11" xfId="8401"/>
    <cellStyle name="Moeda 5 2 5 12" xfId="9036"/>
    <cellStyle name="Moeda 5 2 5 13" xfId="12003"/>
    <cellStyle name="Moeda 5 2 5 2" xfId="514"/>
    <cellStyle name="Moeda 5 2 5 2 10" xfId="9417"/>
    <cellStyle name="Moeda 5 2 5 2 11" xfId="11050"/>
    <cellStyle name="Moeda 5 2 5 2 2" xfId="2071"/>
    <cellStyle name="Moeda 5 2 5 2 2 2" xfId="9988"/>
    <cellStyle name="Moeda 5 2 5 2 2 2 2" xfId="11422"/>
    <cellStyle name="Moeda 5 2 5 2 2 3" xfId="13325"/>
    <cellStyle name="Moeda 5 2 5 2 3" xfId="2882"/>
    <cellStyle name="Moeda 5 2 5 2 4" xfId="3629"/>
    <cellStyle name="Moeda 5 2 5 2 4 2" xfId="12264"/>
    <cellStyle name="Moeda 5 2 5 2 5" xfId="4432"/>
    <cellStyle name="Moeda 5 2 5 2 6" xfId="5244"/>
    <cellStyle name="Moeda 5 2 5 2 7" xfId="6800"/>
    <cellStyle name="Moeda 5 2 5 2 8" xfId="7603"/>
    <cellStyle name="Moeda 5 2 5 2 9" xfId="8416"/>
    <cellStyle name="Moeda 5 2 5 2_COTAÇÕES (2)" xfId="5864"/>
    <cellStyle name="Moeda 5 2 5 3" xfId="515"/>
    <cellStyle name="Moeda 5 2 5 3 2" xfId="9848"/>
    <cellStyle name="Moeda 5 2 5 4" xfId="1691"/>
    <cellStyle name="Moeda 5 2 5 5" xfId="2502"/>
    <cellStyle name="Moeda 5 2 5 6" xfId="3614"/>
    <cellStyle name="Moeda 5 2 5 6 2" xfId="12263"/>
    <cellStyle name="Moeda 5 2 5 7" xfId="4417"/>
    <cellStyle name="Moeda 5 2 5 8" xfId="5229"/>
    <cellStyle name="Moeda 5 2 5 9" xfId="6785"/>
    <cellStyle name="Moeda 5 2 5_COTAÇÕES (2)" xfId="5863"/>
    <cellStyle name="Moeda 5 2 6" xfId="516"/>
    <cellStyle name="Moeda 5 2 6 10" xfId="7931"/>
    <cellStyle name="Moeda 5 2 6 11" xfId="9410"/>
    <cellStyle name="Moeda 5 2 6 12" xfId="11049"/>
    <cellStyle name="Moeda 5 2 6 2" xfId="517"/>
    <cellStyle name="Moeda 5 2 6 2 2" xfId="11581"/>
    <cellStyle name="Moeda 5 2 6 3" xfId="2064"/>
    <cellStyle name="Moeda 5 2 6 4" xfId="2875"/>
    <cellStyle name="Moeda 5 2 6 5" xfId="3135"/>
    <cellStyle name="Moeda 5 2 6 5 2" xfId="12265"/>
    <cellStyle name="Moeda 5 2 6 6" xfId="3947"/>
    <cellStyle name="Moeda 5 2 6 7" xfId="4759"/>
    <cellStyle name="Moeda 5 2 6 8" xfId="6306"/>
    <cellStyle name="Moeda 5 2 6 9" xfId="7118"/>
    <cellStyle name="Moeda 5 2 6_COTAÇÕES (2)" xfId="5865"/>
    <cellStyle name="Moeda 5 2 7" xfId="518"/>
    <cellStyle name="Moeda 5 2 7 2" xfId="8967"/>
    <cellStyle name="Moeda 5 2 8" xfId="1684"/>
    <cellStyle name="Moeda 5 2 9" xfId="2495"/>
    <cellStyle name="Moeda 5 2_COTAÇÕES (2)" xfId="5850"/>
    <cellStyle name="Moeda 5 20" xfId="6401"/>
    <cellStyle name="Moeda 5 21" xfId="7213"/>
    <cellStyle name="Moeda 5 22" xfId="8026"/>
    <cellStyle name="Moeda 5 23" xfId="9026"/>
    <cellStyle name="Moeda 5 24" xfId="11817"/>
    <cellStyle name="Moeda 5 3" xfId="519"/>
    <cellStyle name="Moeda 5 3 10" xfId="4046"/>
    <cellStyle name="Moeda 5 3 11" xfId="4858"/>
    <cellStyle name="Moeda 5 3 12" xfId="6405"/>
    <cellStyle name="Moeda 5 3 13" xfId="7217"/>
    <cellStyle name="Moeda 5 3 14" xfId="8030"/>
    <cellStyle name="Moeda 5 3 15" xfId="9037"/>
    <cellStyle name="Moeda 5 3 16" xfId="11812"/>
    <cellStyle name="Moeda 5 3 2" xfId="520"/>
    <cellStyle name="Moeda 5 3 2 10" xfId="4789"/>
    <cellStyle name="Moeda 5 3 2 11" xfId="6336"/>
    <cellStyle name="Moeda 5 3 2 12" xfId="7148"/>
    <cellStyle name="Moeda 5 3 2 13" xfId="7961"/>
    <cellStyle name="Moeda 5 3 2 14" xfId="9038"/>
    <cellStyle name="Moeda 5 3 2 15" xfId="10370"/>
    <cellStyle name="Moeda 5 3 2 2" xfId="521"/>
    <cellStyle name="Moeda 5 3 2 2 10" xfId="6503"/>
    <cellStyle name="Moeda 5 3 2 2 11" xfId="7312"/>
    <cellStyle name="Moeda 5 3 2 2 12" xfId="8125"/>
    <cellStyle name="Moeda 5 3 2 2 13" xfId="9039"/>
    <cellStyle name="Moeda 5 3 2 2 14" xfId="10385"/>
    <cellStyle name="Moeda 5 3 2 2 2" xfId="522"/>
    <cellStyle name="Moeda 5 3 2 2 2 10" xfId="8417"/>
    <cellStyle name="Moeda 5 3 2 2 2 11" xfId="9420"/>
    <cellStyle name="Moeda 5 3 2 2 2 12" xfId="11968"/>
    <cellStyle name="Moeda 5 3 2 2 2 2" xfId="523"/>
    <cellStyle name="Moeda 5 3 2 2 2 2 2" xfId="11573"/>
    <cellStyle name="Moeda 5 3 2 2 2 3" xfId="2074"/>
    <cellStyle name="Moeda 5 3 2 2 2 4" xfId="2885"/>
    <cellStyle name="Moeda 5 3 2 2 2 5" xfId="3630"/>
    <cellStyle name="Moeda 5 3 2 2 2 5 2" xfId="12269"/>
    <cellStyle name="Moeda 5 3 2 2 2 6" xfId="4433"/>
    <cellStyle name="Moeda 5 3 2 2 2 7" xfId="5245"/>
    <cellStyle name="Moeda 5 3 2 2 2 8" xfId="6801"/>
    <cellStyle name="Moeda 5 3 2 2 2 9" xfId="7604"/>
    <cellStyle name="Moeda 5 3 2 2 2_COTAÇÕES (2)" xfId="5869"/>
    <cellStyle name="Moeda 5 3 2 2 3" xfId="524"/>
    <cellStyle name="Moeda 5 3 2 2 3 2" xfId="9845"/>
    <cellStyle name="Moeda 5 3 2 2 4" xfId="525"/>
    <cellStyle name="Moeda 5 3 2 2 5" xfId="1694"/>
    <cellStyle name="Moeda 5 3 2 2 6" xfId="2505"/>
    <cellStyle name="Moeda 5 3 2 2 7" xfId="3332"/>
    <cellStyle name="Moeda 5 3 2 2 7 2" xfId="12268"/>
    <cellStyle name="Moeda 5 3 2 2 8" xfId="4141"/>
    <cellStyle name="Moeda 5 3 2 2 9" xfId="4953"/>
    <cellStyle name="Moeda 5 3 2 2_COTAÇÕES (2)" xfId="5868"/>
    <cellStyle name="Moeda 5 3 2 3" xfId="526"/>
    <cellStyle name="Moeda 5 3 2 3 10" xfId="8127"/>
    <cellStyle name="Moeda 5 3 2 3 11" xfId="9419"/>
    <cellStyle name="Moeda 5 3 2 3 12" xfId="9973"/>
    <cellStyle name="Moeda 5 3 2 3 2" xfId="527"/>
    <cellStyle name="Moeda 5 3 2 3 2 2" xfId="11574"/>
    <cellStyle name="Moeda 5 3 2 3 3" xfId="2073"/>
    <cellStyle name="Moeda 5 3 2 3 4" xfId="2884"/>
    <cellStyle name="Moeda 5 3 2 3 5" xfId="3334"/>
    <cellStyle name="Moeda 5 3 2 3 5 2" xfId="12270"/>
    <cellStyle name="Moeda 5 3 2 3 6" xfId="4143"/>
    <cellStyle name="Moeda 5 3 2 3 7" xfId="4955"/>
    <cellStyle name="Moeda 5 3 2 3 8" xfId="6505"/>
    <cellStyle name="Moeda 5 3 2 3 9" xfId="7314"/>
    <cellStyle name="Moeda 5 3 2 3_COTAÇÕES (2)" xfId="5870"/>
    <cellStyle name="Moeda 5 3 2 4" xfId="528"/>
    <cellStyle name="Moeda 5 3 2 4 2" xfId="9846"/>
    <cellStyle name="Moeda 5 3 2 5" xfId="529"/>
    <cellStyle name="Moeda 5 3 2 6" xfId="1693"/>
    <cellStyle name="Moeda 5 3 2 7" xfId="2504"/>
    <cellStyle name="Moeda 5 3 2 8" xfId="3165"/>
    <cellStyle name="Moeda 5 3 2 8 2" xfId="12267"/>
    <cellStyle name="Moeda 5 3 2 9" xfId="3977"/>
    <cellStyle name="Moeda 5 3 2_COTAÇÕES (2)" xfId="5867"/>
    <cellStyle name="Moeda 5 3 3" xfId="530"/>
    <cellStyle name="Moeda 5 3 3 10" xfId="6345"/>
    <cellStyle name="Moeda 5 3 3 11" xfId="7157"/>
    <cellStyle name="Moeda 5 3 3 12" xfId="7970"/>
    <cellStyle name="Moeda 5 3 3 13" xfId="9040"/>
    <cellStyle name="Moeda 5 3 3 14" xfId="10384"/>
    <cellStyle name="Moeda 5 3 3 2" xfId="531"/>
    <cellStyle name="Moeda 5 3 3 2 10" xfId="8418"/>
    <cellStyle name="Moeda 5 3 3 2 11" xfId="9421"/>
    <cellStyle name="Moeda 5 3 3 2 12" xfId="11420"/>
    <cellStyle name="Moeda 5 3 3 2 2" xfId="532"/>
    <cellStyle name="Moeda 5 3 3 2 2 2" xfId="11572"/>
    <cellStyle name="Moeda 5 3 3 2 3" xfId="2075"/>
    <cellStyle name="Moeda 5 3 3 2 4" xfId="2886"/>
    <cellStyle name="Moeda 5 3 3 2 5" xfId="3631"/>
    <cellStyle name="Moeda 5 3 3 2 5 2" xfId="12272"/>
    <cellStyle name="Moeda 5 3 3 2 6" xfId="4434"/>
    <cellStyle name="Moeda 5 3 3 2 7" xfId="5246"/>
    <cellStyle name="Moeda 5 3 3 2 8" xfId="6802"/>
    <cellStyle name="Moeda 5 3 3 2 9" xfId="7605"/>
    <cellStyle name="Moeda 5 3 3 2_COTAÇÕES (2)" xfId="5872"/>
    <cellStyle name="Moeda 5 3 3 3" xfId="533"/>
    <cellStyle name="Moeda 5 3 3 3 2" xfId="9844"/>
    <cellStyle name="Moeda 5 3 3 4" xfId="534"/>
    <cellStyle name="Moeda 5 3 3 5" xfId="1695"/>
    <cellStyle name="Moeda 5 3 3 6" xfId="2506"/>
    <cellStyle name="Moeda 5 3 3 7" xfId="3174"/>
    <cellStyle name="Moeda 5 3 3 7 2" xfId="12271"/>
    <cellStyle name="Moeda 5 3 3 8" xfId="3986"/>
    <cellStyle name="Moeda 5 3 3 9" xfId="4798"/>
    <cellStyle name="Moeda 5 3 3_COTAÇÕES (2)" xfId="5871"/>
    <cellStyle name="Moeda 5 3 4" xfId="535"/>
    <cellStyle name="Moeda 5 3 4 10" xfId="7606"/>
    <cellStyle name="Moeda 5 3 4 11" xfId="8419"/>
    <cellStyle name="Moeda 5 3 4 12" xfId="9041"/>
    <cellStyle name="Moeda 5 3 4 13" xfId="10383"/>
    <cellStyle name="Moeda 5 3 4 2" xfId="536"/>
    <cellStyle name="Moeda 5 3 4 2 10" xfId="9422"/>
    <cellStyle name="Moeda 5 3 4 2 11" xfId="9974"/>
    <cellStyle name="Moeda 5 3 4 2 2" xfId="2076"/>
    <cellStyle name="Moeda 5 3 4 2 2 2" xfId="10010"/>
    <cellStyle name="Moeda 5 3 4 2 2 2 2" xfId="11427"/>
    <cellStyle name="Moeda 5 3 4 2 2 3" xfId="13326"/>
    <cellStyle name="Moeda 5 3 4 2 3" xfId="2887"/>
    <cellStyle name="Moeda 5 3 4 2 4" xfId="3633"/>
    <cellStyle name="Moeda 5 3 4 2 4 2" xfId="12274"/>
    <cellStyle name="Moeda 5 3 4 2 5" xfId="4436"/>
    <cellStyle name="Moeda 5 3 4 2 6" xfId="5248"/>
    <cellStyle name="Moeda 5 3 4 2 7" xfId="6804"/>
    <cellStyle name="Moeda 5 3 4 2 8" xfId="7607"/>
    <cellStyle name="Moeda 5 3 4 2 9" xfId="8420"/>
    <cellStyle name="Moeda 5 3 4 2_COTAÇÕES (2)" xfId="5874"/>
    <cellStyle name="Moeda 5 3 4 3" xfId="537"/>
    <cellStyle name="Moeda 5 3 4 3 2" xfId="9843"/>
    <cellStyle name="Moeda 5 3 4 4" xfId="1696"/>
    <cellStyle name="Moeda 5 3 4 5" xfId="2507"/>
    <cellStyle name="Moeda 5 3 4 6" xfId="3632"/>
    <cellStyle name="Moeda 5 3 4 6 2" xfId="12273"/>
    <cellStyle name="Moeda 5 3 4 7" xfId="4435"/>
    <cellStyle name="Moeda 5 3 4 8" xfId="5247"/>
    <cellStyle name="Moeda 5 3 4 9" xfId="6803"/>
    <cellStyle name="Moeda 5 3 4_COTAÇÕES (2)" xfId="5873"/>
    <cellStyle name="Moeda 5 3 5" xfId="538"/>
    <cellStyle name="Moeda 5 3 5 10" xfId="8421"/>
    <cellStyle name="Moeda 5 3 5 11" xfId="9418"/>
    <cellStyle name="Moeda 5 3 5 12" xfId="9977"/>
    <cellStyle name="Moeda 5 3 5 2" xfId="539"/>
    <cellStyle name="Moeda 5 3 5 2 2" xfId="11575"/>
    <cellStyle name="Moeda 5 3 5 3" xfId="2072"/>
    <cellStyle name="Moeda 5 3 5 4" xfId="2883"/>
    <cellStyle name="Moeda 5 3 5 5" xfId="3634"/>
    <cellStyle name="Moeda 5 3 5 5 2" xfId="12275"/>
    <cellStyle name="Moeda 5 3 5 6" xfId="4437"/>
    <cellStyle name="Moeda 5 3 5 7" xfId="5249"/>
    <cellStyle name="Moeda 5 3 5 8" xfId="6805"/>
    <cellStyle name="Moeda 5 3 5 9" xfId="7608"/>
    <cellStyle name="Moeda 5 3 5_COTAÇÕES (2)" xfId="5875"/>
    <cellStyle name="Moeda 5 3 6" xfId="540"/>
    <cellStyle name="Moeda 5 3 6 2" xfId="9847"/>
    <cellStyle name="Moeda 5 3 7" xfId="1692"/>
    <cellStyle name="Moeda 5 3 8" xfId="2503"/>
    <cellStyle name="Moeda 5 3 9" xfId="3234"/>
    <cellStyle name="Moeda 5 3 9 2" xfId="12266"/>
    <cellStyle name="Moeda 5 3_COTAÇÕES (2)" xfId="5866"/>
    <cellStyle name="Moeda 5 4" xfId="541"/>
    <cellStyle name="Moeda 5 4 10" xfId="7609"/>
    <cellStyle name="Moeda 5 4 11" xfId="8422"/>
    <cellStyle name="Moeda 5 4 12" xfId="9042"/>
    <cellStyle name="Moeda 5 4 13" xfId="10382"/>
    <cellStyle name="Moeda 5 4 2" xfId="542"/>
    <cellStyle name="Moeda 5 4 2 10" xfId="9423"/>
    <cellStyle name="Moeda 5 4 2 11" xfId="11648"/>
    <cellStyle name="Moeda 5 4 2 2" xfId="2077"/>
    <cellStyle name="Moeda 5 4 2 2 2" xfId="10016"/>
    <cellStyle name="Moeda 5 4 2 2 2 2" xfId="11428"/>
    <cellStyle name="Moeda 5 4 2 2 3" xfId="13327"/>
    <cellStyle name="Moeda 5 4 2 3" xfId="2888"/>
    <cellStyle name="Moeda 5 4 2 4" xfId="3636"/>
    <cellStyle name="Moeda 5 4 2 4 2" xfId="12277"/>
    <cellStyle name="Moeda 5 4 2 5" xfId="4439"/>
    <cellStyle name="Moeda 5 4 2 6" xfId="5251"/>
    <cellStyle name="Moeda 5 4 2 7" xfId="6807"/>
    <cellStyle name="Moeda 5 4 2 8" xfId="7610"/>
    <cellStyle name="Moeda 5 4 2 9" xfId="8423"/>
    <cellStyle name="Moeda 5 4 2_COTAÇÕES (2)" xfId="5877"/>
    <cellStyle name="Moeda 5 4 3" xfId="543"/>
    <cellStyle name="Moeda 5 4 3 2" xfId="9842"/>
    <cellStyle name="Moeda 5 4 4" xfId="1697"/>
    <cellStyle name="Moeda 5 4 5" xfId="2508"/>
    <cellStyle name="Moeda 5 4 6" xfId="3635"/>
    <cellStyle name="Moeda 5 4 6 2" xfId="12276"/>
    <cellStyle name="Moeda 5 4 7" xfId="4438"/>
    <cellStyle name="Moeda 5 4 8" xfId="5250"/>
    <cellStyle name="Moeda 5 4 9" xfId="6806"/>
    <cellStyle name="Moeda 5 4_COTAÇÕES (2)" xfId="5876"/>
    <cellStyle name="Moeda 5 5" xfId="544"/>
    <cellStyle name="Moeda 5 5 10" xfId="4441"/>
    <cellStyle name="Moeda 5 5 11" xfId="5253"/>
    <cellStyle name="Moeda 5 5 12" xfId="6809"/>
    <cellStyle name="Moeda 5 5 13" xfId="7612"/>
    <cellStyle name="Moeda 5 5 14" xfId="8425"/>
    <cellStyle name="Moeda 5 5 15" xfId="9043"/>
    <cellStyle name="Moeda 5 5 16" xfId="10381"/>
    <cellStyle name="Moeda 5 5 2" xfId="545"/>
    <cellStyle name="Moeda 5 5 2 10" xfId="6734"/>
    <cellStyle name="Moeda 5 5 2 11" xfId="7537"/>
    <cellStyle name="Moeda 5 5 2 12" xfId="8350"/>
    <cellStyle name="Moeda 5 5 2 13" xfId="9044"/>
    <cellStyle name="Moeda 5 5 2 14" xfId="10380"/>
    <cellStyle name="Moeda 5 5 2 2" xfId="546"/>
    <cellStyle name="Moeda 5 5 2 2 10" xfId="8426"/>
    <cellStyle name="Moeda 5 5 2 2 11" xfId="9425"/>
    <cellStyle name="Moeda 5 5 2 2 12" xfId="9971"/>
    <cellStyle name="Moeda 5 5 2 2 2" xfId="547"/>
    <cellStyle name="Moeda 5 5 2 2 2 2" xfId="11570"/>
    <cellStyle name="Moeda 5 5 2 2 3" xfId="2079"/>
    <cellStyle name="Moeda 5 5 2 2 4" xfId="2890"/>
    <cellStyle name="Moeda 5 5 2 2 5" xfId="3639"/>
    <cellStyle name="Moeda 5 5 2 2 5 2" xfId="12280"/>
    <cellStyle name="Moeda 5 5 2 2 6" xfId="4442"/>
    <cellStyle name="Moeda 5 5 2 2 7" xfId="5254"/>
    <cellStyle name="Moeda 5 5 2 2 8" xfId="6810"/>
    <cellStyle name="Moeda 5 5 2 2 9" xfId="7613"/>
    <cellStyle name="Moeda 5 5 2 2_COTAÇÕES (2)" xfId="5880"/>
    <cellStyle name="Moeda 5 5 2 3" xfId="548"/>
    <cellStyle name="Moeda 5 5 2 3 2" xfId="9840"/>
    <cellStyle name="Moeda 5 5 2 4" xfId="549"/>
    <cellStyle name="Moeda 5 5 2 5" xfId="1699"/>
    <cellStyle name="Moeda 5 5 2 6" xfId="2510"/>
    <cellStyle name="Moeda 5 5 2 7" xfId="3563"/>
    <cellStyle name="Moeda 5 5 2 7 2" xfId="12279"/>
    <cellStyle name="Moeda 5 5 2 8" xfId="4366"/>
    <cellStyle name="Moeda 5 5 2 9" xfId="5178"/>
    <cellStyle name="Moeda 5 5 2_COTAÇÕES (2)" xfId="5879"/>
    <cellStyle name="Moeda 5 5 3" xfId="550"/>
    <cellStyle name="Moeda 5 5 3 10" xfId="6620"/>
    <cellStyle name="Moeda 5 5 3 11" xfId="7428"/>
    <cellStyle name="Moeda 5 5 3 12" xfId="8241"/>
    <cellStyle name="Moeda 5 5 3 13" xfId="9045"/>
    <cellStyle name="Moeda 5 5 3 14" xfId="10379"/>
    <cellStyle name="Moeda 5 5 3 2" xfId="551"/>
    <cellStyle name="Moeda 5 5 3 2 10" xfId="8346"/>
    <cellStyle name="Moeda 5 5 3 2 11" xfId="9426"/>
    <cellStyle name="Moeda 5 5 3 2 12" xfId="9957"/>
    <cellStyle name="Moeda 5 5 3 2 2" xfId="552"/>
    <cellStyle name="Moeda 5 5 3 2 2 2" xfId="11569"/>
    <cellStyle name="Moeda 5 5 3 2 3" xfId="2080"/>
    <cellStyle name="Moeda 5 5 3 2 4" xfId="2891"/>
    <cellStyle name="Moeda 5 5 3 2 5" xfId="3559"/>
    <cellStyle name="Moeda 5 5 3 2 5 2" xfId="12282"/>
    <cellStyle name="Moeda 5 5 3 2 6" xfId="4362"/>
    <cellStyle name="Moeda 5 5 3 2 7" xfId="5174"/>
    <cellStyle name="Moeda 5 5 3 2 8" xfId="6730"/>
    <cellStyle name="Moeda 5 5 3 2 9" xfId="7533"/>
    <cellStyle name="Moeda 5 5 3 2_COTAÇÕES (2)" xfId="5882"/>
    <cellStyle name="Moeda 5 5 3 3" xfId="553"/>
    <cellStyle name="Moeda 5 5 3 3 2" xfId="9839"/>
    <cellStyle name="Moeda 5 5 3 4" xfId="554"/>
    <cellStyle name="Moeda 5 5 3 5" xfId="1700"/>
    <cellStyle name="Moeda 5 5 3 6" xfId="2511"/>
    <cellStyle name="Moeda 5 5 3 7" xfId="3449"/>
    <cellStyle name="Moeda 5 5 3 7 2" xfId="12281"/>
    <cellStyle name="Moeda 5 5 3 8" xfId="4257"/>
    <cellStyle name="Moeda 5 5 3 9" xfId="5069"/>
    <cellStyle name="Moeda 5 5 3_COTAÇÕES (2)" xfId="5881"/>
    <cellStyle name="Moeda 5 5 4" xfId="555"/>
    <cellStyle name="Moeda 5 5 4 10" xfId="8427"/>
    <cellStyle name="Moeda 5 5 4 11" xfId="9424"/>
    <cellStyle name="Moeda 5 5 4 12" xfId="11046"/>
    <cellStyle name="Moeda 5 5 4 2" xfId="556"/>
    <cellStyle name="Moeda 5 5 4 2 2" xfId="11571"/>
    <cellStyle name="Moeda 5 5 4 3" xfId="2078"/>
    <cellStyle name="Moeda 5 5 4 4" xfId="2889"/>
    <cellStyle name="Moeda 5 5 4 5" xfId="3640"/>
    <cellStyle name="Moeda 5 5 4 5 2" xfId="12283"/>
    <cellStyle name="Moeda 5 5 4 6" xfId="4443"/>
    <cellStyle name="Moeda 5 5 4 7" xfId="5255"/>
    <cellStyle name="Moeda 5 5 4 8" xfId="6811"/>
    <cellStyle name="Moeda 5 5 4 9" xfId="7614"/>
    <cellStyle name="Moeda 5 5 4_COTAÇÕES (2)" xfId="5883"/>
    <cellStyle name="Moeda 5 5 5" xfId="557"/>
    <cellStyle name="Moeda 5 5 5 2" xfId="9834"/>
    <cellStyle name="Moeda 5 5 6" xfId="558"/>
    <cellStyle name="Moeda 5 5 7" xfId="1698"/>
    <cellStyle name="Moeda 5 5 8" xfId="2509"/>
    <cellStyle name="Moeda 5 5 9" xfId="3638"/>
    <cellStyle name="Moeda 5 5 9 2" xfId="12278"/>
    <cellStyle name="Moeda 5 5_COTAÇÕES (2)" xfId="5878"/>
    <cellStyle name="Moeda 5 6" xfId="559"/>
    <cellStyle name="Moeda 5 6 10" xfId="4444"/>
    <cellStyle name="Moeda 5 6 11" xfId="5256"/>
    <cellStyle name="Moeda 5 6 12" xfId="6812"/>
    <cellStyle name="Moeda 5 6 13" xfId="7615"/>
    <cellStyle name="Moeda 5 6 14" xfId="8428"/>
    <cellStyle name="Moeda 5 6 15" xfId="9046"/>
    <cellStyle name="Moeda 5 6 16" xfId="10371"/>
    <cellStyle name="Moeda 5 6 2" xfId="560"/>
    <cellStyle name="Moeda 5 6 2 10" xfId="6813"/>
    <cellStyle name="Moeda 5 6 2 11" xfId="7616"/>
    <cellStyle name="Moeda 5 6 2 12" xfId="8429"/>
    <cellStyle name="Moeda 5 6 2 13" xfId="9047"/>
    <cellStyle name="Moeda 5 6 2 14" xfId="10377"/>
    <cellStyle name="Moeda 5 6 2 2" xfId="561"/>
    <cellStyle name="Moeda 5 6 2 2 10" xfId="8431"/>
    <cellStyle name="Moeda 5 6 2 2 11" xfId="9428"/>
    <cellStyle name="Moeda 5 6 2 2 12" xfId="11416"/>
    <cellStyle name="Moeda 5 6 2 2 2" xfId="562"/>
    <cellStyle name="Moeda 5 6 2 2 2 2" xfId="11568"/>
    <cellStyle name="Moeda 5 6 2 2 3" xfId="2082"/>
    <cellStyle name="Moeda 5 6 2 2 4" xfId="2893"/>
    <cellStyle name="Moeda 5 6 2 2 5" xfId="3644"/>
    <cellStyle name="Moeda 5 6 2 2 5 2" xfId="12286"/>
    <cellStyle name="Moeda 5 6 2 2 6" xfId="4447"/>
    <cellStyle name="Moeda 5 6 2 2 7" xfId="5259"/>
    <cellStyle name="Moeda 5 6 2 2 8" xfId="6815"/>
    <cellStyle name="Moeda 5 6 2 2 9" xfId="7618"/>
    <cellStyle name="Moeda 5 6 2 2_COTAÇÕES (2)" xfId="5886"/>
    <cellStyle name="Moeda 5 6 2 3" xfId="563"/>
    <cellStyle name="Moeda 5 6 2 3 2" xfId="9837"/>
    <cellStyle name="Moeda 5 6 2 4" xfId="564"/>
    <cellStyle name="Moeda 5 6 2 5" xfId="1702"/>
    <cellStyle name="Moeda 5 6 2 6" xfId="2513"/>
    <cellStyle name="Moeda 5 6 2 7" xfId="3642"/>
    <cellStyle name="Moeda 5 6 2 7 2" xfId="12285"/>
    <cellStyle name="Moeda 5 6 2 8" xfId="4445"/>
    <cellStyle name="Moeda 5 6 2 9" xfId="5257"/>
    <cellStyle name="Moeda 5 6 2_COTAÇÕES (2)" xfId="5885"/>
    <cellStyle name="Moeda 5 6 3" xfId="565"/>
    <cellStyle name="Moeda 5 6 3 10" xfId="6622"/>
    <cellStyle name="Moeda 5 6 3 11" xfId="7430"/>
    <cellStyle name="Moeda 5 6 3 12" xfId="8243"/>
    <cellStyle name="Moeda 5 6 3 13" xfId="9048"/>
    <cellStyle name="Moeda 5 6 3 14" xfId="10376"/>
    <cellStyle name="Moeda 5 6 3 2" xfId="566"/>
    <cellStyle name="Moeda 5 6 3 2 10" xfId="8433"/>
    <cellStyle name="Moeda 5 6 3 2 11" xfId="9429"/>
    <cellStyle name="Moeda 5 6 3 2 12" xfId="9968"/>
    <cellStyle name="Moeda 5 6 3 2 2" xfId="567"/>
    <cellStyle name="Moeda 5 6 3 2 2 2" xfId="11566"/>
    <cellStyle name="Moeda 5 6 3 2 3" xfId="2083"/>
    <cellStyle name="Moeda 5 6 3 2 4" xfId="2894"/>
    <cellStyle name="Moeda 5 6 3 2 5" xfId="3646"/>
    <cellStyle name="Moeda 5 6 3 2 5 2" xfId="12288"/>
    <cellStyle name="Moeda 5 6 3 2 6" xfId="4449"/>
    <cellStyle name="Moeda 5 6 3 2 7" xfId="5261"/>
    <cellStyle name="Moeda 5 6 3 2 8" xfId="6817"/>
    <cellStyle name="Moeda 5 6 3 2 9" xfId="7620"/>
    <cellStyle name="Moeda 5 6 3 2_COTAÇÕES (2)" xfId="5888"/>
    <cellStyle name="Moeda 5 6 3 3" xfId="568"/>
    <cellStyle name="Moeda 5 6 3 3 2" xfId="9836"/>
    <cellStyle name="Moeda 5 6 3 4" xfId="569"/>
    <cellStyle name="Moeda 5 6 3 5" xfId="1703"/>
    <cellStyle name="Moeda 5 6 3 6" xfId="2514"/>
    <cellStyle name="Moeda 5 6 3 7" xfId="3451"/>
    <cellStyle name="Moeda 5 6 3 7 2" xfId="12287"/>
    <cellStyle name="Moeda 5 6 3 8" xfId="4259"/>
    <cellStyle name="Moeda 5 6 3 9" xfId="5071"/>
    <cellStyle name="Moeda 5 6 3_COTAÇÕES (2)" xfId="5887"/>
    <cellStyle name="Moeda 5 6 4" xfId="570"/>
    <cellStyle name="Moeda 5 6 4 10" xfId="8434"/>
    <cellStyle name="Moeda 5 6 4 11" xfId="9427"/>
    <cellStyle name="Moeda 5 6 4 12" xfId="11964"/>
    <cellStyle name="Moeda 5 6 4 2" xfId="571"/>
    <cellStyle name="Moeda 5 6 4 2 2" xfId="11567"/>
    <cellStyle name="Moeda 5 6 4 3" xfId="2081"/>
    <cellStyle name="Moeda 5 6 4 4" xfId="2892"/>
    <cellStyle name="Moeda 5 6 4 5" xfId="3647"/>
    <cellStyle name="Moeda 5 6 4 5 2" xfId="12289"/>
    <cellStyle name="Moeda 5 6 4 6" xfId="4450"/>
    <cellStyle name="Moeda 5 6 4 7" xfId="5262"/>
    <cellStyle name="Moeda 5 6 4 8" xfId="6818"/>
    <cellStyle name="Moeda 5 6 4 9" xfId="7621"/>
    <cellStyle name="Moeda 5 6 4_COTAÇÕES (2)" xfId="5889"/>
    <cellStyle name="Moeda 5 6 5" xfId="572"/>
    <cellStyle name="Moeda 5 6 5 2" xfId="9838"/>
    <cellStyle name="Moeda 5 6 6" xfId="573"/>
    <cellStyle name="Moeda 5 6 7" xfId="1701"/>
    <cellStyle name="Moeda 5 6 8" xfId="2512"/>
    <cellStyle name="Moeda 5 6 9" xfId="3641"/>
    <cellStyle name="Moeda 5 6 9 2" xfId="12284"/>
    <cellStyle name="Moeda 5 6_COTAÇÕES (2)" xfId="5884"/>
    <cellStyle name="Moeda 5 7" xfId="574"/>
    <cellStyle name="Moeda 5 7 10" xfId="5263"/>
    <cellStyle name="Moeda 5 7 11" xfId="6819"/>
    <cellStyle name="Moeda 5 7 12" xfId="7622"/>
    <cellStyle name="Moeda 5 7 13" xfId="8435"/>
    <cellStyle name="Moeda 5 7 14" xfId="9049"/>
    <cellStyle name="Moeda 5 7 15" xfId="10375"/>
    <cellStyle name="Moeda 5 7 2" xfId="575"/>
    <cellStyle name="Moeda 5 7 2 10" xfId="6820"/>
    <cellStyle name="Moeda 5 7 2 11" xfId="7623"/>
    <cellStyle name="Moeda 5 7 2 12" xfId="8436"/>
    <cellStyle name="Moeda 5 7 2 13" xfId="9050"/>
    <cellStyle name="Moeda 5 7 2 14" xfId="10374"/>
    <cellStyle name="Moeda 5 7 2 2" xfId="576"/>
    <cellStyle name="Moeda 5 7 2 2 10" xfId="8275"/>
    <cellStyle name="Moeda 5 7 2 2 11" xfId="9431"/>
    <cellStyle name="Moeda 5 7 2 2 12" xfId="11048"/>
    <cellStyle name="Moeda 5 7 2 2 2" xfId="577"/>
    <cellStyle name="Moeda 5 7 2 2 2 2" xfId="11565"/>
    <cellStyle name="Moeda 5 7 2 2 3" xfId="2085"/>
    <cellStyle name="Moeda 5 7 2 2 4" xfId="2896"/>
    <cellStyle name="Moeda 5 7 2 2 5" xfId="3485"/>
    <cellStyle name="Moeda 5 7 2 2 5 2" xfId="12292"/>
    <cellStyle name="Moeda 5 7 2 2 6" xfId="4291"/>
    <cellStyle name="Moeda 5 7 2 2 7" xfId="5103"/>
    <cellStyle name="Moeda 5 7 2 2 8" xfId="6656"/>
    <cellStyle name="Moeda 5 7 2 2 9" xfId="7462"/>
    <cellStyle name="Moeda 5 7 2 2_COTAÇÕES (2)" xfId="5892"/>
    <cellStyle name="Moeda 5 7 2 3" xfId="578"/>
    <cellStyle name="Moeda 5 7 2 3 2" xfId="9831"/>
    <cellStyle name="Moeda 5 7 2 4" xfId="579"/>
    <cellStyle name="Moeda 5 7 2 5" xfId="1705"/>
    <cellStyle name="Moeda 5 7 2 6" xfId="2516"/>
    <cellStyle name="Moeda 5 7 2 7" xfId="3649"/>
    <cellStyle name="Moeda 5 7 2 7 2" xfId="12291"/>
    <cellStyle name="Moeda 5 7 2 8" xfId="4452"/>
    <cellStyle name="Moeda 5 7 2 9" xfId="5264"/>
    <cellStyle name="Moeda 5 7 2_COTAÇÕES (2)" xfId="5891"/>
    <cellStyle name="Moeda 5 7 3" xfId="580"/>
    <cellStyle name="Moeda 5 7 3 10" xfId="8274"/>
    <cellStyle name="Moeda 5 7 3 11" xfId="9430"/>
    <cellStyle name="Moeda 5 7 3 12" xfId="11650"/>
    <cellStyle name="Moeda 5 7 3 2" xfId="581"/>
    <cellStyle name="Moeda 5 7 3 2 2" xfId="11564"/>
    <cellStyle name="Moeda 5 7 3 3" xfId="2084"/>
    <cellStyle name="Moeda 5 7 3 4" xfId="2895"/>
    <cellStyle name="Moeda 5 7 3 5" xfId="3483"/>
    <cellStyle name="Moeda 5 7 3 5 2" xfId="12293"/>
    <cellStyle name="Moeda 5 7 3 6" xfId="4290"/>
    <cellStyle name="Moeda 5 7 3 7" xfId="5102"/>
    <cellStyle name="Moeda 5 7 3 8" xfId="6654"/>
    <cellStyle name="Moeda 5 7 3 9" xfId="7461"/>
    <cellStyle name="Moeda 5 7 3_COTAÇÕES (2)" xfId="5893"/>
    <cellStyle name="Moeda 5 7 4" xfId="582"/>
    <cellStyle name="Moeda 5 7 4 2" xfId="9835"/>
    <cellStyle name="Moeda 5 7 5" xfId="583"/>
    <cellStyle name="Moeda 5 7 6" xfId="1704"/>
    <cellStyle name="Moeda 5 7 7" xfId="2515"/>
    <cellStyle name="Moeda 5 7 8" xfId="3648"/>
    <cellStyle name="Moeda 5 7 8 2" xfId="12290"/>
    <cellStyle name="Moeda 5 7 9" xfId="4451"/>
    <cellStyle name="Moeda 5 7_COTAÇÕES (2)" xfId="5890"/>
    <cellStyle name="Moeda 5 8" xfId="584"/>
    <cellStyle name="Moeda 5 8 10" xfId="5265"/>
    <cellStyle name="Moeda 5 8 11" xfId="6821"/>
    <cellStyle name="Moeda 5 8 12" xfId="7624"/>
    <cellStyle name="Moeda 5 8 13" xfId="8437"/>
    <cellStyle name="Moeda 5 8 14" xfId="9051"/>
    <cellStyle name="Moeda 5 8 15" xfId="10373"/>
    <cellStyle name="Moeda 5 8 2" xfId="585"/>
    <cellStyle name="Moeda 5 8 2 10" xfId="6822"/>
    <cellStyle name="Moeda 5 8 2 11" xfId="7625"/>
    <cellStyle name="Moeda 5 8 2 12" xfId="8438"/>
    <cellStyle name="Moeda 5 8 2 13" xfId="9052"/>
    <cellStyle name="Moeda 5 8 2 14" xfId="10372"/>
    <cellStyle name="Moeda 5 8 2 2" xfId="586"/>
    <cellStyle name="Moeda 5 8 2 2 10" xfId="8439"/>
    <cellStyle name="Moeda 5 8 2 2 11" xfId="9433"/>
    <cellStyle name="Moeda 5 8 2 2 12" xfId="9963"/>
    <cellStyle name="Moeda 5 8 2 2 2" xfId="587"/>
    <cellStyle name="Moeda 5 8 2 2 2 2" xfId="11562"/>
    <cellStyle name="Moeda 5 8 2 2 3" xfId="2087"/>
    <cellStyle name="Moeda 5 8 2 2 4" xfId="2898"/>
    <cellStyle name="Moeda 5 8 2 2 5" xfId="3652"/>
    <cellStyle name="Moeda 5 8 2 2 5 2" xfId="12296"/>
    <cellStyle name="Moeda 5 8 2 2 6" xfId="4455"/>
    <cellStyle name="Moeda 5 8 2 2 7" xfId="5267"/>
    <cellStyle name="Moeda 5 8 2 2 8" xfId="6823"/>
    <cellStyle name="Moeda 5 8 2 2 9" xfId="7626"/>
    <cellStyle name="Moeda 5 8 2 2_COTAÇÕES (2)" xfId="5896"/>
    <cellStyle name="Moeda 5 8 2 3" xfId="588"/>
    <cellStyle name="Moeda 5 8 2 3 2" xfId="9829"/>
    <cellStyle name="Moeda 5 8 2 4" xfId="589"/>
    <cellStyle name="Moeda 5 8 2 5" xfId="1707"/>
    <cellStyle name="Moeda 5 8 2 6" xfId="2518"/>
    <cellStyle name="Moeda 5 8 2 7" xfId="3651"/>
    <cellStyle name="Moeda 5 8 2 7 2" xfId="12295"/>
    <cellStyle name="Moeda 5 8 2 8" xfId="4454"/>
    <cellStyle name="Moeda 5 8 2 9" xfId="5266"/>
    <cellStyle name="Moeda 5 8 2_COTAÇÕES (2)" xfId="5895"/>
    <cellStyle name="Moeda 5 8 3" xfId="590"/>
    <cellStyle name="Moeda 5 8 3 10" xfId="7922"/>
    <cellStyle name="Moeda 5 8 3 11" xfId="9432"/>
    <cellStyle name="Moeda 5 8 3 12" xfId="9967"/>
    <cellStyle name="Moeda 5 8 3 2" xfId="591"/>
    <cellStyle name="Moeda 5 8 3 2 2" xfId="11563"/>
    <cellStyle name="Moeda 5 8 3 3" xfId="2086"/>
    <cellStyle name="Moeda 5 8 3 4" xfId="2897"/>
    <cellStyle name="Moeda 5 8 3 5" xfId="3126"/>
    <cellStyle name="Moeda 5 8 3 5 2" xfId="12297"/>
    <cellStyle name="Moeda 5 8 3 6" xfId="3938"/>
    <cellStyle name="Moeda 5 8 3 7" xfId="4750"/>
    <cellStyle name="Moeda 5 8 3 8" xfId="6297"/>
    <cellStyle name="Moeda 5 8 3 9" xfId="7109"/>
    <cellStyle name="Moeda 5 8 3_COTAÇÕES (2)" xfId="5897"/>
    <cellStyle name="Moeda 5 8 4" xfId="592"/>
    <cellStyle name="Moeda 5 8 4 2" xfId="9830"/>
    <cellStyle name="Moeda 5 8 5" xfId="593"/>
    <cellStyle name="Moeda 5 8 6" xfId="1706"/>
    <cellStyle name="Moeda 5 8 7" xfId="2517"/>
    <cellStyle name="Moeda 5 8 8" xfId="3650"/>
    <cellStyle name="Moeda 5 8 8 2" xfId="12294"/>
    <cellStyle name="Moeda 5 8 9" xfId="4453"/>
    <cellStyle name="Moeda 5 8_COTAÇÕES (2)" xfId="5894"/>
    <cellStyle name="Moeda 5 9" xfId="594"/>
    <cellStyle name="Moeda 5 9 10" xfId="6824"/>
    <cellStyle name="Moeda 5 9 11" xfId="7627"/>
    <cellStyle name="Moeda 5 9 12" xfId="8440"/>
    <cellStyle name="Moeda 5 9 13" xfId="9053"/>
    <cellStyle name="Moeda 5 9 14" xfId="10368"/>
    <cellStyle name="Moeda 5 9 2" xfId="595"/>
    <cellStyle name="Moeda 5 9 2 10" xfId="8377"/>
    <cellStyle name="Moeda 5 9 2 11" xfId="9434"/>
    <cellStyle name="Moeda 5 9 2 12" xfId="11966"/>
    <cellStyle name="Moeda 5 9 2 2" xfId="596"/>
    <cellStyle name="Moeda 5 9 2 2 2" xfId="11561"/>
    <cellStyle name="Moeda 5 9 2 3" xfId="2088"/>
    <cellStyle name="Moeda 5 9 2 4" xfId="2899"/>
    <cellStyle name="Moeda 5 9 2 5" xfId="3590"/>
    <cellStyle name="Moeda 5 9 2 5 2" xfId="12299"/>
    <cellStyle name="Moeda 5 9 2 6" xfId="4393"/>
    <cellStyle name="Moeda 5 9 2 7" xfId="5205"/>
    <cellStyle name="Moeda 5 9 2 8" xfId="6761"/>
    <cellStyle name="Moeda 5 9 2 9" xfId="7564"/>
    <cellStyle name="Moeda 5 9 2_COTAÇÕES (2)" xfId="5899"/>
    <cellStyle name="Moeda 5 9 3" xfId="597"/>
    <cellStyle name="Moeda 5 9 3 2" xfId="9828"/>
    <cellStyle name="Moeda 5 9 4" xfId="598"/>
    <cellStyle name="Moeda 5 9 5" xfId="1708"/>
    <cellStyle name="Moeda 5 9 6" xfId="2519"/>
    <cellStyle name="Moeda 5 9 7" xfId="3653"/>
    <cellStyle name="Moeda 5 9 7 2" xfId="12298"/>
    <cellStyle name="Moeda 5 9 8" xfId="4456"/>
    <cellStyle name="Moeda 5 9 9" xfId="5268"/>
    <cellStyle name="Moeda 5 9_COTAÇÕES (2)" xfId="5898"/>
    <cellStyle name="Moeda 5_AQPNG_ORC_R01_2013_11_22(OBRA COMPLETA) 29112013-2" xfId="599"/>
    <cellStyle name="Moeda 6" xfId="600"/>
    <cellStyle name="Moeda 6 10" xfId="4860"/>
    <cellStyle name="Moeda 6 11" xfId="6407"/>
    <cellStyle name="Moeda 6 12" xfId="7219"/>
    <cellStyle name="Moeda 6 13" xfId="8032"/>
    <cellStyle name="Moeda 6 14" xfId="9054"/>
    <cellStyle name="Moeda 6 15" xfId="10367"/>
    <cellStyle name="Moeda 6 2" xfId="601"/>
    <cellStyle name="Moeda 6 2 10" xfId="6825"/>
    <cellStyle name="Moeda 6 2 11" xfId="7628"/>
    <cellStyle name="Moeda 6 2 12" xfId="8441"/>
    <cellStyle name="Moeda 6 2 13" xfId="9055"/>
    <cellStyle name="Moeda 6 2 14" xfId="10366"/>
    <cellStyle name="Moeda 6 2 2" xfId="602"/>
    <cellStyle name="Moeda 6 2 2 10" xfId="8442"/>
    <cellStyle name="Moeda 6 2 2 11" xfId="9056"/>
    <cellStyle name="Moeda 6 2 2 12" xfId="10365"/>
    <cellStyle name="Moeda 6 2 2 2" xfId="603"/>
    <cellStyle name="Moeda 6 2 2 2 10" xfId="9436"/>
    <cellStyle name="Moeda 6 2 2 2 11" xfId="9964"/>
    <cellStyle name="Moeda 6 2 2 2 2" xfId="2090"/>
    <cellStyle name="Moeda 6 2 2 2 2 2" xfId="10071"/>
    <cellStyle name="Moeda 6 2 2 2 2 2 2" xfId="11439"/>
    <cellStyle name="Moeda 6 2 2 2 2 3" xfId="13329"/>
    <cellStyle name="Moeda 6 2 2 2 3" xfId="2901"/>
    <cellStyle name="Moeda 6 2 2 2 4" xfId="3657"/>
    <cellStyle name="Moeda 6 2 2 2 4 2" xfId="12303"/>
    <cellStyle name="Moeda 6 2 2 2 5" xfId="4460"/>
    <cellStyle name="Moeda 6 2 2 2 6" xfId="5272"/>
    <cellStyle name="Moeda 6 2 2 2 7" xfId="6828"/>
    <cellStyle name="Moeda 6 2 2 2 8" xfId="7631"/>
    <cellStyle name="Moeda 6 2 2 2 9" xfId="8444"/>
    <cellStyle name="Moeda 6 2 2 2_COTAÇÕES (2)" xfId="5902"/>
    <cellStyle name="Moeda 6 2 2 3" xfId="1711"/>
    <cellStyle name="Moeda 6 2 2 3 2" xfId="10070"/>
    <cellStyle name="Moeda 6 2 2 3 2 2" xfId="11069"/>
    <cellStyle name="Moeda 6 2 2 3 3" xfId="13034"/>
    <cellStyle name="Moeda 6 2 2 4" xfId="2522"/>
    <cellStyle name="Moeda 6 2 2 5" xfId="3655"/>
    <cellStyle name="Moeda 6 2 2 5 2" xfId="12302"/>
    <cellStyle name="Moeda 6 2 2 6" xfId="4458"/>
    <cellStyle name="Moeda 6 2 2 7" xfId="5270"/>
    <cellStyle name="Moeda 6 2 2 8" xfId="6826"/>
    <cellStyle name="Moeda 6 2 2 9" xfId="7629"/>
    <cellStyle name="Moeda 6 2 2_COTAÇÕES (2)" xfId="5901"/>
    <cellStyle name="Moeda 6 2 3" xfId="604"/>
    <cellStyle name="Moeda 6 2 3 10" xfId="9435"/>
    <cellStyle name="Moeda 6 2 3 11" xfId="11418"/>
    <cellStyle name="Moeda 6 2 3 2" xfId="2089"/>
    <cellStyle name="Moeda 6 2 3 2 2" xfId="10072"/>
    <cellStyle name="Moeda 6 2 3 2 2 2" xfId="11438"/>
    <cellStyle name="Moeda 6 2 3 2 3" xfId="13328"/>
    <cellStyle name="Moeda 6 2 3 3" xfId="2900"/>
    <cellStyle name="Moeda 6 2 3 4" xfId="3496"/>
    <cellStyle name="Moeda 6 2 3 4 2" xfId="12304"/>
    <cellStyle name="Moeda 6 2 3 5" xfId="4302"/>
    <cellStyle name="Moeda 6 2 3 6" xfId="5114"/>
    <cellStyle name="Moeda 6 2 3 7" xfId="6667"/>
    <cellStyle name="Moeda 6 2 3 8" xfId="7473"/>
    <cellStyle name="Moeda 6 2 3 9" xfId="8286"/>
    <cellStyle name="Moeda 6 2 3_COTAÇÕES (2)" xfId="5903"/>
    <cellStyle name="Moeda 6 2 4" xfId="605"/>
    <cellStyle name="Moeda 6 2 4 2" xfId="9827"/>
    <cellStyle name="Moeda 6 2 5" xfId="1710"/>
    <cellStyle name="Moeda 6 2 6" xfId="2521"/>
    <cellStyle name="Moeda 6 2 7" xfId="3654"/>
    <cellStyle name="Moeda 6 2 7 2" xfId="12301"/>
    <cellStyle name="Moeda 6 2 8" xfId="4457"/>
    <cellStyle name="Moeda 6 2 9" xfId="5269"/>
    <cellStyle name="Moeda 6 2_COTAÇÕES (2)" xfId="5900"/>
    <cellStyle name="Moeda 6 3" xfId="606"/>
    <cellStyle name="Moeda 6 3 10" xfId="7632"/>
    <cellStyle name="Moeda 6 3 11" xfId="8445"/>
    <cellStyle name="Moeda 6 3 12" xfId="9057"/>
    <cellStyle name="Moeda 6 3 13" xfId="10364"/>
    <cellStyle name="Moeda 6 3 2" xfId="607"/>
    <cellStyle name="Moeda 6 3 2 10" xfId="9437"/>
    <cellStyle name="Moeda 6 3 2 11" xfId="11649"/>
    <cellStyle name="Moeda 6 3 2 2" xfId="2091"/>
    <cellStyle name="Moeda 6 3 2 2 2" xfId="10075"/>
    <cellStyle name="Moeda 6 3 2 2 2 2" xfId="11440"/>
    <cellStyle name="Moeda 6 3 2 2 3" xfId="13330"/>
    <cellStyle name="Moeda 6 3 2 3" xfId="2902"/>
    <cellStyle name="Moeda 6 3 2 4" xfId="3493"/>
    <cellStyle name="Moeda 6 3 2 4 2" xfId="12306"/>
    <cellStyle name="Moeda 6 3 2 5" xfId="4299"/>
    <cellStyle name="Moeda 6 3 2 6" xfId="5111"/>
    <cellStyle name="Moeda 6 3 2 7" xfId="6664"/>
    <cellStyle name="Moeda 6 3 2 8" xfId="7470"/>
    <cellStyle name="Moeda 6 3 2 9" xfId="8283"/>
    <cellStyle name="Moeda 6 3 2_COTAÇÕES (2)" xfId="5905"/>
    <cellStyle name="Moeda 6 3 3" xfId="608"/>
    <cellStyle name="Moeda 6 3 3 2" xfId="9826"/>
    <cellStyle name="Moeda 6 3 4" xfId="1712"/>
    <cellStyle name="Moeda 6 3 5" xfId="2523"/>
    <cellStyle name="Moeda 6 3 6" xfId="3658"/>
    <cellStyle name="Moeda 6 3 6 2" xfId="12305"/>
    <cellStyle name="Moeda 6 3 7" xfId="4461"/>
    <cellStyle name="Moeda 6 3 8" xfId="5273"/>
    <cellStyle name="Moeda 6 3 9" xfId="6829"/>
    <cellStyle name="Moeda 6 3_COTAÇÕES (2)" xfId="5904"/>
    <cellStyle name="Moeda 6 4" xfId="609"/>
    <cellStyle name="Moeda 6 4 10" xfId="8446"/>
    <cellStyle name="Moeda 6 4 11" xfId="9058"/>
    <cellStyle name="Moeda 6 4 12" xfId="10363"/>
    <cellStyle name="Moeda 6 4 2" xfId="610"/>
    <cellStyle name="Moeda 6 4 2 10" xfId="9438"/>
    <cellStyle name="Moeda 6 4 2 11" xfId="11047"/>
    <cellStyle name="Moeda 6 4 2 2" xfId="2092"/>
    <cellStyle name="Moeda 6 4 2 2 2" xfId="10078"/>
    <cellStyle name="Moeda 6 4 2 2 2 2" xfId="11441"/>
    <cellStyle name="Moeda 6 4 2 2 3" xfId="13331"/>
    <cellStyle name="Moeda 6 4 2 3" xfId="2903"/>
    <cellStyle name="Moeda 6 4 2 4" xfId="3660"/>
    <cellStyle name="Moeda 6 4 2 4 2" xfId="12308"/>
    <cellStyle name="Moeda 6 4 2 5" xfId="4463"/>
    <cellStyle name="Moeda 6 4 2 6" xfId="5275"/>
    <cellStyle name="Moeda 6 4 2 7" xfId="6831"/>
    <cellStyle name="Moeda 6 4 2 8" xfId="7634"/>
    <cellStyle name="Moeda 6 4 2 9" xfId="8447"/>
    <cellStyle name="Moeda 6 4 2_COTAÇÕES (2)" xfId="5907"/>
    <cellStyle name="Moeda 6 4 3" xfId="1713"/>
    <cellStyle name="Moeda 6 4 3 2" xfId="10077"/>
    <cellStyle name="Moeda 6 4 3 2 2" xfId="11071"/>
    <cellStyle name="Moeda 6 4 3 3" xfId="13035"/>
    <cellStyle name="Moeda 6 4 4" xfId="2524"/>
    <cellStyle name="Moeda 6 4 5" xfId="3659"/>
    <cellStyle name="Moeda 6 4 5 2" xfId="12307"/>
    <cellStyle name="Moeda 6 4 6" xfId="4462"/>
    <cellStyle name="Moeda 6 4 7" xfId="5274"/>
    <cellStyle name="Moeda 6 4 8" xfId="6830"/>
    <cellStyle name="Moeda 6 4 9" xfId="7633"/>
    <cellStyle name="Moeda 6 4_COTAÇÕES (2)" xfId="5906"/>
    <cellStyle name="Moeda 6 5" xfId="611"/>
    <cellStyle name="Moeda 6 5 2" xfId="10068"/>
    <cellStyle name="Moeda 6 5 2 2" xfId="10079"/>
    <cellStyle name="Moeda 6 5 3" xfId="12309"/>
    <cellStyle name="Moeda 6 6" xfId="1709"/>
    <cellStyle name="Moeda 6 7" xfId="2520"/>
    <cellStyle name="Moeda 6 8" xfId="3236"/>
    <cellStyle name="Moeda 6 8 2" xfId="12300"/>
    <cellStyle name="Moeda 6 9" xfId="4048"/>
    <cellStyle name="Moeda 6_AQPNG_ORC_R01_2013_11_22(OBRA COMPLETA) 29112013-2" xfId="612"/>
    <cellStyle name="Moeda 7" xfId="613"/>
    <cellStyle name="Moeda 7 10" xfId="6409"/>
    <cellStyle name="Moeda 7 11" xfId="7221"/>
    <cellStyle name="Moeda 7 12" xfId="8034"/>
    <cellStyle name="Moeda 7 13" xfId="9059"/>
    <cellStyle name="Moeda 7 14" xfId="10361"/>
    <cellStyle name="Moeda 7 2" xfId="614"/>
    <cellStyle name="Moeda 7 2 10" xfId="8448"/>
    <cellStyle name="Moeda 7 2 11" xfId="9060"/>
    <cellStyle name="Moeda 7 2 12" xfId="10360"/>
    <cellStyle name="Moeda 7 2 2" xfId="615"/>
    <cellStyle name="Moeda 7 2 2 10" xfId="9440"/>
    <cellStyle name="Moeda 7 2 2 11" xfId="9958"/>
    <cellStyle name="Moeda 7 2 2 2" xfId="2094"/>
    <cellStyle name="Moeda 7 2 2 2 2" xfId="10082"/>
    <cellStyle name="Moeda 7 2 2 2 2 2" xfId="11443"/>
    <cellStyle name="Moeda 7 2 2 2 3" xfId="13333"/>
    <cellStyle name="Moeda 7 2 2 3" xfId="2905"/>
    <cellStyle name="Moeda 7 2 2 4" xfId="3662"/>
    <cellStyle name="Moeda 7 2 2 4 2" xfId="12312"/>
    <cellStyle name="Moeda 7 2 2 5" xfId="4465"/>
    <cellStyle name="Moeda 7 2 2 6" xfId="5277"/>
    <cellStyle name="Moeda 7 2 2 7" xfId="6833"/>
    <cellStyle name="Moeda 7 2 2 8" xfId="7636"/>
    <cellStyle name="Moeda 7 2 2 9" xfId="8449"/>
    <cellStyle name="Moeda 7 2 2_COTAÇÕES (2)" xfId="5910"/>
    <cellStyle name="Moeda 7 2 3" xfId="1715"/>
    <cellStyle name="Moeda 7 2 3 2" xfId="10081"/>
    <cellStyle name="Moeda 7 2 3 2 2" xfId="11072"/>
    <cellStyle name="Moeda 7 2 3 3" xfId="13036"/>
    <cellStyle name="Moeda 7 2 4" xfId="2526"/>
    <cellStyle name="Moeda 7 2 5" xfId="3661"/>
    <cellStyle name="Moeda 7 2 5 2" xfId="12311"/>
    <cellStyle name="Moeda 7 2 6" xfId="4464"/>
    <cellStyle name="Moeda 7 2 7" xfId="5276"/>
    <cellStyle name="Moeda 7 2 8" xfId="6832"/>
    <cellStyle name="Moeda 7 2 9" xfId="7635"/>
    <cellStyle name="Moeda 7 2_COTAÇÕES (2)" xfId="5909"/>
    <cellStyle name="Moeda 7 3" xfId="616"/>
    <cellStyle name="Moeda 7 3 10" xfId="9439"/>
    <cellStyle name="Moeda 7 3 11" xfId="9962"/>
    <cellStyle name="Moeda 7 3 2" xfId="2093"/>
    <cellStyle name="Moeda 7 3 2 2" xfId="10083"/>
    <cellStyle name="Moeda 7 3 2 2 2" xfId="11442"/>
    <cellStyle name="Moeda 7 3 2 3" xfId="13332"/>
    <cellStyle name="Moeda 7 3 3" xfId="2904"/>
    <cellStyle name="Moeda 7 3 4" xfId="3663"/>
    <cellStyle name="Moeda 7 3 4 2" xfId="12313"/>
    <cellStyle name="Moeda 7 3 5" xfId="4466"/>
    <cellStyle name="Moeda 7 3 6" xfId="5278"/>
    <cellStyle name="Moeda 7 3 7" xfId="6834"/>
    <cellStyle name="Moeda 7 3 8" xfId="7637"/>
    <cellStyle name="Moeda 7 3 9" xfId="8450"/>
    <cellStyle name="Moeda 7 3_COTAÇÕES (2)" xfId="5911"/>
    <cellStyle name="Moeda 7 4" xfId="617"/>
    <cellStyle name="Moeda 7 4 2" xfId="9824"/>
    <cellStyle name="Moeda 7 5" xfId="1714"/>
    <cellStyle name="Moeda 7 6" xfId="2525"/>
    <cellStyle name="Moeda 7 7" xfId="3238"/>
    <cellStyle name="Moeda 7 7 2" xfId="12310"/>
    <cellStyle name="Moeda 7 8" xfId="4050"/>
    <cellStyle name="Moeda 7 9" xfId="4862"/>
    <cellStyle name="Moeda 7_COTAÇÕES (2)" xfId="5908"/>
    <cellStyle name="Moeda 8" xfId="618"/>
    <cellStyle name="Moeda 8 10" xfId="6556"/>
    <cellStyle name="Moeda 8 11" xfId="7365"/>
    <cellStyle name="Moeda 8 12" xfId="8178"/>
    <cellStyle name="Moeda 8 13" xfId="9061"/>
    <cellStyle name="Moeda 8 14" xfId="10359"/>
    <cellStyle name="Moeda 8 2" xfId="619"/>
    <cellStyle name="Moeda 8 2 10" xfId="8181"/>
    <cellStyle name="Moeda 8 2 11" xfId="9062"/>
    <cellStyle name="Moeda 8 2 12" xfId="10358"/>
    <cellStyle name="Moeda 8 2 2" xfId="620"/>
    <cellStyle name="Moeda 8 2 2 10" xfId="9442"/>
    <cellStyle name="Moeda 8 2 2 11" xfId="11417"/>
    <cellStyle name="Moeda 8 2 2 2" xfId="2096"/>
    <cellStyle name="Moeda 8 2 2 2 2" xfId="10087"/>
    <cellStyle name="Moeda 8 2 2 2 2 2" xfId="11445"/>
    <cellStyle name="Moeda 8 2 2 2 3" xfId="13335"/>
    <cellStyle name="Moeda 8 2 2 3" xfId="2907"/>
    <cellStyle name="Moeda 8 2 2 4" xfId="3391"/>
    <cellStyle name="Moeda 8 2 2 4 2" xfId="12316"/>
    <cellStyle name="Moeda 8 2 2 5" xfId="4200"/>
    <cellStyle name="Moeda 8 2 2 6" xfId="5012"/>
    <cellStyle name="Moeda 8 2 2 7" xfId="6562"/>
    <cellStyle name="Moeda 8 2 2 8" xfId="7371"/>
    <cellStyle name="Moeda 8 2 2 9" xfId="8184"/>
    <cellStyle name="Moeda 8 2 2_COTAÇÕES (2)" xfId="5914"/>
    <cellStyle name="Moeda 8 2 3" xfId="1717"/>
    <cellStyle name="Moeda 8 2 3 2" xfId="10086"/>
    <cellStyle name="Moeda 8 2 3 2 2" xfId="11074"/>
    <cellStyle name="Moeda 8 2 3 3" xfId="13037"/>
    <cellStyle name="Moeda 8 2 4" xfId="2528"/>
    <cellStyle name="Moeda 8 2 5" xfId="3388"/>
    <cellStyle name="Moeda 8 2 5 2" xfId="12315"/>
    <cellStyle name="Moeda 8 2 6" xfId="4197"/>
    <cellStyle name="Moeda 8 2 7" xfId="5009"/>
    <cellStyle name="Moeda 8 2 8" xfId="6559"/>
    <cellStyle name="Moeda 8 2 9" xfId="7368"/>
    <cellStyle name="Moeda 8 2_COTAÇÕES (2)" xfId="5913"/>
    <cellStyle name="Moeda 8 3" xfId="621"/>
    <cellStyle name="Moeda 8 3 10" xfId="9441"/>
    <cellStyle name="Moeda 8 3 11" xfId="11965"/>
    <cellStyle name="Moeda 8 3 2" xfId="2095"/>
    <cellStyle name="Moeda 8 3 2 2" xfId="10088"/>
    <cellStyle name="Moeda 8 3 2 2 2" xfId="11444"/>
    <cellStyle name="Moeda 8 3 2 3" xfId="13334"/>
    <cellStyle name="Moeda 8 3 3" xfId="2906"/>
    <cellStyle name="Moeda 8 3 4" xfId="3393"/>
    <cellStyle name="Moeda 8 3 4 2" xfId="12317"/>
    <cellStyle name="Moeda 8 3 5" xfId="4202"/>
    <cellStyle name="Moeda 8 3 6" xfId="5014"/>
    <cellStyle name="Moeda 8 3 7" xfId="6564"/>
    <cellStyle name="Moeda 8 3 8" xfId="7373"/>
    <cellStyle name="Moeda 8 3 9" xfId="8186"/>
    <cellStyle name="Moeda 8 3_COTAÇÕES (2)" xfId="5915"/>
    <cellStyle name="Moeda 8 4" xfId="622"/>
    <cellStyle name="Moeda 8 4 2" xfId="9823"/>
    <cellStyle name="Moeda 8 5" xfId="1716"/>
    <cellStyle name="Moeda 8 6" xfId="2527"/>
    <cellStyle name="Moeda 8 7" xfId="3385"/>
    <cellStyle name="Moeda 8 7 2" xfId="12314"/>
    <cellStyle name="Moeda 8 8" xfId="4194"/>
    <cellStyle name="Moeda 8 9" xfId="5006"/>
    <cellStyle name="Moeda 8_COTAÇÕES (2)" xfId="5912"/>
    <cellStyle name="Moeda 9" xfId="623"/>
    <cellStyle name="Moeda 9 10" xfId="7378"/>
    <cellStyle name="Moeda 9 11" xfId="8191"/>
    <cellStyle name="Moeda 9 12" xfId="9063"/>
    <cellStyle name="Moeda 9 13" xfId="10357"/>
    <cellStyle name="Moeda 9 2" xfId="624"/>
    <cellStyle name="Moeda 9 2 10" xfId="9443"/>
    <cellStyle name="Moeda 9 2 11" xfId="9959"/>
    <cellStyle name="Moeda 9 2 2" xfId="2097"/>
    <cellStyle name="Moeda 9 2 2 2" xfId="10091"/>
    <cellStyle name="Moeda 9 2 2 2 2" xfId="11446"/>
    <cellStyle name="Moeda 9 2 2 3" xfId="13336"/>
    <cellStyle name="Moeda 9 2 3" xfId="2908"/>
    <cellStyle name="Moeda 9 2 4" xfId="3400"/>
    <cellStyle name="Moeda 9 2 4 2" xfId="12319"/>
    <cellStyle name="Moeda 9 2 5" xfId="4209"/>
    <cellStyle name="Moeda 9 2 6" xfId="5021"/>
    <cellStyle name="Moeda 9 2 7" xfId="6571"/>
    <cellStyle name="Moeda 9 2 8" xfId="7380"/>
    <cellStyle name="Moeda 9 2 9" xfId="8193"/>
    <cellStyle name="Moeda 9 2_COTAÇÕES (2)" xfId="5917"/>
    <cellStyle name="Moeda 9 3" xfId="625"/>
    <cellStyle name="Moeda 9 3 2" xfId="9822"/>
    <cellStyle name="Moeda 9 4" xfId="1718"/>
    <cellStyle name="Moeda 9 5" xfId="2529"/>
    <cellStyle name="Moeda 9 6" xfId="3398"/>
    <cellStyle name="Moeda 9 6 2" xfId="12318"/>
    <cellStyle name="Moeda 9 7" xfId="4207"/>
    <cellStyle name="Moeda 9 8" xfId="5019"/>
    <cellStyle name="Moeda 9 9" xfId="6569"/>
    <cellStyle name="Moeda 9_COTAÇÕES (2)" xfId="5916"/>
    <cellStyle name="Moeda_pLANILHA DE BDI_MODELO v2_EXCEL" xfId="626"/>
    <cellStyle name="Moneda [0]_10 AVERIAS MASIVAS + ANT" xfId="627"/>
    <cellStyle name="Moneda_10 AVERIAS MASIVAS + ANT" xfId="628"/>
    <cellStyle name="Monetario" xfId="629"/>
    <cellStyle name="Monetario 10" xfId="9064"/>
    <cellStyle name="Monetario 11" xfId="10355"/>
    <cellStyle name="Monetario 2" xfId="1719"/>
    <cellStyle name="Monetario 2 2" xfId="10093"/>
    <cellStyle name="Monetario 2 2 2" xfId="11076"/>
    <cellStyle name="Monetario 2 3" xfId="13038"/>
    <cellStyle name="Monetario 3" xfId="2530"/>
    <cellStyle name="Monetario 4" xfId="3501"/>
    <cellStyle name="Monetario 4 2" xfId="12320"/>
    <cellStyle name="Monetario 5" xfId="4307"/>
    <cellStyle name="Monetario 6" xfId="5119"/>
    <cellStyle name="Monetario 7" xfId="6672"/>
    <cellStyle name="Monetario 8" xfId="7478"/>
    <cellStyle name="Monetario 9" xfId="8291"/>
    <cellStyle name="Monetario_COTAÇÕES (2)" xfId="5918"/>
    <cellStyle name="Neutra 2" xfId="630"/>
    <cellStyle name="Neutra 2 10" xfId="9065"/>
    <cellStyle name="Neutra 2 11" xfId="10354"/>
    <cellStyle name="Neutra 2 2" xfId="1720"/>
    <cellStyle name="Neutra 2 2 2" xfId="10094"/>
    <cellStyle name="Neutra 2 2 2 2" xfId="11077"/>
    <cellStyle name="Neutra 2 2 3" xfId="13039"/>
    <cellStyle name="Neutra 2 3" xfId="2531"/>
    <cellStyle name="Neutra 2 4" xfId="3665"/>
    <cellStyle name="Neutra 2 4 2" xfId="12321"/>
    <cellStyle name="Neutra 2 5" xfId="4468"/>
    <cellStyle name="Neutra 2 6" xfId="5280"/>
    <cellStyle name="Neutra 2 7" xfId="6836"/>
    <cellStyle name="Neutra 2 8" xfId="7639"/>
    <cellStyle name="Neutra 2 9" xfId="8452"/>
    <cellStyle name="Neutra 2_COTAÇÕES (2)" xfId="5919"/>
    <cellStyle name="Neutra 3" xfId="631"/>
    <cellStyle name="Neutra 3 10" xfId="9066"/>
    <cellStyle name="Neutra 3 11" xfId="10353"/>
    <cellStyle name="Neutra 3 2" xfId="1721"/>
    <cellStyle name="Neutra 3 2 2" xfId="10095"/>
    <cellStyle name="Neutra 3 2 2 2" xfId="11078"/>
    <cellStyle name="Neutra 3 2 3" xfId="13040"/>
    <cellStyle name="Neutra 3 3" xfId="2532"/>
    <cellStyle name="Neutra 3 4" xfId="3667"/>
    <cellStyle name="Neutra 3 4 2" xfId="12322"/>
    <cellStyle name="Neutra 3 5" xfId="4470"/>
    <cellStyle name="Neutra 3 6" xfId="5282"/>
    <cellStyle name="Neutra 3 7" xfId="6838"/>
    <cellStyle name="Neutra 3 8" xfId="7641"/>
    <cellStyle name="Neutra 3 9" xfId="8454"/>
    <cellStyle name="Neutra 3_COTAÇÕES (2)" xfId="5920"/>
    <cellStyle name="Neutro" xfId="632"/>
    <cellStyle name="Neutro 2" xfId="633"/>
    <cellStyle name="Neutro 2 10" xfId="9068"/>
    <cellStyle name="Neutro 2 11" xfId="10351"/>
    <cellStyle name="Neutro 2 2" xfId="1723"/>
    <cellStyle name="Neutro 2 2 2" xfId="10097"/>
    <cellStyle name="Neutro 2 2 2 2" xfId="11080"/>
    <cellStyle name="Neutro 2 2 3" xfId="13042"/>
    <cellStyle name="Neutro 2 3" xfId="2534"/>
    <cellStyle name="Neutro 2 4" xfId="3669"/>
    <cellStyle name="Neutro 2 4 2" xfId="12324"/>
    <cellStyle name="Neutro 2 5" xfId="4472"/>
    <cellStyle name="Neutro 2 6" xfId="5284"/>
    <cellStyle name="Neutro 2 7" xfId="6840"/>
    <cellStyle name="Neutro 2 8" xfId="7643"/>
    <cellStyle name="Neutro 2 9" xfId="8456"/>
    <cellStyle name="Neutro 2_COTAÇÕES (2)" xfId="5921"/>
    <cellStyle name="Neutro 3" xfId="1722"/>
    <cellStyle name="Neutro 3 2" xfId="10096"/>
    <cellStyle name="Neutro 3 2 2" xfId="11079"/>
    <cellStyle name="Neutro 3 3" xfId="13041"/>
    <cellStyle name="Neutro 4" xfId="2533"/>
    <cellStyle name="Neutro 5" xfId="9067"/>
    <cellStyle name="Neutro 5 2" xfId="12323"/>
    <cellStyle name="Neutro 6" xfId="10352"/>
    <cellStyle name="no dec" xfId="634"/>
    <cellStyle name="no dec 10" xfId="9069"/>
    <cellStyle name="no dec 11" xfId="10350"/>
    <cellStyle name="no dec 2" xfId="1724"/>
    <cellStyle name="no dec 2 2" xfId="10098"/>
    <cellStyle name="no dec 2 2 2" xfId="11081"/>
    <cellStyle name="no dec 2 3" xfId="13043"/>
    <cellStyle name="no dec 3" xfId="2535"/>
    <cellStyle name="no dec 4" xfId="3600"/>
    <cellStyle name="no dec 4 2" xfId="12325"/>
    <cellStyle name="no dec 5" xfId="4403"/>
    <cellStyle name="no dec 6" xfId="5215"/>
    <cellStyle name="no dec 7" xfId="6771"/>
    <cellStyle name="no dec 8" xfId="7574"/>
    <cellStyle name="no dec 9" xfId="8387"/>
    <cellStyle name="no dec_COTAÇÕES (2)" xfId="5922"/>
    <cellStyle name="Normal" xfId="0" builtinId="0"/>
    <cellStyle name="Normal - Style1" xfId="635"/>
    <cellStyle name="Normal - Style1 10" xfId="9070"/>
    <cellStyle name="Normal - Style1 11" xfId="10342"/>
    <cellStyle name="Normal - Style1 2" xfId="1725"/>
    <cellStyle name="Normal - Style1 2 2" xfId="10099"/>
    <cellStyle name="Normal - Style1 2 2 2" xfId="11082"/>
    <cellStyle name="Normal - Style1 2 3" xfId="13044"/>
    <cellStyle name="Normal - Style1 3" xfId="2536"/>
    <cellStyle name="Normal - Style1 4" xfId="3670"/>
    <cellStyle name="Normal - Style1 4 2" xfId="12326"/>
    <cellStyle name="Normal - Style1 5" xfId="4473"/>
    <cellStyle name="Normal - Style1 6" xfId="5285"/>
    <cellStyle name="Normal - Style1 7" xfId="6841"/>
    <cellStyle name="Normal - Style1 8" xfId="7644"/>
    <cellStyle name="Normal - Style1 9" xfId="8457"/>
    <cellStyle name="Normal - Style1_COTAÇÕES (2)" xfId="5923"/>
    <cellStyle name="Normal 10" xfId="636"/>
    <cellStyle name="Normal 10 10" xfId="4809"/>
    <cellStyle name="Normal 10 11" xfId="6356"/>
    <cellStyle name="Normal 10 12" xfId="7168"/>
    <cellStyle name="Normal 10 13" xfId="7981"/>
    <cellStyle name="Normal 10 14" xfId="9071"/>
    <cellStyle name="Normal 10 15" xfId="10348"/>
    <cellStyle name="Normal 10 2" xfId="637"/>
    <cellStyle name="Normal 10 2 10" xfId="9072"/>
    <cellStyle name="Normal 10 2 11" xfId="10347"/>
    <cellStyle name="Normal 10 2 2" xfId="1727"/>
    <cellStyle name="Normal 10 2 2 2" xfId="10101"/>
    <cellStyle name="Normal 10 2 2 2 2" xfId="11084"/>
    <cellStyle name="Normal 10 2 2 3" xfId="13046"/>
    <cellStyle name="Normal 10 2 3" xfId="2538"/>
    <cellStyle name="Normal 10 2 4" xfId="3209"/>
    <cellStyle name="Normal 10 2 4 2" xfId="12328"/>
    <cellStyle name="Normal 10 2 5" xfId="4021"/>
    <cellStyle name="Normal 10 2 6" xfId="4833"/>
    <cellStyle name="Normal 10 2 7" xfId="6380"/>
    <cellStyle name="Normal 10 2 8" xfId="7192"/>
    <cellStyle name="Normal 10 2 9" xfId="8005"/>
    <cellStyle name="Normal 10 2_COTAÇÕES (2)" xfId="5924"/>
    <cellStyle name="Normal 10 3" xfId="638"/>
    <cellStyle name="Normal 10 3 10" xfId="7958"/>
    <cellStyle name="Normal 10 3 11" xfId="9073"/>
    <cellStyle name="Normal 10 3 12" xfId="10346"/>
    <cellStyle name="Normal 10 3 2" xfId="639"/>
    <cellStyle name="Normal 10 3 2 10" xfId="9074"/>
    <cellStyle name="Normal 10 3 2 11" xfId="10345"/>
    <cellStyle name="Normal 10 3 2 2" xfId="1729"/>
    <cellStyle name="Normal 10 3 2 2 2" xfId="10103"/>
    <cellStyle name="Normal 10 3 2 2 2 2" xfId="11086"/>
    <cellStyle name="Normal 10 3 2 2 3" xfId="13048"/>
    <cellStyle name="Normal 10 3 2 3" xfId="2540"/>
    <cellStyle name="Normal 10 3 2 4" xfId="3668"/>
    <cellStyle name="Normal 10 3 2 4 2" xfId="12330"/>
    <cellStyle name="Normal 10 3 2 5" xfId="4471"/>
    <cellStyle name="Normal 10 3 2 6" xfId="5283"/>
    <cellStyle name="Normal 10 3 2 7" xfId="6839"/>
    <cellStyle name="Normal 10 3 2 8" xfId="7642"/>
    <cellStyle name="Normal 10 3 2 9" xfId="8455"/>
    <cellStyle name="Normal 10 3 2_COTAÇÕES (2)" xfId="5926"/>
    <cellStyle name="Normal 10 3 3" xfId="1728"/>
    <cellStyle name="Normal 10 3 3 2" xfId="10102"/>
    <cellStyle name="Normal 10 3 3 2 2" xfId="11085"/>
    <cellStyle name="Normal 10 3 3 3" xfId="13047"/>
    <cellStyle name="Normal 10 3 4" xfId="2539"/>
    <cellStyle name="Normal 10 3 5" xfId="3162"/>
    <cellStyle name="Normal 10 3 5 2" xfId="12329"/>
    <cellStyle name="Normal 10 3 6" xfId="3974"/>
    <cellStyle name="Normal 10 3 7" xfId="4786"/>
    <cellStyle name="Normal 10 3 8" xfId="6333"/>
    <cellStyle name="Normal 10 3 9" xfId="7145"/>
    <cellStyle name="Normal 10 3_COTAÇÕES (2)" xfId="5925"/>
    <cellStyle name="Normal 10 4" xfId="640"/>
    <cellStyle name="Normal 10 4 10" xfId="9075"/>
    <cellStyle name="Normal 10 4 11" xfId="10344"/>
    <cellStyle name="Normal 10 4 2" xfId="1730"/>
    <cellStyle name="Normal 10 4 2 2" xfId="10104"/>
    <cellStyle name="Normal 10 4 2 2 2" xfId="11087"/>
    <cellStyle name="Normal 10 4 2 3" xfId="13049"/>
    <cellStyle name="Normal 10 4 3" xfId="2541"/>
    <cellStyle name="Normal 10 4 4" xfId="3671"/>
    <cellStyle name="Normal 10 4 4 2" xfId="12331"/>
    <cellStyle name="Normal 10 4 5" xfId="4474"/>
    <cellStyle name="Normal 10 4 6" xfId="5286"/>
    <cellStyle name="Normal 10 4 7" xfId="6842"/>
    <cellStyle name="Normal 10 4 8" xfId="7645"/>
    <cellStyle name="Normal 10 4 9" xfId="8458"/>
    <cellStyle name="Normal 10 4_COTAÇÕES (2)" xfId="5927"/>
    <cellStyle name="Normal 10 5" xfId="641"/>
    <cellStyle name="Normal 10 5 10" xfId="9076"/>
    <cellStyle name="Normal 10 5 11" xfId="10343"/>
    <cellStyle name="Normal 10 5 2" xfId="1731"/>
    <cellStyle name="Normal 10 5 2 2" xfId="10105"/>
    <cellStyle name="Normal 10 5 2 2 2" xfId="11088"/>
    <cellStyle name="Normal 10 5 2 3" xfId="13050"/>
    <cellStyle name="Normal 10 5 3" xfId="2542"/>
    <cellStyle name="Normal 10 5 4" xfId="3672"/>
    <cellStyle name="Normal 10 5 4 2" xfId="12332"/>
    <cellStyle name="Normal 10 5 5" xfId="4475"/>
    <cellStyle name="Normal 10 5 6" xfId="5287"/>
    <cellStyle name="Normal 10 5 7" xfId="6843"/>
    <cellStyle name="Normal 10 5 8" xfId="7646"/>
    <cellStyle name="Normal 10 5 9" xfId="8459"/>
    <cellStyle name="Normal 10 5_COTAÇÕES (2)" xfId="5928"/>
    <cellStyle name="Normal 10 6" xfId="1726"/>
    <cellStyle name="Normal 10 6 2" xfId="10100"/>
    <cellStyle name="Normal 10 6 2 2" xfId="11083"/>
    <cellStyle name="Normal 10 6 3" xfId="13045"/>
    <cellStyle name="Normal 10 7" xfId="2537"/>
    <cellStyle name="Normal 10 8" xfId="3185"/>
    <cellStyle name="Normal 10 8 2" xfId="12327"/>
    <cellStyle name="Normal 10 9" xfId="3997"/>
    <cellStyle name="Normal 10_AQPNG_ORC_R01_2013_11_22(OBRA COMPLETA) 29112013-2" xfId="642"/>
    <cellStyle name="Normal 11" xfId="643"/>
    <cellStyle name="Normal 11 10" xfId="7176"/>
    <cellStyle name="Normal 11 11" xfId="7989"/>
    <cellStyle name="Normal 11 2" xfId="644"/>
    <cellStyle name="Normal 11 2 10" xfId="7954"/>
    <cellStyle name="Normal 11 2 11" xfId="9077"/>
    <cellStyle name="Normal 11 2 12" xfId="10340"/>
    <cellStyle name="Normal 11 2 2" xfId="645"/>
    <cellStyle name="Normal 11 2 2 10" xfId="9078"/>
    <cellStyle name="Normal 11 2 2 11" xfId="10339"/>
    <cellStyle name="Normal 11 2 2 2" xfId="1733"/>
    <cellStyle name="Normal 11 2 2 2 2" xfId="10108"/>
    <cellStyle name="Normal 11 2 2 2 2 2" xfId="11090"/>
    <cellStyle name="Normal 11 2 2 2 3" xfId="13052"/>
    <cellStyle name="Normal 11 2 2 3" xfId="2544"/>
    <cellStyle name="Normal 11 2 2 4" xfId="3556"/>
    <cellStyle name="Normal 11 2 2 4 2" xfId="12334"/>
    <cellStyle name="Normal 11 2 2 5" xfId="4360"/>
    <cellStyle name="Normal 11 2 2 6" xfId="5172"/>
    <cellStyle name="Normal 11 2 2 7" xfId="6727"/>
    <cellStyle name="Normal 11 2 2 8" xfId="7531"/>
    <cellStyle name="Normal 11 2 2 9" xfId="8344"/>
    <cellStyle name="Normal 11 2 2_COTAÇÕES (2)" xfId="5930"/>
    <cellStyle name="Normal 11 2 3" xfId="1732"/>
    <cellStyle name="Normal 11 2 3 2" xfId="10107"/>
    <cellStyle name="Normal 11 2 3 2 2" xfId="11089"/>
    <cellStyle name="Normal 11 2 3 3" xfId="13051"/>
    <cellStyle name="Normal 11 2 4" xfId="2543"/>
    <cellStyle name="Normal 11 2 5" xfId="3158"/>
    <cellStyle name="Normal 11 2 5 2" xfId="12333"/>
    <cellStyle name="Normal 11 2 6" xfId="3970"/>
    <cellStyle name="Normal 11 2 7" xfId="4782"/>
    <cellStyle name="Normal 11 2 8" xfId="6329"/>
    <cellStyle name="Normal 11 2 9" xfId="7141"/>
    <cellStyle name="Normal 11 2_COTAÇÕES (2)" xfId="5929"/>
    <cellStyle name="Normal 11 3" xfId="646"/>
    <cellStyle name="Normal 11 3 10" xfId="9079"/>
    <cellStyle name="Normal 11 3 11" xfId="10338"/>
    <cellStyle name="Normal 11 3 2" xfId="1734"/>
    <cellStyle name="Normal 11 3 2 2" xfId="10109"/>
    <cellStyle name="Normal 11 3 2 2 2" xfId="11091"/>
    <cellStyle name="Normal 11 3 2 3" xfId="13053"/>
    <cellStyle name="Normal 11 3 3" xfId="2545"/>
    <cellStyle name="Normal 11 3 4" xfId="3204"/>
    <cellStyle name="Normal 11 3 4 2" xfId="12335"/>
    <cellStyle name="Normal 11 3 5" xfId="4016"/>
    <cellStyle name="Normal 11 3 6" xfId="4828"/>
    <cellStyle name="Normal 11 3 7" xfId="6375"/>
    <cellStyle name="Normal 11 3 8" xfId="7187"/>
    <cellStyle name="Normal 11 3 9" xfId="8000"/>
    <cellStyle name="Normal 11 3_COTAÇÕES (2)" xfId="5931"/>
    <cellStyle name="Normal 11 4" xfId="647"/>
    <cellStyle name="Normal 11 4 10" xfId="9080"/>
    <cellStyle name="Normal 11 4 11" xfId="10337"/>
    <cellStyle name="Normal 11 4 2" xfId="1735"/>
    <cellStyle name="Normal 11 4 2 2" xfId="10110"/>
    <cellStyle name="Normal 11 4 2 2 2" xfId="11092"/>
    <cellStyle name="Normal 11 4 2 3" xfId="13054"/>
    <cellStyle name="Normal 11 4 3" xfId="2546"/>
    <cellStyle name="Normal 11 4 4" xfId="3673"/>
    <cellStyle name="Normal 11 4 4 2" xfId="12336"/>
    <cellStyle name="Normal 11 4 5" xfId="4476"/>
    <cellStyle name="Normal 11 4 6" xfId="5288"/>
    <cellStyle name="Normal 11 4 7" xfId="6844"/>
    <cellStyle name="Normal 11 4 8" xfId="7647"/>
    <cellStyle name="Normal 11 4 9" xfId="8460"/>
    <cellStyle name="Normal 11 4_COTAÇÕES (2)" xfId="5932"/>
    <cellStyle name="Normal 11 5" xfId="648"/>
    <cellStyle name="Normal 11 5 2" xfId="3674"/>
    <cellStyle name="Normal 11 5 3" xfId="4477"/>
    <cellStyle name="Normal 11 5 4" xfId="5289"/>
    <cellStyle name="Normal 11 5 5" xfId="6845"/>
    <cellStyle name="Normal 11 5 6" xfId="7648"/>
    <cellStyle name="Normal 11 5 7" xfId="8461"/>
    <cellStyle name="Normal 11 5_COTAÇÕES (2)" xfId="5933"/>
    <cellStyle name="Normal 11 6" xfId="3193"/>
    <cellStyle name="Normal 11 7" xfId="4005"/>
    <cellStyle name="Normal 11 8" xfId="4817"/>
    <cellStyle name="Normal 11 9" xfId="6364"/>
    <cellStyle name="Normal 11_AQPNG_ORC_R01_2013_11_22(OBRA COMPLETA) 29112013-2" xfId="649"/>
    <cellStyle name="Normal 12" xfId="650"/>
    <cellStyle name="Normal 12 10" xfId="3198"/>
    <cellStyle name="Normal 12 10 2" xfId="12337"/>
    <cellStyle name="Normal 12 11" xfId="4010"/>
    <cellStyle name="Normal 12 12" xfId="4822"/>
    <cellStyle name="Normal 12 13" xfId="6369"/>
    <cellStyle name="Normal 12 14" xfId="7181"/>
    <cellStyle name="Normal 12 15" xfId="7994"/>
    <cellStyle name="Normal 12 16" xfId="9082"/>
    <cellStyle name="Normal 12 17" xfId="10330"/>
    <cellStyle name="Normal 12 2" xfId="651"/>
    <cellStyle name="Normal 12 2 10" xfId="3966"/>
    <cellStyle name="Normal 12 2 10 2" xfId="13798"/>
    <cellStyle name="Normal 12 2 11" xfId="4778"/>
    <cellStyle name="Normal 12 2 11 2" xfId="13866"/>
    <cellStyle name="Normal 12 2 12" xfId="6325"/>
    <cellStyle name="Normal 12 2 12 2" xfId="13934"/>
    <cellStyle name="Normal 12 2 13" xfId="7137"/>
    <cellStyle name="Normal 12 2 13 2" xfId="14002"/>
    <cellStyle name="Normal 12 2 14" xfId="7950"/>
    <cellStyle name="Normal 12 2 14 2" xfId="14070"/>
    <cellStyle name="Normal 12 2 15" xfId="9083"/>
    <cellStyle name="Normal 12 2 15 2" xfId="14154"/>
    <cellStyle name="Normal 12 2 16" xfId="10335"/>
    <cellStyle name="Normal 12 2 16 2" xfId="14267"/>
    <cellStyle name="Normal 12 2 2" xfId="652"/>
    <cellStyle name="Normal 12 2 2 10" xfId="6846"/>
    <cellStyle name="Normal 12 2 2 10 2" xfId="13965"/>
    <cellStyle name="Normal 12 2 2 11" xfId="7649"/>
    <cellStyle name="Normal 12 2 2 11 2" xfId="14033"/>
    <cellStyle name="Normal 12 2 2 12" xfId="8462"/>
    <cellStyle name="Normal 12 2 2 12 2" xfId="14101"/>
    <cellStyle name="Normal 12 2 2 13" xfId="9084"/>
    <cellStyle name="Normal 12 2 2 13 2" xfId="14155"/>
    <cellStyle name="Normal 12 2 2 14" xfId="10334"/>
    <cellStyle name="Normal 12 2 2 14 2" xfId="14266"/>
    <cellStyle name="Normal 12 2 2 2" xfId="653"/>
    <cellStyle name="Normal 12 2 2 2 10" xfId="8463"/>
    <cellStyle name="Normal 12 2 2 2 10 2" xfId="14102"/>
    <cellStyle name="Normal 12 2 2 2 11" xfId="9445"/>
    <cellStyle name="Normal 12 2 2 2 11 2" xfId="14196"/>
    <cellStyle name="Normal 12 2 2 2 12" xfId="11042"/>
    <cellStyle name="Normal 12 2 2 2 12 2" xfId="14289"/>
    <cellStyle name="Normal 12 2 2 2 2" xfId="654"/>
    <cellStyle name="Normal 12 2 2 2 2 2" xfId="11560"/>
    <cellStyle name="Normal 12 2 2 2 2 2 2" xfId="14333"/>
    <cellStyle name="Normal 12 2 2 2 3" xfId="2099"/>
    <cellStyle name="Normal 12 2 2 2 3 2" xfId="3037"/>
    <cellStyle name="Normal 12 2 2 2 3 2 2" xfId="13620"/>
    <cellStyle name="Normal 12 2 2 2 3 2 3" xfId="14448"/>
    <cellStyle name="Normal 12 2 2 2 3 2 4" xfId="14498"/>
    <cellStyle name="Normal 12 2 2 2 3 2 5" xfId="14628"/>
    <cellStyle name="Normal 12 2 2 2 3 3" xfId="11448"/>
    <cellStyle name="Normal 12 2 2 2 3 3 2" xfId="13693"/>
    <cellStyle name="Normal 12 2 2 2 3 4" xfId="13534"/>
    <cellStyle name="Normal 12 2 2 2 3 5" xfId="13665"/>
    <cellStyle name="Normal 12 2 2 2 3 6" xfId="14593"/>
    <cellStyle name="Normal 12 2 2 2 4" xfId="2910"/>
    <cellStyle name="Normal 12 2 2 2 4 2" xfId="3053"/>
    <cellStyle name="Normal 12 2 2 2 4 2 2" xfId="13635"/>
    <cellStyle name="Normal 12 2 2 2 4 2 3" xfId="14461"/>
    <cellStyle name="Normal 12 2 2 2 4 2 4" xfId="14479"/>
    <cellStyle name="Normal 12 2 2 2 4 2 5" xfId="14643"/>
    <cellStyle name="Normal 12 2 2 2 4 3" xfId="11993"/>
    <cellStyle name="Normal 12 2 2 2 4 3 2" xfId="13713"/>
    <cellStyle name="Normal 12 2 2 2 4 4" xfId="13605"/>
    <cellStyle name="Normal 12 2 2 2 4 5" xfId="13668"/>
    <cellStyle name="Normal 12 2 2 2 4 6" xfId="14613"/>
    <cellStyle name="Normal 12 2 2 2 5" xfId="3676"/>
    <cellStyle name="Normal 12 2 2 2 5 2" xfId="12340"/>
    <cellStyle name="Normal 12 2 2 2 5 3" xfId="13762"/>
    <cellStyle name="Normal 12 2 2 2 6" xfId="4479"/>
    <cellStyle name="Normal 12 2 2 2 6 2" xfId="13830"/>
    <cellStyle name="Normal 12 2 2 2 7" xfId="5291"/>
    <cellStyle name="Normal 12 2 2 2 7 2" xfId="13898"/>
    <cellStyle name="Normal 12 2 2 2 8" xfId="6847"/>
    <cellStyle name="Normal 12 2 2 2 8 2" xfId="13966"/>
    <cellStyle name="Normal 12 2 2 2 9" xfId="7650"/>
    <cellStyle name="Normal 12 2 2 2 9 2" xfId="14034"/>
    <cellStyle name="Normal 12 2 2 2_COTAÇÕES (2)" xfId="5935"/>
    <cellStyle name="Normal 12 2 2 3" xfId="655"/>
    <cellStyle name="Normal 12 2 2 3 2" xfId="9804"/>
    <cellStyle name="Normal 12 2 2 3 2 2" xfId="14225"/>
    <cellStyle name="Normal 12 2 2 4" xfId="656"/>
    <cellStyle name="Normal 12 2 2 5" xfId="1738"/>
    <cellStyle name="Normal 12 2 2 5 2" xfId="3028"/>
    <cellStyle name="Normal 12 2 2 5 2 2" xfId="13613"/>
    <cellStyle name="Normal 12 2 2 5 2 3" xfId="13700"/>
    <cellStyle name="Normal 12 2 2 5 2 4" xfId="14562"/>
    <cellStyle name="Normal 12 2 2 5 2 5" xfId="14621"/>
    <cellStyle name="Normal 12 2 2 5 3" xfId="11094"/>
    <cellStyle name="Normal 12 2 2 5 3 2" xfId="13681"/>
    <cellStyle name="Normal 12 2 2 5 4" xfId="13493"/>
    <cellStyle name="Normal 12 2 2 5 5" xfId="14534"/>
    <cellStyle name="Normal 12 2 2 5 6" xfId="14584"/>
    <cellStyle name="Normal 12 2 2 6" xfId="2549"/>
    <cellStyle name="Normal 12 2 2 6 2" xfId="3046"/>
    <cellStyle name="Normal 12 2 2 6 2 2" xfId="13628"/>
    <cellStyle name="Normal 12 2 2 6 2 3" xfId="14454"/>
    <cellStyle name="Normal 12 2 2 6 2 4" xfId="14500"/>
    <cellStyle name="Normal 12 2 2 6 2 5" xfId="14636"/>
    <cellStyle name="Normal 12 2 2 6 3" xfId="11693"/>
    <cellStyle name="Normal 12 2 2 6 3 2" xfId="13705"/>
    <cellStyle name="Normal 12 2 2 6 4" xfId="13564"/>
    <cellStyle name="Normal 12 2 2 6 5" xfId="13691"/>
    <cellStyle name="Normal 12 2 2 6 6" xfId="14604"/>
    <cellStyle name="Normal 12 2 2 7" xfId="3675"/>
    <cellStyle name="Normal 12 2 2 7 2" xfId="12339"/>
    <cellStyle name="Normal 12 2 2 7 3" xfId="13761"/>
    <cellStyle name="Normal 12 2 2 8" xfId="4478"/>
    <cellStyle name="Normal 12 2 2 8 2" xfId="13829"/>
    <cellStyle name="Normal 12 2 2 9" xfId="5290"/>
    <cellStyle name="Normal 12 2 2 9 2" xfId="13897"/>
    <cellStyle name="Normal 12 2 2_COTAÇÕES (2)" xfId="5934"/>
    <cellStyle name="Normal 12 2 3" xfId="657"/>
    <cellStyle name="Normal 12 2 3 10" xfId="6848"/>
    <cellStyle name="Normal 12 2 3 10 2" xfId="13967"/>
    <cellStyle name="Normal 12 2 3 11" xfId="7651"/>
    <cellStyle name="Normal 12 2 3 11 2" xfId="14035"/>
    <cellStyle name="Normal 12 2 3 12" xfId="8464"/>
    <cellStyle name="Normal 12 2 3 12 2" xfId="14103"/>
    <cellStyle name="Normal 12 2 3 13" xfId="9085"/>
    <cellStyle name="Normal 12 2 3 13 2" xfId="14156"/>
    <cellStyle name="Normal 12 2 3 14" xfId="10333"/>
    <cellStyle name="Normal 12 2 3 14 2" xfId="14265"/>
    <cellStyle name="Normal 12 2 3 2" xfId="658"/>
    <cellStyle name="Normal 12 2 3 2 10" xfId="8465"/>
    <cellStyle name="Normal 12 2 3 2 10 2" xfId="14104"/>
    <cellStyle name="Normal 12 2 3 2 11" xfId="9446"/>
    <cellStyle name="Normal 12 2 3 2 11 2" xfId="14197"/>
    <cellStyle name="Normal 12 2 3 2 12" xfId="9955"/>
    <cellStyle name="Normal 12 2 3 2 12 2" xfId="14245"/>
    <cellStyle name="Normal 12 2 3 2 2" xfId="659"/>
    <cellStyle name="Normal 12 2 3 2 2 2" xfId="11557"/>
    <cellStyle name="Normal 12 2 3 2 2 2 2" xfId="14330"/>
    <cellStyle name="Normal 12 2 3 2 3" xfId="2100"/>
    <cellStyle name="Normal 12 2 3 2 3 2" xfId="3038"/>
    <cellStyle name="Normal 12 2 3 2 3 2 2" xfId="13621"/>
    <cellStyle name="Normal 12 2 3 2 3 2 3" xfId="14449"/>
    <cellStyle name="Normal 12 2 3 2 3 2 4" xfId="14491"/>
    <cellStyle name="Normal 12 2 3 2 3 2 5" xfId="14629"/>
    <cellStyle name="Normal 12 2 3 2 3 3" xfId="11449"/>
    <cellStyle name="Normal 12 2 3 2 3 3 2" xfId="13694"/>
    <cellStyle name="Normal 12 2 3 2 3 4" xfId="13535"/>
    <cellStyle name="Normal 12 2 3 2 3 5" xfId="14559"/>
    <cellStyle name="Normal 12 2 3 2 3 6" xfId="14594"/>
    <cellStyle name="Normal 12 2 3 2 4" xfId="2911"/>
    <cellStyle name="Normal 12 2 3 2 4 2" xfId="3054"/>
    <cellStyle name="Normal 12 2 3 2 4 2 2" xfId="13636"/>
    <cellStyle name="Normal 12 2 3 2 4 2 3" xfId="14462"/>
    <cellStyle name="Normal 12 2 3 2 4 2 4" xfId="13701"/>
    <cellStyle name="Normal 12 2 3 2 4 2 5" xfId="14644"/>
    <cellStyle name="Normal 12 2 3 2 4 3" xfId="11994"/>
    <cellStyle name="Normal 12 2 3 2 4 3 2" xfId="13714"/>
    <cellStyle name="Normal 12 2 3 2 4 4" xfId="13606"/>
    <cellStyle name="Normal 12 2 3 2 4 5" xfId="14576"/>
    <cellStyle name="Normal 12 2 3 2 4 6" xfId="14614"/>
    <cellStyle name="Normal 12 2 3 2 5" xfId="3678"/>
    <cellStyle name="Normal 12 2 3 2 5 2" xfId="12342"/>
    <cellStyle name="Normal 12 2 3 2 5 3" xfId="13764"/>
    <cellStyle name="Normal 12 2 3 2 6" xfId="4481"/>
    <cellStyle name="Normal 12 2 3 2 6 2" xfId="13832"/>
    <cellStyle name="Normal 12 2 3 2 7" xfId="5293"/>
    <cellStyle name="Normal 12 2 3 2 7 2" xfId="13900"/>
    <cellStyle name="Normal 12 2 3 2 8" xfId="6849"/>
    <cellStyle name="Normal 12 2 3 2 8 2" xfId="13968"/>
    <cellStyle name="Normal 12 2 3 2 9" xfId="7652"/>
    <cellStyle name="Normal 12 2 3 2 9 2" xfId="14036"/>
    <cellStyle name="Normal 12 2 3 2_COTAÇÕES (2)" xfId="5937"/>
    <cellStyle name="Normal 12 2 3 3" xfId="660"/>
    <cellStyle name="Normal 12 2 3 3 2" xfId="9819"/>
    <cellStyle name="Normal 12 2 3 3 2 2" xfId="14239"/>
    <cellStyle name="Normal 12 2 3 4" xfId="661"/>
    <cellStyle name="Normal 12 2 3 5" xfId="1739"/>
    <cellStyle name="Normal 12 2 3 5 2" xfId="3029"/>
    <cellStyle name="Normal 12 2 3 5 2 2" xfId="13614"/>
    <cellStyle name="Normal 12 2 3 5 2 3" xfId="13667"/>
    <cellStyle name="Normal 12 2 3 5 2 4" xfId="14482"/>
    <cellStyle name="Normal 12 2 3 5 2 5" xfId="14622"/>
    <cellStyle name="Normal 12 2 3 5 3" xfId="11095"/>
    <cellStyle name="Normal 12 2 3 5 3 2" xfId="13682"/>
    <cellStyle name="Normal 12 2 3 5 4" xfId="13494"/>
    <cellStyle name="Normal 12 2 3 5 5" xfId="14528"/>
    <cellStyle name="Normal 12 2 3 5 6" xfId="14585"/>
    <cellStyle name="Normal 12 2 3 6" xfId="2550"/>
    <cellStyle name="Normal 12 2 3 6 2" xfId="3047"/>
    <cellStyle name="Normal 12 2 3 6 2 2" xfId="13629"/>
    <cellStyle name="Normal 12 2 3 6 2 3" xfId="14455"/>
    <cellStyle name="Normal 12 2 3 6 2 4" xfId="14517"/>
    <cellStyle name="Normal 12 2 3 6 2 5" xfId="14637"/>
    <cellStyle name="Normal 12 2 3 6 3" xfId="11694"/>
    <cellStyle name="Normal 12 2 3 6 3 2" xfId="13706"/>
    <cellStyle name="Normal 12 2 3 6 4" xfId="13565"/>
    <cellStyle name="Normal 12 2 3 6 5" xfId="14501"/>
    <cellStyle name="Normal 12 2 3 6 6" xfId="14605"/>
    <cellStyle name="Normal 12 2 3 7" xfId="3677"/>
    <cellStyle name="Normal 12 2 3 7 2" xfId="12341"/>
    <cellStyle name="Normal 12 2 3 7 3" xfId="13763"/>
    <cellStyle name="Normal 12 2 3 8" xfId="4480"/>
    <cellStyle name="Normal 12 2 3 8 2" xfId="13831"/>
    <cellStyle name="Normal 12 2 3 9" xfId="5292"/>
    <cellStyle name="Normal 12 2 3 9 2" xfId="13899"/>
    <cellStyle name="Normal 12 2 3_COTAÇÕES (2)" xfId="5936"/>
    <cellStyle name="Normal 12 2 4" xfId="662"/>
    <cellStyle name="Normal 12 2 4 10" xfId="8467"/>
    <cellStyle name="Normal 12 2 4 10 2" xfId="14105"/>
    <cellStyle name="Normal 12 2 4 11" xfId="9444"/>
    <cellStyle name="Normal 12 2 4 11 2" xfId="14195"/>
    <cellStyle name="Normal 12 2 4 12" xfId="11644"/>
    <cellStyle name="Normal 12 2 4 12 2" xfId="14351"/>
    <cellStyle name="Normal 12 2 4 2" xfId="663"/>
    <cellStyle name="Normal 12 2 4 2 2" xfId="11559"/>
    <cellStyle name="Normal 12 2 4 2 2 2" xfId="14332"/>
    <cellStyle name="Normal 12 2 4 3" xfId="2098"/>
    <cellStyle name="Normal 12 2 4 3 2" xfId="3036"/>
    <cellStyle name="Normal 12 2 4 3 2 2" xfId="13619"/>
    <cellStyle name="Normal 12 2 4 3 2 3" xfId="14447"/>
    <cellStyle name="Normal 12 2 4 3 2 4" xfId="14507"/>
    <cellStyle name="Normal 12 2 4 3 2 5" xfId="14627"/>
    <cellStyle name="Normal 12 2 4 3 3" xfId="11447"/>
    <cellStyle name="Normal 12 2 4 3 3 2" xfId="13692"/>
    <cellStyle name="Normal 12 2 4 3 4" xfId="13533"/>
    <cellStyle name="Normal 12 2 4 3 5" xfId="14515"/>
    <cellStyle name="Normal 12 2 4 3 6" xfId="14592"/>
    <cellStyle name="Normal 12 2 4 4" xfId="2909"/>
    <cellStyle name="Normal 12 2 4 4 2" xfId="3052"/>
    <cellStyle name="Normal 12 2 4 4 2 2" xfId="13634"/>
    <cellStyle name="Normal 12 2 4 4 2 3" xfId="14460"/>
    <cellStyle name="Normal 12 2 4 4 2 4" xfId="14564"/>
    <cellStyle name="Normal 12 2 4 4 2 5" xfId="14642"/>
    <cellStyle name="Normal 12 2 4 4 3" xfId="11992"/>
    <cellStyle name="Normal 12 2 4 4 3 2" xfId="13712"/>
    <cellStyle name="Normal 12 2 4 4 4" xfId="13604"/>
    <cellStyle name="Normal 12 2 4 4 5" xfId="14481"/>
    <cellStyle name="Normal 12 2 4 4 6" xfId="14612"/>
    <cellStyle name="Normal 12 2 4 5" xfId="3680"/>
    <cellStyle name="Normal 12 2 4 5 2" xfId="12343"/>
    <cellStyle name="Normal 12 2 4 5 3" xfId="13765"/>
    <cellStyle name="Normal 12 2 4 6" xfId="4483"/>
    <cellStyle name="Normal 12 2 4 6 2" xfId="13833"/>
    <cellStyle name="Normal 12 2 4 7" xfId="5295"/>
    <cellStyle name="Normal 12 2 4 7 2" xfId="13901"/>
    <cellStyle name="Normal 12 2 4 8" xfId="6851"/>
    <cellStyle name="Normal 12 2 4 8 2" xfId="13969"/>
    <cellStyle name="Normal 12 2 4 9" xfId="7654"/>
    <cellStyle name="Normal 12 2 4 9 2" xfId="14037"/>
    <cellStyle name="Normal 12 2 4_COTAÇÕES (2)" xfId="5938"/>
    <cellStyle name="Normal 12 2 5" xfId="664"/>
    <cellStyle name="Normal 12 2 5 2" xfId="9821"/>
    <cellStyle name="Normal 12 2 5 2 2" xfId="14240"/>
    <cellStyle name="Normal 12 2 6" xfId="665"/>
    <cellStyle name="Normal 12 2 7" xfId="1737"/>
    <cellStyle name="Normal 12 2 7 2" xfId="3027"/>
    <cellStyle name="Normal 12 2 7 2 2" xfId="13612"/>
    <cellStyle name="Normal 12 2 7 2 3" xfId="13654"/>
    <cellStyle name="Normal 12 2 7 2 4" xfId="14490"/>
    <cellStyle name="Normal 12 2 7 2 5" xfId="14620"/>
    <cellStyle name="Normal 12 2 7 3" xfId="11093"/>
    <cellStyle name="Normal 12 2 7 3 2" xfId="13680"/>
    <cellStyle name="Normal 12 2 7 4" xfId="13492"/>
    <cellStyle name="Normal 12 2 7 5" xfId="13663"/>
    <cellStyle name="Normal 12 2 7 6" xfId="14583"/>
    <cellStyle name="Normal 12 2 8" xfId="2548"/>
    <cellStyle name="Normal 12 2 8 2" xfId="3045"/>
    <cellStyle name="Normal 12 2 8 2 2" xfId="13627"/>
    <cellStyle name="Normal 12 2 8 2 3" xfId="14453"/>
    <cellStyle name="Normal 12 2 8 2 4" xfId="13679"/>
    <cellStyle name="Normal 12 2 8 2 5" xfId="14635"/>
    <cellStyle name="Normal 12 2 8 3" xfId="11692"/>
    <cellStyle name="Normal 12 2 8 3 2" xfId="13704"/>
    <cellStyle name="Normal 12 2 8 4" xfId="13563"/>
    <cellStyle name="Normal 12 2 8 5" xfId="14544"/>
    <cellStyle name="Normal 12 2 8 6" xfId="14603"/>
    <cellStyle name="Normal 12 2 9" xfId="3154"/>
    <cellStyle name="Normal 12 2 9 2" xfId="12338"/>
    <cellStyle name="Normal 12 2 9 3" xfId="13729"/>
    <cellStyle name="Normal 12 2_CÁLCULO DE HORAS - tabela MARÇO 2014" xfId="666"/>
    <cellStyle name="Normal 12 3" xfId="667"/>
    <cellStyle name="Normal 12 3 10" xfId="5194"/>
    <cellStyle name="Normal 12 3 10 2" xfId="13893"/>
    <cellStyle name="Normal 12 3 11" xfId="6750"/>
    <cellStyle name="Normal 12 3 11 2" xfId="13961"/>
    <cellStyle name="Normal 12 3 12" xfId="7553"/>
    <cellStyle name="Normal 12 3 12 2" xfId="14029"/>
    <cellStyle name="Normal 12 3 13" xfId="8366"/>
    <cellStyle name="Normal 12 3 13 2" xfId="14097"/>
    <cellStyle name="Normal 12 3 14" xfId="9086"/>
    <cellStyle name="Normal 12 3 14 2" xfId="14157"/>
    <cellStyle name="Normal 12 3 15" xfId="10332"/>
    <cellStyle name="Normal 12 3 15 2" xfId="14264"/>
    <cellStyle name="Normal 12 3 2" xfId="668"/>
    <cellStyle name="Normal 12 3 2 10" xfId="6769"/>
    <cellStyle name="Normal 12 3 2 10 2" xfId="13963"/>
    <cellStyle name="Normal 12 3 2 11" xfId="7572"/>
    <cellStyle name="Normal 12 3 2 11 2" xfId="14031"/>
    <cellStyle name="Normal 12 3 2 12" xfId="8385"/>
    <cellStyle name="Normal 12 3 2 12 2" xfId="14099"/>
    <cellStyle name="Normal 12 3 2 13" xfId="9087"/>
    <cellStyle name="Normal 12 3 2 13 2" xfId="14158"/>
    <cellStyle name="Normal 12 3 2 14" xfId="10331"/>
    <cellStyle name="Normal 12 3 2 14 2" xfId="14263"/>
    <cellStyle name="Normal 12 3 2 2" xfId="669"/>
    <cellStyle name="Normal 12 3 2 2 10" xfId="8388"/>
    <cellStyle name="Normal 12 3 2 2 10 2" xfId="14100"/>
    <cellStyle name="Normal 12 3 2 2 11" xfId="9448"/>
    <cellStyle name="Normal 12 3 2 2 11 2" xfId="14199"/>
    <cellStyle name="Normal 12 3 2 2 12" xfId="11646"/>
    <cellStyle name="Normal 12 3 2 2 12 2" xfId="14352"/>
    <cellStyle name="Normal 12 3 2 2 2" xfId="670"/>
    <cellStyle name="Normal 12 3 2 2 2 2" xfId="11556"/>
    <cellStyle name="Normal 12 3 2 2 2 2 2" xfId="14329"/>
    <cellStyle name="Normal 12 3 2 2 3" xfId="2102"/>
    <cellStyle name="Normal 12 3 2 2 3 2" xfId="3040"/>
    <cellStyle name="Normal 12 3 2 2 3 2 2" xfId="13623"/>
    <cellStyle name="Normal 12 3 2 2 3 2 3" xfId="14451"/>
    <cellStyle name="Normal 12 3 2 2 3 2 4" xfId="14484"/>
    <cellStyle name="Normal 12 3 2 2 3 2 5" xfId="14631"/>
    <cellStyle name="Normal 12 3 2 2 3 3" xfId="11451"/>
    <cellStyle name="Normal 12 3 2 2 3 3 2" xfId="13696"/>
    <cellStyle name="Normal 12 3 2 2 3 4" xfId="13537"/>
    <cellStyle name="Normal 12 3 2 2 3 5" xfId="14522"/>
    <cellStyle name="Normal 12 3 2 2 3 6" xfId="14596"/>
    <cellStyle name="Normal 12 3 2 2 4" xfId="2913"/>
    <cellStyle name="Normal 12 3 2 2 4 2" xfId="3056"/>
    <cellStyle name="Normal 12 3 2 2 4 2 2" xfId="13638"/>
    <cellStyle name="Normal 12 3 2 2 4 2 3" xfId="14464"/>
    <cellStyle name="Normal 12 3 2 2 4 2 4" xfId="14552"/>
    <cellStyle name="Normal 12 3 2 2 4 2 5" xfId="14646"/>
    <cellStyle name="Normal 12 3 2 2 4 3" xfId="11996"/>
    <cellStyle name="Normal 12 3 2 2 4 3 2" xfId="13716"/>
    <cellStyle name="Normal 12 3 2 2 4 4" xfId="13608"/>
    <cellStyle name="Normal 12 3 2 2 4 5" xfId="14543"/>
    <cellStyle name="Normal 12 3 2 2 4 6" xfId="14616"/>
    <cellStyle name="Normal 12 3 2 2 5" xfId="3601"/>
    <cellStyle name="Normal 12 3 2 2 5 2" xfId="12346"/>
    <cellStyle name="Normal 12 3 2 2 5 3" xfId="13760"/>
    <cellStyle name="Normal 12 3 2 2 6" xfId="4404"/>
    <cellStyle name="Normal 12 3 2 2 6 2" xfId="13828"/>
    <cellStyle name="Normal 12 3 2 2 7" xfId="5216"/>
    <cellStyle name="Normal 12 3 2 2 7 2" xfId="13896"/>
    <cellStyle name="Normal 12 3 2 2 8" xfId="6772"/>
    <cellStyle name="Normal 12 3 2 2 8 2" xfId="13964"/>
    <cellStyle name="Normal 12 3 2 2 9" xfId="7575"/>
    <cellStyle name="Normal 12 3 2 2 9 2" xfId="14032"/>
    <cellStyle name="Normal 12 3 2 2_COTAÇÕES (2)" xfId="5940"/>
    <cellStyle name="Normal 12 3 2 3" xfId="671"/>
    <cellStyle name="Normal 12 3 2 3 2" xfId="9817"/>
    <cellStyle name="Normal 12 3 2 3 2 2" xfId="14237"/>
    <cellStyle name="Normal 12 3 2 4" xfId="672"/>
    <cellStyle name="Normal 12 3 2 5" xfId="1741"/>
    <cellStyle name="Normal 12 3 2 5 2" xfId="3031"/>
    <cellStyle name="Normal 12 3 2 5 2 2" xfId="13616"/>
    <cellStyle name="Normal 12 3 2 5 2 3" xfId="14444"/>
    <cellStyle name="Normal 12 3 2 5 2 4" xfId="14569"/>
    <cellStyle name="Normal 12 3 2 5 2 5" xfId="14624"/>
    <cellStyle name="Normal 12 3 2 5 3" xfId="11097"/>
    <cellStyle name="Normal 12 3 2 5 3 2" xfId="13684"/>
    <cellStyle name="Normal 12 3 2 5 4" xfId="13496"/>
    <cellStyle name="Normal 12 3 2 5 5" xfId="13664"/>
    <cellStyle name="Normal 12 3 2 5 6" xfId="14587"/>
    <cellStyle name="Normal 12 3 2 6" xfId="2552"/>
    <cellStyle name="Normal 12 3 2 6 2" xfId="3049"/>
    <cellStyle name="Normal 12 3 2 6 2 2" xfId="13631"/>
    <cellStyle name="Normal 12 3 2 6 2 3" xfId="14457"/>
    <cellStyle name="Normal 12 3 2 6 2 4" xfId="14504"/>
    <cellStyle name="Normal 12 3 2 6 2 5" xfId="14639"/>
    <cellStyle name="Normal 12 3 2 6 3" xfId="11696"/>
    <cellStyle name="Normal 12 3 2 6 3 2" xfId="13708"/>
    <cellStyle name="Normal 12 3 2 6 4" xfId="13567"/>
    <cellStyle name="Normal 12 3 2 6 5" xfId="14513"/>
    <cellStyle name="Normal 12 3 2 6 6" xfId="14607"/>
    <cellStyle name="Normal 12 3 2 7" xfId="3598"/>
    <cellStyle name="Normal 12 3 2 7 2" xfId="12345"/>
    <cellStyle name="Normal 12 3 2 7 3" xfId="13759"/>
    <cellStyle name="Normal 12 3 2 8" xfId="4401"/>
    <cellStyle name="Normal 12 3 2 8 2" xfId="13827"/>
    <cellStyle name="Normal 12 3 2 9" xfId="5213"/>
    <cellStyle name="Normal 12 3 2 9 2" xfId="13895"/>
    <cellStyle name="Normal 12 3 2_COTAÇÕES (2)" xfId="5939"/>
    <cellStyle name="Normal 12 3 3" xfId="673"/>
    <cellStyle name="Normal 12 3 3 10" xfId="8011"/>
    <cellStyle name="Normal 12 3 3 10 2" xfId="14073"/>
    <cellStyle name="Normal 12 3 3 11" xfId="9447"/>
    <cellStyle name="Normal 12 3 3 11 2" xfId="14198"/>
    <cellStyle name="Normal 12 3 3 12" xfId="9954"/>
    <cellStyle name="Normal 12 3 3 12 2" xfId="14244"/>
    <cellStyle name="Normal 12 3 3 2" xfId="674"/>
    <cellStyle name="Normal 12 3 3 2 2" xfId="11558"/>
    <cellStyle name="Normal 12 3 3 2 2 2" xfId="14331"/>
    <cellStyle name="Normal 12 3 3 3" xfId="2101"/>
    <cellStyle name="Normal 12 3 3 3 2" xfId="3039"/>
    <cellStyle name="Normal 12 3 3 3 2 2" xfId="13622"/>
    <cellStyle name="Normal 12 3 3 3 2 3" xfId="14450"/>
    <cellStyle name="Normal 12 3 3 3 2 4" xfId="14563"/>
    <cellStyle name="Normal 12 3 3 3 2 5" xfId="14630"/>
    <cellStyle name="Normal 12 3 3 3 3" xfId="11450"/>
    <cellStyle name="Normal 12 3 3 3 3 2" xfId="13695"/>
    <cellStyle name="Normal 12 3 3 3 4" xfId="13536"/>
    <cellStyle name="Normal 12 3 3 3 5" xfId="14526"/>
    <cellStyle name="Normal 12 3 3 3 6" xfId="14595"/>
    <cellStyle name="Normal 12 3 3 4" xfId="2912"/>
    <cellStyle name="Normal 12 3 3 4 2" xfId="3055"/>
    <cellStyle name="Normal 12 3 3 4 2 2" xfId="13637"/>
    <cellStyle name="Normal 12 3 3 4 2 3" xfId="14463"/>
    <cellStyle name="Normal 12 3 3 4 2 4" xfId="14575"/>
    <cellStyle name="Normal 12 3 3 4 2 5" xfId="14645"/>
    <cellStyle name="Normal 12 3 3 4 3" xfId="11995"/>
    <cellStyle name="Normal 12 3 3 4 3 2" xfId="13715"/>
    <cellStyle name="Normal 12 3 3 4 4" xfId="13607"/>
    <cellStyle name="Normal 12 3 3 4 5" xfId="14553"/>
    <cellStyle name="Normal 12 3 3 4 6" xfId="14615"/>
    <cellStyle name="Normal 12 3 3 5" xfId="3215"/>
    <cellStyle name="Normal 12 3 3 5 2" xfId="12347"/>
    <cellStyle name="Normal 12 3 3 5 3" xfId="13733"/>
    <cellStyle name="Normal 12 3 3 6" xfId="4027"/>
    <cellStyle name="Normal 12 3 3 6 2" xfId="13801"/>
    <cellStyle name="Normal 12 3 3 7" xfId="4839"/>
    <cellStyle name="Normal 12 3 3 7 2" xfId="13869"/>
    <cellStyle name="Normal 12 3 3 8" xfId="6386"/>
    <cellStyle name="Normal 12 3 3 8 2" xfId="13937"/>
    <cellStyle name="Normal 12 3 3 9" xfId="7198"/>
    <cellStyle name="Normal 12 3 3 9 2" xfId="14005"/>
    <cellStyle name="Normal 12 3 3_COTAÇÕES (2)" xfId="5941"/>
    <cellStyle name="Normal 12 3 4" xfId="675"/>
    <cellStyle name="Normal 12 3 4 2" xfId="9818"/>
    <cellStyle name="Normal 12 3 4 2 2" xfId="14238"/>
    <cellStyle name="Normal 12 3 5" xfId="676"/>
    <cellStyle name="Normal 12 3 6" xfId="1740"/>
    <cellStyle name="Normal 12 3 6 2" xfId="3030"/>
    <cellStyle name="Normal 12 3 6 2 2" xfId="13615"/>
    <cellStyle name="Normal 12 3 6 2 3" xfId="13653"/>
    <cellStyle name="Normal 12 3 6 2 4" xfId="13671"/>
    <cellStyle name="Normal 12 3 6 2 5" xfId="14623"/>
    <cellStyle name="Normal 12 3 6 3" xfId="11096"/>
    <cellStyle name="Normal 12 3 6 3 2" xfId="13683"/>
    <cellStyle name="Normal 12 3 6 4" xfId="13495"/>
    <cellStyle name="Normal 12 3 6 5" xfId="14519"/>
    <cellStyle name="Normal 12 3 6 6" xfId="14586"/>
    <cellStyle name="Normal 12 3 7" xfId="2551"/>
    <cellStyle name="Normal 12 3 7 2" xfId="3048"/>
    <cellStyle name="Normal 12 3 7 2 2" xfId="13630"/>
    <cellStyle name="Normal 12 3 7 2 3" xfId="14456"/>
    <cellStyle name="Normal 12 3 7 2 4" xfId="14511"/>
    <cellStyle name="Normal 12 3 7 2 5" xfId="14638"/>
    <cellStyle name="Normal 12 3 7 3" xfId="11695"/>
    <cellStyle name="Normal 12 3 7 3 2" xfId="13707"/>
    <cellStyle name="Normal 12 3 7 4" xfId="13566"/>
    <cellStyle name="Normal 12 3 7 5" xfId="14521"/>
    <cellStyle name="Normal 12 3 7 6" xfId="14606"/>
    <cellStyle name="Normal 12 3 8" xfId="3579"/>
    <cellStyle name="Normal 12 3 8 2" xfId="12344"/>
    <cellStyle name="Normal 12 3 8 3" xfId="13757"/>
    <cellStyle name="Normal 12 3 9" xfId="4382"/>
    <cellStyle name="Normal 12 3 9 2" xfId="13825"/>
    <cellStyle name="Normal 12 3_CÁLCULO DE HORAS - tabela MARÇO 2014" xfId="677"/>
    <cellStyle name="Normal 12 4" xfId="678"/>
    <cellStyle name="Normal 12 4 10" xfId="6475"/>
    <cellStyle name="Normal 12 4 10 2" xfId="13943"/>
    <cellStyle name="Normal 12 4 11" xfId="7284"/>
    <cellStyle name="Normal 12 4 11 2" xfId="14011"/>
    <cellStyle name="Normal 12 4 12" xfId="8097"/>
    <cellStyle name="Normal 12 4 12 2" xfId="14079"/>
    <cellStyle name="Normal 12 4 13" xfId="9088"/>
    <cellStyle name="Normal 12 4 13 2" xfId="14159"/>
    <cellStyle name="Normal 12 4 14" xfId="11803"/>
    <cellStyle name="Normal 12 4 14 2" xfId="14379"/>
    <cellStyle name="Normal 12 4 2" xfId="679"/>
    <cellStyle name="Normal 12 4 2 10" xfId="8471"/>
    <cellStyle name="Normal 12 4 2 10 2" xfId="14106"/>
    <cellStyle name="Normal 12 4 2 11" xfId="9449"/>
    <cellStyle name="Normal 12 4 2 11 2" xfId="14200"/>
    <cellStyle name="Normal 12 4 2 12" xfId="11044"/>
    <cellStyle name="Normal 12 4 2 12 2" xfId="14290"/>
    <cellStyle name="Normal 12 4 2 2" xfId="680"/>
    <cellStyle name="Normal 12 4 2 2 2" xfId="11554"/>
    <cellStyle name="Normal 12 4 2 2 2 2" xfId="14327"/>
    <cellStyle name="Normal 12 4 2 3" xfId="2103"/>
    <cellStyle name="Normal 12 4 2 3 2" xfId="3041"/>
    <cellStyle name="Normal 12 4 2 3 2 2" xfId="13624"/>
    <cellStyle name="Normal 12 4 2 3 2 3" xfId="14452"/>
    <cellStyle name="Normal 12 4 2 3 2 4" xfId="13670"/>
    <cellStyle name="Normal 12 4 2 3 2 5" xfId="14632"/>
    <cellStyle name="Normal 12 4 2 3 3" xfId="11452"/>
    <cellStyle name="Normal 12 4 2 3 3 2" xfId="13697"/>
    <cellStyle name="Normal 12 4 2 3 4" xfId="13538"/>
    <cellStyle name="Normal 12 4 2 3 5" xfId="14514"/>
    <cellStyle name="Normal 12 4 2 3 6" xfId="14597"/>
    <cellStyle name="Normal 12 4 2 4" xfId="2914"/>
    <cellStyle name="Normal 12 4 2 4 2" xfId="3057"/>
    <cellStyle name="Normal 12 4 2 4 2 2" xfId="13639"/>
    <cellStyle name="Normal 12 4 2 4 2 3" xfId="14465"/>
    <cellStyle name="Normal 12 4 2 4 2 4" xfId="14542"/>
    <cellStyle name="Normal 12 4 2 4 2 5" xfId="14647"/>
    <cellStyle name="Normal 12 4 2 4 3" xfId="11997"/>
    <cellStyle name="Normal 12 4 2 4 3 2" xfId="13717"/>
    <cellStyle name="Normal 12 4 2 4 4" xfId="13609"/>
    <cellStyle name="Normal 12 4 2 4 5" xfId="13658"/>
    <cellStyle name="Normal 12 4 2 4 6" xfId="14617"/>
    <cellStyle name="Normal 12 4 2 5" xfId="3684"/>
    <cellStyle name="Normal 12 4 2 5 2" xfId="12349"/>
    <cellStyle name="Normal 12 4 2 5 3" xfId="13766"/>
    <cellStyle name="Normal 12 4 2 6" xfId="4487"/>
    <cellStyle name="Normal 12 4 2 6 2" xfId="13834"/>
    <cellStyle name="Normal 12 4 2 7" xfId="5299"/>
    <cellStyle name="Normal 12 4 2 7 2" xfId="13902"/>
    <cellStyle name="Normal 12 4 2 8" xfId="6855"/>
    <cellStyle name="Normal 12 4 2 8 2" xfId="13970"/>
    <cellStyle name="Normal 12 4 2 9" xfId="7658"/>
    <cellStyle name="Normal 12 4 2 9 2" xfId="14038"/>
    <cellStyle name="Normal 12 4 2_COTAÇÕES (2)" xfId="5943"/>
    <cellStyle name="Normal 12 4 3" xfId="681"/>
    <cellStyle name="Normal 12 4 3 2" xfId="9816"/>
    <cellStyle name="Normal 12 4 3 2 2" xfId="14236"/>
    <cellStyle name="Normal 12 4 4" xfId="682"/>
    <cellStyle name="Normal 12 4 5" xfId="1742"/>
    <cellStyle name="Normal 12 4 5 2" xfId="3032"/>
    <cellStyle name="Normal 12 4 5 2 2" xfId="13617"/>
    <cellStyle name="Normal 12 4 5 2 3" xfId="14445"/>
    <cellStyle name="Normal 12 4 5 2 4" xfId="14550"/>
    <cellStyle name="Normal 12 4 5 2 5" xfId="14625"/>
    <cellStyle name="Normal 12 4 5 3" xfId="11098"/>
    <cellStyle name="Normal 12 4 5 3 2" xfId="13685"/>
    <cellStyle name="Normal 12 4 5 4" xfId="13497"/>
    <cellStyle name="Normal 12 4 5 5" xfId="14535"/>
    <cellStyle name="Normal 12 4 5 6" xfId="14588"/>
    <cellStyle name="Normal 12 4 6" xfId="2553"/>
    <cellStyle name="Normal 12 4 6 2" xfId="3050"/>
    <cellStyle name="Normal 12 4 6 2 2" xfId="13632"/>
    <cellStyle name="Normal 12 4 6 2 3" xfId="14458"/>
    <cellStyle name="Normal 12 4 6 2 4" xfId="14493"/>
    <cellStyle name="Normal 12 4 6 2 5" xfId="14640"/>
    <cellStyle name="Normal 12 4 6 3" xfId="11697"/>
    <cellStyle name="Normal 12 4 6 3 2" xfId="13709"/>
    <cellStyle name="Normal 12 4 6 4" xfId="13568"/>
    <cellStyle name="Normal 12 4 6 5" xfId="14508"/>
    <cellStyle name="Normal 12 4 6 6" xfId="14608"/>
    <cellStyle name="Normal 12 4 7" xfId="3304"/>
    <cellStyle name="Normal 12 4 7 2" xfId="12348"/>
    <cellStyle name="Normal 12 4 7 3" xfId="13739"/>
    <cellStyle name="Normal 12 4 8" xfId="4113"/>
    <cellStyle name="Normal 12 4 8 2" xfId="13807"/>
    <cellStyle name="Normal 12 4 9" xfId="4925"/>
    <cellStyle name="Normal 12 4 9 2" xfId="13875"/>
    <cellStyle name="Normal 12 4_COTAÇÕES (2)" xfId="5942"/>
    <cellStyle name="Normal 12 5" xfId="683"/>
    <cellStyle name="Normal 12 5 10" xfId="7659"/>
    <cellStyle name="Normal 12 5 10 2" xfId="14039"/>
    <cellStyle name="Normal 12 5 11" xfId="8472"/>
    <cellStyle name="Normal 12 5 11 2" xfId="14107"/>
    <cellStyle name="Normal 12 5 12" xfId="9089"/>
    <cellStyle name="Normal 12 5 12 2" xfId="14160"/>
    <cellStyle name="Normal 12 5 13" xfId="11940"/>
    <cellStyle name="Normal 12 5 13 2" xfId="14410"/>
    <cellStyle name="Normal 12 5 2" xfId="684"/>
    <cellStyle name="Normal 12 5 2 10" xfId="9450"/>
    <cellStyle name="Normal 12 5 2 10 2" xfId="14201"/>
    <cellStyle name="Normal 12 5 2 11" xfId="9952"/>
    <cellStyle name="Normal 12 5 2 11 2" xfId="14243"/>
    <cellStyle name="Normal 12 5 2 2" xfId="2104"/>
    <cellStyle name="Normal 12 5 2 2 2" xfId="3042"/>
    <cellStyle name="Normal 12 5 2 2 2 2" xfId="11453"/>
    <cellStyle name="Normal 12 5 2 2 2 2 2" xfId="13720"/>
    <cellStyle name="Normal 12 5 2 2 2 3" xfId="13625"/>
    <cellStyle name="Normal 12 5 2 2 2 4" xfId="14570"/>
    <cellStyle name="Normal 12 5 2 2 2 5" xfId="14633"/>
    <cellStyle name="Normal 12 5 2 2 3" xfId="10142"/>
    <cellStyle name="Normal 12 5 2 2 3 2" xfId="13337"/>
    <cellStyle name="Normal 12 5 2 2 3 2 2" xfId="14252"/>
    <cellStyle name="Normal 12 5 2 2 3 2 2 2" xfId="14436"/>
    <cellStyle name="Normal 12 5 2 2 3 2 3" xfId="14574"/>
    <cellStyle name="Normal 12 5 2 2 3 2 4" xfId="14492"/>
    <cellStyle name="Normal 12 5 2 2 3 2 5" xfId="14686"/>
    <cellStyle name="Normal 12 5 2 2 3 3" xfId="13698"/>
    <cellStyle name="Normal 12 5 2 2 3 3 2" xfId="14537"/>
    <cellStyle name="Normal 12 5 2 2 3 4" xfId="14567"/>
    <cellStyle name="Normal 12 5 2 2 3 5" xfId="14676"/>
    <cellStyle name="Normal 12 5 2 2 4" xfId="11555"/>
    <cellStyle name="Normal 12 5 2 2 4 2" xfId="14328"/>
    <cellStyle name="Normal 12 5 2 2 5" xfId="13539"/>
    <cellStyle name="Normal 12 5 2 2 6" xfId="14509"/>
    <cellStyle name="Normal 12 5 2 2 7" xfId="14598"/>
    <cellStyle name="Normal 12 5 2 3" xfId="2915"/>
    <cellStyle name="Normal 12 5 2 3 2" xfId="3058"/>
    <cellStyle name="Normal 12 5 2 3 2 2" xfId="13640"/>
    <cellStyle name="Normal 12 5 2 3 2 3" xfId="14466"/>
    <cellStyle name="Normal 12 5 2 3 2 4" xfId="13676"/>
    <cellStyle name="Normal 12 5 2 3 2 5" xfId="14648"/>
    <cellStyle name="Normal 12 5 2 3 3" xfId="11998"/>
    <cellStyle name="Normal 12 5 2 3 3 2" xfId="13718"/>
    <cellStyle name="Normal 12 5 2 3 4" xfId="13610"/>
    <cellStyle name="Normal 12 5 2 3 5" xfId="14554"/>
    <cellStyle name="Normal 12 5 2 3 6" xfId="14618"/>
    <cellStyle name="Normal 12 5 2 4" xfId="3687"/>
    <cellStyle name="Normal 12 5 2 4 2" xfId="12351"/>
    <cellStyle name="Normal 12 5 2 4 3" xfId="13768"/>
    <cellStyle name="Normal 12 5 2 5" xfId="4490"/>
    <cellStyle name="Normal 12 5 2 5 2" xfId="13836"/>
    <cellStyle name="Normal 12 5 2 6" xfId="5302"/>
    <cellStyle name="Normal 12 5 2 6 2" xfId="13904"/>
    <cellStyle name="Normal 12 5 2 7" xfId="6858"/>
    <cellStyle name="Normal 12 5 2 7 2" xfId="13972"/>
    <cellStyle name="Normal 12 5 2 8" xfId="7661"/>
    <cellStyle name="Normal 12 5 2 8 2" xfId="14040"/>
    <cellStyle name="Normal 12 5 2 9" xfId="8474"/>
    <cellStyle name="Normal 12 5 2 9 2" xfId="14108"/>
    <cellStyle name="Normal 12 5 2_COTAÇÕES (2)" xfId="5945"/>
    <cellStyle name="Normal 12 5 3" xfId="685"/>
    <cellStyle name="Normal 12 5 3 2" xfId="9815"/>
    <cellStyle name="Normal 12 5 3 2 2" xfId="14235"/>
    <cellStyle name="Normal 12 5 4" xfId="1743"/>
    <cellStyle name="Normal 12 5 4 2" xfId="3033"/>
    <cellStyle name="Normal 12 5 4 2 2" xfId="13618"/>
    <cellStyle name="Normal 12 5 4 2 3" xfId="14446"/>
    <cellStyle name="Normal 12 5 4 2 4" xfId="14540"/>
    <cellStyle name="Normal 12 5 4 2 5" xfId="14626"/>
    <cellStyle name="Normal 12 5 4 3" xfId="11099"/>
    <cellStyle name="Normal 12 5 4 3 2" xfId="13686"/>
    <cellStyle name="Normal 12 5 4 4" xfId="13498"/>
    <cellStyle name="Normal 12 5 4 5" xfId="14527"/>
    <cellStyle name="Normal 12 5 4 6" xfId="14589"/>
    <cellStyle name="Normal 12 5 5" xfId="2554"/>
    <cellStyle name="Normal 12 5 5 2" xfId="3051"/>
    <cellStyle name="Normal 12 5 5 2 2" xfId="13633"/>
    <cellStyle name="Normal 12 5 5 2 3" xfId="14459"/>
    <cellStyle name="Normal 12 5 5 2 4" xfId="14487"/>
    <cellStyle name="Normal 12 5 5 2 5" xfId="14641"/>
    <cellStyle name="Normal 12 5 5 3" xfId="11698"/>
    <cellStyle name="Normal 12 5 5 3 2" xfId="13710"/>
    <cellStyle name="Normal 12 5 5 4" xfId="13569"/>
    <cellStyle name="Normal 12 5 5 5" xfId="14499"/>
    <cellStyle name="Normal 12 5 5 6" xfId="14609"/>
    <cellStyle name="Normal 12 5 6" xfId="3685"/>
    <cellStyle name="Normal 12 5 6 2" xfId="12350"/>
    <cellStyle name="Normal 12 5 6 3" xfId="13767"/>
    <cellStyle name="Normal 12 5 7" xfId="4488"/>
    <cellStyle name="Normal 12 5 7 2" xfId="13835"/>
    <cellStyle name="Normal 12 5 8" xfId="5300"/>
    <cellStyle name="Normal 12 5 8 2" xfId="13903"/>
    <cellStyle name="Normal 12 5 9" xfId="6856"/>
    <cellStyle name="Normal 12 5 9 2" xfId="13971"/>
    <cellStyle name="Normal 12 5_COTAÇÕES (2)" xfId="5944"/>
    <cellStyle name="Normal 12 6" xfId="686"/>
    <cellStyle name="Normal 12 7" xfId="687"/>
    <cellStyle name="Normal 12 8" xfId="1736"/>
    <cellStyle name="Normal 12 9" xfId="2547"/>
    <cellStyle name="Normal 12_AQPNG_ORC_R01_2013_11_22(OBRA COMPLETA) 29112013-2" xfId="688"/>
    <cellStyle name="Normal 13" xfId="689"/>
    <cellStyle name="Normal 13 10" xfId="8475"/>
    <cellStyle name="Normal 13 11" xfId="9090"/>
    <cellStyle name="Normal 13 12" xfId="11939"/>
    <cellStyle name="Normal 13 2" xfId="690"/>
    <cellStyle name="Normal 13 2 2" xfId="10146"/>
    <cellStyle name="Normal 13 2 2 2" xfId="10147"/>
    <cellStyle name="Normal 13 2 3" xfId="12353"/>
    <cellStyle name="Normal 13 3" xfId="1744"/>
    <cellStyle name="Normal 13 4" xfId="2555"/>
    <cellStyle name="Normal 13 5" xfId="3688"/>
    <cellStyle name="Normal 13 5 2" xfId="12352"/>
    <cellStyle name="Normal 13 6" xfId="4491"/>
    <cellStyle name="Normal 13 7" xfId="5303"/>
    <cellStyle name="Normal 13 8" xfId="6859"/>
    <cellStyle name="Normal 13 9" xfId="7662"/>
    <cellStyle name="Normal 13_COTAÇÕES (2)" xfId="5946"/>
    <cellStyle name="Normal 14" xfId="691"/>
    <cellStyle name="Normal 14 10" xfId="9091"/>
    <cellStyle name="Normal 14 11" xfId="12001"/>
    <cellStyle name="Normal 14 2" xfId="1745"/>
    <cellStyle name="Normal 14 2 2" xfId="10148"/>
    <cellStyle name="Normal 14 2 2 2" xfId="11101"/>
    <cellStyle name="Normal 14 2 3" xfId="13055"/>
    <cellStyle name="Normal 14 3" xfId="2556"/>
    <cellStyle name="Normal 14 4" xfId="3689"/>
    <cellStyle name="Normal 14 4 2" xfId="12354"/>
    <cellStyle name="Normal 14 5" xfId="4492"/>
    <cellStyle name="Normal 14 6" xfId="5304"/>
    <cellStyle name="Normal 14 7" xfId="6860"/>
    <cellStyle name="Normal 14 8" xfId="7663"/>
    <cellStyle name="Normal 14 9" xfId="8476"/>
    <cellStyle name="Normal 14_COTAÇÕES (2)" xfId="5947"/>
    <cellStyle name="Normal 15" xfId="692"/>
    <cellStyle name="Normal 15 10" xfId="9092"/>
    <cellStyle name="Normal 15 11" xfId="11802"/>
    <cellStyle name="Normal 15 2" xfId="1746"/>
    <cellStyle name="Normal 15 2 2" xfId="10149"/>
    <cellStyle name="Normal 15 2 2 2" xfId="11102"/>
    <cellStyle name="Normal 15 2 3" xfId="13056"/>
    <cellStyle name="Normal 15 3" xfId="2557"/>
    <cellStyle name="Normal 15 4" xfId="3691"/>
    <cellStyle name="Normal 15 4 2" xfId="12355"/>
    <cellStyle name="Normal 15 5" xfId="4494"/>
    <cellStyle name="Normal 15 6" xfId="5306"/>
    <cellStyle name="Normal 15 7" xfId="6862"/>
    <cellStyle name="Normal 15 8" xfId="7665"/>
    <cellStyle name="Normal 15 9" xfId="8478"/>
    <cellStyle name="Normal 15_COTAÇÕES (2)" xfId="5948"/>
    <cellStyle name="Normal 16" xfId="693"/>
    <cellStyle name="Normal 16 10" xfId="9093"/>
    <cellStyle name="Normal 16 11" xfId="11796"/>
    <cellStyle name="Normal 16 2" xfId="1747"/>
    <cellStyle name="Normal 16 2 2" xfId="10150"/>
    <cellStyle name="Normal 16 2 2 2" xfId="11103"/>
    <cellStyle name="Normal 16 2 3" xfId="13057"/>
    <cellStyle name="Normal 16 3" xfId="2558"/>
    <cellStyle name="Normal 16 4" xfId="3693"/>
    <cellStyle name="Normal 16 4 2" xfId="12356"/>
    <cellStyle name="Normal 16 5" xfId="4496"/>
    <cellStyle name="Normal 16 6" xfId="5308"/>
    <cellStyle name="Normal 16 7" xfId="6864"/>
    <cellStyle name="Normal 16 8" xfId="7667"/>
    <cellStyle name="Normal 16 9" xfId="8480"/>
    <cellStyle name="Normal 16_COTAÇÕES (2)" xfId="5949"/>
    <cellStyle name="Normal 17" xfId="694"/>
    <cellStyle name="Normal 17 10" xfId="9094"/>
    <cellStyle name="Normal 17 11" xfId="11801"/>
    <cellStyle name="Normal 17 2" xfId="1748"/>
    <cellStyle name="Normal 17 2 2" xfId="10151"/>
    <cellStyle name="Normal 17 2 2 2" xfId="11104"/>
    <cellStyle name="Normal 17 2 3" xfId="13058"/>
    <cellStyle name="Normal 17 3" xfId="2559"/>
    <cellStyle name="Normal 17 4" xfId="3695"/>
    <cellStyle name="Normal 17 4 2" xfId="12357"/>
    <cellStyle name="Normal 17 5" xfId="4498"/>
    <cellStyle name="Normal 17 6" xfId="5310"/>
    <cellStyle name="Normal 17 7" xfId="6866"/>
    <cellStyle name="Normal 17 8" xfId="7669"/>
    <cellStyle name="Normal 17 9" xfId="8482"/>
    <cellStyle name="Normal 17_COTAÇÕES (2)" xfId="5950"/>
    <cellStyle name="Normal 18" xfId="695"/>
    <cellStyle name="Normal 18 10" xfId="9095"/>
    <cellStyle name="Normal 18 11" xfId="11800"/>
    <cellStyle name="Normal 18 2" xfId="1749"/>
    <cellStyle name="Normal 18 2 2" xfId="10152"/>
    <cellStyle name="Normal 18 2 2 2" xfId="11105"/>
    <cellStyle name="Normal 18 2 3" xfId="13059"/>
    <cellStyle name="Normal 18 3" xfId="2560"/>
    <cellStyle name="Normal 18 4" xfId="3683"/>
    <cellStyle name="Normal 18 4 2" xfId="12358"/>
    <cellStyle name="Normal 18 5" xfId="4486"/>
    <cellStyle name="Normal 18 6" xfId="5298"/>
    <cellStyle name="Normal 18 7" xfId="6854"/>
    <cellStyle name="Normal 18 8" xfId="7657"/>
    <cellStyle name="Normal 18 9" xfId="8470"/>
    <cellStyle name="Normal 18_COTAÇÕES (2)" xfId="5951"/>
    <cellStyle name="Normal 19" xfId="696"/>
    <cellStyle name="Normal 19 10" xfId="9096"/>
    <cellStyle name="Normal 19 11" xfId="11799"/>
    <cellStyle name="Normal 19 2" xfId="1750"/>
    <cellStyle name="Normal 19 2 2" xfId="10153"/>
    <cellStyle name="Normal 19 2 2 2" xfId="11106"/>
    <cellStyle name="Normal 19 2 3" xfId="13060"/>
    <cellStyle name="Normal 19 3" xfId="2561"/>
    <cellStyle name="Normal 19 4" xfId="3697"/>
    <cellStyle name="Normal 19 4 2" xfId="12359"/>
    <cellStyle name="Normal 19 5" xfId="4500"/>
    <cellStyle name="Normal 19 6" xfId="5312"/>
    <cellStyle name="Normal 19 7" xfId="6868"/>
    <cellStyle name="Normal 19 8" xfId="7671"/>
    <cellStyle name="Normal 19 9" xfId="8484"/>
    <cellStyle name="Normal 19_COTAÇÕES (2)" xfId="5952"/>
    <cellStyle name="Normal 2" xfId="697"/>
    <cellStyle name="Normal 2 10" xfId="3089"/>
    <cellStyle name="Normal 2 10 2" xfId="13454"/>
    <cellStyle name="Normal 2 11" xfId="3098"/>
    <cellStyle name="Normal 2 12" xfId="3700"/>
    <cellStyle name="Normal 2 13" xfId="4503"/>
    <cellStyle name="Normal 2 14" xfId="5315"/>
    <cellStyle name="Normal 2 15" xfId="6871"/>
    <cellStyle name="Normal 2 16" xfId="7674"/>
    <cellStyle name="Normal 2 17" xfId="8487"/>
    <cellStyle name="Normal 2 18" xfId="9097"/>
    <cellStyle name="Normal 2 19" xfId="11797"/>
    <cellStyle name="Normal 2 2" xfId="698"/>
    <cellStyle name="Normal 2 2 10" xfId="3015"/>
    <cellStyle name="Normal 2 2 10 2" xfId="3069"/>
    <cellStyle name="Normal 2 2 10 3" xfId="12361"/>
    <cellStyle name="Normal 2 2 11" xfId="3088"/>
    <cellStyle name="Normal 2 2 12" xfId="3105"/>
    <cellStyle name="Normal 2 2 13" xfId="3702"/>
    <cellStyle name="Normal 2 2 14" xfId="4505"/>
    <cellStyle name="Normal 2 2 15" xfId="5317"/>
    <cellStyle name="Normal 2 2 16" xfId="6873"/>
    <cellStyle name="Normal 2 2 17" xfId="7676"/>
    <cellStyle name="Normal 2 2 18" xfId="8489"/>
    <cellStyle name="Normal 2 2 19" xfId="9098"/>
    <cellStyle name="Normal 2 2 2" xfId="699"/>
    <cellStyle name="Normal 2 2 2 10" xfId="6874"/>
    <cellStyle name="Normal 2 2 2 11" xfId="7677"/>
    <cellStyle name="Normal 2 2 2 12" xfId="8490"/>
    <cellStyle name="Normal 2 2 2 13" xfId="9099"/>
    <cellStyle name="Normal 2 2 2 14" xfId="11792"/>
    <cellStyle name="Normal 2 2 2 2" xfId="1753"/>
    <cellStyle name="Normal 2 2 2 2 2" xfId="3017"/>
    <cellStyle name="Normal 2 2 2 2 2 2" xfId="3034"/>
    <cellStyle name="Normal 2 2 2 2 2 3" xfId="11109"/>
    <cellStyle name="Normal 2 2 2 2 3" xfId="3097"/>
    <cellStyle name="Normal 2 2 2 2 4" xfId="3065"/>
    <cellStyle name="Normal 2 2 2 2 5" xfId="3091"/>
    <cellStyle name="Normal 2 2 2 2 6" xfId="10156"/>
    <cellStyle name="Normal 2 2 2 3" xfId="2564"/>
    <cellStyle name="Normal 2 2 2 4" xfId="3016"/>
    <cellStyle name="Normal 2 2 2 4 2" xfId="3070"/>
    <cellStyle name="Normal 2 2 2 4 3" xfId="12362"/>
    <cellStyle name="Normal 2 2 2 5" xfId="3087"/>
    <cellStyle name="Normal 2 2 2 6" xfId="3071"/>
    <cellStyle name="Normal 2 2 2 7" xfId="3703"/>
    <cellStyle name="Normal 2 2 2 8" xfId="4506"/>
    <cellStyle name="Normal 2 2 2 9" xfId="5318"/>
    <cellStyle name="Normal 2 2 2_COTAÇÕES (2)" xfId="5953"/>
    <cellStyle name="Normal 2 2 20" xfId="11798"/>
    <cellStyle name="Normal 2 2 3" xfId="700"/>
    <cellStyle name="Normal 2 2 3 10" xfId="8491"/>
    <cellStyle name="Normal 2 2 3 11" xfId="9100"/>
    <cellStyle name="Normal 2 2 3 12" xfId="11795"/>
    <cellStyle name="Normal 2 2 3 2" xfId="701"/>
    <cellStyle name="Normal 2 2 3 2 10" xfId="9101"/>
    <cellStyle name="Normal 2 2 3 2 11" xfId="11794"/>
    <cellStyle name="Normal 2 2 3 2 2" xfId="1755"/>
    <cellStyle name="Normal 2 2 3 2 2 2" xfId="10158"/>
    <cellStyle name="Normal 2 2 3 2 2 2 2" xfId="11111"/>
    <cellStyle name="Normal 2 2 3 2 2 3" xfId="13065"/>
    <cellStyle name="Normal 2 2 3 2 3" xfId="2566"/>
    <cellStyle name="Normal 2 2 3 2 4" xfId="3666"/>
    <cellStyle name="Normal 2 2 3 2 4 2" xfId="12364"/>
    <cellStyle name="Normal 2 2 3 2 5" xfId="4469"/>
    <cellStyle name="Normal 2 2 3 2 6" xfId="5281"/>
    <cellStyle name="Normal 2 2 3 2 7" xfId="6837"/>
    <cellStyle name="Normal 2 2 3 2 8" xfId="7640"/>
    <cellStyle name="Normal 2 2 3 2 9" xfId="8453"/>
    <cellStyle name="Normal 2 2 3 2_COTAÇÕES (2)" xfId="5955"/>
    <cellStyle name="Normal 2 2 3 3" xfId="1754"/>
    <cellStyle name="Normal 2 2 3 3 2" xfId="10157"/>
    <cellStyle name="Normal 2 2 3 3 2 2" xfId="11110"/>
    <cellStyle name="Normal 2 2 3 3 3" xfId="13064"/>
    <cellStyle name="Normal 2 2 3 4" xfId="2565"/>
    <cellStyle name="Normal 2 2 3 5" xfId="3704"/>
    <cellStyle name="Normal 2 2 3 5 2" xfId="12363"/>
    <cellStyle name="Normal 2 2 3 6" xfId="4507"/>
    <cellStyle name="Normal 2 2 3 7" xfId="5319"/>
    <cellStyle name="Normal 2 2 3 8" xfId="6875"/>
    <cellStyle name="Normal 2 2 3 9" xfId="7678"/>
    <cellStyle name="Normal 2 2 3_COTAÇÕES (2)" xfId="5954"/>
    <cellStyle name="Normal 2 2 4" xfId="702"/>
    <cellStyle name="Normal 2 2 4 10" xfId="8084"/>
    <cellStyle name="Normal 2 2 4 11" xfId="9102"/>
    <cellStyle name="Normal 2 2 4 12" xfId="11793"/>
    <cellStyle name="Normal 2 2 4 2" xfId="703"/>
    <cellStyle name="Normal 2 2 4 2 10" xfId="9103"/>
    <cellStyle name="Normal 2 2 4 2 11" xfId="11791"/>
    <cellStyle name="Normal 2 2 4 2 2" xfId="1757"/>
    <cellStyle name="Normal 2 2 4 2 2 2" xfId="10160"/>
    <cellStyle name="Normal 2 2 4 2 2 2 2" xfId="11113"/>
    <cellStyle name="Normal 2 2 4 2 2 3" xfId="13067"/>
    <cellStyle name="Normal 2 2 4 2 3" xfId="2568"/>
    <cellStyle name="Normal 2 2 4 2 4" xfId="3545"/>
    <cellStyle name="Normal 2 2 4 2 4 2" xfId="12366"/>
    <cellStyle name="Normal 2 2 4 2 5" xfId="4351"/>
    <cellStyle name="Normal 2 2 4 2 6" xfId="5163"/>
    <cellStyle name="Normal 2 2 4 2 7" xfId="6716"/>
    <cellStyle name="Normal 2 2 4 2 8" xfId="7522"/>
    <cellStyle name="Normal 2 2 4 2 9" xfId="8335"/>
    <cellStyle name="Normal 2 2 4 2_COTAÇÕES (2)" xfId="5957"/>
    <cellStyle name="Normal 2 2 4 3" xfId="1756"/>
    <cellStyle name="Normal 2 2 4 3 2" xfId="10159"/>
    <cellStyle name="Normal 2 2 4 3 2 2" xfId="11112"/>
    <cellStyle name="Normal 2 2 4 3 3" xfId="13066"/>
    <cellStyle name="Normal 2 2 4 4" xfId="2567"/>
    <cellStyle name="Normal 2 2 4 5" xfId="3291"/>
    <cellStyle name="Normal 2 2 4 5 2" xfId="12365"/>
    <cellStyle name="Normal 2 2 4 6" xfId="4100"/>
    <cellStyle name="Normal 2 2 4 7" xfId="4912"/>
    <cellStyle name="Normal 2 2 4 8" xfId="6462"/>
    <cellStyle name="Normal 2 2 4 9" xfId="7271"/>
    <cellStyle name="Normal 2 2 4_COTAÇÕES (2)" xfId="5956"/>
    <cellStyle name="Normal 2 2 5" xfId="704"/>
    <cellStyle name="Normal 2 2 5 10" xfId="9104"/>
    <cellStyle name="Normal 2 2 5 11" xfId="11790"/>
    <cellStyle name="Normal 2 2 5 2" xfId="1758"/>
    <cellStyle name="Normal 2 2 5 2 2" xfId="10161"/>
    <cellStyle name="Normal 2 2 5 2 2 2" xfId="11114"/>
    <cellStyle name="Normal 2 2 5 2 3" xfId="13068"/>
    <cellStyle name="Normal 2 2 5 3" xfId="2569"/>
    <cellStyle name="Normal 2 2 5 4" xfId="3706"/>
    <cellStyle name="Normal 2 2 5 4 2" xfId="12367"/>
    <cellStyle name="Normal 2 2 5 5" xfId="4509"/>
    <cellStyle name="Normal 2 2 5 6" xfId="5321"/>
    <cellStyle name="Normal 2 2 5 7" xfId="6877"/>
    <cellStyle name="Normal 2 2 5 8" xfId="7680"/>
    <cellStyle name="Normal 2 2 5 9" xfId="8493"/>
    <cellStyle name="Normal 2 2 5_COTAÇÕES (2)" xfId="5958"/>
    <cellStyle name="Normal 2 2 6" xfId="705"/>
    <cellStyle name="Normal 2 2 6 10" xfId="9105"/>
    <cellStyle name="Normal 2 2 6 11" xfId="11789"/>
    <cellStyle name="Normal 2 2 6 2" xfId="1759"/>
    <cellStyle name="Normal 2 2 6 2 2" xfId="10162"/>
    <cellStyle name="Normal 2 2 6 2 2 2" xfId="11115"/>
    <cellStyle name="Normal 2 2 6 2 3" xfId="13069"/>
    <cellStyle name="Normal 2 2 6 3" xfId="2570"/>
    <cellStyle name="Normal 2 2 6 4" xfId="3548"/>
    <cellStyle name="Normal 2 2 6 4 2" xfId="12368"/>
    <cellStyle name="Normal 2 2 6 5" xfId="4354"/>
    <cellStyle name="Normal 2 2 6 6" xfId="5166"/>
    <cellStyle name="Normal 2 2 6 7" xfId="6719"/>
    <cellStyle name="Normal 2 2 6 8" xfId="7525"/>
    <cellStyle name="Normal 2 2 6 9" xfId="8338"/>
    <cellStyle name="Normal 2 2 6_COTAÇÕES (2)" xfId="5959"/>
    <cellStyle name="Normal 2 2 7" xfId="706"/>
    <cellStyle name="Normal 2 2 7 10" xfId="9106"/>
    <cellStyle name="Normal 2 2 7 11" xfId="11788"/>
    <cellStyle name="Normal 2 2 7 2" xfId="1760"/>
    <cellStyle name="Normal 2 2 7 2 2" xfId="10163"/>
    <cellStyle name="Normal 2 2 7 2 2 2" xfId="11116"/>
    <cellStyle name="Normal 2 2 7 2 3" xfId="13070"/>
    <cellStyle name="Normal 2 2 7 3" xfId="2571"/>
    <cellStyle name="Normal 2 2 7 4" xfId="3585"/>
    <cellStyle name="Normal 2 2 7 4 2" xfId="12369"/>
    <cellStyle name="Normal 2 2 7 5" xfId="4388"/>
    <cellStyle name="Normal 2 2 7 6" xfId="5200"/>
    <cellStyle name="Normal 2 2 7 7" xfId="6756"/>
    <cellStyle name="Normal 2 2 7 8" xfId="7559"/>
    <cellStyle name="Normal 2 2 7 9" xfId="8372"/>
    <cellStyle name="Normal 2 2 7_COTAÇÕES (2)" xfId="5960"/>
    <cellStyle name="Normal 2 2 8" xfId="1752"/>
    <cellStyle name="Normal 2 2 8 2" xfId="10155"/>
    <cellStyle name="Normal 2 2 8 2 2" xfId="11108"/>
    <cellStyle name="Normal 2 2 8 3" xfId="13062"/>
    <cellStyle name="Normal 2 2 9" xfId="2563"/>
    <cellStyle name="Normal 2 2_CEEP BANDEIRANTES - REV. SUELY" xfId="707"/>
    <cellStyle name="Normal 2 3" xfId="708"/>
    <cellStyle name="Normal 2 3 10" xfId="6473"/>
    <cellStyle name="Normal 2 3 11" xfId="7282"/>
    <cellStyle name="Normal 2 3 12" xfId="8095"/>
    <cellStyle name="Normal 2 3 13" xfId="9107"/>
    <cellStyle name="Normal 2 3 14" xfId="11786"/>
    <cellStyle name="Normal 2 3 2" xfId="709"/>
    <cellStyle name="Normal 2 3 2 10" xfId="7285"/>
    <cellStyle name="Normal 2 3 2 11" xfId="8098"/>
    <cellStyle name="Normal 2 3 2 12" xfId="9108"/>
    <cellStyle name="Normal 2 3 2 13" xfId="11787"/>
    <cellStyle name="Normal 2 3 2 2" xfId="710"/>
    <cellStyle name="Normal 2 3 2 2 10" xfId="9109"/>
    <cellStyle name="Normal 2 3 2 2 11" xfId="11784"/>
    <cellStyle name="Normal 2 3 2 2 2" xfId="1763"/>
    <cellStyle name="Normal 2 3 2 2 2 2" xfId="10166"/>
    <cellStyle name="Normal 2 3 2 2 2 2 2" xfId="11119"/>
    <cellStyle name="Normal 2 3 2 2 2 3" xfId="13073"/>
    <cellStyle name="Normal 2 3 2 2 3" xfId="2574"/>
    <cellStyle name="Normal 2 3 2 2 4" xfId="3307"/>
    <cellStyle name="Normal 2 3 2 2 4 2" xfId="12372"/>
    <cellStyle name="Normal 2 3 2 2 5" xfId="4116"/>
    <cellStyle name="Normal 2 3 2 2 6" xfId="4928"/>
    <cellStyle name="Normal 2 3 2 2 7" xfId="6478"/>
    <cellStyle name="Normal 2 3 2 2 8" xfId="7287"/>
    <cellStyle name="Normal 2 3 2 2 9" xfId="8100"/>
    <cellStyle name="Normal 2 3 2 2_COTAÇÕES (2)" xfId="5963"/>
    <cellStyle name="Normal 2 3 2 3" xfId="711"/>
    <cellStyle name="Normal 2 3 2 3 10" xfId="9110"/>
    <cellStyle name="Normal 2 3 2 3 11" xfId="11785"/>
    <cellStyle name="Normal 2 3 2 3 2" xfId="1764"/>
    <cellStyle name="Normal 2 3 2 3 2 2" xfId="10167"/>
    <cellStyle name="Normal 2 3 2 3 2 2 2" xfId="11120"/>
    <cellStyle name="Normal 2 3 2 3 2 3" xfId="13074"/>
    <cellStyle name="Normal 2 3 2 3 3" xfId="2575"/>
    <cellStyle name="Normal 2 3 2 3 4" xfId="3240"/>
    <cellStyle name="Normal 2 3 2 3 4 2" xfId="12373"/>
    <cellStyle name="Normal 2 3 2 3 5" xfId="4051"/>
    <cellStyle name="Normal 2 3 2 3 6" xfId="4863"/>
    <cellStyle name="Normal 2 3 2 3 7" xfId="6411"/>
    <cellStyle name="Normal 2 3 2 3 8" xfId="7222"/>
    <cellStyle name="Normal 2 3 2 3 9" xfId="8035"/>
    <cellStyle name="Normal 2 3 2 3_COTAÇÕES (2)" xfId="5964"/>
    <cellStyle name="Normal 2 3 2 4" xfId="1762"/>
    <cellStyle name="Normal 2 3 2 4 2" xfId="10165"/>
    <cellStyle name="Normal 2 3 2 4 2 2" xfId="11118"/>
    <cellStyle name="Normal 2 3 2 4 3" xfId="13072"/>
    <cellStyle name="Normal 2 3 2 5" xfId="2573"/>
    <cellStyle name="Normal 2 3 2 6" xfId="3305"/>
    <cellStyle name="Normal 2 3 2 6 2" xfId="12371"/>
    <cellStyle name="Normal 2 3 2 7" xfId="4114"/>
    <cellStyle name="Normal 2 3 2 8" xfId="4926"/>
    <cellStyle name="Normal 2 3 2 9" xfId="6476"/>
    <cellStyle name="Normal 2 3 2_COTAÇÕES (2)" xfId="5962"/>
    <cellStyle name="Normal 2 3 3" xfId="712"/>
    <cellStyle name="Normal 2 3 3 10" xfId="9111"/>
    <cellStyle name="Normal 2 3 3 11" xfId="11782"/>
    <cellStyle name="Normal 2 3 3 2" xfId="1765"/>
    <cellStyle name="Normal 2 3 3 2 2" xfId="10168"/>
    <cellStyle name="Normal 2 3 3 2 2 2" xfId="11121"/>
    <cellStyle name="Normal 2 3 3 2 3" xfId="13075"/>
    <cellStyle name="Normal 2 3 3 3" xfId="2576"/>
    <cellStyle name="Normal 2 3 3 4" xfId="3117"/>
    <cellStyle name="Normal 2 3 3 4 2" xfId="12374"/>
    <cellStyle name="Normal 2 3 3 5" xfId="3465"/>
    <cellStyle name="Normal 2 3 3 6" xfId="4741"/>
    <cellStyle name="Normal 2 3 3 7" xfId="6288"/>
    <cellStyle name="Normal 2 3 3 8" xfId="6636"/>
    <cellStyle name="Normal 2 3 3 9" xfId="7913"/>
    <cellStyle name="Normal 2 3 3_COTAÇÕES (2)" xfId="5965"/>
    <cellStyle name="Normal 2 3 4" xfId="713"/>
    <cellStyle name="Normal 2 3 4 10" xfId="9112"/>
    <cellStyle name="Normal 2 3 4 11" xfId="11783"/>
    <cellStyle name="Normal 2 3 4 2" xfId="1766"/>
    <cellStyle name="Normal 2 3 4 2 2" xfId="10169"/>
    <cellStyle name="Normal 2 3 4 2 2 2" xfId="11122"/>
    <cellStyle name="Normal 2 3 4 2 3" xfId="13076"/>
    <cellStyle name="Normal 2 3 4 3" xfId="2577"/>
    <cellStyle name="Normal 2 3 4 4" xfId="3310"/>
    <cellStyle name="Normal 2 3 4 4 2" xfId="12375"/>
    <cellStyle name="Normal 2 3 4 5" xfId="4119"/>
    <cellStyle name="Normal 2 3 4 6" xfId="4931"/>
    <cellStyle name="Normal 2 3 4 7" xfId="6481"/>
    <cellStyle name="Normal 2 3 4 8" xfId="7290"/>
    <cellStyle name="Normal 2 3 4 9" xfId="8103"/>
    <cellStyle name="Normal 2 3 4_COTAÇÕES (2)" xfId="5966"/>
    <cellStyle name="Normal 2 3 5" xfId="1761"/>
    <cellStyle name="Normal 2 3 5 2" xfId="10164"/>
    <cellStyle name="Normal 2 3 5 2 2" xfId="11117"/>
    <cellStyle name="Normal 2 3 5 3" xfId="13071"/>
    <cellStyle name="Normal 2 3 6" xfId="2572"/>
    <cellStyle name="Normal 2 3 7" xfId="3302"/>
    <cellStyle name="Normal 2 3 7 2" xfId="12370"/>
    <cellStyle name="Normal 2 3 8" xfId="4111"/>
    <cellStyle name="Normal 2 3 9" xfId="4923"/>
    <cellStyle name="Normal 2 3_COTAÇÕES (2)" xfId="5961"/>
    <cellStyle name="Normal 2 4" xfId="714"/>
    <cellStyle name="Normal 2 4 10" xfId="8107"/>
    <cellStyle name="Normal 2 4 11" xfId="9113"/>
    <cellStyle name="Normal 2 4 12" xfId="11780"/>
    <cellStyle name="Normal 2 4 2" xfId="715"/>
    <cellStyle name="Normal 2 4 2 10" xfId="9114"/>
    <cellStyle name="Normal 2 4 2 11" xfId="11781"/>
    <cellStyle name="Normal 2 4 2 2" xfId="1768"/>
    <cellStyle name="Normal 2 4 2 2 2" xfId="10171"/>
    <cellStyle name="Normal 2 4 2 2 2 2" xfId="11124"/>
    <cellStyle name="Normal 2 4 2 2 3" xfId="13078"/>
    <cellStyle name="Normal 2 4 2 3" xfId="2579"/>
    <cellStyle name="Normal 2 4 2 4" xfId="3317"/>
    <cellStyle name="Normal 2 4 2 4 2" xfId="12377"/>
    <cellStyle name="Normal 2 4 2 5" xfId="4126"/>
    <cellStyle name="Normal 2 4 2 6" xfId="4938"/>
    <cellStyle name="Normal 2 4 2 7" xfId="6488"/>
    <cellStyle name="Normal 2 4 2 8" xfId="7297"/>
    <cellStyle name="Normal 2 4 2 9" xfId="8110"/>
    <cellStyle name="Normal 2 4 2_COTAÇÕES (2)" xfId="5968"/>
    <cellStyle name="Normal 2 4 3" xfId="1767"/>
    <cellStyle name="Normal 2 4 3 2" xfId="10170"/>
    <cellStyle name="Normal 2 4 3 2 2" xfId="11123"/>
    <cellStyle name="Normal 2 4 3 3" xfId="13077"/>
    <cellStyle name="Normal 2 4 4" xfId="2578"/>
    <cellStyle name="Normal 2 4 5" xfId="3314"/>
    <cellStyle name="Normal 2 4 5 2" xfId="12376"/>
    <cellStyle name="Normal 2 4 6" xfId="4123"/>
    <cellStyle name="Normal 2 4 7" xfId="4935"/>
    <cellStyle name="Normal 2 4 8" xfId="6485"/>
    <cellStyle name="Normal 2 4 9" xfId="7294"/>
    <cellStyle name="Normal 2 4_COTAÇÕES (2)" xfId="5967"/>
    <cellStyle name="Normal 2 5" xfId="716"/>
    <cellStyle name="Normal 2 5 10" xfId="9115"/>
    <cellStyle name="Normal 2 5 11" xfId="13149"/>
    <cellStyle name="Normal 2 5 2" xfId="1769"/>
    <cellStyle name="Normal 2 5 2 2" xfId="10172"/>
    <cellStyle name="Normal 2 5 2 2 2" xfId="11125"/>
    <cellStyle name="Normal 2 5 2 3" xfId="13079"/>
    <cellStyle name="Normal 2 5 3" xfId="2580"/>
    <cellStyle name="Normal 2 5 4" xfId="3323"/>
    <cellStyle name="Normal 2 5 4 2" xfId="12378"/>
    <cellStyle name="Normal 2 5 5" xfId="4132"/>
    <cellStyle name="Normal 2 5 6" xfId="4944"/>
    <cellStyle name="Normal 2 5 7" xfId="6494"/>
    <cellStyle name="Normal 2 5 8" xfId="7303"/>
    <cellStyle name="Normal 2 5 9" xfId="8116"/>
    <cellStyle name="Normal 2 5_COTAÇÕES (2)" xfId="5969"/>
    <cellStyle name="Normal 2 6" xfId="717"/>
    <cellStyle name="Normal 2 6 10" xfId="9116"/>
    <cellStyle name="Normal 2 6 11" xfId="12459"/>
    <cellStyle name="Normal 2 6 2" xfId="1770"/>
    <cellStyle name="Normal 2 6 2 2" xfId="10173"/>
    <cellStyle name="Normal 2 6 2 2 2" xfId="11126"/>
    <cellStyle name="Normal 2 6 2 3" xfId="13080"/>
    <cellStyle name="Normal 2 6 3" xfId="2581"/>
    <cellStyle name="Normal 2 6 4" xfId="3707"/>
    <cellStyle name="Normal 2 6 4 2" xfId="12379"/>
    <cellStyle name="Normal 2 6 5" xfId="4510"/>
    <cellStyle name="Normal 2 6 6" xfId="5322"/>
    <cellStyle name="Normal 2 6 7" xfId="6878"/>
    <cellStyle name="Normal 2 6 8" xfId="7681"/>
    <cellStyle name="Normal 2 6 9" xfId="8494"/>
    <cellStyle name="Normal 2 6_COTAÇÕES (2)" xfId="5970"/>
    <cellStyle name="Normal 2 7" xfId="1751"/>
    <cellStyle name="Normal 2 7 2" xfId="10154"/>
    <cellStyle name="Normal 2 7 2 2" xfId="11107"/>
    <cellStyle name="Normal 2 7 3" xfId="13061"/>
    <cellStyle name="Normal 2 8" xfId="2562"/>
    <cellStyle name="Normal 2 9" xfId="3008"/>
    <cellStyle name="Normal 2 9 2" xfId="3068"/>
    <cellStyle name="Normal 2 9 3" xfId="12360"/>
    <cellStyle name="Normal 2_0130.02.IMUNIZAÇÃO SGA_PLANILHA ORÇAMENTARIA.R05" xfId="729"/>
    <cellStyle name="Normal 20" xfId="718"/>
    <cellStyle name="Normal 20 10" xfId="9117"/>
    <cellStyle name="Normal 20 11" xfId="11779"/>
    <cellStyle name="Normal 20 2" xfId="1771"/>
    <cellStyle name="Normal 20 2 2" xfId="10174"/>
    <cellStyle name="Normal 20 2 2 2" xfId="11127"/>
    <cellStyle name="Normal 20 2 3" xfId="13081"/>
    <cellStyle name="Normal 20 3" xfId="2582"/>
    <cellStyle name="Normal 20 4" xfId="3690"/>
    <cellStyle name="Normal 20 4 2" xfId="12380"/>
    <cellStyle name="Normal 20 5" xfId="4493"/>
    <cellStyle name="Normal 20 6" xfId="5305"/>
    <cellStyle name="Normal 20 7" xfId="6861"/>
    <cellStyle name="Normal 20 8" xfId="7664"/>
    <cellStyle name="Normal 20 9" xfId="8477"/>
    <cellStyle name="Normal 20_COTAÇÕES (2)" xfId="5971"/>
    <cellStyle name="Normal 21" xfId="719"/>
    <cellStyle name="Normal 21 10" xfId="9118"/>
    <cellStyle name="Normal 21 11" xfId="11999"/>
    <cellStyle name="Normal 21 2" xfId="1772"/>
    <cellStyle name="Normal 21 2 2" xfId="10175"/>
    <cellStyle name="Normal 21 2 2 2" xfId="11128"/>
    <cellStyle name="Normal 21 2 3" xfId="13082"/>
    <cellStyle name="Normal 21 3" xfId="2583"/>
    <cellStyle name="Normal 21 4" xfId="3692"/>
    <cellStyle name="Normal 21 4 2" xfId="12381"/>
    <cellStyle name="Normal 21 5" xfId="4495"/>
    <cellStyle name="Normal 21 6" xfId="5307"/>
    <cellStyle name="Normal 21 7" xfId="6863"/>
    <cellStyle name="Normal 21 8" xfId="7666"/>
    <cellStyle name="Normal 21 9" xfId="8479"/>
    <cellStyle name="Normal 21_COTAÇÕES (2)" xfId="5972"/>
    <cellStyle name="Normal 22" xfId="720"/>
    <cellStyle name="Normal 22 10" xfId="9119"/>
    <cellStyle name="Normal 22 11" xfId="11778"/>
    <cellStyle name="Normal 22 2" xfId="1773"/>
    <cellStyle name="Normal 22 2 2" xfId="10176"/>
    <cellStyle name="Normal 22 2 2 2" xfId="11129"/>
    <cellStyle name="Normal 22 2 3" xfId="13083"/>
    <cellStyle name="Normal 22 3" xfId="2584"/>
    <cellStyle name="Normal 22 4" xfId="3694"/>
    <cellStyle name="Normal 22 4 2" xfId="12382"/>
    <cellStyle name="Normal 22 5" xfId="4497"/>
    <cellStyle name="Normal 22 6" xfId="5309"/>
    <cellStyle name="Normal 22 7" xfId="6865"/>
    <cellStyle name="Normal 22 8" xfId="7668"/>
    <cellStyle name="Normal 22 9" xfId="8481"/>
    <cellStyle name="Normal 22_COTAÇÕES (2)" xfId="5973"/>
    <cellStyle name="Normal 23" xfId="721"/>
    <cellStyle name="Normal 23 10" xfId="9120"/>
    <cellStyle name="Normal 23 11" xfId="11776"/>
    <cellStyle name="Normal 23 2" xfId="1774"/>
    <cellStyle name="Normal 23 2 2" xfId="10177"/>
    <cellStyle name="Normal 23 2 2 2" xfId="11130"/>
    <cellStyle name="Normal 23 2 3" xfId="13084"/>
    <cellStyle name="Normal 23 3" xfId="2585"/>
    <cellStyle name="Normal 23 4" xfId="3682"/>
    <cellStyle name="Normal 23 4 2" xfId="12383"/>
    <cellStyle name="Normal 23 5" xfId="4485"/>
    <cellStyle name="Normal 23 6" xfId="5297"/>
    <cellStyle name="Normal 23 7" xfId="6853"/>
    <cellStyle name="Normal 23 8" xfId="7656"/>
    <cellStyle name="Normal 23 9" xfId="8469"/>
    <cellStyle name="Normal 23_COTAÇÕES (2)" xfId="5974"/>
    <cellStyle name="Normal 24" xfId="722"/>
    <cellStyle name="Normal 24 10" xfId="9121"/>
    <cellStyle name="Normal 24 11" xfId="11777"/>
    <cellStyle name="Normal 24 2" xfId="1775"/>
    <cellStyle name="Normal 24 2 2" xfId="10178"/>
    <cellStyle name="Normal 24 2 2 2" xfId="11131"/>
    <cellStyle name="Normal 24 2 3" xfId="13085"/>
    <cellStyle name="Normal 24 3" xfId="2586"/>
    <cellStyle name="Normal 24 4" xfId="3696"/>
    <cellStyle name="Normal 24 4 2" xfId="12384"/>
    <cellStyle name="Normal 24 5" xfId="4499"/>
    <cellStyle name="Normal 24 6" xfId="5311"/>
    <cellStyle name="Normal 24 7" xfId="6867"/>
    <cellStyle name="Normal 24 8" xfId="7670"/>
    <cellStyle name="Normal 24 9" xfId="8483"/>
    <cellStyle name="Normal 24_COTAÇÕES (2)" xfId="5975"/>
    <cellStyle name="Normal 25" xfId="723"/>
    <cellStyle name="Normal 25 10" xfId="9122"/>
    <cellStyle name="Normal 25 11" xfId="11774"/>
    <cellStyle name="Normal 25 2" xfId="1776"/>
    <cellStyle name="Normal 25 2 2" xfId="10179"/>
    <cellStyle name="Normal 25 2 2 2" xfId="11132"/>
    <cellStyle name="Normal 25 2 3" xfId="13086"/>
    <cellStyle name="Normal 25 3" xfId="2587"/>
    <cellStyle name="Normal 25 4" xfId="3709"/>
    <cellStyle name="Normal 25 4 2" xfId="12385"/>
    <cellStyle name="Normal 25 5" xfId="4512"/>
    <cellStyle name="Normal 25 6" xfId="5324"/>
    <cellStyle name="Normal 25 7" xfId="6880"/>
    <cellStyle name="Normal 25 8" xfId="7683"/>
    <cellStyle name="Normal 25 9" xfId="8496"/>
    <cellStyle name="Normal 25_COTAÇÕES (2)" xfId="5976"/>
    <cellStyle name="Normal 26" xfId="724"/>
    <cellStyle name="Normal 26 10" xfId="9123"/>
    <cellStyle name="Normal 26 11" xfId="11775"/>
    <cellStyle name="Normal 26 2" xfId="1777"/>
    <cellStyle name="Normal 26 2 2" xfId="10180"/>
    <cellStyle name="Normal 26 2 2 2" xfId="11133"/>
    <cellStyle name="Normal 26 2 3" xfId="13087"/>
    <cellStyle name="Normal 26 3" xfId="2588"/>
    <cellStyle name="Normal 26 4" xfId="3710"/>
    <cellStyle name="Normal 26 4 2" xfId="12386"/>
    <cellStyle name="Normal 26 5" xfId="4513"/>
    <cellStyle name="Normal 26 6" xfId="5325"/>
    <cellStyle name="Normal 26 7" xfId="6881"/>
    <cellStyle name="Normal 26 8" xfId="7684"/>
    <cellStyle name="Normal 26 9" xfId="8497"/>
    <cellStyle name="Normal 26_COTAÇÕES (2)" xfId="5977"/>
    <cellStyle name="Normal 27" xfId="725"/>
    <cellStyle name="Normal 27 10" xfId="8499"/>
    <cellStyle name="Normal 27 11" xfId="9124"/>
    <cellStyle name="Normal 27 12" xfId="11772"/>
    <cellStyle name="Normal 27 2" xfId="726"/>
    <cellStyle name="Normal 27 2 10" xfId="9453"/>
    <cellStyle name="Normal 27 2 11" xfId="11414"/>
    <cellStyle name="Normal 27 2 2" xfId="2107"/>
    <cellStyle name="Normal 27 2 2 2" xfId="10182"/>
    <cellStyle name="Normal 27 2 2 2 2" xfId="11456"/>
    <cellStyle name="Normal 27 2 2 3" xfId="13340"/>
    <cellStyle name="Normal 27 2 3" xfId="2918"/>
    <cellStyle name="Normal 27 2 4" xfId="3714"/>
    <cellStyle name="Normal 27 2 4 2" xfId="12388"/>
    <cellStyle name="Normal 27 2 5" xfId="4517"/>
    <cellStyle name="Normal 27 2 6" xfId="5329"/>
    <cellStyle name="Normal 27 2 7" xfId="6885"/>
    <cellStyle name="Normal 27 2 8" xfId="7688"/>
    <cellStyle name="Normal 27 2 9" xfId="8501"/>
    <cellStyle name="Normal 27 2_COTAÇÕES (2)" xfId="5979"/>
    <cellStyle name="Normal 27 3" xfId="1778"/>
    <cellStyle name="Normal 27 3 2" xfId="10181"/>
    <cellStyle name="Normal 27 3 2 2" xfId="11134"/>
    <cellStyle name="Normal 27 3 3" xfId="13088"/>
    <cellStyle name="Normal 27 4" xfId="2589"/>
    <cellStyle name="Normal 27 5" xfId="3712"/>
    <cellStyle name="Normal 27 5 2" xfId="12387"/>
    <cellStyle name="Normal 27 6" xfId="4515"/>
    <cellStyle name="Normal 27 7" xfId="5327"/>
    <cellStyle name="Normal 27 8" xfId="6883"/>
    <cellStyle name="Normal 27 9" xfId="7686"/>
    <cellStyle name="Normal 27_COTAÇÕES (2)" xfId="5978"/>
    <cellStyle name="Normal 28" xfId="727"/>
    <cellStyle name="Normal 28 10" xfId="9125"/>
    <cellStyle name="Normal 28 11" xfId="11773"/>
    <cellStyle name="Normal 28 2" xfId="1779"/>
    <cellStyle name="Normal 28 2 2" xfId="10183"/>
    <cellStyle name="Normal 28 2 2 2" xfId="11135"/>
    <cellStyle name="Normal 28 2 3" xfId="13089"/>
    <cellStyle name="Normal 28 3" xfId="2590"/>
    <cellStyle name="Normal 28 4" xfId="3715"/>
    <cellStyle name="Normal 28 4 2" xfId="12389"/>
    <cellStyle name="Normal 28 5" xfId="4518"/>
    <cellStyle name="Normal 28 6" xfId="5330"/>
    <cellStyle name="Normal 28 7" xfId="6886"/>
    <cellStyle name="Normal 28 8" xfId="7689"/>
    <cellStyle name="Normal 28 9" xfId="8502"/>
    <cellStyle name="Normal 28_COTAÇÕES (2)" xfId="5980"/>
    <cellStyle name="Normal 29" xfId="728"/>
    <cellStyle name="Normal 29 10" xfId="9541"/>
    <cellStyle name="Normal 29 10 2" xfId="14202"/>
    <cellStyle name="Normal 29 11" xfId="9868"/>
    <cellStyle name="Normal 29 11 2" xfId="14241"/>
    <cellStyle name="Normal 29 2" xfId="2195"/>
    <cellStyle name="Normal 29 2 2" xfId="3044"/>
    <cellStyle name="Normal 29 2 2 2" xfId="11544"/>
    <cellStyle name="Normal 29 2 2 2 2" xfId="13721"/>
    <cellStyle name="Normal 29 2 2 3" xfId="13626"/>
    <cellStyle name="Normal 29 2 2 4" xfId="14541"/>
    <cellStyle name="Normal 29 2 2 5" xfId="14634"/>
    <cellStyle name="Normal 29 2 3" xfId="10184"/>
    <cellStyle name="Normal 29 2 3 2" xfId="13421"/>
    <cellStyle name="Normal 29 2 3 2 2" xfId="14253"/>
    <cellStyle name="Normal 29 2 3 2 2 2" xfId="14437"/>
    <cellStyle name="Normal 29 2 3 2 3" xfId="14577"/>
    <cellStyle name="Normal 29 2 3 2 4" xfId="14578"/>
    <cellStyle name="Normal 29 2 3 2 5" xfId="14687"/>
    <cellStyle name="Normal 29 2 3 3" xfId="13699"/>
    <cellStyle name="Normal 29 2 3 3 2" xfId="14538"/>
    <cellStyle name="Normal 29 2 3 4" xfId="14505"/>
    <cellStyle name="Normal 29 2 3 5" xfId="14677"/>
    <cellStyle name="Normal 29 2 4" xfId="11546"/>
    <cellStyle name="Normal 29 2 4 2" xfId="14326"/>
    <cellStyle name="Normal 29 2 5" xfId="13540"/>
    <cellStyle name="Normal 29 2 6" xfId="14560"/>
    <cellStyle name="Normal 29 2 7" xfId="14599"/>
    <cellStyle name="Normal 29 3" xfId="3006"/>
    <cellStyle name="Normal 29 3 2" xfId="3059"/>
    <cellStyle name="Normal 29 3 2 2" xfId="13641"/>
    <cellStyle name="Normal 29 3 2 3" xfId="14467"/>
    <cellStyle name="Normal 29 3 2 4" xfId="14555"/>
    <cellStyle name="Normal 29 3 2 5" xfId="14649"/>
    <cellStyle name="Normal 29 3 3" xfId="12075"/>
    <cellStyle name="Normal 29 3 3 2" xfId="13719"/>
    <cellStyle name="Normal 29 3 4" xfId="13611"/>
    <cellStyle name="Normal 29 3 5" xfId="13675"/>
    <cellStyle name="Normal 29 3 6" xfId="14619"/>
    <cellStyle name="Normal 29 4" xfId="3713"/>
    <cellStyle name="Normal 29 4 2" xfId="12390"/>
    <cellStyle name="Normal 29 4 3" xfId="13769"/>
    <cellStyle name="Normal 29 5" xfId="4516"/>
    <cellStyle name="Normal 29 5 2" xfId="13837"/>
    <cellStyle name="Normal 29 6" xfId="5328"/>
    <cellStyle name="Normal 29 6 2" xfId="13905"/>
    <cellStyle name="Normal 29 7" xfId="6884"/>
    <cellStyle name="Normal 29 7 2" xfId="13973"/>
    <cellStyle name="Normal 29 8" xfId="7687"/>
    <cellStyle name="Normal 29 8 2" xfId="14041"/>
    <cellStyle name="Normal 29 9" xfId="8500"/>
    <cellStyle name="Normal 29 9 2" xfId="14109"/>
    <cellStyle name="Normal 29_COTAÇÕES (2)" xfId="5981"/>
    <cellStyle name="Normal 3" xfId="730"/>
    <cellStyle name="Normal 3 10" xfId="4519"/>
    <cellStyle name="Normal 3 10 2" xfId="13455"/>
    <cellStyle name="Normal 3 11" xfId="5331"/>
    <cellStyle name="Normal 3 12" xfId="6887"/>
    <cellStyle name="Normal 3 13" xfId="7690"/>
    <cellStyle name="Normal 3 14" xfId="8503"/>
    <cellStyle name="Normal 3 15" xfId="9126"/>
    <cellStyle name="Normal 3 16" xfId="11769"/>
    <cellStyle name="Normal 3 2" xfId="731"/>
    <cellStyle name="Normal 3 2 10" xfId="9127"/>
    <cellStyle name="Normal 3 2 11" xfId="11771"/>
    <cellStyle name="Normal 3 2 2" xfId="1781"/>
    <cellStyle name="Normal 3 2 2 2" xfId="10186"/>
    <cellStyle name="Normal 3 2 2 2 2" xfId="11137"/>
    <cellStyle name="Normal 3 2 2 3" xfId="13091"/>
    <cellStyle name="Normal 3 2 3" xfId="2592"/>
    <cellStyle name="Normal 3 2 4" xfId="3718"/>
    <cellStyle name="Normal 3 2 4 2" xfId="12392"/>
    <cellStyle name="Normal 3 2 5" xfId="4521"/>
    <cellStyle name="Normal 3 2 6" xfId="5333"/>
    <cellStyle name="Normal 3 2 7" xfId="6889"/>
    <cellStyle name="Normal 3 2 8" xfId="7692"/>
    <cellStyle name="Normal 3 2 9" xfId="8505"/>
    <cellStyle name="Normal 3 2_COTAÇÕES (2)" xfId="5983"/>
    <cellStyle name="Normal 3 3" xfId="732"/>
    <cellStyle name="Normal 3 3 10" xfId="7987"/>
    <cellStyle name="Normal 3 3 11" xfId="9128"/>
    <cellStyle name="Normal 3 3 12" xfId="11770"/>
    <cellStyle name="Normal 3 3 2" xfId="733"/>
    <cellStyle name="Normal 3 3 2 10" xfId="9129"/>
    <cellStyle name="Normal 3 3 2 11" xfId="11767"/>
    <cellStyle name="Normal 3 3 2 2" xfId="1783"/>
    <cellStyle name="Normal 3 3 2 2 2" xfId="10188"/>
    <cellStyle name="Normal 3 3 2 2 2 2" xfId="11139"/>
    <cellStyle name="Normal 3 3 2 2 3" xfId="13093"/>
    <cellStyle name="Normal 3 3 2 3" xfId="2594"/>
    <cellStyle name="Normal 3 3 2 4" xfId="3325"/>
    <cellStyle name="Normal 3 3 2 4 2" xfId="12394"/>
    <cellStyle name="Normal 3 3 2 5" xfId="4134"/>
    <cellStyle name="Normal 3 3 2 6" xfId="4946"/>
    <cellStyle name="Normal 3 3 2 7" xfId="6496"/>
    <cellStyle name="Normal 3 3 2 8" xfId="7305"/>
    <cellStyle name="Normal 3 3 2 9" xfId="8118"/>
    <cellStyle name="Normal 3 3 2_COTAÇÕES (2)" xfId="5985"/>
    <cellStyle name="Normal 3 3 3" xfId="1782"/>
    <cellStyle name="Normal 3 3 3 2" xfId="10187"/>
    <cellStyle name="Normal 3 3 3 2 2" xfId="11138"/>
    <cellStyle name="Normal 3 3 3 3" xfId="13092"/>
    <cellStyle name="Normal 3 3 4" xfId="2593"/>
    <cellStyle name="Normal 3 3 5" xfId="3191"/>
    <cellStyle name="Normal 3 3 5 2" xfId="12393"/>
    <cellStyle name="Normal 3 3 6" xfId="4003"/>
    <cellStyle name="Normal 3 3 7" xfId="4815"/>
    <cellStyle name="Normal 3 3 8" xfId="6362"/>
    <cellStyle name="Normal 3 3 9" xfId="7174"/>
    <cellStyle name="Normal 3 3_COTAÇÕES (2)" xfId="5984"/>
    <cellStyle name="Normal 3 4" xfId="734"/>
    <cellStyle name="Normal 3 4 10" xfId="9130"/>
    <cellStyle name="Normal 3 4 11" xfId="11768"/>
    <cellStyle name="Normal 3 4 2" xfId="1784"/>
    <cellStyle name="Normal 3 4 2 2" xfId="10189"/>
    <cellStyle name="Normal 3 4 2 2 2" xfId="11140"/>
    <cellStyle name="Normal 3 4 2 3" xfId="13094"/>
    <cellStyle name="Normal 3 4 3" xfId="2595"/>
    <cellStyle name="Normal 3 4 4" xfId="3167"/>
    <cellStyle name="Normal 3 4 4 2" xfId="12395"/>
    <cellStyle name="Normal 3 4 5" xfId="3979"/>
    <cellStyle name="Normal 3 4 6" xfId="4791"/>
    <cellStyle name="Normal 3 4 7" xfId="6338"/>
    <cellStyle name="Normal 3 4 8" xfId="7150"/>
    <cellStyle name="Normal 3 4 9" xfId="7963"/>
    <cellStyle name="Normal 3 4_COTAÇÕES (2)" xfId="5986"/>
    <cellStyle name="Normal 3 5" xfId="735"/>
    <cellStyle name="Normal 3 5 10" xfId="9131"/>
    <cellStyle name="Normal 3 5 11" xfId="10265"/>
    <cellStyle name="Normal 3 5 2" xfId="1785"/>
    <cellStyle name="Normal 3 5 2 2" xfId="10190"/>
    <cellStyle name="Normal 3 5 2 2 2" xfId="11141"/>
    <cellStyle name="Normal 3 5 2 3" xfId="13095"/>
    <cellStyle name="Normal 3 5 3" xfId="2596"/>
    <cellStyle name="Normal 3 5 4" xfId="3175"/>
    <cellStyle name="Normal 3 5 4 2" xfId="12396"/>
    <cellStyle name="Normal 3 5 5" xfId="3987"/>
    <cellStyle name="Normal 3 5 6" xfId="4799"/>
    <cellStyle name="Normal 3 5 7" xfId="6346"/>
    <cellStyle name="Normal 3 5 8" xfId="7158"/>
    <cellStyle name="Normal 3 5 9" xfId="7971"/>
    <cellStyle name="Normal 3 5_COTAÇÕES (2)" xfId="5987"/>
    <cellStyle name="Normal 3 6" xfId="736"/>
    <cellStyle name="Normal 3 6 10" xfId="9132"/>
    <cellStyle name="Normal 3 6 11" xfId="10278"/>
    <cellStyle name="Normal 3 6 2" xfId="1786"/>
    <cellStyle name="Normal 3 6 2 2" xfId="10191"/>
    <cellStyle name="Normal 3 6 2 2 2" xfId="11142"/>
    <cellStyle name="Normal 3 6 2 3" xfId="13096"/>
    <cellStyle name="Normal 3 6 3" xfId="2597"/>
    <cellStyle name="Normal 3 6 4" xfId="3719"/>
    <cellStyle name="Normal 3 6 4 2" xfId="12397"/>
    <cellStyle name="Normal 3 6 5" xfId="4522"/>
    <cellStyle name="Normal 3 6 6" xfId="5334"/>
    <cellStyle name="Normal 3 6 7" xfId="6890"/>
    <cellStyle name="Normal 3 6 8" xfId="7693"/>
    <cellStyle name="Normal 3 6 9" xfId="8506"/>
    <cellStyle name="Normal 3 6_COTAÇÕES (2)" xfId="5988"/>
    <cellStyle name="Normal 3 7" xfId="1780"/>
    <cellStyle name="Normal 3 7 2" xfId="10185"/>
    <cellStyle name="Normal 3 7 2 2" xfId="11136"/>
    <cellStyle name="Normal 3 7 3" xfId="13090"/>
    <cellStyle name="Normal 3 8" xfId="2591"/>
    <cellStyle name="Normal 3 9" xfId="3716"/>
    <cellStyle name="Normal 3 9 2" xfId="12391"/>
    <cellStyle name="Normal 3_COTAÇÕES (2)" xfId="5982"/>
    <cellStyle name="Normal 30" xfId="737"/>
    <cellStyle name="Normal 30 10" xfId="9542"/>
    <cellStyle name="Normal 30 11" xfId="8988"/>
    <cellStyle name="Normal 30 2" xfId="2196"/>
    <cellStyle name="Normal 30 2 2" xfId="10192"/>
    <cellStyle name="Normal 30 2 2 2" xfId="11545"/>
    <cellStyle name="Normal 30 2 3" xfId="13422"/>
    <cellStyle name="Normal 30 3" xfId="3007"/>
    <cellStyle name="Normal 30 4" xfId="3708"/>
    <cellStyle name="Normal 30 4 2" xfId="12398"/>
    <cellStyle name="Normal 30 5" xfId="4511"/>
    <cellStyle name="Normal 30 6" xfId="5323"/>
    <cellStyle name="Normal 30 7" xfId="6879"/>
    <cellStyle name="Normal 30 8" xfId="7682"/>
    <cellStyle name="Normal 30 9" xfId="8495"/>
    <cellStyle name="Normal 30_COTAÇÕES (2)" xfId="5989"/>
    <cellStyle name="Normal 31" xfId="738"/>
    <cellStyle name="Normal 31 2" xfId="10193"/>
    <cellStyle name="Normal 31 3" xfId="12399"/>
    <cellStyle name="Normal 32" xfId="739"/>
    <cellStyle name="Normal 32 10" xfId="9133"/>
    <cellStyle name="Normal 32 11" xfId="10277"/>
    <cellStyle name="Normal 32 2" xfId="1787"/>
    <cellStyle name="Normal 32 2 2" xfId="10194"/>
    <cellStyle name="Normal 32 2 2 2" xfId="11143"/>
    <cellStyle name="Normal 32 2 3" xfId="13097"/>
    <cellStyle name="Normal 32 3" xfId="2598"/>
    <cellStyle name="Normal 32 4" xfId="3711"/>
    <cellStyle name="Normal 32 4 2" xfId="12400"/>
    <cellStyle name="Normal 32 5" xfId="4514"/>
    <cellStyle name="Normal 32 6" xfId="5326"/>
    <cellStyle name="Normal 32 7" xfId="6882"/>
    <cellStyle name="Normal 32 8" xfId="7685"/>
    <cellStyle name="Normal 32 9" xfId="8498"/>
    <cellStyle name="Normal 32_COTAÇÕES (2)" xfId="5990"/>
    <cellStyle name="Normal 33" xfId="740"/>
    <cellStyle name="Normal 34" xfId="8722"/>
    <cellStyle name="Normal 35" xfId="3110"/>
    <cellStyle name="Normal 4" xfId="741"/>
    <cellStyle name="Normal 4 10" xfId="742"/>
    <cellStyle name="Normal 4 10 10" xfId="9135"/>
    <cellStyle name="Normal 4 10 11" xfId="10275"/>
    <cellStyle name="Normal 4 10 2" xfId="1789"/>
    <cellStyle name="Normal 4 10 2 2" xfId="10196"/>
    <cellStyle name="Normal 4 10 2 2 2" xfId="11145"/>
    <cellStyle name="Normal 4 10 2 3" xfId="13099"/>
    <cellStyle name="Normal 4 10 3" xfId="2600"/>
    <cellStyle name="Normal 4 10 4" xfId="3722"/>
    <cellStyle name="Normal 4 10 4 2" xfId="12402"/>
    <cellStyle name="Normal 4 10 5" xfId="4525"/>
    <cellStyle name="Normal 4 10 6" xfId="5337"/>
    <cellStyle name="Normal 4 10 7" xfId="6893"/>
    <cellStyle name="Normal 4 10 8" xfId="7696"/>
    <cellStyle name="Normal 4 10 9" xfId="8509"/>
    <cellStyle name="Normal 4 10_COTAÇÕES (2)" xfId="5991"/>
    <cellStyle name="Normal 4 11" xfId="2599"/>
    <cellStyle name="Normal 4 12" xfId="3592"/>
    <cellStyle name="Normal 4 12 2" xfId="12401"/>
    <cellStyle name="Normal 4 13" xfId="4395"/>
    <cellStyle name="Normal 4 14" xfId="5207"/>
    <cellStyle name="Normal 4 15" xfId="6763"/>
    <cellStyle name="Normal 4 16" xfId="7566"/>
    <cellStyle name="Normal 4 17" xfId="8379"/>
    <cellStyle name="Normal 4 18" xfId="9134"/>
    <cellStyle name="Normal 4 19" xfId="10276"/>
    <cellStyle name="Normal 4 2" xfId="743"/>
    <cellStyle name="Normal 4 2 10" xfId="9136"/>
    <cellStyle name="Normal 4 2 11" xfId="10274"/>
    <cellStyle name="Normal 4 2 2" xfId="1790"/>
    <cellStyle name="Normal 4 2 2 2" xfId="10197"/>
    <cellStyle name="Normal 4 2 2 2 2" xfId="11146"/>
    <cellStyle name="Normal 4 2 2 3" xfId="13100"/>
    <cellStyle name="Normal 4 2 3" xfId="2601"/>
    <cellStyle name="Normal 4 2 4" xfId="3724"/>
    <cellStyle name="Normal 4 2 4 2" xfId="12403"/>
    <cellStyle name="Normal 4 2 5" xfId="4527"/>
    <cellStyle name="Normal 4 2 6" xfId="5339"/>
    <cellStyle name="Normal 4 2 7" xfId="6895"/>
    <cellStyle name="Normal 4 2 8" xfId="7698"/>
    <cellStyle name="Normal 4 2 9" xfId="8511"/>
    <cellStyle name="Normal 4 2_COTAÇÕES (2)" xfId="5992"/>
    <cellStyle name="Normal 4 3" xfId="744"/>
    <cellStyle name="Normal 4 3 10" xfId="6896"/>
    <cellStyle name="Normal 4 3 11" xfId="7699"/>
    <cellStyle name="Normal 4 3 12" xfId="8512"/>
    <cellStyle name="Normal 4 3 13" xfId="9137"/>
    <cellStyle name="Normal 4 3 14" xfId="10273"/>
    <cellStyle name="Normal 4 3 2" xfId="745"/>
    <cellStyle name="Normal 4 3 2 10" xfId="8255"/>
    <cellStyle name="Normal 4 3 2 11" xfId="9138"/>
    <cellStyle name="Normal 4 3 2 12" xfId="10266"/>
    <cellStyle name="Normal 4 3 2 2" xfId="746"/>
    <cellStyle name="Normal 4 3 2 2 10" xfId="9139"/>
    <cellStyle name="Normal 4 3 2 2 11" xfId="10271"/>
    <cellStyle name="Normal 4 3 2 2 2" xfId="1793"/>
    <cellStyle name="Normal 4 3 2 2 2 2" xfId="10200"/>
    <cellStyle name="Normal 4 3 2 2 2 2 2" xfId="11149"/>
    <cellStyle name="Normal 4 3 2 2 2 3" xfId="13103"/>
    <cellStyle name="Normal 4 3 2 2 3" xfId="2604"/>
    <cellStyle name="Normal 4 3 2 2 4" xfId="3726"/>
    <cellStyle name="Normal 4 3 2 2 4 2" xfId="12406"/>
    <cellStyle name="Normal 4 3 2 2 5" xfId="4529"/>
    <cellStyle name="Normal 4 3 2 2 6" xfId="5341"/>
    <cellStyle name="Normal 4 3 2 2 7" xfId="6897"/>
    <cellStyle name="Normal 4 3 2 2 8" xfId="7700"/>
    <cellStyle name="Normal 4 3 2 2 9" xfId="8513"/>
    <cellStyle name="Normal 4 3 2 2_COTAÇÕES (2)" xfId="5994"/>
    <cellStyle name="Normal 4 3 2 3" xfId="1792"/>
    <cellStyle name="Normal 4 3 2 3 2" xfId="10199"/>
    <cellStyle name="Normal 4 3 2 3 2 2" xfId="11148"/>
    <cellStyle name="Normal 4 3 2 3 3" xfId="13102"/>
    <cellStyle name="Normal 4 3 2 4" xfId="2603"/>
    <cellStyle name="Normal 4 3 2 5" xfId="3463"/>
    <cellStyle name="Normal 4 3 2 5 2" xfId="12405"/>
    <cellStyle name="Normal 4 3 2 6" xfId="4271"/>
    <cellStyle name="Normal 4 3 2 7" xfId="5083"/>
    <cellStyle name="Normal 4 3 2 8" xfId="6634"/>
    <cellStyle name="Normal 4 3 2 9" xfId="7442"/>
    <cellStyle name="Normal 4 3 2_COTAÇÕES (2)" xfId="5993"/>
    <cellStyle name="Normal 4 3 3" xfId="747"/>
    <cellStyle name="Normal 4 3 3 10" xfId="9140"/>
    <cellStyle name="Normal 4 3 3 11" xfId="10270"/>
    <cellStyle name="Normal 4 3 3 2" xfId="1794"/>
    <cellStyle name="Normal 4 3 3 2 2" xfId="10201"/>
    <cellStyle name="Normal 4 3 3 2 2 2" xfId="11150"/>
    <cellStyle name="Normal 4 3 3 2 3" xfId="13104"/>
    <cellStyle name="Normal 4 3 3 3" xfId="2605"/>
    <cellStyle name="Normal 4 3 3 4" xfId="3466"/>
    <cellStyle name="Normal 4 3 3 4 2" xfId="12407"/>
    <cellStyle name="Normal 4 3 3 5" xfId="4273"/>
    <cellStyle name="Normal 4 3 3 6" xfId="5085"/>
    <cellStyle name="Normal 4 3 3 7" xfId="6637"/>
    <cellStyle name="Normal 4 3 3 8" xfId="7444"/>
    <cellStyle name="Normal 4 3 3 9" xfId="8257"/>
    <cellStyle name="Normal 4 3 3_COTAÇÕES (2)" xfId="5995"/>
    <cellStyle name="Normal 4 3 4" xfId="748"/>
    <cellStyle name="Normal 4 3 4 10" xfId="9141"/>
    <cellStyle name="Normal 4 3 4 11" xfId="10269"/>
    <cellStyle name="Normal 4 3 4 2" xfId="1795"/>
    <cellStyle name="Normal 4 3 4 2 2" xfId="10202"/>
    <cellStyle name="Normal 4 3 4 2 2 2" xfId="11151"/>
    <cellStyle name="Normal 4 3 4 2 3" xfId="13105"/>
    <cellStyle name="Normal 4 3 4 3" xfId="2606"/>
    <cellStyle name="Normal 4 3 4 4" xfId="3727"/>
    <cellStyle name="Normal 4 3 4 4 2" xfId="12408"/>
    <cellStyle name="Normal 4 3 4 5" xfId="4530"/>
    <cellStyle name="Normal 4 3 4 6" xfId="5342"/>
    <cellStyle name="Normal 4 3 4 7" xfId="6898"/>
    <cellStyle name="Normal 4 3 4 8" xfId="7701"/>
    <cellStyle name="Normal 4 3 4 9" xfId="8514"/>
    <cellStyle name="Normal 4 3 4_COTAÇÕES (2)" xfId="5996"/>
    <cellStyle name="Normal 4 3 5" xfId="1791"/>
    <cellStyle name="Normal 4 3 5 2" xfId="10198"/>
    <cellStyle name="Normal 4 3 5 2 2" xfId="11147"/>
    <cellStyle name="Normal 4 3 5 3" xfId="13101"/>
    <cellStyle name="Normal 4 3 6" xfId="2602"/>
    <cellStyle name="Normal 4 3 7" xfId="3725"/>
    <cellStyle name="Normal 4 3 7 2" xfId="12404"/>
    <cellStyle name="Normal 4 3 8" xfId="4528"/>
    <cellStyle name="Normal 4 3 9" xfId="5340"/>
    <cellStyle name="Normal 4 3_AQPNG_ORC_R01_2013_11_22(OBRA COMPLETA) 29112013-2" xfId="749"/>
    <cellStyle name="Normal 4 4" xfId="750"/>
    <cellStyle name="Normal 4 4 10" xfId="8515"/>
    <cellStyle name="Normal 4 4 11" xfId="9142"/>
    <cellStyle name="Normal 4 4 12" xfId="10268"/>
    <cellStyle name="Normal 4 4 2" xfId="751"/>
    <cellStyle name="Normal 4 4 2 10" xfId="9143"/>
    <cellStyle name="Normal 4 4 2 11" xfId="10267"/>
    <cellStyle name="Normal 4 4 2 2" xfId="1797"/>
    <cellStyle name="Normal 4 4 2 2 2" xfId="10204"/>
    <cellStyle name="Normal 4 4 2 2 2 2" xfId="11153"/>
    <cellStyle name="Normal 4 4 2 2 3" xfId="13107"/>
    <cellStyle name="Normal 4 4 2 3" xfId="2608"/>
    <cellStyle name="Normal 4 4 2 4" xfId="3468"/>
    <cellStyle name="Normal 4 4 2 4 2" xfId="12410"/>
    <cellStyle name="Normal 4 4 2 5" xfId="4275"/>
    <cellStyle name="Normal 4 4 2 6" xfId="5087"/>
    <cellStyle name="Normal 4 4 2 7" xfId="6639"/>
    <cellStyle name="Normal 4 4 2 8" xfId="7446"/>
    <cellStyle name="Normal 4 4 2 9" xfId="8259"/>
    <cellStyle name="Normal 4 4 2_COTAÇÕES (2)" xfId="5998"/>
    <cellStyle name="Normal 4 4 3" xfId="1796"/>
    <cellStyle name="Normal 4 4 3 2" xfId="10203"/>
    <cellStyle name="Normal 4 4 3 2 2" xfId="11152"/>
    <cellStyle name="Normal 4 4 3 3" xfId="13106"/>
    <cellStyle name="Normal 4 4 4" xfId="2607"/>
    <cellStyle name="Normal 4 4 5" xfId="3728"/>
    <cellStyle name="Normal 4 4 5 2" xfId="12409"/>
    <cellStyle name="Normal 4 4 6" xfId="4531"/>
    <cellStyle name="Normal 4 4 7" xfId="5343"/>
    <cellStyle name="Normal 4 4 8" xfId="6899"/>
    <cellStyle name="Normal 4 4 9" xfId="7702"/>
    <cellStyle name="Normal 4 4_COTAÇÕES (2)" xfId="5997"/>
    <cellStyle name="Normal 4 5" xfId="752"/>
    <cellStyle name="Normal 4 5 10" xfId="9144"/>
    <cellStyle name="Normal 4 5 11" xfId="10263"/>
    <cellStyle name="Normal 4 5 2" xfId="1798"/>
    <cellStyle name="Normal 4 5 2 2" xfId="10205"/>
    <cellStyle name="Normal 4 5 2 2 2" xfId="11154"/>
    <cellStyle name="Normal 4 5 2 3" xfId="13108"/>
    <cellStyle name="Normal 4 5 3" xfId="2609"/>
    <cellStyle name="Normal 4 5 4" xfId="3729"/>
    <cellStyle name="Normal 4 5 4 2" xfId="12411"/>
    <cellStyle name="Normal 4 5 5" xfId="4532"/>
    <cellStyle name="Normal 4 5 6" xfId="5344"/>
    <cellStyle name="Normal 4 5 7" xfId="6900"/>
    <cellStyle name="Normal 4 5 8" xfId="7703"/>
    <cellStyle name="Normal 4 5 9" xfId="8516"/>
    <cellStyle name="Normal 4 5_COTAÇÕES (2)" xfId="5999"/>
    <cellStyle name="Normal 4 6" xfId="753"/>
    <cellStyle name="Normal 4 6 10" xfId="9145"/>
    <cellStyle name="Normal 4 6 11" xfId="10262"/>
    <cellStyle name="Normal 4 6 2" xfId="1799"/>
    <cellStyle name="Normal 4 6 2 2" xfId="10206"/>
    <cellStyle name="Normal 4 6 2 2 2" xfId="11155"/>
    <cellStyle name="Normal 4 6 2 3" xfId="13109"/>
    <cellStyle name="Normal 4 6 3" xfId="2610"/>
    <cellStyle name="Normal 4 6 4" xfId="3730"/>
    <cellStyle name="Normal 4 6 4 2" xfId="12412"/>
    <cellStyle name="Normal 4 6 5" xfId="4533"/>
    <cellStyle name="Normal 4 6 6" xfId="5345"/>
    <cellStyle name="Normal 4 6 7" xfId="6901"/>
    <cellStyle name="Normal 4 6 8" xfId="7704"/>
    <cellStyle name="Normal 4 6 9" xfId="8517"/>
    <cellStyle name="Normal 4 6_COTAÇÕES (2)" xfId="6000"/>
    <cellStyle name="Normal 4 7" xfId="754"/>
    <cellStyle name="Normal 4 7 10" xfId="9146"/>
    <cellStyle name="Normal 4 7 11" xfId="10261"/>
    <cellStyle name="Normal 4 7 2" xfId="1800"/>
    <cellStyle name="Normal 4 7 2 2" xfId="10207"/>
    <cellStyle name="Normal 4 7 2 2 2" xfId="11156"/>
    <cellStyle name="Normal 4 7 2 3" xfId="13110"/>
    <cellStyle name="Normal 4 7 3" xfId="2611"/>
    <cellStyle name="Normal 4 7 4" xfId="3731"/>
    <cellStyle name="Normal 4 7 4 2" xfId="12413"/>
    <cellStyle name="Normal 4 7 5" xfId="4534"/>
    <cellStyle name="Normal 4 7 6" xfId="5346"/>
    <cellStyle name="Normal 4 7 7" xfId="6902"/>
    <cellStyle name="Normal 4 7 8" xfId="7705"/>
    <cellStyle name="Normal 4 7 9" xfId="8518"/>
    <cellStyle name="Normal 4 7_COTAÇÕES (2)" xfId="6001"/>
    <cellStyle name="Normal 4 8" xfId="755"/>
    <cellStyle name="Normal 4 8 10" xfId="9147"/>
    <cellStyle name="Normal 4 8 11" xfId="10260"/>
    <cellStyle name="Normal 4 8 2" xfId="1801"/>
    <cellStyle name="Normal 4 8 2 2" xfId="10208"/>
    <cellStyle name="Normal 4 8 2 2 2" xfId="11157"/>
    <cellStyle name="Normal 4 8 2 3" xfId="13111"/>
    <cellStyle name="Normal 4 8 3" xfId="2612"/>
    <cellStyle name="Normal 4 8 4" xfId="3470"/>
    <cellStyle name="Normal 4 8 4 2" xfId="12414"/>
    <cellStyle name="Normal 4 8 5" xfId="4277"/>
    <cellStyle name="Normal 4 8 6" xfId="5089"/>
    <cellStyle name="Normal 4 8 7" xfId="6641"/>
    <cellStyle name="Normal 4 8 8" xfId="7448"/>
    <cellStyle name="Normal 4 8 9" xfId="8261"/>
    <cellStyle name="Normal 4 8_COTAÇÕES (2)" xfId="6002"/>
    <cellStyle name="Normal 4 9" xfId="1788"/>
    <cellStyle name="Normal 4 9 2" xfId="10195"/>
    <cellStyle name="Normal 4 9 2 2" xfId="11144"/>
    <cellStyle name="Normal 4 9 3" xfId="13098"/>
    <cellStyle name="Normal 4_CEEP BANDEIRANTES - REV. SUELY" xfId="758"/>
    <cellStyle name="Normal 40" xfId="756"/>
    <cellStyle name="Normal 40 10" xfId="9148"/>
    <cellStyle name="Normal 40 11" xfId="10259"/>
    <cellStyle name="Normal 40 2" xfId="1802"/>
    <cellStyle name="Normal 40 2 2" xfId="10209"/>
    <cellStyle name="Normal 40 2 2 2" xfId="11158"/>
    <cellStyle name="Normal 40 2 3" xfId="13112"/>
    <cellStyle name="Normal 40 3" xfId="2613"/>
    <cellStyle name="Normal 40 4" xfId="3732"/>
    <cellStyle name="Normal 40 4 2" xfId="12415"/>
    <cellStyle name="Normal 40 5" xfId="4535"/>
    <cellStyle name="Normal 40 6" xfId="5347"/>
    <cellStyle name="Normal 40 7" xfId="6903"/>
    <cellStyle name="Normal 40 8" xfId="7706"/>
    <cellStyle name="Normal 40 9" xfId="8519"/>
    <cellStyle name="Normal 40_COTAÇÕES (2)" xfId="6003"/>
    <cellStyle name="Normal 41" xfId="7908"/>
    <cellStyle name="Normal 44" xfId="757"/>
    <cellStyle name="Normal 44 10" xfId="9149"/>
    <cellStyle name="Normal 44 11" xfId="10258"/>
    <cellStyle name="Normal 44 2" xfId="1803"/>
    <cellStyle name="Normal 44 2 2" xfId="10210"/>
    <cellStyle name="Normal 44 2 2 2" xfId="11159"/>
    <cellStyle name="Normal 44 2 3" xfId="13113"/>
    <cellStyle name="Normal 44 3" xfId="2614"/>
    <cellStyle name="Normal 44 4" xfId="3573"/>
    <cellStyle name="Normal 44 4 2" xfId="12416"/>
    <cellStyle name="Normal 44 5" xfId="4376"/>
    <cellStyle name="Normal 44 6" xfId="5188"/>
    <cellStyle name="Normal 44 7" xfId="6744"/>
    <cellStyle name="Normal 44 8" xfId="7547"/>
    <cellStyle name="Normal 44 9" xfId="8360"/>
    <cellStyle name="Normal 44_COTAÇÕES (2)" xfId="6004"/>
    <cellStyle name="Normal 5" xfId="759"/>
    <cellStyle name="Normal 5 10" xfId="6904"/>
    <cellStyle name="Normal 5 11" xfId="7707"/>
    <cellStyle name="Normal 5 12" xfId="8520"/>
    <cellStyle name="Normal 5 13" xfId="9150"/>
    <cellStyle name="Normal 5 14" xfId="10250"/>
    <cellStyle name="Normal 5 2" xfId="760"/>
    <cellStyle name="Normal 5 2 10" xfId="9151"/>
    <cellStyle name="Normal 5 2 11" xfId="10256"/>
    <cellStyle name="Normal 5 2 2" xfId="1805"/>
    <cellStyle name="Normal 5 2 2 2" xfId="10212"/>
    <cellStyle name="Normal 5 2 2 2 2" xfId="11161"/>
    <cellStyle name="Normal 5 2 2 3" xfId="13115"/>
    <cellStyle name="Normal 5 2 3" xfId="2616"/>
    <cellStyle name="Normal 5 2 4" xfId="3140"/>
    <cellStyle name="Normal 5 2 4 2" xfId="12418"/>
    <cellStyle name="Normal 5 2 5" xfId="3952"/>
    <cellStyle name="Normal 5 2 6" xfId="4764"/>
    <cellStyle name="Normal 5 2 7" xfId="6311"/>
    <cellStyle name="Normal 5 2 8" xfId="7123"/>
    <cellStyle name="Normal 5 2 9" xfId="7936"/>
    <cellStyle name="Normal 5 2_COTAÇÕES (2)" xfId="6006"/>
    <cellStyle name="Normal 5 3" xfId="761"/>
    <cellStyle name="Normal 5 3 10" xfId="9152"/>
    <cellStyle name="Normal 5 3 11" xfId="10255"/>
    <cellStyle name="Normal 5 3 2" xfId="1806"/>
    <cellStyle name="Normal 5 3 2 2" xfId="10213"/>
    <cellStyle name="Normal 5 3 2 2 2" xfId="11162"/>
    <cellStyle name="Normal 5 3 2 3" xfId="13116"/>
    <cellStyle name="Normal 5 3 3" xfId="2617"/>
    <cellStyle name="Normal 5 3 4" xfId="3372"/>
    <cellStyle name="Normal 5 3 4 2" xfId="12419"/>
    <cellStyle name="Normal 5 3 5" xfId="4181"/>
    <cellStyle name="Normal 5 3 6" xfId="4993"/>
    <cellStyle name="Normal 5 3 7" xfId="6543"/>
    <cellStyle name="Normal 5 3 8" xfId="7352"/>
    <cellStyle name="Normal 5 3 9" xfId="8165"/>
    <cellStyle name="Normal 5 3_COTAÇÕES (2)" xfId="6007"/>
    <cellStyle name="Normal 5 4" xfId="762"/>
    <cellStyle name="Normal 5 4 10" xfId="9153"/>
    <cellStyle name="Normal 5 4 11" xfId="10254"/>
    <cellStyle name="Normal 5 4 2" xfId="1807"/>
    <cellStyle name="Normal 5 4 2 2" xfId="10214"/>
    <cellStyle name="Normal 5 4 2 2 2" xfId="11163"/>
    <cellStyle name="Normal 5 4 2 3" xfId="13117"/>
    <cellStyle name="Normal 5 4 3" xfId="2618"/>
    <cellStyle name="Normal 5 4 4" xfId="3565"/>
    <cellStyle name="Normal 5 4 4 2" xfId="12420"/>
    <cellStyle name="Normal 5 4 5" xfId="4368"/>
    <cellStyle name="Normal 5 4 6" xfId="5180"/>
    <cellStyle name="Normal 5 4 7" xfId="6736"/>
    <cellStyle name="Normal 5 4 8" xfId="7539"/>
    <cellStyle name="Normal 5 4 9" xfId="8352"/>
    <cellStyle name="Normal 5 4_COTAÇÕES (2)" xfId="6008"/>
    <cellStyle name="Normal 5 5" xfId="1804"/>
    <cellStyle name="Normal 5 5 2" xfId="10211"/>
    <cellStyle name="Normal 5 5 2 2" xfId="11160"/>
    <cellStyle name="Normal 5 5 3" xfId="13114"/>
    <cellStyle name="Normal 5 6" xfId="2615"/>
    <cellStyle name="Normal 5 7" xfId="3733"/>
    <cellStyle name="Normal 5 7 2" xfId="12417"/>
    <cellStyle name="Normal 5 8" xfId="4536"/>
    <cellStyle name="Normal 5 9" xfId="5348"/>
    <cellStyle name="Normal 5_COTAÇÕES (2)" xfId="6005"/>
    <cellStyle name="Normal 6" xfId="763"/>
    <cellStyle name="Normal 6 10" xfId="7578"/>
    <cellStyle name="Normal 6 11" xfId="8391"/>
    <cellStyle name="Normal 6 12" xfId="9154"/>
    <cellStyle name="Normal 6 13" xfId="10253"/>
    <cellStyle name="Normal 6 2" xfId="764"/>
    <cellStyle name="Normal 6 2 10" xfId="8521"/>
    <cellStyle name="Normal 6 2 11" xfId="9155"/>
    <cellStyle name="Normal 6 2 12" xfId="10252"/>
    <cellStyle name="Normal 6 2 2" xfId="765"/>
    <cellStyle name="Normal 6 2 2 10" xfId="9156"/>
    <cellStyle name="Normal 6 2 2 11" xfId="10251"/>
    <cellStyle name="Normal 6 2 2 2" xfId="1810"/>
    <cellStyle name="Normal 6 2 2 2 2" xfId="10217"/>
    <cellStyle name="Normal 6 2 2 2 2 2" xfId="11166"/>
    <cellStyle name="Normal 6 2 2 2 3" xfId="13120"/>
    <cellStyle name="Normal 6 2 2 3" xfId="2621"/>
    <cellStyle name="Normal 6 2 2 4" xfId="3195"/>
    <cellStyle name="Normal 6 2 2 4 2" xfId="12423"/>
    <cellStyle name="Normal 6 2 2 5" xfId="4007"/>
    <cellStyle name="Normal 6 2 2 6" xfId="4819"/>
    <cellStyle name="Normal 6 2 2 7" xfId="6366"/>
    <cellStyle name="Normal 6 2 2 8" xfId="7178"/>
    <cellStyle name="Normal 6 2 2 9" xfId="7991"/>
    <cellStyle name="Normal 6 2 2_COTAÇÕES (2)" xfId="6010"/>
    <cellStyle name="Normal 6 2 3" xfId="1809"/>
    <cellStyle name="Normal 6 2 3 2" xfId="10216"/>
    <cellStyle name="Normal 6 2 3 2 2" xfId="11165"/>
    <cellStyle name="Normal 6 2 3 3" xfId="13119"/>
    <cellStyle name="Normal 6 2 4" xfId="2620"/>
    <cellStyle name="Normal 6 2 5" xfId="3734"/>
    <cellStyle name="Normal 6 2 5 2" xfId="12422"/>
    <cellStyle name="Normal 6 2 6" xfId="4537"/>
    <cellStyle name="Normal 6 2 7" xfId="5349"/>
    <cellStyle name="Normal 6 2 8" xfId="6905"/>
    <cellStyle name="Normal 6 2 9" xfId="7708"/>
    <cellStyle name="Normal 6 2_COTAÇÕES (2)" xfId="6009"/>
    <cellStyle name="Normal 6 3" xfId="766"/>
    <cellStyle name="Normal 6 3 10" xfId="9157"/>
    <cellStyle name="Normal 6 3 11" xfId="10239"/>
    <cellStyle name="Normal 6 3 2" xfId="1811"/>
    <cellStyle name="Normal 6 3 2 2" xfId="10218"/>
    <cellStyle name="Normal 6 3 2 2 2" xfId="11167"/>
    <cellStyle name="Normal 6 3 2 3" xfId="13121"/>
    <cellStyle name="Normal 6 3 3" xfId="2622"/>
    <cellStyle name="Normal 6 3 4" xfId="3736"/>
    <cellStyle name="Normal 6 3 4 2" xfId="12424"/>
    <cellStyle name="Normal 6 3 5" xfId="4539"/>
    <cellStyle name="Normal 6 3 6" xfId="5351"/>
    <cellStyle name="Normal 6 3 7" xfId="6907"/>
    <cellStyle name="Normal 6 3 8" xfId="7710"/>
    <cellStyle name="Normal 6 3 9" xfId="8523"/>
    <cellStyle name="Normal 6 3_COTAÇÕES (2)" xfId="6011"/>
    <cellStyle name="Normal 6 4" xfId="1808"/>
    <cellStyle name="Normal 6 4 2" xfId="10215"/>
    <cellStyle name="Normal 6 4 2 2" xfId="11164"/>
    <cellStyle name="Normal 6 4 3" xfId="13118"/>
    <cellStyle name="Normal 6 5" xfId="2619"/>
    <cellStyle name="Normal 6 6" xfId="3604"/>
    <cellStyle name="Normal 6 6 2" xfId="12421"/>
    <cellStyle name="Normal 6 7" xfId="4407"/>
    <cellStyle name="Normal 6 8" xfId="5219"/>
    <cellStyle name="Normal 6 9" xfId="6775"/>
    <cellStyle name="Normal 6_Cópia de CEEP INDÍGENA DO PARANÁ  - LICITAÇÃO" xfId="767"/>
    <cellStyle name="Normal 7" xfId="768"/>
    <cellStyle name="Normal 7 10" xfId="8525"/>
    <cellStyle name="Normal 7 11" xfId="9158"/>
    <cellStyle name="Normal 7 12" xfId="10248"/>
    <cellStyle name="Normal 7 2" xfId="769"/>
    <cellStyle name="Normal 7 2 10" xfId="9159"/>
    <cellStyle name="Normal 7 2 11" xfId="10247"/>
    <cellStyle name="Normal 7 2 2" xfId="1813"/>
    <cellStyle name="Normal 7 2 2 2" xfId="10220"/>
    <cellStyle name="Normal 7 2 2 2 2" xfId="11169"/>
    <cellStyle name="Normal 7 2 2 3" xfId="13123"/>
    <cellStyle name="Normal 7 2 3" xfId="2624"/>
    <cellStyle name="Normal 7 2 4" xfId="3131"/>
    <cellStyle name="Normal 7 2 4 2" xfId="12426"/>
    <cellStyle name="Normal 7 2 5" xfId="3943"/>
    <cellStyle name="Normal 7 2 6" xfId="4755"/>
    <cellStyle name="Normal 7 2 7" xfId="6302"/>
    <cellStyle name="Normal 7 2 8" xfId="7114"/>
    <cellStyle name="Normal 7 2 9" xfId="7927"/>
    <cellStyle name="Normal 7 2_COTAÇÕES (2)" xfId="6013"/>
    <cellStyle name="Normal 7 3" xfId="1812"/>
    <cellStyle name="Normal 7 3 2" xfId="10219"/>
    <cellStyle name="Normal 7 3 2 2" xfId="11168"/>
    <cellStyle name="Normal 7 3 3" xfId="13122"/>
    <cellStyle name="Normal 7 4" xfId="2623"/>
    <cellStyle name="Normal 7 5" xfId="3738"/>
    <cellStyle name="Normal 7 5 2" xfId="12425"/>
    <cellStyle name="Normal 7 6" xfId="4541"/>
    <cellStyle name="Normal 7 7" xfId="5353"/>
    <cellStyle name="Normal 7 8" xfId="6909"/>
    <cellStyle name="Normal 7 9" xfId="7712"/>
    <cellStyle name="Normal 7_COTAÇÕES (2)" xfId="6012"/>
    <cellStyle name="Normal 8" xfId="770"/>
    <cellStyle name="Normal 8 10" xfId="7715"/>
    <cellStyle name="Normal 8 11" xfId="8528"/>
    <cellStyle name="Normal 8 12" xfId="9160"/>
    <cellStyle name="Normal 8 13" xfId="10246"/>
    <cellStyle name="Normal 8 2" xfId="771"/>
    <cellStyle name="Normal 8 2 10" xfId="9161"/>
    <cellStyle name="Normal 8 2 11" xfId="10245"/>
    <cellStyle name="Normal 8 2 2" xfId="1815"/>
    <cellStyle name="Normal 8 2 2 2" xfId="10222"/>
    <cellStyle name="Normal 8 2 2 2 2" xfId="11171"/>
    <cellStyle name="Normal 8 2 2 3" xfId="13125"/>
    <cellStyle name="Normal 8 2 3" xfId="2626"/>
    <cellStyle name="Normal 8 2 4" xfId="3596"/>
    <cellStyle name="Normal 8 2 4 2" xfId="12428"/>
    <cellStyle name="Normal 8 2 5" xfId="4399"/>
    <cellStyle name="Normal 8 2 6" xfId="5211"/>
    <cellStyle name="Normal 8 2 7" xfId="6767"/>
    <cellStyle name="Normal 8 2 8" xfId="7570"/>
    <cellStyle name="Normal 8 2 9" xfId="8383"/>
    <cellStyle name="Normal 8 2_COTAÇÕES (2)" xfId="6015"/>
    <cellStyle name="Normal 8 3" xfId="772"/>
    <cellStyle name="Normal 8 3 10" xfId="9162"/>
    <cellStyle name="Normal 8 3 11" xfId="10244"/>
    <cellStyle name="Normal 8 3 2" xfId="1816"/>
    <cellStyle name="Normal 8 3 2 2" xfId="10223"/>
    <cellStyle name="Normal 8 3 2 2 2" xfId="11172"/>
    <cellStyle name="Normal 8 3 2 3" xfId="13126"/>
    <cellStyle name="Normal 8 3 3" xfId="2627"/>
    <cellStyle name="Normal 8 3 4" xfId="3742"/>
    <cellStyle name="Normal 8 3 4 2" xfId="12429"/>
    <cellStyle name="Normal 8 3 5" xfId="4545"/>
    <cellStyle name="Normal 8 3 6" xfId="5357"/>
    <cellStyle name="Normal 8 3 7" xfId="6913"/>
    <cellStyle name="Normal 8 3 8" xfId="7716"/>
    <cellStyle name="Normal 8 3 9" xfId="8529"/>
    <cellStyle name="Normal 8 3_COTAÇÕES (2)" xfId="6016"/>
    <cellStyle name="Normal 8 4" xfId="1814"/>
    <cellStyle name="Normal 8 4 2" xfId="10221"/>
    <cellStyle name="Normal 8 4 2 2" xfId="11170"/>
    <cellStyle name="Normal 8 4 3" xfId="13124"/>
    <cellStyle name="Normal 8 5" xfId="2625"/>
    <cellStyle name="Normal 8 6" xfId="3741"/>
    <cellStyle name="Normal 8 6 2" xfId="12427"/>
    <cellStyle name="Normal 8 7" xfId="4544"/>
    <cellStyle name="Normal 8 8" xfId="5356"/>
    <cellStyle name="Normal 8 9" xfId="6912"/>
    <cellStyle name="Normal 8_COTAÇÕES (2)" xfId="6014"/>
    <cellStyle name="Normal 9" xfId="773"/>
    <cellStyle name="Normal 9 10" xfId="7719"/>
    <cellStyle name="Normal 9 11" xfId="8532"/>
    <cellStyle name="Normal 9 12" xfId="9163"/>
    <cellStyle name="Normal 9 13" xfId="10243"/>
    <cellStyle name="Normal 9 2" xfId="774"/>
    <cellStyle name="Normal 9 2 10" xfId="9164"/>
    <cellStyle name="Normal 9 2 11" xfId="10240"/>
    <cellStyle name="Normal 9 2 2" xfId="1818"/>
    <cellStyle name="Normal 9 2 2 2" xfId="10225"/>
    <cellStyle name="Normal 9 2 2 2 2" xfId="11174"/>
    <cellStyle name="Normal 9 2 2 3" xfId="13128"/>
    <cellStyle name="Normal 9 2 3" xfId="2629"/>
    <cellStyle name="Normal 9 2 4" xfId="3748"/>
    <cellStyle name="Normal 9 2 4 2" xfId="12431"/>
    <cellStyle name="Normal 9 2 5" xfId="4551"/>
    <cellStyle name="Normal 9 2 6" xfId="5363"/>
    <cellStyle name="Normal 9 2 7" xfId="6919"/>
    <cellStyle name="Normal 9 2 8" xfId="7722"/>
    <cellStyle name="Normal 9 2 9" xfId="8535"/>
    <cellStyle name="Normal 9 2_COTAÇÕES (2)" xfId="6017"/>
    <cellStyle name="Normal 9 3" xfId="775"/>
    <cellStyle name="Normal 9 3 10" xfId="9165"/>
    <cellStyle name="Normal 9 3 11" xfId="10241"/>
    <cellStyle name="Normal 9 3 2" xfId="1819"/>
    <cellStyle name="Normal 9 3 2 2" xfId="10226"/>
    <cellStyle name="Normal 9 3 2 2 2" xfId="11175"/>
    <cellStyle name="Normal 9 3 2 3" xfId="13129"/>
    <cellStyle name="Normal 9 3 3" xfId="2630"/>
    <cellStyle name="Normal 9 3 4" xfId="3750"/>
    <cellStyle name="Normal 9 3 4 2" xfId="12432"/>
    <cellStyle name="Normal 9 3 5" xfId="4553"/>
    <cellStyle name="Normal 9 3 6" xfId="5365"/>
    <cellStyle name="Normal 9 3 7" xfId="6921"/>
    <cellStyle name="Normal 9 3 8" xfId="7724"/>
    <cellStyle name="Normal 9 3 9" xfId="8537"/>
    <cellStyle name="Normal 9 3_COTAÇÕES (2)" xfId="6018"/>
    <cellStyle name="Normal 9 4" xfId="1817"/>
    <cellStyle name="Normal 9 4 2" xfId="10224"/>
    <cellStyle name="Normal 9 4 2 2" xfId="11173"/>
    <cellStyle name="Normal 9 4 3" xfId="13127"/>
    <cellStyle name="Normal 9 5" xfId="2628"/>
    <cellStyle name="Normal 9 6" xfId="3745"/>
    <cellStyle name="Normal 9 6 2" xfId="12430"/>
    <cellStyle name="Normal 9 7" xfId="4548"/>
    <cellStyle name="Normal 9 8" xfId="5360"/>
    <cellStyle name="Normal 9 9" xfId="6916"/>
    <cellStyle name="Normal 9_AQPNG_ORC_R01_2013_11_22(OBRA COMPLETA) 29112013-2" xfId="776"/>
    <cellStyle name="Normal_ELETRICA_2" xfId="777"/>
    <cellStyle name="Normal_pLANILHA DE BDI_MODELO v2_EXCEL" xfId="778"/>
    <cellStyle name="Normal_Planilha Modelo" xfId="779"/>
    <cellStyle name="Normal_Planilha Modelo 7" xfId="8539"/>
    <cellStyle name="Normal_Planilha RETROFIT PALÁCIO - VRF  DEZEMBRO  2013 CRONOGRAMA 15 MESES _ R02 - 2" xfId="780"/>
    <cellStyle name="Normal_SEJU" xfId="781"/>
    <cellStyle name="Nota 2" xfId="782"/>
    <cellStyle name="Nota 2 10" xfId="5352"/>
    <cellStyle name="Nota 2 10 2" xfId="13907"/>
    <cellStyle name="Nota 2 11" xfId="6908"/>
    <cellStyle name="Nota 2 11 2" xfId="13975"/>
    <cellStyle name="Nota 2 12" xfId="7711"/>
    <cellStyle name="Nota 2 12 2" xfId="14043"/>
    <cellStyle name="Nota 2 13" xfId="8524"/>
    <cellStyle name="Nota 2 13 2" xfId="14111"/>
    <cellStyle name="Nota 2 14" xfId="9166"/>
    <cellStyle name="Nota 2 14 2" xfId="14161"/>
    <cellStyle name="Nota 2 15" xfId="10237"/>
    <cellStyle name="Nota 2 15 2" xfId="14262"/>
    <cellStyle name="Nota 2 2" xfId="783"/>
    <cellStyle name="Nota 2 2 10" xfId="7113"/>
    <cellStyle name="Nota 2 2 10 2" xfId="13999"/>
    <cellStyle name="Nota 2 2 11" xfId="7926"/>
    <cellStyle name="Nota 2 2 11 2" xfId="14067"/>
    <cellStyle name="Nota 2 2 12" xfId="9167"/>
    <cellStyle name="Nota 2 2 12 2" xfId="14162"/>
    <cellStyle name="Nota 2 2 13" xfId="10236"/>
    <cellStyle name="Nota 2 2 13 2" xfId="14261"/>
    <cellStyle name="Nota 2 2 2" xfId="784"/>
    <cellStyle name="Nota 2 2 2 10" xfId="785"/>
    <cellStyle name="Nota 2 2 2 11" xfId="786"/>
    <cellStyle name="Nota 2 2 2 12" xfId="787"/>
    <cellStyle name="Nota 2 2 2 13" xfId="788"/>
    <cellStyle name="Nota 2 2 2 14" xfId="789"/>
    <cellStyle name="Nota 2 2 2 15" xfId="790"/>
    <cellStyle name="Nota 2 2 2 16" xfId="1822"/>
    <cellStyle name="Nota 2 2 2 16 2" xfId="11178"/>
    <cellStyle name="Nota 2 2 2 16 2 2" xfId="14294"/>
    <cellStyle name="Nota 2 2 2 16 3" xfId="13501"/>
    <cellStyle name="Nota 2 2 2 17" xfId="2633"/>
    <cellStyle name="Nota 2 2 2 17 2" xfId="11757"/>
    <cellStyle name="Nota 2 2 2 17 2 2" xfId="14369"/>
    <cellStyle name="Nota 2 2 2 17 3" xfId="13572"/>
    <cellStyle name="Nota 2 2 2 18" xfId="3753"/>
    <cellStyle name="Nota 2 2 2 18 2" xfId="12435"/>
    <cellStyle name="Nota 2 2 2 18 3" xfId="13774"/>
    <cellStyle name="Nota 2 2 2 19" xfId="4556"/>
    <cellStyle name="Nota 2 2 2 19 2" xfId="13842"/>
    <cellStyle name="Nota 2 2 2 2" xfId="791"/>
    <cellStyle name="Nota 2 2 2 2 2" xfId="9805"/>
    <cellStyle name="Nota 2 2 2 2 2 2" xfId="14226"/>
    <cellStyle name="Nota 2 2 2 20" xfId="5368"/>
    <cellStyle name="Nota 2 2 2 20 2" xfId="13910"/>
    <cellStyle name="Nota 2 2 2 21" xfId="6924"/>
    <cellStyle name="Nota 2 2 2 21 2" xfId="13978"/>
    <cellStyle name="Nota 2 2 2 22" xfId="7727"/>
    <cellStyle name="Nota 2 2 2 22 2" xfId="14046"/>
    <cellStyle name="Nota 2 2 2 23" xfId="8541"/>
    <cellStyle name="Nota 2 2 2 23 2" xfId="14114"/>
    <cellStyle name="Nota 2 2 2 24" xfId="9168"/>
    <cellStyle name="Nota 2 2 2 24 2" xfId="14163"/>
    <cellStyle name="Nota 2 2 2 25" xfId="10235"/>
    <cellStyle name="Nota 2 2 2 25 2" xfId="14260"/>
    <cellStyle name="Nota 2 2 2 3" xfId="792"/>
    <cellStyle name="Nota 2 2 2 4" xfId="793"/>
    <cellStyle name="Nota 2 2 2 5" xfId="794"/>
    <cellStyle name="Nota 2 2 2 6" xfId="795"/>
    <cellStyle name="Nota 2 2 2 7" xfId="796"/>
    <cellStyle name="Nota 2 2 2 8" xfId="797"/>
    <cellStyle name="Nota 2 2 2 9" xfId="798"/>
    <cellStyle name="Nota 2 2 2_COTAÇÕES (2)" xfId="6019"/>
    <cellStyle name="Nota 2 2 3" xfId="799"/>
    <cellStyle name="Nota 2 2 3 2" xfId="9813"/>
    <cellStyle name="Nota 2 2 3 2 2" xfId="14233"/>
    <cellStyle name="Nota 2 2 4" xfId="1821"/>
    <cellStyle name="Nota 2 2 4 2" xfId="11177"/>
    <cellStyle name="Nota 2 2 4 2 2" xfId="14293"/>
    <cellStyle name="Nota 2 2 4 3" xfId="13500"/>
    <cellStyle name="Nota 2 2 5" xfId="2632"/>
    <cellStyle name="Nota 2 2 5 2" xfId="11756"/>
    <cellStyle name="Nota 2 2 5 2 2" xfId="14368"/>
    <cellStyle name="Nota 2 2 5 3" xfId="13571"/>
    <cellStyle name="Nota 2 2 6" xfId="3130"/>
    <cellStyle name="Nota 2 2 6 2" xfId="12434"/>
    <cellStyle name="Nota 2 2 6 3" xfId="13726"/>
    <cellStyle name="Nota 2 2 7" xfId="3942"/>
    <cellStyle name="Nota 2 2 7 2" xfId="13795"/>
    <cellStyle name="Nota 2 2 8" xfId="4754"/>
    <cellStyle name="Nota 2 2 8 2" xfId="13863"/>
    <cellStyle name="Nota 2 2 9" xfId="6301"/>
    <cellStyle name="Nota 2 2 9 2" xfId="13931"/>
    <cellStyle name="Nota 2 2_CÁLCULO DE HORAS - tabela MARÇO 2014" xfId="800"/>
    <cellStyle name="Nota 2 3" xfId="801"/>
    <cellStyle name="Nota 2 3 10" xfId="7729"/>
    <cellStyle name="Nota 2 3 10 2" xfId="14048"/>
    <cellStyle name="Nota 2 3 11" xfId="8543"/>
    <cellStyle name="Nota 2 3 11 2" xfId="14116"/>
    <cellStyle name="Nota 2 3 12" xfId="9169"/>
    <cellStyle name="Nota 2 3 12 2" xfId="14164"/>
    <cellStyle name="Nota 2 3 13" xfId="10234"/>
    <cellStyle name="Nota 2 3 13 2" xfId="14259"/>
    <cellStyle name="Nota 2 3 2" xfId="802"/>
    <cellStyle name="Nota 2 3 2 10" xfId="803"/>
    <cellStyle name="Nota 2 3 2 11" xfId="804"/>
    <cellStyle name="Nota 2 3 2 12" xfId="805"/>
    <cellStyle name="Nota 2 3 2 13" xfId="806"/>
    <cellStyle name="Nota 2 3 2 14" xfId="807"/>
    <cellStyle name="Nota 2 3 2 15" xfId="808"/>
    <cellStyle name="Nota 2 3 2 16" xfId="1824"/>
    <cellStyle name="Nota 2 3 2 16 2" xfId="11180"/>
    <cellStyle name="Nota 2 3 2 16 2 2" xfId="14296"/>
    <cellStyle name="Nota 2 3 2 16 3" xfId="13503"/>
    <cellStyle name="Nota 2 3 2 17" xfId="2635"/>
    <cellStyle name="Nota 2 3 2 17 2" xfId="11759"/>
    <cellStyle name="Nota 2 3 2 17 2 2" xfId="14371"/>
    <cellStyle name="Nota 2 3 2 17 3" xfId="13574"/>
    <cellStyle name="Nota 2 3 2 18" xfId="3756"/>
    <cellStyle name="Nota 2 3 2 18 2" xfId="12437"/>
    <cellStyle name="Nota 2 3 2 18 3" xfId="13777"/>
    <cellStyle name="Nota 2 3 2 19" xfId="4559"/>
    <cellStyle name="Nota 2 3 2 19 2" xfId="13845"/>
    <cellStyle name="Nota 2 3 2 2" xfId="809"/>
    <cellStyle name="Nota 2 3 2 2 2" xfId="9810"/>
    <cellStyle name="Nota 2 3 2 2 2 2" xfId="14231"/>
    <cellStyle name="Nota 2 3 2 20" xfId="5371"/>
    <cellStyle name="Nota 2 3 2 20 2" xfId="13913"/>
    <cellStyle name="Nota 2 3 2 21" xfId="6927"/>
    <cellStyle name="Nota 2 3 2 21 2" xfId="13981"/>
    <cellStyle name="Nota 2 3 2 22" xfId="7730"/>
    <cellStyle name="Nota 2 3 2 22 2" xfId="14049"/>
    <cellStyle name="Nota 2 3 2 23" xfId="8544"/>
    <cellStyle name="Nota 2 3 2 23 2" xfId="14117"/>
    <cellStyle name="Nota 2 3 2 24" xfId="9170"/>
    <cellStyle name="Nota 2 3 2 24 2" xfId="14165"/>
    <cellStyle name="Nota 2 3 2 25" xfId="10233"/>
    <cellStyle name="Nota 2 3 2 25 2" xfId="14258"/>
    <cellStyle name="Nota 2 3 2 3" xfId="810"/>
    <cellStyle name="Nota 2 3 2 4" xfId="811"/>
    <cellStyle name="Nota 2 3 2 5" xfId="812"/>
    <cellStyle name="Nota 2 3 2 6" xfId="813"/>
    <cellStyle name="Nota 2 3 2 7" xfId="814"/>
    <cellStyle name="Nota 2 3 2 8" xfId="815"/>
    <cellStyle name="Nota 2 3 2 9" xfId="816"/>
    <cellStyle name="Nota 2 3 2_COTAÇÕES (2)" xfId="6020"/>
    <cellStyle name="Nota 2 3 3" xfId="817"/>
    <cellStyle name="Nota 2 3 3 2" xfId="9811"/>
    <cellStyle name="Nota 2 3 3 2 2" xfId="14232"/>
    <cellStyle name="Nota 2 3 4" xfId="1823"/>
    <cellStyle name="Nota 2 3 4 2" xfId="11179"/>
    <cellStyle name="Nota 2 3 4 2 2" xfId="14295"/>
    <cellStyle name="Nota 2 3 4 3" xfId="13502"/>
    <cellStyle name="Nota 2 3 5" xfId="2634"/>
    <cellStyle name="Nota 2 3 5 2" xfId="11758"/>
    <cellStyle name="Nota 2 3 5 2 2" xfId="14370"/>
    <cellStyle name="Nota 2 3 5 3" xfId="13573"/>
    <cellStyle name="Nota 2 3 6" xfId="3755"/>
    <cellStyle name="Nota 2 3 6 2" xfId="12436"/>
    <cellStyle name="Nota 2 3 6 3" xfId="13776"/>
    <cellStyle name="Nota 2 3 7" xfId="4558"/>
    <cellStyle name="Nota 2 3 7 2" xfId="13844"/>
    <cellStyle name="Nota 2 3 8" xfId="5370"/>
    <cellStyle name="Nota 2 3 8 2" xfId="13912"/>
    <cellStyle name="Nota 2 3 9" xfId="6926"/>
    <cellStyle name="Nota 2 3 9 2" xfId="13980"/>
    <cellStyle name="Nota 2 3_CÁLCULO DE HORAS - tabela MARÇO 2014" xfId="818"/>
    <cellStyle name="Nota 2 4" xfId="819"/>
    <cellStyle name="Nota 2 4 10" xfId="820"/>
    <cellStyle name="Nota 2 4 11" xfId="821"/>
    <cellStyle name="Nota 2 4 12" xfId="822"/>
    <cellStyle name="Nota 2 4 13" xfId="823"/>
    <cellStyle name="Nota 2 4 14" xfId="824"/>
    <cellStyle name="Nota 2 4 15" xfId="825"/>
    <cellStyle name="Nota 2 4 16" xfId="1825"/>
    <cellStyle name="Nota 2 4 16 2" xfId="11181"/>
    <cellStyle name="Nota 2 4 16 2 2" xfId="14297"/>
    <cellStyle name="Nota 2 4 16 3" xfId="13504"/>
    <cellStyle name="Nota 2 4 17" xfId="2636"/>
    <cellStyle name="Nota 2 4 17 2" xfId="11760"/>
    <cellStyle name="Nota 2 4 17 2 2" xfId="14372"/>
    <cellStyle name="Nota 2 4 17 3" xfId="13575"/>
    <cellStyle name="Nota 2 4 18" xfId="3757"/>
    <cellStyle name="Nota 2 4 18 2" xfId="12438"/>
    <cellStyle name="Nota 2 4 18 3" xfId="13778"/>
    <cellStyle name="Nota 2 4 19" xfId="4560"/>
    <cellStyle name="Nota 2 4 19 2" xfId="13846"/>
    <cellStyle name="Nota 2 4 2" xfId="826"/>
    <cellStyle name="Nota 2 4 2 2" xfId="9809"/>
    <cellStyle name="Nota 2 4 2 2 2" xfId="14230"/>
    <cellStyle name="Nota 2 4 20" xfId="5372"/>
    <cellStyle name="Nota 2 4 20 2" xfId="13914"/>
    <cellStyle name="Nota 2 4 21" xfId="6928"/>
    <cellStyle name="Nota 2 4 21 2" xfId="13982"/>
    <cellStyle name="Nota 2 4 22" xfId="7731"/>
    <cellStyle name="Nota 2 4 22 2" xfId="14050"/>
    <cellStyle name="Nota 2 4 23" xfId="8545"/>
    <cellStyle name="Nota 2 4 23 2" xfId="14118"/>
    <cellStyle name="Nota 2 4 24" xfId="9171"/>
    <cellStyle name="Nota 2 4 24 2" xfId="14166"/>
    <cellStyle name="Nota 2 4 25" xfId="10231"/>
    <cellStyle name="Nota 2 4 25 2" xfId="14257"/>
    <cellStyle name="Nota 2 4 3" xfId="827"/>
    <cellStyle name="Nota 2 4 4" xfId="828"/>
    <cellStyle name="Nota 2 4 5" xfId="829"/>
    <cellStyle name="Nota 2 4 6" xfId="830"/>
    <cellStyle name="Nota 2 4 7" xfId="831"/>
    <cellStyle name="Nota 2 4 8" xfId="832"/>
    <cellStyle name="Nota 2 4 9" xfId="833"/>
    <cellStyle name="Nota 2 4_COTAÇÕES (2)" xfId="6021"/>
    <cellStyle name="Nota 2 5" xfId="834"/>
    <cellStyle name="Nota 2 5 2" xfId="10227"/>
    <cellStyle name="Nota 2 5 2 2" xfId="10264"/>
    <cellStyle name="Nota 2 5 3" xfId="12439"/>
    <cellStyle name="Nota 2 5 4" xfId="9814"/>
    <cellStyle name="Nota 2 5 4 2" xfId="14234"/>
    <cellStyle name="Nota 2 6" xfId="1820"/>
    <cellStyle name="Nota 2 6 2" xfId="11176"/>
    <cellStyle name="Nota 2 6 2 2" xfId="14292"/>
    <cellStyle name="Nota 2 6 3" xfId="13499"/>
    <cellStyle name="Nota 2 7" xfId="2631"/>
    <cellStyle name="Nota 2 7 2" xfId="11755"/>
    <cellStyle name="Nota 2 7 2 2" xfId="14367"/>
    <cellStyle name="Nota 2 7 3" xfId="13570"/>
    <cellStyle name="Nota 2 8" xfId="3737"/>
    <cellStyle name="Nota 2 8 2" xfId="12433"/>
    <cellStyle name="Nota 2 8 3" xfId="13771"/>
    <cellStyle name="Nota 2 9" xfId="4540"/>
    <cellStyle name="Nota 2 9 2" xfId="13839"/>
    <cellStyle name="Nota 2_AQPNG_ORC_R01_2013_11_22(OBRA COMPLETA) 29112013-2" xfId="835"/>
    <cellStyle name="Nota 3" xfId="836"/>
    <cellStyle name="Nota 3 10" xfId="7714"/>
    <cellStyle name="Nota 3 10 2" xfId="14044"/>
    <cellStyle name="Nota 3 11" xfId="8527"/>
    <cellStyle name="Nota 3 11 2" xfId="14112"/>
    <cellStyle name="Nota 3 12" xfId="9172"/>
    <cellStyle name="Nota 3 12 2" xfId="14167"/>
    <cellStyle name="Nota 3 13" xfId="10230"/>
    <cellStyle name="Nota 3 13 2" xfId="14256"/>
    <cellStyle name="Nota 3 2" xfId="837"/>
    <cellStyle name="Nota 3 2 10" xfId="838"/>
    <cellStyle name="Nota 3 2 11" xfId="839"/>
    <cellStyle name="Nota 3 2 12" xfId="840"/>
    <cellStyle name="Nota 3 2 13" xfId="841"/>
    <cellStyle name="Nota 3 2 14" xfId="842"/>
    <cellStyle name="Nota 3 2 15" xfId="843"/>
    <cellStyle name="Nota 3 2 16" xfId="1827"/>
    <cellStyle name="Nota 3 2 16 2" xfId="11183"/>
    <cellStyle name="Nota 3 2 16 2 2" xfId="14299"/>
    <cellStyle name="Nota 3 2 16 3" xfId="13506"/>
    <cellStyle name="Nota 3 2 17" xfId="2638"/>
    <cellStyle name="Nota 3 2 17 2" xfId="11762"/>
    <cellStyle name="Nota 3 2 17 2 2" xfId="14374"/>
    <cellStyle name="Nota 3 2 17 3" xfId="13577"/>
    <cellStyle name="Nota 3 2 18" xfId="3595"/>
    <cellStyle name="Nota 3 2 18 2" xfId="12441"/>
    <cellStyle name="Nota 3 2 18 3" xfId="13758"/>
    <cellStyle name="Nota 3 2 19" xfId="4398"/>
    <cellStyle name="Nota 3 2 19 2" xfId="13826"/>
    <cellStyle name="Nota 3 2 2" xfId="844"/>
    <cellStyle name="Nota 3 2 2 2" xfId="9807"/>
    <cellStyle name="Nota 3 2 2 2 2" xfId="14228"/>
    <cellStyle name="Nota 3 2 20" xfId="5210"/>
    <cellStyle name="Nota 3 2 20 2" xfId="13894"/>
    <cellStyle name="Nota 3 2 21" xfId="6766"/>
    <cellStyle name="Nota 3 2 21 2" xfId="13962"/>
    <cellStyle name="Nota 3 2 22" xfId="7569"/>
    <cellStyle name="Nota 3 2 22 2" xfId="14030"/>
    <cellStyle name="Nota 3 2 23" xfId="8382"/>
    <cellStyle name="Nota 3 2 23 2" xfId="14098"/>
    <cellStyle name="Nota 3 2 24" xfId="9173"/>
    <cellStyle name="Nota 3 2 24 2" xfId="14168"/>
    <cellStyle name="Nota 3 2 25" xfId="10229"/>
    <cellStyle name="Nota 3 2 25 2" xfId="14255"/>
    <cellStyle name="Nota 3 2 3" xfId="845"/>
    <cellStyle name="Nota 3 2 4" xfId="846"/>
    <cellStyle name="Nota 3 2 5" xfId="847"/>
    <cellStyle name="Nota 3 2 6" xfId="848"/>
    <cellStyle name="Nota 3 2 7" xfId="849"/>
    <cellStyle name="Nota 3 2 8" xfId="850"/>
    <cellStyle name="Nota 3 2 9" xfId="851"/>
    <cellStyle name="Nota 3 2_COTAÇÕES (2)" xfId="6022"/>
    <cellStyle name="Nota 3 3" xfId="852"/>
    <cellStyle name="Nota 3 3 2" xfId="9808"/>
    <cellStyle name="Nota 3 3 2 2" xfId="14229"/>
    <cellStyle name="Nota 3 4" xfId="1826"/>
    <cellStyle name="Nota 3 4 2" xfId="11182"/>
    <cellStyle name="Nota 3 4 2 2" xfId="14298"/>
    <cellStyle name="Nota 3 4 3" xfId="13505"/>
    <cellStyle name="Nota 3 5" xfId="2637"/>
    <cellStyle name="Nota 3 5 2" xfId="11761"/>
    <cellStyle name="Nota 3 5 2 2" xfId="14373"/>
    <cellStyle name="Nota 3 5 3" xfId="13576"/>
    <cellStyle name="Nota 3 6" xfId="3740"/>
    <cellStyle name="Nota 3 6 2" xfId="12440"/>
    <cellStyle name="Nota 3 6 3" xfId="13772"/>
    <cellStyle name="Nota 3 7" xfId="4543"/>
    <cellStyle name="Nota 3 7 2" xfId="13840"/>
    <cellStyle name="Nota 3 8" xfId="5355"/>
    <cellStyle name="Nota 3 8 2" xfId="13908"/>
    <cellStyle name="Nota 3 9" xfId="6911"/>
    <cellStyle name="Nota 3 9 2" xfId="13976"/>
    <cellStyle name="Nota 3_CÁLCULO DE HORAS - tabela MARÇO 2014" xfId="853"/>
    <cellStyle name="Nota 4" xfId="854"/>
    <cellStyle name="Nota 4 10" xfId="9174"/>
    <cellStyle name="Nota 4 10 2" xfId="14169"/>
    <cellStyle name="Nota 4 11" xfId="10228"/>
    <cellStyle name="Nota 4 11 2" xfId="14254"/>
    <cellStyle name="Nota 4 2" xfId="1828"/>
    <cellStyle name="Nota 4 2 2" xfId="10280"/>
    <cellStyle name="Nota 4 2 2 2" xfId="11184"/>
    <cellStyle name="Nota 4 2 2 2 2" xfId="14300"/>
    <cellStyle name="Nota 4 2 3" xfId="13130"/>
    <cellStyle name="Nota 4 2 3 2" xfId="14426"/>
    <cellStyle name="Nota 4 2 4" xfId="9806"/>
    <cellStyle name="Nota 4 2 4 2" xfId="14227"/>
    <cellStyle name="Nota 4 2 5" xfId="13507"/>
    <cellStyle name="Nota 4 3" xfId="2639"/>
    <cellStyle name="Nota 4 3 2" xfId="11763"/>
    <cellStyle name="Nota 4 3 2 2" xfId="14375"/>
    <cellStyle name="Nota 4 3 3" xfId="13578"/>
    <cellStyle name="Nota 4 4" xfId="3744"/>
    <cellStyle name="Nota 4 4 2" xfId="12442"/>
    <cellStyle name="Nota 4 4 3" xfId="13773"/>
    <cellStyle name="Nota 4 5" xfId="4547"/>
    <cellStyle name="Nota 4 5 2" xfId="13841"/>
    <cellStyle name="Nota 4 6" xfId="5359"/>
    <cellStyle name="Nota 4 6 2" xfId="13909"/>
    <cellStyle name="Nota 4 7" xfId="6915"/>
    <cellStyle name="Nota 4 7 2" xfId="13977"/>
    <cellStyle name="Nota 4 8" xfId="7718"/>
    <cellStyle name="Nota 4 8 2" xfId="14045"/>
    <cellStyle name="Nota 4 9" xfId="8531"/>
    <cellStyle name="Nota 4 9 2" xfId="14113"/>
    <cellStyle name="Nota 4_COTAÇÕES (2)" xfId="6023"/>
    <cellStyle name="Nota 5" xfId="855"/>
    <cellStyle name="Nota 5 10" xfId="9175"/>
    <cellStyle name="Nota 5 10 2" xfId="14170"/>
    <cellStyle name="Nota 5 11" xfId="9543"/>
    <cellStyle name="Nota 5 11 2" xfId="14203"/>
    <cellStyle name="Nota 5 2" xfId="1829"/>
    <cellStyle name="Nota 5 2 2" xfId="10281"/>
    <cellStyle name="Nota 5 2 2 2" xfId="11185"/>
    <cellStyle name="Nota 5 2 2 2 2" xfId="14301"/>
    <cellStyle name="Nota 5 2 3" xfId="13131"/>
    <cellStyle name="Nota 5 2 3 2" xfId="14427"/>
    <cellStyle name="Nota 5 2 4" xfId="9789"/>
    <cellStyle name="Nota 5 2 4 2" xfId="14214"/>
    <cellStyle name="Nota 5 2 5" xfId="13508"/>
    <cellStyle name="Nota 5 3" xfId="2640"/>
    <cellStyle name="Nota 5 3 2" xfId="11764"/>
    <cellStyle name="Nota 5 3 2 2" xfId="14376"/>
    <cellStyle name="Nota 5 3 3" xfId="13579"/>
    <cellStyle name="Nota 5 4" xfId="3759"/>
    <cellStyle name="Nota 5 4 2" xfId="12443"/>
    <cellStyle name="Nota 5 4 3" xfId="13779"/>
    <cellStyle name="Nota 5 5" xfId="4562"/>
    <cellStyle name="Nota 5 5 2" xfId="13847"/>
    <cellStyle name="Nota 5 6" xfId="5374"/>
    <cellStyle name="Nota 5 6 2" xfId="13915"/>
    <cellStyle name="Nota 5 7" xfId="6930"/>
    <cellStyle name="Nota 5 7 2" xfId="13983"/>
    <cellStyle name="Nota 5 8" xfId="7733"/>
    <cellStyle name="Nota 5 8 2" xfId="14051"/>
    <cellStyle name="Nota 5 9" xfId="8547"/>
    <cellStyle name="Nota 5 9 2" xfId="14119"/>
    <cellStyle name="Nota 5_COTAÇÕES (2)" xfId="6024"/>
    <cellStyle name="Nota 6" xfId="856"/>
    <cellStyle name="Nota 6 10" xfId="8549"/>
    <cellStyle name="Nota 6 10 2" xfId="14120"/>
    <cellStyle name="Nota 6 11" xfId="9176"/>
    <cellStyle name="Nota 6 11 2" xfId="14171"/>
    <cellStyle name="Nota 6 12" xfId="11752"/>
    <cellStyle name="Nota 6 12 2" xfId="14365"/>
    <cellStyle name="Nota 6 2" xfId="857"/>
    <cellStyle name="Nota 6 2 10" xfId="9177"/>
    <cellStyle name="Nota 6 2 10 2" xfId="14172"/>
    <cellStyle name="Nota 6 2 11" xfId="11754"/>
    <cellStyle name="Nota 6 2 11 2" xfId="14366"/>
    <cellStyle name="Nota 6 2 2" xfId="1831"/>
    <cellStyle name="Nota 6 2 2 2" xfId="10283"/>
    <cellStyle name="Nota 6 2 2 2 2" xfId="11187"/>
    <cellStyle name="Nota 6 2 2 2 2 2" xfId="14303"/>
    <cellStyle name="Nota 6 2 2 3" xfId="13133"/>
    <cellStyle name="Nota 6 2 2 3 2" xfId="14429"/>
    <cellStyle name="Nota 6 2 2 4" xfId="9801"/>
    <cellStyle name="Nota 6 2 2 4 2" xfId="14223"/>
    <cellStyle name="Nota 6 2 2 5" xfId="13510"/>
    <cellStyle name="Nota 6 2 3" xfId="2642"/>
    <cellStyle name="Nota 6 2 3 2" xfId="11766"/>
    <cellStyle name="Nota 6 2 3 2 2" xfId="14378"/>
    <cellStyle name="Nota 6 2 3 3" xfId="13581"/>
    <cellStyle name="Nota 6 2 4" xfId="3763"/>
    <cellStyle name="Nota 6 2 4 2" xfId="12445"/>
    <cellStyle name="Nota 6 2 4 3" xfId="13781"/>
    <cellStyle name="Nota 6 2 5" xfId="4566"/>
    <cellStyle name="Nota 6 2 5 2" xfId="13849"/>
    <cellStyle name="Nota 6 2 6" xfId="5378"/>
    <cellStyle name="Nota 6 2 6 2" xfId="13917"/>
    <cellStyle name="Nota 6 2 7" xfId="6934"/>
    <cellStyle name="Nota 6 2 7 2" xfId="13985"/>
    <cellStyle name="Nota 6 2 8" xfId="7737"/>
    <cellStyle name="Nota 6 2 8 2" xfId="14053"/>
    <cellStyle name="Nota 6 2 9" xfId="8551"/>
    <cellStyle name="Nota 6 2 9 2" xfId="14121"/>
    <cellStyle name="Nota 6 2_COTAÇÕES (2)" xfId="6026"/>
    <cellStyle name="Nota 6 3" xfId="1830"/>
    <cellStyle name="Nota 6 3 2" xfId="10282"/>
    <cellStyle name="Nota 6 3 2 2" xfId="11186"/>
    <cellStyle name="Nota 6 3 2 2 2" xfId="14302"/>
    <cellStyle name="Nota 6 3 3" xfId="13132"/>
    <cellStyle name="Nota 6 3 3 2" xfId="14428"/>
    <cellStyle name="Nota 6 3 4" xfId="9802"/>
    <cellStyle name="Nota 6 3 4 2" xfId="14224"/>
    <cellStyle name="Nota 6 3 5" xfId="13509"/>
    <cellStyle name="Nota 6 4" xfId="2641"/>
    <cellStyle name="Nota 6 4 2" xfId="11765"/>
    <cellStyle name="Nota 6 4 2 2" xfId="14377"/>
    <cellStyle name="Nota 6 4 3" xfId="13580"/>
    <cellStyle name="Nota 6 5" xfId="3761"/>
    <cellStyle name="Nota 6 5 2" xfId="12444"/>
    <cellStyle name="Nota 6 5 3" xfId="13780"/>
    <cellStyle name="Nota 6 6" xfId="4564"/>
    <cellStyle name="Nota 6 6 2" xfId="13848"/>
    <cellStyle name="Nota 6 7" xfId="5376"/>
    <cellStyle name="Nota 6 7 2" xfId="13916"/>
    <cellStyle name="Nota 6 8" xfId="6932"/>
    <cellStyle name="Nota 6 8 2" xfId="13984"/>
    <cellStyle name="Nota 6 9" xfId="7735"/>
    <cellStyle name="Nota 6 9 2" xfId="14052"/>
    <cellStyle name="Nota 6_COTAÇÕES (2)" xfId="6025"/>
    <cellStyle name="Nota 7" xfId="13456"/>
    <cellStyle name="Nota 7 2" xfId="14441"/>
    <cellStyle name="Percent" xfId="858"/>
    <cellStyle name="Percent [2]" xfId="859"/>
    <cellStyle name="Percent [2] 10" xfId="9179"/>
    <cellStyle name="Percent [2] 11" xfId="11749"/>
    <cellStyle name="Percent [2] 2" xfId="1833"/>
    <cellStyle name="Percent [2] 2 2" xfId="10285"/>
    <cellStyle name="Percent [2] 2 2 2" xfId="11189"/>
    <cellStyle name="Percent [2] 2 3" xfId="13135"/>
    <cellStyle name="Percent [2] 3" xfId="2644"/>
    <cellStyle name="Percent [2] 4" xfId="3187"/>
    <cellStyle name="Percent [2] 4 2" xfId="12447"/>
    <cellStyle name="Percent [2] 5" xfId="3999"/>
    <cellStyle name="Percent [2] 6" xfId="4811"/>
    <cellStyle name="Percent [2] 7" xfId="6358"/>
    <cellStyle name="Percent [2] 8" xfId="7170"/>
    <cellStyle name="Percent [2] 9" xfId="7983"/>
    <cellStyle name="Percent [2]_COTAÇÕES (2)" xfId="6028"/>
    <cellStyle name="Percent 10" xfId="9178"/>
    <cellStyle name="Percent 11" xfId="11753"/>
    <cellStyle name="Percent 2" xfId="1832"/>
    <cellStyle name="Percent 2 2" xfId="10284"/>
    <cellStyle name="Percent 2 2 2" xfId="11188"/>
    <cellStyle name="Percent 2 3" xfId="13134"/>
    <cellStyle name="Percent 3" xfId="2643"/>
    <cellStyle name="Percent 4" xfId="3539"/>
    <cellStyle name="Percent 4 2" xfId="12446"/>
    <cellStyle name="Percent 5" xfId="4345"/>
    <cellStyle name="Percent 6" xfId="5157"/>
    <cellStyle name="Percent 7" xfId="6710"/>
    <cellStyle name="Percent 8" xfId="7516"/>
    <cellStyle name="Percent 9" xfId="8329"/>
    <cellStyle name="Percent_COTAÇÕES (2)" xfId="6027"/>
    <cellStyle name="Percentagem 2" xfId="860"/>
    <cellStyle name="Percentagem 2 10" xfId="7738"/>
    <cellStyle name="Percentagem 2 11" xfId="8552"/>
    <cellStyle name="Percentagem 2 12" xfId="9180"/>
    <cellStyle name="Percentagem 2 13" xfId="11751"/>
    <cellStyle name="Percentagem 2 2" xfId="861"/>
    <cellStyle name="Percentagem 2 2 10" xfId="9181"/>
    <cellStyle name="Percentagem 2 2 11" xfId="11750"/>
    <cellStyle name="Percentagem 2 2 2" xfId="1835"/>
    <cellStyle name="Percentagem 2 2 2 2" xfId="10287"/>
    <cellStyle name="Percentagem 2 2 2 2 2" xfId="11191"/>
    <cellStyle name="Percentagem 2 2 2 3" xfId="13137"/>
    <cellStyle name="Percentagem 2 2 3" xfId="2646"/>
    <cellStyle name="Percentagem 2 2 4" xfId="3571"/>
    <cellStyle name="Percentagem 2 2 4 2" xfId="12449"/>
    <cellStyle name="Percentagem 2 2 5" xfId="4374"/>
    <cellStyle name="Percentagem 2 2 6" xfId="5186"/>
    <cellStyle name="Percentagem 2 2 7" xfId="6742"/>
    <cellStyle name="Percentagem 2 2 8" xfId="7545"/>
    <cellStyle name="Percentagem 2 2 9" xfId="8358"/>
    <cellStyle name="Percentagem 2 2_COTAÇÕES (2)" xfId="6029"/>
    <cellStyle name="Percentagem 2 3" xfId="862"/>
    <cellStyle name="Percentagem 2 3 10" xfId="9182"/>
    <cellStyle name="Percentagem 2 3 11" xfId="11748"/>
    <cellStyle name="Percentagem 2 3 2" xfId="1836"/>
    <cellStyle name="Percentagem 2 3 2 2" xfId="10288"/>
    <cellStyle name="Percentagem 2 3 2 2 2" xfId="11192"/>
    <cellStyle name="Percentagem 2 3 2 3" xfId="13138"/>
    <cellStyle name="Percentagem 2 3 3" xfId="2647"/>
    <cellStyle name="Percentagem 2 3 4" xfId="3765"/>
    <cellStyle name="Percentagem 2 3 4 2" xfId="12450"/>
    <cellStyle name="Percentagem 2 3 5" xfId="4568"/>
    <cellStyle name="Percentagem 2 3 6" xfId="5380"/>
    <cellStyle name="Percentagem 2 3 7" xfId="6936"/>
    <cellStyle name="Percentagem 2 3 8" xfId="7739"/>
    <cellStyle name="Percentagem 2 3 9" xfId="8553"/>
    <cellStyle name="Percentagem 2 3_COTAÇÕES (2)" xfId="6030"/>
    <cellStyle name="Percentagem 2 4" xfId="1834"/>
    <cellStyle name="Percentagem 2 4 2" xfId="10286"/>
    <cellStyle name="Percentagem 2 4 2 2" xfId="11190"/>
    <cellStyle name="Percentagem 2 4 3" xfId="13136"/>
    <cellStyle name="Percentagem 2 5" xfId="2645"/>
    <cellStyle name="Percentagem 2 6" xfId="3764"/>
    <cellStyle name="Percentagem 2 6 2" xfId="12448"/>
    <cellStyle name="Percentagem 2 7" xfId="4567"/>
    <cellStyle name="Percentagem 2 8" xfId="5379"/>
    <cellStyle name="Percentagem 2 9" xfId="6935"/>
    <cellStyle name="Percentagem 2_AQPNG_ORC_R01_2013_11_22(OBRA COMPLETA) 29112013-2" xfId="863"/>
    <cellStyle name="Percentagem 3" xfId="864"/>
    <cellStyle name="Percentagem 3 10" xfId="8554"/>
    <cellStyle name="Percentagem 3 11" xfId="9183"/>
    <cellStyle name="Percentagem 3 12" xfId="11745"/>
    <cellStyle name="Percentagem 3 2" xfId="865"/>
    <cellStyle name="Percentagem 3 2 10" xfId="9184"/>
    <cellStyle name="Percentagem 3 2 11" xfId="11747"/>
    <cellStyle name="Percentagem 3 2 2" xfId="1838"/>
    <cellStyle name="Percentagem 3 2 2 2" xfId="10290"/>
    <cellStyle name="Percentagem 3 2 2 2 2" xfId="11194"/>
    <cellStyle name="Percentagem 3 2 2 3" xfId="13140"/>
    <cellStyle name="Percentagem 3 2 3" xfId="2649"/>
    <cellStyle name="Percentagem 3 2 4" xfId="3767"/>
    <cellStyle name="Percentagem 3 2 4 2" xfId="12452"/>
    <cellStyle name="Percentagem 3 2 5" xfId="4570"/>
    <cellStyle name="Percentagem 3 2 6" xfId="5382"/>
    <cellStyle name="Percentagem 3 2 7" xfId="6938"/>
    <cellStyle name="Percentagem 3 2 8" xfId="7741"/>
    <cellStyle name="Percentagem 3 2 9" xfId="8555"/>
    <cellStyle name="Percentagem 3 2_COTAÇÕES (2)" xfId="6031"/>
    <cellStyle name="Percentagem 3 3" xfId="1837"/>
    <cellStyle name="Percentagem 3 3 2" xfId="10289"/>
    <cellStyle name="Percentagem 3 3 2 2" xfId="11193"/>
    <cellStyle name="Percentagem 3 3 3" xfId="13139"/>
    <cellStyle name="Percentagem 3 4" xfId="2648"/>
    <cellStyle name="Percentagem 3 5" xfId="3766"/>
    <cellStyle name="Percentagem 3 5 2" xfId="12451"/>
    <cellStyle name="Percentagem 3 6" xfId="4569"/>
    <cellStyle name="Percentagem 3 7" xfId="5381"/>
    <cellStyle name="Percentagem 3 8" xfId="6937"/>
    <cellStyle name="Percentagem 3 9" xfId="7740"/>
    <cellStyle name="Percentagem 3_AQPNG_ORC_R01_2013_11_22(OBRA COMPLETA) 29112013-2" xfId="866"/>
    <cellStyle name="Percentagem 4" xfId="867"/>
    <cellStyle name="Percentagem 4 10" xfId="8556"/>
    <cellStyle name="Percentagem 4 11" xfId="9185"/>
    <cellStyle name="Percentagem 4 12" xfId="11746"/>
    <cellStyle name="Percentagem 4 2" xfId="868"/>
    <cellStyle name="Percentagem 4 2 10" xfId="9186"/>
    <cellStyle name="Percentagem 4 2 11" xfId="11742"/>
    <cellStyle name="Percentagem 4 2 2" xfId="1840"/>
    <cellStyle name="Percentagem 4 2 2 2" xfId="10292"/>
    <cellStyle name="Percentagem 4 2 2 2 2" xfId="11196"/>
    <cellStyle name="Percentagem 4 2 2 3" xfId="13142"/>
    <cellStyle name="Percentagem 4 2 3" xfId="2651"/>
    <cellStyle name="Percentagem 4 2 4" xfId="3769"/>
    <cellStyle name="Percentagem 4 2 4 2" xfId="12454"/>
    <cellStyle name="Percentagem 4 2 5" xfId="4572"/>
    <cellStyle name="Percentagem 4 2 6" xfId="5384"/>
    <cellStyle name="Percentagem 4 2 7" xfId="6940"/>
    <cellStyle name="Percentagem 4 2 8" xfId="7743"/>
    <cellStyle name="Percentagem 4 2 9" xfId="8557"/>
    <cellStyle name="Percentagem 4 2_COTAÇÕES (2)" xfId="6032"/>
    <cellStyle name="Percentagem 4 3" xfId="1839"/>
    <cellStyle name="Percentagem 4 3 2" xfId="10291"/>
    <cellStyle name="Percentagem 4 3 2 2" xfId="11195"/>
    <cellStyle name="Percentagem 4 3 3" xfId="13141"/>
    <cellStyle name="Percentagem 4 4" xfId="2650"/>
    <cellStyle name="Percentagem 4 5" xfId="3768"/>
    <cellStyle name="Percentagem 4 5 2" xfId="12453"/>
    <cellStyle name="Percentagem 4 6" xfId="4571"/>
    <cellStyle name="Percentagem 4 7" xfId="5383"/>
    <cellStyle name="Percentagem 4 8" xfId="6939"/>
    <cellStyle name="Percentagem 4 9" xfId="7742"/>
    <cellStyle name="Percentagem 4_AQPNG_ORC_R01_2013_11_22(OBRA COMPLETA) 29112013-2" xfId="869"/>
    <cellStyle name="PLANILHA ANALITICA" xfId="870"/>
    <cellStyle name="PLANILHA ANALITICA 10" xfId="8560"/>
    <cellStyle name="PLANILHA ANALITICA 11" xfId="9187"/>
    <cellStyle name="PLANILHA ANALITICA 12" xfId="11744"/>
    <cellStyle name="PLANILHA ANALITICA 2" xfId="871"/>
    <cellStyle name="PLANILHA ANALITICA 2 10" xfId="9188"/>
    <cellStyle name="PLANILHA ANALITICA 2 11" xfId="11743"/>
    <cellStyle name="PLANILHA ANALITICA 2 2" xfId="1842"/>
    <cellStyle name="PLANILHA ANALITICA 2 2 2" xfId="10294"/>
    <cellStyle name="PLANILHA ANALITICA 2 2 2 2" xfId="11198"/>
    <cellStyle name="PLANILHA ANALITICA 2 2 3" xfId="13144"/>
    <cellStyle name="PLANILHA ANALITICA 2 3" xfId="2653"/>
    <cellStyle name="PLANILHA ANALITICA 2 4" xfId="3774"/>
    <cellStyle name="PLANILHA ANALITICA 2 4 2" xfId="12456"/>
    <cellStyle name="PLANILHA ANALITICA 2 5" xfId="4577"/>
    <cellStyle name="PLANILHA ANALITICA 2 6" xfId="5389"/>
    <cellStyle name="PLANILHA ANALITICA 2 7" xfId="6945"/>
    <cellStyle name="PLANILHA ANALITICA 2 8" xfId="7748"/>
    <cellStyle name="PLANILHA ANALITICA 2 9" xfId="8562"/>
    <cellStyle name="PLANILHA ANALITICA 2_COTAÇÕES (2)" xfId="6033"/>
    <cellStyle name="PLANILHA ANALITICA 3" xfId="1841"/>
    <cellStyle name="PLANILHA ANALITICA 3 2" xfId="10293"/>
    <cellStyle name="PLANILHA ANALITICA 3 2 2" xfId="11197"/>
    <cellStyle name="PLANILHA ANALITICA 3 3" xfId="13143"/>
    <cellStyle name="PLANILHA ANALITICA 4" xfId="2652"/>
    <cellStyle name="PLANILHA ANALITICA 5" xfId="3772"/>
    <cellStyle name="PLANILHA ANALITICA 5 2" xfId="12455"/>
    <cellStyle name="PLANILHA ANALITICA 6" xfId="4575"/>
    <cellStyle name="PLANILHA ANALITICA 7" xfId="5387"/>
    <cellStyle name="PLANILHA ANALITICA 8" xfId="6943"/>
    <cellStyle name="PLANILHA ANALITICA 9" xfId="7746"/>
    <cellStyle name="PLANILHA ANALITICA_AQPNG_ORC_R01_2013_11_22(OBRA COMPLETA) 29112013-2" xfId="872"/>
    <cellStyle name="planilhas" xfId="873"/>
    <cellStyle name="planilhas 10" xfId="9189"/>
    <cellStyle name="planilhas 10 2" xfId="14173"/>
    <cellStyle name="planilhas 11" xfId="11741"/>
    <cellStyle name="planilhas 11 2" xfId="14364"/>
    <cellStyle name="planilhas 2" xfId="1843"/>
    <cellStyle name="planilhas 2 2" xfId="10295"/>
    <cellStyle name="planilhas 2 2 2" xfId="11199"/>
    <cellStyle name="planilhas 2 2 2 2" xfId="14304"/>
    <cellStyle name="planilhas 2 3" xfId="13145"/>
    <cellStyle name="planilhas 2 3 2" xfId="14430"/>
    <cellStyle name="planilhas 2 4" xfId="13511"/>
    <cellStyle name="planilhas 3" xfId="2654"/>
    <cellStyle name="planilhas 3 2" xfId="13582"/>
    <cellStyle name="planilhas 4" xfId="3430"/>
    <cellStyle name="planilhas 4 2" xfId="12457"/>
    <cellStyle name="planilhas 4 3" xfId="14497"/>
    <cellStyle name="planilhas 4 4" xfId="14662"/>
    <cellStyle name="planilhas 5" xfId="4238"/>
    <cellStyle name="planilhas 5 2" xfId="13666"/>
    <cellStyle name="planilhas 5 3" xfId="14664"/>
    <cellStyle name="planilhas 6" xfId="5050"/>
    <cellStyle name="planilhas 6 2" xfId="13703"/>
    <cellStyle name="planilhas 6 3" xfId="14666"/>
    <cellStyle name="planilhas 7" xfId="6601"/>
    <cellStyle name="planilhas 7 2" xfId="13688"/>
    <cellStyle name="planilhas 7 3" xfId="14668"/>
    <cellStyle name="planilhas 8" xfId="7409"/>
    <cellStyle name="planilhas 8 2" xfId="14506"/>
    <cellStyle name="planilhas 8 3" xfId="14670"/>
    <cellStyle name="planilhas 9" xfId="8222"/>
    <cellStyle name="planilhas 9 2" xfId="14533"/>
    <cellStyle name="planilhas 9 3" xfId="14672"/>
    <cellStyle name="planilhas_COTAÇÕES (2)" xfId="6034"/>
    <cellStyle name="Porcentagem" xfId="3" builtinId="5"/>
    <cellStyle name="Porcentagem 10" xfId="874"/>
    <cellStyle name="Porcentagem 10 10" xfId="9451"/>
    <cellStyle name="Porcentagem 10 11" xfId="9948"/>
    <cellStyle name="Porcentagem 10 2" xfId="2105"/>
    <cellStyle name="Porcentagem 10 2 2" xfId="10296"/>
    <cellStyle name="Porcentagem 10 2 2 2" xfId="11454"/>
    <cellStyle name="Porcentagem 10 2 3" xfId="13338"/>
    <cellStyle name="Porcentagem 10 3" xfId="2916"/>
    <cellStyle name="Porcentagem 10 4" xfId="3775"/>
    <cellStyle name="Porcentagem 10 4 2" xfId="12458"/>
    <cellStyle name="Porcentagem 10 5" xfId="4578"/>
    <cellStyle name="Porcentagem 10 6" xfId="5390"/>
    <cellStyle name="Porcentagem 10 7" xfId="6946"/>
    <cellStyle name="Porcentagem 10 8" xfId="7749"/>
    <cellStyle name="Porcentagem 10 9" xfId="8563"/>
    <cellStyle name="Porcentagem 10_COTAÇÕES (2)" xfId="6035"/>
    <cellStyle name="Porcentagem 2" xfId="875"/>
    <cellStyle name="Porcentagem 2 10" xfId="876"/>
    <cellStyle name="Porcentagem 2 10 10" xfId="9191"/>
    <cellStyle name="Porcentagem 2 10 11" xfId="11739"/>
    <cellStyle name="Porcentagem 2 10 2" xfId="1845"/>
    <cellStyle name="Porcentagem 2 10 2 2" xfId="10298"/>
    <cellStyle name="Porcentagem 2 10 2 2 2" xfId="11201"/>
    <cellStyle name="Porcentagem 2 10 2 3" xfId="13147"/>
    <cellStyle name="Porcentagem 2 10 3" xfId="2656"/>
    <cellStyle name="Porcentagem 2 10 4" xfId="3437"/>
    <cellStyle name="Porcentagem 2 10 4 2" xfId="12460"/>
    <cellStyle name="Porcentagem 2 10 5" xfId="4245"/>
    <cellStyle name="Porcentagem 2 10 6" xfId="5057"/>
    <cellStyle name="Porcentagem 2 10 7" xfId="6608"/>
    <cellStyle name="Porcentagem 2 10 8" xfId="7416"/>
    <cellStyle name="Porcentagem 2 10 9" xfId="8229"/>
    <cellStyle name="Porcentagem 2 10_COTAÇÕES (2)" xfId="6036"/>
    <cellStyle name="Porcentagem 2 11" xfId="1844"/>
    <cellStyle name="Porcentagem 2 11 2" xfId="10297"/>
    <cellStyle name="Porcentagem 2 11 2 2" xfId="11200"/>
    <cellStyle name="Porcentagem 2 11 3" xfId="13146"/>
    <cellStyle name="Porcentagem 2 12" xfId="2655"/>
    <cellStyle name="Porcentagem 2 13" xfId="3072"/>
    <cellStyle name="Porcentagem 2 14" xfId="3082"/>
    <cellStyle name="Porcentagem 2 14 2" xfId="13457"/>
    <cellStyle name="Porcentagem 2 15" xfId="3077"/>
    <cellStyle name="Porcentagem 2 16" xfId="3776"/>
    <cellStyle name="Porcentagem 2 17" xfId="4579"/>
    <cellStyle name="Porcentagem 2 18" xfId="5391"/>
    <cellStyle name="Porcentagem 2 19" xfId="6947"/>
    <cellStyle name="Porcentagem 2 2" xfId="877"/>
    <cellStyle name="Porcentagem 2 2 10" xfId="5392"/>
    <cellStyle name="Porcentagem 2 2 11" xfId="6948"/>
    <cellStyle name="Porcentagem 2 2 12" xfId="7751"/>
    <cellStyle name="Porcentagem 2 2 13" xfId="8565"/>
    <cellStyle name="Porcentagem 2 2 14" xfId="9192"/>
    <cellStyle name="Porcentagem 2 2 15" xfId="11738"/>
    <cellStyle name="Porcentagem 2 2 2" xfId="878"/>
    <cellStyle name="Porcentagem 2 2 2 10" xfId="6942"/>
    <cellStyle name="Porcentagem 2 2 2 11" xfId="7745"/>
    <cellStyle name="Porcentagem 2 2 2 12" xfId="8559"/>
    <cellStyle name="Porcentagem 2 2 2 13" xfId="9193"/>
    <cellStyle name="Porcentagem 2 2 2 14" xfId="11737"/>
    <cellStyle name="Porcentagem 2 2 2 2" xfId="1847"/>
    <cellStyle name="Porcentagem 2 2 2 2 2" xfId="3020"/>
    <cellStyle name="Porcentagem 2 2 2 2 2 2" xfId="3035"/>
    <cellStyle name="Porcentagem 2 2 2 2 2 3" xfId="11203"/>
    <cellStyle name="Porcentagem 2 2 2 2 3" xfId="3099"/>
    <cellStyle name="Porcentagem 2 2 2 2 4" xfId="3064"/>
    <cellStyle name="Porcentagem 2 2 2 2 5" xfId="3108"/>
    <cellStyle name="Porcentagem 2 2 2 2 6" xfId="10300"/>
    <cellStyle name="Porcentagem 2 2 2 3" xfId="2658"/>
    <cellStyle name="Porcentagem 2 2 2 4" xfId="3019"/>
    <cellStyle name="Porcentagem 2 2 2 4 2" xfId="3074"/>
    <cellStyle name="Porcentagem 2 2 2 4 3" xfId="12462"/>
    <cellStyle name="Porcentagem 2 2 2 5" xfId="3080"/>
    <cellStyle name="Porcentagem 2 2 2 6" xfId="3101"/>
    <cellStyle name="Porcentagem 2 2 2 7" xfId="3771"/>
    <cellStyle name="Porcentagem 2 2 2 8" xfId="4574"/>
    <cellStyle name="Porcentagem 2 2 2 9" xfId="5386"/>
    <cellStyle name="Porcentagem 2 2 2_COTAÇÕES (2)" xfId="6037"/>
    <cellStyle name="Porcentagem 2 2 3" xfId="1846"/>
    <cellStyle name="Porcentagem 2 2 3 2" xfId="10299"/>
    <cellStyle name="Porcentagem 2 2 3 2 2" xfId="11202"/>
    <cellStyle name="Porcentagem 2 2 3 3" xfId="13148"/>
    <cellStyle name="Porcentagem 2 2 4" xfId="2657"/>
    <cellStyle name="Porcentagem 2 2 5" xfId="3018"/>
    <cellStyle name="Porcentagem 2 2 5 2" xfId="3073"/>
    <cellStyle name="Porcentagem 2 2 5 3" xfId="12461"/>
    <cellStyle name="Porcentagem 2 2 6" xfId="3081"/>
    <cellStyle name="Porcentagem 2 2 7" xfId="3107"/>
    <cellStyle name="Porcentagem 2 2 8" xfId="3777"/>
    <cellStyle name="Porcentagem 2 2 9" xfId="4580"/>
    <cellStyle name="Porcentagem 2 2_AQPNG_ORC_R01_2013_11_22(OBRA COMPLETA) 29112013-2" xfId="879"/>
    <cellStyle name="Porcentagem 2 20" xfId="7750"/>
    <cellStyle name="Porcentagem 2 21" xfId="8564"/>
    <cellStyle name="Porcentagem 2 22" xfId="9190"/>
    <cellStyle name="Porcentagem 2 23" xfId="11740"/>
    <cellStyle name="Porcentagem 2 3" xfId="880"/>
    <cellStyle name="Porcentagem 2 3 10" xfId="8356"/>
    <cellStyle name="Porcentagem 2 3 11" xfId="9194"/>
    <cellStyle name="Porcentagem 2 3 12" xfId="11733"/>
    <cellStyle name="Porcentagem 2 3 2" xfId="881"/>
    <cellStyle name="Porcentagem 2 3 2 10" xfId="9195"/>
    <cellStyle name="Porcentagem 2 3 2 11" xfId="11736"/>
    <cellStyle name="Porcentagem 2 3 2 2" xfId="1849"/>
    <cellStyle name="Porcentagem 2 3 2 2 2" xfId="10302"/>
    <cellStyle name="Porcentagem 2 3 2 2 2 2" xfId="11205"/>
    <cellStyle name="Porcentagem 2 3 2 2 3" xfId="13151"/>
    <cellStyle name="Porcentagem 2 3 2 3" xfId="2660"/>
    <cellStyle name="Porcentagem 2 3 2 4" xfId="3778"/>
    <cellStyle name="Porcentagem 2 3 2 4 2" xfId="12464"/>
    <cellStyle name="Porcentagem 2 3 2 5" xfId="4581"/>
    <cellStyle name="Porcentagem 2 3 2 6" xfId="5393"/>
    <cellStyle name="Porcentagem 2 3 2 7" xfId="6949"/>
    <cellStyle name="Porcentagem 2 3 2 8" xfId="7752"/>
    <cellStyle name="Porcentagem 2 3 2 9" xfId="8566"/>
    <cellStyle name="Porcentagem 2 3 2_COTAÇÕES (2)" xfId="6038"/>
    <cellStyle name="Porcentagem 2 3 3" xfId="1848"/>
    <cellStyle name="Porcentagem 2 3 3 2" xfId="10301"/>
    <cellStyle name="Porcentagem 2 3 3 2 2" xfId="11204"/>
    <cellStyle name="Porcentagem 2 3 3 3" xfId="13150"/>
    <cellStyle name="Porcentagem 2 3 4" xfId="2659"/>
    <cellStyle name="Porcentagem 2 3 5" xfId="3569"/>
    <cellStyle name="Porcentagem 2 3 5 2" xfId="12463"/>
    <cellStyle name="Porcentagem 2 3 6" xfId="4372"/>
    <cellStyle name="Porcentagem 2 3 7" xfId="5184"/>
    <cellStyle name="Porcentagem 2 3 8" xfId="6740"/>
    <cellStyle name="Porcentagem 2 3 9" xfId="7543"/>
    <cellStyle name="Porcentagem 2 3_AQPNG_ORC_R01_2013_11_22(OBRA COMPLETA) 29112013-2" xfId="882"/>
    <cellStyle name="Porcentagem 2 4" xfId="883"/>
    <cellStyle name="Porcentagem 2 4 10" xfId="8507"/>
    <cellStyle name="Porcentagem 2 4 11" xfId="9196"/>
    <cellStyle name="Porcentagem 2 4 12" xfId="11734"/>
    <cellStyle name="Porcentagem 2 4 2" xfId="884"/>
    <cellStyle name="Porcentagem 2 4 2 10" xfId="9197"/>
    <cellStyle name="Porcentagem 2 4 2 11" xfId="11735"/>
    <cellStyle name="Porcentagem 2 4 2 2" xfId="1851"/>
    <cellStyle name="Porcentagem 2 4 2 2 2" xfId="10304"/>
    <cellStyle name="Porcentagem 2 4 2 2 2 2" xfId="11207"/>
    <cellStyle name="Porcentagem 2 4 2 2 3" xfId="13153"/>
    <cellStyle name="Porcentagem 2 4 2 3" xfId="2662"/>
    <cellStyle name="Porcentagem 2 4 2 4" xfId="3780"/>
    <cellStyle name="Porcentagem 2 4 2 4 2" xfId="12466"/>
    <cellStyle name="Porcentagem 2 4 2 5" xfId="4583"/>
    <cellStyle name="Porcentagem 2 4 2 6" xfId="5395"/>
    <cellStyle name="Porcentagem 2 4 2 7" xfId="6951"/>
    <cellStyle name="Porcentagem 2 4 2 8" xfId="7754"/>
    <cellStyle name="Porcentagem 2 4 2 9" xfId="8568"/>
    <cellStyle name="Porcentagem 2 4 2_COTAÇÕES (2)" xfId="6039"/>
    <cellStyle name="Porcentagem 2 4 3" xfId="1850"/>
    <cellStyle name="Porcentagem 2 4 3 2" xfId="10303"/>
    <cellStyle name="Porcentagem 2 4 3 2 2" xfId="11206"/>
    <cellStyle name="Porcentagem 2 4 3 3" xfId="13152"/>
    <cellStyle name="Porcentagem 2 4 4" xfId="2661"/>
    <cellStyle name="Porcentagem 2 4 5" xfId="3720"/>
    <cellStyle name="Porcentagem 2 4 5 2" xfId="12465"/>
    <cellStyle name="Porcentagem 2 4 6" xfId="4523"/>
    <cellStyle name="Porcentagem 2 4 7" xfId="5335"/>
    <cellStyle name="Porcentagem 2 4 8" xfId="6891"/>
    <cellStyle name="Porcentagem 2 4 9" xfId="7694"/>
    <cellStyle name="Porcentagem 2 4_AQPNG_ORC_R01_2013_11_22(OBRA COMPLETA) 29112013-2" xfId="885"/>
    <cellStyle name="Porcentagem 2 5" xfId="886"/>
    <cellStyle name="Porcentagem 2 5 10" xfId="8571"/>
    <cellStyle name="Porcentagem 2 5 11" xfId="9198"/>
    <cellStyle name="Porcentagem 2 5 12" xfId="11731"/>
    <cellStyle name="Porcentagem 2 5 2" xfId="887"/>
    <cellStyle name="Porcentagem 2 5 2 10" xfId="9199"/>
    <cellStyle name="Porcentagem 2 5 2 11" xfId="11732"/>
    <cellStyle name="Porcentagem 2 5 2 2" xfId="1853"/>
    <cellStyle name="Porcentagem 2 5 2 2 2" xfId="10306"/>
    <cellStyle name="Porcentagem 2 5 2 2 2 2" xfId="11209"/>
    <cellStyle name="Porcentagem 2 5 2 2 3" xfId="13155"/>
    <cellStyle name="Porcentagem 2 5 2 3" xfId="2664"/>
    <cellStyle name="Porcentagem 2 5 2 4" xfId="3785"/>
    <cellStyle name="Porcentagem 2 5 2 4 2" xfId="12468"/>
    <cellStyle name="Porcentagem 2 5 2 5" xfId="4588"/>
    <cellStyle name="Porcentagem 2 5 2 6" xfId="5400"/>
    <cellStyle name="Porcentagem 2 5 2 7" xfId="6956"/>
    <cellStyle name="Porcentagem 2 5 2 8" xfId="7759"/>
    <cellStyle name="Porcentagem 2 5 2 9" xfId="8573"/>
    <cellStyle name="Porcentagem 2 5 2_COTAÇÕES (2)" xfId="6040"/>
    <cellStyle name="Porcentagem 2 5 3" xfId="1852"/>
    <cellStyle name="Porcentagem 2 5 3 2" xfId="10305"/>
    <cellStyle name="Porcentagem 2 5 3 2 2" xfId="11208"/>
    <cellStyle name="Porcentagem 2 5 3 3" xfId="13154"/>
    <cellStyle name="Porcentagem 2 5 4" xfId="2663"/>
    <cellStyle name="Porcentagem 2 5 5" xfId="3783"/>
    <cellStyle name="Porcentagem 2 5 5 2" xfId="12467"/>
    <cellStyle name="Porcentagem 2 5 6" xfId="4586"/>
    <cellStyle name="Porcentagem 2 5 7" xfId="5398"/>
    <cellStyle name="Porcentagem 2 5 8" xfId="6954"/>
    <cellStyle name="Porcentagem 2 5 9" xfId="7757"/>
    <cellStyle name="Porcentagem 2 5_AQPNG_ORC_R01_2013_11_22(OBRA COMPLETA) 29112013-2" xfId="888"/>
    <cellStyle name="Porcentagem 2 6" xfId="889"/>
    <cellStyle name="Porcentagem 2 6 10" xfId="8575"/>
    <cellStyle name="Porcentagem 2 6 11" xfId="9200"/>
    <cellStyle name="Porcentagem 2 6 12" xfId="11730"/>
    <cellStyle name="Porcentagem 2 6 2" xfId="890"/>
    <cellStyle name="Porcentagem 2 6 2 10" xfId="9201"/>
    <cellStyle name="Porcentagem 2 6 2 11" xfId="12076"/>
    <cellStyle name="Porcentagem 2 6 2 2" xfId="1855"/>
    <cellStyle name="Porcentagem 2 6 2 2 2" xfId="10308"/>
    <cellStyle name="Porcentagem 2 6 2 2 2 2" xfId="11211"/>
    <cellStyle name="Porcentagem 2 6 2 2 3" xfId="13157"/>
    <cellStyle name="Porcentagem 2 6 2 3" xfId="2666"/>
    <cellStyle name="Porcentagem 2 6 2 4" xfId="3788"/>
    <cellStyle name="Porcentagem 2 6 2 4 2" xfId="12470"/>
    <cellStyle name="Porcentagem 2 6 2 5" xfId="4591"/>
    <cellStyle name="Porcentagem 2 6 2 6" xfId="5403"/>
    <cellStyle name="Porcentagem 2 6 2 7" xfId="6959"/>
    <cellStyle name="Porcentagem 2 6 2 8" xfId="7762"/>
    <cellStyle name="Porcentagem 2 6 2 9" xfId="8576"/>
    <cellStyle name="Porcentagem 2 6 2_COTAÇÕES (2)" xfId="6042"/>
    <cellStyle name="Porcentagem 2 6 3" xfId="1854"/>
    <cellStyle name="Porcentagem 2 6 3 2" xfId="10307"/>
    <cellStyle name="Porcentagem 2 6 3 2 2" xfId="11210"/>
    <cellStyle name="Porcentagem 2 6 3 3" xfId="13156"/>
    <cellStyle name="Porcentagem 2 6 4" xfId="2665"/>
    <cellStyle name="Porcentagem 2 6 5" xfId="3787"/>
    <cellStyle name="Porcentagem 2 6 5 2" xfId="12469"/>
    <cellStyle name="Porcentagem 2 6 6" xfId="4590"/>
    <cellStyle name="Porcentagem 2 6 7" xfId="5402"/>
    <cellStyle name="Porcentagem 2 6 8" xfId="6958"/>
    <cellStyle name="Porcentagem 2 6 9" xfId="7761"/>
    <cellStyle name="Porcentagem 2 6_COTAÇÕES (2)" xfId="6041"/>
    <cellStyle name="Porcentagem 2 7" xfId="891"/>
    <cellStyle name="Porcentagem 2 7 10" xfId="9202"/>
    <cellStyle name="Porcentagem 2 7 11" xfId="11724"/>
    <cellStyle name="Porcentagem 2 7 2" xfId="1856"/>
    <cellStyle name="Porcentagem 2 7 2 2" xfId="10309"/>
    <cellStyle name="Porcentagem 2 7 2 2 2" xfId="11212"/>
    <cellStyle name="Porcentagem 2 7 2 3" xfId="13158"/>
    <cellStyle name="Porcentagem 2 7 3" xfId="2667"/>
    <cellStyle name="Porcentagem 2 7 4" xfId="3789"/>
    <cellStyle name="Porcentagem 2 7 4 2" xfId="12471"/>
    <cellStyle name="Porcentagem 2 7 5" xfId="4592"/>
    <cellStyle name="Porcentagem 2 7 6" xfId="5404"/>
    <cellStyle name="Porcentagem 2 7 7" xfId="6960"/>
    <cellStyle name="Porcentagem 2 7 8" xfId="7763"/>
    <cellStyle name="Porcentagem 2 7 9" xfId="8577"/>
    <cellStyle name="Porcentagem 2 7_COTAÇÕES (2)" xfId="6043"/>
    <cellStyle name="Porcentagem 2 8" xfId="892"/>
    <cellStyle name="Porcentagem 2 8 10" xfId="9203"/>
    <cellStyle name="Porcentagem 2 8 11" xfId="11729"/>
    <cellStyle name="Porcentagem 2 8 2" xfId="1857"/>
    <cellStyle name="Porcentagem 2 8 2 2" xfId="10310"/>
    <cellStyle name="Porcentagem 2 8 2 2 2" xfId="11213"/>
    <cellStyle name="Porcentagem 2 8 2 3" xfId="13159"/>
    <cellStyle name="Porcentagem 2 8 3" xfId="2668"/>
    <cellStyle name="Porcentagem 2 8 4" xfId="3686"/>
    <cellStyle name="Porcentagem 2 8 4 2" xfId="12472"/>
    <cellStyle name="Porcentagem 2 8 5" xfId="4489"/>
    <cellStyle name="Porcentagem 2 8 6" xfId="5301"/>
    <cellStyle name="Porcentagem 2 8 7" xfId="6857"/>
    <cellStyle name="Porcentagem 2 8 8" xfId="7660"/>
    <cellStyle name="Porcentagem 2 8 9" xfId="8473"/>
    <cellStyle name="Porcentagem 2 8_COTAÇÕES (2)" xfId="6044"/>
    <cellStyle name="Porcentagem 2 9" xfId="893"/>
    <cellStyle name="Porcentagem 2 9 10" xfId="9204"/>
    <cellStyle name="Porcentagem 2 9 11" xfId="11728"/>
    <cellStyle name="Porcentagem 2 9 2" xfId="1858"/>
    <cellStyle name="Porcentagem 2 9 2 2" xfId="10311"/>
    <cellStyle name="Porcentagem 2 9 2 2 2" xfId="11214"/>
    <cellStyle name="Porcentagem 2 9 2 3" xfId="13160"/>
    <cellStyle name="Porcentagem 2 9 3" xfId="2669"/>
    <cellStyle name="Porcentagem 2 9 4" xfId="3790"/>
    <cellStyle name="Porcentagem 2 9 4 2" xfId="12473"/>
    <cellStyle name="Porcentagem 2 9 5" xfId="4593"/>
    <cellStyle name="Porcentagem 2 9 6" xfId="5405"/>
    <cellStyle name="Porcentagem 2 9 7" xfId="6961"/>
    <cellStyle name="Porcentagem 2 9 8" xfId="7764"/>
    <cellStyle name="Porcentagem 2 9 9" xfId="8578"/>
    <cellStyle name="Porcentagem 2 9_COTAÇÕES (2)" xfId="6045"/>
    <cellStyle name="Porcentagem 2_AQPNG_ORC_R01_2013_11_22(OBRA COMPLETA) 29112013-2" xfId="894"/>
    <cellStyle name="Porcentagem 3" xfId="895"/>
    <cellStyle name="Porcentagem 3 10" xfId="6431"/>
    <cellStyle name="Porcentagem 3 11" xfId="7242"/>
    <cellStyle name="Porcentagem 3 12" xfId="8055"/>
    <cellStyle name="Porcentagem 3 13" xfId="9205"/>
    <cellStyle name="Porcentagem 3 14" xfId="11726"/>
    <cellStyle name="Porcentagem 3 2" xfId="896"/>
    <cellStyle name="Porcentagem 3 2 10" xfId="9206"/>
    <cellStyle name="Porcentagem 3 2 11" xfId="11727"/>
    <cellStyle name="Porcentagem 3 2 2" xfId="1860"/>
    <cellStyle name="Porcentagem 3 2 2 2" xfId="10313"/>
    <cellStyle name="Porcentagem 3 2 2 2 2" xfId="11216"/>
    <cellStyle name="Porcentagem 3 2 2 3" xfId="13162"/>
    <cellStyle name="Porcentagem 3 2 3" xfId="2671"/>
    <cellStyle name="Porcentagem 3 2 4" xfId="3263"/>
    <cellStyle name="Porcentagem 3 2 4 2" xfId="12475"/>
    <cellStyle name="Porcentagem 3 2 5" xfId="4074"/>
    <cellStyle name="Porcentagem 3 2 6" xfId="4886"/>
    <cellStyle name="Porcentagem 3 2 7" xfId="6434"/>
    <cellStyle name="Porcentagem 3 2 8" xfId="7245"/>
    <cellStyle name="Porcentagem 3 2 9" xfId="8058"/>
    <cellStyle name="Porcentagem 3 2_COTAÇÕES (2)" xfId="6046"/>
    <cellStyle name="Porcentagem 3 3" xfId="897"/>
    <cellStyle name="Porcentagem 3 3 10" xfId="9207"/>
    <cellStyle name="Porcentagem 3 3 11" xfId="11725"/>
    <cellStyle name="Porcentagem 3 3 2" xfId="1861"/>
    <cellStyle name="Porcentagem 3 3 2 2" xfId="10314"/>
    <cellStyle name="Porcentagem 3 3 2 2 2" xfId="11217"/>
    <cellStyle name="Porcentagem 3 3 2 3" xfId="13163"/>
    <cellStyle name="Porcentagem 3 3 3" xfId="2672"/>
    <cellStyle name="Porcentagem 3 3 4" xfId="3272"/>
    <cellStyle name="Porcentagem 3 3 4 2" xfId="12476"/>
    <cellStyle name="Porcentagem 3 3 5" xfId="4081"/>
    <cellStyle name="Porcentagem 3 3 6" xfId="4893"/>
    <cellStyle name="Porcentagem 3 3 7" xfId="6443"/>
    <cellStyle name="Porcentagem 3 3 8" xfId="7252"/>
    <cellStyle name="Porcentagem 3 3 9" xfId="8065"/>
    <cellStyle name="Porcentagem 3 3_COTAÇÕES (2)" xfId="6047"/>
    <cellStyle name="Porcentagem 3 4" xfId="898"/>
    <cellStyle name="Porcentagem 3 4 10" xfId="9208"/>
    <cellStyle name="Porcentagem 3 4 11" xfId="11723"/>
    <cellStyle name="Porcentagem 3 4 2" xfId="1862"/>
    <cellStyle name="Porcentagem 3 4 2 2" xfId="10315"/>
    <cellStyle name="Porcentagem 3 4 2 2 2" xfId="11218"/>
    <cellStyle name="Porcentagem 3 4 2 3" xfId="13164"/>
    <cellStyle name="Porcentagem 3 4 3" xfId="2673"/>
    <cellStyle name="Porcentagem 3 4 4" xfId="3275"/>
    <cellStyle name="Porcentagem 3 4 4 2" xfId="12477"/>
    <cellStyle name="Porcentagem 3 4 5" xfId="4084"/>
    <cellStyle name="Porcentagem 3 4 6" xfId="4896"/>
    <cellStyle name="Porcentagem 3 4 7" xfId="6446"/>
    <cellStyle name="Porcentagem 3 4 8" xfId="7255"/>
    <cellStyle name="Porcentagem 3 4 9" xfId="8068"/>
    <cellStyle name="Porcentagem 3 4_COTAÇÕES (2)" xfId="6048"/>
    <cellStyle name="Porcentagem 3 5" xfId="1859"/>
    <cellStyle name="Porcentagem 3 5 2" xfId="10312"/>
    <cellStyle name="Porcentagem 3 5 2 2" xfId="11215"/>
    <cellStyle name="Porcentagem 3 5 3" xfId="13161"/>
    <cellStyle name="Porcentagem 3 6" xfId="2670"/>
    <cellStyle name="Porcentagem 3 7" xfId="3260"/>
    <cellStyle name="Porcentagem 3 7 2" xfId="12474"/>
    <cellStyle name="Porcentagem 3 8" xfId="4071"/>
    <cellStyle name="Porcentagem 3 9" xfId="4883"/>
    <cellStyle name="Porcentagem 3_AQPNG_ORC_R01_2013_11_22(OBRA COMPLETA) 29112013-2" xfId="899"/>
    <cellStyle name="Porcentagem 4" xfId="900"/>
    <cellStyle name="Porcentagem 4 10" xfId="4899"/>
    <cellStyle name="Porcentagem 4 11" xfId="6449"/>
    <cellStyle name="Porcentagem 4 12" xfId="7258"/>
    <cellStyle name="Porcentagem 4 13" xfId="8071"/>
    <cellStyle name="Porcentagem 4 14" xfId="9209"/>
    <cellStyle name="Porcentagem 4 15" xfId="12000"/>
    <cellStyle name="Porcentagem 4 2" xfId="901"/>
    <cellStyle name="Porcentagem 4 2 10" xfId="8074"/>
    <cellStyle name="Porcentagem 4 2 11" xfId="9210"/>
    <cellStyle name="Porcentagem 4 2 12" xfId="11722"/>
    <cellStyle name="Porcentagem 4 2 2" xfId="902"/>
    <cellStyle name="Porcentagem 4 2 2 10" xfId="9211"/>
    <cellStyle name="Porcentagem 4 2 2 11" xfId="11721"/>
    <cellStyle name="Porcentagem 4 2 2 2" xfId="1865"/>
    <cellStyle name="Porcentagem 4 2 2 2 2" xfId="10318"/>
    <cellStyle name="Porcentagem 4 2 2 2 2 2" xfId="11221"/>
    <cellStyle name="Porcentagem 4 2 2 2 3" xfId="13167"/>
    <cellStyle name="Porcentagem 4 2 2 3" xfId="2676"/>
    <cellStyle name="Porcentagem 4 2 2 4" xfId="3791"/>
    <cellStyle name="Porcentagem 4 2 2 4 2" xfId="12480"/>
    <cellStyle name="Porcentagem 4 2 2 5" xfId="4594"/>
    <cellStyle name="Porcentagem 4 2 2 6" xfId="5406"/>
    <cellStyle name="Porcentagem 4 2 2 7" xfId="6962"/>
    <cellStyle name="Porcentagem 4 2 2 8" xfId="7765"/>
    <cellStyle name="Porcentagem 4 2 2 9" xfId="8579"/>
    <cellStyle name="Porcentagem 4 2 2_COTAÇÕES (2)" xfId="6050"/>
    <cellStyle name="Porcentagem 4 2 3" xfId="1864"/>
    <cellStyle name="Porcentagem 4 2 3 2" xfId="10317"/>
    <cellStyle name="Porcentagem 4 2 3 2 2" xfId="11220"/>
    <cellStyle name="Porcentagem 4 2 3 3" xfId="13166"/>
    <cellStyle name="Porcentagem 4 2 4" xfId="2675"/>
    <cellStyle name="Porcentagem 4 2 5" xfId="3281"/>
    <cellStyle name="Porcentagem 4 2 5 2" xfId="12479"/>
    <cellStyle name="Porcentagem 4 2 6" xfId="4090"/>
    <cellStyle name="Porcentagem 4 2 7" xfId="4902"/>
    <cellStyle name="Porcentagem 4 2 8" xfId="6452"/>
    <cellStyle name="Porcentagem 4 2 9" xfId="7261"/>
    <cellStyle name="Porcentagem 4 2_COTAÇÕES (2)" xfId="6049"/>
    <cellStyle name="Porcentagem 4 3" xfId="903"/>
    <cellStyle name="Porcentagem 4 3 10" xfId="9212"/>
    <cellStyle name="Porcentagem 4 3 11" xfId="11720"/>
    <cellStyle name="Porcentagem 4 3 2" xfId="1866"/>
    <cellStyle name="Porcentagem 4 3 2 2" xfId="10319"/>
    <cellStyle name="Porcentagem 4 3 2 2 2" xfId="11222"/>
    <cellStyle name="Porcentagem 4 3 2 3" xfId="13168"/>
    <cellStyle name="Porcentagem 4 3 3" xfId="2677"/>
    <cellStyle name="Porcentagem 4 3 4" xfId="3283"/>
    <cellStyle name="Porcentagem 4 3 4 2" xfId="12481"/>
    <cellStyle name="Porcentagem 4 3 5" xfId="4092"/>
    <cellStyle name="Porcentagem 4 3 6" xfId="4904"/>
    <cellStyle name="Porcentagem 4 3 7" xfId="6454"/>
    <cellStyle name="Porcentagem 4 3 8" xfId="7263"/>
    <cellStyle name="Porcentagem 4 3 9" xfId="8076"/>
    <cellStyle name="Porcentagem 4 3_COTAÇÕES (2)" xfId="6051"/>
    <cellStyle name="Porcentagem 4 4" xfId="904"/>
    <cellStyle name="Porcentagem 4 4 10" xfId="9213"/>
    <cellStyle name="Porcentagem 4 4 11" xfId="11719"/>
    <cellStyle name="Porcentagem 4 4 2" xfId="1867"/>
    <cellStyle name="Porcentagem 4 4 2 2" xfId="10320"/>
    <cellStyle name="Porcentagem 4 4 2 2 2" xfId="11223"/>
    <cellStyle name="Porcentagem 4 4 2 3" xfId="13169"/>
    <cellStyle name="Porcentagem 4 4 3" xfId="2678"/>
    <cellStyle name="Porcentagem 4 4 4" xfId="3793"/>
    <cellStyle name="Porcentagem 4 4 4 2" xfId="12482"/>
    <cellStyle name="Porcentagem 4 4 5" xfId="4596"/>
    <cellStyle name="Porcentagem 4 4 6" xfId="5408"/>
    <cellStyle name="Porcentagem 4 4 7" xfId="6964"/>
    <cellStyle name="Porcentagem 4 4 8" xfId="7767"/>
    <cellStyle name="Porcentagem 4 4 9" xfId="8581"/>
    <cellStyle name="Porcentagem 4 4_COTAÇÕES (2)" xfId="6052"/>
    <cellStyle name="Porcentagem 4 5" xfId="905"/>
    <cellStyle name="Porcentagem 4 5 10" xfId="9214"/>
    <cellStyle name="Porcentagem 4 5 11" xfId="11718"/>
    <cellStyle name="Porcentagem 4 5 2" xfId="1868"/>
    <cellStyle name="Porcentagem 4 5 2 2" xfId="10321"/>
    <cellStyle name="Porcentagem 4 5 2 2 2" xfId="11224"/>
    <cellStyle name="Porcentagem 4 5 2 3" xfId="13170"/>
    <cellStyle name="Porcentagem 4 5 3" xfId="2679"/>
    <cellStyle name="Porcentagem 4 5 4" xfId="3796"/>
    <cellStyle name="Porcentagem 4 5 4 2" xfId="12483"/>
    <cellStyle name="Porcentagem 4 5 5" xfId="4599"/>
    <cellStyle name="Porcentagem 4 5 6" xfId="5411"/>
    <cellStyle name="Porcentagem 4 5 7" xfId="6967"/>
    <cellStyle name="Porcentagem 4 5 8" xfId="7770"/>
    <cellStyle name="Porcentagem 4 5 9" xfId="8584"/>
    <cellStyle name="Porcentagem 4 5_COTAÇÕES (2)" xfId="6053"/>
    <cellStyle name="Porcentagem 4 6" xfId="1863"/>
    <cellStyle name="Porcentagem 4 6 2" xfId="10316"/>
    <cellStyle name="Porcentagem 4 6 2 2" xfId="11219"/>
    <cellStyle name="Porcentagem 4 6 3" xfId="13165"/>
    <cellStyle name="Porcentagem 4 7" xfId="2674"/>
    <cellStyle name="Porcentagem 4 8" xfId="3278"/>
    <cellStyle name="Porcentagem 4 8 2" xfId="12478"/>
    <cellStyle name="Porcentagem 4 9" xfId="4087"/>
    <cellStyle name="Porcentagem 4_AQPNG_ORC_R01_2013_11_22(OBRA COMPLETA) 29112013-2" xfId="906"/>
    <cellStyle name="Porcentagem 5" xfId="907"/>
    <cellStyle name="Porcentagem 5 10" xfId="9215"/>
    <cellStyle name="Porcentagem 5 11" xfId="11717"/>
    <cellStyle name="Porcentagem 5 2" xfId="1869"/>
    <cellStyle name="Porcentagem 5 2 2" xfId="10322"/>
    <cellStyle name="Porcentagem 5 2 2 2" xfId="11225"/>
    <cellStyle name="Porcentagem 5 2 3" xfId="13171"/>
    <cellStyle name="Porcentagem 5 3" xfId="2680"/>
    <cellStyle name="Porcentagem 5 4" xfId="3285"/>
    <cellStyle name="Porcentagem 5 4 2" xfId="12484"/>
    <cellStyle name="Porcentagem 5 5" xfId="4094"/>
    <cellStyle name="Porcentagem 5 6" xfId="4906"/>
    <cellStyle name="Porcentagem 5 7" xfId="6456"/>
    <cellStyle name="Porcentagem 5 8" xfId="7265"/>
    <cellStyle name="Porcentagem 5 9" xfId="8078"/>
    <cellStyle name="Porcentagem 5_COTAÇÕES (2)" xfId="6054"/>
    <cellStyle name="Porcentagem 6" xfId="908"/>
    <cellStyle name="Porcentagem 6 10" xfId="9454"/>
    <cellStyle name="Porcentagem 6 11" xfId="9949"/>
    <cellStyle name="Porcentagem 6 2" xfId="2108"/>
    <cellStyle name="Porcentagem 6 2 2" xfId="10323"/>
    <cellStyle name="Porcentagem 6 2 2 2" xfId="11457"/>
    <cellStyle name="Porcentagem 6 2 3" xfId="13341"/>
    <cellStyle name="Porcentagem 6 3" xfId="2919"/>
    <cellStyle name="Porcentagem 6 4" xfId="3287"/>
    <cellStyle name="Porcentagem 6 4 2" xfId="12485"/>
    <cellStyle name="Porcentagem 6 5" xfId="4096"/>
    <cellStyle name="Porcentagem 6 6" xfId="4908"/>
    <cellStyle name="Porcentagem 6 7" xfId="6458"/>
    <cellStyle name="Porcentagem 6 8" xfId="7267"/>
    <cellStyle name="Porcentagem 6 9" xfId="8080"/>
    <cellStyle name="Porcentagem 6_COTAÇÕES (2)" xfId="6055"/>
    <cellStyle name="Porcentagem 7" xfId="909"/>
    <cellStyle name="Porcentagem 7 10" xfId="9386"/>
    <cellStyle name="Porcentagem 7 11" xfId="11055"/>
    <cellStyle name="Porcentagem 7 2" xfId="2040"/>
    <cellStyle name="Porcentagem 7 2 2" xfId="10324"/>
    <cellStyle name="Porcentagem 7 2 2 2" xfId="11391"/>
    <cellStyle name="Porcentagem 7 2 3" xfId="13303"/>
    <cellStyle name="Porcentagem 7 3" xfId="2851"/>
    <cellStyle name="Porcentagem 7 4" xfId="3423"/>
    <cellStyle name="Porcentagem 7 4 2" xfId="12486"/>
    <cellStyle name="Porcentagem 7 5" xfId="4231"/>
    <cellStyle name="Porcentagem 7 6" xfId="5043"/>
    <cellStyle name="Porcentagem 7 7" xfId="6594"/>
    <cellStyle name="Porcentagem 7 8" xfId="7402"/>
    <cellStyle name="Porcentagem 7 9" xfId="8215"/>
    <cellStyle name="Porcentagem 7_COTAÇÕES (2)" xfId="6056"/>
    <cellStyle name="Porcentagem 8" xfId="910"/>
    <cellStyle name="Porcentagem 8 10" xfId="9452"/>
    <cellStyle name="Porcentagem 8 11" xfId="11962"/>
    <cellStyle name="Porcentagem 8 2" xfId="2106"/>
    <cellStyle name="Porcentagem 8 2 2" xfId="10325"/>
    <cellStyle name="Porcentagem 8 2 2 2" xfId="11455"/>
    <cellStyle name="Porcentagem 8 2 3" xfId="13339"/>
    <cellStyle name="Porcentagem 8 3" xfId="2917"/>
    <cellStyle name="Porcentagem 8 4" xfId="3407"/>
    <cellStyle name="Porcentagem 8 4 2" xfId="12487"/>
    <cellStyle name="Porcentagem 8 5" xfId="4215"/>
    <cellStyle name="Porcentagem 8 6" xfId="5027"/>
    <cellStyle name="Porcentagem 8 7" xfId="6578"/>
    <cellStyle name="Porcentagem 8 8" xfId="7386"/>
    <cellStyle name="Porcentagem 8 9" xfId="8199"/>
    <cellStyle name="Porcentagem 8_COTAÇÕES (2)" xfId="6057"/>
    <cellStyle name="Porcentagem 9" xfId="911"/>
    <cellStyle name="Porcentagem 9 10" xfId="9387"/>
    <cellStyle name="Porcentagem 9 11" xfId="9999"/>
    <cellStyle name="Porcentagem 9 2" xfId="2041"/>
    <cellStyle name="Porcentagem 9 2 2" xfId="10326"/>
    <cellStyle name="Porcentagem 9 2 2 2" xfId="11392"/>
    <cellStyle name="Porcentagem 9 2 3" xfId="13304"/>
    <cellStyle name="Porcentagem 9 3" xfId="2852"/>
    <cellStyle name="Porcentagem 9 4" xfId="3413"/>
    <cellStyle name="Porcentagem 9 4 2" xfId="12488"/>
    <cellStyle name="Porcentagem 9 5" xfId="4221"/>
    <cellStyle name="Porcentagem 9 6" xfId="5033"/>
    <cellStyle name="Porcentagem 9 7" xfId="6584"/>
    <cellStyle name="Porcentagem 9 8" xfId="7392"/>
    <cellStyle name="Porcentagem 9 9" xfId="8205"/>
    <cellStyle name="Porcentagem 9_COTAÇÕES (2)" xfId="6058"/>
    <cellStyle name="Porcentagem_pLANILHA DE BDI_MODELO v2_EXCEL" xfId="912"/>
    <cellStyle name="Porcentagem_SEJU" xfId="913"/>
    <cellStyle name="Porcentaje" xfId="914"/>
    <cellStyle name="Porcentaje 10" xfId="9216"/>
    <cellStyle name="Porcentaje 11" xfId="11716"/>
    <cellStyle name="Porcentaje 2" xfId="1870"/>
    <cellStyle name="Porcentaje 2 2" xfId="10327"/>
    <cellStyle name="Porcentaje 2 2 2" xfId="11226"/>
    <cellStyle name="Porcentaje 2 3" xfId="13172"/>
    <cellStyle name="Porcentaje 3" xfId="2681"/>
    <cellStyle name="Porcentaje 4" xfId="3798"/>
    <cellStyle name="Porcentaje 4 2" xfId="12489"/>
    <cellStyle name="Porcentaje 5" xfId="4601"/>
    <cellStyle name="Porcentaje 6" xfId="5413"/>
    <cellStyle name="Porcentaje 7" xfId="6969"/>
    <cellStyle name="Porcentaje 8" xfId="7772"/>
    <cellStyle name="Porcentaje 9" xfId="8586"/>
    <cellStyle name="Porcentaje_COTAÇÕES (2)" xfId="6059"/>
    <cellStyle name="RM" xfId="915"/>
    <cellStyle name="RM 10" xfId="8120"/>
    <cellStyle name="RM 11" xfId="9217"/>
    <cellStyle name="RM 12" xfId="11714"/>
    <cellStyle name="RM 2" xfId="1871"/>
    <cellStyle name="RM 2 2" xfId="10328"/>
    <cellStyle name="RM 2 2 2" xfId="11227"/>
    <cellStyle name="RM 2 3" xfId="13173"/>
    <cellStyle name="RM 3" xfId="2682"/>
    <cellStyle name="RM 4" xfId="3021"/>
    <cellStyle name="RM 4 2" xfId="12490"/>
    <cellStyle name="RM 5" xfId="3327"/>
    <cellStyle name="RM 6" xfId="4136"/>
    <cellStyle name="RM 7" xfId="4948"/>
    <cellStyle name="RM 8" xfId="6498"/>
    <cellStyle name="RM 9" xfId="7307"/>
    <cellStyle name="RM_COTAÇÕES (2)" xfId="6060"/>
    <cellStyle name="Saída 2" xfId="916"/>
    <cellStyle name="Saída 2 10" xfId="4835"/>
    <cellStyle name="Saída 2 10 2" xfId="13868"/>
    <cellStyle name="Saída 2 11" xfId="6382"/>
    <cellStyle name="Saída 2 11 2" xfId="13936"/>
    <cellStyle name="Saída 2 12" xfId="7194"/>
    <cellStyle name="Saída 2 12 2" xfId="14004"/>
    <cellStyle name="Saída 2 13" xfId="8007"/>
    <cellStyle name="Saída 2 13 2" xfId="14072"/>
    <cellStyle name="Saída 2 14" xfId="9218"/>
    <cellStyle name="Saída 2 14 2" xfId="14174"/>
    <cellStyle name="Saída 2 15" xfId="11715"/>
    <cellStyle name="Saída 2 15 2" xfId="14363"/>
    <cellStyle name="Saída 2 2" xfId="917"/>
    <cellStyle name="Saída 2 2 10" xfId="7709"/>
    <cellStyle name="Saída 2 2 10 2" xfId="14042"/>
    <cellStyle name="Saída 2 2 11" xfId="8522"/>
    <cellStyle name="Saída 2 2 11 2" xfId="14110"/>
    <cellStyle name="Saída 2 2 12" xfId="9219"/>
    <cellStyle name="Saída 2 2 12 2" xfId="14175"/>
    <cellStyle name="Saída 2 2 13" xfId="11710"/>
    <cellStyle name="Saída 2 2 13 2" xfId="14359"/>
    <cellStyle name="Saída 2 2 2" xfId="918"/>
    <cellStyle name="Saída 2 2 2 10" xfId="919"/>
    <cellStyle name="Saída 2 2 2 11" xfId="920"/>
    <cellStyle name="Saída 2 2 2 12" xfId="921"/>
    <cellStyle name="Saída 2 2 2 13" xfId="922"/>
    <cellStyle name="Saída 2 2 2 14" xfId="923"/>
    <cellStyle name="Saída 2 2 2 15" xfId="924"/>
    <cellStyle name="Saída 2 2 2 16" xfId="1874"/>
    <cellStyle name="Saída 2 2 2 16 2" xfId="11230"/>
    <cellStyle name="Saída 2 2 2 16 2 2" xfId="14307"/>
    <cellStyle name="Saída 2 2 2 16 3" xfId="13514"/>
    <cellStyle name="Saída 2 2 2 17" xfId="2685"/>
    <cellStyle name="Saída 2 2 2 17 2" xfId="11806"/>
    <cellStyle name="Saída 2 2 2 17 2 2" xfId="14382"/>
    <cellStyle name="Saída 2 2 2 17 3" xfId="13585"/>
    <cellStyle name="Saída 2 2 2 18" xfId="3799"/>
    <cellStyle name="Saída 2 2 2 18 2" xfId="12493"/>
    <cellStyle name="Saída 2 2 2 18 3" xfId="13782"/>
    <cellStyle name="Saída 2 2 2 19" xfId="4602"/>
    <cellStyle name="Saída 2 2 2 19 2" xfId="13850"/>
    <cellStyle name="Saída 2 2 2 2" xfId="925"/>
    <cellStyle name="Saída 2 2 2 2 2" xfId="9798"/>
    <cellStyle name="Saída 2 2 2 2 2 2" xfId="14220"/>
    <cellStyle name="Saída 2 2 2 20" xfId="5414"/>
    <cellStyle name="Saída 2 2 2 20 2" xfId="13918"/>
    <cellStyle name="Saída 2 2 2 21" xfId="6970"/>
    <cellStyle name="Saída 2 2 2 21 2" xfId="13986"/>
    <cellStyle name="Saída 2 2 2 22" xfId="7773"/>
    <cellStyle name="Saída 2 2 2 22 2" xfId="14054"/>
    <cellStyle name="Saída 2 2 2 23" xfId="8587"/>
    <cellStyle name="Saída 2 2 2 23 2" xfId="14122"/>
    <cellStyle name="Saída 2 2 2 24" xfId="9220"/>
    <cellStyle name="Saída 2 2 2 24 2" xfId="14176"/>
    <cellStyle name="Saída 2 2 2 25" xfId="11713"/>
    <cellStyle name="Saída 2 2 2 25 2" xfId="14362"/>
    <cellStyle name="Saída 2 2 2 3" xfId="926"/>
    <cellStyle name="Saída 2 2 2 4" xfId="927"/>
    <cellStyle name="Saída 2 2 2 5" xfId="928"/>
    <cellStyle name="Saída 2 2 2 6" xfId="929"/>
    <cellStyle name="Saída 2 2 2 7" xfId="930"/>
    <cellStyle name="Saída 2 2 2 8" xfId="931"/>
    <cellStyle name="Saída 2 2 2 9" xfId="932"/>
    <cellStyle name="Saída 2 2 2_COTAÇÕES (2)" xfId="6061"/>
    <cellStyle name="Saída 2 2 3" xfId="933"/>
    <cellStyle name="Saída 2 2 3 2" xfId="9799"/>
    <cellStyle name="Saída 2 2 3 2 2" xfId="14221"/>
    <cellStyle name="Saída 2 2 4" xfId="1873"/>
    <cellStyle name="Saída 2 2 4 2" xfId="11229"/>
    <cellStyle name="Saída 2 2 4 2 2" xfId="14306"/>
    <cellStyle name="Saída 2 2 4 3" xfId="13513"/>
    <cellStyle name="Saída 2 2 5" xfId="2684"/>
    <cellStyle name="Saída 2 2 5 2" xfId="11805"/>
    <cellStyle name="Saída 2 2 5 2 2" xfId="14381"/>
    <cellStyle name="Saída 2 2 5 3" xfId="13584"/>
    <cellStyle name="Saída 2 2 6" xfId="3735"/>
    <cellStyle name="Saída 2 2 6 2" xfId="12492"/>
    <cellStyle name="Saída 2 2 6 3" xfId="13770"/>
    <cellStyle name="Saída 2 2 7" xfId="4538"/>
    <cellStyle name="Saída 2 2 7 2" xfId="13838"/>
    <cellStyle name="Saída 2 2 8" xfId="5350"/>
    <cellStyle name="Saída 2 2 8 2" xfId="13906"/>
    <cellStyle name="Saída 2 2 9" xfId="6906"/>
    <cellStyle name="Saída 2 2 9 2" xfId="13974"/>
    <cellStyle name="Saída 2 2_CÁLCULO DE HORAS - tabela MARÇO 2014" xfId="934"/>
    <cellStyle name="Saída 2 3" xfId="935"/>
    <cellStyle name="Saída 2 3 10" xfId="7774"/>
    <cellStyle name="Saída 2 3 10 2" xfId="14055"/>
    <cellStyle name="Saída 2 3 11" xfId="8588"/>
    <cellStyle name="Saída 2 3 11 2" xfId="14123"/>
    <cellStyle name="Saída 2 3 12" xfId="9221"/>
    <cellStyle name="Saída 2 3 12 2" xfId="14177"/>
    <cellStyle name="Saída 2 3 13" xfId="11711"/>
    <cellStyle name="Saída 2 3 13 2" xfId="14360"/>
    <cellStyle name="Saída 2 3 2" xfId="936"/>
    <cellStyle name="Saída 2 3 2 10" xfId="937"/>
    <cellStyle name="Saída 2 3 2 11" xfId="938"/>
    <cellStyle name="Saída 2 3 2 12" xfId="939"/>
    <cellStyle name="Saída 2 3 2 13" xfId="940"/>
    <cellStyle name="Saída 2 3 2 14" xfId="941"/>
    <cellStyle name="Saída 2 3 2 15" xfId="942"/>
    <cellStyle name="Saída 2 3 2 16" xfId="1876"/>
    <cellStyle name="Saída 2 3 2 16 2" xfId="11232"/>
    <cellStyle name="Saída 2 3 2 16 2 2" xfId="14309"/>
    <cellStyle name="Saída 2 3 2 16 3" xfId="13516"/>
    <cellStyle name="Saída 2 3 2 17" xfId="2687"/>
    <cellStyle name="Saída 2 3 2 17 2" xfId="11808"/>
    <cellStyle name="Saída 2 3 2 17 2 2" xfId="14384"/>
    <cellStyle name="Saída 2 3 2 17 3" xfId="13587"/>
    <cellStyle name="Saída 2 3 2 18" xfId="3801"/>
    <cellStyle name="Saída 2 3 2 18 2" xfId="12495"/>
    <cellStyle name="Saída 2 3 2 18 3" xfId="13784"/>
    <cellStyle name="Saída 2 3 2 19" xfId="4604"/>
    <cellStyle name="Saída 2 3 2 19 2" xfId="13852"/>
    <cellStyle name="Saída 2 3 2 2" xfId="943"/>
    <cellStyle name="Saída 2 3 2 2 2" xfId="9796"/>
    <cellStyle name="Saída 2 3 2 2 2 2" xfId="14218"/>
    <cellStyle name="Saída 2 3 2 20" xfId="5416"/>
    <cellStyle name="Saída 2 3 2 20 2" xfId="13920"/>
    <cellStyle name="Saída 2 3 2 21" xfId="6972"/>
    <cellStyle name="Saída 2 3 2 21 2" xfId="13988"/>
    <cellStyle name="Saída 2 3 2 22" xfId="7775"/>
    <cellStyle name="Saída 2 3 2 22 2" xfId="14056"/>
    <cellStyle name="Saída 2 3 2 23" xfId="8589"/>
    <cellStyle name="Saída 2 3 2 23 2" xfId="14124"/>
    <cellStyle name="Saída 2 3 2 24" xfId="9222"/>
    <cellStyle name="Saída 2 3 2 24 2" xfId="14178"/>
    <cellStyle name="Saída 2 3 2 25" xfId="11712"/>
    <cellStyle name="Saída 2 3 2 25 2" xfId="14361"/>
    <cellStyle name="Saída 2 3 2 3" xfId="944"/>
    <cellStyle name="Saída 2 3 2 4" xfId="945"/>
    <cellStyle name="Saída 2 3 2 5" xfId="946"/>
    <cellStyle name="Saída 2 3 2 6" xfId="947"/>
    <cellStyle name="Saída 2 3 2 7" xfId="948"/>
    <cellStyle name="Saída 2 3 2 8" xfId="949"/>
    <cellStyle name="Saída 2 3 2 9" xfId="950"/>
    <cellStyle name="Saída 2 3 2_COTAÇÕES (2)" xfId="6062"/>
    <cellStyle name="Saída 2 3 3" xfId="951"/>
    <cellStyle name="Saída 2 3 3 2" xfId="9797"/>
    <cellStyle name="Saída 2 3 3 2 2" xfId="14219"/>
    <cellStyle name="Saída 2 3 4" xfId="1875"/>
    <cellStyle name="Saída 2 3 4 2" xfId="11231"/>
    <cellStyle name="Saída 2 3 4 2 2" xfId="14308"/>
    <cellStyle name="Saída 2 3 4 3" xfId="13515"/>
    <cellStyle name="Saída 2 3 5" xfId="2686"/>
    <cellStyle name="Saída 2 3 5 2" xfId="11807"/>
    <cellStyle name="Saída 2 3 5 2 2" xfId="14383"/>
    <cellStyle name="Saída 2 3 5 3" xfId="13586"/>
    <cellStyle name="Saída 2 3 6" xfId="3800"/>
    <cellStyle name="Saída 2 3 6 2" xfId="12494"/>
    <cellStyle name="Saída 2 3 6 3" xfId="13783"/>
    <cellStyle name="Saída 2 3 7" xfId="4603"/>
    <cellStyle name="Saída 2 3 7 2" xfId="13851"/>
    <cellStyle name="Saída 2 3 8" xfId="5415"/>
    <cellStyle name="Saída 2 3 8 2" xfId="13919"/>
    <cellStyle name="Saída 2 3 9" xfId="6971"/>
    <cellStyle name="Saída 2 3 9 2" xfId="13987"/>
    <cellStyle name="Saída 2 3_CÁLCULO DE HORAS - tabela MARÇO 2014" xfId="952"/>
    <cellStyle name="Saída 2 4" xfId="953"/>
    <cellStyle name="Saída 2 4 10" xfId="954"/>
    <cellStyle name="Saída 2 4 11" xfId="955"/>
    <cellStyle name="Saída 2 4 12" xfId="956"/>
    <cellStyle name="Saída 2 4 13" xfId="957"/>
    <cellStyle name="Saída 2 4 14" xfId="958"/>
    <cellStyle name="Saída 2 4 15" xfId="959"/>
    <cellStyle name="Saída 2 4 16" xfId="1877"/>
    <cellStyle name="Saída 2 4 16 2" xfId="11233"/>
    <cellStyle name="Saída 2 4 16 2 2" xfId="14310"/>
    <cellStyle name="Saída 2 4 16 3" xfId="13517"/>
    <cellStyle name="Saída 2 4 17" xfId="2688"/>
    <cellStyle name="Saída 2 4 17 2" xfId="11809"/>
    <cellStyle name="Saída 2 4 17 2 2" xfId="14385"/>
    <cellStyle name="Saída 2 4 17 3" xfId="13588"/>
    <cellStyle name="Saída 2 4 18" xfId="3803"/>
    <cellStyle name="Saída 2 4 18 2" xfId="12496"/>
    <cellStyle name="Saída 2 4 18 3" xfId="13785"/>
    <cellStyle name="Saída 2 4 19" xfId="4606"/>
    <cellStyle name="Saída 2 4 19 2" xfId="13853"/>
    <cellStyle name="Saída 2 4 2" xfId="960"/>
    <cellStyle name="Saída 2 4 2 2" xfId="9790"/>
    <cellStyle name="Saída 2 4 2 2 2" xfId="14215"/>
    <cellStyle name="Saída 2 4 20" xfId="5418"/>
    <cellStyle name="Saída 2 4 20 2" xfId="13921"/>
    <cellStyle name="Saída 2 4 21" xfId="6974"/>
    <cellStyle name="Saída 2 4 21 2" xfId="13989"/>
    <cellStyle name="Saída 2 4 22" xfId="7777"/>
    <cellStyle name="Saída 2 4 22 2" xfId="14057"/>
    <cellStyle name="Saída 2 4 23" xfId="8591"/>
    <cellStyle name="Saída 2 4 23 2" xfId="14125"/>
    <cellStyle name="Saída 2 4 24" xfId="9223"/>
    <cellStyle name="Saída 2 4 24 2" xfId="14179"/>
    <cellStyle name="Saída 2 4 25" xfId="11704"/>
    <cellStyle name="Saída 2 4 25 2" xfId="14356"/>
    <cellStyle name="Saída 2 4 3" xfId="961"/>
    <cellStyle name="Saída 2 4 4" xfId="962"/>
    <cellStyle name="Saída 2 4 5" xfId="963"/>
    <cellStyle name="Saída 2 4 6" xfId="964"/>
    <cellStyle name="Saída 2 4 7" xfId="965"/>
    <cellStyle name="Saída 2 4 8" xfId="966"/>
    <cellStyle name="Saída 2 4 9" xfId="967"/>
    <cellStyle name="Saída 2 4_COTAÇÕES (2)" xfId="6063"/>
    <cellStyle name="Saída 2 5" xfId="968"/>
    <cellStyle name="Saída 2 5 2" xfId="10329"/>
    <cellStyle name="Saída 2 5 2 2" xfId="10369"/>
    <cellStyle name="Saída 2 5 3" xfId="12497"/>
    <cellStyle name="Saída 2 5 4" xfId="9800"/>
    <cellStyle name="Saída 2 5 4 2" xfId="14222"/>
    <cellStyle name="Saída 2 6" xfId="1872"/>
    <cellStyle name="Saída 2 6 2" xfId="11228"/>
    <cellStyle name="Saída 2 6 2 2" xfId="14305"/>
    <cellStyle name="Saída 2 6 3" xfId="13512"/>
    <cellStyle name="Saída 2 7" xfId="2683"/>
    <cellStyle name="Saída 2 7 2" xfId="11804"/>
    <cellStyle name="Saída 2 7 2 2" xfId="14380"/>
    <cellStyle name="Saída 2 7 3" xfId="13583"/>
    <cellStyle name="Saída 2 8" xfId="3211"/>
    <cellStyle name="Saída 2 8 2" xfId="12491"/>
    <cellStyle name="Saída 2 8 3" xfId="13732"/>
    <cellStyle name="Saída 2 9" xfId="4023"/>
    <cellStyle name="Saída 2 9 2" xfId="13800"/>
    <cellStyle name="Saída 2_AQPNG_ORC_R01_2013_11_22(OBRA COMPLETA) 29112013-2" xfId="969"/>
    <cellStyle name="Saída 3" xfId="970"/>
    <cellStyle name="Saída 3 10" xfId="7355"/>
    <cellStyle name="Saída 3 10 2" xfId="14013"/>
    <cellStyle name="Saída 3 11" xfId="8168"/>
    <cellStyle name="Saída 3 11 2" xfId="14081"/>
    <cellStyle name="Saída 3 12" xfId="9224"/>
    <cellStyle name="Saída 3 12 2" xfId="14180"/>
    <cellStyle name="Saída 3 13" xfId="11709"/>
    <cellStyle name="Saída 3 13 2" xfId="14358"/>
    <cellStyle name="Saída 3 2" xfId="971"/>
    <cellStyle name="Saída 3 2 10" xfId="972"/>
    <cellStyle name="Saída 3 2 11" xfId="973"/>
    <cellStyle name="Saída 3 2 12" xfId="974"/>
    <cellStyle name="Saída 3 2 13" xfId="975"/>
    <cellStyle name="Saída 3 2 14" xfId="976"/>
    <cellStyle name="Saída 3 2 15" xfId="977"/>
    <cellStyle name="Saída 3 2 16" xfId="1879"/>
    <cellStyle name="Saída 3 2 16 2" xfId="11235"/>
    <cellStyle name="Saída 3 2 16 2 2" xfId="14312"/>
    <cellStyle name="Saída 3 2 16 3" xfId="13519"/>
    <cellStyle name="Saída 3 2 17" xfId="2690"/>
    <cellStyle name="Saída 3 2 17 2" xfId="11811"/>
    <cellStyle name="Saída 3 2 17 2 2" xfId="14387"/>
    <cellStyle name="Saída 3 2 17 3" xfId="13590"/>
    <cellStyle name="Saída 3 2 18" xfId="3754"/>
    <cellStyle name="Saída 3 2 18 2" xfId="12499"/>
    <cellStyle name="Saída 3 2 18 3" xfId="13775"/>
    <cellStyle name="Saída 3 2 19" xfId="4557"/>
    <cellStyle name="Saída 3 2 19 2" xfId="13843"/>
    <cellStyle name="Saída 3 2 2" xfId="978"/>
    <cellStyle name="Saída 3 2 2 2" xfId="9793"/>
    <cellStyle name="Saída 3 2 2 2 2" xfId="14216"/>
    <cellStyle name="Saída 3 2 20" xfId="5369"/>
    <cellStyle name="Saída 3 2 20 2" xfId="13911"/>
    <cellStyle name="Saída 3 2 21" xfId="6925"/>
    <cellStyle name="Saída 3 2 21 2" xfId="13979"/>
    <cellStyle name="Saída 3 2 22" xfId="7728"/>
    <cellStyle name="Saída 3 2 22 2" xfId="14047"/>
    <cellStyle name="Saída 3 2 23" xfId="8542"/>
    <cellStyle name="Saída 3 2 23 2" xfId="14115"/>
    <cellStyle name="Saída 3 2 24" xfId="9225"/>
    <cellStyle name="Saída 3 2 24 2" xfId="14181"/>
    <cellStyle name="Saída 3 2 25" xfId="11708"/>
    <cellStyle name="Saída 3 2 25 2" xfId="14357"/>
    <cellStyle name="Saída 3 2 3" xfId="979"/>
    <cellStyle name="Saída 3 2 4" xfId="980"/>
    <cellStyle name="Saída 3 2 5" xfId="981"/>
    <cellStyle name="Saída 3 2 6" xfId="982"/>
    <cellStyle name="Saída 3 2 7" xfId="983"/>
    <cellStyle name="Saída 3 2 8" xfId="984"/>
    <cellStyle name="Saída 3 2 9" xfId="985"/>
    <cellStyle name="Saída 3 2_COTAÇÕES (2)" xfId="6064"/>
    <cellStyle name="Saída 3 3" xfId="986"/>
    <cellStyle name="Saída 3 3 2" xfId="9794"/>
    <cellStyle name="Saída 3 3 2 2" xfId="14217"/>
    <cellStyle name="Saída 3 4" xfId="1878"/>
    <cellStyle name="Saída 3 4 2" xfId="11234"/>
    <cellStyle name="Saída 3 4 2 2" xfId="14311"/>
    <cellStyle name="Saída 3 4 3" xfId="13518"/>
    <cellStyle name="Saída 3 5" xfId="2689"/>
    <cellStyle name="Saída 3 5 2" xfId="11810"/>
    <cellStyle name="Saída 3 5 2 2" xfId="14386"/>
    <cellStyle name="Saída 3 5 3" xfId="13589"/>
    <cellStyle name="Saída 3 6" xfId="3375"/>
    <cellStyle name="Saída 3 6 2" xfId="12498"/>
    <cellStyle name="Saída 3 6 3" xfId="13741"/>
    <cellStyle name="Saída 3 7" xfId="4184"/>
    <cellStyle name="Saída 3 7 2" xfId="13809"/>
    <cellStyle name="Saída 3 8" xfId="4996"/>
    <cellStyle name="Saída 3 8 2" xfId="13877"/>
    <cellStyle name="Saída 3 9" xfId="6546"/>
    <cellStyle name="Saída 3 9 2" xfId="13945"/>
    <cellStyle name="Saída 3_CÁLCULO DE HORAS - tabela MARÇO 2014" xfId="987"/>
    <cellStyle name="Saída 4" xfId="13458"/>
    <cellStyle name="Saída 4 2" xfId="14442"/>
    <cellStyle name="Separador de m" xfId="988"/>
    <cellStyle name="Separador de m 10" xfId="9226"/>
    <cellStyle name="Separador de m 11" xfId="11707"/>
    <cellStyle name="Separador de m 2" xfId="1880"/>
    <cellStyle name="Separador de m 2 2" xfId="10387"/>
    <cellStyle name="Separador de m 2 2 2" xfId="11236"/>
    <cellStyle name="Separador de m 2 3" xfId="13174"/>
    <cellStyle name="Separador de m 3" xfId="2691"/>
    <cellStyle name="Separador de m 4" xfId="3723"/>
    <cellStyle name="Separador de m 4 2" xfId="12500"/>
    <cellStyle name="Separador de m 5" xfId="4526"/>
    <cellStyle name="Separador de m 6" xfId="5338"/>
    <cellStyle name="Separador de m 7" xfId="6894"/>
    <cellStyle name="Separador de m 8" xfId="7697"/>
    <cellStyle name="Separador de m 9" xfId="8510"/>
    <cellStyle name="Separador de m_COTAÇÕES (2)" xfId="6065"/>
    <cellStyle name="Separador de milhares" xfId="1" builtinId="3"/>
    <cellStyle name="Separador de milhares 2" xfId="989"/>
    <cellStyle name="Separador de milhares 2 10" xfId="990"/>
    <cellStyle name="Separador de milhares 2 10 10" xfId="8330"/>
    <cellStyle name="Separador de milhares 2 10 11" xfId="9228"/>
    <cellStyle name="Separador de milhares 2 10 12" xfId="11705"/>
    <cellStyle name="Separador de milhares 2 10 2" xfId="991"/>
    <cellStyle name="Separador de milhares 2 10 2 10" xfId="7519"/>
    <cellStyle name="Separador de milhares 2 10 2 11" xfId="8332"/>
    <cellStyle name="Separador de milhares 2 10 2 12" xfId="9229"/>
    <cellStyle name="Separador de milhares 2 10 2 13" xfId="13063"/>
    <cellStyle name="Separador de milhares 2 10 2 2" xfId="992"/>
    <cellStyle name="Separador de milhares 2 10 2 2 10" xfId="8593"/>
    <cellStyle name="Separador de milhares 2 10 2 2 11" xfId="9230"/>
    <cellStyle name="Separador de milhares 2 10 2 2 12" xfId="11703"/>
    <cellStyle name="Separador de milhares 2 10 2 2 2" xfId="993"/>
    <cellStyle name="Separador de milhares 2 10 2 2 2 10" xfId="9456"/>
    <cellStyle name="Separador de milhares 2 10 2 2 2 11" xfId="11043"/>
    <cellStyle name="Separador de milhares 2 10 2 2 2 2" xfId="2110"/>
    <cellStyle name="Separador de milhares 2 10 2 2 2 2 2" xfId="10392"/>
    <cellStyle name="Separador de milhares 2 10 2 2 2 2 2 2" xfId="11459"/>
    <cellStyle name="Separador de milhares 2 10 2 2 2 2 3" xfId="13343"/>
    <cellStyle name="Separador de milhares 2 10 2 2 2 3" xfId="2921"/>
    <cellStyle name="Separador de milhares 2 10 2 2 2 4" xfId="3806"/>
    <cellStyle name="Separador de milhares 2 10 2 2 2 4 2" xfId="12505"/>
    <cellStyle name="Separador de milhares 2 10 2 2 2 5" xfId="4609"/>
    <cellStyle name="Separador de milhares 2 10 2 2 2 6" xfId="5421"/>
    <cellStyle name="Separador de milhares 2 10 2 2 2 7" xfId="6977"/>
    <cellStyle name="Separador de milhares 2 10 2 2 2 8" xfId="7780"/>
    <cellStyle name="Separador de milhares 2 10 2 2 2 9" xfId="8594"/>
    <cellStyle name="Separador de milhares 2 10 2 2 2_COTAÇÕES (2)" xfId="6069"/>
    <cellStyle name="Separador de milhares 2 10 2 2 3" xfId="1884"/>
    <cellStyle name="Separador de milhares 2 10 2 2 3 2" xfId="10391"/>
    <cellStyle name="Separador de milhares 2 10 2 2 3 2 2" xfId="11240"/>
    <cellStyle name="Separador de milhares 2 10 2 2 3 3" xfId="13177"/>
    <cellStyle name="Separador de milhares 2 10 2 2 4" xfId="2695"/>
    <cellStyle name="Separador de milhares 2 10 2 2 5" xfId="3805"/>
    <cellStyle name="Separador de milhares 2 10 2 2 5 2" xfId="12504"/>
    <cellStyle name="Separador de milhares 2 10 2 2 6" xfId="4608"/>
    <cellStyle name="Separador de milhares 2 10 2 2 7" xfId="5420"/>
    <cellStyle name="Separador de milhares 2 10 2 2 8" xfId="6976"/>
    <cellStyle name="Separador de milhares 2 10 2 2 9" xfId="7779"/>
    <cellStyle name="Separador de milhares 2 10 2 2_COTAÇÕES (2)" xfId="6068"/>
    <cellStyle name="Separador de milhares 2 10 2 3" xfId="994"/>
    <cellStyle name="Separador de milhares 2 10 2 3 10" xfId="9455"/>
    <cellStyle name="Separador de milhares 2 10 2 3 11" xfId="11645"/>
    <cellStyle name="Separador de milhares 2 10 2 3 2" xfId="2109"/>
    <cellStyle name="Separador de milhares 2 10 2 3 2 2" xfId="10393"/>
    <cellStyle name="Separador de milhares 2 10 2 3 2 2 2" xfId="11458"/>
    <cellStyle name="Separador de milhares 2 10 2 3 2 3" xfId="13342"/>
    <cellStyle name="Separador de milhares 2 10 2 3 3" xfId="2920"/>
    <cellStyle name="Separador de milhares 2 10 2 3 4" xfId="3807"/>
    <cellStyle name="Separador de milhares 2 10 2 3 4 2" xfId="12506"/>
    <cellStyle name="Separador de milhares 2 10 2 3 5" xfId="4610"/>
    <cellStyle name="Separador de milhares 2 10 2 3 6" xfId="5422"/>
    <cellStyle name="Separador de milhares 2 10 2 3 7" xfId="6978"/>
    <cellStyle name="Separador de milhares 2 10 2 3 8" xfId="7781"/>
    <cellStyle name="Separador de milhares 2 10 2 3 9" xfId="8595"/>
    <cellStyle name="Separador de milhares 2 10 2 3_COTAÇÕES (2)" xfId="6070"/>
    <cellStyle name="Separador de milhares 2 10 2 4" xfId="1883"/>
    <cellStyle name="Separador de milhares 2 10 2 4 2" xfId="10390"/>
    <cellStyle name="Separador de milhares 2 10 2 4 2 2" xfId="11239"/>
    <cellStyle name="Separador de milhares 2 10 2 4 3" xfId="13176"/>
    <cellStyle name="Separador de milhares 2 10 2 5" xfId="2694"/>
    <cellStyle name="Separador de milhares 2 10 2 6" xfId="3542"/>
    <cellStyle name="Separador de milhares 2 10 2 6 2" xfId="12503"/>
    <cellStyle name="Separador de milhares 2 10 2 7" xfId="4348"/>
    <cellStyle name="Separador de milhares 2 10 2 8" xfId="5160"/>
    <cellStyle name="Separador de milhares 2 10 2 9" xfId="6713"/>
    <cellStyle name="Separador de milhares 2 10 2_COTAÇÕES (2)" xfId="6067"/>
    <cellStyle name="Separador de milhares 2 10 3" xfId="1882"/>
    <cellStyle name="Separador de milhares 2 10 3 2" xfId="10389"/>
    <cellStyle name="Separador de milhares 2 10 3 2 2" xfId="11238"/>
    <cellStyle name="Separador de milhares 2 10 3 3" xfId="13175"/>
    <cellStyle name="Separador de milhares 2 10 4" xfId="2693"/>
    <cellStyle name="Separador de milhares 2 10 5" xfId="3540"/>
    <cellStyle name="Separador de milhares 2 10 5 2" xfId="12502"/>
    <cellStyle name="Separador de milhares 2 10 6" xfId="4346"/>
    <cellStyle name="Separador de milhares 2 10 7" xfId="5158"/>
    <cellStyle name="Separador de milhares 2 10 8" xfId="6711"/>
    <cellStyle name="Separador de milhares 2 10 9" xfId="7517"/>
    <cellStyle name="Separador de milhares 2 10_COTAÇÕES (2)" xfId="6066"/>
    <cellStyle name="Separador de milhares 2 11" xfId="995"/>
    <cellStyle name="Separador de milhares 2 11 2" xfId="10388"/>
    <cellStyle name="Separador de milhares 2 11 2 2" xfId="10394"/>
    <cellStyle name="Separador de milhares 2 11 3" xfId="12507"/>
    <cellStyle name="Separador de milhares 2 12" xfId="1881"/>
    <cellStyle name="Separador de milhares 2 13" xfId="2692"/>
    <cellStyle name="Separador de milhares 2 14" xfId="3083"/>
    <cellStyle name="Separador de milhares 2 15" xfId="3076"/>
    <cellStyle name="Separador de milhares 2 16" xfId="3078"/>
    <cellStyle name="Separador de milhares 2 17" xfId="3804"/>
    <cellStyle name="Separador de milhares 2 18" xfId="4607"/>
    <cellStyle name="Separador de milhares 2 19" xfId="5419"/>
    <cellStyle name="Separador de milhares 2 2" xfId="996"/>
    <cellStyle name="Separador de milhares 2 2 10" xfId="5423"/>
    <cellStyle name="Separador de milhares 2 2 11" xfId="6979"/>
    <cellStyle name="Separador de milhares 2 2 12" xfId="7782"/>
    <cellStyle name="Separador de milhares 2 2 13" xfId="8596"/>
    <cellStyle name="Separador de milhares 2 2 14" xfId="9231"/>
    <cellStyle name="Separador de milhares 2 2 15" xfId="11702"/>
    <cellStyle name="Separador de milhares 2 2 2" xfId="997"/>
    <cellStyle name="Separador de milhares 2 2 2 10" xfId="5130"/>
    <cellStyle name="Separador de milhares 2 2 2 11" xfId="6683"/>
    <cellStyle name="Separador de milhares 2 2 2 12" xfId="7489"/>
    <cellStyle name="Separador de milhares 2 2 2 13" xfId="8302"/>
    <cellStyle name="Separador de milhares 2 2 2 14" xfId="9232"/>
    <cellStyle name="Separador de milhares 2 2 2 15" xfId="11701"/>
    <cellStyle name="Separador de milhares 2 2 2 2" xfId="998"/>
    <cellStyle name="Separador de milhares 2 2 2 2 10" xfId="6685"/>
    <cellStyle name="Separador de milhares 2 2 2 2 11" xfId="7491"/>
    <cellStyle name="Separador de milhares 2 2 2 2 12" xfId="8304"/>
    <cellStyle name="Separador de milhares 2 2 2 2 13" xfId="9457"/>
    <cellStyle name="Separador de milhares 2 2 2 2 14" xfId="9947"/>
    <cellStyle name="Separador de milhares 2 2 2 2 2" xfId="2111"/>
    <cellStyle name="Separador de milhares 2 2 2 2 2 2" xfId="3025"/>
    <cellStyle name="Separador de milhares 2 2 2 2 2 2 2" xfId="3043"/>
    <cellStyle name="Separador de milhares 2 2 2 2 2 2 3" xfId="11460"/>
    <cellStyle name="Separador de milhares 2 2 2 2 2 3" xfId="3102"/>
    <cellStyle name="Separador de milhares 2 2 2 2 2 4" xfId="3095"/>
    <cellStyle name="Separador de milhares 2 2 2 2 2 5" xfId="3067"/>
    <cellStyle name="Separador de milhares 2 2 2 2 2 6" xfId="10397"/>
    <cellStyle name="Separador de milhares 2 2 2 2 3" xfId="2922"/>
    <cellStyle name="Separador de milhares 2 2 2 2 4" xfId="3024"/>
    <cellStyle name="Separador de milhares 2 2 2 2 4 2" xfId="3086"/>
    <cellStyle name="Separador de milhares 2 2 2 2 4 3" xfId="12510"/>
    <cellStyle name="Separador de milhares 2 2 2 2 5" xfId="3075"/>
    <cellStyle name="Separador de milhares 2 2 2 2 6" xfId="3079"/>
    <cellStyle name="Separador de milhares 2 2 2 2 7" xfId="3514"/>
    <cellStyle name="Separador de milhares 2 2 2 2 8" xfId="4320"/>
    <cellStyle name="Separador de milhares 2 2 2 2 9" xfId="5132"/>
    <cellStyle name="Separador de milhares 2 2 2 2_COTAÇÕES (2)" xfId="6072"/>
    <cellStyle name="Separador de milhares 2 2 2 3" xfId="1886"/>
    <cellStyle name="Separador de milhares 2 2 2 3 2" xfId="10396"/>
    <cellStyle name="Separador de milhares 2 2 2 3 2 2" xfId="11242"/>
    <cellStyle name="Separador de milhares 2 2 2 3 3" xfId="13179"/>
    <cellStyle name="Separador de milhares 2 2 2 4" xfId="2697"/>
    <cellStyle name="Separador de milhares 2 2 2 5" xfId="3023"/>
    <cellStyle name="Separador de milhares 2 2 2 5 2" xfId="3085"/>
    <cellStyle name="Separador de milhares 2 2 2 5 3" xfId="12509"/>
    <cellStyle name="Separador de milhares 2 2 2 6" xfId="3100"/>
    <cellStyle name="Separador de milhares 2 2 2 7" xfId="3063"/>
    <cellStyle name="Separador de milhares 2 2 2 8" xfId="3512"/>
    <cellStyle name="Separador de milhares 2 2 2 9" xfId="4318"/>
    <cellStyle name="Separador de milhares 2 2 2_COTAÇÕES (2)" xfId="6071"/>
    <cellStyle name="Separador de milhares 2 2 3" xfId="1885"/>
    <cellStyle name="Separador de milhares 2 2 3 2" xfId="10395"/>
    <cellStyle name="Separador de milhares 2 2 3 2 2" xfId="11241"/>
    <cellStyle name="Separador de milhares 2 2 3 3" xfId="13178"/>
    <cellStyle name="Separador de milhares 2 2 4" xfId="2696"/>
    <cellStyle name="Separador de milhares 2 2 5" xfId="3022"/>
    <cellStyle name="Separador de milhares 2 2 5 2" xfId="3084"/>
    <cellStyle name="Separador de milhares 2 2 5 3" xfId="12508"/>
    <cellStyle name="Separador de milhares 2 2 6" xfId="3106"/>
    <cellStyle name="Separador de milhares 2 2 7" xfId="3094"/>
    <cellStyle name="Separador de milhares 2 2 8" xfId="3808"/>
    <cellStyle name="Separador de milhares 2 2 9" xfId="4611"/>
    <cellStyle name="Separador de milhares 2 2_AQPNG_ORC_R01_2013_11_22(OBRA COMPLETA) 29112013-2" xfId="999"/>
    <cellStyle name="Separador de milhares 2 20" xfId="6975"/>
    <cellStyle name="Separador de milhares 2 21" xfId="7778"/>
    <cellStyle name="Separador de milhares 2 22" xfId="8592"/>
    <cellStyle name="Separador de milhares 2 23" xfId="9227"/>
    <cellStyle name="Separador de milhares 2 24" xfId="11706"/>
    <cellStyle name="Separador de milhares 2 3" xfId="1000"/>
    <cellStyle name="Separador de milhares 2 3 10" xfId="8597"/>
    <cellStyle name="Separador de milhares 2 3 11" xfId="9233"/>
    <cellStyle name="Separador de milhares 2 3 12" xfId="11700"/>
    <cellStyle name="Separador de milhares 2 3 2" xfId="1001"/>
    <cellStyle name="Separador de milhares 2 3 2 10" xfId="8598"/>
    <cellStyle name="Separador de milhares 2 3 2 11" xfId="9234"/>
    <cellStyle name="Separador de milhares 2 3 2 12" xfId="11699"/>
    <cellStyle name="Separador de milhares 2 3 2 2" xfId="1002"/>
    <cellStyle name="Separador de milhares 2 3 2 2 10" xfId="9458"/>
    <cellStyle name="Separador de milhares 2 3 2 2 11" xfId="9943"/>
    <cellStyle name="Separador de milhares 2 3 2 2 2" xfId="2112"/>
    <cellStyle name="Separador de milhares 2 3 2 2 2 2" xfId="10400"/>
    <cellStyle name="Separador de milhares 2 3 2 2 2 2 2" xfId="11461"/>
    <cellStyle name="Separador de milhares 2 3 2 2 2 3" xfId="13345"/>
    <cellStyle name="Separador de milhares 2 3 2 2 3" xfId="2923"/>
    <cellStyle name="Separador de milhares 2 3 2 2 4" xfId="3197"/>
    <cellStyle name="Separador de milhares 2 3 2 2 4 2" xfId="12513"/>
    <cellStyle name="Separador de milhares 2 3 2 2 5" xfId="4009"/>
    <cellStyle name="Separador de milhares 2 3 2 2 6" xfId="4821"/>
    <cellStyle name="Separador de milhares 2 3 2 2 7" xfId="6368"/>
    <cellStyle name="Separador de milhares 2 3 2 2 8" xfId="7180"/>
    <cellStyle name="Separador de milhares 2 3 2 2 9" xfId="7993"/>
    <cellStyle name="Separador de milhares 2 3 2 2_COTAÇÕES (2)" xfId="6074"/>
    <cellStyle name="Separador de milhares 2 3 2 3" xfId="1888"/>
    <cellStyle name="Separador de milhares 2 3 2 3 2" xfId="10399"/>
    <cellStyle name="Separador de milhares 2 3 2 3 2 2" xfId="11244"/>
    <cellStyle name="Separador de milhares 2 3 2 3 3" xfId="13181"/>
    <cellStyle name="Separador de milhares 2 3 2 4" xfId="2699"/>
    <cellStyle name="Separador de milhares 2 3 2 5" xfId="3810"/>
    <cellStyle name="Separador de milhares 2 3 2 5 2" xfId="12512"/>
    <cellStyle name="Separador de milhares 2 3 2 6" xfId="4613"/>
    <cellStyle name="Separador de milhares 2 3 2 7" xfId="5425"/>
    <cellStyle name="Separador de milhares 2 3 2 8" xfId="6981"/>
    <cellStyle name="Separador de milhares 2 3 2 9" xfId="7784"/>
    <cellStyle name="Separador de milhares 2 3 2_COTAÇÕES (2)" xfId="6073"/>
    <cellStyle name="Separador de milhares 2 3 3" xfId="1887"/>
    <cellStyle name="Separador de milhares 2 3 3 2" xfId="10398"/>
    <cellStyle name="Separador de milhares 2 3 3 2 2" xfId="11243"/>
    <cellStyle name="Separador de milhares 2 3 3 3" xfId="13180"/>
    <cellStyle name="Separador de milhares 2 3 4" xfId="2698"/>
    <cellStyle name="Separador de milhares 2 3 5" xfId="3809"/>
    <cellStyle name="Separador de milhares 2 3 5 2" xfId="12511"/>
    <cellStyle name="Separador de milhares 2 3 6" xfId="4612"/>
    <cellStyle name="Separador de milhares 2 3 7" xfId="5424"/>
    <cellStyle name="Separador de milhares 2 3 8" xfId="6980"/>
    <cellStyle name="Separador de milhares 2 3 9" xfId="7783"/>
    <cellStyle name="Separador de milhares 2 3_AQPNG_ORC_R01_2013_11_22(OBRA COMPLETA) 29112013-2" xfId="1003"/>
    <cellStyle name="Separador de milhares 2 4" xfId="1004"/>
    <cellStyle name="Separador de milhares 2 4 10" xfId="8599"/>
    <cellStyle name="Separador de milhares 2 4 11" xfId="9235"/>
    <cellStyle name="Separador de milhares 2 4 12" xfId="11100"/>
    <cellStyle name="Separador de milhares 2 4 2" xfId="1005"/>
    <cellStyle name="Separador de milhares 2 4 2 10" xfId="8600"/>
    <cellStyle name="Separador de milhares 2 4 2 11" xfId="9236"/>
    <cellStyle name="Separador de milhares 2 4 2 12" xfId="11691"/>
    <cellStyle name="Separador de milhares 2 4 2 2" xfId="1006"/>
    <cellStyle name="Separador de milhares 2 4 2 2 10" xfId="9459"/>
    <cellStyle name="Separador de milhares 2 4 2 2 11" xfId="11961"/>
    <cellStyle name="Separador de milhares 2 4 2 2 2" xfId="2113"/>
    <cellStyle name="Separador de milhares 2 4 2 2 2 2" xfId="10403"/>
    <cellStyle name="Separador de milhares 2 4 2 2 2 2 2" xfId="11462"/>
    <cellStyle name="Separador de milhares 2 4 2 2 2 3" xfId="13346"/>
    <cellStyle name="Separador de milhares 2 4 2 2 3" xfId="2924"/>
    <cellStyle name="Separador de milhares 2 4 2 2 4" xfId="3813"/>
    <cellStyle name="Separador de milhares 2 4 2 2 4 2" xfId="12516"/>
    <cellStyle name="Separador de milhares 2 4 2 2 5" xfId="4616"/>
    <cellStyle name="Separador de milhares 2 4 2 2 6" xfId="5428"/>
    <cellStyle name="Separador de milhares 2 4 2 2 7" xfId="6984"/>
    <cellStyle name="Separador de milhares 2 4 2 2 8" xfId="7787"/>
    <cellStyle name="Separador de milhares 2 4 2 2 9" xfId="8601"/>
    <cellStyle name="Separador de milhares 2 4 2 2_COTAÇÕES (2)" xfId="6076"/>
    <cellStyle name="Separador de milhares 2 4 2 3" xfId="1890"/>
    <cellStyle name="Separador de milhares 2 4 2 3 2" xfId="10402"/>
    <cellStyle name="Separador de milhares 2 4 2 3 2 2" xfId="11246"/>
    <cellStyle name="Separador de milhares 2 4 2 3 3" xfId="13183"/>
    <cellStyle name="Separador de milhares 2 4 2 4" xfId="2701"/>
    <cellStyle name="Separador de milhares 2 4 2 5" xfId="3812"/>
    <cellStyle name="Separador de milhares 2 4 2 5 2" xfId="12515"/>
    <cellStyle name="Separador de milhares 2 4 2 6" xfId="4615"/>
    <cellStyle name="Separador de milhares 2 4 2 7" xfId="5427"/>
    <cellStyle name="Separador de milhares 2 4 2 8" xfId="6983"/>
    <cellStyle name="Separador de milhares 2 4 2 9" xfId="7786"/>
    <cellStyle name="Separador de milhares 2 4 2_COTAÇÕES (2)" xfId="6075"/>
    <cellStyle name="Separador de milhares 2 4 3" xfId="1889"/>
    <cellStyle name="Separador de milhares 2 4 3 2" xfId="10401"/>
    <cellStyle name="Separador de milhares 2 4 3 2 2" xfId="11245"/>
    <cellStyle name="Separador de milhares 2 4 3 3" xfId="13182"/>
    <cellStyle name="Separador de milhares 2 4 4" xfId="2700"/>
    <cellStyle name="Separador de milhares 2 4 5" xfId="3811"/>
    <cellStyle name="Separador de milhares 2 4 5 2" xfId="12514"/>
    <cellStyle name="Separador de milhares 2 4 6" xfId="4614"/>
    <cellStyle name="Separador de milhares 2 4 7" xfId="5426"/>
    <cellStyle name="Separador de milhares 2 4 8" xfId="6982"/>
    <cellStyle name="Separador de milhares 2 4 9" xfId="7785"/>
    <cellStyle name="Separador de milhares 2 4_AQPNG_ORC_R01_2013_11_22(OBRA COMPLETA) 29112013-2" xfId="1007"/>
    <cellStyle name="Separador de milhares 2 5" xfId="1008"/>
    <cellStyle name="Separador de milhares 2 5 10" xfId="6985"/>
    <cellStyle name="Separador de milhares 2 5 11" xfId="7788"/>
    <cellStyle name="Separador de milhares 2 5 12" xfId="8602"/>
    <cellStyle name="Separador de milhares 2 5 13" xfId="9237"/>
    <cellStyle name="Separador de milhares 2 5 14" xfId="10145"/>
    <cellStyle name="Separador de milhares 2 5 2" xfId="1009"/>
    <cellStyle name="Separador de milhares 2 5 2 10" xfId="6986"/>
    <cellStyle name="Separador de milhares 2 5 2 11" xfId="7789"/>
    <cellStyle name="Separador de milhares 2 5 2 12" xfId="8603"/>
    <cellStyle name="Separador de milhares 2 5 2 13" xfId="9238"/>
    <cellStyle name="Separador de milhares 2 5 2 14" xfId="10112"/>
    <cellStyle name="Separador de milhares 2 5 2 2" xfId="1010"/>
    <cellStyle name="Separador de milhares 2 5 2 2 10" xfId="8604"/>
    <cellStyle name="Separador de milhares 2 5 2 2 11" xfId="9239"/>
    <cellStyle name="Separador de milhares 2 5 2 2 12" xfId="10141"/>
    <cellStyle name="Separador de milhares 2 5 2 2 2" xfId="1011"/>
    <cellStyle name="Separador de milhares 2 5 2 2 2 10" xfId="9461"/>
    <cellStyle name="Separador de milhares 2 5 2 2 2 11" xfId="9944"/>
    <cellStyle name="Separador de milhares 2 5 2 2 2 2" xfId="2115"/>
    <cellStyle name="Separador de milhares 2 5 2 2 2 2 2" xfId="10407"/>
    <cellStyle name="Separador de milhares 2 5 2 2 2 2 2 2" xfId="11464"/>
    <cellStyle name="Separador de milhares 2 5 2 2 2 2 3" xfId="13348"/>
    <cellStyle name="Separador de milhares 2 5 2 2 2 3" xfId="2926"/>
    <cellStyle name="Separador de milhares 2 5 2 2 2 4" xfId="3817"/>
    <cellStyle name="Separador de milhares 2 5 2 2 2 4 2" xfId="12520"/>
    <cellStyle name="Separador de milhares 2 5 2 2 2 5" xfId="4620"/>
    <cellStyle name="Separador de milhares 2 5 2 2 2 6" xfId="5432"/>
    <cellStyle name="Separador de milhares 2 5 2 2 2 7" xfId="6988"/>
    <cellStyle name="Separador de milhares 2 5 2 2 2 8" xfId="7791"/>
    <cellStyle name="Separador de milhares 2 5 2 2 2 9" xfId="8605"/>
    <cellStyle name="Separador de milhares 2 5 2 2 2_COTAÇÕES (2)" xfId="6079"/>
    <cellStyle name="Separador de milhares 2 5 2 2 3" xfId="1893"/>
    <cellStyle name="Separador de milhares 2 5 2 2 3 2" xfId="10406"/>
    <cellStyle name="Separador de milhares 2 5 2 2 3 2 2" xfId="11249"/>
    <cellStyle name="Separador de milhares 2 5 2 2 3 3" xfId="13184"/>
    <cellStyle name="Separador de milhares 2 5 2 2 4" xfId="2704"/>
    <cellStyle name="Separador de milhares 2 5 2 2 5" xfId="3816"/>
    <cellStyle name="Separador de milhares 2 5 2 2 5 2" xfId="12519"/>
    <cellStyle name="Separador de milhares 2 5 2 2 6" xfId="4619"/>
    <cellStyle name="Separador de milhares 2 5 2 2 7" xfId="5431"/>
    <cellStyle name="Separador de milhares 2 5 2 2 8" xfId="6987"/>
    <cellStyle name="Separador de milhares 2 5 2 2 9" xfId="7790"/>
    <cellStyle name="Separador de milhares 2 5 2 2_COTAÇÕES (2)" xfId="6078"/>
    <cellStyle name="Separador de milhares 2 5 2 3" xfId="1012"/>
    <cellStyle name="Separador de milhares 2 5 2 3 10" xfId="9460"/>
    <cellStyle name="Separador de milhares 2 5 2 3 11" xfId="11413"/>
    <cellStyle name="Separador de milhares 2 5 2 3 2" xfId="2114"/>
    <cellStyle name="Separador de milhares 2 5 2 3 2 2" xfId="10408"/>
    <cellStyle name="Separador de milhares 2 5 2 3 2 2 2" xfId="11463"/>
    <cellStyle name="Separador de milhares 2 5 2 3 2 3" xfId="13347"/>
    <cellStyle name="Separador de milhares 2 5 2 3 3" xfId="2925"/>
    <cellStyle name="Separador de milhares 2 5 2 3 4" xfId="3818"/>
    <cellStyle name="Separador de milhares 2 5 2 3 4 2" xfId="12521"/>
    <cellStyle name="Separador de milhares 2 5 2 3 5" xfId="4621"/>
    <cellStyle name="Separador de milhares 2 5 2 3 6" xfId="5433"/>
    <cellStyle name="Separador de milhares 2 5 2 3 7" xfId="6989"/>
    <cellStyle name="Separador de milhares 2 5 2 3 8" xfId="7792"/>
    <cellStyle name="Separador de milhares 2 5 2 3 9" xfId="8606"/>
    <cellStyle name="Separador de milhares 2 5 2 3_COTAÇÕES (2)" xfId="6080"/>
    <cellStyle name="Separador de milhares 2 5 2 4" xfId="1013"/>
    <cellStyle name="Separador de milhares 2 5 2 4 2" xfId="9791"/>
    <cellStyle name="Separador de milhares 2 5 2 5" xfId="1892"/>
    <cellStyle name="Separador de milhares 2 5 2 6" xfId="2703"/>
    <cellStyle name="Separador de milhares 2 5 2 7" xfId="3815"/>
    <cellStyle name="Separador de milhares 2 5 2 7 2" xfId="12518"/>
    <cellStyle name="Separador de milhares 2 5 2 8" xfId="4618"/>
    <cellStyle name="Separador de milhares 2 5 2 9" xfId="5430"/>
    <cellStyle name="Separador de milhares 2 5 2_COTAÇÕES (2)" xfId="6077"/>
    <cellStyle name="Separador de milhares 2 5 3" xfId="1014"/>
    <cellStyle name="Separador de milhares 2 5 3 10" xfId="9240"/>
    <cellStyle name="Separador de milhares 2 5 3 11" xfId="10140"/>
    <cellStyle name="Separador de milhares 2 5 3 2" xfId="1894"/>
    <cellStyle name="Separador de milhares 2 5 3 2 2" xfId="10410"/>
    <cellStyle name="Separador de milhares 2 5 3 2 2 2" xfId="11250"/>
    <cellStyle name="Separador de milhares 2 5 3 2 3" xfId="13185"/>
    <cellStyle name="Separador de milhares 2 5 3 3" xfId="2705"/>
    <cellStyle name="Separador de milhares 2 5 3 4" xfId="3701"/>
    <cellStyle name="Separador de milhares 2 5 3 4 2" xfId="12522"/>
    <cellStyle name="Separador de milhares 2 5 3 5" xfId="4504"/>
    <cellStyle name="Separador de milhares 2 5 3 6" xfId="5316"/>
    <cellStyle name="Separador de milhares 2 5 3 7" xfId="6872"/>
    <cellStyle name="Separador de milhares 2 5 3 8" xfId="7675"/>
    <cellStyle name="Separador de milhares 2 5 3 9" xfId="8488"/>
    <cellStyle name="Separador de milhares 2 5 3_COTAÇÕES (2)" xfId="6081"/>
    <cellStyle name="Separador de milhares 2 5 4" xfId="1015"/>
    <cellStyle name="Separador de milhares 2 5 4 2" xfId="10404"/>
    <cellStyle name="Separador de milhares 2 5 4 2 2" xfId="10411"/>
    <cellStyle name="Separador de milhares 2 5 4 3" xfId="12523"/>
    <cellStyle name="Separador de milhares 2 5 5" xfId="1891"/>
    <cellStyle name="Separador de milhares 2 5 6" xfId="2702"/>
    <cellStyle name="Separador de milhares 2 5 7" xfId="3814"/>
    <cellStyle name="Separador de milhares 2 5 7 2" xfId="12517"/>
    <cellStyle name="Separador de milhares 2 5 8" xfId="4617"/>
    <cellStyle name="Separador de milhares 2 5 9" xfId="5429"/>
    <cellStyle name="Separador de milhares 2 5_AQPNG_ORC_R01_2013_11_22(OBRA COMPLETA) 29112013-2" xfId="1016"/>
    <cellStyle name="Separador de milhares 2 6" xfId="1017"/>
    <cellStyle name="Separador de milhares 2 6 10" xfId="5434"/>
    <cellStyle name="Separador de milhares 2 6 11" xfId="6990"/>
    <cellStyle name="Separador de milhares 2 6 12" xfId="7793"/>
    <cellStyle name="Separador de milhares 2 6 13" xfId="8607"/>
    <cellStyle name="Separador de milhares 2 6 14" xfId="9241"/>
    <cellStyle name="Separador de milhares 2 6 15" xfId="10137"/>
    <cellStyle name="Separador de milhares 2 6 2" xfId="1018"/>
    <cellStyle name="Separador de milhares 2 6 2 10" xfId="8608"/>
    <cellStyle name="Separador de milhares 2 6 2 11" xfId="9242"/>
    <cellStyle name="Separador de milhares 2 6 2 12" xfId="10136"/>
    <cellStyle name="Separador de milhares 2 6 2 2" xfId="1019"/>
    <cellStyle name="Separador de milhares 2 6 2 2 10" xfId="9463"/>
    <cellStyle name="Separador de milhares 2 6 2 2 11" xfId="11031"/>
    <cellStyle name="Separador de milhares 2 6 2 2 2" xfId="2117"/>
    <cellStyle name="Separador de milhares 2 6 2 2 2 2" xfId="10414"/>
    <cellStyle name="Separador de milhares 2 6 2 2 2 2 2" xfId="11466"/>
    <cellStyle name="Separador de milhares 2 6 2 2 2 3" xfId="13350"/>
    <cellStyle name="Separador de milhares 2 6 2 2 3" xfId="2928"/>
    <cellStyle name="Separador de milhares 2 6 2 2 4" xfId="3618"/>
    <cellStyle name="Separador de milhares 2 6 2 2 4 2" xfId="12526"/>
    <cellStyle name="Separador de milhares 2 6 2 2 5" xfId="4421"/>
    <cellStyle name="Separador de milhares 2 6 2 2 6" xfId="5233"/>
    <cellStyle name="Separador de milhares 2 6 2 2 7" xfId="6789"/>
    <cellStyle name="Separador de milhares 2 6 2 2 8" xfId="7592"/>
    <cellStyle name="Separador de milhares 2 6 2 2 9" xfId="8405"/>
    <cellStyle name="Separador de milhares 2 6 2 2_COTAÇÕES (2)" xfId="6084"/>
    <cellStyle name="Separador de milhares 2 6 2 3" xfId="1896"/>
    <cellStyle name="Separador de milhares 2 6 2 3 2" xfId="10413"/>
    <cellStyle name="Separador de milhares 2 6 2 3 2 2" xfId="11251"/>
    <cellStyle name="Separador de milhares 2 6 2 3 3" xfId="13186"/>
    <cellStyle name="Separador de milhares 2 6 2 4" xfId="2707"/>
    <cellStyle name="Separador de milhares 2 6 2 5" xfId="3820"/>
    <cellStyle name="Separador de milhares 2 6 2 5 2" xfId="12525"/>
    <cellStyle name="Separador de milhares 2 6 2 6" xfId="4623"/>
    <cellStyle name="Separador de milhares 2 6 2 7" xfId="5435"/>
    <cellStyle name="Separador de milhares 2 6 2 8" xfId="6991"/>
    <cellStyle name="Separador de milhares 2 6 2 9" xfId="7794"/>
    <cellStyle name="Separador de milhares 2 6 2_COTAÇÕES (2)" xfId="6083"/>
    <cellStyle name="Separador de milhares 2 6 3" xfId="1020"/>
    <cellStyle name="Separador de milhares 2 6 3 10" xfId="8504"/>
    <cellStyle name="Separador de milhares 2 6 3 11" xfId="9243"/>
    <cellStyle name="Separador de milhares 2 6 3 12" xfId="10127"/>
    <cellStyle name="Separador de milhares 2 6 3 2" xfId="1021"/>
    <cellStyle name="Separador de milhares 2 6 3 2 10" xfId="9464"/>
    <cellStyle name="Separador de milhares 2 6 3 2 11" xfId="9941"/>
    <cellStyle name="Separador de milhares 2 6 3 2 2" xfId="2118"/>
    <cellStyle name="Separador de milhares 2 6 3 2 2 2" xfId="10416"/>
    <cellStyle name="Separador de milhares 2 6 3 2 2 2 2" xfId="11467"/>
    <cellStyle name="Separador de milhares 2 6 3 2 2 3" xfId="13351"/>
    <cellStyle name="Separador de milhares 2 6 3 2 3" xfId="2929"/>
    <cellStyle name="Separador de milhares 2 6 3 2 4" xfId="3637"/>
    <cellStyle name="Separador de milhares 2 6 3 2 4 2" xfId="12528"/>
    <cellStyle name="Separador de milhares 2 6 3 2 5" xfId="4440"/>
    <cellStyle name="Separador de milhares 2 6 3 2 6" xfId="5252"/>
    <cellStyle name="Separador de milhares 2 6 3 2 7" xfId="6808"/>
    <cellStyle name="Separador de milhares 2 6 3 2 8" xfId="7611"/>
    <cellStyle name="Separador de milhares 2 6 3 2 9" xfId="8424"/>
    <cellStyle name="Separador de milhares 2 6 3 2_COTAÇÕES (2)" xfId="6086"/>
    <cellStyle name="Separador de milhares 2 6 3 3" xfId="1897"/>
    <cellStyle name="Separador de milhares 2 6 3 3 2" xfId="10415"/>
    <cellStyle name="Separador de milhares 2 6 3 3 2 2" xfId="11252"/>
    <cellStyle name="Separador de milhares 2 6 3 3 3" xfId="13187"/>
    <cellStyle name="Separador de milhares 2 6 3 4" xfId="2708"/>
    <cellStyle name="Separador de milhares 2 6 3 5" xfId="3717"/>
    <cellStyle name="Separador de milhares 2 6 3 5 2" xfId="12527"/>
    <cellStyle name="Separador de milhares 2 6 3 6" xfId="4520"/>
    <cellStyle name="Separador de milhares 2 6 3 7" xfId="5332"/>
    <cellStyle name="Separador de milhares 2 6 3 8" xfId="6888"/>
    <cellStyle name="Separador de milhares 2 6 3 9" xfId="7691"/>
    <cellStyle name="Separador de milhares 2 6 3_COTAÇÕES (2)" xfId="6085"/>
    <cellStyle name="Separador de milhares 2 6 4" xfId="1022"/>
    <cellStyle name="Separador de milhares 2 6 4 10" xfId="9462"/>
    <cellStyle name="Separador de milhares 2 6 4 11" xfId="11633"/>
    <cellStyle name="Separador de milhares 2 6 4 2" xfId="2116"/>
    <cellStyle name="Separador de milhares 2 6 4 2 2" xfId="10417"/>
    <cellStyle name="Separador de milhares 2 6 4 2 2 2" xfId="11465"/>
    <cellStyle name="Separador de milhares 2 6 4 2 3" xfId="13349"/>
    <cellStyle name="Separador de milhares 2 6 4 3" xfId="2927"/>
    <cellStyle name="Separador de milhares 2 6 4 4" xfId="3190"/>
    <cellStyle name="Separador de milhares 2 6 4 4 2" xfId="12529"/>
    <cellStyle name="Separador de milhares 2 6 4 5" xfId="4002"/>
    <cellStyle name="Separador de milhares 2 6 4 6" xfId="4814"/>
    <cellStyle name="Separador de milhares 2 6 4 7" xfId="6361"/>
    <cellStyle name="Separador de milhares 2 6 4 8" xfId="7173"/>
    <cellStyle name="Separador de milhares 2 6 4 9" xfId="7986"/>
    <cellStyle name="Separador de milhares 2 6 4_COTAÇÕES (2)" xfId="6087"/>
    <cellStyle name="Separador de milhares 2 6 5" xfId="1023"/>
    <cellStyle name="Separador de milhares 2 6 5 2" xfId="11590"/>
    <cellStyle name="Separador de milhares 2 6 6" xfId="1895"/>
    <cellStyle name="Separador de milhares 2 6 7" xfId="2706"/>
    <cellStyle name="Separador de milhares 2 6 8" xfId="3819"/>
    <cellStyle name="Separador de milhares 2 6 8 2" xfId="12524"/>
    <cellStyle name="Separador de milhares 2 6 9" xfId="4622"/>
    <cellStyle name="Separador de milhares 2 6_COTAÇÕES (2)" xfId="6082"/>
    <cellStyle name="Separador de milhares 2 7" xfId="1024"/>
    <cellStyle name="Separador de milhares 2 7 10" xfId="8609"/>
    <cellStyle name="Separador de milhares 2 7 11" xfId="9244"/>
    <cellStyle name="Separador de milhares 2 7 12" xfId="10133"/>
    <cellStyle name="Separador de milhares 2 7 2" xfId="1025"/>
    <cellStyle name="Separador de milhares 2 7 2 10" xfId="7796"/>
    <cellStyle name="Separador de milhares 2 7 2 11" xfId="8610"/>
    <cellStyle name="Separador de milhares 2 7 2 12" xfId="9245"/>
    <cellStyle name="Separador de milhares 2 7 2 13" xfId="10132"/>
    <cellStyle name="Separador de milhares 2 7 2 2" xfId="1026"/>
    <cellStyle name="Separador de milhares 2 7 2 2 10" xfId="8246"/>
    <cellStyle name="Separador de milhares 2 7 2 2 11" xfId="9246"/>
    <cellStyle name="Separador de milhares 2 7 2 2 12" xfId="10128"/>
    <cellStyle name="Separador de milhares 2 7 2 2 2" xfId="1027"/>
    <cellStyle name="Separador de milhares 2 7 2 2 2 10" xfId="9466"/>
    <cellStyle name="Separador de milhares 2 7 2 2 2 11" xfId="11960"/>
    <cellStyle name="Separador de milhares 2 7 2 2 2 2" xfId="2120"/>
    <cellStyle name="Separador de milhares 2 7 2 2 2 2 2" xfId="10422"/>
    <cellStyle name="Separador de milhares 2 7 2 2 2 2 2 2" xfId="11469"/>
    <cellStyle name="Separador de milhares 2 7 2 2 2 2 3" xfId="13353"/>
    <cellStyle name="Separador de milhares 2 7 2 2 2 3" xfId="2931"/>
    <cellStyle name="Separador de milhares 2 7 2 2 2 4" xfId="3456"/>
    <cellStyle name="Separador de milhares 2 7 2 2 2 4 2" xfId="12533"/>
    <cellStyle name="Separador de milhares 2 7 2 2 2 5" xfId="4264"/>
    <cellStyle name="Separador de milhares 2 7 2 2 2 6" xfId="5076"/>
    <cellStyle name="Separador de milhares 2 7 2 2 2 7" xfId="6627"/>
    <cellStyle name="Separador de milhares 2 7 2 2 2 8" xfId="7435"/>
    <cellStyle name="Separador de milhares 2 7 2 2 2 9" xfId="8248"/>
    <cellStyle name="Separador de milhares 2 7 2 2 2_COTAÇÕES (2)" xfId="6091"/>
    <cellStyle name="Separador de milhares 2 7 2 2 3" xfId="1900"/>
    <cellStyle name="Separador de milhares 2 7 2 2 3 2" xfId="10421"/>
    <cellStyle name="Separador de milhares 2 7 2 2 3 2 2" xfId="11255"/>
    <cellStyle name="Separador de milhares 2 7 2 2 3 3" xfId="13190"/>
    <cellStyle name="Separador de milhares 2 7 2 2 4" xfId="2711"/>
    <cellStyle name="Separador de milhares 2 7 2 2 5" xfId="3454"/>
    <cellStyle name="Separador de milhares 2 7 2 2 5 2" xfId="12532"/>
    <cellStyle name="Separador de milhares 2 7 2 2 6" xfId="4262"/>
    <cellStyle name="Separador de milhares 2 7 2 2 7" xfId="5074"/>
    <cellStyle name="Separador de milhares 2 7 2 2 8" xfId="6625"/>
    <cellStyle name="Separador de milhares 2 7 2 2 9" xfId="7433"/>
    <cellStyle name="Separador de milhares 2 7 2 2_COTAÇÕES (2)" xfId="6090"/>
    <cellStyle name="Separador de milhares 2 7 2 3" xfId="1028"/>
    <cellStyle name="Separador de milhares 2 7 2 3 10" xfId="9465"/>
    <cellStyle name="Separador de milhares 2 7 2 3 11" xfId="11643"/>
    <cellStyle name="Separador de milhares 2 7 2 3 2" xfId="2119"/>
    <cellStyle name="Separador de milhares 2 7 2 3 2 2" xfId="10423"/>
    <cellStyle name="Separador de milhares 2 7 2 3 2 2 2" xfId="11468"/>
    <cellStyle name="Separador de milhares 2 7 2 3 2 3" xfId="13352"/>
    <cellStyle name="Separador de milhares 2 7 2 3 3" xfId="2930"/>
    <cellStyle name="Separador de milhares 2 7 2 3 4" xfId="3458"/>
    <cellStyle name="Separador de milhares 2 7 2 3 4 2" xfId="12534"/>
    <cellStyle name="Separador de milhares 2 7 2 3 5" xfId="4266"/>
    <cellStyle name="Separador de milhares 2 7 2 3 6" xfId="5078"/>
    <cellStyle name="Separador de milhares 2 7 2 3 7" xfId="6629"/>
    <cellStyle name="Separador de milhares 2 7 2 3 8" xfId="7437"/>
    <cellStyle name="Separador de milhares 2 7 2 3 9" xfId="8250"/>
    <cellStyle name="Separador de milhares 2 7 2 3_COTAÇÕES (2)" xfId="6092"/>
    <cellStyle name="Separador de milhares 2 7 2 4" xfId="1899"/>
    <cellStyle name="Separador de milhares 2 7 2 4 2" xfId="10420"/>
    <cellStyle name="Separador de milhares 2 7 2 4 2 2" xfId="11254"/>
    <cellStyle name="Separador de milhares 2 7 2 4 3" xfId="13189"/>
    <cellStyle name="Separador de milhares 2 7 2 5" xfId="2710"/>
    <cellStyle name="Separador de milhares 2 7 2 6" xfId="3822"/>
    <cellStyle name="Separador de milhares 2 7 2 6 2" xfId="12531"/>
    <cellStyle name="Separador de milhares 2 7 2 7" xfId="4625"/>
    <cellStyle name="Separador de milhares 2 7 2 8" xfId="5437"/>
    <cellStyle name="Separador de milhares 2 7 2 9" xfId="6993"/>
    <cellStyle name="Separador de milhares 2 7 2_COTAÇÕES (2)" xfId="6089"/>
    <cellStyle name="Separador de milhares 2 7 3" xfId="1898"/>
    <cellStyle name="Separador de milhares 2 7 3 2" xfId="10419"/>
    <cellStyle name="Separador de milhares 2 7 3 2 2" xfId="11253"/>
    <cellStyle name="Separador de milhares 2 7 3 3" xfId="13188"/>
    <cellStyle name="Separador de milhares 2 7 4" xfId="2709"/>
    <cellStyle name="Separador de milhares 2 7 5" xfId="3821"/>
    <cellStyle name="Separador de milhares 2 7 5 2" xfId="12530"/>
    <cellStyle name="Separador de milhares 2 7 6" xfId="4624"/>
    <cellStyle name="Separador de milhares 2 7 7" xfId="5436"/>
    <cellStyle name="Separador de milhares 2 7 8" xfId="6992"/>
    <cellStyle name="Separador de milhares 2 7 9" xfId="7795"/>
    <cellStyle name="Separador de milhares 2 7_COTAÇÕES (2)" xfId="6088"/>
    <cellStyle name="Separador de milhares 2 8" xfId="1029"/>
    <cellStyle name="Separador de milhares 2 8 10" xfId="8430"/>
    <cellStyle name="Separador de milhares 2 8 11" xfId="9247"/>
    <cellStyle name="Separador de milhares 2 8 12" xfId="10129"/>
    <cellStyle name="Separador de milhares 2 8 2" xfId="1030"/>
    <cellStyle name="Separador de milhares 2 8 2 10" xfId="7535"/>
    <cellStyle name="Separador de milhares 2 8 2 11" xfId="8348"/>
    <cellStyle name="Separador de milhares 2 8 2 12" xfId="9248"/>
    <cellStyle name="Separador de milhares 2 8 2 13" xfId="10126"/>
    <cellStyle name="Separador de milhares 2 8 2 2" xfId="1031"/>
    <cellStyle name="Separador de milhares 2 8 2 2 10" xfId="8612"/>
    <cellStyle name="Separador de milhares 2 8 2 2 11" xfId="9249"/>
    <cellStyle name="Separador de milhares 2 8 2 2 12" xfId="10113"/>
    <cellStyle name="Separador de milhares 2 8 2 2 2" xfId="1032"/>
    <cellStyle name="Separador de milhares 2 8 2 2 2 10" xfId="9468"/>
    <cellStyle name="Separador de milhares 2 8 2 2 2 11" xfId="11959"/>
    <cellStyle name="Separador de milhares 2 8 2 2 2 2" xfId="2122"/>
    <cellStyle name="Separador de milhares 2 8 2 2 2 2 2" xfId="10427"/>
    <cellStyle name="Separador de milhares 2 8 2 2 2 2 2 2" xfId="11471"/>
    <cellStyle name="Separador de milhares 2 8 2 2 2 2 3" xfId="13355"/>
    <cellStyle name="Separador de milhares 2 8 2 2 2 3" xfId="2933"/>
    <cellStyle name="Separador de milhares 2 8 2 2 2 4" xfId="3826"/>
    <cellStyle name="Separador de milhares 2 8 2 2 2 4 2" xfId="12538"/>
    <cellStyle name="Separador de milhares 2 8 2 2 2 5" xfId="4629"/>
    <cellStyle name="Separador de milhares 2 8 2 2 2 6" xfId="5441"/>
    <cellStyle name="Separador de milhares 2 8 2 2 2 7" xfId="6997"/>
    <cellStyle name="Separador de milhares 2 8 2 2 2 8" xfId="7800"/>
    <cellStyle name="Separador de milhares 2 8 2 2 2 9" xfId="8614"/>
    <cellStyle name="Separador de milhares 2 8 2 2 2_COTAÇÕES (2)" xfId="6096"/>
    <cellStyle name="Separador de milhares 2 8 2 2 3" xfId="1903"/>
    <cellStyle name="Separador de milhares 2 8 2 2 3 2" xfId="10426"/>
    <cellStyle name="Separador de milhares 2 8 2 2 3 2 2" xfId="11258"/>
    <cellStyle name="Separador de milhares 2 8 2 2 3 3" xfId="13193"/>
    <cellStyle name="Separador de milhares 2 8 2 2 4" xfId="2714"/>
    <cellStyle name="Separador de milhares 2 8 2 2 5" xfId="3824"/>
    <cellStyle name="Separador de milhares 2 8 2 2 5 2" xfId="12537"/>
    <cellStyle name="Separador de milhares 2 8 2 2 6" xfId="4627"/>
    <cellStyle name="Separador de milhares 2 8 2 2 7" xfId="5439"/>
    <cellStyle name="Separador de milhares 2 8 2 2 8" xfId="6995"/>
    <cellStyle name="Separador de milhares 2 8 2 2 9" xfId="7798"/>
    <cellStyle name="Separador de milhares 2 8 2 2_COTAÇÕES (2)" xfId="6095"/>
    <cellStyle name="Separador de milhares 2 8 2 3" xfId="1033"/>
    <cellStyle name="Separador de milhares 2 8 2 3 10" xfId="9467"/>
    <cellStyle name="Separador de milhares 2 8 2 3 11" xfId="11642"/>
    <cellStyle name="Separador de milhares 2 8 2 3 2" xfId="2121"/>
    <cellStyle name="Separador de milhares 2 8 2 3 2 2" xfId="10428"/>
    <cellStyle name="Separador de milhares 2 8 2 3 2 2 2" xfId="11470"/>
    <cellStyle name="Separador de milhares 2 8 2 3 2 3" xfId="13354"/>
    <cellStyle name="Separador de milhares 2 8 2 3 3" xfId="2932"/>
    <cellStyle name="Separador de milhares 2 8 2 3 4" xfId="3656"/>
    <cellStyle name="Separador de milhares 2 8 2 3 4 2" xfId="12539"/>
    <cellStyle name="Separador de milhares 2 8 2 3 5" xfId="4459"/>
    <cellStyle name="Separador de milhares 2 8 2 3 6" xfId="5271"/>
    <cellStyle name="Separador de milhares 2 8 2 3 7" xfId="6827"/>
    <cellStyle name="Separador de milhares 2 8 2 3 8" xfId="7630"/>
    <cellStyle name="Separador de milhares 2 8 2 3 9" xfId="8443"/>
    <cellStyle name="Separador de milhares 2 8 2 3_COTAÇÕES (2)" xfId="6097"/>
    <cellStyle name="Separador de milhares 2 8 2 4" xfId="1902"/>
    <cellStyle name="Separador de milhares 2 8 2 4 2" xfId="10425"/>
    <cellStyle name="Separador de milhares 2 8 2 4 2 2" xfId="11257"/>
    <cellStyle name="Separador de milhares 2 8 2 4 3" xfId="13192"/>
    <cellStyle name="Separador de milhares 2 8 2 5" xfId="2713"/>
    <cellStyle name="Separador de milhares 2 8 2 6" xfId="3561"/>
    <cellStyle name="Separador de milhares 2 8 2 6 2" xfId="12536"/>
    <cellStyle name="Separador de milhares 2 8 2 7" xfId="4364"/>
    <cellStyle name="Separador de milhares 2 8 2 8" xfId="5176"/>
    <cellStyle name="Separador de milhares 2 8 2 9" xfId="6732"/>
    <cellStyle name="Separador de milhares 2 8 2_COTAÇÕES (2)" xfId="6094"/>
    <cellStyle name="Separador de milhares 2 8 3" xfId="1901"/>
    <cellStyle name="Separador de milhares 2 8 3 2" xfId="10424"/>
    <cellStyle name="Separador de milhares 2 8 3 2 2" xfId="11256"/>
    <cellStyle name="Separador de milhares 2 8 3 3" xfId="13191"/>
    <cellStyle name="Separador de milhares 2 8 4" xfId="2712"/>
    <cellStyle name="Separador de milhares 2 8 5" xfId="3643"/>
    <cellStyle name="Separador de milhares 2 8 5 2" xfId="12535"/>
    <cellStyle name="Separador de milhares 2 8 6" xfId="4446"/>
    <cellStyle name="Separador de milhares 2 8 7" xfId="5258"/>
    <cellStyle name="Separador de milhares 2 8 8" xfId="6814"/>
    <cellStyle name="Separador de milhares 2 8 9" xfId="7617"/>
    <cellStyle name="Separador de milhares 2 8_COTAÇÕES (2)" xfId="6093"/>
    <cellStyle name="Separador de milhares 2 9" xfId="1034"/>
    <cellStyle name="Separador de milhares 2 9 10" xfId="8615"/>
    <cellStyle name="Separador de milhares 2 9 11" xfId="9250"/>
    <cellStyle name="Separador de milhares 2 9 12" xfId="10123"/>
    <cellStyle name="Separador de milhares 2 9 2" xfId="1035"/>
    <cellStyle name="Separador de milhares 2 9 2 10" xfId="7802"/>
    <cellStyle name="Separador de milhares 2 9 2 11" xfId="8616"/>
    <cellStyle name="Separador de milhares 2 9 2 12" xfId="9251"/>
    <cellStyle name="Separador de milhares 2 9 2 13" xfId="10122"/>
    <cellStyle name="Separador de milhares 2 9 2 2" xfId="1036"/>
    <cellStyle name="Separador de milhares 2 9 2 2 10" xfId="8617"/>
    <cellStyle name="Separador de milhares 2 9 2 2 11" xfId="9252"/>
    <cellStyle name="Separador de milhares 2 9 2 2 12" xfId="10119"/>
    <cellStyle name="Separador de milhares 2 9 2 2 2" xfId="1037"/>
    <cellStyle name="Separador de milhares 2 9 2 2 2 10" xfId="9470"/>
    <cellStyle name="Separador de milhares 2 9 2 2 2 11" xfId="11037"/>
    <cellStyle name="Separador de milhares 2 9 2 2 2 2" xfId="2124"/>
    <cellStyle name="Separador de milhares 2 9 2 2 2 2 2" xfId="10432"/>
    <cellStyle name="Separador de milhares 2 9 2 2 2 2 2 2" xfId="11473"/>
    <cellStyle name="Separador de milhares 2 9 2 2 2 2 3" xfId="13357"/>
    <cellStyle name="Separador de milhares 2 9 2 2 2 3" xfId="2935"/>
    <cellStyle name="Separador de milhares 2 9 2 2 2 4" xfId="3830"/>
    <cellStyle name="Separador de milhares 2 9 2 2 2 4 2" xfId="12543"/>
    <cellStyle name="Separador de milhares 2 9 2 2 2 5" xfId="4633"/>
    <cellStyle name="Separador de milhares 2 9 2 2 2 6" xfId="5445"/>
    <cellStyle name="Separador de milhares 2 9 2 2 2 7" xfId="7001"/>
    <cellStyle name="Separador de milhares 2 9 2 2 2 8" xfId="7804"/>
    <cellStyle name="Separador de milhares 2 9 2 2 2 9" xfId="8618"/>
    <cellStyle name="Separador de milhares 2 9 2 2 2_COTAÇÕES (2)" xfId="6101"/>
    <cellStyle name="Separador de milhares 2 9 2 2 3" xfId="1906"/>
    <cellStyle name="Separador de milhares 2 9 2 2 3 2" xfId="10431"/>
    <cellStyle name="Separador de milhares 2 9 2 2 3 2 2" xfId="11261"/>
    <cellStyle name="Separador de milhares 2 9 2 2 3 3" xfId="13196"/>
    <cellStyle name="Separador de milhares 2 9 2 2 4" xfId="2717"/>
    <cellStyle name="Separador de milhares 2 9 2 2 5" xfId="3829"/>
    <cellStyle name="Separador de milhares 2 9 2 2 5 2" xfId="12542"/>
    <cellStyle name="Separador de milhares 2 9 2 2 6" xfId="4632"/>
    <cellStyle name="Separador de milhares 2 9 2 2 7" xfId="5444"/>
    <cellStyle name="Separador de milhares 2 9 2 2 8" xfId="7000"/>
    <cellStyle name="Separador de milhares 2 9 2 2 9" xfId="7803"/>
    <cellStyle name="Separador de milhares 2 9 2 2_COTAÇÕES (2)" xfId="6100"/>
    <cellStyle name="Separador de milhares 2 9 2 3" xfId="1038"/>
    <cellStyle name="Separador de milhares 2 9 2 3 10" xfId="9469"/>
    <cellStyle name="Separador de milhares 2 9 2 3 11" xfId="11639"/>
    <cellStyle name="Separador de milhares 2 9 2 3 2" xfId="2123"/>
    <cellStyle name="Separador de milhares 2 9 2 3 2 2" xfId="10433"/>
    <cellStyle name="Separador de milhares 2 9 2 3 2 2 2" xfId="11472"/>
    <cellStyle name="Separador de milhares 2 9 2 3 2 3" xfId="13356"/>
    <cellStyle name="Separador de milhares 2 9 2 3 3" xfId="2934"/>
    <cellStyle name="Separador de milhares 2 9 2 3 4" xfId="3831"/>
    <cellStyle name="Separador de milhares 2 9 2 3 4 2" xfId="12544"/>
    <cellStyle name="Separador de milhares 2 9 2 3 5" xfId="4634"/>
    <cellStyle name="Separador de milhares 2 9 2 3 6" xfId="5446"/>
    <cellStyle name="Separador de milhares 2 9 2 3 7" xfId="7002"/>
    <cellStyle name="Separador de milhares 2 9 2 3 8" xfId="7805"/>
    <cellStyle name="Separador de milhares 2 9 2 3 9" xfId="8619"/>
    <cellStyle name="Separador de milhares 2 9 2 3_COTAÇÕES (2)" xfId="6102"/>
    <cellStyle name="Separador de milhares 2 9 2 4" xfId="1905"/>
    <cellStyle name="Separador de milhares 2 9 2 4 2" xfId="10430"/>
    <cellStyle name="Separador de milhares 2 9 2 4 2 2" xfId="11260"/>
    <cellStyle name="Separador de milhares 2 9 2 4 3" xfId="13195"/>
    <cellStyle name="Separador de milhares 2 9 2 5" xfId="2716"/>
    <cellStyle name="Separador de milhares 2 9 2 6" xfId="3828"/>
    <cellStyle name="Separador de milhares 2 9 2 6 2" xfId="12541"/>
    <cellStyle name="Separador de milhares 2 9 2 7" xfId="4631"/>
    <cellStyle name="Separador de milhares 2 9 2 8" xfId="5443"/>
    <cellStyle name="Separador de milhares 2 9 2 9" xfId="6999"/>
    <cellStyle name="Separador de milhares 2 9 2_COTAÇÕES (2)" xfId="6099"/>
    <cellStyle name="Separador de milhares 2 9 3" xfId="1904"/>
    <cellStyle name="Separador de milhares 2 9 3 2" xfId="10429"/>
    <cellStyle name="Separador de milhares 2 9 3 2 2" xfId="11259"/>
    <cellStyle name="Separador de milhares 2 9 3 3" xfId="13194"/>
    <cellStyle name="Separador de milhares 2 9 4" xfId="2715"/>
    <cellStyle name="Separador de milhares 2 9 5" xfId="3827"/>
    <cellStyle name="Separador de milhares 2 9 5 2" xfId="12540"/>
    <cellStyle name="Separador de milhares 2 9 6" xfId="4630"/>
    <cellStyle name="Separador de milhares 2 9 7" xfId="5442"/>
    <cellStyle name="Separador de milhares 2 9 8" xfId="6998"/>
    <cellStyle name="Separador de milhares 2 9 9" xfId="7801"/>
    <cellStyle name="Separador de milhares 2 9_COTAÇÕES (2)" xfId="6098"/>
    <cellStyle name="Separador de milhares 2_AQPNG_ORC_R01_2013_11_22(OBRA COMPLETA) 29112013-2" xfId="1039"/>
    <cellStyle name="Separador de milhares 3" xfId="1040"/>
    <cellStyle name="Separador de milhares 3 10" xfId="2718"/>
    <cellStyle name="Separador de milhares 3 11" xfId="3834"/>
    <cellStyle name="Separador de milhares 3 11 2" xfId="12545"/>
    <cellStyle name="Separador de milhares 3 12" xfId="4637"/>
    <cellStyle name="Separador de milhares 3 13" xfId="5449"/>
    <cellStyle name="Separador de milhares 3 14" xfId="7005"/>
    <cellStyle name="Separador de milhares 3 15" xfId="7808"/>
    <cellStyle name="Separador de milhares 3 16" xfId="8622"/>
    <cellStyle name="Separador de milhares 3 17" xfId="9253"/>
    <cellStyle name="Separador de milhares 3 18" xfId="10118"/>
    <cellStyle name="Separador de milhares 3 2" xfId="1041"/>
    <cellStyle name="Separador de milhares 3 2 10" xfId="7006"/>
    <cellStyle name="Separador de milhares 3 2 11" xfId="7809"/>
    <cellStyle name="Separador de milhares 3 2 12" xfId="8623"/>
    <cellStyle name="Separador de milhares 3 2 13" xfId="9254"/>
    <cellStyle name="Separador de milhares 3 2 14" xfId="10114"/>
    <cellStyle name="Separador de milhares 3 2 2" xfId="1042"/>
    <cellStyle name="Separador de milhares 3 2 2 10" xfId="9255"/>
    <cellStyle name="Separador de milhares 3 2 2 11" xfId="10115"/>
    <cellStyle name="Separador de milhares 3 2 2 2" xfId="1909"/>
    <cellStyle name="Separador de milhares 3 2 2 2 2" xfId="10436"/>
    <cellStyle name="Separador de milhares 3 2 2 2 2 2" xfId="11264"/>
    <cellStyle name="Separador de milhares 3 2 2 2 3" xfId="13199"/>
    <cellStyle name="Separador de milhares 3 2 2 3" xfId="2720"/>
    <cellStyle name="Separador de milhares 3 2 2 4" xfId="3836"/>
    <cellStyle name="Separador de milhares 3 2 2 4 2" xfId="12547"/>
    <cellStyle name="Separador de milhares 3 2 2 5" xfId="4639"/>
    <cellStyle name="Separador de milhares 3 2 2 6" xfId="5451"/>
    <cellStyle name="Separador de milhares 3 2 2 7" xfId="7007"/>
    <cellStyle name="Separador de milhares 3 2 2 8" xfId="7810"/>
    <cellStyle name="Separador de milhares 3 2 2 9" xfId="8624"/>
    <cellStyle name="Separador de milhares 3 2 2_COTAÇÕES (2)" xfId="6103"/>
    <cellStyle name="Separador de milhares 3 2 3" xfId="1043"/>
    <cellStyle name="Separador de milhares 3 2 3 10" xfId="8625"/>
    <cellStyle name="Separador de milhares 3 2 3 11" xfId="9256"/>
    <cellStyle name="Separador de milhares 3 2 3 12" xfId="9081"/>
    <cellStyle name="Separador de milhares 3 2 3 2" xfId="1044"/>
    <cellStyle name="Separador de milhares 3 2 3 2 10" xfId="9471"/>
    <cellStyle name="Separador de milhares 3 2 3 2 11" xfId="9929"/>
    <cellStyle name="Separador de milhares 3 2 3 2 2" xfId="2125"/>
    <cellStyle name="Separador de milhares 3 2 3 2 2 2" xfId="10438"/>
    <cellStyle name="Separador de milhares 3 2 3 2 2 2 2" xfId="11474"/>
    <cellStyle name="Separador de milhares 3 2 3 2 2 3" xfId="13358"/>
    <cellStyle name="Separador de milhares 3 2 3 2 3" xfId="2936"/>
    <cellStyle name="Separador de milhares 3 2 3 2 4" xfId="3664"/>
    <cellStyle name="Separador de milhares 3 2 3 2 4 2" xfId="12549"/>
    <cellStyle name="Separador de milhares 3 2 3 2 5" xfId="4467"/>
    <cellStyle name="Separador de milhares 3 2 3 2 6" xfId="5279"/>
    <cellStyle name="Separador de milhares 3 2 3 2 7" xfId="6835"/>
    <cellStyle name="Separador de milhares 3 2 3 2 8" xfId="7638"/>
    <cellStyle name="Separador de milhares 3 2 3 2 9" xfId="8451"/>
    <cellStyle name="Separador de milhares 3 2 3 2_COTAÇÕES (2)" xfId="6105"/>
    <cellStyle name="Separador de milhares 3 2 3 3" xfId="1910"/>
    <cellStyle name="Separador de milhares 3 2 3 3 2" xfId="10437"/>
    <cellStyle name="Separador de milhares 3 2 3 3 2 2" xfId="11265"/>
    <cellStyle name="Separador de milhares 3 2 3 3 3" xfId="13200"/>
    <cellStyle name="Separador de milhares 3 2 3 4" xfId="2721"/>
    <cellStyle name="Separador de milhares 3 2 3 5" xfId="3837"/>
    <cellStyle name="Separador de milhares 3 2 3 5 2" xfId="12548"/>
    <cellStyle name="Separador de milhares 3 2 3 6" xfId="4640"/>
    <cellStyle name="Separador de milhares 3 2 3 7" xfId="5452"/>
    <cellStyle name="Separador de milhares 3 2 3 8" xfId="7008"/>
    <cellStyle name="Separador de milhares 3 2 3 9" xfId="7811"/>
    <cellStyle name="Separador de milhares 3 2 3_COTAÇÕES (2)" xfId="6104"/>
    <cellStyle name="Separador de milhares 3 2 4" xfId="1045"/>
    <cellStyle name="Separador de milhares 3 2 4 10" xfId="9257"/>
    <cellStyle name="Separador de milhares 3 2 4 11" xfId="11690"/>
    <cellStyle name="Separador de milhares 3 2 4 2" xfId="1911"/>
    <cellStyle name="Separador de milhares 3 2 4 2 2" xfId="10439"/>
    <cellStyle name="Separador de milhares 3 2 4 2 2 2" xfId="11266"/>
    <cellStyle name="Separador de milhares 3 2 4 2 3" xfId="13201"/>
    <cellStyle name="Separador de milhares 3 2 4 3" xfId="2722"/>
    <cellStyle name="Separador de milhares 3 2 4 4" xfId="3838"/>
    <cellStyle name="Separador de milhares 3 2 4 4 2" xfId="12550"/>
    <cellStyle name="Separador de milhares 3 2 4 5" xfId="4641"/>
    <cellStyle name="Separador de milhares 3 2 4 6" xfId="5453"/>
    <cellStyle name="Separador de milhares 3 2 4 7" xfId="7009"/>
    <cellStyle name="Separador de milhares 3 2 4 8" xfId="7812"/>
    <cellStyle name="Separador de milhares 3 2 4 9" xfId="8626"/>
    <cellStyle name="Separador de milhares 3 2 4_COTAÇÕES (2)" xfId="6106"/>
    <cellStyle name="Separador de milhares 3 2 5" xfId="1908"/>
    <cellStyle name="Separador de milhares 3 2 5 2" xfId="10435"/>
    <cellStyle name="Separador de milhares 3 2 5 2 2" xfId="11263"/>
    <cellStyle name="Separador de milhares 3 2 5 3" xfId="13198"/>
    <cellStyle name="Separador de milhares 3 2 6" xfId="2719"/>
    <cellStyle name="Separador de milhares 3 2 7" xfId="3835"/>
    <cellStyle name="Separador de milhares 3 2 7 2" xfId="12546"/>
    <cellStyle name="Separador de milhares 3 2 8" xfId="4638"/>
    <cellStyle name="Separador de milhares 3 2 9" xfId="5450"/>
    <cellStyle name="Separador de milhares 3 2_AQPNG_ORC_R01_2013_11_22(OBRA COMPLETA) 29112013-2" xfId="1046"/>
    <cellStyle name="Separador de milhares 3 3" xfId="1047"/>
    <cellStyle name="Separador de milhares 3 3 10" xfId="8627"/>
    <cellStyle name="Separador de milhares 3 3 11" xfId="9258"/>
    <cellStyle name="Separador de milhares 3 3 12" xfId="11688"/>
    <cellStyle name="Separador de milhares 3 3 2" xfId="1048"/>
    <cellStyle name="Separador de milhares 3 3 2 10" xfId="8628"/>
    <cellStyle name="Separador de milhares 3 3 2 11" xfId="9259"/>
    <cellStyle name="Separador de milhares 3 3 2 12" xfId="11689"/>
    <cellStyle name="Separador de milhares 3 3 2 2" xfId="1049"/>
    <cellStyle name="Separador de milhares 3 3 2 2 10" xfId="9472"/>
    <cellStyle name="Separador de milhares 3 3 2 2 11" xfId="11956"/>
    <cellStyle name="Separador de milhares 3 3 2 2 2" xfId="2126"/>
    <cellStyle name="Separador de milhares 3 3 2 2 2 2" xfId="10442"/>
    <cellStyle name="Separador de milhares 3 3 2 2 2 2 2" xfId="11475"/>
    <cellStyle name="Separador de milhares 3 3 2 2 2 3" xfId="13359"/>
    <cellStyle name="Separador de milhares 3 3 2 2 3" xfId="2937"/>
    <cellStyle name="Separador de milhares 3 3 2 2 4" xfId="3842"/>
    <cellStyle name="Separador de milhares 3 3 2 2 4 2" xfId="12553"/>
    <cellStyle name="Separador de milhares 3 3 2 2 5" xfId="4645"/>
    <cellStyle name="Separador de milhares 3 3 2 2 6" xfId="5457"/>
    <cellStyle name="Separador de milhares 3 3 2 2 7" xfId="7013"/>
    <cellStyle name="Separador de milhares 3 3 2 2 8" xfId="7816"/>
    <cellStyle name="Separador de milhares 3 3 2 2 9" xfId="8630"/>
    <cellStyle name="Separador de milhares 3 3 2 2_COTAÇÕES (2)" xfId="6108"/>
    <cellStyle name="Separador de milhares 3 3 2 3" xfId="1913"/>
    <cellStyle name="Separador de milhares 3 3 2 3 2" xfId="10441"/>
    <cellStyle name="Separador de milhares 3 3 2 3 2 2" xfId="11268"/>
    <cellStyle name="Separador de milhares 3 3 2 3 3" xfId="13203"/>
    <cellStyle name="Separador de milhares 3 3 2 4" xfId="2724"/>
    <cellStyle name="Separador de milhares 3 3 2 5" xfId="3840"/>
    <cellStyle name="Separador de milhares 3 3 2 5 2" xfId="12552"/>
    <cellStyle name="Separador de milhares 3 3 2 6" xfId="4643"/>
    <cellStyle name="Separador de milhares 3 3 2 7" xfId="5455"/>
    <cellStyle name="Separador de milhares 3 3 2 8" xfId="7011"/>
    <cellStyle name="Separador de milhares 3 3 2 9" xfId="7814"/>
    <cellStyle name="Separador de milhares 3 3 2_COTAÇÕES (2)" xfId="6107"/>
    <cellStyle name="Separador de milhares 3 3 3" xfId="1912"/>
    <cellStyle name="Separador de milhares 3 3 3 2" xfId="10440"/>
    <cellStyle name="Separador de milhares 3 3 3 2 2" xfId="11267"/>
    <cellStyle name="Separador de milhares 3 3 3 3" xfId="13202"/>
    <cellStyle name="Separador de milhares 3 3 4" xfId="2723"/>
    <cellStyle name="Separador de milhares 3 3 5" xfId="3839"/>
    <cellStyle name="Separador de milhares 3 3 5 2" xfId="12551"/>
    <cellStyle name="Separador de milhares 3 3 6" xfId="4642"/>
    <cellStyle name="Separador de milhares 3 3 7" xfId="5454"/>
    <cellStyle name="Separador de milhares 3 3 8" xfId="7010"/>
    <cellStyle name="Separador de milhares 3 3 9" xfId="7813"/>
    <cellStyle name="Separador de milhares 3 3_AQPNG_ORC_R01_2013_11_22(OBRA COMPLETA) 29112013-2" xfId="1050"/>
    <cellStyle name="Separador de milhares 3 4" xfId="1051"/>
    <cellStyle name="Separador de milhares 3 4 10" xfId="7817"/>
    <cellStyle name="Separador de milhares 3 4 11" xfId="8631"/>
    <cellStyle name="Separador de milhares 3 4 12" xfId="9260"/>
    <cellStyle name="Separador de milhares 3 4 13" xfId="11682"/>
    <cellStyle name="Separador de milhares 3 4 2" xfId="1052"/>
    <cellStyle name="Separador de milhares 3 4 2 10" xfId="7818"/>
    <cellStyle name="Separador de milhares 3 4 2 11" xfId="8632"/>
    <cellStyle name="Separador de milhares 3 4 2 12" xfId="9261"/>
    <cellStyle name="Separador de milhares 3 4 2 13" xfId="11687"/>
    <cellStyle name="Separador de milhares 3 4 2 2" xfId="1053"/>
    <cellStyle name="Separador de milhares 3 4 2 2 10" xfId="8633"/>
    <cellStyle name="Separador de milhares 3 4 2 2 11" xfId="9262"/>
    <cellStyle name="Separador de milhares 3 4 2 2 12" xfId="11686"/>
    <cellStyle name="Separador de milhares 3 4 2 2 2" xfId="1054"/>
    <cellStyle name="Separador de milhares 3 4 2 2 2 10" xfId="9474"/>
    <cellStyle name="Separador de milhares 3 4 2 2 2 11" xfId="11958"/>
    <cellStyle name="Separador de milhares 3 4 2 2 2 2" xfId="2128"/>
    <cellStyle name="Separador de milhares 3 4 2 2 2 2 2" xfId="10446"/>
    <cellStyle name="Separador de milhares 3 4 2 2 2 2 2 2" xfId="11477"/>
    <cellStyle name="Separador de milhares 3 4 2 2 2 2 3" xfId="13361"/>
    <cellStyle name="Separador de milhares 3 4 2 2 2 3" xfId="2939"/>
    <cellStyle name="Separador de milhares 3 4 2 2 2 4" xfId="3497"/>
    <cellStyle name="Separador de milhares 3 4 2 2 2 4 2" xfId="12557"/>
    <cellStyle name="Separador de milhares 3 4 2 2 2 5" xfId="4303"/>
    <cellStyle name="Separador de milhares 3 4 2 2 2 6" xfId="5115"/>
    <cellStyle name="Separador de milhares 3 4 2 2 2 7" xfId="6668"/>
    <cellStyle name="Separador de milhares 3 4 2 2 2 8" xfId="7474"/>
    <cellStyle name="Separador de milhares 3 4 2 2 2 9" xfId="8287"/>
    <cellStyle name="Separador de milhares 3 4 2 2 2_COTAÇÕES (2)" xfId="6112"/>
    <cellStyle name="Separador de milhares 3 4 2 2 3" xfId="1916"/>
    <cellStyle name="Separador de milhares 3 4 2 2 3 2" xfId="10445"/>
    <cellStyle name="Separador de milhares 3 4 2 2 3 2 2" xfId="11271"/>
    <cellStyle name="Separador de milhares 3 4 2 2 3 3" xfId="13206"/>
    <cellStyle name="Separador de milhares 3 4 2 2 4" xfId="2727"/>
    <cellStyle name="Separador de milhares 3 4 2 2 5" xfId="3845"/>
    <cellStyle name="Separador de milhares 3 4 2 2 5 2" xfId="12556"/>
    <cellStyle name="Separador de milhares 3 4 2 2 6" xfId="4648"/>
    <cellStyle name="Separador de milhares 3 4 2 2 7" xfId="5460"/>
    <cellStyle name="Separador de milhares 3 4 2 2 8" xfId="7016"/>
    <cellStyle name="Separador de milhares 3 4 2 2 9" xfId="7819"/>
    <cellStyle name="Separador de milhares 3 4 2 2_COTAÇÕES (2)" xfId="6111"/>
    <cellStyle name="Separador de milhares 3 4 2 3" xfId="1055"/>
    <cellStyle name="Separador de milhares 3 4 2 3 10" xfId="9473"/>
    <cellStyle name="Separador de milhares 3 4 2 3 11" xfId="11641"/>
    <cellStyle name="Separador de milhares 3 4 2 3 2" xfId="2127"/>
    <cellStyle name="Separador de milhares 3 4 2 3 2 2" xfId="10447"/>
    <cellStyle name="Separador de milhares 3 4 2 3 2 2 2" xfId="11476"/>
    <cellStyle name="Separador de milhares 3 4 2 3 2 3" xfId="13360"/>
    <cellStyle name="Separador de milhares 3 4 2 3 3" xfId="2938"/>
    <cellStyle name="Separador de milhares 3 4 2 3 4" xfId="3846"/>
    <cellStyle name="Separador de milhares 3 4 2 3 4 2" xfId="12558"/>
    <cellStyle name="Separador de milhares 3 4 2 3 5" xfId="4649"/>
    <cellStyle name="Separador de milhares 3 4 2 3 6" xfId="5461"/>
    <cellStyle name="Separador de milhares 3 4 2 3 7" xfId="7017"/>
    <cellStyle name="Separador de milhares 3 4 2 3 8" xfId="7820"/>
    <cellStyle name="Separador de milhares 3 4 2 3 9" xfId="8634"/>
    <cellStyle name="Separador de milhares 3 4 2 3_COTAÇÕES (2)" xfId="6113"/>
    <cellStyle name="Separador de milhares 3 4 2 4" xfId="1915"/>
    <cellStyle name="Separador de milhares 3 4 2 4 2" xfId="10444"/>
    <cellStyle name="Separador de milhares 3 4 2 4 2 2" xfId="11270"/>
    <cellStyle name="Separador de milhares 3 4 2 4 3" xfId="13205"/>
    <cellStyle name="Separador de milhares 3 4 2 5" xfId="2726"/>
    <cellStyle name="Separador de milhares 3 4 2 6" xfId="3844"/>
    <cellStyle name="Separador de milhares 3 4 2 6 2" xfId="12555"/>
    <cellStyle name="Separador de milhares 3 4 2 7" xfId="4647"/>
    <cellStyle name="Separador de milhares 3 4 2 8" xfId="5459"/>
    <cellStyle name="Separador de milhares 3 4 2 9" xfId="7015"/>
    <cellStyle name="Separador de milhares 3 4 2_COTAÇÕES (2)" xfId="6110"/>
    <cellStyle name="Separador de milhares 3 4 3" xfId="1056"/>
    <cellStyle name="Separador de milhares 3 4 3 10" xfId="7821"/>
    <cellStyle name="Separador de milhares 3 4 3 11" xfId="8635"/>
    <cellStyle name="Separador de milhares 3 4 3 12" xfId="9263"/>
    <cellStyle name="Separador de milhares 3 4 3 13" xfId="11684"/>
    <cellStyle name="Separador de milhares 3 4 3 2" xfId="1057"/>
    <cellStyle name="Separador de milhares 3 4 3 2 10" xfId="7929"/>
    <cellStyle name="Separador de milhares 3 4 3 2 11" xfId="9264"/>
    <cellStyle name="Separador de milhares 3 4 3 2 12" xfId="11685"/>
    <cellStyle name="Separador de milhares 3 4 3 2 2" xfId="1058"/>
    <cellStyle name="Separador de milhares 3 4 3 2 2 10" xfId="9476"/>
    <cellStyle name="Separador de milhares 3 4 3 2 2 11" xfId="11957"/>
    <cellStyle name="Separador de milhares 3 4 3 2 2 2" xfId="2130"/>
    <cellStyle name="Separador de milhares 3 4 3 2 2 2 2" xfId="10450"/>
    <cellStyle name="Separador de milhares 3 4 3 2 2 2 2 2" xfId="11479"/>
    <cellStyle name="Separador de milhares 3 4 3 2 2 2 3" xfId="13363"/>
    <cellStyle name="Separador de milhares 3 4 3 2 2 3" xfId="2941"/>
    <cellStyle name="Separador de milhares 3 4 3 2 2 4" xfId="3172"/>
    <cellStyle name="Separador de milhares 3 4 3 2 2 4 2" xfId="12561"/>
    <cellStyle name="Separador de milhares 3 4 3 2 2 5" xfId="3984"/>
    <cellStyle name="Separador de milhares 3 4 3 2 2 6" xfId="4796"/>
    <cellStyle name="Separador de milhares 3 4 3 2 2 7" xfId="6343"/>
    <cellStyle name="Separador de milhares 3 4 3 2 2 8" xfId="7155"/>
    <cellStyle name="Separador de milhares 3 4 3 2 2 9" xfId="7968"/>
    <cellStyle name="Separador de milhares 3 4 3 2 2_COTAÇÕES (2)" xfId="6116"/>
    <cellStyle name="Separador de milhares 3 4 3 2 3" xfId="1918"/>
    <cellStyle name="Separador de milhares 3 4 3 2 3 2" xfId="10449"/>
    <cellStyle name="Separador de milhares 3 4 3 2 3 2 2" xfId="11273"/>
    <cellStyle name="Separador de milhares 3 4 3 2 3 3" xfId="13208"/>
    <cellStyle name="Separador de milhares 3 4 3 2 4" xfId="2729"/>
    <cellStyle name="Separador de milhares 3 4 3 2 5" xfId="3133"/>
    <cellStyle name="Separador de milhares 3 4 3 2 5 2" xfId="12560"/>
    <cellStyle name="Separador de milhares 3 4 3 2 6" xfId="3945"/>
    <cellStyle name="Separador de milhares 3 4 3 2 7" xfId="4757"/>
    <cellStyle name="Separador de milhares 3 4 3 2 8" xfId="6304"/>
    <cellStyle name="Separador de milhares 3 4 3 2 9" xfId="7116"/>
    <cellStyle name="Separador de milhares 3 4 3 2_COTAÇÕES (2)" xfId="6115"/>
    <cellStyle name="Separador de milhares 3 4 3 3" xfId="1059"/>
    <cellStyle name="Separador de milhares 3 4 3 3 10" xfId="9475"/>
    <cellStyle name="Separador de milhares 3 4 3 3 11" xfId="11640"/>
    <cellStyle name="Separador de milhares 3 4 3 3 2" xfId="2129"/>
    <cellStyle name="Separador de milhares 3 4 3 3 2 2" xfId="10451"/>
    <cellStyle name="Separador de milhares 3 4 3 3 2 2 2" xfId="11478"/>
    <cellStyle name="Separador de milhares 3 4 3 3 2 3" xfId="13362"/>
    <cellStyle name="Separador de milhares 3 4 3 3 3" xfId="2940"/>
    <cellStyle name="Separador de milhares 3 4 3 3 4" xfId="3182"/>
    <cellStyle name="Separador de milhares 3 4 3 3 4 2" xfId="12562"/>
    <cellStyle name="Separador de milhares 3 4 3 3 5" xfId="3994"/>
    <cellStyle name="Separador de milhares 3 4 3 3 6" xfId="4806"/>
    <cellStyle name="Separador de milhares 3 4 3 3 7" xfId="6353"/>
    <cellStyle name="Separador de milhares 3 4 3 3 8" xfId="7165"/>
    <cellStyle name="Separador de milhares 3 4 3 3 9" xfId="7978"/>
    <cellStyle name="Separador de milhares 3 4 3 3_COTAÇÕES (2)" xfId="6117"/>
    <cellStyle name="Separador de milhares 3 4 3 4" xfId="1917"/>
    <cellStyle name="Separador de milhares 3 4 3 4 2" xfId="10448"/>
    <cellStyle name="Separador de milhares 3 4 3 4 2 2" xfId="11272"/>
    <cellStyle name="Separador de milhares 3 4 3 4 3" xfId="13207"/>
    <cellStyle name="Separador de milhares 3 4 3 5" xfId="2728"/>
    <cellStyle name="Separador de milhares 3 4 3 6" xfId="3847"/>
    <cellStyle name="Separador de milhares 3 4 3 6 2" xfId="12559"/>
    <cellStyle name="Separador de milhares 3 4 3 7" xfId="4650"/>
    <cellStyle name="Separador de milhares 3 4 3 8" xfId="5462"/>
    <cellStyle name="Separador de milhares 3 4 3 9" xfId="7018"/>
    <cellStyle name="Separador de milhares 3 4 3_COTAÇÕES (2)" xfId="6114"/>
    <cellStyle name="Separador de milhares 3 4 4" xfId="1914"/>
    <cellStyle name="Separador de milhares 3 4 4 2" xfId="10443"/>
    <cellStyle name="Separador de milhares 3 4 4 2 2" xfId="11269"/>
    <cellStyle name="Separador de milhares 3 4 4 3" xfId="13204"/>
    <cellStyle name="Separador de milhares 3 4 5" xfId="2725"/>
    <cellStyle name="Separador de milhares 3 4 6" xfId="3843"/>
    <cellStyle name="Separador de milhares 3 4 6 2" xfId="12554"/>
    <cellStyle name="Separador de milhares 3 4 7" xfId="4646"/>
    <cellStyle name="Separador de milhares 3 4 8" xfId="5458"/>
    <cellStyle name="Separador de milhares 3 4 9" xfId="7014"/>
    <cellStyle name="Separador de milhares 3 4_COTAÇÕES (2)" xfId="6109"/>
    <cellStyle name="Separador de milhares 3 5" xfId="1060"/>
    <cellStyle name="Separador de milhares 3 5 10" xfId="7822"/>
    <cellStyle name="Separador de milhares 3 5 11" xfId="8636"/>
    <cellStyle name="Separador de milhares 3 5 12" xfId="9265"/>
    <cellStyle name="Separador de milhares 3 5 13" xfId="11683"/>
    <cellStyle name="Separador de milhares 3 5 2" xfId="1061"/>
    <cellStyle name="Separador de milhares 3 5 2 10" xfId="7823"/>
    <cellStyle name="Separador de milhares 3 5 2 11" xfId="8637"/>
    <cellStyle name="Separador de milhares 3 5 2 12" xfId="9266"/>
    <cellStyle name="Separador de milhares 3 5 2 13" xfId="11681"/>
    <cellStyle name="Separador de milhares 3 5 2 2" xfId="1062"/>
    <cellStyle name="Separador de milhares 3 5 2 2 10" xfId="8638"/>
    <cellStyle name="Separador de milhares 3 5 2 2 11" xfId="9267"/>
    <cellStyle name="Separador de milhares 3 5 2 2 12" xfId="11680"/>
    <cellStyle name="Separador de milhares 3 5 2 2 2" xfId="1063"/>
    <cellStyle name="Separador de milhares 3 5 2 2 2 10" xfId="9478"/>
    <cellStyle name="Separador de milhares 3 5 2 2 2 11" xfId="11032"/>
    <cellStyle name="Separador de milhares 3 5 2 2 2 2" xfId="2132"/>
    <cellStyle name="Separador de milhares 3 5 2 2 2 2 2" xfId="10455"/>
    <cellStyle name="Separador de milhares 3 5 2 2 2 2 2 2" xfId="11481"/>
    <cellStyle name="Separador de milhares 3 5 2 2 2 2 3" xfId="13365"/>
    <cellStyle name="Separador de milhares 3 5 2 2 2 3" xfId="2943"/>
    <cellStyle name="Separador de milhares 3 5 2 2 2 4" xfId="3851"/>
    <cellStyle name="Separador de milhares 3 5 2 2 2 4 2" xfId="12566"/>
    <cellStyle name="Separador de milhares 3 5 2 2 2 5" xfId="4654"/>
    <cellStyle name="Separador de milhares 3 5 2 2 2 6" xfId="5466"/>
    <cellStyle name="Separador de milhares 3 5 2 2 2 7" xfId="7022"/>
    <cellStyle name="Separador de milhares 3 5 2 2 2 8" xfId="7825"/>
    <cellStyle name="Separador de milhares 3 5 2 2 2 9" xfId="8639"/>
    <cellStyle name="Separador de milhares 3 5 2 2 2_COTAÇÕES (2)" xfId="6121"/>
    <cellStyle name="Separador de milhares 3 5 2 2 3" xfId="1921"/>
    <cellStyle name="Separador de milhares 3 5 2 2 3 2" xfId="10454"/>
    <cellStyle name="Separador de milhares 3 5 2 2 3 2 2" xfId="11276"/>
    <cellStyle name="Separador de milhares 3 5 2 2 3 3" xfId="13211"/>
    <cellStyle name="Separador de milhares 3 5 2 2 4" xfId="2732"/>
    <cellStyle name="Separador de milhares 3 5 2 2 5" xfId="3850"/>
    <cellStyle name="Separador de milhares 3 5 2 2 5 2" xfId="12565"/>
    <cellStyle name="Separador de milhares 3 5 2 2 6" xfId="4653"/>
    <cellStyle name="Separador de milhares 3 5 2 2 7" xfId="5465"/>
    <cellStyle name="Separador de milhares 3 5 2 2 8" xfId="7021"/>
    <cellStyle name="Separador de milhares 3 5 2 2 9" xfId="7824"/>
    <cellStyle name="Separador de milhares 3 5 2 2_COTAÇÕES (2)" xfId="6120"/>
    <cellStyle name="Separador de milhares 3 5 2 3" xfId="1064"/>
    <cellStyle name="Separador de milhares 3 5 2 3 10" xfId="9477"/>
    <cellStyle name="Separador de milhares 3 5 2 3 11" xfId="11634"/>
    <cellStyle name="Separador de milhares 3 5 2 3 2" xfId="2131"/>
    <cellStyle name="Separador de milhares 3 5 2 3 2 2" xfId="10456"/>
    <cellStyle name="Separador de milhares 3 5 2 3 2 2 2" xfId="11480"/>
    <cellStyle name="Separador de milhares 3 5 2 3 2 3" xfId="13364"/>
    <cellStyle name="Separador de milhares 3 5 2 3 3" xfId="2942"/>
    <cellStyle name="Separador de milhares 3 5 2 3 4" xfId="3581"/>
    <cellStyle name="Separador de milhares 3 5 2 3 4 2" xfId="12567"/>
    <cellStyle name="Separador de milhares 3 5 2 3 5" xfId="4384"/>
    <cellStyle name="Separador de milhares 3 5 2 3 6" xfId="5196"/>
    <cellStyle name="Separador de milhares 3 5 2 3 7" xfId="6752"/>
    <cellStyle name="Separador de milhares 3 5 2 3 8" xfId="7555"/>
    <cellStyle name="Separador de milhares 3 5 2 3 9" xfId="8368"/>
    <cellStyle name="Separador de milhares 3 5 2 3_COTAÇÕES (2)" xfId="6122"/>
    <cellStyle name="Separador de milhares 3 5 2 4" xfId="1920"/>
    <cellStyle name="Separador de milhares 3 5 2 4 2" xfId="10453"/>
    <cellStyle name="Separador de milhares 3 5 2 4 2 2" xfId="11275"/>
    <cellStyle name="Separador de milhares 3 5 2 4 3" xfId="13210"/>
    <cellStyle name="Separador de milhares 3 5 2 5" xfId="2731"/>
    <cellStyle name="Separador de milhares 3 5 2 6" xfId="3849"/>
    <cellStyle name="Separador de milhares 3 5 2 6 2" xfId="12564"/>
    <cellStyle name="Separador de milhares 3 5 2 7" xfId="4652"/>
    <cellStyle name="Separador de milhares 3 5 2 8" xfId="5464"/>
    <cellStyle name="Separador de milhares 3 5 2 9" xfId="7020"/>
    <cellStyle name="Separador de milhares 3 5 2_COTAÇÕES (2)" xfId="6119"/>
    <cellStyle name="Separador de milhares 3 5 3" xfId="1065"/>
    <cellStyle name="Separador de milhares 3 5 3 10" xfId="7826"/>
    <cellStyle name="Separador de milhares 3 5 3 11" xfId="8640"/>
    <cellStyle name="Separador de milhares 3 5 3 12" xfId="9268"/>
    <cellStyle name="Separador de milhares 3 5 3 13" xfId="11678"/>
    <cellStyle name="Separador de milhares 3 5 3 2" xfId="1066"/>
    <cellStyle name="Separador de milhares 3 5 3 2 10" xfId="8297"/>
    <cellStyle name="Separador de milhares 3 5 3 2 11" xfId="9269"/>
    <cellStyle name="Separador de milhares 3 5 3 2 12" xfId="11679"/>
    <cellStyle name="Separador de milhares 3 5 3 2 2" xfId="1067"/>
    <cellStyle name="Separador de milhares 3 5 3 2 2 10" xfId="9480"/>
    <cellStyle name="Separador de milhares 3 5 3 2 2 11" xfId="11955"/>
    <cellStyle name="Separador de milhares 3 5 3 2 2 2" xfId="2134"/>
    <cellStyle name="Separador de milhares 3 5 3 2 2 2 2" xfId="10459"/>
    <cellStyle name="Separador de milhares 3 5 3 2 2 2 2 2" xfId="11483"/>
    <cellStyle name="Separador de milhares 3 5 3 2 2 2 3" xfId="13367"/>
    <cellStyle name="Separador de milhares 3 5 3 2 2 3" xfId="2945"/>
    <cellStyle name="Separador de milhares 3 5 3 2 2 4" xfId="3509"/>
    <cellStyle name="Separador de milhares 3 5 3 2 2 4 2" xfId="12570"/>
    <cellStyle name="Separador de milhares 3 5 3 2 2 5" xfId="4315"/>
    <cellStyle name="Separador de milhares 3 5 3 2 2 6" xfId="5127"/>
    <cellStyle name="Separador de milhares 3 5 3 2 2 7" xfId="6680"/>
    <cellStyle name="Separador de milhares 3 5 3 2 2 8" xfId="7486"/>
    <cellStyle name="Separador de milhares 3 5 3 2 2 9" xfId="8299"/>
    <cellStyle name="Separador de milhares 3 5 3 2 2_COTAÇÕES (2)" xfId="6125"/>
    <cellStyle name="Separador de milhares 3 5 3 2 3" xfId="1923"/>
    <cellStyle name="Separador de milhares 3 5 3 2 3 2" xfId="10458"/>
    <cellStyle name="Separador de milhares 3 5 3 2 3 2 2" xfId="11278"/>
    <cellStyle name="Separador de milhares 3 5 3 2 3 3" xfId="13213"/>
    <cellStyle name="Separador de milhares 3 5 3 2 4" xfId="2734"/>
    <cellStyle name="Separador de milhares 3 5 3 2 5" xfId="3507"/>
    <cellStyle name="Separador de milhares 3 5 3 2 5 2" xfId="12569"/>
    <cellStyle name="Separador de milhares 3 5 3 2 6" xfId="4313"/>
    <cellStyle name="Separador de milhares 3 5 3 2 7" xfId="5125"/>
    <cellStyle name="Separador de milhares 3 5 3 2 8" xfId="6678"/>
    <cellStyle name="Separador de milhares 3 5 3 2 9" xfId="7484"/>
    <cellStyle name="Separador de milhares 3 5 3 2_COTAÇÕES (2)" xfId="6124"/>
    <cellStyle name="Separador de milhares 3 5 3 3" xfId="1068"/>
    <cellStyle name="Separador de milhares 3 5 3 3 10" xfId="9479"/>
    <cellStyle name="Separador de milhares 3 5 3 3 11" xfId="11638"/>
    <cellStyle name="Separador de milhares 3 5 3 3 2" xfId="2133"/>
    <cellStyle name="Separador de milhares 3 5 3 3 2 2" xfId="10460"/>
    <cellStyle name="Separador de milhares 3 5 3 3 2 2 2" xfId="11482"/>
    <cellStyle name="Separador de milhares 3 5 3 3 2 3" xfId="13366"/>
    <cellStyle name="Separador de milhares 3 5 3 3 3" xfId="2944"/>
    <cellStyle name="Separador de milhares 3 5 3 3 4" xfId="3511"/>
    <cellStyle name="Separador de milhares 3 5 3 3 4 2" xfId="12571"/>
    <cellStyle name="Separador de milhares 3 5 3 3 5" xfId="4317"/>
    <cellStyle name="Separador de milhares 3 5 3 3 6" xfId="5129"/>
    <cellStyle name="Separador de milhares 3 5 3 3 7" xfId="6682"/>
    <cellStyle name="Separador de milhares 3 5 3 3 8" xfId="7488"/>
    <cellStyle name="Separador de milhares 3 5 3 3 9" xfId="8301"/>
    <cellStyle name="Separador de milhares 3 5 3 3_COTAÇÕES (2)" xfId="6126"/>
    <cellStyle name="Separador de milhares 3 5 3 4" xfId="1922"/>
    <cellStyle name="Separador de milhares 3 5 3 4 2" xfId="10457"/>
    <cellStyle name="Separador de milhares 3 5 3 4 2 2" xfId="11277"/>
    <cellStyle name="Separador de milhares 3 5 3 4 3" xfId="13212"/>
    <cellStyle name="Separador de milhares 3 5 3 5" xfId="2733"/>
    <cellStyle name="Separador de milhares 3 5 3 6" xfId="3852"/>
    <cellStyle name="Separador de milhares 3 5 3 6 2" xfId="12568"/>
    <cellStyle name="Separador de milhares 3 5 3 7" xfId="4655"/>
    <cellStyle name="Separador de milhares 3 5 3 8" xfId="5467"/>
    <cellStyle name="Separador de milhares 3 5 3 9" xfId="7023"/>
    <cellStyle name="Separador de milhares 3 5 3_COTAÇÕES (2)" xfId="6123"/>
    <cellStyle name="Separador de milhares 3 5 4" xfId="1919"/>
    <cellStyle name="Separador de milhares 3 5 4 2" xfId="10452"/>
    <cellStyle name="Separador de milhares 3 5 4 2 2" xfId="11274"/>
    <cellStyle name="Separador de milhares 3 5 4 3" xfId="13209"/>
    <cellStyle name="Separador de milhares 3 5 5" xfId="2730"/>
    <cellStyle name="Separador de milhares 3 5 6" xfId="3848"/>
    <cellStyle name="Separador de milhares 3 5 6 2" xfId="12563"/>
    <cellStyle name="Separador de milhares 3 5 7" xfId="4651"/>
    <cellStyle name="Separador de milhares 3 5 8" xfId="5463"/>
    <cellStyle name="Separador de milhares 3 5 9" xfId="7019"/>
    <cellStyle name="Separador de milhares 3 5_COTAÇÕES (2)" xfId="6118"/>
    <cellStyle name="Separador de milhares 3 6" xfId="1069"/>
    <cellStyle name="Separador de milhares 3 6 10" xfId="8641"/>
    <cellStyle name="Separador de milhares 3 6 11" xfId="9270"/>
    <cellStyle name="Separador de milhares 3 6 12" xfId="11677"/>
    <cellStyle name="Separador de milhares 3 6 2" xfId="1070"/>
    <cellStyle name="Separador de milhares 3 6 2 10" xfId="7481"/>
    <cellStyle name="Separador de milhares 3 6 2 11" xfId="8294"/>
    <cellStyle name="Separador de milhares 3 6 2 12" xfId="9271"/>
    <cellStyle name="Separador de milhares 3 6 2 13" xfId="11676"/>
    <cellStyle name="Separador de milhares 3 6 2 2" xfId="1071"/>
    <cellStyle name="Separador de milhares 3 6 2 2 10" xfId="8642"/>
    <cellStyle name="Separador de milhares 3 6 2 2 11" xfId="9272"/>
    <cellStyle name="Separador de milhares 3 6 2 2 12" xfId="11675"/>
    <cellStyle name="Separador de milhares 3 6 2 2 2" xfId="1072"/>
    <cellStyle name="Separador de milhares 3 6 2 2 2 10" xfId="9482"/>
    <cellStyle name="Separador de milhares 3 6 2 2 2 11" xfId="11035"/>
    <cellStyle name="Separador de milhares 3 6 2 2 2 2" xfId="2136"/>
    <cellStyle name="Separador de milhares 3 6 2 2 2 2 2" xfId="10464"/>
    <cellStyle name="Separador de milhares 3 6 2 2 2 2 2 2" xfId="11485"/>
    <cellStyle name="Separador de milhares 3 6 2 2 2 2 3" xfId="13369"/>
    <cellStyle name="Separador de milhares 3 6 2 2 2 3" xfId="2947"/>
    <cellStyle name="Separador de milhares 3 6 2 2 2 4" xfId="3681"/>
    <cellStyle name="Separador de milhares 3 6 2 2 2 4 2" xfId="12575"/>
    <cellStyle name="Separador de milhares 3 6 2 2 2 5" xfId="4484"/>
    <cellStyle name="Separador de milhares 3 6 2 2 2 6" xfId="5296"/>
    <cellStyle name="Separador de milhares 3 6 2 2 2 7" xfId="6852"/>
    <cellStyle name="Separador de milhares 3 6 2 2 2 8" xfId="7655"/>
    <cellStyle name="Separador de milhares 3 6 2 2 2 9" xfId="8468"/>
    <cellStyle name="Separador de milhares 3 6 2 2 2_COTAÇÕES (2)" xfId="6130"/>
    <cellStyle name="Separador de milhares 3 6 2 2 3" xfId="1926"/>
    <cellStyle name="Separador de milhares 3 6 2 2 3 2" xfId="10463"/>
    <cellStyle name="Separador de milhares 3 6 2 2 3 2 2" xfId="11281"/>
    <cellStyle name="Separador de milhares 3 6 2 2 3 3" xfId="13216"/>
    <cellStyle name="Separador de milhares 3 6 2 2 4" xfId="2737"/>
    <cellStyle name="Separador de milhares 3 6 2 2 5" xfId="3854"/>
    <cellStyle name="Separador de milhares 3 6 2 2 5 2" xfId="12574"/>
    <cellStyle name="Separador de milhares 3 6 2 2 6" xfId="4657"/>
    <cellStyle name="Separador de milhares 3 6 2 2 7" xfId="5469"/>
    <cellStyle name="Separador de milhares 3 6 2 2 8" xfId="7025"/>
    <cellStyle name="Separador de milhares 3 6 2 2 9" xfId="7828"/>
    <cellStyle name="Separador de milhares 3 6 2 2_COTAÇÕES (2)" xfId="6129"/>
    <cellStyle name="Separador de milhares 3 6 2 3" xfId="1073"/>
    <cellStyle name="Separador de milhares 3 6 2 3 10" xfId="9481"/>
    <cellStyle name="Separador de milhares 3 6 2 3 11" xfId="11637"/>
    <cellStyle name="Separador de milhares 3 6 2 3 2" xfId="2135"/>
    <cellStyle name="Separador de milhares 3 6 2 3 2 2" xfId="10465"/>
    <cellStyle name="Separador de milhares 3 6 2 3 2 2 2" xfId="11484"/>
    <cellStyle name="Separador de milhares 3 6 2 3 2 3" xfId="13368"/>
    <cellStyle name="Separador de milhares 3 6 2 3 3" xfId="2946"/>
    <cellStyle name="Separador de milhares 3 6 2 3 4" xfId="3855"/>
    <cellStyle name="Separador de milhares 3 6 2 3 4 2" xfId="12576"/>
    <cellStyle name="Separador de milhares 3 6 2 3 5" xfId="4658"/>
    <cellStyle name="Separador de milhares 3 6 2 3 6" xfId="5470"/>
    <cellStyle name="Separador de milhares 3 6 2 3 7" xfId="7026"/>
    <cellStyle name="Separador de milhares 3 6 2 3 8" xfId="7829"/>
    <cellStyle name="Separador de milhares 3 6 2 3 9" xfId="8643"/>
    <cellStyle name="Separador de milhares 3 6 2 3_COTAÇÕES (2)" xfId="6131"/>
    <cellStyle name="Separador de milhares 3 6 2 4" xfId="1925"/>
    <cellStyle name="Separador de milhares 3 6 2 4 2" xfId="10462"/>
    <cellStyle name="Separador de milhares 3 6 2 4 2 2" xfId="11280"/>
    <cellStyle name="Separador de milhares 3 6 2 4 3" xfId="13215"/>
    <cellStyle name="Separador de milhares 3 6 2 5" xfId="2736"/>
    <cellStyle name="Separador de milhares 3 6 2 6" xfId="3504"/>
    <cellStyle name="Separador de milhares 3 6 2 6 2" xfId="12573"/>
    <cellStyle name="Separador de milhares 3 6 2 7" xfId="4310"/>
    <cellStyle name="Separador de milhares 3 6 2 8" xfId="5122"/>
    <cellStyle name="Separador de milhares 3 6 2 9" xfId="6675"/>
    <cellStyle name="Separador de milhares 3 6 2_COTAÇÕES (2)" xfId="6128"/>
    <cellStyle name="Separador de milhares 3 6 3" xfId="1924"/>
    <cellStyle name="Separador de milhares 3 6 3 2" xfId="10461"/>
    <cellStyle name="Separador de milhares 3 6 3 2 2" xfId="11279"/>
    <cellStyle name="Separador de milhares 3 6 3 3" xfId="13214"/>
    <cellStyle name="Separador de milhares 3 6 4" xfId="2735"/>
    <cellStyle name="Separador de milhares 3 6 5" xfId="3853"/>
    <cellStyle name="Separador de milhares 3 6 5 2" xfId="12572"/>
    <cellStyle name="Separador de milhares 3 6 6" xfId="4656"/>
    <cellStyle name="Separador de milhares 3 6 7" xfId="5468"/>
    <cellStyle name="Separador de milhares 3 6 8" xfId="7024"/>
    <cellStyle name="Separador de milhares 3 6 9" xfId="7827"/>
    <cellStyle name="Separador de milhares 3 6_COTAÇÕES (2)" xfId="6127"/>
    <cellStyle name="Separador de milhares 3 7" xfId="1074"/>
    <cellStyle name="Separador de milhares 3 7 10" xfId="8629"/>
    <cellStyle name="Separador de milhares 3 7 11" xfId="9273"/>
    <cellStyle name="Separador de milhares 3 7 12" xfId="11674"/>
    <cellStyle name="Separador de milhares 3 7 2" xfId="1075"/>
    <cellStyle name="Separador de milhares 3 7 2 10" xfId="7755"/>
    <cellStyle name="Separador de milhares 3 7 2 11" xfId="8569"/>
    <cellStyle name="Separador de milhares 3 7 2 12" xfId="9274"/>
    <cellStyle name="Separador de milhares 3 7 2 13" xfId="11075"/>
    <cellStyle name="Separador de milhares 3 7 2 2" xfId="1076"/>
    <cellStyle name="Separador de milhares 3 7 2 2 10" xfId="7916"/>
    <cellStyle name="Separador de milhares 3 7 2 2 11" xfId="9275"/>
    <cellStyle name="Separador de milhares 3 7 2 2 12" xfId="10090"/>
    <cellStyle name="Separador de milhares 3 7 2 2 2" xfId="1077"/>
    <cellStyle name="Separador de milhares 3 7 2 2 2 10" xfId="9484"/>
    <cellStyle name="Separador de milhares 3 7 2 2 2 11" xfId="11954"/>
    <cellStyle name="Separador de milhares 3 7 2 2 2 2" xfId="2138"/>
    <cellStyle name="Separador de milhares 3 7 2 2 2 2 2" xfId="10469"/>
    <cellStyle name="Separador de milhares 3 7 2 2 2 2 2 2" xfId="11487"/>
    <cellStyle name="Separador de milhares 3 7 2 2 2 2 3" xfId="13371"/>
    <cellStyle name="Separador de milhares 3 7 2 2 2 3" xfId="2949"/>
    <cellStyle name="Separador de milhares 3 7 2 2 2 4" xfId="3699"/>
    <cellStyle name="Separador de milhares 3 7 2 2 2 4 2" xfId="12580"/>
    <cellStyle name="Separador de milhares 3 7 2 2 2 5" xfId="4502"/>
    <cellStyle name="Separador de milhares 3 7 2 2 2 6" xfId="5314"/>
    <cellStyle name="Separador de milhares 3 7 2 2 2 7" xfId="6870"/>
    <cellStyle name="Separador de milhares 3 7 2 2 2 8" xfId="7673"/>
    <cellStyle name="Separador de milhares 3 7 2 2 2 9" xfId="8486"/>
    <cellStyle name="Separador de milhares 3 7 2 2 2_COTAÇÕES (2)" xfId="6135"/>
    <cellStyle name="Separador de milhares 3 7 2 2 3" xfId="1929"/>
    <cellStyle name="Separador de milhares 3 7 2 2 3 2" xfId="10468"/>
    <cellStyle name="Separador de milhares 3 7 2 2 3 2 2" xfId="11284"/>
    <cellStyle name="Separador de milhares 3 7 2 2 3 3" xfId="13219"/>
    <cellStyle name="Separador de milhares 3 7 2 2 4" xfId="2740"/>
    <cellStyle name="Separador de milhares 3 7 2 2 5" xfId="3120"/>
    <cellStyle name="Separador de milhares 3 7 2 2 5 2" xfId="12579"/>
    <cellStyle name="Separador de milhares 3 7 2 2 6" xfId="3269"/>
    <cellStyle name="Separador de milhares 3 7 2 2 7" xfId="4744"/>
    <cellStyle name="Separador de milhares 3 7 2 2 8" xfId="6291"/>
    <cellStyle name="Separador de milhares 3 7 2 2 9" xfId="6440"/>
    <cellStyle name="Separador de milhares 3 7 2 2_COTAÇÕES (2)" xfId="6134"/>
    <cellStyle name="Separador de milhares 3 7 2 3" xfId="1078"/>
    <cellStyle name="Separador de milhares 3 7 2 3 10" xfId="9483"/>
    <cellStyle name="Separador de milhares 3 7 2 3 11" xfId="9923"/>
    <cellStyle name="Separador de milhares 3 7 2 3 2" xfId="2137"/>
    <cellStyle name="Separador de milhares 3 7 2 3 2 2" xfId="10470"/>
    <cellStyle name="Separador de milhares 3 7 2 3 2 2 2" xfId="11486"/>
    <cellStyle name="Separador de milhares 3 7 2 3 2 3" xfId="13370"/>
    <cellStyle name="Separador de milhares 3 7 2 3 3" xfId="2948"/>
    <cellStyle name="Separador de milhares 3 7 2 3 4" xfId="3129"/>
    <cellStyle name="Separador de milhares 3 7 2 3 4 2" xfId="12581"/>
    <cellStyle name="Separador de milhares 3 7 2 3 5" xfId="3941"/>
    <cellStyle name="Separador de milhares 3 7 2 3 6" xfId="4753"/>
    <cellStyle name="Separador de milhares 3 7 2 3 7" xfId="6300"/>
    <cellStyle name="Separador de milhares 3 7 2 3 8" xfId="7112"/>
    <cellStyle name="Separador de milhares 3 7 2 3 9" xfId="7925"/>
    <cellStyle name="Separador de milhares 3 7 2 3_COTAÇÕES (2)" xfId="6136"/>
    <cellStyle name="Separador de milhares 3 7 2 4" xfId="1928"/>
    <cellStyle name="Separador de milhares 3 7 2 4 2" xfId="10467"/>
    <cellStyle name="Separador de milhares 3 7 2 4 2 2" xfId="11283"/>
    <cellStyle name="Separador de milhares 3 7 2 4 3" xfId="13218"/>
    <cellStyle name="Separador de milhares 3 7 2 5" xfId="2739"/>
    <cellStyle name="Separador de milhares 3 7 2 6" xfId="3781"/>
    <cellStyle name="Separador de milhares 3 7 2 6 2" xfId="12578"/>
    <cellStyle name="Separador de milhares 3 7 2 7" xfId="4584"/>
    <cellStyle name="Separador de milhares 3 7 2 8" xfId="5396"/>
    <cellStyle name="Separador de milhares 3 7 2 9" xfId="6952"/>
    <cellStyle name="Separador de milhares 3 7 2_COTAÇÕES (2)" xfId="6133"/>
    <cellStyle name="Separador de milhares 3 7 3" xfId="1927"/>
    <cellStyle name="Separador de milhares 3 7 3 2" xfId="10466"/>
    <cellStyle name="Separador de milhares 3 7 3 2 2" xfId="11282"/>
    <cellStyle name="Separador de milhares 3 7 3 3" xfId="13217"/>
    <cellStyle name="Separador de milhares 3 7 4" xfId="2738"/>
    <cellStyle name="Separador de milhares 3 7 5" xfId="3841"/>
    <cellStyle name="Separador de milhares 3 7 5 2" xfId="12577"/>
    <cellStyle name="Separador de milhares 3 7 6" xfId="4644"/>
    <cellStyle name="Separador de milhares 3 7 7" xfId="5456"/>
    <cellStyle name="Separador de milhares 3 7 8" xfId="7012"/>
    <cellStyle name="Separador de milhares 3 7 9" xfId="7815"/>
    <cellStyle name="Separador de milhares 3 7_COTAÇÕES (2)" xfId="6132"/>
    <cellStyle name="Separador de milhares 3 8" xfId="1079"/>
    <cellStyle name="Separador de milhares 3 8 10" xfId="9276"/>
    <cellStyle name="Separador de milhares 3 8 11" xfId="11991"/>
    <cellStyle name="Separador de milhares 3 8 2" xfId="1930"/>
    <cellStyle name="Separador de milhares 3 8 2 2" xfId="10471"/>
    <cellStyle name="Separador de milhares 3 8 2 2 2" xfId="11285"/>
    <cellStyle name="Separador de milhares 3 8 2 3" xfId="13220"/>
    <cellStyle name="Separador de milhares 3 8 3" xfId="2741"/>
    <cellStyle name="Separador de milhares 3 8 4" xfId="3645"/>
    <cellStyle name="Separador de milhares 3 8 4 2" xfId="12582"/>
    <cellStyle name="Separador de milhares 3 8 5" xfId="4448"/>
    <cellStyle name="Separador de milhares 3 8 6" xfId="5260"/>
    <cellStyle name="Separador de milhares 3 8 7" xfId="6816"/>
    <cellStyle name="Separador de milhares 3 8 8" xfId="7619"/>
    <cellStyle name="Separador de milhares 3 8 9" xfId="8432"/>
    <cellStyle name="Separador de milhares 3 8_COTAÇÕES (2)" xfId="6137"/>
    <cellStyle name="Separador de milhares 3 9" xfId="1907"/>
    <cellStyle name="Separador de milhares 3 9 2" xfId="10434"/>
    <cellStyle name="Separador de milhares 3 9 2 2" xfId="11262"/>
    <cellStyle name="Separador de milhares 3 9 3" xfId="13197"/>
    <cellStyle name="Separador de milhares 3_AQPNG_ORC_R01_2013_11_22(OBRA COMPLETA) 29112013-2" xfId="1080"/>
    <cellStyle name="Separador de milhares 4" xfId="1081"/>
    <cellStyle name="Separador de milhares 4 10" xfId="2742"/>
    <cellStyle name="Separador de milhares 4 11" xfId="3857"/>
    <cellStyle name="Separador de milhares 4 11 2" xfId="12583"/>
    <cellStyle name="Separador de milhares 4 12" xfId="4660"/>
    <cellStyle name="Separador de milhares 4 13" xfId="5472"/>
    <cellStyle name="Separador de milhares 4 14" xfId="7028"/>
    <cellStyle name="Separador de milhares 4 15" xfId="7831"/>
    <cellStyle name="Separador de milhares 4 16" xfId="8645"/>
    <cellStyle name="Separador de milhares 4 17" xfId="9277"/>
    <cellStyle name="Separador de milhares 4 18" xfId="11073"/>
    <cellStyle name="Separador de milhares 4 2" xfId="1082"/>
    <cellStyle name="Separador de milhares 4 2 10" xfId="8526"/>
    <cellStyle name="Separador de milhares 4 2 11" xfId="9278"/>
    <cellStyle name="Separador de milhares 4 2 12" xfId="10085"/>
    <cellStyle name="Separador de milhares 4 2 2" xfId="1083"/>
    <cellStyle name="Separador de milhares 4 2 2 10" xfId="9279"/>
    <cellStyle name="Separador de milhares 4 2 2 11" xfId="11989"/>
    <cellStyle name="Separador de milhares 4 2 2 2" xfId="1933"/>
    <cellStyle name="Separador de milhares 4 2 2 2 2" xfId="10474"/>
    <cellStyle name="Separador de milhares 4 2 2 2 2 2" xfId="11288"/>
    <cellStyle name="Separador de milhares 4 2 2 2 3" xfId="13223"/>
    <cellStyle name="Separador de milhares 4 2 2 3" xfId="2744"/>
    <cellStyle name="Separador de milhares 4 2 2 4" xfId="3594"/>
    <cellStyle name="Separador de milhares 4 2 2 4 2" xfId="12585"/>
    <cellStyle name="Separador de milhares 4 2 2 5" xfId="4397"/>
    <cellStyle name="Separador de milhares 4 2 2 6" xfId="5209"/>
    <cellStyle name="Separador de milhares 4 2 2 7" xfId="6765"/>
    <cellStyle name="Separador de milhares 4 2 2 8" xfId="7568"/>
    <cellStyle name="Separador de milhares 4 2 2 9" xfId="8381"/>
    <cellStyle name="Separador de milhares 4 2 2_COTAÇÕES (2)" xfId="6138"/>
    <cellStyle name="Separador de milhares 4 2 3" xfId="1932"/>
    <cellStyle name="Separador de milhares 4 2 3 2" xfId="10473"/>
    <cellStyle name="Separador de milhares 4 2 3 2 2" xfId="11287"/>
    <cellStyle name="Separador de milhares 4 2 3 3" xfId="13222"/>
    <cellStyle name="Separador de milhares 4 2 4" xfId="2743"/>
    <cellStyle name="Separador de milhares 4 2 5" xfId="3739"/>
    <cellStyle name="Separador de milhares 4 2 5 2" xfId="12584"/>
    <cellStyle name="Separador de milhares 4 2 6" xfId="4542"/>
    <cellStyle name="Separador de milhares 4 2 7" xfId="5354"/>
    <cellStyle name="Separador de milhares 4 2 8" xfId="6910"/>
    <cellStyle name="Separador de milhares 4 2 9" xfId="7713"/>
    <cellStyle name="Separador de milhares 4 2_AQPNG_ORC_R01_2013_11_22(OBRA COMPLETA) 29112013-2" xfId="1084"/>
    <cellStyle name="Separador de milhares 4 3" xfId="1085"/>
    <cellStyle name="Separador de milhares 4 3 10" xfId="8530"/>
    <cellStyle name="Separador de milhares 4 3 11" xfId="9280"/>
    <cellStyle name="Separador de milhares 4 3 12" xfId="11990"/>
    <cellStyle name="Separador de milhares 4 3 2" xfId="1086"/>
    <cellStyle name="Separador de milhares 4 3 2 10" xfId="8534"/>
    <cellStyle name="Separador de milhares 4 3 2 11" xfId="9281"/>
    <cellStyle name="Separador de milhares 4 3 2 12" xfId="11672"/>
    <cellStyle name="Separador de milhares 4 3 2 2" xfId="1087"/>
    <cellStyle name="Separador de milhares 4 3 2 2 10" xfId="9485"/>
    <cellStyle name="Separador de milhares 4 3 2 2 11" xfId="11635"/>
    <cellStyle name="Separador de milhares 4 3 2 2 2" xfId="2139"/>
    <cellStyle name="Separador de milhares 4 3 2 2 2 2" xfId="10477"/>
    <cellStyle name="Separador de milhares 4 3 2 2 2 2 2" xfId="11488"/>
    <cellStyle name="Separador de milhares 4 3 2 2 2 3" xfId="13372"/>
    <cellStyle name="Separador de milhares 4 3 2 2 3" xfId="2950"/>
    <cellStyle name="Separador de milhares 4 3 2 2 4" xfId="3859"/>
    <cellStyle name="Separador de milhares 4 3 2 2 4 2" xfId="12588"/>
    <cellStyle name="Separador de milhares 4 3 2 2 5" xfId="4662"/>
    <cellStyle name="Separador de milhares 4 3 2 2 6" xfId="5474"/>
    <cellStyle name="Separador de milhares 4 3 2 2 7" xfId="7030"/>
    <cellStyle name="Separador de milhares 4 3 2 2 8" xfId="7833"/>
    <cellStyle name="Separador de milhares 4 3 2 2 9" xfId="8647"/>
    <cellStyle name="Separador de milhares 4 3 2 2_COTAÇÕES (2)" xfId="6140"/>
    <cellStyle name="Separador de milhares 4 3 2 3" xfId="1935"/>
    <cellStyle name="Separador de milhares 4 3 2 3 2" xfId="10476"/>
    <cellStyle name="Separador de milhares 4 3 2 3 2 2" xfId="11290"/>
    <cellStyle name="Separador de milhares 4 3 2 3 3" xfId="13225"/>
    <cellStyle name="Separador de milhares 4 3 2 4" xfId="2746"/>
    <cellStyle name="Separador de milhares 4 3 2 5" xfId="3747"/>
    <cellStyle name="Separador de milhares 4 3 2 5 2" xfId="12587"/>
    <cellStyle name="Separador de milhares 4 3 2 6" xfId="4550"/>
    <cellStyle name="Separador de milhares 4 3 2 7" xfId="5362"/>
    <cellStyle name="Separador de milhares 4 3 2 8" xfId="6918"/>
    <cellStyle name="Separador de milhares 4 3 2 9" xfId="7721"/>
    <cellStyle name="Separador de milhares 4 3 2_COTAÇÕES (2)" xfId="6139"/>
    <cellStyle name="Separador de milhares 4 3 3" xfId="1934"/>
    <cellStyle name="Separador de milhares 4 3 3 2" xfId="10475"/>
    <cellStyle name="Separador de milhares 4 3 3 2 2" xfId="11289"/>
    <cellStyle name="Separador de milhares 4 3 3 3" xfId="13224"/>
    <cellStyle name="Separador de milhares 4 3 4" xfId="2745"/>
    <cellStyle name="Separador de milhares 4 3 5" xfId="3743"/>
    <cellStyle name="Separador de milhares 4 3 5 2" xfId="12586"/>
    <cellStyle name="Separador de milhares 4 3 6" xfId="4546"/>
    <cellStyle name="Separador de milhares 4 3 7" xfId="5358"/>
    <cellStyle name="Separador de milhares 4 3 8" xfId="6914"/>
    <cellStyle name="Separador de milhares 4 3 9" xfId="7717"/>
    <cellStyle name="Separador de milhares 4 3_AQPNG_ORC_R01_2013_11_22(OBRA COMPLETA) 29112013-2" xfId="1088"/>
    <cellStyle name="Separador de milhares 4 4" xfId="1089"/>
    <cellStyle name="Separador de milhares 4 4 10" xfId="7732"/>
    <cellStyle name="Separador de milhares 4 4 11" xfId="8546"/>
    <cellStyle name="Separador de milhares 4 4 12" xfId="9282"/>
    <cellStyle name="Separador de milhares 4 4 13" xfId="10080"/>
    <cellStyle name="Separador de milhares 4 4 2" xfId="1090"/>
    <cellStyle name="Separador de milhares 4 4 2 10" xfId="7834"/>
    <cellStyle name="Separador de milhares 4 4 2 11" xfId="8648"/>
    <cellStyle name="Separador de milhares 4 4 2 12" xfId="9283"/>
    <cellStyle name="Separador de milhares 4 4 2 13" xfId="11987"/>
    <cellStyle name="Separador de milhares 4 4 2 2" xfId="1091"/>
    <cellStyle name="Separador de milhares 4 4 2 2 10" xfId="8649"/>
    <cellStyle name="Separador de milhares 4 4 2 2 11" xfId="9284"/>
    <cellStyle name="Separador de milhares 4 4 2 2 12" xfId="11673"/>
    <cellStyle name="Separador de milhares 4 4 2 2 2" xfId="1092"/>
    <cellStyle name="Separador de milhares 4 4 2 2 2 10" xfId="9487"/>
    <cellStyle name="Separador de milhares 4 4 2 2 2 11" xfId="9918"/>
    <cellStyle name="Separador de milhares 4 4 2 2 2 2" xfId="2141"/>
    <cellStyle name="Separador de milhares 4 4 2 2 2 2 2" xfId="10481"/>
    <cellStyle name="Separador de milhares 4 4 2 2 2 2 2 2" xfId="11490"/>
    <cellStyle name="Separador de milhares 4 4 2 2 2 2 3" xfId="13374"/>
    <cellStyle name="Separador de milhares 4 4 2 2 2 3" xfId="2952"/>
    <cellStyle name="Separador de milhares 4 4 2 2 2 4" xfId="3862"/>
    <cellStyle name="Separador de milhares 4 4 2 2 2 4 2" xfId="12592"/>
    <cellStyle name="Separador de milhares 4 4 2 2 2 5" xfId="4665"/>
    <cellStyle name="Separador de milhares 4 4 2 2 2 6" xfId="5477"/>
    <cellStyle name="Separador de milhares 4 4 2 2 2 7" xfId="7033"/>
    <cellStyle name="Separador de milhares 4 4 2 2 2 8" xfId="7836"/>
    <cellStyle name="Separador de milhares 4 4 2 2 2 9" xfId="8650"/>
    <cellStyle name="Separador de milhares 4 4 2 2 2_COTAÇÕES (2)" xfId="6144"/>
    <cellStyle name="Separador de milhares 4 4 2 2 3" xfId="1938"/>
    <cellStyle name="Separador de milhares 4 4 2 2 3 2" xfId="10480"/>
    <cellStyle name="Separador de milhares 4 4 2 2 3 2 2" xfId="11293"/>
    <cellStyle name="Separador de milhares 4 4 2 2 3 3" xfId="13228"/>
    <cellStyle name="Separador de milhares 4 4 2 2 4" xfId="2749"/>
    <cellStyle name="Separador de milhares 4 4 2 2 5" xfId="3861"/>
    <cellStyle name="Separador de milhares 4 4 2 2 5 2" xfId="12591"/>
    <cellStyle name="Separador de milhares 4 4 2 2 6" xfId="4664"/>
    <cellStyle name="Separador de milhares 4 4 2 2 7" xfId="5476"/>
    <cellStyle name="Separador de milhares 4 4 2 2 8" xfId="7032"/>
    <cellStyle name="Separador de milhares 4 4 2 2 9" xfId="7835"/>
    <cellStyle name="Separador de milhares 4 4 2 2_COTAÇÕES (2)" xfId="6143"/>
    <cellStyle name="Separador de milhares 4 4 2 3" xfId="1093"/>
    <cellStyle name="Separador de milhares 4 4 2 3 10" xfId="9486"/>
    <cellStyle name="Separador de milhares 4 4 2 3 11" xfId="11033"/>
    <cellStyle name="Separador de milhares 4 4 2 3 2" xfId="2140"/>
    <cellStyle name="Separador de milhares 4 4 2 3 2 2" xfId="10482"/>
    <cellStyle name="Separador de milhares 4 4 2 3 2 2 2" xfId="11489"/>
    <cellStyle name="Separador de milhares 4 4 2 3 2 3" xfId="13373"/>
    <cellStyle name="Separador de milhares 4 4 2 3 3" xfId="2951"/>
    <cellStyle name="Separador de milhares 4 4 2 3 4" xfId="3863"/>
    <cellStyle name="Separador de milhares 4 4 2 3 4 2" xfId="12593"/>
    <cellStyle name="Separador de milhares 4 4 2 3 5" xfId="4666"/>
    <cellStyle name="Separador de milhares 4 4 2 3 6" xfId="5478"/>
    <cellStyle name="Separador de milhares 4 4 2 3 7" xfId="7034"/>
    <cellStyle name="Separador de milhares 4 4 2 3 8" xfId="7837"/>
    <cellStyle name="Separador de milhares 4 4 2 3 9" xfId="8651"/>
    <cellStyle name="Separador de milhares 4 4 2 3_COTAÇÕES (2)" xfId="6145"/>
    <cellStyle name="Separador de milhares 4 4 2 4" xfId="1937"/>
    <cellStyle name="Separador de milhares 4 4 2 4 2" xfId="10479"/>
    <cellStyle name="Separador de milhares 4 4 2 4 2 2" xfId="11292"/>
    <cellStyle name="Separador de milhares 4 4 2 4 3" xfId="13227"/>
    <cellStyle name="Separador de milhares 4 4 2 5" xfId="2748"/>
    <cellStyle name="Separador de milhares 4 4 2 6" xfId="3860"/>
    <cellStyle name="Separador de milhares 4 4 2 6 2" xfId="12590"/>
    <cellStyle name="Separador de milhares 4 4 2 7" xfId="4663"/>
    <cellStyle name="Separador de milhares 4 4 2 8" xfId="5475"/>
    <cellStyle name="Separador de milhares 4 4 2 9" xfId="7031"/>
    <cellStyle name="Separador de milhares 4 4 2_COTAÇÕES (2)" xfId="6142"/>
    <cellStyle name="Separador de milhares 4 4 3" xfId="1094"/>
    <cellStyle name="Separador de milhares 4 4 3 10" xfId="7695"/>
    <cellStyle name="Separador de milhares 4 4 3 11" xfId="8508"/>
    <cellStyle name="Separador de milhares 4 4 3 12" xfId="9285"/>
    <cellStyle name="Separador de milhares 4 4 3 13" xfId="11988"/>
    <cellStyle name="Separador de milhares 4 4 3 2" xfId="1095"/>
    <cellStyle name="Separador de milhares 4 4 3 2 10" xfId="8652"/>
    <cellStyle name="Separador de milhares 4 4 3 2 11" xfId="9286"/>
    <cellStyle name="Separador de milhares 4 4 3 2 12" xfId="11667"/>
    <cellStyle name="Separador de milhares 4 4 3 2 2" xfId="1096"/>
    <cellStyle name="Separador de milhares 4 4 3 2 2 10" xfId="9489"/>
    <cellStyle name="Separador de milhares 4 4 3 2 2 11" xfId="11636"/>
    <cellStyle name="Separador de milhares 4 4 3 2 2 2" xfId="2143"/>
    <cellStyle name="Separador de milhares 4 4 3 2 2 2 2" xfId="10485"/>
    <cellStyle name="Separador de milhares 4 4 3 2 2 2 2 2" xfId="11492"/>
    <cellStyle name="Separador de milhares 4 4 3 2 2 2 3" xfId="13376"/>
    <cellStyle name="Separador de milhares 4 4 3 2 2 3" xfId="2954"/>
    <cellStyle name="Separador de milhares 4 4 3 2 2 4" xfId="3865"/>
    <cellStyle name="Separador de milhares 4 4 3 2 2 4 2" xfId="12596"/>
    <cellStyle name="Separador de milhares 4 4 3 2 2 5" xfId="4668"/>
    <cellStyle name="Separador de milhares 4 4 3 2 2 6" xfId="5480"/>
    <cellStyle name="Separador de milhares 4 4 3 2 2 7" xfId="7036"/>
    <cellStyle name="Separador de milhares 4 4 3 2 2 8" xfId="7839"/>
    <cellStyle name="Separador de milhares 4 4 3 2 2 9" xfId="8653"/>
    <cellStyle name="Separador de milhares 4 4 3 2 2_COTAÇÕES (2)" xfId="6148"/>
    <cellStyle name="Separador de milhares 4 4 3 2 3" xfId="1940"/>
    <cellStyle name="Separador de milhares 4 4 3 2 3 2" xfId="10484"/>
    <cellStyle name="Separador de milhares 4 4 3 2 3 2 2" xfId="11295"/>
    <cellStyle name="Separador de milhares 4 4 3 2 3 3" xfId="13230"/>
    <cellStyle name="Separador de milhares 4 4 3 2 4" xfId="2751"/>
    <cellStyle name="Separador de milhares 4 4 3 2 5" xfId="3864"/>
    <cellStyle name="Separador de milhares 4 4 3 2 5 2" xfId="12595"/>
    <cellStyle name="Separador de milhares 4 4 3 2 6" xfId="4667"/>
    <cellStyle name="Separador de milhares 4 4 3 2 7" xfId="5479"/>
    <cellStyle name="Separador de milhares 4 4 3 2 8" xfId="7035"/>
    <cellStyle name="Separador de milhares 4 4 3 2 9" xfId="7838"/>
    <cellStyle name="Separador de milhares 4 4 3 2_COTAÇÕES (2)" xfId="6147"/>
    <cellStyle name="Separador de milhares 4 4 3 3" xfId="1097"/>
    <cellStyle name="Separador de milhares 4 4 3 3 10" xfId="9488"/>
    <cellStyle name="Separador de milhares 4 4 3 3 11" xfId="11952"/>
    <cellStyle name="Separador de milhares 4 4 3 3 2" xfId="2142"/>
    <cellStyle name="Separador de milhares 4 4 3 3 2 2" xfId="10486"/>
    <cellStyle name="Separador de milhares 4 4 3 3 2 2 2" xfId="11491"/>
    <cellStyle name="Separador de milhares 4 4 3 3 2 3" xfId="13375"/>
    <cellStyle name="Separador de milhares 4 4 3 3 3" xfId="2953"/>
    <cellStyle name="Separador de milhares 4 4 3 3 4" xfId="3370"/>
    <cellStyle name="Separador de milhares 4 4 3 3 4 2" xfId="12597"/>
    <cellStyle name="Separador de milhares 4 4 3 3 5" xfId="4179"/>
    <cellStyle name="Separador de milhares 4 4 3 3 6" xfId="4991"/>
    <cellStyle name="Separador de milhares 4 4 3 3 7" xfId="6541"/>
    <cellStyle name="Separador de milhares 4 4 3 3 8" xfId="7350"/>
    <cellStyle name="Separador de milhares 4 4 3 3 9" xfId="8163"/>
    <cellStyle name="Separador de milhares 4 4 3 3_COTAÇÕES (2)" xfId="6149"/>
    <cellStyle name="Separador de milhares 4 4 3 4" xfId="1939"/>
    <cellStyle name="Separador de milhares 4 4 3 4 2" xfId="10483"/>
    <cellStyle name="Separador de milhares 4 4 3 4 2 2" xfId="11294"/>
    <cellStyle name="Separador de milhares 4 4 3 4 3" xfId="13229"/>
    <cellStyle name="Separador de milhares 4 4 3 5" xfId="2750"/>
    <cellStyle name="Separador de milhares 4 4 3 6" xfId="3721"/>
    <cellStyle name="Separador de milhares 4 4 3 6 2" xfId="12594"/>
    <cellStyle name="Separador de milhares 4 4 3 7" xfId="4524"/>
    <cellStyle name="Separador de milhares 4 4 3 8" xfId="5336"/>
    <cellStyle name="Separador de milhares 4 4 3 9" xfId="6892"/>
    <cellStyle name="Separador de milhares 4 4 3_COTAÇÕES (2)" xfId="6146"/>
    <cellStyle name="Separador de milhares 4 4 4" xfId="1936"/>
    <cellStyle name="Separador de milhares 4 4 4 2" xfId="10478"/>
    <cellStyle name="Separador de milhares 4 4 4 2 2" xfId="11291"/>
    <cellStyle name="Separador de milhares 4 4 4 3" xfId="13226"/>
    <cellStyle name="Separador de milhares 4 4 5" xfId="2747"/>
    <cellStyle name="Separador de milhares 4 4 6" xfId="3758"/>
    <cellStyle name="Separador de milhares 4 4 6 2" xfId="12589"/>
    <cellStyle name="Separador de milhares 4 4 7" xfId="4561"/>
    <cellStyle name="Separador de milhares 4 4 8" xfId="5373"/>
    <cellStyle name="Separador de milhares 4 4 9" xfId="6929"/>
    <cellStyle name="Separador de milhares 4 4_COTAÇÕES (2)" xfId="6141"/>
    <cellStyle name="Separador de milhares 4 5" xfId="1098"/>
    <cellStyle name="Separador de milhares 4 5 10" xfId="8548"/>
    <cellStyle name="Separador de milhares 4 5 11" xfId="9287"/>
    <cellStyle name="Separador de milhares 4 5 12" xfId="11067"/>
    <cellStyle name="Separador de milhares 4 5 2" xfId="1099"/>
    <cellStyle name="Separador de milhares 4 5 2 10" xfId="7736"/>
    <cellStyle name="Separador de milhares 4 5 2 11" xfId="8550"/>
    <cellStyle name="Separador de milhares 4 5 2 12" xfId="9288"/>
    <cellStyle name="Separador de milhares 4 5 2 13" xfId="11671"/>
    <cellStyle name="Separador de milhares 4 5 2 2" xfId="1100"/>
    <cellStyle name="Separador de milhares 4 5 2 2 10" xfId="7946"/>
    <cellStyle name="Separador de milhares 4 5 2 2 11" xfId="9289"/>
    <cellStyle name="Separador de milhares 4 5 2 2 12" xfId="11986"/>
    <cellStyle name="Separador de milhares 4 5 2 2 2" xfId="1101"/>
    <cellStyle name="Separador de milhares 4 5 2 2 2 10" xfId="9491"/>
    <cellStyle name="Separador de milhares 4 5 2 2 2 11" xfId="11627"/>
    <cellStyle name="Separador de milhares 4 5 2 2 2 2" xfId="2145"/>
    <cellStyle name="Separador de milhares 4 5 2 2 2 2 2" xfId="10490"/>
    <cellStyle name="Separador de milhares 4 5 2 2 2 2 2 2" xfId="11494"/>
    <cellStyle name="Separador de milhares 4 5 2 2 2 2 3" xfId="13378"/>
    <cellStyle name="Separador de milhares 4 5 2 2 2 3" xfId="2956"/>
    <cellStyle name="Separador de milhares 4 5 2 2 2 4" xfId="3866"/>
    <cellStyle name="Separador de milhares 4 5 2 2 2 4 2" xfId="12601"/>
    <cellStyle name="Separador de milhares 4 5 2 2 2 5" xfId="4669"/>
    <cellStyle name="Separador de milhares 4 5 2 2 2 6" xfId="5481"/>
    <cellStyle name="Separador de milhares 4 5 2 2 2 7" xfId="7037"/>
    <cellStyle name="Separador de milhares 4 5 2 2 2 8" xfId="7840"/>
    <cellStyle name="Separador de milhares 4 5 2 2 2 9" xfId="8654"/>
    <cellStyle name="Separador de milhares 4 5 2 2 2_COTAÇÕES (2)" xfId="6153"/>
    <cellStyle name="Separador de milhares 4 5 2 2 3" xfId="1943"/>
    <cellStyle name="Separador de milhares 4 5 2 2 3 2" xfId="10489"/>
    <cellStyle name="Separador de milhares 4 5 2 2 3 2 2" xfId="11298"/>
    <cellStyle name="Separador de milhares 4 5 2 2 3 3" xfId="13233"/>
    <cellStyle name="Separador de milhares 4 5 2 2 4" xfId="2754"/>
    <cellStyle name="Separador de milhares 4 5 2 2 5" xfId="3150"/>
    <cellStyle name="Separador de milhares 4 5 2 2 5 2" xfId="12600"/>
    <cellStyle name="Separador de milhares 4 5 2 2 6" xfId="3962"/>
    <cellStyle name="Separador de milhares 4 5 2 2 7" xfId="4774"/>
    <cellStyle name="Separador de milhares 4 5 2 2 8" xfId="6321"/>
    <cellStyle name="Separador de milhares 4 5 2 2 9" xfId="7133"/>
    <cellStyle name="Separador de milhares 4 5 2 2_COTAÇÕES (2)" xfId="6152"/>
    <cellStyle name="Separador de milhares 4 5 2 3" xfId="1102"/>
    <cellStyle name="Separador de milhares 4 5 2 3 10" xfId="9490"/>
    <cellStyle name="Separador de milhares 4 5 2 3 11" xfId="11953"/>
    <cellStyle name="Separador de milhares 4 5 2 3 2" xfId="2144"/>
    <cellStyle name="Separador de milhares 4 5 2 3 2 2" xfId="10491"/>
    <cellStyle name="Separador de milhares 4 5 2 3 2 2 2" xfId="11493"/>
    <cellStyle name="Separador de milhares 4 5 2 3 2 3" xfId="13377"/>
    <cellStyle name="Separador de milhares 4 5 2 3 3" xfId="2955"/>
    <cellStyle name="Separador de milhares 4 5 2 3 4" xfId="3113"/>
    <cellStyle name="Separador de milhares 4 5 2 3 4 2" xfId="12602"/>
    <cellStyle name="Separador de milhares 4 5 2 3 5" xfId="3239"/>
    <cellStyle name="Separador de milhares 4 5 2 3 6" xfId="4737"/>
    <cellStyle name="Separador de milhares 4 5 2 3 7" xfId="6284"/>
    <cellStyle name="Separador de milhares 4 5 2 3 8" xfId="6410"/>
    <cellStyle name="Separador de milhares 4 5 2 3 9" xfId="7909"/>
    <cellStyle name="Separador de milhares 4 5 2 3_COTAÇÕES (2)" xfId="6154"/>
    <cellStyle name="Separador de milhares 4 5 2 4" xfId="1942"/>
    <cellStyle name="Separador de milhares 4 5 2 4 2" xfId="10488"/>
    <cellStyle name="Separador de milhares 4 5 2 4 2 2" xfId="11297"/>
    <cellStyle name="Separador de milhares 4 5 2 4 3" xfId="13232"/>
    <cellStyle name="Separador de milhares 4 5 2 5" xfId="2753"/>
    <cellStyle name="Separador de milhares 4 5 2 6" xfId="3762"/>
    <cellStyle name="Separador de milhares 4 5 2 6 2" xfId="12599"/>
    <cellStyle name="Separador de milhares 4 5 2 7" xfId="4565"/>
    <cellStyle name="Separador de milhares 4 5 2 8" xfId="5377"/>
    <cellStyle name="Separador de milhares 4 5 2 9" xfId="6933"/>
    <cellStyle name="Separador de milhares 4 5 2_COTAÇÕES (2)" xfId="6151"/>
    <cellStyle name="Separador de milhares 4 5 3" xfId="1941"/>
    <cellStyle name="Separador de milhares 4 5 3 2" xfId="10487"/>
    <cellStyle name="Separador de milhares 4 5 3 2 2" xfId="11296"/>
    <cellStyle name="Separador de milhares 4 5 3 3" xfId="13231"/>
    <cellStyle name="Separador de milhares 4 5 4" xfId="2752"/>
    <cellStyle name="Separador de milhares 4 5 5" xfId="3760"/>
    <cellStyle name="Separador de milhares 4 5 5 2" xfId="12598"/>
    <cellStyle name="Separador de milhares 4 5 6" xfId="4563"/>
    <cellStyle name="Separador de milhares 4 5 7" xfId="5375"/>
    <cellStyle name="Separador de milhares 4 5 8" xfId="6931"/>
    <cellStyle name="Separador de milhares 4 5 9" xfId="7734"/>
    <cellStyle name="Separador de milhares 4 5_COTAÇÕES (2)" xfId="6150"/>
    <cellStyle name="Separador de milhares 4 6" xfId="1103"/>
    <cellStyle name="Separador de milhares 4 6 10" xfId="8655"/>
    <cellStyle name="Separador de milhares 4 6 11" xfId="9290"/>
    <cellStyle name="Separador de milhares 4 6 12" xfId="11670"/>
    <cellStyle name="Separador de milhares 4 6 2" xfId="1104"/>
    <cellStyle name="Separador de milhares 4 6 2 10" xfId="7842"/>
    <cellStyle name="Separador de milhares 4 6 2 11" xfId="8656"/>
    <cellStyle name="Separador de milhares 4 6 2 12" xfId="9291"/>
    <cellStyle name="Separador de milhares 4 6 2 13" xfId="11070"/>
    <cellStyle name="Separador de milhares 4 6 2 2" xfId="1105"/>
    <cellStyle name="Separador de milhares 4 6 2 2 10" xfId="8657"/>
    <cellStyle name="Separador de milhares 4 6 2 2 11" xfId="9292"/>
    <cellStyle name="Separador de milhares 4 6 2 2 12" xfId="10074"/>
    <cellStyle name="Separador de milhares 4 6 2 2 2" xfId="1106"/>
    <cellStyle name="Separador de milhares 4 6 2 2 2 10" xfId="9493"/>
    <cellStyle name="Separador de milhares 4 6 2 2 2 11" xfId="9915"/>
    <cellStyle name="Separador de milhares 4 6 2 2 2 2" xfId="2147"/>
    <cellStyle name="Separador de milhares 4 6 2 2 2 2 2" xfId="10495"/>
    <cellStyle name="Separador de milhares 4 6 2 2 2 2 2 2" xfId="11496"/>
    <cellStyle name="Separador de milhares 4 6 2 2 2 2 3" xfId="13380"/>
    <cellStyle name="Separador de milhares 4 6 2 2 2 3" xfId="2958"/>
    <cellStyle name="Separador de milhares 4 6 2 2 2 4" xfId="3228"/>
    <cellStyle name="Separador de milhares 4 6 2 2 2 4 2" xfId="12606"/>
    <cellStyle name="Separador de milhares 4 6 2 2 2 5" xfId="4040"/>
    <cellStyle name="Separador de milhares 4 6 2 2 2 6" xfId="4852"/>
    <cellStyle name="Separador de milhares 4 6 2 2 2 7" xfId="6399"/>
    <cellStyle name="Separador de milhares 4 6 2 2 2 8" xfId="7211"/>
    <cellStyle name="Separador de milhares 4 6 2 2 2 9" xfId="8024"/>
    <cellStyle name="Separador de milhares 4 6 2 2 2_COTAÇÕES (2)" xfId="6158"/>
    <cellStyle name="Separador de milhares 4 6 2 2 3" xfId="1946"/>
    <cellStyle name="Separador de milhares 4 6 2 2 3 2" xfId="10494"/>
    <cellStyle name="Separador de milhares 4 6 2 2 3 2 2" xfId="11301"/>
    <cellStyle name="Separador de milhares 4 6 2 2 3 3" xfId="13236"/>
    <cellStyle name="Separador de milhares 4 6 2 2 4" xfId="2757"/>
    <cellStyle name="Separador de milhares 4 6 2 2 5" xfId="3869"/>
    <cellStyle name="Separador de milhares 4 6 2 2 5 2" xfId="12605"/>
    <cellStyle name="Separador de milhares 4 6 2 2 6" xfId="4672"/>
    <cellStyle name="Separador de milhares 4 6 2 2 7" xfId="5484"/>
    <cellStyle name="Separador de milhares 4 6 2 2 8" xfId="7040"/>
    <cellStyle name="Separador de milhares 4 6 2 2 9" xfId="7843"/>
    <cellStyle name="Separador de milhares 4 6 2 2_COTAÇÕES (2)" xfId="6157"/>
    <cellStyle name="Separador de milhares 4 6 2 3" xfId="1107"/>
    <cellStyle name="Separador de milhares 4 6 2 3 10" xfId="9492"/>
    <cellStyle name="Separador de milhares 4 6 2 3 11" xfId="11025"/>
    <cellStyle name="Separador de milhares 4 6 2 3 2" xfId="2146"/>
    <cellStyle name="Separador de milhares 4 6 2 3 2 2" xfId="10496"/>
    <cellStyle name="Separador de milhares 4 6 2 3 2 2 2" xfId="11495"/>
    <cellStyle name="Separador de milhares 4 6 2 3 2 3" xfId="13379"/>
    <cellStyle name="Separador de milhares 4 6 2 3 3" xfId="2957"/>
    <cellStyle name="Separador de milhares 4 6 2 3 4" xfId="3871"/>
    <cellStyle name="Separador de milhares 4 6 2 3 4 2" xfId="12607"/>
    <cellStyle name="Separador de milhares 4 6 2 3 5" xfId="4674"/>
    <cellStyle name="Separador de milhares 4 6 2 3 6" xfId="5486"/>
    <cellStyle name="Separador de milhares 4 6 2 3 7" xfId="7042"/>
    <cellStyle name="Separador de milhares 4 6 2 3 8" xfId="7845"/>
    <cellStyle name="Separador de milhares 4 6 2 3 9" xfId="8659"/>
    <cellStyle name="Separador de milhares 4 6 2 3_COTAÇÕES (2)" xfId="6159"/>
    <cellStyle name="Separador de milhares 4 6 2 4" xfId="1945"/>
    <cellStyle name="Separador de milhares 4 6 2 4 2" xfId="10493"/>
    <cellStyle name="Separador de milhares 4 6 2 4 2 2" xfId="11300"/>
    <cellStyle name="Separador de milhares 4 6 2 4 3" xfId="13235"/>
    <cellStyle name="Separador de milhares 4 6 2 5" xfId="2756"/>
    <cellStyle name="Separador de milhares 4 6 2 6" xfId="3868"/>
    <cellStyle name="Separador de milhares 4 6 2 6 2" xfId="12604"/>
    <cellStyle name="Separador de milhares 4 6 2 7" xfId="4671"/>
    <cellStyle name="Separador de milhares 4 6 2 8" xfId="5483"/>
    <cellStyle name="Separador de milhares 4 6 2 9" xfId="7039"/>
    <cellStyle name="Separador de milhares 4 6 2_COTAÇÕES (2)" xfId="6156"/>
    <cellStyle name="Separador de milhares 4 6 3" xfId="1944"/>
    <cellStyle name="Separador de milhares 4 6 3 2" xfId="10492"/>
    <cellStyle name="Separador de milhares 4 6 3 2 2" xfId="11299"/>
    <cellStyle name="Separador de milhares 4 6 3 3" xfId="13234"/>
    <cellStyle name="Separador de milhares 4 6 4" xfId="2755"/>
    <cellStyle name="Separador de milhares 4 6 5" xfId="3867"/>
    <cellStyle name="Separador de milhares 4 6 5 2" xfId="12603"/>
    <cellStyle name="Separador de milhares 4 6 6" xfId="4670"/>
    <cellStyle name="Separador de milhares 4 6 7" xfId="5482"/>
    <cellStyle name="Separador de milhares 4 6 8" xfId="7038"/>
    <cellStyle name="Separador de milhares 4 6 9" xfId="7841"/>
    <cellStyle name="Separador de milhares 4 6_COTAÇÕES (2)" xfId="6155"/>
    <cellStyle name="Separador de milhares 4 7" xfId="1108"/>
    <cellStyle name="Separador de milhares 4 7 10" xfId="8660"/>
    <cellStyle name="Separador de milhares 4 7 11" xfId="9293"/>
    <cellStyle name="Separador de milhares 4 7 12" xfId="11985"/>
    <cellStyle name="Separador de milhares 4 7 2" xfId="1109"/>
    <cellStyle name="Separador de milhares 4 7 2 10" xfId="7847"/>
    <cellStyle name="Separador de milhares 4 7 2 11" xfId="8661"/>
    <cellStyle name="Separador de milhares 4 7 2 12" xfId="9294"/>
    <cellStyle name="Separador de milhares 4 7 2 13" xfId="11668"/>
    <cellStyle name="Separador de milhares 4 7 2 2" xfId="1110"/>
    <cellStyle name="Separador de milhares 4 7 2 2 10" xfId="8466"/>
    <cellStyle name="Separador de milhares 4 7 2 2 11" xfId="9295"/>
    <cellStyle name="Separador de milhares 4 7 2 2 12" xfId="11068"/>
    <cellStyle name="Separador de milhares 4 7 2 2 2" xfId="1111"/>
    <cellStyle name="Separador de milhares 4 7 2 2 2 10" xfId="9495"/>
    <cellStyle name="Separador de milhares 4 7 2 2 2 11" xfId="11951"/>
    <cellStyle name="Separador de milhares 4 7 2 2 2 2" xfId="2149"/>
    <cellStyle name="Separador de milhares 4 7 2 2 2 2 2" xfId="10500"/>
    <cellStyle name="Separador de milhares 4 7 2 2 2 2 2 2" xfId="11498"/>
    <cellStyle name="Separador de milhares 4 7 2 2 2 2 3" xfId="13382"/>
    <cellStyle name="Separador de milhares 4 7 2 2 2 3" xfId="2960"/>
    <cellStyle name="Separador de milhares 4 7 2 2 2 4" xfId="3567"/>
    <cellStyle name="Separador de milhares 4 7 2 2 2 4 2" xfId="12611"/>
    <cellStyle name="Separador de milhares 4 7 2 2 2 5" xfId="4370"/>
    <cellStyle name="Separador de milhares 4 7 2 2 2 6" xfId="5182"/>
    <cellStyle name="Separador de milhares 4 7 2 2 2 7" xfId="6738"/>
    <cellStyle name="Separador de milhares 4 7 2 2 2 8" xfId="7541"/>
    <cellStyle name="Separador de milhares 4 7 2 2 2 9" xfId="8354"/>
    <cellStyle name="Separador de milhares 4 7 2 2 2_COTAÇÕES (2)" xfId="6163"/>
    <cellStyle name="Separador de milhares 4 7 2 2 3" xfId="1949"/>
    <cellStyle name="Separador de milhares 4 7 2 2 3 2" xfId="10499"/>
    <cellStyle name="Separador de milhares 4 7 2 2 3 2 2" xfId="11304"/>
    <cellStyle name="Separador de milhares 4 7 2 2 3 3" xfId="13239"/>
    <cellStyle name="Separador de milhares 4 7 2 2 4" xfId="2760"/>
    <cellStyle name="Separador de milhares 4 7 2 2 5" xfId="3679"/>
    <cellStyle name="Separador de milhares 4 7 2 2 5 2" xfId="12610"/>
    <cellStyle name="Separador de milhares 4 7 2 2 6" xfId="4482"/>
    <cellStyle name="Separador de milhares 4 7 2 2 7" xfId="5294"/>
    <cellStyle name="Separador de milhares 4 7 2 2 8" xfId="6850"/>
    <cellStyle name="Separador de milhares 4 7 2 2 9" xfId="7653"/>
    <cellStyle name="Separador de milhares 4 7 2 2_COTAÇÕES (2)" xfId="6162"/>
    <cellStyle name="Separador de milhares 4 7 2 3" xfId="1112"/>
    <cellStyle name="Separador de milhares 4 7 2 3 10" xfId="9494"/>
    <cellStyle name="Separador de milhares 4 7 2 3 11" xfId="11632"/>
    <cellStyle name="Separador de milhares 4 7 2 3 2" xfId="2148"/>
    <cellStyle name="Separador de milhares 4 7 2 3 2 2" xfId="10501"/>
    <cellStyle name="Separador de milhares 4 7 2 3 2 2 2" xfId="11497"/>
    <cellStyle name="Separador de milhares 4 7 2 3 2 3" xfId="13381"/>
    <cellStyle name="Separador de milhares 4 7 2 3 3" xfId="2959"/>
    <cellStyle name="Separador de milhares 4 7 2 3 4" xfId="3875"/>
    <cellStyle name="Separador de milhares 4 7 2 3 4 2" xfId="12612"/>
    <cellStyle name="Separador de milhares 4 7 2 3 5" xfId="4678"/>
    <cellStyle name="Separador de milhares 4 7 2 3 6" xfId="5490"/>
    <cellStyle name="Separador de milhares 4 7 2 3 7" xfId="7046"/>
    <cellStyle name="Separador de milhares 4 7 2 3 8" xfId="7849"/>
    <cellStyle name="Separador de milhares 4 7 2 3 9" xfId="8663"/>
    <cellStyle name="Separador de milhares 4 7 2 3_COTAÇÕES (2)" xfId="6164"/>
    <cellStyle name="Separador de milhares 4 7 2 4" xfId="1948"/>
    <cellStyle name="Separador de milhares 4 7 2 4 2" xfId="10498"/>
    <cellStyle name="Separador de milhares 4 7 2 4 2 2" xfId="11303"/>
    <cellStyle name="Separador de milhares 4 7 2 4 3" xfId="13238"/>
    <cellStyle name="Separador de milhares 4 7 2 5" xfId="2759"/>
    <cellStyle name="Separador de milhares 4 7 2 6" xfId="3873"/>
    <cellStyle name="Separador de milhares 4 7 2 6 2" xfId="12609"/>
    <cellStyle name="Separador de milhares 4 7 2 7" xfId="4676"/>
    <cellStyle name="Separador de milhares 4 7 2 8" xfId="5488"/>
    <cellStyle name="Separador de milhares 4 7 2 9" xfId="7044"/>
    <cellStyle name="Separador de milhares 4 7 2_COTAÇÕES (2)" xfId="6161"/>
    <cellStyle name="Separador de milhares 4 7 3" xfId="1947"/>
    <cellStyle name="Separador de milhares 4 7 3 2" xfId="10497"/>
    <cellStyle name="Separador de milhares 4 7 3 2 2" xfId="11302"/>
    <cellStyle name="Separador de milhares 4 7 3 3" xfId="13237"/>
    <cellStyle name="Separador de milhares 4 7 4" xfId="2758"/>
    <cellStyle name="Separador de milhares 4 7 5" xfId="3872"/>
    <cellStyle name="Separador de milhares 4 7 5 2" xfId="12608"/>
    <cellStyle name="Separador de milhares 4 7 6" xfId="4675"/>
    <cellStyle name="Separador de milhares 4 7 7" xfId="5487"/>
    <cellStyle name="Separador de milhares 4 7 8" xfId="7043"/>
    <cellStyle name="Separador de milhares 4 7 9" xfId="7846"/>
    <cellStyle name="Separador de milhares 4 7_COTAÇÕES (2)" xfId="6160"/>
    <cellStyle name="Separador de milhares 4 8" xfId="1113"/>
    <cellStyle name="Separador de milhares 4 8 10" xfId="9296"/>
    <cellStyle name="Separador de milhares 4 8 11" xfId="10069"/>
    <cellStyle name="Separador de milhares 4 8 2" xfId="1950"/>
    <cellStyle name="Separador de milhares 4 8 2 2" xfId="10502"/>
    <cellStyle name="Separador de milhares 4 8 2 2 2" xfId="11305"/>
    <cellStyle name="Separador de milhares 4 8 2 3" xfId="13240"/>
    <cellStyle name="Separador de milhares 4 8 3" xfId="2761"/>
    <cellStyle name="Separador de milhares 4 8 4" xfId="3876"/>
    <cellStyle name="Separador de milhares 4 8 4 2" xfId="12613"/>
    <cellStyle name="Separador de milhares 4 8 5" xfId="4679"/>
    <cellStyle name="Separador de milhares 4 8 6" xfId="5491"/>
    <cellStyle name="Separador de milhares 4 8 7" xfId="7047"/>
    <cellStyle name="Separador de milhares 4 8 8" xfId="7850"/>
    <cellStyle name="Separador de milhares 4 8 9" xfId="8664"/>
    <cellStyle name="Separador de milhares 4 8_COTAÇÕES (2)" xfId="6165"/>
    <cellStyle name="Separador de milhares 4 9" xfId="1931"/>
    <cellStyle name="Separador de milhares 4 9 2" xfId="10472"/>
    <cellStyle name="Separador de milhares 4 9 2 2" xfId="11286"/>
    <cellStyle name="Separador de milhares 4 9 3" xfId="13221"/>
    <cellStyle name="Separador de milhares 4_AQPNG_ORC_R01_2013_11_22(OBRA COMPLETA) 29112013-2" xfId="1114"/>
    <cellStyle name="Separador de milhares 5" xfId="1115"/>
    <cellStyle name="Separador de milhares 5 10" xfId="8665"/>
    <cellStyle name="Separador de milhares 5 11" xfId="9297"/>
    <cellStyle name="Separador de milhares 5 12" xfId="11669"/>
    <cellStyle name="Separador de milhares 5 2" xfId="1116"/>
    <cellStyle name="Separador de milhares 5 2 10" xfId="8666"/>
    <cellStyle name="Separador de milhares 5 2 11" xfId="9298"/>
    <cellStyle name="Separador de milhares 5 2 12" xfId="11984"/>
    <cellStyle name="Separador de milhares 5 2 2" xfId="1117"/>
    <cellStyle name="Separador de milhares 5 2 2 10" xfId="9496"/>
    <cellStyle name="Separador de milhares 5 2 2 11" xfId="11630"/>
    <cellStyle name="Separador de milhares 5 2 2 2" xfId="2150"/>
    <cellStyle name="Separador de milhares 5 2 2 2 2" xfId="10505"/>
    <cellStyle name="Separador de milhares 5 2 2 2 2 2" xfId="11499"/>
    <cellStyle name="Separador de milhares 5 2 2 2 3" xfId="13383"/>
    <cellStyle name="Separador de milhares 5 2 2 3" xfId="2961"/>
    <cellStyle name="Separador de milhares 5 2 2 4" xfId="3879"/>
    <cellStyle name="Separador de milhares 5 2 2 4 2" xfId="12616"/>
    <cellStyle name="Separador de milhares 5 2 2 5" xfId="4682"/>
    <cellStyle name="Separador de milhares 5 2 2 6" xfId="5494"/>
    <cellStyle name="Separador de milhares 5 2 2 7" xfId="7050"/>
    <cellStyle name="Separador de milhares 5 2 2 8" xfId="7853"/>
    <cellStyle name="Separador de milhares 5 2 2 9" xfId="8667"/>
    <cellStyle name="Separador de milhares 5 2 2_COTAÇÕES (2)" xfId="6167"/>
    <cellStyle name="Separador de milhares 5 2 3" xfId="1952"/>
    <cellStyle name="Separador de milhares 5 2 3 2" xfId="10504"/>
    <cellStyle name="Separador de milhares 5 2 3 2 2" xfId="11307"/>
    <cellStyle name="Separador de milhares 5 2 3 3" xfId="13242"/>
    <cellStyle name="Separador de milhares 5 2 4" xfId="2763"/>
    <cellStyle name="Separador de milhares 5 2 5" xfId="3878"/>
    <cellStyle name="Separador de milhares 5 2 5 2" xfId="12615"/>
    <cellStyle name="Separador de milhares 5 2 6" xfId="4681"/>
    <cellStyle name="Separador de milhares 5 2 7" xfId="5493"/>
    <cellStyle name="Separador de milhares 5 2 8" xfId="7049"/>
    <cellStyle name="Separador de milhares 5 2 9" xfId="7852"/>
    <cellStyle name="Separador de milhares 5 2_COTAÇÕES (2)" xfId="6166"/>
    <cellStyle name="Separador de milhares 5 3" xfId="1951"/>
    <cellStyle name="Separador de milhares 5 3 2" xfId="10503"/>
    <cellStyle name="Separador de milhares 5 3 2 2" xfId="11306"/>
    <cellStyle name="Separador de milhares 5 3 3" xfId="13241"/>
    <cellStyle name="Separador de milhares 5 4" xfId="2762"/>
    <cellStyle name="Separador de milhares 5 5" xfId="3877"/>
    <cellStyle name="Separador de milhares 5 5 2" xfId="12614"/>
    <cellStyle name="Separador de milhares 5 6" xfId="4680"/>
    <cellStyle name="Separador de milhares 5 7" xfId="5492"/>
    <cellStyle name="Separador de milhares 5 8" xfId="7048"/>
    <cellStyle name="Separador de milhares 5 9" xfId="7851"/>
    <cellStyle name="Separador de milhares 5_AQPNG_ORC_R01_2013_11_22(OBRA COMPLETA) 29112013-2" xfId="1118"/>
    <cellStyle name="Separador de milhares 6" xfId="1119"/>
    <cellStyle name="Separador de milhares 6 10" xfId="8669"/>
    <cellStyle name="Separador de milhares 6 11" xfId="9299"/>
    <cellStyle name="Separador de milhares 6 12" xfId="11066"/>
    <cellStyle name="Separador de milhares 6 2" xfId="1120"/>
    <cellStyle name="Separador de milhares 6 2 10" xfId="8671"/>
    <cellStyle name="Separador de milhares 6 2 11" xfId="9300"/>
    <cellStyle name="Separador de milhares 6 2 12" xfId="10067"/>
    <cellStyle name="Separador de milhares 6 2 2" xfId="1121"/>
    <cellStyle name="Separador de milhares 6 2 2 10" xfId="9497"/>
    <cellStyle name="Separador de milhares 6 2 2 11" xfId="11028"/>
    <cellStyle name="Separador de milhares 6 2 2 2" xfId="2151"/>
    <cellStyle name="Separador de milhares 6 2 2 2 2" xfId="10508"/>
    <cellStyle name="Separador de milhares 6 2 2 2 2 2" xfId="11500"/>
    <cellStyle name="Separador de milhares 6 2 2 2 3" xfId="13384"/>
    <cellStyle name="Separador de milhares 6 2 2 3" xfId="2962"/>
    <cellStyle name="Separador de milhares 6 2 2 4" xfId="3884"/>
    <cellStyle name="Separador de milhares 6 2 2 4 2" xfId="12619"/>
    <cellStyle name="Separador de milhares 6 2 2 5" xfId="4687"/>
    <cellStyle name="Separador de milhares 6 2 2 6" xfId="5499"/>
    <cellStyle name="Separador de milhares 6 2 2 7" xfId="7055"/>
    <cellStyle name="Separador de milhares 6 2 2 8" xfId="7858"/>
    <cellStyle name="Separador de milhares 6 2 2 9" xfId="8672"/>
    <cellStyle name="Separador de milhares 6 2 2_COTAÇÕES (2)" xfId="6169"/>
    <cellStyle name="Separador de milhares 6 2 3" xfId="1954"/>
    <cellStyle name="Separador de milhares 6 2 3 2" xfId="10507"/>
    <cellStyle name="Separador de milhares 6 2 3 2 2" xfId="11309"/>
    <cellStyle name="Separador de milhares 6 2 3 3" xfId="13244"/>
    <cellStyle name="Separador de milhares 6 2 4" xfId="2765"/>
    <cellStyle name="Separador de milhares 6 2 5" xfId="3883"/>
    <cellStyle name="Separador de milhares 6 2 5 2" xfId="12618"/>
    <cellStyle name="Separador de milhares 6 2 6" xfId="4686"/>
    <cellStyle name="Separador de milhares 6 2 7" xfId="5498"/>
    <cellStyle name="Separador de milhares 6 2 8" xfId="7054"/>
    <cellStyle name="Separador de milhares 6 2 9" xfId="7857"/>
    <cellStyle name="Separador de milhares 6 2_COTAÇÕES (2)" xfId="6168"/>
    <cellStyle name="Separador de milhares 6 3" xfId="1953"/>
    <cellStyle name="Separador de milhares 6 3 2" xfId="10506"/>
    <cellStyle name="Separador de milhares 6 3 2 2" xfId="11308"/>
    <cellStyle name="Separador de milhares 6 3 3" xfId="13243"/>
    <cellStyle name="Separador de milhares 6 4" xfId="2764"/>
    <cellStyle name="Separador de milhares 6 5" xfId="3881"/>
    <cellStyle name="Separador de milhares 6 5 2" xfId="12617"/>
    <cellStyle name="Separador de milhares 6 6" xfId="4684"/>
    <cellStyle name="Separador de milhares 6 7" xfId="5496"/>
    <cellStyle name="Separador de milhares 6 8" xfId="7052"/>
    <cellStyle name="Separador de milhares 6 9" xfId="7855"/>
    <cellStyle name="Separador de milhares 6_AQPNG_ORC_R01_2013_11_22(OBRA COMPLETA) 29112013-2" xfId="1122"/>
    <cellStyle name="Separador de milhares 7" xfId="1123"/>
    <cellStyle name="Separador de milhares 7 10" xfId="5501"/>
    <cellStyle name="Separador de milhares 7 11" xfId="7057"/>
    <cellStyle name="Separador de milhares 7 12" xfId="7860"/>
    <cellStyle name="Separador de milhares 7 13" xfId="8674"/>
    <cellStyle name="Separador de milhares 7 14" xfId="9301"/>
    <cellStyle name="Separador de milhares 7 15" xfId="11983"/>
    <cellStyle name="Separador de milhares 7 2" xfId="1124"/>
    <cellStyle name="Separador de milhares 7 2 10" xfId="7861"/>
    <cellStyle name="Separador de milhares 7 2 11" xfId="8675"/>
    <cellStyle name="Separador de milhares 7 2 12" xfId="9302"/>
    <cellStyle name="Separador de milhares 7 2 13" xfId="11437"/>
    <cellStyle name="Separador de milhares 7 2 2" xfId="1125"/>
    <cellStyle name="Separador de milhares 7 2 2 10" xfId="8089"/>
    <cellStyle name="Separador de milhares 7 2 2 11" xfId="9303"/>
    <cellStyle name="Separador de milhares 7 2 2 12" xfId="10064"/>
    <cellStyle name="Separador de milhares 7 2 2 2" xfId="1126"/>
    <cellStyle name="Separador de milhares 7 2 2 2 10" xfId="9500"/>
    <cellStyle name="Separador de milhares 7 2 2 2 11" xfId="11628"/>
    <cellStyle name="Separador de milhares 7 2 2 2 2" xfId="2154"/>
    <cellStyle name="Separador de milhares 7 2 2 2 2 2" xfId="10512"/>
    <cellStyle name="Separador de milhares 7 2 2 2 2 2 2" xfId="11503"/>
    <cellStyle name="Separador de milhares 7 2 2 2 2 3" xfId="13387"/>
    <cellStyle name="Separador de milhares 7 2 2 2 3" xfId="2965"/>
    <cellStyle name="Separador de milhares 7 2 2 2 4" xfId="3170"/>
    <cellStyle name="Separador de milhares 7 2 2 2 4 2" xfId="12623"/>
    <cellStyle name="Separador de milhares 7 2 2 2 5" xfId="3982"/>
    <cellStyle name="Separador de milhares 7 2 2 2 6" xfId="4794"/>
    <cellStyle name="Separador de milhares 7 2 2 2 7" xfId="6341"/>
    <cellStyle name="Separador de milhares 7 2 2 2 8" xfId="7153"/>
    <cellStyle name="Separador de milhares 7 2 2 2 9" xfId="7966"/>
    <cellStyle name="Separador de milhares 7 2 2 2_COTAÇÕES (2)" xfId="6173"/>
    <cellStyle name="Separador de milhares 7 2 2 3" xfId="1957"/>
    <cellStyle name="Separador de milhares 7 2 2 3 2" xfId="10511"/>
    <cellStyle name="Separador de milhares 7 2 2 3 2 2" xfId="11312"/>
    <cellStyle name="Separador de milhares 7 2 2 3 3" xfId="13247"/>
    <cellStyle name="Separador de milhares 7 2 2 4" xfId="2768"/>
    <cellStyle name="Separador de milhares 7 2 2 5" xfId="3296"/>
    <cellStyle name="Separador de milhares 7 2 2 5 2" xfId="12622"/>
    <cellStyle name="Separador de milhares 7 2 2 6" xfId="4105"/>
    <cellStyle name="Separador de milhares 7 2 2 7" xfId="4917"/>
    <cellStyle name="Separador de milhares 7 2 2 8" xfId="6467"/>
    <cellStyle name="Separador de milhares 7 2 2 9" xfId="7276"/>
    <cellStyle name="Separador de milhares 7 2 2_COTAÇÕES (2)" xfId="6172"/>
    <cellStyle name="Separador de milhares 7 2 3" xfId="1127"/>
    <cellStyle name="Separador de milhares 7 2 3 10" xfId="9499"/>
    <cellStyle name="Separador de milhares 7 2 3 11" xfId="11950"/>
    <cellStyle name="Separador de milhares 7 2 3 2" xfId="2153"/>
    <cellStyle name="Separador de milhares 7 2 3 2 2" xfId="10513"/>
    <cellStyle name="Separador de milhares 7 2 3 2 2 2" xfId="11502"/>
    <cellStyle name="Separador de milhares 7 2 3 2 3" xfId="13386"/>
    <cellStyle name="Separador de milhares 7 2 3 3" xfId="2964"/>
    <cellStyle name="Separador de milhares 7 2 3 4" xfId="3299"/>
    <cellStyle name="Separador de milhares 7 2 3 4 2" xfId="12624"/>
    <cellStyle name="Separador de milhares 7 2 3 5" xfId="4108"/>
    <cellStyle name="Separador de milhares 7 2 3 6" xfId="4920"/>
    <cellStyle name="Separador de milhares 7 2 3 7" xfId="6470"/>
    <cellStyle name="Separador de milhares 7 2 3 8" xfId="7279"/>
    <cellStyle name="Separador de milhares 7 2 3 9" xfId="8092"/>
    <cellStyle name="Separador de milhares 7 2 3_COTAÇÕES (2)" xfId="6174"/>
    <cellStyle name="Separador de milhares 7 2 4" xfId="1956"/>
    <cellStyle name="Separador de milhares 7 2 4 2" xfId="10510"/>
    <cellStyle name="Separador de milhares 7 2 4 2 2" xfId="11311"/>
    <cellStyle name="Separador de milhares 7 2 4 3" xfId="13246"/>
    <cellStyle name="Separador de milhares 7 2 5" xfId="2767"/>
    <cellStyle name="Separador de milhares 7 2 6" xfId="3887"/>
    <cellStyle name="Separador de milhares 7 2 6 2" xfId="12621"/>
    <cellStyle name="Separador de milhares 7 2 7" xfId="4690"/>
    <cellStyle name="Separador de milhares 7 2 8" xfId="5502"/>
    <cellStyle name="Separador de milhares 7 2 9" xfId="7058"/>
    <cellStyle name="Separador de milhares 7 2_COTAÇÕES (2)" xfId="6171"/>
    <cellStyle name="Separador de milhares 7 3" xfId="1128"/>
    <cellStyle name="Separador de milhares 7 3 10" xfId="8676"/>
    <cellStyle name="Separador de milhares 7 3 11" xfId="9304"/>
    <cellStyle name="Separador de milhares 7 3 12" xfId="11665"/>
    <cellStyle name="Separador de milhares 7 3 2" xfId="1129"/>
    <cellStyle name="Separador de milhares 7 3 2 10" xfId="9501"/>
    <cellStyle name="Separador de milhares 7 3 2 11" xfId="11026"/>
    <cellStyle name="Separador de milhares 7 3 2 2" xfId="2155"/>
    <cellStyle name="Separador de milhares 7 3 2 2 2" xfId="10515"/>
    <cellStyle name="Separador de milhares 7 3 2 2 2 2" xfId="11504"/>
    <cellStyle name="Separador de milhares 7 3 2 2 3" xfId="13388"/>
    <cellStyle name="Separador de milhares 7 3 2 3" xfId="2966"/>
    <cellStyle name="Separador de milhares 7 3 2 4" xfId="3313"/>
    <cellStyle name="Separador de milhares 7 3 2 4 2" xfId="12626"/>
    <cellStyle name="Separador de milhares 7 3 2 5" xfId="4122"/>
    <cellStyle name="Separador de milhares 7 3 2 6" xfId="4934"/>
    <cellStyle name="Separador de milhares 7 3 2 7" xfId="6484"/>
    <cellStyle name="Separador de milhares 7 3 2 8" xfId="7293"/>
    <cellStyle name="Separador de milhares 7 3 2 9" xfId="8106"/>
    <cellStyle name="Separador de milhares 7 3 2_COTAÇÕES (2)" xfId="6176"/>
    <cellStyle name="Separador de milhares 7 3 3" xfId="1958"/>
    <cellStyle name="Separador de milhares 7 3 3 2" xfId="10514"/>
    <cellStyle name="Separador de milhares 7 3 3 2 2" xfId="11313"/>
    <cellStyle name="Separador de milhares 7 3 3 3" xfId="13248"/>
    <cellStyle name="Separador de milhares 7 3 4" xfId="2769"/>
    <cellStyle name="Separador de milhares 7 3 5" xfId="3888"/>
    <cellStyle name="Separador de milhares 7 3 5 2" xfId="12625"/>
    <cellStyle name="Separador de milhares 7 3 6" xfId="4691"/>
    <cellStyle name="Separador de milhares 7 3 7" xfId="5503"/>
    <cellStyle name="Separador de milhares 7 3 8" xfId="7059"/>
    <cellStyle name="Separador de milhares 7 3 9" xfId="7862"/>
    <cellStyle name="Separador de milhares 7 3_COTAÇÕES (2)" xfId="6175"/>
    <cellStyle name="Separador de milhares 7 4" xfId="1130"/>
    <cellStyle name="Separador de milhares 7 4 10" xfId="8677"/>
    <cellStyle name="Separador de milhares 7 4 11" xfId="9305"/>
    <cellStyle name="Separador de milhares 7 4 12" xfId="11064"/>
    <cellStyle name="Separador de milhares 7 4 2" xfId="1131"/>
    <cellStyle name="Separador de milhares 7 4 2 10" xfId="9502"/>
    <cellStyle name="Separador de milhares 7 4 2 11" xfId="11629"/>
    <cellStyle name="Separador de milhares 7 4 2 2" xfId="2156"/>
    <cellStyle name="Separador de milhares 7 4 2 2 2" xfId="10517"/>
    <cellStyle name="Separador de milhares 7 4 2 2 2 2" xfId="11505"/>
    <cellStyle name="Separador de milhares 7 4 2 2 3" xfId="13389"/>
    <cellStyle name="Separador de milhares 7 4 2 3" xfId="2967"/>
    <cellStyle name="Separador de milhares 7 4 2 4" xfId="3166"/>
    <cellStyle name="Separador de milhares 7 4 2 4 2" xfId="12628"/>
    <cellStyle name="Separador de milhares 7 4 2 5" xfId="3978"/>
    <cellStyle name="Separador de milhares 7 4 2 6" xfId="4790"/>
    <cellStyle name="Separador de milhares 7 4 2 7" xfId="6337"/>
    <cellStyle name="Separador de milhares 7 4 2 8" xfId="7149"/>
    <cellStyle name="Separador de milhares 7 4 2 9" xfId="7962"/>
    <cellStyle name="Separador de milhares 7 4 2_COTAÇÕES (2)" xfId="6178"/>
    <cellStyle name="Separador de milhares 7 4 3" xfId="1959"/>
    <cellStyle name="Separador de milhares 7 4 3 2" xfId="10516"/>
    <cellStyle name="Separador de milhares 7 4 3 2 2" xfId="11314"/>
    <cellStyle name="Separador de milhares 7 4 3 3" xfId="13249"/>
    <cellStyle name="Separador de milhares 7 4 4" xfId="2770"/>
    <cellStyle name="Separador de milhares 7 4 5" xfId="3889"/>
    <cellStyle name="Separador de milhares 7 4 5 2" xfId="12627"/>
    <cellStyle name="Separador de milhares 7 4 6" xfId="4692"/>
    <cellStyle name="Separador de milhares 7 4 7" xfId="5504"/>
    <cellStyle name="Separador de milhares 7 4 8" xfId="7060"/>
    <cellStyle name="Separador de milhares 7 4 9" xfId="7863"/>
    <cellStyle name="Separador de milhares 7 4_COTAÇÕES (2)" xfId="6177"/>
    <cellStyle name="Separador de milhares 7 5" xfId="1132"/>
    <cellStyle name="Separador de milhares 7 5 10" xfId="9498"/>
    <cellStyle name="Separador de milhares 7 5 11" xfId="11631"/>
    <cellStyle name="Separador de milhares 7 5 2" xfId="2152"/>
    <cellStyle name="Separador de milhares 7 5 2 2" xfId="10518"/>
    <cellStyle name="Separador de milhares 7 5 2 2 2" xfId="11501"/>
    <cellStyle name="Separador de milhares 7 5 2 3" xfId="13385"/>
    <cellStyle name="Separador de milhares 7 5 3" xfId="2963"/>
    <cellStyle name="Separador de milhares 7 5 4" xfId="3890"/>
    <cellStyle name="Separador de milhares 7 5 4 2" xfId="12629"/>
    <cellStyle name="Separador de milhares 7 5 5" xfId="4693"/>
    <cellStyle name="Separador de milhares 7 5 6" xfId="5505"/>
    <cellStyle name="Separador de milhares 7 5 7" xfId="7061"/>
    <cellStyle name="Separador de milhares 7 5 8" xfId="7864"/>
    <cellStyle name="Separador de milhares 7 5 9" xfId="8678"/>
    <cellStyle name="Separador de milhares 7 5_COTAÇÕES (2)" xfId="6179"/>
    <cellStyle name="Separador de milhares 7 6" xfId="1955"/>
    <cellStyle name="Separador de milhares 7 6 2" xfId="10509"/>
    <cellStyle name="Separador de milhares 7 6 2 2" xfId="11310"/>
    <cellStyle name="Separador de milhares 7 6 3" xfId="13245"/>
    <cellStyle name="Separador de milhares 7 7" xfId="2766"/>
    <cellStyle name="Separador de milhares 7 8" xfId="3886"/>
    <cellStyle name="Separador de milhares 7 8 2" xfId="12620"/>
    <cellStyle name="Separador de milhares 7 9" xfId="4689"/>
    <cellStyle name="Separador de milhares 7_COTAÇÕES (2)" xfId="6170"/>
    <cellStyle name="Separador de milhares 8" xfId="1133"/>
    <cellStyle name="Separador de milhares 8 10" xfId="4350"/>
    <cellStyle name="Separador de milhares 8 11" xfId="5162"/>
    <cellStyle name="Separador de milhares 8 12" xfId="6715"/>
    <cellStyle name="Separador de milhares 8 13" xfId="7521"/>
    <cellStyle name="Separador de milhares 8 14" xfId="8334"/>
    <cellStyle name="Separador de milhares 8 15" xfId="9306"/>
    <cellStyle name="Separador de milhares 8 16" xfId="10063"/>
    <cellStyle name="Separador de milhares 8 2" xfId="1134"/>
    <cellStyle name="Separador de milhares 8 2 10" xfId="7062"/>
    <cellStyle name="Separador de milhares 8 2 11" xfId="7865"/>
    <cellStyle name="Separador de milhares 8 2 12" xfId="8679"/>
    <cellStyle name="Separador de milhares 8 2 13" xfId="9307"/>
    <cellStyle name="Separador de milhares 8 2 14" xfId="10055"/>
    <cellStyle name="Separador de milhares 8 2 2" xfId="1135"/>
    <cellStyle name="Separador de milhares 8 2 2 10" xfId="7866"/>
    <cellStyle name="Separador de milhares 8 2 2 11" xfId="8680"/>
    <cellStyle name="Separador de milhares 8 2 2 12" xfId="9308"/>
    <cellStyle name="Separador de milhares 8 2 2 13" xfId="11981"/>
    <cellStyle name="Separador de milhares 8 2 2 2" xfId="1136"/>
    <cellStyle name="Separador de milhares 8 2 2 2 10" xfId="8668"/>
    <cellStyle name="Separador de milhares 8 2 2 2 11" xfId="9309"/>
    <cellStyle name="Separador de milhares 8 2 2 2 12" xfId="11435"/>
    <cellStyle name="Separador de milhares 8 2 2 2 2" xfId="1137"/>
    <cellStyle name="Separador de milhares 8 2 2 2 2 10" xfId="9506"/>
    <cellStyle name="Separador de milhares 8 2 2 2 2 11" xfId="11016"/>
    <cellStyle name="Separador de milhares 8 2 2 2 2 2" xfId="2160"/>
    <cellStyle name="Separador de milhares 8 2 2 2 2 2 2" xfId="10523"/>
    <cellStyle name="Separador de milhares 8 2 2 2 2 2 2 2" xfId="11509"/>
    <cellStyle name="Separador de milhares 8 2 2 2 2 2 3" xfId="13393"/>
    <cellStyle name="Separador de milhares 8 2 2 2 2 3" xfId="2971"/>
    <cellStyle name="Separador de milhares 8 2 2 2 2 4" xfId="3882"/>
    <cellStyle name="Separador de milhares 8 2 2 2 2 4 2" xfId="12634"/>
    <cellStyle name="Separador de milhares 8 2 2 2 2 5" xfId="4685"/>
    <cellStyle name="Separador de milhares 8 2 2 2 2 6" xfId="5497"/>
    <cellStyle name="Separador de milhares 8 2 2 2 2 7" xfId="7053"/>
    <cellStyle name="Separador de milhares 8 2 2 2 2 8" xfId="7856"/>
    <cellStyle name="Separador de milhares 8 2 2 2 2 9" xfId="8670"/>
    <cellStyle name="Separador de milhares 8 2 2 2 2_COTAÇÕES (2)" xfId="6184"/>
    <cellStyle name="Separador de milhares 8 2 2 2 3" xfId="1963"/>
    <cellStyle name="Separador de milhares 8 2 2 2 3 2" xfId="10522"/>
    <cellStyle name="Separador de milhares 8 2 2 2 3 2 2" xfId="11318"/>
    <cellStyle name="Separador de milhares 8 2 2 2 3 3" xfId="13253"/>
    <cellStyle name="Separador de milhares 8 2 2 2 4" xfId="2774"/>
    <cellStyle name="Separador de milhares 8 2 2 2 5" xfId="3880"/>
    <cellStyle name="Separador de milhares 8 2 2 2 5 2" xfId="12633"/>
    <cellStyle name="Separador de milhares 8 2 2 2 6" xfId="4683"/>
    <cellStyle name="Separador de milhares 8 2 2 2 7" xfId="5495"/>
    <cellStyle name="Separador de milhares 8 2 2 2 8" xfId="7051"/>
    <cellStyle name="Separador de milhares 8 2 2 2 9" xfId="7854"/>
    <cellStyle name="Separador de milhares 8 2 2 2_COTAÇÕES (2)" xfId="6183"/>
    <cellStyle name="Separador de milhares 8 2 2 3" xfId="1138"/>
    <cellStyle name="Separador de milhares 8 2 2 3 10" xfId="9505"/>
    <cellStyle name="Separador de milhares 8 2 2 3 11" xfId="11618"/>
    <cellStyle name="Separador de milhares 8 2 2 3 2" xfId="2159"/>
    <cellStyle name="Separador de milhares 8 2 2 3 2 2" xfId="10524"/>
    <cellStyle name="Separador de milhares 8 2 2 3 2 2 2" xfId="11508"/>
    <cellStyle name="Separador de milhares 8 2 2 3 2 3" xfId="13392"/>
    <cellStyle name="Separador de milhares 8 2 2 3 3" xfId="2970"/>
    <cellStyle name="Separador de milhares 8 2 2 3 4" xfId="3885"/>
    <cellStyle name="Separador de milhares 8 2 2 3 4 2" xfId="12635"/>
    <cellStyle name="Separador de milhares 8 2 2 3 5" xfId="4688"/>
    <cellStyle name="Separador de milhares 8 2 2 3 6" xfId="5500"/>
    <cellStyle name="Separador de milhares 8 2 2 3 7" xfId="7056"/>
    <cellStyle name="Separador de milhares 8 2 2 3 8" xfId="7859"/>
    <cellStyle name="Separador de milhares 8 2 2 3 9" xfId="8673"/>
    <cellStyle name="Separador de milhares 8 2 2 3_COTAÇÕES (2)" xfId="6185"/>
    <cellStyle name="Separador de milhares 8 2 2 4" xfId="1962"/>
    <cellStyle name="Separador de milhares 8 2 2 4 2" xfId="10521"/>
    <cellStyle name="Separador de milhares 8 2 2 4 2 2" xfId="11317"/>
    <cellStyle name="Separador de milhares 8 2 2 4 3" xfId="13252"/>
    <cellStyle name="Separador de milhares 8 2 2 5" xfId="2773"/>
    <cellStyle name="Separador de milhares 8 2 2 6" xfId="3892"/>
    <cellStyle name="Separador de milhares 8 2 2 6 2" xfId="12632"/>
    <cellStyle name="Separador de milhares 8 2 2 7" xfId="4695"/>
    <cellStyle name="Separador de milhares 8 2 2 8" xfId="5507"/>
    <cellStyle name="Separador de milhares 8 2 2 9" xfId="7063"/>
    <cellStyle name="Separador de milhares 8 2 2_COTAÇÕES (2)" xfId="6182"/>
    <cellStyle name="Separador de milhares 8 2 3" xfId="1139"/>
    <cellStyle name="Separador de milhares 8 2 3 10" xfId="8681"/>
    <cellStyle name="Separador de milhares 8 2 3 11" xfId="9310"/>
    <cellStyle name="Separador de milhares 8 2 3 12" xfId="10060"/>
    <cellStyle name="Separador de milhares 8 2 3 2" xfId="1140"/>
    <cellStyle name="Separador de milhares 8 2 3 2 10" xfId="9507"/>
    <cellStyle name="Separador de milhares 8 2 3 2 11" xfId="11626"/>
    <cellStyle name="Separador de milhares 8 2 3 2 2" xfId="2161"/>
    <cellStyle name="Separador de milhares 8 2 3 2 2 2" xfId="10526"/>
    <cellStyle name="Separador de milhares 8 2 3 2 2 2 2" xfId="11510"/>
    <cellStyle name="Separador de milhares 8 2 3 2 2 3" xfId="13394"/>
    <cellStyle name="Separador de milhares 8 2 3 2 3" xfId="2972"/>
    <cellStyle name="Separador de milhares 8 2 3 2 4" xfId="3894"/>
    <cellStyle name="Separador de milhares 8 2 3 2 4 2" xfId="12637"/>
    <cellStyle name="Separador de milhares 8 2 3 2 5" xfId="4697"/>
    <cellStyle name="Separador de milhares 8 2 3 2 6" xfId="5509"/>
    <cellStyle name="Separador de milhares 8 2 3 2 7" xfId="7065"/>
    <cellStyle name="Separador de milhares 8 2 3 2 8" xfId="7868"/>
    <cellStyle name="Separador de milhares 8 2 3 2 9" xfId="8682"/>
    <cellStyle name="Separador de milhares 8 2 3 2_COTAÇÕES (2)" xfId="6187"/>
    <cellStyle name="Separador de milhares 8 2 3 3" xfId="1964"/>
    <cellStyle name="Separador de milhares 8 2 3 3 2" xfId="10525"/>
    <cellStyle name="Separador de milhares 8 2 3 3 2 2" xfId="11319"/>
    <cellStyle name="Separador de milhares 8 2 3 3 3" xfId="13254"/>
    <cellStyle name="Separador de milhares 8 2 3 4" xfId="2775"/>
    <cellStyle name="Separador de milhares 8 2 3 5" xfId="3893"/>
    <cellStyle name="Separador de milhares 8 2 3 5 2" xfId="12636"/>
    <cellStyle name="Separador de milhares 8 2 3 6" xfId="4696"/>
    <cellStyle name="Separador de milhares 8 2 3 7" xfId="5508"/>
    <cellStyle name="Separador de milhares 8 2 3 8" xfId="7064"/>
    <cellStyle name="Separador de milhares 8 2 3 9" xfId="7867"/>
    <cellStyle name="Separador de milhares 8 2 3_COTAÇÕES (2)" xfId="6186"/>
    <cellStyle name="Separador de milhares 8 2 4" xfId="1141"/>
    <cellStyle name="Separador de milhares 8 2 4 10" xfId="9504"/>
    <cellStyle name="Separador de milhares 8 2 4 11" xfId="12196"/>
    <cellStyle name="Separador de milhares 8 2 4 2" xfId="2158"/>
    <cellStyle name="Separador de milhares 8 2 4 2 2" xfId="10527"/>
    <cellStyle name="Separador de milhares 8 2 4 2 2 2" xfId="11507"/>
    <cellStyle name="Separador de milhares 8 2 4 2 3" xfId="13391"/>
    <cellStyle name="Separador de milhares 8 2 4 3" xfId="2969"/>
    <cellStyle name="Separador de milhares 8 2 4 4" xfId="3895"/>
    <cellStyle name="Separador de milhares 8 2 4 4 2" xfId="12638"/>
    <cellStyle name="Separador de milhares 8 2 4 5" xfId="4698"/>
    <cellStyle name="Separador de milhares 8 2 4 6" xfId="5510"/>
    <cellStyle name="Separador de milhares 8 2 4 7" xfId="7066"/>
    <cellStyle name="Separador de milhares 8 2 4 8" xfId="7869"/>
    <cellStyle name="Separador de milhares 8 2 4 9" xfId="8683"/>
    <cellStyle name="Separador de milhares 8 2 4_COTAÇÕES (2)" xfId="6188"/>
    <cellStyle name="Separador de milhares 8 2 5" xfId="1961"/>
    <cellStyle name="Separador de milhares 8 2 5 2" xfId="10520"/>
    <cellStyle name="Separador de milhares 8 2 5 2 2" xfId="11316"/>
    <cellStyle name="Separador de milhares 8 2 5 3" xfId="13251"/>
    <cellStyle name="Separador de milhares 8 2 6" xfId="2772"/>
    <cellStyle name="Separador de milhares 8 2 7" xfId="3891"/>
    <cellStyle name="Separador de milhares 8 2 7 2" xfId="12631"/>
    <cellStyle name="Separador de milhares 8 2 8" xfId="4694"/>
    <cellStyle name="Separador de milhares 8 2 9" xfId="5506"/>
    <cellStyle name="Separador de milhares 8 2_COTAÇÕES (2)" xfId="6181"/>
    <cellStyle name="Separador de milhares 8 3" xfId="1142"/>
    <cellStyle name="Separador de milhares 8 3 10" xfId="7870"/>
    <cellStyle name="Separador de milhares 8 3 11" xfId="8684"/>
    <cellStyle name="Separador de milhares 8 3 12" xfId="9311"/>
    <cellStyle name="Separador de milhares 8 3 13" xfId="11666"/>
    <cellStyle name="Separador de milhares 8 3 2" xfId="1143"/>
    <cellStyle name="Separador de milhares 8 3 2 10" xfId="8685"/>
    <cellStyle name="Separador de milhares 8 3 2 11" xfId="9312"/>
    <cellStyle name="Separador de milhares 8 3 2 12" xfId="11065"/>
    <cellStyle name="Separador de milhares 8 3 2 2" xfId="1144"/>
    <cellStyle name="Separador de milhares 8 3 2 2 10" xfId="9509"/>
    <cellStyle name="Separador de milhares 8 3 2 2 11" xfId="11948"/>
    <cellStyle name="Separador de milhares 8 3 2 2 2" xfId="2163"/>
    <cellStyle name="Separador de milhares 8 3 2 2 2 2" xfId="10530"/>
    <cellStyle name="Separador de milhares 8 3 2 2 2 2 2" xfId="11512"/>
    <cellStyle name="Separador de milhares 8 3 2 2 2 3" xfId="13396"/>
    <cellStyle name="Separador de milhares 8 3 2 2 3" xfId="2974"/>
    <cellStyle name="Separador de milhares 8 3 2 2 4" xfId="3779"/>
    <cellStyle name="Separador de milhares 8 3 2 2 4 2" xfId="12641"/>
    <cellStyle name="Separador de milhares 8 3 2 2 5" xfId="4582"/>
    <cellStyle name="Separador de milhares 8 3 2 2 6" xfId="5394"/>
    <cellStyle name="Separador de milhares 8 3 2 2 7" xfId="6950"/>
    <cellStyle name="Separador de milhares 8 3 2 2 8" xfId="7753"/>
    <cellStyle name="Separador de milhares 8 3 2 2 9" xfId="8567"/>
    <cellStyle name="Separador de milhares 8 3 2 2_COTAÇÕES (2)" xfId="6191"/>
    <cellStyle name="Separador de milhares 8 3 2 3" xfId="1966"/>
    <cellStyle name="Separador de milhares 8 3 2 3 2" xfId="10529"/>
    <cellStyle name="Separador de milhares 8 3 2 3 2 2" xfId="11321"/>
    <cellStyle name="Separador de milhares 8 3 2 3 3" xfId="13256"/>
    <cellStyle name="Separador de milhares 8 3 2 4" xfId="2777"/>
    <cellStyle name="Separador de milhares 8 3 2 5" xfId="3897"/>
    <cellStyle name="Separador de milhares 8 3 2 5 2" xfId="12640"/>
    <cellStyle name="Separador de milhares 8 3 2 6" xfId="4700"/>
    <cellStyle name="Separador de milhares 8 3 2 7" xfId="5512"/>
    <cellStyle name="Separador de milhares 8 3 2 8" xfId="7068"/>
    <cellStyle name="Separador de milhares 8 3 2 9" xfId="7871"/>
    <cellStyle name="Separador de milhares 8 3 2_COTAÇÕES (2)" xfId="6190"/>
    <cellStyle name="Separador de milhares 8 3 3" xfId="1145"/>
    <cellStyle name="Separador de milhares 8 3 3 10" xfId="9508"/>
    <cellStyle name="Separador de milhares 8 3 3 11" xfId="11625"/>
    <cellStyle name="Separador de milhares 8 3 3 2" xfId="2162"/>
    <cellStyle name="Separador de milhares 8 3 3 2 2" xfId="10531"/>
    <cellStyle name="Separador de milhares 8 3 3 2 2 2" xfId="11511"/>
    <cellStyle name="Separador de milhares 8 3 3 2 3" xfId="13395"/>
    <cellStyle name="Separador de milhares 8 3 3 3" xfId="2973"/>
    <cellStyle name="Separador de milhares 8 3 3 4" xfId="3898"/>
    <cellStyle name="Separador de milhares 8 3 3 4 2" xfId="12642"/>
    <cellStyle name="Separador de milhares 8 3 3 5" xfId="4701"/>
    <cellStyle name="Separador de milhares 8 3 3 6" xfId="5513"/>
    <cellStyle name="Separador de milhares 8 3 3 7" xfId="7069"/>
    <cellStyle name="Separador de milhares 8 3 3 8" xfId="7872"/>
    <cellStyle name="Separador de milhares 8 3 3 9" xfId="8686"/>
    <cellStyle name="Separador de milhares 8 3 3_COTAÇÕES (2)" xfId="6192"/>
    <cellStyle name="Separador de milhares 8 3 4" xfId="1965"/>
    <cellStyle name="Separador de milhares 8 3 4 2" xfId="10528"/>
    <cellStyle name="Separador de milhares 8 3 4 2 2" xfId="11320"/>
    <cellStyle name="Separador de milhares 8 3 4 3" xfId="13255"/>
    <cellStyle name="Separador de milhares 8 3 5" xfId="2776"/>
    <cellStyle name="Separador de milhares 8 3 6" xfId="3896"/>
    <cellStyle name="Separador de milhares 8 3 6 2" xfId="12639"/>
    <cellStyle name="Separador de milhares 8 3 7" xfId="4699"/>
    <cellStyle name="Separador de milhares 8 3 8" xfId="5511"/>
    <cellStyle name="Separador de milhares 8 3 9" xfId="7067"/>
    <cellStyle name="Separador de milhares 8 3_COTAÇÕES (2)" xfId="6189"/>
    <cellStyle name="Separador de milhares 8 4" xfId="1146"/>
    <cellStyle name="Separador de milhares 8 4 10" xfId="7744"/>
    <cellStyle name="Separador de milhares 8 4 11" xfId="8558"/>
    <cellStyle name="Separador de milhares 8 4 12" xfId="9313"/>
    <cellStyle name="Separador de milhares 8 4 13" xfId="10059"/>
    <cellStyle name="Separador de milhares 8 4 2" xfId="1147"/>
    <cellStyle name="Separador de milhares 8 4 2 10" xfId="8561"/>
    <cellStyle name="Separador de milhares 8 4 2 11" xfId="9314"/>
    <cellStyle name="Separador de milhares 8 4 2 12" xfId="10056"/>
    <cellStyle name="Separador de milhares 8 4 2 2" xfId="1148"/>
    <cellStyle name="Separador de milhares 8 4 2 2 10" xfId="9511"/>
    <cellStyle name="Separador de milhares 8 4 2 2 11" xfId="11624"/>
    <cellStyle name="Separador de milhares 8 4 2 2 2" xfId="2165"/>
    <cellStyle name="Separador de milhares 8 4 2 2 2 2" xfId="10534"/>
    <cellStyle name="Separador de milhares 8 4 2 2 2 2 2" xfId="11514"/>
    <cellStyle name="Separador de milhares 8 4 2 2 2 3" xfId="13398"/>
    <cellStyle name="Separador de milhares 8 4 2 2 3" xfId="2976"/>
    <cellStyle name="Separador de milhares 8 4 2 2 4" xfId="3899"/>
    <cellStyle name="Separador de milhares 8 4 2 2 4 2" xfId="12645"/>
    <cellStyle name="Separador de milhares 8 4 2 2 5" xfId="4702"/>
    <cellStyle name="Separador de milhares 8 4 2 2 6" xfId="5514"/>
    <cellStyle name="Separador de milhares 8 4 2 2 7" xfId="7070"/>
    <cellStyle name="Separador de milhares 8 4 2 2 8" xfId="7873"/>
    <cellStyle name="Separador de milhares 8 4 2 2 9" xfId="8687"/>
    <cellStyle name="Separador de milhares 8 4 2 2_COTAÇÕES (2)" xfId="6195"/>
    <cellStyle name="Separador de milhares 8 4 2 3" xfId="1968"/>
    <cellStyle name="Separador de milhares 8 4 2 3 2" xfId="10533"/>
    <cellStyle name="Separador de milhares 8 4 2 3 2 2" xfId="11323"/>
    <cellStyle name="Separador de milhares 8 4 2 3 3" xfId="13258"/>
    <cellStyle name="Separador de milhares 8 4 2 4" xfId="2779"/>
    <cellStyle name="Separador de milhares 8 4 2 5" xfId="3773"/>
    <cellStyle name="Separador de milhares 8 4 2 5 2" xfId="12644"/>
    <cellStyle name="Separador de milhares 8 4 2 6" xfId="4576"/>
    <cellStyle name="Separador de milhares 8 4 2 7" xfId="5388"/>
    <cellStyle name="Separador de milhares 8 4 2 8" xfId="6944"/>
    <cellStyle name="Separador de milhares 8 4 2 9" xfId="7747"/>
    <cellStyle name="Separador de milhares 8 4 2_COTAÇÕES (2)" xfId="6194"/>
    <cellStyle name="Separador de milhares 8 4 3" xfId="1149"/>
    <cellStyle name="Separador de milhares 8 4 3 10" xfId="9510"/>
    <cellStyle name="Separador de milhares 8 4 3 11" xfId="11623"/>
    <cellStyle name="Separador de milhares 8 4 3 2" xfId="2164"/>
    <cellStyle name="Separador de milhares 8 4 3 2 2" xfId="10535"/>
    <cellStyle name="Separador de milhares 8 4 3 2 2 2" xfId="11513"/>
    <cellStyle name="Separador de milhares 8 4 3 2 3" xfId="13397"/>
    <cellStyle name="Separador de milhares 8 4 3 3" xfId="2975"/>
    <cellStyle name="Separador de milhares 8 4 3 4" xfId="3127"/>
    <cellStyle name="Separador de milhares 8 4 3 4 2" xfId="12646"/>
    <cellStyle name="Separador de milhares 8 4 3 5" xfId="3939"/>
    <cellStyle name="Separador de milhares 8 4 3 6" xfId="4751"/>
    <cellStyle name="Separador de milhares 8 4 3 7" xfId="6298"/>
    <cellStyle name="Separador de milhares 8 4 3 8" xfId="7110"/>
    <cellStyle name="Separador de milhares 8 4 3 9" xfId="7923"/>
    <cellStyle name="Separador de milhares 8 4 3_COTAÇÕES (2)" xfId="6196"/>
    <cellStyle name="Separador de milhares 8 4 4" xfId="1967"/>
    <cellStyle name="Separador de milhares 8 4 4 2" xfId="10532"/>
    <cellStyle name="Separador de milhares 8 4 4 2 2" xfId="11322"/>
    <cellStyle name="Separador de milhares 8 4 4 3" xfId="13257"/>
    <cellStyle name="Separador de milhares 8 4 5" xfId="2778"/>
    <cellStyle name="Separador de milhares 8 4 6" xfId="3770"/>
    <cellStyle name="Separador de milhares 8 4 6 2" xfId="12643"/>
    <cellStyle name="Separador de milhares 8 4 7" xfId="4573"/>
    <cellStyle name="Separador de milhares 8 4 8" xfId="5385"/>
    <cellStyle name="Separador de milhares 8 4 9" xfId="6941"/>
    <cellStyle name="Separador de milhares 8 4_COTAÇÕES (2)" xfId="6193"/>
    <cellStyle name="Separador de milhares 8 5" xfId="1150"/>
    <cellStyle name="Separador de milhares 8 5 10" xfId="8688"/>
    <cellStyle name="Separador de milhares 8 5 11" xfId="9315"/>
    <cellStyle name="Separador de milhares 8 5 12" xfId="11982"/>
    <cellStyle name="Separador de milhares 8 5 2" xfId="1151"/>
    <cellStyle name="Separador de milhares 8 5 2 10" xfId="9512"/>
    <cellStyle name="Separador de milhares 8 5 2 11" xfId="11619"/>
    <cellStyle name="Separador de milhares 8 5 2 2" xfId="2166"/>
    <cellStyle name="Separador de milhares 8 5 2 2 2" xfId="10537"/>
    <cellStyle name="Separador de milhares 8 5 2 2 2 2" xfId="11515"/>
    <cellStyle name="Separador de milhares 8 5 2 2 3" xfId="13399"/>
    <cellStyle name="Separador de milhares 8 5 2 3" xfId="2977"/>
    <cellStyle name="Separador de milhares 8 5 2 4" xfId="3901"/>
    <cellStyle name="Separador de milhares 8 5 2 4 2" xfId="12648"/>
    <cellStyle name="Separador de milhares 8 5 2 5" xfId="4704"/>
    <cellStyle name="Separador de milhares 8 5 2 6" xfId="5516"/>
    <cellStyle name="Separador de milhares 8 5 2 7" xfId="7072"/>
    <cellStyle name="Separador de milhares 8 5 2 8" xfId="7875"/>
    <cellStyle name="Separador de milhares 8 5 2 9" xfId="8689"/>
    <cellStyle name="Separador de milhares 8 5 2_COTAÇÕES (2)" xfId="6198"/>
    <cellStyle name="Separador de milhares 8 5 3" xfId="1969"/>
    <cellStyle name="Separador de milhares 8 5 3 2" xfId="10536"/>
    <cellStyle name="Separador de milhares 8 5 3 2 2" xfId="11324"/>
    <cellStyle name="Separador de milhares 8 5 3 3" xfId="13259"/>
    <cellStyle name="Separador de milhares 8 5 4" xfId="2780"/>
    <cellStyle name="Separador de milhares 8 5 5" xfId="3900"/>
    <cellStyle name="Separador de milhares 8 5 5 2" xfId="12647"/>
    <cellStyle name="Separador de milhares 8 5 6" xfId="4703"/>
    <cellStyle name="Separador de milhares 8 5 7" xfId="5515"/>
    <cellStyle name="Separador de milhares 8 5 8" xfId="7071"/>
    <cellStyle name="Separador de milhares 8 5 9" xfId="7874"/>
    <cellStyle name="Separador de milhares 8 5_COTAÇÕES (2)" xfId="6197"/>
    <cellStyle name="Separador de milhares 8 6" xfId="1152"/>
    <cellStyle name="Separador de milhares 8 6 10" xfId="9503"/>
    <cellStyle name="Separador de milhares 8 6 11" xfId="11949"/>
    <cellStyle name="Separador de milhares 8 6 2" xfId="2157"/>
    <cellStyle name="Separador de milhares 8 6 2 2" xfId="10538"/>
    <cellStyle name="Separador de milhares 8 6 2 2 2" xfId="11506"/>
    <cellStyle name="Separador de milhares 8 6 2 3" xfId="13390"/>
    <cellStyle name="Separador de milhares 8 6 3" xfId="2968"/>
    <cellStyle name="Separador de milhares 8 6 4" xfId="3902"/>
    <cellStyle name="Separador de milhares 8 6 4 2" xfId="12649"/>
    <cellStyle name="Separador de milhares 8 6 5" xfId="4705"/>
    <cellStyle name="Separador de milhares 8 6 6" xfId="5517"/>
    <cellStyle name="Separador de milhares 8 6 7" xfId="7073"/>
    <cellStyle name="Separador de milhares 8 6 8" xfId="7876"/>
    <cellStyle name="Separador de milhares 8 6 9" xfId="8690"/>
    <cellStyle name="Separador de milhares 8 6_COTAÇÕES (2)" xfId="6199"/>
    <cellStyle name="Separador de milhares 8 7" xfId="1960"/>
    <cellStyle name="Separador de milhares 8 7 2" xfId="10519"/>
    <cellStyle name="Separador de milhares 8 7 2 2" xfId="11315"/>
    <cellStyle name="Separador de milhares 8 7 3" xfId="13250"/>
    <cellStyle name="Separador de milhares 8 8" xfId="2771"/>
    <cellStyle name="Separador de milhares 8 9" xfId="3544"/>
    <cellStyle name="Separador de milhares 8 9 2" xfId="12630"/>
    <cellStyle name="Separador de milhares 8_COTAÇÕES (2)" xfId="6180"/>
    <cellStyle name="Separador de milhares 9" xfId="1153"/>
    <cellStyle name="Separador de milhares 9 10" xfId="8691"/>
    <cellStyle name="Separador de milhares 9 11" xfId="9316"/>
    <cellStyle name="Separador de milhares 9 12" xfId="11436"/>
    <cellStyle name="Separador de milhares 9 2" xfId="1154"/>
    <cellStyle name="Separador de milhares 9 2 10" xfId="9513"/>
    <cellStyle name="Separador de milhares 9 2 11" xfId="11017"/>
    <cellStyle name="Separador de milhares 9 2 2" xfId="2167"/>
    <cellStyle name="Separador de milhares 9 2 2 2" xfId="10540"/>
    <cellStyle name="Separador de milhares 9 2 2 2 2" xfId="11516"/>
    <cellStyle name="Separador de milhares 9 2 2 3" xfId="13400"/>
    <cellStyle name="Separador de milhares 9 2 3" xfId="2978"/>
    <cellStyle name="Separador de milhares 9 2 4" xfId="3751"/>
    <cellStyle name="Separador de milhares 9 2 4 2" xfId="12651"/>
    <cellStyle name="Separador de milhares 9 2 5" xfId="4554"/>
    <cellStyle name="Separador de milhares 9 2 6" xfId="5366"/>
    <cellStyle name="Separador de milhares 9 2 7" xfId="6922"/>
    <cellStyle name="Separador de milhares 9 2 8" xfId="7725"/>
    <cellStyle name="Separador de milhares 9 2 9" xfId="8538"/>
    <cellStyle name="Separador de milhares 9 2_COTAÇÕES (2)" xfId="6201"/>
    <cellStyle name="Separador de milhares 9 3" xfId="1970"/>
    <cellStyle name="Separador de milhares 9 3 2" xfId="10539"/>
    <cellStyle name="Separador de milhares 9 3 2 2" xfId="11325"/>
    <cellStyle name="Separador de milhares 9 3 3" xfId="13260"/>
    <cellStyle name="Separador de milhares 9 4" xfId="2781"/>
    <cellStyle name="Separador de milhares 9 5" xfId="3903"/>
    <cellStyle name="Separador de milhares 9 5 2" xfId="12650"/>
    <cellStyle name="Separador de milhares 9 6" xfId="4706"/>
    <cellStyle name="Separador de milhares 9 7" xfId="5518"/>
    <cellStyle name="Separador de milhares 9 8" xfId="7074"/>
    <cellStyle name="Separador de milhares 9 9" xfId="7877"/>
    <cellStyle name="Separador de milhares 9_COTAÇÕES (2)" xfId="6200"/>
    <cellStyle name="Separador de milhares_ELETRICA_2 2 2" xfId="1155"/>
    <cellStyle name="Separador de milhares_ELETRICA_2 2_MODELO Planilha Orçamentária obra menor _ SEIL-PRED-SUDE _ JUN 2013-2" xfId="1156"/>
    <cellStyle name="Separador de milhares_SEJU" xfId="1157"/>
    <cellStyle name="subhead" xfId="1158"/>
    <cellStyle name="subhead 10" xfId="8693"/>
    <cellStyle name="subhead 11" xfId="9317"/>
    <cellStyle name="subhead 12" xfId="10054"/>
    <cellStyle name="subhead 2" xfId="1971"/>
    <cellStyle name="subhead 2 2" xfId="10541"/>
    <cellStyle name="subhead 2 2 2" xfId="11326"/>
    <cellStyle name="subhead 2 3" xfId="13261"/>
    <cellStyle name="subhead 3" xfId="2782"/>
    <cellStyle name="subhead 4" xfId="3026"/>
    <cellStyle name="subhead 4 2" xfId="12652"/>
    <cellStyle name="subhead 5" xfId="3905"/>
    <cellStyle name="subhead 6" xfId="4708"/>
    <cellStyle name="subhead 7" xfId="5520"/>
    <cellStyle name="subhead 8" xfId="7076"/>
    <cellStyle name="subhead 9" xfId="7879"/>
    <cellStyle name="subhead_COTAÇÕES (2)" xfId="6202"/>
    <cellStyle name="Texto de Aviso 2" xfId="1159"/>
    <cellStyle name="Texto de Aviso 2 10" xfId="8694"/>
    <cellStyle name="Texto de Aviso 2 11" xfId="9318"/>
    <cellStyle name="Texto de Aviso 2 12" xfId="10045"/>
    <cellStyle name="Texto de Aviso 2 2" xfId="1160"/>
    <cellStyle name="Texto de Aviso 2 2 10" xfId="9319"/>
    <cellStyle name="Texto de Aviso 2 2 11" xfId="11979"/>
    <cellStyle name="Texto de Aviso 2 2 2" xfId="1973"/>
    <cellStyle name="Texto de Aviso 2 2 2 2" xfId="10543"/>
    <cellStyle name="Texto de Aviso 2 2 2 2 2" xfId="11328"/>
    <cellStyle name="Texto de Aviso 2 2 2 3" xfId="13263"/>
    <cellStyle name="Texto de Aviso 2 2 3" xfId="2784"/>
    <cellStyle name="Texto de Aviso 2 2 4" xfId="3907"/>
    <cellStyle name="Texto de Aviso 2 2 4 2" xfId="12654"/>
    <cellStyle name="Texto de Aviso 2 2 5" xfId="4710"/>
    <cellStyle name="Texto de Aviso 2 2 6" xfId="5522"/>
    <cellStyle name="Texto de Aviso 2 2 7" xfId="7078"/>
    <cellStyle name="Texto de Aviso 2 2 8" xfId="7881"/>
    <cellStyle name="Texto de Aviso 2 2 9" xfId="8695"/>
    <cellStyle name="Texto de Aviso 2 2_COTAÇÕES (2)" xfId="6203"/>
    <cellStyle name="Texto de Aviso 2 3" xfId="1972"/>
    <cellStyle name="Texto de Aviso 2 3 2" xfId="10542"/>
    <cellStyle name="Texto de Aviso 2 3 2 2" xfId="11327"/>
    <cellStyle name="Texto de Aviso 2 3 3" xfId="13262"/>
    <cellStyle name="Texto de Aviso 2 4" xfId="2783"/>
    <cellStyle name="Texto de Aviso 2 5" xfId="3906"/>
    <cellStyle name="Texto de Aviso 2 5 2" xfId="12653"/>
    <cellStyle name="Texto de Aviso 2 6" xfId="4709"/>
    <cellStyle name="Texto de Aviso 2 7" xfId="5521"/>
    <cellStyle name="Texto de Aviso 2 8" xfId="7077"/>
    <cellStyle name="Texto de Aviso 2 9" xfId="7880"/>
    <cellStyle name="Texto de Aviso 2_AQPNG_ORC_R01_2013_11_22(OBRA COMPLETA) 29112013-2" xfId="1161"/>
    <cellStyle name="Texto de Aviso 3" xfId="13459"/>
    <cellStyle name="Texto Explicativo 2" xfId="1162"/>
    <cellStyle name="Texto Explicativo 2 10" xfId="8583"/>
    <cellStyle name="Texto Explicativo 2 11" xfId="9320"/>
    <cellStyle name="Texto Explicativo 2 12" xfId="10051"/>
    <cellStyle name="Texto Explicativo 2 2" xfId="1163"/>
    <cellStyle name="Texto Explicativo 2 2 10" xfId="9321"/>
    <cellStyle name="Texto Explicativo 2 2 11" xfId="11664"/>
    <cellStyle name="Texto Explicativo 2 2 2" xfId="1975"/>
    <cellStyle name="Texto Explicativo 2 2 2 2" xfId="10545"/>
    <cellStyle name="Texto Explicativo 2 2 2 2 2" xfId="11330"/>
    <cellStyle name="Texto Explicativo 2 2 2 3" xfId="13265"/>
    <cellStyle name="Texto Explicativo 2 2 3" xfId="2786"/>
    <cellStyle name="Texto Explicativo 2 2 4" xfId="3908"/>
    <cellStyle name="Texto Explicativo 2 2 4 2" xfId="12656"/>
    <cellStyle name="Texto Explicativo 2 2 5" xfId="4711"/>
    <cellStyle name="Texto Explicativo 2 2 6" xfId="5523"/>
    <cellStyle name="Texto Explicativo 2 2 7" xfId="7079"/>
    <cellStyle name="Texto Explicativo 2 2 8" xfId="7882"/>
    <cellStyle name="Texto Explicativo 2 2 9" xfId="8696"/>
    <cellStyle name="Texto Explicativo 2 2_COTAÇÕES (2)" xfId="6204"/>
    <cellStyle name="Texto Explicativo 2 3" xfId="1974"/>
    <cellStyle name="Texto Explicativo 2 3 2" xfId="10544"/>
    <cellStyle name="Texto Explicativo 2 3 2 2" xfId="11329"/>
    <cellStyle name="Texto Explicativo 2 3 3" xfId="13264"/>
    <cellStyle name="Texto Explicativo 2 4" xfId="2785"/>
    <cellStyle name="Texto Explicativo 2 5" xfId="3795"/>
    <cellStyle name="Texto Explicativo 2 5 2" xfId="12655"/>
    <cellStyle name="Texto Explicativo 2 6" xfId="4598"/>
    <cellStyle name="Texto Explicativo 2 7" xfId="5410"/>
    <cellStyle name="Texto Explicativo 2 8" xfId="6966"/>
    <cellStyle name="Texto Explicativo 2 9" xfId="7769"/>
    <cellStyle name="Texto Explicativo 2_AQPNG_ORC_R01_2013_11_22(OBRA COMPLETA) 29112013-2" xfId="1164"/>
    <cellStyle name="Texto Explicativo 3" xfId="13460"/>
    <cellStyle name="Título 1 2" xfId="1237"/>
    <cellStyle name="Título 1 2 10" xfId="9322"/>
    <cellStyle name="Título 1 2 11" xfId="10050"/>
    <cellStyle name="Título 1 2 2" xfId="1976"/>
    <cellStyle name="Título 1 2 2 2" xfId="10614"/>
    <cellStyle name="Título 1 2 2 2 2" xfId="11331"/>
    <cellStyle name="Título 1 2 2 3" xfId="13266"/>
    <cellStyle name="Título 1 2 3" xfId="2787"/>
    <cellStyle name="Título 1 2 4" xfId="3904"/>
    <cellStyle name="Título 1 2 4 2" xfId="12666"/>
    <cellStyle name="Título 1 2 5" xfId="4707"/>
    <cellStyle name="Título 1 2 6" xfId="5519"/>
    <cellStyle name="Título 1 2 7" xfId="7075"/>
    <cellStyle name="Título 1 2 8" xfId="7878"/>
    <cellStyle name="Título 1 2 9" xfId="8692"/>
    <cellStyle name="Título 1 2_COTAÇÕES (2)" xfId="6205"/>
    <cellStyle name="Título 1 3" xfId="1238"/>
    <cellStyle name="Título 1 3 10" xfId="9323"/>
    <cellStyle name="Título 1 3 11" xfId="10046"/>
    <cellStyle name="Título 1 3 2" xfId="1977"/>
    <cellStyle name="Título 1 3 2 2" xfId="10615"/>
    <cellStyle name="Título 1 3 2 2 2" xfId="11332"/>
    <cellStyle name="Título 1 3 2 3" xfId="13267"/>
    <cellStyle name="Título 1 3 3" xfId="2788"/>
    <cellStyle name="Título 1 3 4" xfId="3445"/>
    <cellStyle name="Título 1 3 4 2" xfId="12667"/>
    <cellStyle name="Título 1 3 5" xfId="4253"/>
    <cellStyle name="Título 1 3 6" xfId="5065"/>
    <cellStyle name="Título 1 3 7" xfId="6616"/>
    <cellStyle name="Título 1 3 8" xfId="7424"/>
    <cellStyle name="Título 1 3 9" xfId="8237"/>
    <cellStyle name="Título 1 3_COTAÇÕES (2)" xfId="6206"/>
    <cellStyle name="Título 1 4" xfId="13461"/>
    <cellStyle name="Título 2 2" xfId="1239"/>
    <cellStyle name="Título 2 2 10" xfId="9324"/>
    <cellStyle name="Título 2 2 11" xfId="11980"/>
    <cellStyle name="Título 2 2 2" xfId="1978"/>
    <cellStyle name="Título 2 2 2 2" xfId="10616"/>
    <cellStyle name="Título 2 2 2 2 2" xfId="11333"/>
    <cellStyle name="Título 2 2 2 3" xfId="13268"/>
    <cellStyle name="Título 2 2 3" xfId="2789"/>
    <cellStyle name="Título 2 2 4" xfId="3909"/>
    <cellStyle name="Título 2 2 4 2" xfId="12668"/>
    <cellStyle name="Título 2 2 5" xfId="4712"/>
    <cellStyle name="Título 2 2 6" xfId="5524"/>
    <cellStyle name="Título 2 2 7" xfId="7080"/>
    <cellStyle name="Título 2 2 8" xfId="7883"/>
    <cellStyle name="Título 2 2 9" xfId="8697"/>
    <cellStyle name="Título 2 2_COTAÇÕES (2)" xfId="6207"/>
    <cellStyle name="Título 2 3" xfId="1240"/>
    <cellStyle name="Título 2 3 10" xfId="9325"/>
    <cellStyle name="Título 2 3 11" xfId="11434"/>
    <cellStyle name="Título 2 3 2" xfId="1979"/>
    <cellStyle name="Título 2 3 2 2" xfId="10617"/>
    <cellStyle name="Título 2 3 2 2 2" xfId="11334"/>
    <cellStyle name="Título 2 3 2 3" xfId="13269"/>
    <cellStyle name="Título 2 3 3" xfId="2790"/>
    <cellStyle name="Título 2 3 4" xfId="3910"/>
    <cellStyle name="Título 2 3 4 2" xfId="12669"/>
    <cellStyle name="Título 2 3 5" xfId="4713"/>
    <cellStyle name="Título 2 3 6" xfId="5525"/>
    <cellStyle name="Título 2 3 7" xfId="7081"/>
    <cellStyle name="Título 2 3 8" xfId="7884"/>
    <cellStyle name="Título 2 3 9" xfId="8698"/>
    <cellStyle name="Título 2 3_COTAÇÕES (2)" xfId="6208"/>
    <cellStyle name="Título 2 4" xfId="13462"/>
    <cellStyle name="Título 3 2" xfId="1241"/>
    <cellStyle name="Título 3 2 10" xfId="9326"/>
    <cellStyle name="Título 3 2 10 2" xfId="14182"/>
    <cellStyle name="Título 3 2 11" xfId="10047"/>
    <cellStyle name="Título 3 2 11 2" xfId="14251"/>
    <cellStyle name="Título 3 2 2" xfId="1980"/>
    <cellStyle name="Título 3 2 2 2" xfId="3109"/>
    <cellStyle name="Título 3 2 2 2 2" xfId="13650"/>
    <cellStyle name="Título 3 2 2 2 3" xfId="14476"/>
    <cellStyle name="Título 3 2 2 2 4" xfId="13660"/>
    <cellStyle name="Título 3 2 2 2 5" xfId="14658"/>
    <cellStyle name="Título 3 2 2 3" xfId="10618"/>
    <cellStyle name="Título 3 2 2 3 2" xfId="13270"/>
    <cellStyle name="Título 3 2 2 3 2 2" xfId="14268"/>
    <cellStyle name="Título 3 2 2 3 2 2 2" xfId="14431"/>
    <cellStyle name="Título 3 2 2 3 2 3" xfId="14572"/>
    <cellStyle name="Título 3 2 2 3 2 4" xfId="14510"/>
    <cellStyle name="Título 3 2 2 3 2 5" xfId="14684"/>
    <cellStyle name="Título 3 2 2 3 3" xfId="13689"/>
    <cellStyle name="Título 3 2 2 3 3 2" xfId="14545"/>
    <cellStyle name="Título 3 2 2 3 4" xfId="13662"/>
    <cellStyle name="Título 3 2 2 3 5" xfId="14678"/>
    <cellStyle name="Título 3 2 2 4" xfId="13520"/>
    <cellStyle name="Título 3 2 2 5" xfId="14571"/>
    <cellStyle name="Título 3 2 2 6" xfId="14590"/>
    <cellStyle name="Título 3 2 3" xfId="2791"/>
    <cellStyle name="Título 3 2 3 2" xfId="3096"/>
    <cellStyle name="Título 3 2 3 2 2" xfId="13648"/>
    <cellStyle name="Título 3 2 3 2 3" xfId="14474"/>
    <cellStyle name="Título 3 2 3 2 4" xfId="14520"/>
    <cellStyle name="Título 3 2 3 2 5" xfId="14656"/>
    <cellStyle name="Título 3 2 3 3" xfId="13591"/>
    <cellStyle name="Título 3 2 3 4" xfId="13702"/>
    <cellStyle name="Título 3 2 3 5" xfId="14549"/>
    <cellStyle name="Título 3 2 3 6" xfId="14610"/>
    <cellStyle name="Título 3 2 4" xfId="3833"/>
    <cellStyle name="Título 3 2 4 2" xfId="12670"/>
    <cellStyle name="Título 3 2 4 3" xfId="13786"/>
    <cellStyle name="Título 3 2 5" xfId="4636"/>
    <cellStyle name="Título 3 2 5 2" xfId="13854"/>
    <cellStyle name="Título 3 2 6" xfId="5448"/>
    <cellStyle name="Título 3 2 6 2" xfId="13922"/>
    <cellStyle name="Título 3 2 7" xfId="7004"/>
    <cellStyle name="Título 3 2 7 2" xfId="13990"/>
    <cellStyle name="Título 3 2 8" xfId="7807"/>
    <cellStyle name="Título 3 2 8 2" xfId="14058"/>
    <cellStyle name="Título 3 2 9" xfId="8621"/>
    <cellStyle name="Título 3 2 9 2" xfId="14126"/>
    <cellStyle name="Título 3 2_COTAÇÕES (2)" xfId="6209"/>
    <cellStyle name="Título 3 3" xfId="1242"/>
    <cellStyle name="Título 3 3 10" xfId="9327"/>
    <cellStyle name="Título 3 3 10 2" xfId="14183"/>
    <cellStyle name="Título 3 3 11" xfId="11661"/>
    <cellStyle name="Título 3 3 11 2" xfId="14354"/>
    <cellStyle name="Título 3 3 2" xfId="1981"/>
    <cellStyle name="Título 3 3 2 2" xfId="3060"/>
    <cellStyle name="Título 3 3 2 2 2" xfId="13642"/>
    <cellStyle name="Título 3 3 2 2 3" xfId="14468"/>
    <cellStyle name="Título 3 3 2 2 4" xfId="14529"/>
    <cellStyle name="Título 3 3 2 2 5" xfId="14650"/>
    <cellStyle name="Título 3 3 2 3" xfId="10619"/>
    <cellStyle name="Título 3 3 2 3 2" xfId="13271"/>
    <cellStyle name="Título 3 3 2 3 2 2" xfId="14269"/>
    <cellStyle name="Título 3 3 2 3 2 2 2" xfId="14432"/>
    <cellStyle name="Título 3 3 2 3 2 3" xfId="14573"/>
    <cellStyle name="Título 3 3 2 3 2 4" xfId="14503"/>
    <cellStyle name="Título 3 3 2 3 2 5" xfId="14685"/>
    <cellStyle name="Título 3 3 2 3 3" xfId="13690"/>
    <cellStyle name="Título 3 3 2 3 3 2" xfId="14546"/>
    <cellStyle name="Título 3 3 2 3 4" xfId="14558"/>
    <cellStyle name="Título 3 3 2 3 5" xfId="14679"/>
    <cellStyle name="Título 3 3 2 4" xfId="13521"/>
    <cellStyle name="Título 3 3 2 5" xfId="14551"/>
    <cellStyle name="Título 3 3 2 6" xfId="14591"/>
    <cellStyle name="Título 3 3 3" xfId="2792"/>
    <cellStyle name="Título 3 3 3 2" xfId="3112"/>
    <cellStyle name="Título 3 3 3 2 2" xfId="13651"/>
    <cellStyle name="Título 3 3 3 2 3" xfId="14477"/>
    <cellStyle name="Título 3 3 3 2 4" xfId="14512"/>
    <cellStyle name="Título 3 3 3 2 5" xfId="14659"/>
    <cellStyle name="Título 3 3 3 3" xfId="13592"/>
    <cellStyle name="Título 3 3 3 4" xfId="13669"/>
    <cellStyle name="Título 3 3 3 5" xfId="14524"/>
    <cellStyle name="Título 3 3 3 6" xfId="14611"/>
    <cellStyle name="Título 3 3 4" xfId="3856"/>
    <cellStyle name="Título 3 3 4 2" xfId="12671"/>
    <cellStyle name="Título 3 3 4 3" xfId="13787"/>
    <cellStyle name="Título 3 3 5" xfId="4659"/>
    <cellStyle name="Título 3 3 5 2" xfId="13855"/>
    <cellStyle name="Título 3 3 6" xfId="5471"/>
    <cellStyle name="Título 3 3 6 2" xfId="13923"/>
    <cellStyle name="Título 3 3 7" xfId="7027"/>
    <cellStyle name="Título 3 3 7 2" xfId="13991"/>
    <cellStyle name="Título 3 3 8" xfId="7830"/>
    <cellStyle name="Título 3 3 8 2" xfId="14059"/>
    <cellStyle name="Título 3 3 9" xfId="8644"/>
    <cellStyle name="Título 3 3 9 2" xfId="14127"/>
    <cellStyle name="Título 3 3_COTAÇÕES (2)" xfId="6210"/>
    <cellStyle name="Título 3 4" xfId="13463"/>
    <cellStyle name="Título 4 2" xfId="1243"/>
    <cellStyle name="Título 4 2 10" xfId="9328"/>
    <cellStyle name="Título 4 2 11" xfId="11062"/>
    <cellStyle name="Título 4 2 2" xfId="1982"/>
    <cellStyle name="Título 4 2 2 2" xfId="10620"/>
    <cellStyle name="Título 4 2 2 2 2" xfId="11337"/>
    <cellStyle name="Título 4 2 2 3" xfId="13272"/>
    <cellStyle name="Título 4 2 3" xfId="2793"/>
    <cellStyle name="Título 4 2 4" xfId="3911"/>
    <cellStyle name="Título 4 2 4 2" xfId="12672"/>
    <cellStyle name="Título 4 2 5" xfId="4714"/>
    <cellStyle name="Título 4 2 6" xfId="5526"/>
    <cellStyle name="Título 4 2 7" xfId="7082"/>
    <cellStyle name="Título 4 2 8" xfId="7885"/>
    <cellStyle name="Título 4 2 9" xfId="8699"/>
    <cellStyle name="Título 4 2_COTAÇÕES (2)" xfId="6211"/>
    <cellStyle name="Título 4 3" xfId="1244"/>
    <cellStyle name="Título 4 3 10" xfId="9329"/>
    <cellStyle name="Título 4 3 11" xfId="10044"/>
    <cellStyle name="Título 4 3 2" xfId="1983"/>
    <cellStyle name="Título 4 3 2 2" xfId="10621"/>
    <cellStyle name="Título 4 3 2 2 2" xfId="11338"/>
    <cellStyle name="Título 4 3 2 3" xfId="13273"/>
    <cellStyle name="Título 4 3 3" xfId="2794"/>
    <cellStyle name="Título 4 3 4" xfId="3797"/>
    <cellStyle name="Título 4 3 4 2" xfId="12673"/>
    <cellStyle name="Título 4 3 5" xfId="4600"/>
    <cellStyle name="Título 4 3 6" xfId="5412"/>
    <cellStyle name="Título 4 3 7" xfId="6968"/>
    <cellStyle name="Título 4 3 8" xfId="7771"/>
    <cellStyle name="Título 4 3 9" xfId="8585"/>
    <cellStyle name="Título 4 3_COTAÇÕES (2)" xfId="6212"/>
    <cellStyle name="Título 4 4" xfId="13464"/>
    <cellStyle name="Título 5" xfId="1245"/>
    <cellStyle name="Título 5 10" xfId="7244"/>
    <cellStyle name="Título 5 11" xfId="8057"/>
    <cellStyle name="Título 5 12" xfId="9330"/>
    <cellStyle name="Título 5 13" xfId="10033"/>
    <cellStyle name="Título 5 2" xfId="1246"/>
    <cellStyle name="Título 5 2 10" xfId="9331"/>
    <cellStyle name="Título 5 2 11" xfId="11976"/>
    <cellStyle name="Título 5 2 2" xfId="1985"/>
    <cellStyle name="Título 5 2 2 2" xfId="10623"/>
    <cellStyle name="Título 5 2 2 2 2" xfId="11340"/>
    <cellStyle name="Título 5 2 2 3" xfId="13275"/>
    <cellStyle name="Título 5 2 3" xfId="2796"/>
    <cellStyle name="Título 5 2 4" xfId="3266"/>
    <cellStyle name="Título 5 2 4 2" xfId="12675"/>
    <cellStyle name="Título 5 2 5" xfId="4076"/>
    <cellStyle name="Título 5 2 6" xfId="4888"/>
    <cellStyle name="Título 5 2 7" xfId="6437"/>
    <cellStyle name="Título 5 2 8" xfId="7247"/>
    <cellStyle name="Título 5 2 9" xfId="8060"/>
    <cellStyle name="Título 5 2_COTAÇÕES (2)" xfId="6213"/>
    <cellStyle name="Título 5 3" xfId="1247"/>
    <cellStyle name="Título 5 3 10" xfId="9332"/>
    <cellStyle name="Título 5 3 11" xfId="11432"/>
    <cellStyle name="Título 5 3 2" xfId="1986"/>
    <cellStyle name="Título 5 3 2 2" xfId="10624"/>
    <cellStyle name="Título 5 3 2 2 2" xfId="11341"/>
    <cellStyle name="Título 5 3 2 3" xfId="13276"/>
    <cellStyle name="Título 5 3 3" xfId="2797"/>
    <cellStyle name="Título 5 3 4" xfId="3402"/>
    <cellStyle name="Título 5 3 4 2" xfId="12676"/>
    <cellStyle name="Título 5 3 5" xfId="4211"/>
    <cellStyle name="Título 5 3 6" xfId="5023"/>
    <cellStyle name="Título 5 3 7" xfId="6573"/>
    <cellStyle name="Título 5 3 8" xfId="7382"/>
    <cellStyle name="Título 5 3 9" xfId="8195"/>
    <cellStyle name="Título 5 3_COTAÇÕES (2)" xfId="6214"/>
    <cellStyle name="Título 5 4" xfId="1984"/>
    <cellStyle name="Título 5 4 2" xfId="10622"/>
    <cellStyle name="Título 5 4 2 2" xfId="11339"/>
    <cellStyle name="Título 5 4 3" xfId="13274"/>
    <cellStyle name="Título 5 5" xfId="2795"/>
    <cellStyle name="Título 5 6" xfId="3262"/>
    <cellStyle name="Título 5 6 2" xfId="12674"/>
    <cellStyle name="Título 5 7" xfId="4073"/>
    <cellStyle name="Título 5 7 2" xfId="13465"/>
    <cellStyle name="Título 5 8" xfId="4885"/>
    <cellStyle name="Título 5 9" xfId="6433"/>
    <cellStyle name="Título 5_AQPNG_ORC_R01_2013_11_22(OBRA COMPLETA) 29112013-2" xfId="1248"/>
    <cellStyle name="Título 6" xfId="1249"/>
    <cellStyle name="Título 6 10" xfId="9333"/>
    <cellStyle name="Título 6 11" xfId="11663"/>
    <cellStyle name="Título 6 2" xfId="1987"/>
    <cellStyle name="Título 6 2 2" xfId="10625"/>
    <cellStyle name="Título 6 2 2 2" xfId="11342"/>
    <cellStyle name="Título 6 2 3" xfId="13277"/>
    <cellStyle name="Título 6 3" xfId="2798"/>
    <cellStyle name="Título 6 4" xfId="3271"/>
    <cellStyle name="Título 6 4 2" xfId="12677"/>
    <cellStyle name="Título 6 5" xfId="4080"/>
    <cellStyle name="Título 6 6" xfId="4892"/>
    <cellStyle name="Título 6 7" xfId="6442"/>
    <cellStyle name="Título 6 8" xfId="7251"/>
    <cellStyle name="Título 6 9" xfId="8064"/>
    <cellStyle name="Título 6_COTAÇÕES (2)" xfId="6215"/>
    <cellStyle name="Título 7" xfId="1250"/>
    <cellStyle name="Título 7 10" xfId="9334"/>
    <cellStyle name="Título 7 11" xfId="11063"/>
    <cellStyle name="Título 7 2" xfId="1988"/>
    <cellStyle name="Título 7 2 2" xfId="10626"/>
    <cellStyle name="Título 7 2 2 2" xfId="11343"/>
    <cellStyle name="Título 7 2 3" xfId="13278"/>
    <cellStyle name="Título 7 3" xfId="2799"/>
    <cellStyle name="Título 7 4" xfId="3274"/>
    <cellStyle name="Título 7 4 2" xfId="12678"/>
    <cellStyle name="Título 7 5" xfId="4083"/>
    <cellStyle name="Título 7 6" xfId="4895"/>
    <cellStyle name="Título 7 7" xfId="6445"/>
    <cellStyle name="Título 7 8" xfId="7254"/>
    <cellStyle name="Título 7 9" xfId="8067"/>
    <cellStyle name="Título 7_COTAÇÕES (2)" xfId="6216"/>
    <cellStyle name="Total 2" xfId="1165"/>
    <cellStyle name="Total 2 10" xfId="5485"/>
    <cellStyle name="Total 2 10 2" xfId="13924"/>
    <cellStyle name="Total 2 11" xfId="7041"/>
    <cellStyle name="Total 2 11 2" xfId="13992"/>
    <cellStyle name="Total 2 12" xfId="7844"/>
    <cellStyle name="Total 2 12 2" xfId="14060"/>
    <cellStyle name="Total 2 13" xfId="8658"/>
    <cellStyle name="Total 2 13 2" xfId="14128"/>
    <cellStyle name="Total 2 14" xfId="9335"/>
    <cellStyle name="Total 2 14 2" xfId="14184"/>
    <cellStyle name="Total 2 15" xfId="10041"/>
    <cellStyle name="Total 2 15 2" xfId="14250"/>
    <cellStyle name="Total 2 2" xfId="1166"/>
    <cellStyle name="Total 2 2 10" xfId="7231"/>
    <cellStyle name="Total 2 2 10 2" xfId="14006"/>
    <cellStyle name="Total 2 2 11" xfId="8044"/>
    <cellStyle name="Total 2 2 11 2" xfId="14074"/>
    <cellStyle name="Total 2 2 12" xfId="9336"/>
    <cellStyle name="Total 2 2 12 2" xfId="14185"/>
    <cellStyle name="Total 2 2 13" xfId="10037"/>
    <cellStyle name="Total 2 2 13 2" xfId="14248"/>
    <cellStyle name="Total 2 2 2" xfId="1167"/>
    <cellStyle name="Total 2 2 2 10" xfId="1168"/>
    <cellStyle name="Total 2 2 2 11" xfId="1169"/>
    <cellStyle name="Total 2 2 2 12" xfId="1170"/>
    <cellStyle name="Total 2 2 2 13" xfId="1171"/>
    <cellStyle name="Total 2 2 2 14" xfId="1172"/>
    <cellStyle name="Total 2 2 2 15" xfId="1173"/>
    <cellStyle name="Total 2 2 2 16" xfId="1991"/>
    <cellStyle name="Total 2 2 2 16 2" xfId="11346"/>
    <cellStyle name="Total 2 2 2 16 2 2" xfId="14316"/>
    <cellStyle name="Total 2 2 2 16 3" xfId="13524"/>
    <cellStyle name="Total 2 2 2 17" xfId="2802"/>
    <cellStyle name="Total 2 2 2 17 2" xfId="11895"/>
    <cellStyle name="Total 2 2 2 17 2 2" xfId="14404"/>
    <cellStyle name="Total 2 2 2 17 3" xfId="13595"/>
    <cellStyle name="Total 2 2 2 18" xfId="3251"/>
    <cellStyle name="Total 2 2 2 18 2" xfId="12659"/>
    <cellStyle name="Total 2 2 2 18 3" xfId="13735"/>
    <cellStyle name="Total 2 2 2 19" xfId="4062"/>
    <cellStyle name="Total 2 2 2 19 2" xfId="13803"/>
    <cellStyle name="Total 2 2 2 2" xfId="1174"/>
    <cellStyle name="Total 2 2 2 2 2" xfId="9774"/>
    <cellStyle name="Total 2 2 2 2 2 2" xfId="14211"/>
    <cellStyle name="Total 2 2 2 20" xfId="4874"/>
    <cellStyle name="Total 2 2 2 20 2" xfId="13871"/>
    <cellStyle name="Total 2 2 2 21" xfId="6422"/>
    <cellStyle name="Total 2 2 2 21 2" xfId="13939"/>
    <cellStyle name="Total 2 2 2 22" xfId="7233"/>
    <cellStyle name="Total 2 2 2 22 2" xfId="14007"/>
    <cellStyle name="Total 2 2 2 23" xfId="8046"/>
    <cellStyle name="Total 2 2 2 23 2" xfId="14075"/>
    <cellStyle name="Total 2 2 2 24" xfId="9337"/>
    <cellStyle name="Total 2 2 2 24 2" xfId="14186"/>
    <cellStyle name="Total 2 2 2 25" xfId="11978"/>
    <cellStyle name="Total 2 2 2 25 2" xfId="14412"/>
    <cellStyle name="Total 2 2 2 3" xfId="1175"/>
    <cellStyle name="Total 2 2 2 4" xfId="1176"/>
    <cellStyle name="Total 2 2 2 5" xfId="1177"/>
    <cellStyle name="Total 2 2 2 6" xfId="1178"/>
    <cellStyle name="Total 2 2 2 7" xfId="1179"/>
    <cellStyle name="Total 2 2 2 8" xfId="1180"/>
    <cellStyle name="Total 2 2 2 9" xfId="1181"/>
    <cellStyle name="Total 2 2 2_COTAÇÕES (2)" xfId="6217"/>
    <cellStyle name="Total 2 2 3" xfId="1182"/>
    <cellStyle name="Total 2 2 3 2" xfId="9775"/>
    <cellStyle name="Total 2 2 3 2 2" xfId="14212"/>
    <cellStyle name="Total 2 2 4" xfId="1990"/>
    <cellStyle name="Total 2 2 4 2" xfId="11345"/>
    <cellStyle name="Total 2 2 4 2 2" xfId="14315"/>
    <cellStyle name="Total 2 2 4 3" xfId="13523"/>
    <cellStyle name="Total 2 2 5" xfId="2801"/>
    <cellStyle name="Total 2 2 5 2" xfId="11894"/>
    <cellStyle name="Total 2 2 5 2 2" xfId="14403"/>
    <cellStyle name="Total 2 2 5 3" xfId="13594"/>
    <cellStyle name="Total 2 2 6" xfId="3249"/>
    <cellStyle name="Total 2 2 6 2" xfId="12658"/>
    <cellStyle name="Total 2 2 6 3" xfId="13734"/>
    <cellStyle name="Total 2 2 7" xfId="4060"/>
    <cellStyle name="Total 2 2 7 2" xfId="13802"/>
    <cellStyle name="Total 2 2 8" xfId="4872"/>
    <cellStyle name="Total 2 2 8 2" xfId="13870"/>
    <cellStyle name="Total 2 2 9" xfId="6420"/>
    <cellStyle name="Total 2 2 9 2" xfId="13938"/>
    <cellStyle name="Total 2 2_CÁLCULO DE HORAS - tabela MARÇO 2014" xfId="1183"/>
    <cellStyle name="Total 2 3" xfId="1184"/>
    <cellStyle name="Total 2 3 10" xfId="7238"/>
    <cellStyle name="Total 2 3 10 2" xfId="14008"/>
    <cellStyle name="Total 2 3 11" xfId="8051"/>
    <cellStyle name="Total 2 3 11 2" xfId="14076"/>
    <cellStyle name="Total 2 3 12" xfId="9338"/>
    <cellStyle name="Total 2 3 12 2" xfId="14187"/>
    <cellStyle name="Total 2 3 13" xfId="10038"/>
    <cellStyle name="Total 2 3 13 2" xfId="14249"/>
    <cellStyle name="Total 2 3 2" xfId="1185"/>
    <cellStyle name="Total 2 3 2 10" xfId="1186"/>
    <cellStyle name="Total 2 3 2 11" xfId="1187"/>
    <cellStyle name="Total 2 3 2 12" xfId="1188"/>
    <cellStyle name="Total 2 3 2 13" xfId="1189"/>
    <cellStyle name="Total 2 3 2 14" xfId="1190"/>
    <cellStyle name="Total 2 3 2 15" xfId="1191"/>
    <cellStyle name="Total 2 3 2 16" xfId="1993"/>
    <cellStyle name="Total 2 3 2 16 2" xfId="11348"/>
    <cellStyle name="Total 2 3 2 16 2 2" xfId="14318"/>
    <cellStyle name="Total 2 3 2 16 3" xfId="13526"/>
    <cellStyle name="Total 2 3 2 17" xfId="2804"/>
    <cellStyle name="Total 2 3 2 17 2" xfId="11897"/>
    <cellStyle name="Total 2 3 2 17 2 2" xfId="14406"/>
    <cellStyle name="Total 2 3 2 17 3" xfId="13597"/>
    <cellStyle name="Total 2 3 2 18" xfId="3396"/>
    <cellStyle name="Total 2 3 2 18 2" xfId="12661"/>
    <cellStyle name="Total 2 3 2 18 3" xfId="13742"/>
    <cellStyle name="Total 2 3 2 19" xfId="4205"/>
    <cellStyle name="Total 2 3 2 19 2" xfId="13810"/>
    <cellStyle name="Total 2 3 2 2" xfId="1192"/>
    <cellStyle name="Total 2 3 2 2 2" xfId="9772"/>
    <cellStyle name="Total 2 3 2 2 2 2" xfId="14209"/>
    <cellStyle name="Total 2 3 2 20" xfId="5017"/>
    <cellStyle name="Total 2 3 2 20 2" xfId="13878"/>
    <cellStyle name="Total 2 3 2 21" xfId="6567"/>
    <cellStyle name="Total 2 3 2 21 2" xfId="13946"/>
    <cellStyle name="Total 2 3 2 22" xfId="7376"/>
    <cellStyle name="Total 2 3 2 22 2" xfId="14014"/>
    <cellStyle name="Total 2 3 2 23" xfId="8189"/>
    <cellStyle name="Total 2 3 2 23 2" xfId="14082"/>
    <cellStyle name="Total 2 3 2 24" xfId="9339"/>
    <cellStyle name="Total 2 3 2 24 2" xfId="14188"/>
    <cellStyle name="Total 2 3 2 25" xfId="11662"/>
    <cellStyle name="Total 2 3 2 25 2" xfId="14355"/>
    <cellStyle name="Total 2 3 2 3" xfId="1193"/>
    <cellStyle name="Total 2 3 2 4" xfId="1194"/>
    <cellStyle name="Total 2 3 2 5" xfId="1195"/>
    <cellStyle name="Total 2 3 2 6" xfId="1196"/>
    <cellStyle name="Total 2 3 2 7" xfId="1197"/>
    <cellStyle name="Total 2 3 2 8" xfId="1198"/>
    <cellStyle name="Total 2 3 2 9" xfId="1199"/>
    <cellStyle name="Total 2 3 2_COTAÇÕES (2)" xfId="6218"/>
    <cellStyle name="Total 2 3 3" xfId="1200"/>
    <cellStyle name="Total 2 3 3 2" xfId="9773"/>
    <cellStyle name="Total 2 3 3 2 2" xfId="14210"/>
    <cellStyle name="Total 2 3 4" xfId="1992"/>
    <cellStyle name="Total 2 3 4 2" xfId="11347"/>
    <cellStyle name="Total 2 3 4 2 2" xfId="14317"/>
    <cellStyle name="Total 2 3 4 3" xfId="13525"/>
    <cellStyle name="Total 2 3 5" xfId="2803"/>
    <cellStyle name="Total 2 3 5 2" xfId="11896"/>
    <cellStyle name="Total 2 3 5 2 2" xfId="14405"/>
    <cellStyle name="Total 2 3 5 3" xfId="13596"/>
    <cellStyle name="Total 2 3 6" xfId="3256"/>
    <cellStyle name="Total 2 3 6 2" xfId="12660"/>
    <cellStyle name="Total 2 3 6 3" xfId="13736"/>
    <cellStyle name="Total 2 3 7" xfId="4067"/>
    <cellStyle name="Total 2 3 7 2" xfId="13804"/>
    <cellStyle name="Total 2 3 8" xfId="4879"/>
    <cellStyle name="Total 2 3 8 2" xfId="13872"/>
    <cellStyle name="Total 2 3 9" xfId="6427"/>
    <cellStyle name="Total 2 3 9 2" xfId="13940"/>
    <cellStyle name="Total 2 3_CÁLCULO DE HORAS - tabela MARÇO 2014" xfId="1201"/>
    <cellStyle name="Total 2 4" xfId="1202"/>
    <cellStyle name="Total 2 4 10" xfId="1203"/>
    <cellStyle name="Total 2 4 11" xfId="1204"/>
    <cellStyle name="Total 2 4 12" xfId="1205"/>
    <cellStyle name="Total 2 4 13" xfId="1206"/>
    <cellStyle name="Total 2 4 14" xfId="1207"/>
    <cellStyle name="Total 2 4 15" xfId="1208"/>
    <cellStyle name="Total 2 4 16" xfId="1994"/>
    <cellStyle name="Total 2 4 16 2" xfId="11349"/>
    <cellStyle name="Total 2 4 16 2 2" xfId="14319"/>
    <cellStyle name="Total 2 4 16 3" xfId="13527"/>
    <cellStyle name="Total 2 4 17" xfId="2805"/>
    <cellStyle name="Total 2 4 17 2" xfId="11898"/>
    <cellStyle name="Total 2 4 17 2 2" xfId="14407"/>
    <cellStyle name="Total 2 4 17 3" xfId="13598"/>
    <cellStyle name="Total 2 4 18" xfId="3258"/>
    <cellStyle name="Total 2 4 18 2" xfId="12662"/>
    <cellStyle name="Total 2 4 18 3" xfId="13737"/>
    <cellStyle name="Total 2 4 19" xfId="4069"/>
    <cellStyle name="Total 2 4 19 2" xfId="13805"/>
    <cellStyle name="Total 2 4 2" xfId="1209"/>
    <cellStyle name="Total 2 4 2 2" xfId="9768"/>
    <cellStyle name="Total 2 4 2 2 2" xfId="14206"/>
    <cellStyle name="Total 2 4 20" xfId="4881"/>
    <cellStyle name="Total 2 4 20 2" xfId="13873"/>
    <cellStyle name="Total 2 4 21" xfId="6429"/>
    <cellStyle name="Total 2 4 21 2" xfId="13941"/>
    <cellStyle name="Total 2 4 22" xfId="7240"/>
    <cellStyle name="Total 2 4 22 2" xfId="14009"/>
    <cellStyle name="Total 2 4 23" xfId="8053"/>
    <cellStyle name="Total 2 4 23 2" xfId="14077"/>
    <cellStyle name="Total 2 4 24" xfId="9340"/>
    <cellStyle name="Total 2 4 24 2" xfId="14189"/>
    <cellStyle name="Total 2 4 25" xfId="10036"/>
    <cellStyle name="Total 2 4 25 2" xfId="14247"/>
    <cellStyle name="Total 2 4 3" xfId="1210"/>
    <cellStyle name="Total 2 4 4" xfId="1211"/>
    <cellStyle name="Total 2 4 5" xfId="1212"/>
    <cellStyle name="Total 2 4 6" xfId="1213"/>
    <cellStyle name="Total 2 4 7" xfId="1214"/>
    <cellStyle name="Total 2 4 8" xfId="1215"/>
    <cellStyle name="Total 2 4 9" xfId="1216"/>
    <cellStyle name="Total 2 4_COTAÇÕES (2)" xfId="6219"/>
    <cellStyle name="Total 2 5" xfId="1217"/>
    <cellStyle name="Total 2 5 2" xfId="10546"/>
    <cellStyle name="Total 2 5 2 2" xfId="10596"/>
    <cellStyle name="Total 2 5 3" xfId="12663"/>
    <cellStyle name="Total 2 5 4" xfId="9776"/>
    <cellStyle name="Total 2 5 4 2" xfId="14213"/>
    <cellStyle name="Total 2 6" xfId="1989"/>
    <cellStyle name="Total 2 6 2" xfId="11344"/>
    <cellStyle name="Total 2 6 2 2" xfId="14314"/>
    <cellStyle name="Total 2 6 3" xfId="13522"/>
    <cellStyle name="Total 2 7" xfId="2800"/>
    <cellStyle name="Total 2 7 2" xfId="11893"/>
    <cellStyle name="Total 2 7 2 2" xfId="14402"/>
    <cellStyle name="Total 2 7 3" xfId="13593"/>
    <cellStyle name="Total 2 8" xfId="3870"/>
    <cellStyle name="Total 2 8 2" xfId="12657"/>
    <cellStyle name="Total 2 8 3" xfId="13788"/>
    <cellStyle name="Total 2 9" xfId="4673"/>
    <cellStyle name="Total 2 9 2" xfId="13856"/>
    <cellStyle name="Total 2_AQPNG_ORC_R01_2013_11_22(OBRA COMPLETA) 29112013-2" xfId="1218"/>
    <cellStyle name="Total 3" xfId="1219"/>
    <cellStyle name="Total 3 10" xfId="7886"/>
    <cellStyle name="Total 3 10 2" xfId="14062"/>
    <cellStyle name="Total 3 11" xfId="8700"/>
    <cellStyle name="Total 3 11 2" xfId="14130"/>
    <cellStyle name="Total 3 12" xfId="9341"/>
    <cellStyle name="Total 3 12 2" xfId="14190"/>
    <cellStyle name="Total 3 13" xfId="11977"/>
    <cellStyle name="Total 3 13 2" xfId="14411"/>
    <cellStyle name="Total 3 2" xfId="1220"/>
    <cellStyle name="Total 3 2 10" xfId="1221"/>
    <cellStyle name="Total 3 2 11" xfId="1222"/>
    <cellStyle name="Total 3 2 12" xfId="1223"/>
    <cellStyle name="Total 3 2 13" xfId="1224"/>
    <cellStyle name="Total 3 2 14" xfId="1225"/>
    <cellStyle name="Total 3 2 15" xfId="1226"/>
    <cellStyle name="Total 3 2 16" xfId="1996"/>
    <cellStyle name="Total 3 2 16 2" xfId="11351"/>
    <cellStyle name="Total 3 2 16 2 2" xfId="14321"/>
    <cellStyle name="Total 3 2 16 3" xfId="13529"/>
    <cellStyle name="Total 3 2 17" xfId="2807"/>
    <cellStyle name="Total 3 2 17 2" xfId="11900"/>
    <cellStyle name="Total 3 2 17 2 2" xfId="14409"/>
    <cellStyle name="Total 3 2 17 3" xfId="13600"/>
    <cellStyle name="Total 3 2 18" xfId="3277"/>
    <cellStyle name="Total 3 2 18 2" xfId="12665"/>
    <cellStyle name="Total 3 2 18 3" xfId="13738"/>
    <cellStyle name="Total 3 2 19" xfId="4086"/>
    <cellStyle name="Total 3 2 19 2" xfId="13806"/>
    <cellStyle name="Total 3 2 2" xfId="1227"/>
    <cellStyle name="Total 3 2 2 2" xfId="9769"/>
    <cellStyle name="Total 3 2 2 2 2" xfId="14207"/>
    <cellStyle name="Total 3 2 20" xfId="4898"/>
    <cellStyle name="Total 3 2 20 2" xfId="13874"/>
    <cellStyle name="Total 3 2 21" xfId="6448"/>
    <cellStyle name="Total 3 2 21 2" xfId="13942"/>
    <cellStyle name="Total 3 2 22" xfId="7257"/>
    <cellStyle name="Total 3 2 22 2" xfId="14010"/>
    <cellStyle name="Total 3 2 23" xfId="8070"/>
    <cellStyle name="Total 3 2 23 2" xfId="14078"/>
    <cellStyle name="Total 3 2 24" xfId="9342"/>
    <cellStyle name="Total 3 2 24 2" xfId="14191"/>
    <cellStyle name="Total 3 2 25" xfId="11433"/>
    <cellStyle name="Total 3 2 25 2" xfId="14325"/>
    <cellStyle name="Total 3 2 3" xfId="1228"/>
    <cellStyle name="Total 3 2 4" xfId="1229"/>
    <cellStyle name="Total 3 2 5" xfId="1230"/>
    <cellStyle name="Total 3 2 6" xfId="1231"/>
    <cellStyle name="Total 3 2 7" xfId="1232"/>
    <cellStyle name="Total 3 2 8" xfId="1233"/>
    <cellStyle name="Total 3 2 9" xfId="1234"/>
    <cellStyle name="Total 3 2_COTAÇÕES (2)" xfId="6220"/>
    <cellStyle name="Total 3 3" xfId="1235"/>
    <cellStyle name="Total 3 3 2" xfId="9770"/>
    <cellStyle name="Total 3 3 2 2" xfId="14208"/>
    <cellStyle name="Total 3 4" xfId="1995"/>
    <cellStyle name="Total 3 4 2" xfId="11350"/>
    <cellStyle name="Total 3 4 2 2" xfId="14320"/>
    <cellStyle name="Total 3 4 3" xfId="13528"/>
    <cellStyle name="Total 3 5" xfId="2806"/>
    <cellStyle name="Total 3 5 2" xfId="11899"/>
    <cellStyle name="Total 3 5 2 2" xfId="14408"/>
    <cellStyle name="Total 3 5 3" xfId="13599"/>
    <cellStyle name="Total 3 6" xfId="3912"/>
    <cellStyle name="Total 3 6 2" xfId="12664"/>
    <cellStyle name="Total 3 6 3" xfId="13790"/>
    <cellStyle name="Total 3 7" xfId="4715"/>
    <cellStyle name="Total 3 7 2" xfId="13858"/>
    <cellStyle name="Total 3 8" xfId="5527"/>
    <cellStyle name="Total 3 8 2" xfId="13926"/>
    <cellStyle name="Total 3 9" xfId="7083"/>
    <cellStyle name="Total 3 9 2" xfId="13994"/>
    <cellStyle name="Total 3_CÁLCULO DE HORAS - tabela MARÇO 2014" xfId="1236"/>
    <cellStyle name="Total 4" xfId="13466"/>
    <cellStyle name="Total 4 2" xfId="14443"/>
    <cellStyle name="Verificar Célula" xfId="1251"/>
    <cellStyle name="Verificar Célula 10" xfId="8702"/>
    <cellStyle name="Verificar Célula 10 2" xfId="14131"/>
    <cellStyle name="Verificar Célula 11" xfId="9343"/>
    <cellStyle name="Verificar Célula 11 2" xfId="14192"/>
    <cellStyle name="Verificar Célula 12" xfId="11659"/>
    <cellStyle name="Verificar Célula 12 2" xfId="14353"/>
    <cellStyle name="Verificar Célula 2" xfId="1252"/>
    <cellStyle name="Verificar Célula 2 10" xfId="9344"/>
    <cellStyle name="Verificar Célula 2 10 2" xfId="14193"/>
    <cellStyle name="Verificar Célula 2 11" xfId="11059"/>
    <cellStyle name="Verificar Célula 2 11 2" xfId="14291"/>
    <cellStyle name="Verificar Célula 2 2" xfId="1998"/>
    <cellStyle name="Verificar Célula 2 2 2" xfId="10628"/>
    <cellStyle name="Verificar Célula 2 2 2 2" xfId="11353"/>
    <cellStyle name="Verificar Célula 2 2 2 2 2" xfId="14323"/>
    <cellStyle name="Verificar Célula 2 2 3" xfId="13280"/>
    <cellStyle name="Verificar Célula 2 2 3 2" xfId="14434"/>
    <cellStyle name="Verificar Célula 2 2 4" xfId="13531"/>
    <cellStyle name="Verificar Célula 2 3" xfId="2809"/>
    <cellStyle name="Verificar Célula 2 3 2" xfId="13602"/>
    <cellStyle name="Verificar Célula 2 4" xfId="3874"/>
    <cellStyle name="Verificar Célula 2 4 2" xfId="12680"/>
    <cellStyle name="Verificar Célula 2 4 3" xfId="13789"/>
    <cellStyle name="Verificar Célula 2 5" xfId="4677"/>
    <cellStyle name="Verificar Célula 2 5 2" xfId="13857"/>
    <cellStyle name="Verificar Célula 2 6" xfId="5489"/>
    <cellStyle name="Verificar Célula 2 6 2" xfId="13925"/>
    <cellStyle name="Verificar Célula 2 7" xfId="7045"/>
    <cellStyle name="Verificar Célula 2 7 2" xfId="13993"/>
    <cellStyle name="Verificar Célula 2 8" xfId="7848"/>
    <cellStyle name="Verificar Célula 2 8 2" xfId="14061"/>
    <cellStyle name="Verificar Célula 2 9" xfId="8662"/>
    <cellStyle name="Verificar Célula 2 9 2" xfId="14129"/>
    <cellStyle name="Verificar Célula 2_COTAÇÕES (2)" xfId="6222"/>
    <cellStyle name="Verificar Célula 3" xfId="1997"/>
    <cellStyle name="Verificar Célula 3 2" xfId="10627"/>
    <cellStyle name="Verificar Célula 3 2 2" xfId="11352"/>
    <cellStyle name="Verificar Célula 3 2 2 2" xfId="14322"/>
    <cellStyle name="Verificar Célula 3 3" xfId="13279"/>
    <cellStyle name="Verificar Célula 3 3 2" xfId="14433"/>
    <cellStyle name="Verificar Célula 3 4" xfId="13530"/>
    <cellStyle name="Verificar Célula 4" xfId="2808"/>
    <cellStyle name="Verificar Célula 4 2" xfId="13601"/>
    <cellStyle name="Verificar Célula 5" xfId="3914"/>
    <cellStyle name="Verificar Célula 5 2" xfId="12679"/>
    <cellStyle name="Verificar Célula 5 3" xfId="13791"/>
    <cellStyle name="Verificar Célula 6" xfId="4717"/>
    <cellStyle name="Verificar Célula 6 2" xfId="13859"/>
    <cellStyle name="Verificar Célula 7" xfId="5529"/>
    <cellStyle name="Verificar Célula 7 2" xfId="13927"/>
    <cellStyle name="Verificar Célula 8" xfId="7085"/>
    <cellStyle name="Verificar Célula 8 2" xfId="13995"/>
    <cellStyle name="Verificar Célula 9" xfId="7888"/>
    <cellStyle name="Verificar Célula 9 2" xfId="14063"/>
    <cellStyle name="Verificar Célula_COTAÇÕES (2)" xfId="6221"/>
    <cellStyle name="Vírgula 10" xfId="1253"/>
    <cellStyle name="Vírgula 10 10" xfId="8703"/>
    <cellStyle name="Vírgula 10 11" xfId="9345"/>
    <cellStyle name="Vírgula 10 12" xfId="10032"/>
    <cellStyle name="Vírgula 10 2" xfId="1254"/>
    <cellStyle name="Vírgula 10 2 10" xfId="9515"/>
    <cellStyle name="Vírgula 10 2 11" xfId="11621"/>
    <cellStyle name="Vírgula 10 2 2" xfId="2169"/>
    <cellStyle name="Vírgula 10 2 2 2" xfId="10630"/>
    <cellStyle name="Vírgula 10 2 2 2 2" xfId="11518"/>
    <cellStyle name="Vírgula 10 2 2 3" xfId="13402"/>
    <cellStyle name="Vírgula 10 2 3" xfId="2980"/>
    <cellStyle name="Vírgula 10 2 4" xfId="3792"/>
    <cellStyle name="Vírgula 10 2 4 2" xfId="12682"/>
    <cellStyle name="Vírgula 10 2 5" xfId="4595"/>
    <cellStyle name="Vírgula 10 2 6" xfId="5407"/>
    <cellStyle name="Vírgula 10 2 7" xfId="6963"/>
    <cellStyle name="Vírgula 10 2 8" xfId="7766"/>
    <cellStyle name="Vírgula 10 2 9" xfId="8580"/>
    <cellStyle name="Vírgula 10 2_COTAÇÕES (2)" xfId="6224"/>
    <cellStyle name="Vírgula 10 3" xfId="1999"/>
    <cellStyle name="Vírgula 10 3 2" xfId="10629"/>
    <cellStyle name="Vírgula 10 3 2 2" xfId="11354"/>
    <cellStyle name="Vírgula 10 3 3" xfId="13281"/>
    <cellStyle name="Vírgula 10 4" xfId="2810"/>
    <cellStyle name="Vírgula 10 5" xfId="3915"/>
    <cellStyle name="Vírgula 10 5 2" xfId="12681"/>
    <cellStyle name="Vírgula 10 6" xfId="4718"/>
    <cellStyle name="Vírgula 10 7" xfId="5530"/>
    <cellStyle name="Vírgula 10 8" xfId="7086"/>
    <cellStyle name="Vírgula 10 9" xfId="7889"/>
    <cellStyle name="Vírgula 10_COTAÇÕES (2)" xfId="6223"/>
    <cellStyle name="Vírgula 11" xfId="1255"/>
    <cellStyle name="Vírgula 11 10" xfId="8704"/>
    <cellStyle name="Vírgula 11 11" xfId="9346"/>
    <cellStyle name="Vírgula 11 12" xfId="10018"/>
    <cellStyle name="Vírgula 11 2" xfId="1256"/>
    <cellStyle name="Vírgula 11 2 10" xfId="9516"/>
    <cellStyle name="Vírgula 11 2 11" xfId="11947"/>
    <cellStyle name="Vírgula 11 2 2" xfId="2170"/>
    <cellStyle name="Vírgula 11 2 2 2" xfId="10632"/>
    <cellStyle name="Vírgula 11 2 2 2 2" xfId="11519"/>
    <cellStyle name="Vírgula 11 2 2 3" xfId="13403"/>
    <cellStyle name="Vírgula 11 2 3" xfId="2981"/>
    <cellStyle name="Vírgula 11 2 4" xfId="3917"/>
    <cellStyle name="Vírgula 11 2 4 2" xfId="12684"/>
    <cellStyle name="Vírgula 11 2 5" xfId="4720"/>
    <cellStyle name="Vírgula 11 2 6" xfId="5532"/>
    <cellStyle name="Vírgula 11 2 7" xfId="7088"/>
    <cellStyle name="Vírgula 11 2 8" xfId="7891"/>
    <cellStyle name="Vírgula 11 2 9" xfId="8705"/>
    <cellStyle name="Vírgula 11 2_COTAÇÕES (2)" xfId="6226"/>
    <cellStyle name="Vírgula 11 3" xfId="2000"/>
    <cellStyle name="Vírgula 11 3 2" xfId="10631"/>
    <cellStyle name="Vírgula 11 3 2 2" xfId="11355"/>
    <cellStyle name="Vírgula 11 3 3" xfId="13282"/>
    <cellStyle name="Vírgula 11 4" xfId="2811"/>
    <cellStyle name="Vírgula 11 5" xfId="3916"/>
    <cellStyle name="Vírgula 11 5 2" xfId="12683"/>
    <cellStyle name="Vírgula 11 6" xfId="4719"/>
    <cellStyle name="Vírgula 11 7" xfId="5531"/>
    <cellStyle name="Vírgula 11 8" xfId="7087"/>
    <cellStyle name="Vírgula 11 9" xfId="7890"/>
    <cellStyle name="Vírgula 11_COTAÇÕES (2)" xfId="6225"/>
    <cellStyle name="Vírgula 12" xfId="1257"/>
    <cellStyle name="Vírgula 12 10" xfId="9514"/>
    <cellStyle name="Vírgula 12 11" xfId="11622"/>
    <cellStyle name="Vírgula 12 2" xfId="2168"/>
    <cellStyle name="Vírgula 12 2 2" xfId="10633"/>
    <cellStyle name="Vírgula 12 2 2 2" xfId="11517"/>
    <cellStyle name="Vírgula 12 2 3" xfId="13401"/>
    <cellStyle name="Vírgula 12 3" xfId="2979"/>
    <cellStyle name="Vírgula 12 4" xfId="3918"/>
    <cellStyle name="Vírgula 12 4 2" xfId="12685"/>
    <cellStyle name="Vírgula 12 5" xfId="4721"/>
    <cellStyle name="Vírgula 12 6" xfId="5533"/>
    <cellStyle name="Vírgula 12 7" xfId="7089"/>
    <cellStyle name="Vírgula 12 8" xfId="7892"/>
    <cellStyle name="Vírgula 12 9" xfId="8706"/>
    <cellStyle name="Vírgula 12_COTAÇÕES (2)" xfId="6227"/>
    <cellStyle name="Vírgula 13" xfId="1258"/>
    <cellStyle name="Vírgula 13 2" xfId="9792"/>
    <cellStyle name="Vírgula 2" xfId="1259"/>
    <cellStyle name="Vírgula 2 10" xfId="1260"/>
    <cellStyle name="Vírgula 2 10 10" xfId="9348"/>
    <cellStyle name="Vírgula 2 10 11" xfId="11429"/>
    <cellStyle name="Vírgula 2 10 2" xfId="2002"/>
    <cellStyle name="Vírgula 2 10 2 2" xfId="10636"/>
    <cellStyle name="Vírgula 2 10 2 2 2" xfId="11357"/>
    <cellStyle name="Vírgula 2 10 2 3" xfId="13283"/>
    <cellStyle name="Vírgula 2 10 3" xfId="2813"/>
    <cellStyle name="Vírgula 2 10 4" xfId="3913"/>
    <cellStyle name="Vírgula 2 10 4 2" xfId="12687"/>
    <cellStyle name="Vírgula 2 10 5" xfId="4716"/>
    <cellStyle name="Vírgula 2 10 6" xfId="5528"/>
    <cellStyle name="Vírgula 2 10 7" xfId="7084"/>
    <cellStyle name="Vírgula 2 10 8" xfId="7887"/>
    <cellStyle name="Vírgula 2 10 9" xfId="8701"/>
    <cellStyle name="Vírgula 2 10_COTAÇÕES (2)" xfId="6228"/>
    <cellStyle name="Vírgula 2 11" xfId="1261"/>
    <cellStyle name="Vírgula 2 11 2" xfId="10635"/>
    <cellStyle name="Vírgula 2 11 2 2" xfId="10637"/>
    <cellStyle name="Vírgula 2 11 3" xfId="12688"/>
    <cellStyle name="Vírgula 2 12" xfId="2001"/>
    <cellStyle name="Vírgula 2 13" xfId="2812"/>
    <cellStyle name="Vírgula 2 14" xfId="3338"/>
    <cellStyle name="Vírgula 2 14 2" xfId="12686"/>
    <cellStyle name="Vírgula 2 15" xfId="4147"/>
    <cellStyle name="Vírgula 2 15 2" xfId="13467"/>
    <cellStyle name="Vírgula 2 16" xfId="4959"/>
    <cellStyle name="Vírgula 2 17" xfId="6509"/>
    <cellStyle name="Vírgula 2 18" xfId="7318"/>
    <cellStyle name="Vírgula 2 19" xfId="8131"/>
    <cellStyle name="Vírgula 2 2" xfId="1262"/>
    <cellStyle name="Vírgula 2 2 10" xfId="7320"/>
    <cellStyle name="Vírgula 2 2 11" xfId="8133"/>
    <cellStyle name="Vírgula 2 2 12" xfId="9349"/>
    <cellStyle name="Vírgula 2 2 13" xfId="10029"/>
    <cellStyle name="Vírgula 2 2 2" xfId="1263"/>
    <cellStyle name="Vírgula 2 2 2 10" xfId="8570"/>
    <cellStyle name="Vírgula 2 2 2 11" xfId="9350"/>
    <cellStyle name="Vírgula 2 2 2 12" xfId="11660"/>
    <cellStyle name="Vírgula 2 2 2 2" xfId="1264"/>
    <cellStyle name="Vírgula 2 2 2 2 10" xfId="7758"/>
    <cellStyle name="Vírgula 2 2 2 2 11" xfId="8572"/>
    <cellStyle name="Vírgula 2 2 2 2 12" xfId="9351"/>
    <cellStyle name="Vírgula 2 2 2 2 13" xfId="11061"/>
    <cellStyle name="Vírgula 2 2 2 2 2" xfId="1265"/>
    <cellStyle name="Vírgula 2 2 2 2 2 10" xfId="7939"/>
    <cellStyle name="Vírgula 2 2 2 2 2 11" xfId="9352"/>
    <cellStyle name="Vírgula 2 2 2 2 2 12" xfId="10028"/>
    <cellStyle name="Vírgula 2 2 2 2 2 2" xfId="1266"/>
    <cellStyle name="Vírgula 2 2 2 2 2 2 10" xfId="9518"/>
    <cellStyle name="Vírgula 2 2 2 2 2 2 11" xfId="11946"/>
    <cellStyle name="Vírgula 2 2 2 2 2 2 2" xfId="2172"/>
    <cellStyle name="Vírgula 2 2 2 2 2 2 2 2" xfId="10642"/>
    <cellStyle name="Vírgula 2 2 2 2 2 2 2 2 2" xfId="11521"/>
    <cellStyle name="Vírgula 2 2 2 2 2 2 2 3" xfId="13405"/>
    <cellStyle name="Vírgula 2 2 2 2 2 2 3" xfId="2983"/>
    <cellStyle name="Vírgula 2 2 2 2 2 2 4" xfId="3832"/>
    <cellStyle name="Vírgula 2 2 2 2 2 2 4 2" xfId="12693"/>
    <cellStyle name="Vírgula 2 2 2 2 2 2 5" xfId="4635"/>
    <cellStyle name="Vírgula 2 2 2 2 2 2 6" xfId="5447"/>
    <cellStyle name="Vírgula 2 2 2 2 2 2 7" xfId="7003"/>
    <cellStyle name="Vírgula 2 2 2 2 2 2 8" xfId="7806"/>
    <cellStyle name="Vírgula 2 2 2 2 2 2 9" xfId="8620"/>
    <cellStyle name="Vírgula 2 2 2 2 2 2_COTAÇÕES (2)" xfId="6232"/>
    <cellStyle name="Vírgula 2 2 2 2 2 3" xfId="2006"/>
    <cellStyle name="Vírgula 2 2 2 2 2 3 2" xfId="10641"/>
    <cellStyle name="Vírgula 2 2 2 2 2 3 2 2" xfId="11361"/>
    <cellStyle name="Vírgula 2 2 2 2 2 3 3" xfId="13287"/>
    <cellStyle name="Vírgula 2 2 2 2 2 4" xfId="2817"/>
    <cellStyle name="Vírgula 2 2 2 2 2 5" xfId="3143"/>
    <cellStyle name="Vírgula 2 2 2 2 2 5 2" xfId="12692"/>
    <cellStyle name="Vírgula 2 2 2 2 2 6" xfId="3955"/>
    <cellStyle name="Vírgula 2 2 2 2 2 7" xfId="4767"/>
    <cellStyle name="Vírgula 2 2 2 2 2 8" xfId="6314"/>
    <cellStyle name="Vírgula 2 2 2 2 2 9" xfId="7126"/>
    <cellStyle name="Vírgula 2 2 2 2 2_COTAÇÕES (2)" xfId="6231"/>
    <cellStyle name="Vírgula 2 2 2 2 3" xfId="1267"/>
    <cellStyle name="Vírgula 2 2 2 2 3 10" xfId="9517"/>
    <cellStyle name="Vírgula 2 2 2 2 3 11" xfId="11620"/>
    <cellStyle name="Vírgula 2 2 2 2 3 2" xfId="2171"/>
    <cellStyle name="Vírgula 2 2 2 2 3 2 2" xfId="10643"/>
    <cellStyle name="Vírgula 2 2 2 2 3 2 2 2" xfId="11520"/>
    <cellStyle name="Vírgula 2 2 2 2 3 2 3" xfId="13404"/>
    <cellStyle name="Vírgula 2 2 2 2 3 3" xfId="2982"/>
    <cellStyle name="Vírgula 2 2 2 2 3 4" xfId="3144"/>
    <cellStyle name="Vírgula 2 2 2 2 3 4 2" xfId="12694"/>
    <cellStyle name="Vírgula 2 2 2 2 3 5" xfId="3956"/>
    <cellStyle name="Vírgula 2 2 2 2 3 6" xfId="4768"/>
    <cellStyle name="Vírgula 2 2 2 2 3 7" xfId="6315"/>
    <cellStyle name="Vírgula 2 2 2 2 3 8" xfId="7127"/>
    <cellStyle name="Vírgula 2 2 2 2 3 9" xfId="7940"/>
    <cellStyle name="Vírgula 2 2 2 2 3_COTAÇÕES (2)" xfId="6233"/>
    <cellStyle name="Vírgula 2 2 2 2 4" xfId="2005"/>
    <cellStyle name="Vírgula 2 2 2 2 4 2" xfId="10640"/>
    <cellStyle name="Vírgula 2 2 2 2 4 2 2" xfId="11360"/>
    <cellStyle name="Vírgula 2 2 2 2 4 3" xfId="13286"/>
    <cellStyle name="Vírgula 2 2 2 2 5" xfId="2816"/>
    <cellStyle name="Vírgula 2 2 2 2 6" xfId="3784"/>
    <cellStyle name="Vírgula 2 2 2 2 6 2" xfId="12691"/>
    <cellStyle name="Vírgula 2 2 2 2 7" xfId="4587"/>
    <cellStyle name="Vírgula 2 2 2 2 8" xfId="5399"/>
    <cellStyle name="Vírgula 2 2 2 2 9" xfId="6955"/>
    <cellStyle name="Vírgula 2 2 2 2_COTAÇÕES (2)" xfId="6230"/>
    <cellStyle name="Vírgula 2 2 2 3" xfId="2004"/>
    <cellStyle name="Vírgula 2 2 2 3 2" xfId="10639"/>
    <cellStyle name="Vírgula 2 2 2 3 2 2" xfId="11359"/>
    <cellStyle name="Vírgula 2 2 2 3 3" xfId="13285"/>
    <cellStyle name="Vírgula 2 2 2 4" xfId="2815"/>
    <cellStyle name="Vírgula 2 2 2 5" xfId="3782"/>
    <cellStyle name="Vírgula 2 2 2 5 2" xfId="12690"/>
    <cellStyle name="Vírgula 2 2 2 6" xfId="4585"/>
    <cellStyle name="Vírgula 2 2 2 7" xfId="5397"/>
    <cellStyle name="Vírgula 2 2 2 8" xfId="6953"/>
    <cellStyle name="Vírgula 2 2 2 9" xfId="7756"/>
    <cellStyle name="Vírgula 2 2 2_COTAÇÕES (2)" xfId="6229"/>
    <cellStyle name="Vírgula 2 2 3" xfId="1268"/>
    <cellStyle name="Vírgula 2 2 3 10" xfId="9353"/>
    <cellStyle name="Vírgula 2 2 3 11" xfId="10024"/>
    <cellStyle name="Vírgula 2 2 3 2" xfId="2007"/>
    <cellStyle name="Vírgula 2 2 3 2 2" xfId="10644"/>
    <cellStyle name="Vírgula 2 2 3 2 2 2" xfId="11362"/>
    <cellStyle name="Vírgula 2 2 3 2 3" xfId="13288"/>
    <cellStyle name="Vírgula 2 2 3 3" xfId="2818"/>
    <cellStyle name="Vírgula 2 2 3 4" xfId="3786"/>
    <cellStyle name="Vírgula 2 2 3 4 2" xfId="12695"/>
    <cellStyle name="Vírgula 2 2 3 5" xfId="4589"/>
    <cellStyle name="Vírgula 2 2 3 6" xfId="5401"/>
    <cellStyle name="Vírgula 2 2 3 7" xfId="6957"/>
    <cellStyle name="Vírgula 2 2 3 8" xfId="7760"/>
    <cellStyle name="Vírgula 2 2 3 9" xfId="8574"/>
    <cellStyle name="Vírgula 2 2 3_COTAÇÕES (2)" xfId="6234"/>
    <cellStyle name="Vírgula 2 2 4" xfId="2003"/>
    <cellStyle name="Vírgula 2 2 4 2" xfId="10638"/>
    <cellStyle name="Vírgula 2 2 4 2 2" xfId="11358"/>
    <cellStyle name="Vírgula 2 2 4 3" xfId="13284"/>
    <cellStyle name="Vírgula 2 2 5" xfId="2814"/>
    <cellStyle name="Vírgula 2 2 6" xfId="3340"/>
    <cellStyle name="Vírgula 2 2 6 2" xfId="12689"/>
    <cellStyle name="Vírgula 2 2 7" xfId="4149"/>
    <cellStyle name="Vírgula 2 2 8" xfId="4961"/>
    <cellStyle name="Vírgula 2 2 9" xfId="6511"/>
    <cellStyle name="Vírgula 2 2_AQPNG_ORC_R01_2013_11_22(OBRA COMPLETA) 29112013-2" xfId="1269"/>
    <cellStyle name="Vírgula 2 20" xfId="9347"/>
    <cellStyle name="Vírgula 2 21" xfId="11974"/>
    <cellStyle name="Vírgula 2 3" xfId="1270"/>
    <cellStyle name="Vírgula 2 3 10" xfId="7534"/>
    <cellStyle name="Vírgula 2 3 11" xfId="8347"/>
    <cellStyle name="Vírgula 2 3 12" xfId="9354"/>
    <cellStyle name="Vírgula 2 3 13" xfId="11431"/>
    <cellStyle name="Vírgula 2 3 2" xfId="1271"/>
    <cellStyle name="Vírgula 2 3 2 10" xfId="8611"/>
    <cellStyle name="Vírgula 2 3 2 11" xfId="9355"/>
    <cellStyle name="Vírgula 2 3 2 12" xfId="10025"/>
    <cellStyle name="Vírgula 2 3 2 2" xfId="1272"/>
    <cellStyle name="Vírgula 2 3 2 2 10" xfId="9519"/>
    <cellStyle name="Vírgula 2 3 2 2 11" xfId="11942"/>
    <cellStyle name="Vírgula 2 3 2 2 2" xfId="2173"/>
    <cellStyle name="Vírgula 2 3 2 2 2 2" xfId="10647"/>
    <cellStyle name="Vírgula 2 3 2 2 2 2 2" xfId="11522"/>
    <cellStyle name="Vírgula 2 3 2 2 2 3" xfId="13406"/>
    <cellStyle name="Vírgula 2 3 2 2 3" xfId="2984"/>
    <cellStyle name="Vírgula 2 3 2 2 4" xfId="3825"/>
    <cellStyle name="Vírgula 2 3 2 2 4 2" xfId="12698"/>
    <cellStyle name="Vírgula 2 3 2 2 5" xfId="4628"/>
    <cellStyle name="Vírgula 2 3 2 2 6" xfId="5440"/>
    <cellStyle name="Vírgula 2 3 2 2 7" xfId="6996"/>
    <cellStyle name="Vírgula 2 3 2 2 8" xfId="7799"/>
    <cellStyle name="Vírgula 2 3 2 2 9" xfId="8613"/>
    <cellStyle name="Vírgula 2 3 2 2_COTAÇÕES (2)" xfId="6236"/>
    <cellStyle name="Vírgula 2 3 2 3" xfId="2009"/>
    <cellStyle name="Vírgula 2 3 2 3 2" xfId="10646"/>
    <cellStyle name="Vírgula 2 3 2 3 2 2" xfId="11364"/>
    <cellStyle name="Vírgula 2 3 2 3 3" xfId="13289"/>
    <cellStyle name="Vírgula 2 3 2 4" xfId="2820"/>
    <cellStyle name="Vírgula 2 3 2 5" xfId="3823"/>
    <cellStyle name="Vírgula 2 3 2 5 2" xfId="12697"/>
    <cellStyle name="Vírgula 2 3 2 6" xfId="4626"/>
    <cellStyle name="Vírgula 2 3 2 7" xfId="5438"/>
    <cellStyle name="Vírgula 2 3 2 8" xfId="6994"/>
    <cellStyle name="Vírgula 2 3 2 9" xfId="7797"/>
    <cellStyle name="Vírgula 2 3 2_COTAÇÕES (2)" xfId="6235"/>
    <cellStyle name="Vírgula 2 3 3" xfId="1273"/>
    <cellStyle name="Vírgula 2 3 3 2" xfId="10645"/>
    <cellStyle name="Vírgula 2 3 3 2 2" xfId="10648"/>
    <cellStyle name="Vírgula 2 3 3 3" xfId="12699"/>
    <cellStyle name="Vírgula 2 3 4" xfId="2008"/>
    <cellStyle name="Vírgula 2 3 5" xfId="2819"/>
    <cellStyle name="Vírgula 2 3 6" xfId="3560"/>
    <cellStyle name="Vírgula 2 3 6 2" xfId="12696"/>
    <cellStyle name="Vírgula 2 3 7" xfId="4363"/>
    <cellStyle name="Vírgula 2 3 8" xfId="5175"/>
    <cellStyle name="Vírgula 2 3 9" xfId="6731"/>
    <cellStyle name="Vírgula 2 3_CÁLCULO DE HORAS - tabela MARÇO 2014" xfId="1274"/>
    <cellStyle name="Vírgula 2 4" xfId="1275"/>
    <cellStyle name="Vírgula 2 4 10" xfId="7935"/>
    <cellStyle name="Vírgula 2 4 11" xfId="9356"/>
    <cellStyle name="Vírgula 2 4 12" xfId="11060"/>
    <cellStyle name="Vírgula 2 4 2" xfId="1276"/>
    <cellStyle name="Vírgula 2 4 2 10" xfId="9520"/>
    <cellStyle name="Vírgula 2 4 2 11" xfId="11617"/>
    <cellStyle name="Vírgula 2 4 2 2" xfId="2174"/>
    <cellStyle name="Vírgula 2 4 2 2 2" xfId="10650"/>
    <cellStyle name="Vírgula 2 4 2 2 2 2" xfId="11523"/>
    <cellStyle name="Vírgula 2 4 2 2 3" xfId="13407"/>
    <cellStyle name="Vírgula 2 4 2 3" xfId="2985"/>
    <cellStyle name="Vírgula 2 4 2 4" xfId="3794"/>
    <cellStyle name="Vírgula 2 4 2 4 2" xfId="12701"/>
    <cellStyle name="Vírgula 2 4 2 5" xfId="4597"/>
    <cellStyle name="Vírgula 2 4 2 6" xfId="5409"/>
    <cellStyle name="Vírgula 2 4 2 7" xfId="6965"/>
    <cellStyle name="Vírgula 2 4 2 8" xfId="7768"/>
    <cellStyle name="Vírgula 2 4 2 9" xfId="8582"/>
    <cellStyle name="Vírgula 2 4 2_COTAÇÕES (2)" xfId="6238"/>
    <cellStyle name="Vírgula 2 4 3" xfId="2010"/>
    <cellStyle name="Vírgula 2 4 3 2" xfId="10649"/>
    <cellStyle name="Vírgula 2 4 3 2 2" xfId="11365"/>
    <cellStyle name="Vírgula 2 4 3 3" xfId="13290"/>
    <cellStyle name="Vírgula 2 4 4" xfId="2821"/>
    <cellStyle name="Vírgula 2 4 5" xfId="3139"/>
    <cellStyle name="Vírgula 2 4 5 2" xfId="12700"/>
    <cellStyle name="Vírgula 2 4 6" xfId="3951"/>
    <cellStyle name="Vírgula 2 4 7" xfId="4763"/>
    <cellStyle name="Vírgula 2 4 8" xfId="6310"/>
    <cellStyle name="Vírgula 2 4 9" xfId="7122"/>
    <cellStyle name="Vírgula 2 4_COTAÇÕES (2)" xfId="6237"/>
    <cellStyle name="Vírgula 2 5" xfId="1277"/>
    <cellStyle name="Vírgula 2 5 10" xfId="8164"/>
    <cellStyle name="Vírgula 2 5 11" xfId="9357"/>
    <cellStyle name="Vírgula 2 5 12" xfId="10023"/>
    <cellStyle name="Vírgula 2 5 2" xfId="1278"/>
    <cellStyle name="Vírgula 2 5 2 10" xfId="9521"/>
    <cellStyle name="Vírgula 2 5 2 11" xfId="11945"/>
    <cellStyle name="Vírgula 2 5 2 2" xfId="2175"/>
    <cellStyle name="Vírgula 2 5 2 2 2" xfId="10652"/>
    <cellStyle name="Vírgula 2 5 2 2 2 2" xfId="11524"/>
    <cellStyle name="Vírgula 2 5 2 2 3" xfId="13408"/>
    <cellStyle name="Vírgula 2 5 2 3" xfId="2986"/>
    <cellStyle name="Vírgula 2 5 2 4" xfId="3919"/>
    <cellStyle name="Vírgula 2 5 2 4 2" xfId="12703"/>
    <cellStyle name="Vírgula 2 5 2 5" xfId="4722"/>
    <cellStyle name="Vírgula 2 5 2 6" xfId="5534"/>
    <cellStyle name="Vírgula 2 5 2 7" xfId="7090"/>
    <cellStyle name="Vírgula 2 5 2 8" xfId="7893"/>
    <cellStyle name="Vírgula 2 5 2 9" xfId="8707"/>
    <cellStyle name="Vírgula 2 5 2_COTAÇÕES (2)" xfId="6240"/>
    <cellStyle name="Vírgula 2 5 3" xfId="2011"/>
    <cellStyle name="Vírgula 2 5 3 2" xfId="10651"/>
    <cellStyle name="Vírgula 2 5 3 2 2" xfId="11366"/>
    <cellStyle name="Vírgula 2 5 3 3" xfId="13291"/>
    <cellStyle name="Vírgula 2 5 4" xfId="2822"/>
    <cellStyle name="Vírgula 2 5 5" xfId="3371"/>
    <cellStyle name="Vírgula 2 5 5 2" xfId="12702"/>
    <cellStyle name="Vírgula 2 5 6" xfId="4180"/>
    <cellStyle name="Vírgula 2 5 7" xfId="4992"/>
    <cellStyle name="Vírgula 2 5 8" xfId="6542"/>
    <cellStyle name="Vírgula 2 5 9" xfId="7351"/>
    <cellStyle name="Vírgula 2 5_COTAÇÕES (2)" xfId="6239"/>
    <cellStyle name="Vírgula 2 6" xfId="1279"/>
    <cellStyle name="Vírgula 2 6 10" xfId="9358"/>
    <cellStyle name="Vírgula 2 6 11" xfId="10019"/>
    <cellStyle name="Vírgula 2 6 2" xfId="2012"/>
    <cellStyle name="Vírgula 2 6 2 2" xfId="10653"/>
    <cellStyle name="Vírgula 2 6 2 2 2" xfId="11367"/>
    <cellStyle name="Vírgula 2 6 2 3" xfId="13292"/>
    <cellStyle name="Vírgula 2 6 3" xfId="2823"/>
    <cellStyle name="Vírgula 2 6 4" xfId="3564"/>
    <cellStyle name="Vírgula 2 6 4 2" xfId="12704"/>
    <cellStyle name="Vírgula 2 6 5" xfId="4367"/>
    <cellStyle name="Vírgula 2 6 6" xfId="5179"/>
    <cellStyle name="Vírgula 2 6 7" xfId="6735"/>
    <cellStyle name="Vírgula 2 6 8" xfId="7538"/>
    <cellStyle name="Vírgula 2 6 9" xfId="8351"/>
    <cellStyle name="Vírgula 2 6_COTAÇÕES (2)" xfId="6241"/>
    <cellStyle name="Vírgula 2 7" xfId="1280"/>
    <cellStyle name="Vírgula 2 7 10" xfId="9359"/>
    <cellStyle name="Vírgula 2 7 11" xfId="11975"/>
    <cellStyle name="Vírgula 2 7 2" xfId="2013"/>
    <cellStyle name="Vírgula 2 7 2 2" xfId="10654"/>
    <cellStyle name="Vírgula 2 7 2 2 2" xfId="11368"/>
    <cellStyle name="Vírgula 2 7 2 3" xfId="13293"/>
    <cellStyle name="Vírgula 2 7 3" xfId="2824"/>
    <cellStyle name="Vírgula 2 7 4" xfId="3920"/>
    <cellStyle name="Vírgula 2 7 4 2" xfId="12705"/>
    <cellStyle name="Vírgula 2 7 5" xfId="4723"/>
    <cellStyle name="Vírgula 2 7 6" xfId="5535"/>
    <cellStyle name="Vírgula 2 7 7" xfId="7091"/>
    <cellStyle name="Vírgula 2 7 8" xfId="7894"/>
    <cellStyle name="Vírgula 2 7 9" xfId="8708"/>
    <cellStyle name="Vírgula 2 7_COTAÇÕES (2)" xfId="6242"/>
    <cellStyle name="Vírgula 2 8" xfId="1281"/>
    <cellStyle name="Vírgula 2 8 10" xfId="9360"/>
    <cellStyle name="Vírgula 2 8 11" xfId="11430"/>
    <cellStyle name="Vírgula 2 8 2" xfId="2014"/>
    <cellStyle name="Vírgula 2 8 2 2" xfId="10655"/>
    <cellStyle name="Vírgula 2 8 2 2 2" xfId="11369"/>
    <cellStyle name="Vírgula 2 8 2 3" xfId="13294"/>
    <cellStyle name="Vírgula 2 8 3" xfId="2825"/>
    <cellStyle name="Vírgula 2 8 4" xfId="3921"/>
    <cellStyle name="Vírgula 2 8 4 2" xfId="12706"/>
    <cellStyle name="Vírgula 2 8 5" xfId="4724"/>
    <cellStyle name="Vírgula 2 8 6" xfId="5536"/>
    <cellStyle name="Vírgula 2 8 7" xfId="7092"/>
    <cellStyle name="Vírgula 2 8 8" xfId="7895"/>
    <cellStyle name="Vírgula 2 8 9" xfId="8709"/>
    <cellStyle name="Vírgula 2 8_COTAÇÕES (2)" xfId="6243"/>
    <cellStyle name="Vírgula 2 9" xfId="1282"/>
    <cellStyle name="Vírgula 2 9 10" xfId="9361"/>
    <cellStyle name="Vírgula 2 9 11" xfId="10020"/>
    <cellStyle name="Vírgula 2 9 2" xfId="2015"/>
    <cellStyle name="Vírgula 2 9 2 2" xfId="10656"/>
    <cellStyle name="Vírgula 2 9 2 2 2" xfId="11370"/>
    <cellStyle name="Vírgula 2 9 2 3" xfId="13295"/>
    <cellStyle name="Vírgula 2 9 3" xfId="2826"/>
    <cellStyle name="Vírgula 2 9 4" xfId="3522"/>
    <cellStyle name="Vírgula 2 9 4 2" xfId="12707"/>
    <cellStyle name="Vírgula 2 9 5" xfId="4328"/>
    <cellStyle name="Vírgula 2 9 6" xfId="5140"/>
    <cellStyle name="Vírgula 2 9 7" xfId="6693"/>
    <cellStyle name="Vírgula 2 9 8" xfId="7499"/>
    <cellStyle name="Vírgula 2 9 9" xfId="8312"/>
    <cellStyle name="Vírgula 2 9_COTAÇÕES (2)" xfId="6244"/>
    <cellStyle name="Vírgula 2_AQPNG_ORC_R01_2013_11_22(OBRA COMPLETA) 29112013-2" xfId="1283"/>
    <cellStyle name="Vírgula 3" xfId="1284"/>
    <cellStyle name="Vírgula 3 10" xfId="7324"/>
    <cellStyle name="Vírgula 3 11" xfId="8137"/>
    <cellStyle name="Vírgula 3 12" xfId="9362"/>
    <cellStyle name="Vírgula 3 13" xfId="11058"/>
    <cellStyle name="Vírgula 3 2" xfId="1285"/>
    <cellStyle name="Vírgula 3 2 10" xfId="8139"/>
    <cellStyle name="Vírgula 3 2 11" xfId="9363"/>
    <cellStyle name="Vírgula 3 2 12" xfId="10015"/>
    <cellStyle name="Vírgula 3 2 2" xfId="1286"/>
    <cellStyle name="Vírgula 3 2 2 10" xfId="9522"/>
    <cellStyle name="Vírgula 3 2 2 11" xfId="11616"/>
    <cellStyle name="Vírgula 3 2 2 2" xfId="2176"/>
    <cellStyle name="Vírgula 3 2 2 2 2" xfId="10659"/>
    <cellStyle name="Vírgula 3 2 2 2 2 2" xfId="11525"/>
    <cellStyle name="Vírgula 3 2 2 2 3" xfId="13409"/>
    <cellStyle name="Vírgula 3 2 2 3" xfId="2987"/>
    <cellStyle name="Vírgula 3 2 2 4" xfId="3922"/>
    <cellStyle name="Vírgula 3 2 2 4 2" xfId="12710"/>
    <cellStyle name="Vírgula 3 2 2 5" xfId="4725"/>
    <cellStyle name="Vírgula 3 2 2 6" xfId="5537"/>
    <cellStyle name="Vírgula 3 2 2 7" xfId="7093"/>
    <cellStyle name="Vírgula 3 2 2 8" xfId="7896"/>
    <cellStyle name="Vírgula 3 2 2 9" xfId="8710"/>
    <cellStyle name="Vírgula 3 2 2_COTAÇÕES (2)" xfId="6246"/>
    <cellStyle name="Vírgula 3 2 3" xfId="2017"/>
    <cellStyle name="Vírgula 3 2 3 2" xfId="10658"/>
    <cellStyle name="Vírgula 3 2 3 2 2" xfId="11372"/>
    <cellStyle name="Vírgula 3 2 3 3" xfId="13296"/>
    <cellStyle name="Vírgula 3 2 4" xfId="2828"/>
    <cellStyle name="Vírgula 3 2 5" xfId="3346"/>
    <cellStyle name="Vírgula 3 2 5 2" xfId="12709"/>
    <cellStyle name="Vírgula 3 2 6" xfId="4155"/>
    <cellStyle name="Vírgula 3 2 7" xfId="4967"/>
    <cellStyle name="Vírgula 3 2 8" xfId="6517"/>
    <cellStyle name="Vírgula 3 2 9" xfId="7326"/>
    <cellStyle name="Vírgula 3 2_COTAÇÕES (2)" xfId="6245"/>
    <cellStyle name="Vírgula 3 3" xfId="1287"/>
    <cellStyle name="Vírgula 3 3 2" xfId="10657"/>
    <cellStyle name="Vírgula 3 3 2 2" xfId="10660"/>
    <cellStyle name="Vírgula 3 3 3" xfId="12711"/>
    <cellStyle name="Vírgula 3 4" xfId="2016"/>
    <cellStyle name="Vírgula 3 5" xfId="2827"/>
    <cellStyle name="Vírgula 3 6" xfId="3344"/>
    <cellStyle name="Vírgula 3 6 2" xfId="12708"/>
    <cellStyle name="Vírgula 3 7" xfId="4153"/>
    <cellStyle name="Vírgula 3 8" xfId="4965"/>
    <cellStyle name="Vírgula 3 9" xfId="6515"/>
    <cellStyle name="Vírgula 3_AQPNG_ORC_R01_2013_11_22(OBRA COMPLETA) 29112013-2" xfId="1288"/>
    <cellStyle name="Vírgula 4" xfId="1289"/>
    <cellStyle name="Vírgula 4 10" xfId="4969"/>
    <cellStyle name="Vírgula 4 11" xfId="6519"/>
    <cellStyle name="Vírgula 4 12" xfId="7328"/>
    <cellStyle name="Vírgula 4 13" xfId="8141"/>
    <cellStyle name="Vírgula 4 14" xfId="9364"/>
    <cellStyle name="Vírgula 4 15" xfId="11655"/>
    <cellStyle name="Vírgula 4 2" xfId="1290"/>
    <cellStyle name="Vírgula 4 2 10" xfId="4974"/>
    <cellStyle name="Vírgula 4 2 11" xfId="6524"/>
    <cellStyle name="Vírgula 4 2 12" xfId="7333"/>
    <cellStyle name="Vírgula 4 2 13" xfId="8146"/>
    <cellStyle name="Vírgula 4 2 14" xfId="9365"/>
    <cellStyle name="Vírgula 4 2 15" xfId="11053"/>
    <cellStyle name="Vírgula 4 2 2" xfId="1291"/>
    <cellStyle name="Vírgula 4 2 2 10" xfId="8492"/>
    <cellStyle name="Vírgula 4 2 2 11" xfId="9366"/>
    <cellStyle name="Vírgula 4 2 2 12" xfId="9993"/>
    <cellStyle name="Vírgula 4 2 2 2" xfId="1292"/>
    <cellStyle name="Vírgula 4 2 2 2 10" xfId="9524"/>
    <cellStyle name="Vírgula 4 2 2 2 11" xfId="11615"/>
    <cellStyle name="Vírgula 4 2 2 2 2" xfId="2178"/>
    <cellStyle name="Vírgula 4 2 2 2 2 2" xfId="10664"/>
    <cellStyle name="Vírgula 4 2 2 2 2 2 2" xfId="11527"/>
    <cellStyle name="Vírgula 4 2 2 2 2 3" xfId="13411"/>
    <cellStyle name="Vírgula 4 2 2 2 3" xfId="2989"/>
    <cellStyle name="Vírgula 4 2 2 2 4" xfId="3923"/>
    <cellStyle name="Vírgula 4 2 2 2 4 2" xfId="12715"/>
    <cellStyle name="Vírgula 4 2 2 2 5" xfId="4726"/>
    <cellStyle name="Vírgula 4 2 2 2 6" xfId="5538"/>
    <cellStyle name="Vírgula 4 2 2 2 7" xfId="7094"/>
    <cellStyle name="Vírgula 4 2 2 2 8" xfId="7897"/>
    <cellStyle name="Vírgula 4 2 2 2 9" xfId="8711"/>
    <cellStyle name="Vírgula 4 2 2 2_COTAÇÕES (2)" xfId="6249"/>
    <cellStyle name="Vírgula 4 2 2 3" xfId="2020"/>
    <cellStyle name="Vírgula 4 2 2 3 2" xfId="10663"/>
    <cellStyle name="Vírgula 4 2 2 3 2 2" xfId="11375"/>
    <cellStyle name="Vírgula 4 2 2 3 3" xfId="13297"/>
    <cellStyle name="Vírgula 4 2 2 4" xfId="2831"/>
    <cellStyle name="Vírgula 4 2 2 5" xfId="3705"/>
    <cellStyle name="Vírgula 4 2 2 5 2" xfId="12714"/>
    <cellStyle name="Vírgula 4 2 2 6" xfId="4508"/>
    <cellStyle name="Vírgula 4 2 2 7" xfId="5320"/>
    <cellStyle name="Vírgula 4 2 2 8" xfId="6876"/>
    <cellStyle name="Vírgula 4 2 2 9" xfId="7679"/>
    <cellStyle name="Vírgula 4 2 2_COTAÇÕES (2)" xfId="6248"/>
    <cellStyle name="Vírgula 4 2 3" xfId="1293"/>
    <cellStyle name="Vírgula 4 2 3 10" xfId="8337"/>
    <cellStyle name="Vírgula 4 2 3 11" xfId="9367"/>
    <cellStyle name="Vírgula 4 2 3 12" xfId="11971"/>
    <cellStyle name="Vírgula 4 2 3 2" xfId="1294"/>
    <cellStyle name="Vírgula 4 2 3 2 10" xfId="9525"/>
    <cellStyle name="Vírgula 4 2 3 2 11" xfId="11013"/>
    <cellStyle name="Vírgula 4 2 3 2 2" xfId="2179"/>
    <cellStyle name="Vírgula 4 2 3 2 2 2" xfId="10666"/>
    <cellStyle name="Vírgula 4 2 3 2 2 2 2" xfId="11528"/>
    <cellStyle name="Vírgula 4 2 3 2 2 3" xfId="13412"/>
    <cellStyle name="Vírgula 4 2 3 2 3" xfId="2990"/>
    <cellStyle name="Vírgula 4 2 3 2 4" xfId="3924"/>
    <cellStyle name="Vírgula 4 2 3 2 4 2" xfId="12717"/>
    <cellStyle name="Vírgula 4 2 3 2 5" xfId="4727"/>
    <cellStyle name="Vírgula 4 2 3 2 6" xfId="5539"/>
    <cellStyle name="Vírgula 4 2 3 2 7" xfId="7095"/>
    <cellStyle name="Vírgula 4 2 3 2 8" xfId="7898"/>
    <cellStyle name="Vírgula 4 2 3 2 9" xfId="8712"/>
    <cellStyle name="Vírgula 4 2 3 2_COTAÇÕES (2)" xfId="6251"/>
    <cellStyle name="Vírgula 4 2 3 3" xfId="2021"/>
    <cellStyle name="Vírgula 4 2 3 3 2" xfId="10665"/>
    <cellStyle name="Vírgula 4 2 3 3 2 2" xfId="11376"/>
    <cellStyle name="Vírgula 4 2 3 3 3" xfId="13298"/>
    <cellStyle name="Vírgula 4 2 3 4" xfId="2832"/>
    <cellStyle name="Vírgula 4 2 3 5" xfId="3547"/>
    <cellStyle name="Vírgula 4 2 3 5 2" xfId="12716"/>
    <cellStyle name="Vírgula 4 2 3 6" xfId="4353"/>
    <cellStyle name="Vírgula 4 2 3 7" xfId="5165"/>
    <cellStyle name="Vírgula 4 2 3 8" xfId="6718"/>
    <cellStyle name="Vírgula 4 2 3 9" xfId="7524"/>
    <cellStyle name="Vírgula 4 2 3_COTAÇÕES (2)" xfId="6250"/>
    <cellStyle name="Vírgula 4 2 4" xfId="1295"/>
    <cellStyle name="Vírgula 4 2 4 10" xfId="9523"/>
    <cellStyle name="Vírgula 4 2 4 11" xfId="11944"/>
    <cellStyle name="Vírgula 4 2 4 2" xfId="2177"/>
    <cellStyle name="Vírgula 4 2 4 2 2" xfId="10667"/>
    <cellStyle name="Vírgula 4 2 4 2 2 2" xfId="11526"/>
    <cellStyle name="Vírgula 4 2 4 2 3" xfId="13410"/>
    <cellStyle name="Vírgula 4 2 4 3" xfId="2988"/>
    <cellStyle name="Vírgula 4 2 4 4" xfId="3584"/>
    <cellStyle name="Vírgula 4 2 4 4 2" xfId="12718"/>
    <cellStyle name="Vírgula 4 2 4 5" xfId="4387"/>
    <cellStyle name="Vírgula 4 2 4 6" xfId="5199"/>
    <cellStyle name="Vírgula 4 2 4 7" xfId="6755"/>
    <cellStyle name="Vírgula 4 2 4 8" xfId="7558"/>
    <cellStyle name="Vírgula 4 2 4 9" xfId="8371"/>
    <cellStyle name="Vírgula 4 2 4_COTAÇÕES (2)" xfId="6252"/>
    <cellStyle name="Vírgula 4 2 5" xfId="1296"/>
    <cellStyle name="Vírgula 4 2 5 2" xfId="9766"/>
    <cellStyle name="Vírgula 4 2 6" xfId="2019"/>
    <cellStyle name="Vírgula 4 2 7" xfId="2830"/>
    <cellStyle name="Vírgula 4 2 8" xfId="3353"/>
    <cellStyle name="Vírgula 4 2 8 2" xfId="12713"/>
    <cellStyle name="Vírgula 4 2 9" xfId="4162"/>
    <cellStyle name="Vírgula 4 2_COTAÇÕES (2)" xfId="6247"/>
    <cellStyle name="Vírgula 4 3" xfId="1297"/>
    <cellStyle name="Vírgula 4 3 10" xfId="6722"/>
    <cellStyle name="Vírgula 4 3 11" xfId="7915"/>
    <cellStyle name="Vírgula 4 3 12" xfId="9368"/>
    <cellStyle name="Vírgula 4 3 13" xfId="11423"/>
    <cellStyle name="Vírgula 4 3 2" xfId="1298"/>
    <cellStyle name="Vírgula 4 3 2 10" xfId="9526"/>
    <cellStyle name="Vírgula 4 3 2 11" xfId="9880"/>
    <cellStyle name="Vírgula 4 3 2 2" xfId="2180"/>
    <cellStyle name="Vírgula 4 3 2 2 2" xfId="10670"/>
    <cellStyle name="Vírgula 4 3 2 2 2 2" xfId="11529"/>
    <cellStyle name="Vírgula 4 3 2 2 3" xfId="13413"/>
    <cellStyle name="Vírgula 4 3 2 3" xfId="2991"/>
    <cellStyle name="Vírgula 4 3 2 4" xfId="3698"/>
    <cellStyle name="Vírgula 4 3 2 4 2" xfId="12720"/>
    <cellStyle name="Vírgula 4 3 2 5" xfId="4501"/>
    <cellStyle name="Vírgula 4 3 2 6" xfId="5313"/>
    <cellStyle name="Vírgula 4 3 2 7" xfId="6869"/>
    <cellStyle name="Vírgula 4 3 2 8" xfId="7672"/>
    <cellStyle name="Vírgula 4 3 2 9" xfId="8485"/>
    <cellStyle name="Vírgula 4 3 2_COTAÇÕES (2)" xfId="6254"/>
    <cellStyle name="Vírgula 4 3 3" xfId="1299"/>
    <cellStyle name="Vírgula 4 3 3 2" xfId="9759"/>
    <cellStyle name="Vírgula 4 3 4" xfId="2022"/>
    <cellStyle name="Vírgula 4 3 5" xfId="2833"/>
    <cellStyle name="Vírgula 4 3 6" xfId="3119"/>
    <cellStyle name="Vírgula 4 3 6 2" xfId="12719"/>
    <cellStyle name="Vírgula 4 3 7" xfId="3551"/>
    <cellStyle name="Vírgula 4 3 8" xfId="4743"/>
    <cellStyle name="Vírgula 4 3 9" xfId="6290"/>
    <cellStyle name="Vírgula 4 3_COTAÇÕES (2)" xfId="6253"/>
    <cellStyle name="Vírgula 4 4" xfId="1300"/>
    <cellStyle name="Vírgula 4 4 10" xfId="7924"/>
    <cellStyle name="Vírgula 4 4 11" xfId="9369"/>
    <cellStyle name="Vírgula 4 4 12" xfId="10012"/>
    <cellStyle name="Vírgula 4 4 2" xfId="1301"/>
    <cellStyle name="Vírgula 4 4 2 10" xfId="9527"/>
    <cellStyle name="Vírgula 4 4 2 11" xfId="11943"/>
    <cellStyle name="Vírgula 4 4 2 2" xfId="2181"/>
    <cellStyle name="Vírgula 4 4 2 2 2" xfId="10673"/>
    <cellStyle name="Vírgula 4 4 2 2 2 2" xfId="11530"/>
    <cellStyle name="Vírgula 4 4 2 2 3" xfId="13414"/>
    <cellStyle name="Vírgula 4 4 2 3" xfId="2992"/>
    <cellStyle name="Vírgula 4 4 2 4" xfId="3752"/>
    <cellStyle name="Vírgula 4 4 2 4 2" xfId="12722"/>
    <cellStyle name="Vírgula 4 4 2 5" xfId="4555"/>
    <cellStyle name="Vírgula 4 4 2 6" xfId="5367"/>
    <cellStyle name="Vírgula 4 4 2 7" xfId="6923"/>
    <cellStyle name="Vírgula 4 4 2 8" xfId="7726"/>
    <cellStyle name="Vírgula 4 4 2 9" xfId="8540"/>
    <cellStyle name="Vírgula 4 4 2_COTAÇÕES (2)" xfId="6256"/>
    <cellStyle name="Vírgula 4 4 3" xfId="2023"/>
    <cellStyle name="Vírgula 4 4 3 2" xfId="10672"/>
    <cellStyle name="Vírgula 4 4 3 2 2" xfId="11378"/>
    <cellStyle name="Vírgula 4 4 3 3" xfId="13299"/>
    <cellStyle name="Vírgula 4 4 4" xfId="2834"/>
    <cellStyle name="Vírgula 4 4 5" xfId="3128"/>
    <cellStyle name="Vírgula 4 4 5 2" xfId="12721"/>
    <cellStyle name="Vírgula 4 4 6" xfId="3940"/>
    <cellStyle name="Vírgula 4 4 7" xfId="4752"/>
    <cellStyle name="Vírgula 4 4 8" xfId="6299"/>
    <cellStyle name="Vírgula 4 4 9" xfId="7111"/>
    <cellStyle name="Vírgula 4 4_COTAÇÕES (2)" xfId="6255"/>
    <cellStyle name="Vírgula 4 5" xfId="1302"/>
    <cellStyle name="Vírgula 4 5 2" xfId="10661"/>
    <cellStyle name="Vírgula 4 5 2 2" xfId="10674"/>
    <cellStyle name="Vírgula 4 5 3" xfId="12723"/>
    <cellStyle name="Vírgula 4 6" xfId="2018"/>
    <cellStyle name="Vírgula 4 7" xfId="2829"/>
    <cellStyle name="Vírgula 4 8" xfId="3348"/>
    <cellStyle name="Vírgula 4 8 2" xfId="12712"/>
    <cellStyle name="Vírgula 4 9" xfId="4157"/>
    <cellStyle name="Vírgula 4_AQPNG_ORC_R01_2013_11_22(OBRA COMPLETA) 29112013-2" xfId="1303"/>
    <cellStyle name="Vírgula 5" xfId="1304"/>
    <cellStyle name="Vírgula 5 10" xfId="8148"/>
    <cellStyle name="Vírgula 5 11" xfId="9370"/>
    <cellStyle name="Vírgula 5 12" xfId="11057"/>
    <cellStyle name="Vírgula 5 2" xfId="1305"/>
    <cellStyle name="Vírgula 5 2 10" xfId="9371"/>
    <cellStyle name="Vírgula 5 2 11" xfId="10009"/>
    <cellStyle name="Vírgula 5 2 2" xfId="2025"/>
    <cellStyle name="Vírgula 5 2 2 2" xfId="10676"/>
    <cellStyle name="Vírgula 5 2 2 2 2" xfId="11380"/>
    <cellStyle name="Vírgula 5 2 2 3" xfId="13301"/>
    <cellStyle name="Vírgula 5 2 3" xfId="2836"/>
    <cellStyle name="Vírgula 5 2 4" xfId="3357"/>
    <cellStyle name="Vírgula 5 2 4 2" xfId="12725"/>
    <cellStyle name="Vírgula 5 2 5" xfId="4166"/>
    <cellStyle name="Vírgula 5 2 6" xfId="4978"/>
    <cellStyle name="Vírgula 5 2 7" xfId="6528"/>
    <cellStyle name="Vírgula 5 2 8" xfId="7337"/>
    <cellStyle name="Vírgula 5 2 9" xfId="8150"/>
    <cellStyle name="Vírgula 5 2_COTAÇÕES (2)" xfId="6257"/>
    <cellStyle name="Vírgula 5 3" xfId="2024"/>
    <cellStyle name="Vírgula 5 3 2" xfId="10675"/>
    <cellStyle name="Vírgula 5 3 2 2" xfId="11379"/>
    <cellStyle name="Vírgula 5 3 3" xfId="13300"/>
    <cellStyle name="Vírgula 5 4" xfId="2835"/>
    <cellStyle name="Vírgula 5 5" xfId="3355"/>
    <cellStyle name="Vírgula 5 5 2" xfId="12724"/>
    <cellStyle name="Vírgula 5 6" xfId="4164"/>
    <cellStyle name="Vírgula 5 7" xfId="4976"/>
    <cellStyle name="Vírgula 5 8" xfId="6526"/>
    <cellStyle name="Vírgula 5 9" xfId="7335"/>
    <cellStyle name="Vírgula 5_AQPNG_ORC_R01_2013_11_22(OBRA COMPLETA) 29112013-2" xfId="1306"/>
    <cellStyle name="Vírgula 6" xfId="1307"/>
    <cellStyle name="Vírgula 6 10" xfId="2837"/>
    <cellStyle name="Vírgula 6 11" xfId="3350"/>
    <cellStyle name="Vírgula 6 11 2" xfId="12726"/>
    <cellStyle name="Vírgula 6 12" xfId="4159"/>
    <cellStyle name="Vírgula 6 13" xfId="4971"/>
    <cellStyle name="Vírgula 6 14" xfId="6521"/>
    <cellStyle name="Vírgula 6 15" xfId="7330"/>
    <cellStyle name="Vírgula 6 16" xfId="8143"/>
    <cellStyle name="Vírgula 6 17" xfId="9372"/>
    <cellStyle name="Vírgula 6 18" xfId="11658"/>
    <cellStyle name="Vírgula 6 2" xfId="1308"/>
    <cellStyle name="Vírgula 6 2 10" xfId="4168"/>
    <cellStyle name="Vírgula 6 2 11" xfId="4980"/>
    <cellStyle name="Vírgula 6 2 12" xfId="6530"/>
    <cellStyle name="Vírgula 6 2 13" xfId="7339"/>
    <cellStyle name="Vírgula 6 2 14" xfId="8152"/>
    <cellStyle name="Vírgula 6 2 15" xfId="9373"/>
    <cellStyle name="Vírgula 6 2 16" xfId="11056"/>
    <cellStyle name="Vírgula 6 2 2" xfId="1309"/>
    <cellStyle name="Vírgula 6 2 2 10" xfId="5540"/>
    <cellStyle name="Vírgula 6 2 2 11" xfId="7096"/>
    <cellStyle name="Vírgula 6 2 2 12" xfId="7899"/>
    <cellStyle name="Vírgula 6 2 2 13" xfId="8713"/>
    <cellStyle name="Vírgula 6 2 2 14" xfId="9374"/>
    <cellStyle name="Vírgula 6 2 2 15" xfId="10008"/>
    <cellStyle name="Vírgula 6 2 2 2" xfId="1310"/>
    <cellStyle name="Vírgula 6 2 2 2 10" xfId="6553"/>
    <cellStyle name="Vírgula 6 2 2 2 11" xfId="7362"/>
    <cellStyle name="Vírgula 6 2 2 2 12" xfId="8175"/>
    <cellStyle name="Vírgula 6 2 2 2 13" xfId="9375"/>
    <cellStyle name="Vírgula 6 2 2 2 14" xfId="10004"/>
    <cellStyle name="Vírgula 6 2 2 2 2" xfId="1311"/>
    <cellStyle name="Vírgula 6 2 2 2 2 10" xfId="8179"/>
    <cellStyle name="Vírgula 6 2 2 2 2 11" xfId="9530"/>
    <cellStyle name="Vírgula 6 2 2 2 2 12" xfId="11613"/>
    <cellStyle name="Vírgula 6 2 2 2 2 2" xfId="1312"/>
    <cellStyle name="Vírgula 6 2 2 2 2 2 2" xfId="11552"/>
    <cellStyle name="Vírgula 6 2 2 2 2 3" xfId="2184"/>
    <cellStyle name="Vírgula 6 2 2 2 2 4" xfId="2995"/>
    <cellStyle name="Vírgula 6 2 2 2 2 5" xfId="3386"/>
    <cellStyle name="Vírgula 6 2 2 2 2 5 2" xfId="12730"/>
    <cellStyle name="Vírgula 6 2 2 2 2 6" xfId="4195"/>
    <cellStyle name="Vírgula 6 2 2 2 2 7" xfId="5007"/>
    <cellStyle name="Vírgula 6 2 2 2 2 8" xfId="6557"/>
    <cellStyle name="Vírgula 6 2 2 2 2 9" xfId="7366"/>
    <cellStyle name="Vírgula 6 2 2 2 2_COTAÇÕES (2)" xfId="6261"/>
    <cellStyle name="Vírgula 6 2 2 2 3" xfId="1313"/>
    <cellStyle name="Vírgula 6 2 2 2 3 2" xfId="9762"/>
    <cellStyle name="Vírgula 6 2 2 2 4" xfId="1314"/>
    <cellStyle name="Vírgula 6 2 2 2 5" xfId="2029"/>
    <cellStyle name="Vírgula 6 2 2 2 6" xfId="2840"/>
    <cellStyle name="Vírgula 6 2 2 2 7" xfId="3382"/>
    <cellStyle name="Vírgula 6 2 2 2 7 2" xfId="12729"/>
    <cellStyle name="Vírgula 6 2 2 2 8" xfId="4191"/>
    <cellStyle name="Vírgula 6 2 2 2 9" xfId="5003"/>
    <cellStyle name="Vírgula 6 2 2 2_COTAÇÕES (2)" xfId="6260"/>
    <cellStyle name="Vírgula 6 2 2 3" xfId="1315"/>
    <cellStyle name="Vírgula 6 2 2 3 10" xfId="8188"/>
    <cellStyle name="Vírgula 6 2 2 3 11" xfId="9529"/>
    <cellStyle name="Vírgula 6 2 2 3 12" xfId="11012"/>
    <cellStyle name="Vírgula 6 2 2 3 2" xfId="1316"/>
    <cellStyle name="Vírgula 6 2 2 3 2 2" xfId="11550"/>
    <cellStyle name="Vírgula 6 2 2 3 3" xfId="2183"/>
    <cellStyle name="Vírgula 6 2 2 3 4" xfId="2994"/>
    <cellStyle name="Vírgula 6 2 2 3 5" xfId="3395"/>
    <cellStyle name="Vírgula 6 2 2 3 5 2" xfId="12731"/>
    <cellStyle name="Vírgula 6 2 2 3 6" xfId="4204"/>
    <cellStyle name="Vírgula 6 2 2 3 7" xfId="5016"/>
    <cellStyle name="Vírgula 6 2 2 3 8" xfId="6566"/>
    <cellStyle name="Vírgula 6 2 2 3 9" xfId="7375"/>
    <cellStyle name="Vírgula 6 2 2 3_COTAÇÕES (2)" xfId="6262"/>
    <cellStyle name="Vírgula 6 2 2 4" xfId="1317"/>
    <cellStyle name="Vírgula 6 2 2 4 2" xfId="9763"/>
    <cellStyle name="Vírgula 6 2 2 5" xfId="1318"/>
    <cellStyle name="Vírgula 6 2 2 6" xfId="2028"/>
    <cellStyle name="Vírgula 6 2 2 7" xfId="2839"/>
    <cellStyle name="Vírgula 6 2 2 8" xfId="3925"/>
    <cellStyle name="Vírgula 6 2 2 8 2" xfId="12728"/>
    <cellStyle name="Vírgula 6 2 2 9" xfId="4728"/>
    <cellStyle name="Vírgula 6 2 2_COTAÇÕES (2)" xfId="6259"/>
    <cellStyle name="Vírgula 6 2 3" xfId="1319"/>
    <cellStyle name="Vírgula 6 2 3 10" xfId="7097"/>
    <cellStyle name="Vírgula 6 2 3 11" xfId="7900"/>
    <cellStyle name="Vírgula 6 2 3 12" xfId="8714"/>
    <cellStyle name="Vírgula 6 2 3 13" xfId="9376"/>
    <cellStyle name="Vírgula 6 2 3 14" xfId="11973"/>
    <cellStyle name="Vírgula 6 2 3 2" xfId="1320"/>
    <cellStyle name="Vírgula 6 2 3 2 10" xfId="8197"/>
    <cellStyle name="Vírgula 6 2 3 2 11" xfId="9531"/>
    <cellStyle name="Vírgula 6 2 3 2 12" xfId="9878"/>
    <cellStyle name="Vírgula 6 2 3 2 2" xfId="1321"/>
    <cellStyle name="Vírgula 6 2 3 2 2 2" xfId="11551"/>
    <cellStyle name="Vírgula 6 2 3 2 3" xfId="2185"/>
    <cellStyle name="Vírgula 6 2 3 2 4" xfId="2996"/>
    <cellStyle name="Vírgula 6 2 3 2 5" xfId="3405"/>
    <cellStyle name="Vírgula 6 2 3 2 5 2" xfId="12733"/>
    <cellStyle name="Vírgula 6 2 3 2 6" xfId="4213"/>
    <cellStyle name="Vírgula 6 2 3 2 7" xfId="5025"/>
    <cellStyle name="Vírgula 6 2 3 2 8" xfId="6576"/>
    <cellStyle name="Vírgula 6 2 3 2 9" xfId="7384"/>
    <cellStyle name="Vírgula 6 2 3 2_COTAÇÕES (2)" xfId="6264"/>
    <cellStyle name="Vírgula 6 2 3 3" xfId="1322"/>
    <cellStyle name="Vírgula 6 2 3 3 2" xfId="9761"/>
    <cellStyle name="Vírgula 6 2 3 4" xfId="1323"/>
    <cellStyle name="Vírgula 6 2 3 5" xfId="2030"/>
    <cellStyle name="Vírgula 6 2 3 6" xfId="2841"/>
    <cellStyle name="Vírgula 6 2 3 7" xfId="3926"/>
    <cellStyle name="Vírgula 6 2 3 7 2" xfId="12732"/>
    <cellStyle name="Vírgula 6 2 3 8" xfId="4729"/>
    <cellStyle name="Vírgula 6 2 3 9" xfId="5541"/>
    <cellStyle name="Vírgula 6 2 3_COTAÇÕES (2)" xfId="6263"/>
    <cellStyle name="Vírgula 6 2 4" xfId="1324"/>
    <cellStyle name="Vírgula 6 2 4 10" xfId="7203"/>
    <cellStyle name="Vírgula 6 2 4 11" xfId="8016"/>
    <cellStyle name="Vírgula 6 2 4 12" xfId="9377"/>
    <cellStyle name="Vírgula 6 2 4 13" xfId="11426"/>
    <cellStyle name="Vírgula 6 2 4 2" xfId="1325"/>
    <cellStyle name="Vírgula 6 2 4 2 10" xfId="9532"/>
    <cellStyle name="Vírgula 6 2 4 2 11" xfId="9877"/>
    <cellStyle name="Vírgula 6 2 4 2 2" xfId="2186"/>
    <cellStyle name="Vírgula 6 2 4 2 2 2" xfId="10695"/>
    <cellStyle name="Vírgula 6 2 4 2 2 2 2" xfId="11535"/>
    <cellStyle name="Vírgula 6 2 4 2 2 3" xfId="13415"/>
    <cellStyle name="Vírgula 6 2 4 2 3" xfId="2997"/>
    <cellStyle name="Vírgula 6 2 4 2 4" xfId="3422"/>
    <cellStyle name="Vírgula 6 2 4 2 4 2" xfId="12735"/>
    <cellStyle name="Vírgula 6 2 4 2 5" xfId="4230"/>
    <cellStyle name="Vírgula 6 2 4 2 6" xfId="5042"/>
    <cellStyle name="Vírgula 6 2 4 2 7" xfId="6593"/>
    <cellStyle name="Vírgula 6 2 4 2 8" xfId="7401"/>
    <cellStyle name="Vírgula 6 2 4 2 9" xfId="8214"/>
    <cellStyle name="Vírgula 6 2 4 2_COTAÇÕES (2)" xfId="6266"/>
    <cellStyle name="Vírgula 6 2 4 3" xfId="1326"/>
    <cellStyle name="Vírgula 6 2 4 3 2" xfId="9760"/>
    <cellStyle name="Vírgula 6 2 4 4" xfId="2031"/>
    <cellStyle name="Vírgula 6 2 4 5" xfId="2842"/>
    <cellStyle name="Vírgula 6 2 4 6" xfId="3220"/>
    <cellStyle name="Vírgula 6 2 4 6 2" xfId="12734"/>
    <cellStyle name="Vírgula 6 2 4 7" xfId="4032"/>
    <cellStyle name="Vírgula 6 2 4 8" xfId="4844"/>
    <cellStyle name="Vírgula 6 2 4 9" xfId="6391"/>
    <cellStyle name="Vírgula 6 2 4_COTAÇÕES (2)" xfId="6265"/>
    <cellStyle name="Vírgula 6 2 5" xfId="1327"/>
    <cellStyle name="Vírgula 6 2 5 10" xfId="8398"/>
    <cellStyle name="Vírgula 6 2 5 11" xfId="9528"/>
    <cellStyle name="Vírgula 6 2 5 12" xfId="11614"/>
    <cellStyle name="Vírgula 6 2 5 2" xfId="1328"/>
    <cellStyle name="Vírgula 6 2 5 2 2" xfId="11553"/>
    <cellStyle name="Vírgula 6 2 5 3" xfId="2182"/>
    <cellStyle name="Vírgula 6 2 5 4" xfId="2993"/>
    <cellStyle name="Vírgula 6 2 5 5" xfId="3611"/>
    <cellStyle name="Vírgula 6 2 5 5 2" xfId="12736"/>
    <cellStyle name="Vírgula 6 2 5 6" xfId="4414"/>
    <cellStyle name="Vírgula 6 2 5 7" xfId="5226"/>
    <cellStyle name="Vírgula 6 2 5 8" xfId="6782"/>
    <cellStyle name="Vírgula 6 2 5 9" xfId="7585"/>
    <cellStyle name="Vírgula 6 2 5_COTAÇÕES (2)" xfId="6267"/>
    <cellStyle name="Vírgula 6 2 6" xfId="1329"/>
    <cellStyle name="Vírgula 6 2 6 2" xfId="9764"/>
    <cellStyle name="Vírgula 6 2 7" xfId="2027"/>
    <cellStyle name="Vírgula 6 2 8" xfId="2838"/>
    <cellStyle name="Vírgula 6 2 9" xfId="3359"/>
    <cellStyle name="Vírgula 6 2 9 2" xfId="12727"/>
    <cellStyle name="Vírgula 6 2_COTAÇÕES (2)" xfId="6258"/>
    <cellStyle name="Vírgula 6 3" xfId="1330"/>
    <cellStyle name="Vírgula 6 3 10" xfId="7901"/>
    <cellStyle name="Vírgula 6 3 11" xfId="8715"/>
    <cellStyle name="Vírgula 6 3 12" xfId="9378"/>
    <cellStyle name="Vírgula 6 3 13" xfId="10005"/>
    <cellStyle name="Vírgula 6 3 2" xfId="1331"/>
    <cellStyle name="Vírgula 6 3 2 10" xfId="9533"/>
    <cellStyle name="Vírgula 6 3 2 11" xfId="9875"/>
    <cellStyle name="Vírgula 6 3 2 2" xfId="2187"/>
    <cellStyle name="Vírgula 6 3 2 2 2" xfId="10701"/>
    <cellStyle name="Vírgula 6 3 2 2 2 2" xfId="11536"/>
    <cellStyle name="Vírgula 6 3 2 2 3" xfId="13416"/>
    <cellStyle name="Vírgula 6 3 2 3" xfId="2998"/>
    <cellStyle name="Vírgula 6 3 2 4" xfId="3160"/>
    <cellStyle name="Vírgula 6 3 2 4 2" xfId="12738"/>
    <cellStyle name="Vírgula 6 3 2 5" xfId="3972"/>
    <cellStyle name="Vírgula 6 3 2 6" xfId="4784"/>
    <cellStyle name="Vírgula 6 3 2 7" xfId="6331"/>
    <cellStyle name="Vírgula 6 3 2 8" xfId="7143"/>
    <cellStyle name="Vírgula 6 3 2 9" xfId="7956"/>
    <cellStyle name="Vírgula 6 3 2_COTAÇÕES (2)" xfId="6269"/>
    <cellStyle name="Vírgula 6 3 3" xfId="1332"/>
    <cellStyle name="Vírgula 6 3 3 2" xfId="9750"/>
    <cellStyle name="Vírgula 6 3 4" xfId="2032"/>
    <cellStyle name="Vírgula 6 3 5" xfId="2843"/>
    <cellStyle name="Vírgula 6 3 6" xfId="3927"/>
    <cellStyle name="Vírgula 6 3 6 2" xfId="12737"/>
    <cellStyle name="Vírgula 6 3 7" xfId="4730"/>
    <cellStyle name="Vírgula 6 3 8" xfId="5542"/>
    <cellStyle name="Vírgula 6 3 9" xfId="7098"/>
    <cellStyle name="Vírgula 6 3_COTAÇÕES (2)" xfId="6268"/>
    <cellStyle name="Vírgula 6 4" xfId="1333"/>
    <cellStyle name="Vírgula 6 4 10" xfId="5361"/>
    <cellStyle name="Vírgula 6 4 11" xfId="6917"/>
    <cellStyle name="Vírgula 6 4 12" xfId="7720"/>
    <cellStyle name="Vírgula 6 4 13" xfId="8533"/>
    <cellStyle name="Vírgula 6 4 14" xfId="9379"/>
    <cellStyle name="Vírgula 6 4 15" xfId="11656"/>
    <cellStyle name="Vírgula 6 4 2" xfId="1334"/>
    <cellStyle name="Vírgula 6 4 2 10" xfId="7029"/>
    <cellStyle name="Vírgula 6 4 2 11" xfId="7832"/>
    <cellStyle name="Vírgula 6 4 2 12" xfId="8646"/>
    <cellStyle name="Vírgula 6 4 2 13" xfId="9380"/>
    <cellStyle name="Vírgula 6 4 2 14" xfId="11054"/>
    <cellStyle name="Vírgula 6 4 2 2" xfId="1335"/>
    <cellStyle name="Vírgula 6 4 2 2 10" xfId="8157"/>
    <cellStyle name="Vírgula 6 4 2 2 11" xfId="9535"/>
    <cellStyle name="Vírgula 6 4 2 2 12" xfId="11611"/>
    <cellStyle name="Vírgula 6 4 2 2 2" xfId="1336"/>
    <cellStyle name="Vírgula 6 4 2 2 2 2" xfId="11548"/>
    <cellStyle name="Vírgula 6 4 2 2 3" xfId="2189"/>
    <cellStyle name="Vírgula 6 4 2 2 4" xfId="3000"/>
    <cellStyle name="Vírgula 6 4 2 2 5" xfId="3364"/>
    <cellStyle name="Vírgula 6 4 2 2 5 2" xfId="12741"/>
    <cellStyle name="Vírgula 6 4 2 2 6" xfId="4173"/>
    <cellStyle name="Vírgula 6 4 2 2 7" xfId="4985"/>
    <cellStyle name="Vírgula 6 4 2 2 8" xfId="6535"/>
    <cellStyle name="Vírgula 6 4 2 2 9" xfId="7344"/>
    <cellStyle name="Vírgula 6 4 2 2_COTAÇÕES (2)" xfId="6272"/>
    <cellStyle name="Vírgula 6 4 2 3" xfId="1337"/>
    <cellStyle name="Vírgula 6 4 2 3 2" xfId="9756"/>
    <cellStyle name="Vírgula 6 4 2 4" xfId="1338"/>
    <cellStyle name="Vírgula 6 4 2 5" xfId="2034"/>
    <cellStyle name="Vírgula 6 4 2 6" xfId="2845"/>
    <cellStyle name="Vírgula 6 4 2 7" xfId="3858"/>
    <cellStyle name="Vírgula 6 4 2 7 2" xfId="12740"/>
    <cellStyle name="Vírgula 6 4 2 8" xfId="4661"/>
    <cellStyle name="Vírgula 6 4 2 9" xfId="5473"/>
    <cellStyle name="Vírgula 6 4 2_COTAÇÕES (2)" xfId="6271"/>
    <cellStyle name="Vírgula 6 4 3" xfId="1339"/>
    <cellStyle name="Vírgula 6 4 3 10" xfId="8716"/>
    <cellStyle name="Vírgula 6 4 3 11" xfId="9534"/>
    <cellStyle name="Vírgula 6 4 3 12" xfId="11612"/>
    <cellStyle name="Vírgula 6 4 3 2" xfId="1340"/>
    <cellStyle name="Vírgula 6 4 3 2 2" xfId="11549"/>
    <cellStyle name="Vírgula 6 4 3 3" xfId="2188"/>
    <cellStyle name="Vírgula 6 4 3 4" xfId="2999"/>
    <cellStyle name="Vírgula 6 4 3 5" xfId="3928"/>
    <cellStyle name="Vírgula 6 4 3 5 2" xfId="12742"/>
    <cellStyle name="Vírgula 6 4 3 6" xfId="4731"/>
    <cellStyle name="Vírgula 6 4 3 7" xfId="5543"/>
    <cellStyle name="Vírgula 6 4 3 8" xfId="7099"/>
    <cellStyle name="Vírgula 6 4 3 9" xfId="7902"/>
    <cellStyle name="Vírgula 6 4 3_COTAÇÕES (2)" xfId="6273"/>
    <cellStyle name="Vírgula 6 4 4" xfId="1341"/>
    <cellStyle name="Vírgula 6 4 4 2" xfId="9757"/>
    <cellStyle name="Vírgula 6 4 5" xfId="1342"/>
    <cellStyle name="Vírgula 6 4 6" xfId="2033"/>
    <cellStyle name="Vírgula 6 4 7" xfId="2844"/>
    <cellStyle name="Vírgula 6 4 8" xfId="3746"/>
    <cellStyle name="Vírgula 6 4 8 2" xfId="12739"/>
    <cellStyle name="Vírgula 6 4 9" xfId="4549"/>
    <cellStyle name="Vírgula 6 4_COTAÇÕES (2)" xfId="6270"/>
    <cellStyle name="Vírgula 6 5" xfId="1343"/>
    <cellStyle name="Vírgula 6 5 10" xfId="6920"/>
    <cellStyle name="Vírgula 6 5 11" xfId="7723"/>
    <cellStyle name="Vírgula 6 5 12" xfId="8536"/>
    <cellStyle name="Vírgula 6 5 13" xfId="9381"/>
    <cellStyle name="Vírgula 6 5 14" xfId="10003"/>
    <cellStyle name="Vírgula 6 5 2" xfId="1344"/>
    <cellStyle name="Vírgula 6 5 2 10" xfId="8267"/>
    <cellStyle name="Vírgula 6 5 2 11" xfId="9536"/>
    <cellStyle name="Vírgula 6 5 2 12" xfId="11609"/>
    <cellStyle name="Vírgula 6 5 2 2" xfId="1345"/>
    <cellStyle name="Vírgula 6 5 2 2 2" xfId="11547"/>
    <cellStyle name="Vírgula 6 5 2 3" xfId="2190"/>
    <cellStyle name="Vírgula 6 5 2 4" xfId="3001"/>
    <cellStyle name="Vírgula 6 5 2 5" xfId="3476"/>
    <cellStyle name="Vírgula 6 5 2 5 2" xfId="12744"/>
    <cellStyle name="Vírgula 6 5 2 6" xfId="4283"/>
    <cellStyle name="Vírgula 6 5 2 7" xfId="5095"/>
    <cellStyle name="Vírgula 6 5 2 8" xfId="6647"/>
    <cellStyle name="Vírgula 6 5 2 9" xfId="7454"/>
    <cellStyle name="Vírgula 6 5 2_COTAÇÕES (2)" xfId="6275"/>
    <cellStyle name="Vírgula 6 5 3" xfId="1346"/>
    <cellStyle name="Vírgula 6 5 3 2" xfId="9755"/>
    <cellStyle name="Vírgula 6 5 4" xfId="1347"/>
    <cellStyle name="Vírgula 6 5 5" xfId="2035"/>
    <cellStyle name="Vírgula 6 5 6" xfId="2846"/>
    <cellStyle name="Vírgula 6 5 7" xfId="3749"/>
    <cellStyle name="Vírgula 6 5 7 2" xfId="12743"/>
    <cellStyle name="Vírgula 6 5 8" xfId="4552"/>
    <cellStyle name="Vírgula 6 5 9" xfId="5364"/>
    <cellStyle name="Vírgula 6 5_COTAÇÕES (2)" xfId="6274"/>
    <cellStyle name="Vírgula 6 6" xfId="1348"/>
    <cellStyle name="Vírgula 6 6 10" xfId="7776"/>
    <cellStyle name="Vírgula 6 6 11" xfId="8590"/>
    <cellStyle name="Vírgula 6 6 12" xfId="9382"/>
    <cellStyle name="Vírgula 6 6 13" xfId="9994"/>
    <cellStyle name="Vírgula 6 6 2" xfId="1349"/>
    <cellStyle name="Vírgula 6 6 2 10" xfId="9537"/>
    <cellStyle name="Vírgula 6 6 2 11" xfId="11610"/>
    <cellStyle name="Vírgula 6 6 2 2" xfId="2191"/>
    <cellStyle name="Vírgula 6 6 2 2 2" xfId="10716"/>
    <cellStyle name="Vírgula 6 6 2 2 2 2" xfId="11540"/>
    <cellStyle name="Vírgula 6 6 2 2 3" xfId="13417"/>
    <cellStyle name="Vírgula 6 6 2 3" xfId="3002"/>
    <cellStyle name="Vírgula 6 6 2 4" xfId="3929"/>
    <cellStyle name="Vírgula 6 6 2 4 2" xfId="12746"/>
    <cellStyle name="Vírgula 6 6 2 5" xfId="4732"/>
    <cellStyle name="Vírgula 6 6 2 6" xfId="5544"/>
    <cellStyle name="Vírgula 6 6 2 7" xfId="7100"/>
    <cellStyle name="Vírgula 6 6 2 8" xfId="7903"/>
    <cellStyle name="Vírgula 6 6 2 9" xfId="8717"/>
    <cellStyle name="Vírgula 6 6 2_COTAÇÕES (2)" xfId="6277"/>
    <cellStyle name="Vírgula 6 6 3" xfId="1350"/>
    <cellStyle name="Vírgula 6 6 3 2" xfId="9754"/>
    <cellStyle name="Vírgula 6 6 4" xfId="2036"/>
    <cellStyle name="Vírgula 6 6 5" xfId="2847"/>
    <cellStyle name="Vírgula 6 6 6" xfId="3802"/>
    <cellStyle name="Vírgula 6 6 6 2" xfId="12745"/>
    <cellStyle name="Vírgula 6 6 7" xfId="4605"/>
    <cellStyle name="Vírgula 6 6 8" xfId="5417"/>
    <cellStyle name="Vírgula 6 6 9" xfId="6973"/>
    <cellStyle name="Vírgula 6 6_COTAÇÕES (2)" xfId="6276"/>
    <cellStyle name="Vírgula 6 7" xfId="1351"/>
    <cellStyle name="Vírgula 6 7 2" xfId="10677"/>
    <cellStyle name="Vírgula 6 7 2 2" xfId="10717"/>
    <cellStyle name="Vírgula 6 7 3" xfId="12747"/>
    <cellStyle name="Vírgula 6 8" xfId="1352"/>
    <cellStyle name="Vírgula 6 9" xfId="2026"/>
    <cellStyle name="Vírgula 6_CÁLCULO DE HORAS - tabela MARÇO 2014" xfId="1353"/>
    <cellStyle name="Vírgula 7" xfId="1354"/>
    <cellStyle name="Vírgula 7 10" xfId="6436"/>
    <cellStyle name="Vírgula 7 11" xfId="7917"/>
    <cellStyle name="Vírgula 7 12" xfId="9383"/>
    <cellStyle name="Vírgula 7 13" xfId="11424"/>
    <cellStyle name="Vírgula 7 2" xfId="1355"/>
    <cellStyle name="Vírgula 7 2 10" xfId="9538"/>
    <cellStyle name="Vírgula 7 2 11" xfId="11608"/>
    <cellStyle name="Vírgula 7 2 2" xfId="2192"/>
    <cellStyle name="Vírgula 7 2 2 2" xfId="10718"/>
    <cellStyle name="Vírgula 7 2 2 2 2" xfId="11541"/>
    <cellStyle name="Vírgula 7 2 2 3" xfId="13418"/>
    <cellStyle name="Vírgula 7 2 3" xfId="3003"/>
    <cellStyle name="Vírgula 7 2 4" xfId="3489"/>
    <cellStyle name="Vírgula 7 2 4 2" xfId="12749"/>
    <cellStyle name="Vírgula 7 2 5" xfId="4295"/>
    <cellStyle name="Vírgula 7 2 6" xfId="5107"/>
    <cellStyle name="Vírgula 7 2 7" xfId="6660"/>
    <cellStyle name="Vírgula 7 2 8" xfId="7466"/>
    <cellStyle name="Vírgula 7 2 9" xfId="8279"/>
    <cellStyle name="Vírgula 7 2_COTAÇÕES (2)" xfId="6279"/>
    <cellStyle name="Vírgula 7 3" xfId="1356"/>
    <cellStyle name="Vírgula 7 3 2" xfId="9753"/>
    <cellStyle name="Vírgula 7 4" xfId="2037"/>
    <cellStyle name="Vírgula 7 5" xfId="2848"/>
    <cellStyle name="Vírgula 7 6" xfId="3121"/>
    <cellStyle name="Vírgula 7 6 2" xfId="12748"/>
    <cellStyle name="Vírgula 7 7" xfId="3265"/>
    <cellStyle name="Vírgula 7 8" xfId="4745"/>
    <cellStyle name="Vírgula 7 9" xfId="6292"/>
    <cellStyle name="Vírgula 7_COTAÇÕES (2)" xfId="6278"/>
    <cellStyle name="Vírgula 8" xfId="1357"/>
    <cellStyle name="Vírgula 8 10" xfId="7904"/>
    <cellStyle name="Vírgula 8 11" xfId="8718"/>
    <cellStyle name="Vírgula 8 12" xfId="9384"/>
    <cellStyle name="Vírgula 8 13" xfId="10000"/>
    <cellStyle name="Vírgula 8 2" xfId="1358"/>
    <cellStyle name="Vírgula 8 2 10" xfId="9539"/>
    <cellStyle name="Vírgula 8 2 11" xfId="9869"/>
    <cellStyle name="Vírgula 8 2 2" xfId="2193"/>
    <cellStyle name="Vírgula 8 2 2 2" xfId="10719"/>
    <cellStyle name="Vírgula 8 2 2 2 2" xfId="11542"/>
    <cellStyle name="Vírgula 8 2 2 3" xfId="13419"/>
    <cellStyle name="Vírgula 8 2 3" xfId="3004"/>
    <cellStyle name="Vírgula 8 2 4" xfId="3931"/>
    <cellStyle name="Vírgula 8 2 4 2" xfId="12751"/>
    <cellStyle name="Vírgula 8 2 5" xfId="4734"/>
    <cellStyle name="Vírgula 8 2 6" xfId="5546"/>
    <cellStyle name="Vírgula 8 2 7" xfId="7102"/>
    <cellStyle name="Vírgula 8 2 8" xfId="7905"/>
    <cellStyle name="Vírgula 8 2 9" xfId="8719"/>
    <cellStyle name="Vírgula 8 2_COTAÇÕES (2)" xfId="6281"/>
    <cellStyle name="Vírgula 8 3" xfId="1359"/>
    <cellStyle name="Vírgula 8 3 2" xfId="9752"/>
    <cellStyle name="Vírgula 8 4" xfId="2038"/>
    <cellStyle name="Vírgula 8 5" xfId="2849"/>
    <cellStyle name="Vírgula 8 6" xfId="3930"/>
    <cellStyle name="Vírgula 8 6 2" xfId="12750"/>
    <cellStyle name="Vírgula 8 7" xfId="4733"/>
    <cellStyle name="Vírgula 8 8" xfId="5545"/>
    <cellStyle name="Vírgula 8 9" xfId="7101"/>
    <cellStyle name="Vírgula 8_COTAÇÕES (2)" xfId="6280"/>
    <cellStyle name="Vírgula 9" xfId="1360"/>
    <cellStyle name="Vírgula 9 10" xfId="8720"/>
    <cellStyle name="Vírgula 9 11" xfId="9385"/>
    <cellStyle name="Vírgula 9 12" xfId="11657"/>
    <cellStyle name="Vírgula 9 2" xfId="1361"/>
    <cellStyle name="Vírgula 9 2 10" xfId="9540"/>
    <cellStyle name="Vírgula 9 2 11" xfId="8989"/>
    <cellStyle name="Vírgula 9 2 2" xfId="2194"/>
    <cellStyle name="Vírgula 9 2 2 2" xfId="10721"/>
    <cellStyle name="Vírgula 9 2 2 2 2" xfId="11543"/>
    <cellStyle name="Vírgula 9 2 2 3" xfId="13420"/>
    <cellStyle name="Vírgula 9 2 3" xfId="3005"/>
    <cellStyle name="Vírgula 9 2 4" xfId="3933"/>
    <cellStyle name="Vírgula 9 2 4 2" xfId="12753"/>
    <cellStyle name="Vírgula 9 2 5" xfId="4736"/>
    <cellStyle name="Vírgula 9 2 6" xfId="5548"/>
    <cellStyle name="Vírgula 9 2 7" xfId="7104"/>
    <cellStyle name="Vírgula 9 2 8" xfId="7907"/>
    <cellStyle name="Vírgula 9 2 9" xfId="8721"/>
    <cellStyle name="Vírgula 9 2_COTAÇÕES (2)" xfId="6283"/>
    <cellStyle name="Vírgula 9 3" xfId="2039"/>
    <cellStyle name="Vírgula 9 3 2" xfId="10720"/>
    <cellStyle name="Vírgula 9 3 2 2" xfId="11390"/>
    <cellStyle name="Vírgula 9 3 3" xfId="13302"/>
    <cellStyle name="Vírgula 9 4" xfId="2850"/>
    <cellStyle name="Vírgula 9 5" xfId="3932"/>
    <cellStyle name="Vírgula 9 5 2" xfId="12752"/>
    <cellStyle name="Vírgula 9 6" xfId="4735"/>
    <cellStyle name="Vírgula 9 7" xfId="5547"/>
    <cellStyle name="Vírgula 9 8" xfId="7103"/>
    <cellStyle name="Vírgula 9 9" xfId="7906"/>
    <cellStyle name="Vírgula 9_COTAÇÕES (2)" xfId="628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ont>
        <color rgb="FF9C0006"/>
      </font>
    </dxf>
    <dxf>
      <font>
        <color rgb="FF9C0006"/>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9CDE5"/>
      <rgbColor rgb="FF996666"/>
      <rgbColor rgb="FFFFFFC0"/>
      <rgbColor rgb="FFE3E3E3"/>
      <rgbColor rgb="FF660066"/>
      <rgbColor rgb="FFFF8080"/>
      <rgbColor rgb="FF0080C0"/>
      <rgbColor rgb="FFC0C0FF"/>
      <rgbColor rgb="FF000080"/>
      <rgbColor rgb="FFFF00FF"/>
      <rgbColor rgb="FFFFFF00"/>
      <rgbColor rgb="FF00FFFF"/>
      <rgbColor rgb="FFC00000"/>
      <rgbColor rgb="FF9C0006"/>
      <rgbColor rgb="FF336666"/>
      <rgbColor rgb="FF0000FF"/>
      <rgbColor rgb="FF00CCFF"/>
      <rgbColor rgb="FFA0E0E0"/>
      <rgbColor rgb="FFCCFFCC"/>
      <rgbColor rgb="FFFFFF99"/>
      <rgbColor rgb="FFA6CAF0"/>
      <rgbColor rgb="FFCC9CCC"/>
      <rgbColor rgb="FFCC99FF"/>
      <rgbColor rgb="FFFFC7CE"/>
      <rgbColor rgb="FF3333CC"/>
      <rgbColor rgb="FF33CCCC"/>
      <rgbColor rgb="FF9BBB59"/>
      <rgbColor rgb="FFFFCC00"/>
      <rgbColor rgb="FF999933"/>
      <rgbColor rgb="FFFF6600"/>
      <rgbColor rgb="FF666699"/>
      <rgbColor rgb="FF969696"/>
      <rgbColor rgb="FF003366"/>
      <rgbColor rgb="FF339966"/>
      <rgbColor rgb="FF003300"/>
      <rgbColor rgb="FF663300"/>
      <rgbColor rgb="FF996633"/>
      <rgbColor rgb="FF993366"/>
      <rgbColor rgb="FF333399"/>
      <rgbColor rgb="FF42424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437310</xdr:colOff>
      <xdr:row>6</xdr:row>
      <xdr:rowOff>155100</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09550" y="38100"/>
          <a:ext cx="1046910" cy="1260000"/>
        </a:xfrm>
        <a:prstGeom prst="rect">
          <a:avLst/>
        </a:prstGeom>
        <a:noFill/>
        <a:ln>
          <a:noFill/>
        </a:ln>
      </xdr:spPr>
    </xdr:pic>
    <xdr:clientData/>
  </xdr:twoCellAnchor>
  <xdr:twoCellAnchor editAs="oneCell">
    <xdr:from>
      <xdr:col>11</xdr:col>
      <xdr:colOff>276226</xdr:colOff>
      <xdr:row>0</xdr:row>
      <xdr:rowOff>133349</xdr:rowOff>
    </xdr:from>
    <xdr:to>
      <xdr:col>13</xdr:col>
      <xdr:colOff>314326</xdr:colOff>
      <xdr:row>6</xdr:row>
      <xdr:rowOff>127580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381751" y="133349"/>
          <a:ext cx="1257300" cy="1137231"/>
        </a:xfrm>
        <a:prstGeom prst="rect">
          <a:avLst/>
        </a:prstGeom>
        <a:noFill/>
        <a:ln>
          <a:noFill/>
        </a:ln>
      </xdr:spPr>
    </xdr:pic>
    <xdr:clientData/>
  </xdr:twoCellAnchor>
  <xdr:twoCellAnchor>
    <xdr:from>
      <xdr:col>1</xdr:col>
      <xdr:colOff>514350</xdr:colOff>
      <xdr:row>1</xdr:row>
      <xdr:rowOff>19050</xdr:rowOff>
    </xdr:from>
    <xdr:to>
      <xdr:col>12</xdr:col>
      <xdr:colOff>59267</xdr:colOff>
      <xdr:row>6</xdr:row>
      <xdr:rowOff>168275</xdr:rowOff>
    </xdr:to>
    <xdr:sp macro="" textlink="" fLocksText="0">
      <xdr:nvSpPr>
        <xdr:cNvPr id="4" name="Text Box 3">
          <a:extLst>
            <a:ext uri="{FF2B5EF4-FFF2-40B4-BE49-F238E27FC236}">
              <a16:creationId xmlns:a16="http://schemas.microsoft.com/office/drawing/2014/main" xmlns="" id="{E6C84982-BD5D-4E1C-AE59-94D2531EDE79}"/>
            </a:ext>
          </a:extLst>
        </xdr:cNvPr>
        <xdr:cNvSpPr>
          <a:spLocks noChangeArrowheads="1"/>
        </xdr:cNvSpPr>
      </xdr:nvSpPr>
      <xdr:spPr bwMode="auto">
        <a:xfrm>
          <a:off x="1733550" y="209550"/>
          <a:ext cx="6250517"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174240</xdr:colOff>
      <xdr:row>0</xdr:row>
      <xdr:rowOff>74160</xdr:rowOff>
    </xdr:from>
    <xdr:to>
      <xdr:col>10</xdr:col>
      <xdr:colOff>307080</xdr:colOff>
      <xdr:row>6</xdr:row>
      <xdr:rowOff>3600</xdr:rowOff>
    </xdr:to>
    <xdr:sp macro="" textlink="">
      <xdr:nvSpPr>
        <xdr:cNvPr id="3" name="CustomShape 1"/>
        <xdr:cNvSpPr/>
      </xdr:nvSpPr>
      <xdr:spPr>
        <a:xfrm>
          <a:off x="1080720" y="74160"/>
          <a:ext cx="4890240" cy="1072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pt-BR" sz="1100" b="1" strike="noStrike" spc="-1">
              <a:latin typeface="Arial"/>
            </a:rPr>
            <a:t>SECRETARIA DE ESTADO DO DESENVOLVIMENTO URBANO</a:t>
          </a:r>
        </a:p>
        <a:p>
          <a:pPr algn="ctr">
            <a:lnSpc>
              <a:spcPct val="100000"/>
            </a:lnSpc>
          </a:pPr>
          <a:r>
            <a:rPr lang="pt-BR" sz="1100" b="1" strike="noStrike" spc="-1">
              <a:latin typeface="Arial"/>
            </a:rPr>
            <a:t>E DE OBRAS PÚBLICAS</a:t>
          </a:r>
        </a:p>
        <a:p>
          <a:pPr algn="ctr">
            <a:lnSpc>
              <a:spcPct val="100000"/>
            </a:lnSpc>
          </a:pPr>
          <a:r>
            <a:rPr lang="pt-BR" sz="1100" b="1" strike="noStrike" spc="-1">
              <a:latin typeface="Arial"/>
            </a:rPr>
            <a:t>PARANÁ EDIFICAÇÕES</a:t>
          </a:r>
        </a:p>
        <a:p>
          <a:pPr algn="ctr">
            <a:lnSpc>
              <a:spcPct val="100000"/>
            </a:lnSpc>
          </a:pPr>
          <a:r>
            <a:rPr lang="pt-BR" sz="1100" b="1" strike="noStrike" spc="-1">
              <a:latin typeface="Arial"/>
            </a:rPr>
            <a:t>DIRETORIA DE PLANEJAMENTO E PROJETOS</a:t>
          </a:r>
        </a:p>
        <a:p>
          <a:pPr algn="ctr">
            <a:lnSpc>
              <a:spcPct val="100000"/>
            </a:lnSpc>
          </a:pPr>
          <a:r>
            <a:rPr lang="pt-BR" sz="1100" b="1" strike="noStrike" spc="-1">
              <a:latin typeface="Arial"/>
            </a:rPr>
            <a:t>GERÊNCIA DE CUSTOS E ORÇAMENTOS</a:t>
          </a:r>
        </a:p>
      </xdr:txBody>
    </xdr:sp>
    <xdr:clientData/>
  </xdr:twoCellAnchor>
  <xdr:twoCellAnchor>
    <xdr:from>
      <xdr:col>0</xdr:col>
      <xdr:colOff>66600</xdr:colOff>
      <xdr:row>0</xdr:row>
      <xdr:rowOff>0</xdr:rowOff>
    </xdr:from>
    <xdr:to>
      <xdr:col>3</xdr:col>
      <xdr:colOff>169200</xdr:colOff>
      <xdr:row>0</xdr:row>
      <xdr:rowOff>-11796120</xdr:rowOff>
    </xdr:to>
    <xdr:pic>
      <xdr:nvPicPr>
        <xdr:cNvPr id="4" name="Figuras 1"/>
        <xdr:cNvPicPr/>
      </xdr:nvPicPr>
      <xdr:blipFill>
        <a:blip xmlns:r="http://schemas.openxmlformats.org/officeDocument/2006/relationships" r:embed="rId1"/>
        <a:stretch/>
      </xdr:blipFill>
      <xdr:spPr>
        <a:xfrm>
          <a:off x="66600" y="0"/>
          <a:ext cx="1462680" cy="360000"/>
        </a:xfrm>
        <a:prstGeom prst="rect">
          <a:avLst/>
        </a:prstGeom>
        <a:ln>
          <a:noFill/>
        </a:ln>
      </xdr:spPr>
    </xdr:pic>
    <xdr:clientData/>
  </xdr:twoCellAnchor>
  <xdr:twoCellAnchor editAs="oneCell">
    <xdr:from>
      <xdr:col>0</xdr:col>
      <xdr:colOff>84600</xdr:colOff>
      <xdr:row>0</xdr:row>
      <xdr:rowOff>42480</xdr:rowOff>
    </xdr:from>
    <xdr:to>
      <xdr:col>2</xdr:col>
      <xdr:colOff>257040</xdr:colOff>
      <xdr:row>6</xdr:row>
      <xdr:rowOff>159120</xdr:rowOff>
    </xdr:to>
    <xdr:pic>
      <xdr:nvPicPr>
        <xdr:cNvPr id="5" name="Imagem 5"/>
        <xdr:cNvPicPr/>
      </xdr:nvPicPr>
      <xdr:blipFill>
        <a:blip xmlns:r="http://schemas.openxmlformats.org/officeDocument/2006/relationships" r:embed="rId2"/>
        <a:stretch/>
      </xdr:blipFill>
      <xdr:spPr>
        <a:xfrm>
          <a:off x="84600" y="42480"/>
          <a:ext cx="1078920" cy="1259640"/>
        </a:xfrm>
        <a:prstGeom prst="rect">
          <a:avLst/>
        </a:prstGeom>
        <a:ln>
          <a:noFill/>
        </a:ln>
      </xdr:spPr>
    </xdr:pic>
    <xdr:clientData/>
  </xdr:twoCellAnchor>
  <xdr:twoCellAnchor editAs="oneCell">
    <xdr:from>
      <xdr:col>10</xdr:col>
      <xdr:colOff>275040</xdr:colOff>
      <xdr:row>0</xdr:row>
      <xdr:rowOff>116280</xdr:rowOff>
    </xdr:from>
    <xdr:to>
      <xdr:col>12</xdr:col>
      <xdr:colOff>378000</xdr:colOff>
      <xdr:row>5</xdr:row>
      <xdr:rowOff>171360</xdr:rowOff>
    </xdr:to>
    <xdr:pic>
      <xdr:nvPicPr>
        <xdr:cNvPr id="6" name="Imagem 6"/>
        <xdr:cNvPicPr/>
      </xdr:nvPicPr>
      <xdr:blipFill>
        <a:blip xmlns:r="http://schemas.openxmlformats.org/officeDocument/2006/relationships" r:embed="rId3"/>
        <a:stretch/>
      </xdr:blipFill>
      <xdr:spPr>
        <a:xfrm>
          <a:off x="5938920" y="116280"/>
          <a:ext cx="1150920" cy="1007280"/>
        </a:xfrm>
        <a:prstGeom prst="rect">
          <a:avLst/>
        </a:prstGeom>
        <a:ln>
          <a:noFill/>
        </a:ln>
      </xdr:spPr>
    </xdr:pic>
    <xdr:clientData/>
  </xdr:twoCellAnchor>
  <xdr:twoCellAnchor>
    <xdr:from>
      <xdr:col>0</xdr:col>
      <xdr:colOff>0</xdr:colOff>
      <xdr:row>0</xdr:row>
      <xdr:rowOff>0</xdr:rowOff>
    </xdr:from>
    <xdr:to>
      <xdr:col>18</xdr:col>
      <xdr:colOff>428625</xdr:colOff>
      <xdr:row>46</xdr:row>
      <xdr:rowOff>0</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66600</xdr:colOff>
      <xdr:row>0</xdr:row>
      <xdr:rowOff>104760</xdr:rowOff>
    </xdr:from>
    <xdr:to>
      <xdr:col>7</xdr:col>
      <xdr:colOff>180720</xdr:colOff>
      <xdr:row>6</xdr:row>
      <xdr:rowOff>132840</xdr:rowOff>
    </xdr:to>
    <xdr:sp macro="" textlink="">
      <xdr:nvSpPr>
        <xdr:cNvPr id="7" name="CustomShape 1"/>
        <xdr:cNvSpPr/>
      </xdr:nvSpPr>
      <xdr:spPr>
        <a:xfrm>
          <a:off x="1003680" y="104760"/>
          <a:ext cx="8117640" cy="9993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rtl="0"/>
          <a:r>
            <a:rPr lang="pt-BR" sz="1100" b="1" i="0" baseline="0">
              <a:latin typeface="+mn-lt"/>
              <a:ea typeface="+mn-ea"/>
              <a:cs typeface="+mn-cs"/>
            </a:rPr>
            <a:t>SECRETARIA DE ESTADO DO DESENVOLVIMENTO URBANO E DE OBRAS PÚBLICAS</a:t>
          </a:r>
          <a:endParaRPr lang="pt-BR"/>
        </a:p>
        <a:p>
          <a:pPr algn="ctr" rtl="0"/>
          <a:r>
            <a:rPr lang="pt-BR" sz="1100" b="1" i="0" baseline="0">
              <a:latin typeface="+mn-lt"/>
              <a:ea typeface="+mn-ea"/>
              <a:cs typeface="+mn-cs"/>
            </a:rPr>
            <a:t>PARANÁ EDIFICAÇÕES</a:t>
          </a:r>
          <a:endParaRPr lang="pt-BR"/>
        </a:p>
        <a:p>
          <a:pPr algn="ctr" rtl="0"/>
          <a:r>
            <a:rPr lang="pt-BR" sz="1100" b="1" i="0" baseline="0">
              <a:latin typeface="+mn-lt"/>
              <a:ea typeface="+mn-ea"/>
              <a:cs typeface="+mn-cs"/>
            </a:rPr>
            <a:t>DIRETORIA DE PLANEJAMENTO E PROJETOS</a:t>
          </a:r>
          <a:endParaRPr lang="pt-BR"/>
        </a:p>
        <a:p>
          <a:pPr algn="ctr" rtl="0"/>
          <a:r>
            <a:rPr lang="pt-BR" sz="1100" b="1" i="0" baseline="0">
              <a:latin typeface="+mn-lt"/>
              <a:ea typeface="+mn-ea"/>
              <a:cs typeface="+mn-cs"/>
            </a:rPr>
            <a:t>GERÊNCIA DE CUSTOS E ORÇAMENTOS</a:t>
          </a:r>
          <a:endParaRPr lang="pt-BR"/>
        </a:p>
      </xdr:txBody>
    </xdr:sp>
    <xdr:clientData/>
  </xdr:twoCellAnchor>
  <xdr:twoCellAnchor editAs="oneCell">
    <xdr:from>
      <xdr:col>5</xdr:col>
      <xdr:colOff>324000</xdr:colOff>
      <xdr:row>30</xdr:row>
      <xdr:rowOff>0</xdr:rowOff>
    </xdr:from>
    <xdr:to>
      <xdr:col>8</xdr:col>
      <xdr:colOff>914040</xdr:colOff>
      <xdr:row>34</xdr:row>
      <xdr:rowOff>75960</xdr:rowOff>
    </xdr:to>
    <xdr:pic>
      <xdr:nvPicPr>
        <xdr:cNvPr id="8" name="Picture 4"/>
        <xdr:cNvPicPr/>
      </xdr:nvPicPr>
      <xdr:blipFill>
        <a:blip xmlns:r="http://schemas.openxmlformats.org/officeDocument/2006/relationships" r:embed="rId1"/>
        <a:stretch/>
      </xdr:blipFill>
      <xdr:spPr>
        <a:xfrm>
          <a:off x="6765120" y="5795640"/>
          <a:ext cx="3935880" cy="723600"/>
        </a:xfrm>
        <a:prstGeom prst="rect">
          <a:avLst/>
        </a:prstGeom>
        <a:ln>
          <a:noFill/>
        </a:ln>
      </xdr:spPr>
    </xdr:pic>
    <xdr:clientData/>
  </xdr:twoCellAnchor>
  <xdr:twoCellAnchor editAs="oneCell">
    <xdr:from>
      <xdr:col>0</xdr:col>
      <xdr:colOff>162000</xdr:colOff>
      <xdr:row>0</xdr:row>
      <xdr:rowOff>76320</xdr:rowOff>
    </xdr:from>
    <xdr:to>
      <xdr:col>1</xdr:col>
      <xdr:colOff>316440</xdr:colOff>
      <xdr:row>8</xdr:row>
      <xdr:rowOff>11880</xdr:rowOff>
    </xdr:to>
    <xdr:pic>
      <xdr:nvPicPr>
        <xdr:cNvPr id="9" name="Imagem 5"/>
        <xdr:cNvPicPr/>
      </xdr:nvPicPr>
      <xdr:blipFill>
        <a:blip xmlns:r="http://schemas.openxmlformats.org/officeDocument/2006/relationships" r:embed="rId2"/>
        <a:stretch/>
      </xdr:blipFill>
      <xdr:spPr>
        <a:xfrm>
          <a:off x="162000" y="76320"/>
          <a:ext cx="1091520" cy="1259280"/>
        </a:xfrm>
        <a:prstGeom prst="rect">
          <a:avLst/>
        </a:prstGeom>
        <a:ln>
          <a:noFill/>
        </a:ln>
      </xdr:spPr>
    </xdr:pic>
    <xdr:clientData/>
  </xdr:twoCellAnchor>
  <xdr:twoCellAnchor editAs="oneCell">
    <xdr:from>
      <xdr:col>7</xdr:col>
      <xdr:colOff>266760</xdr:colOff>
      <xdr:row>0</xdr:row>
      <xdr:rowOff>104760</xdr:rowOff>
    </xdr:from>
    <xdr:to>
      <xdr:col>8</xdr:col>
      <xdr:colOff>564480</xdr:colOff>
      <xdr:row>6</xdr:row>
      <xdr:rowOff>140760</xdr:rowOff>
    </xdr:to>
    <xdr:pic>
      <xdr:nvPicPr>
        <xdr:cNvPr id="10" name="Imagem 6"/>
        <xdr:cNvPicPr/>
      </xdr:nvPicPr>
      <xdr:blipFill>
        <a:blip xmlns:r="http://schemas.openxmlformats.org/officeDocument/2006/relationships" r:embed="rId3"/>
        <a:stretch/>
      </xdr:blipFill>
      <xdr:spPr>
        <a:xfrm>
          <a:off x="9207360" y="104760"/>
          <a:ext cx="1144080" cy="1007280"/>
        </a:xfrm>
        <a:prstGeom prst="rect">
          <a:avLst/>
        </a:prstGeom>
        <a:ln>
          <a:noFill/>
        </a:ln>
      </xdr:spPr>
    </xdr:pic>
    <xdr:clientData/>
  </xdr:twoCellAnchor>
  <xdr:twoCellAnchor>
    <xdr:from>
      <xdr:col>0</xdr:col>
      <xdr:colOff>0</xdr:colOff>
      <xdr:row>0</xdr:row>
      <xdr:rowOff>0</xdr:rowOff>
    </xdr:from>
    <xdr:to>
      <xdr:col>8</xdr:col>
      <xdr:colOff>276225</xdr:colOff>
      <xdr:row>49</xdr:row>
      <xdr:rowOff>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142920</xdr:colOff>
      <xdr:row>0</xdr:row>
      <xdr:rowOff>47520</xdr:rowOff>
    </xdr:from>
    <xdr:to>
      <xdr:col>1</xdr:col>
      <xdr:colOff>338040</xdr:colOff>
      <xdr:row>6</xdr:row>
      <xdr:rowOff>129240</xdr:rowOff>
    </xdr:to>
    <xdr:pic>
      <xdr:nvPicPr>
        <xdr:cNvPr id="11" name="Imagem 3"/>
        <xdr:cNvPicPr/>
      </xdr:nvPicPr>
      <xdr:blipFill>
        <a:blip xmlns:r="http://schemas.openxmlformats.org/officeDocument/2006/relationships" r:embed="rId1"/>
        <a:stretch/>
      </xdr:blipFill>
      <xdr:spPr>
        <a:xfrm>
          <a:off x="142920" y="47520"/>
          <a:ext cx="900360" cy="1043640"/>
        </a:xfrm>
        <a:prstGeom prst="rect">
          <a:avLst/>
        </a:prstGeom>
        <a:ln>
          <a:noFill/>
        </a:ln>
      </xdr:spPr>
    </xdr:pic>
    <xdr:clientData/>
  </xdr:twoCellAnchor>
  <xdr:twoCellAnchor editAs="oneCell">
    <xdr:from>
      <xdr:col>11</xdr:col>
      <xdr:colOff>0</xdr:colOff>
      <xdr:row>0</xdr:row>
      <xdr:rowOff>142920</xdr:rowOff>
    </xdr:from>
    <xdr:to>
      <xdr:col>11</xdr:col>
      <xdr:colOff>862200</xdr:colOff>
      <xdr:row>5</xdr:row>
      <xdr:rowOff>134640</xdr:rowOff>
    </xdr:to>
    <xdr:pic>
      <xdr:nvPicPr>
        <xdr:cNvPr id="12" name="Imagem 4"/>
        <xdr:cNvPicPr/>
      </xdr:nvPicPr>
      <xdr:blipFill>
        <a:blip xmlns:r="http://schemas.openxmlformats.org/officeDocument/2006/relationships" r:embed="rId2" cstate="print"/>
        <a:stretch/>
      </xdr:blipFill>
      <xdr:spPr>
        <a:xfrm>
          <a:off x="13425480" y="142920"/>
          <a:ext cx="862200" cy="791640"/>
        </a:xfrm>
        <a:prstGeom prst="rect">
          <a:avLst/>
        </a:prstGeom>
        <a:ln>
          <a:noFill/>
        </a:ln>
      </xdr:spPr>
    </xdr:pic>
    <xdr:clientData/>
  </xdr:twoCellAnchor>
  <xdr:twoCellAnchor>
    <xdr:from>
      <xdr:col>0</xdr:col>
      <xdr:colOff>0</xdr:colOff>
      <xdr:row>0</xdr:row>
      <xdr:rowOff>0</xdr:rowOff>
    </xdr:from>
    <xdr:to>
      <xdr:col>8</xdr:col>
      <xdr:colOff>228600</xdr:colOff>
      <xdr:row>30</xdr:row>
      <xdr:rowOff>466725</xdr:rowOff>
    </xdr:to>
    <xdr:sp macro="" textlink="">
      <xdr:nvSpPr>
        <xdr:cNvPr id="3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104760</xdr:colOff>
      <xdr:row>0</xdr:row>
      <xdr:rowOff>76320</xdr:rowOff>
    </xdr:from>
    <xdr:to>
      <xdr:col>0</xdr:col>
      <xdr:colOff>966600</xdr:colOff>
      <xdr:row>3</xdr:row>
      <xdr:rowOff>348315</xdr:rowOff>
    </xdr:to>
    <xdr:pic>
      <xdr:nvPicPr>
        <xdr:cNvPr id="13" name="Imagem 3"/>
        <xdr:cNvPicPr/>
      </xdr:nvPicPr>
      <xdr:blipFill>
        <a:blip xmlns:r="http://schemas.openxmlformats.org/officeDocument/2006/relationships" r:embed="rId1"/>
        <a:stretch/>
      </xdr:blipFill>
      <xdr:spPr>
        <a:xfrm>
          <a:off x="104760" y="76320"/>
          <a:ext cx="861840" cy="1043280"/>
        </a:xfrm>
        <a:prstGeom prst="rect">
          <a:avLst/>
        </a:prstGeom>
        <a:ln>
          <a:noFill/>
        </a:ln>
      </xdr:spPr>
    </xdr:pic>
    <xdr:clientData/>
  </xdr:twoCellAnchor>
  <xdr:twoCellAnchor editAs="oneCell">
    <xdr:from>
      <xdr:col>10</xdr:col>
      <xdr:colOff>66600</xdr:colOff>
      <xdr:row>0</xdr:row>
      <xdr:rowOff>76320</xdr:rowOff>
    </xdr:from>
    <xdr:to>
      <xdr:col>10</xdr:col>
      <xdr:colOff>1164240</xdr:colOff>
      <xdr:row>3</xdr:row>
      <xdr:rowOff>312315</xdr:rowOff>
    </xdr:to>
    <xdr:pic>
      <xdr:nvPicPr>
        <xdr:cNvPr id="14" name="Imagem 4"/>
        <xdr:cNvPicPr/>
      </xdr:nvPicPr>
      <xdr:blipFill>
        <a:blip xmlns:r="http://schemas.openxmlformats.org/officeDocument/2006/relationships" r:embed="rId2"/>
        <a:stretch/>
      </xdr:blipFill>
      <xdr:spPr>
        <a:xfrm>
          <a:off x="13169520" y="76320"/>
          <a:ext cx="1097640" cy="1007280"/>
        </a:xfrm>
        <a:prstGeom prst="rect">
          <a:avLst/>
        </a:prstGeom>
        <a:ln>
          <a:noFill/>
        </a:ln>
      </xdr:spPr>
    </xdr:pic>
    <xdr:clientData/>
  </xdr:twoCellAnchor>
  <xdr:twoCellAnchor>
    <xdr:from>
      <xdr:col>0</xdr:col>
      <xdr:colOff>0</xdr:colOff>
      <xdr:row>0</xdr:row>
      <xdr:rowOff>0</xdr:rowOff>
    </xdr:from>
    <xdr:to>
      <xdr:col>6</xdr:col>
      <xdr:colOff>504825</xdr:colOff>
      <xdr:row>31</xdr:row>
      <xdr:rowOff>133350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95400</xdr:colOff>
      <xdr:row>1</xdr:row>
      <xdr:rowOff>28440</xdr:rowOff>
    </xdr:from>
    <xdr:to>
      <xdr:col>2</xdr:col>
      <xdr:colOff>640440</xdr:colOff>
      <xdr:row>5</xdr:row>
      <xdr:rowOff>145080</xdr:rowOff>
    </xdr:to>
    <xdr:pic>
      <xdr:nvPicPr>
        <xdr:cNvPr id="15" name="Imagem 3"/>
        <xdr:cNvPicPr/>
      </xdr:nvPicPr>
      <xdr:blipFill>
        <a:blip xmlns:r="http://schemas.openxmlformats.org/officeDocument/2006/relationships" r:embed="rId1"/>
        <a:stretch/>
      </xdr:blipFill>
      <xdr:spPr>
        <a:xfrm>
          <a:off x="155520" y="85320"/>
          <a:ext cx="1068840" cy="1259640"/>
        </a:xfrm>
        <a:prstGeom prst="rect">
          <a:avLst/>
        </a:prstGeom>
        <a:ln>
          <a:noFill/>
        </a:ln>
      </xdr:spPr>
    </xdr:pic>
    <xdr:clientData/>
  </xdr:twoCellAnchor>
  <xdr:twoCellAnchor editAs="oneCell">
    <xdr:from>
      <xdr:col>8</xdr:col>
      <xdr:colOff>790560</xdr:colOff>
      <xdr:row>1</xdr:row>
      <xdr:rowOff>152280</xdr:rowOff>
    </xdr:from>
    <xdr:to>
      <xdr:col>9</xdr:col>
      <xdr:colOff>573840</xdr:colOff>
      <xdr:row>5</xdr:row>
      <xdr:rowOff>16920</xdr:rowOff>
    </xdr:to>
    <xdr:pic>
      <xdr:nvPicPr>
        <xdr:cNvPr id="16" name="Imagem 4"/>
        <xdr:cNvPicPr/>
      </xdr:nvPicPr>
      <xdr:blipFill>
        <a:blip xmlns:r="http://schemas.openxmlformats.org/officeDocument/2006/relationships" r:embed="rId2"/>
        <a:stretch/>
      </xdr:blipFill>
      <xdr:spPr>
        <a:xfrm>
          <a:off x="8631360" y="209160"/>
          <a:ext cx="1173960" cy="10076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1095480</xdr:colOff>
      <xdr:row>0</xdr:row>
      <xdr:rowOff>0</xdr:rowOff>
    </xdr:from>
    <xdr:to>
      <xdr:col>4</xdr:col>
      <xdr:colOff>957240</xdr:colOff>
      <xdr:row>0</xdr:row>
      <xdr:rowOff>360</xdr:rowOff>
    </xdr:to>
    <xdr:sp macro="" textlink="">
      <xdr:nvSpPr>
        <xdr:cNvPr id="17" name="CustomShape 1"/>
        <xdr:cNvSpPr/>
      </xdr:nvSpPr>
      <xdr:spPr>
        <a:xfrm>
          <a:off x="1720080" y="0"/>
          <a:ext cx="7472160" cy="3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endParaRPr lang="pt-BR" sz="1200" b="0" strike="noStrike" spc="-1">
            <a:latin typeface="Times New Roman"/>
          </a:endParaRPr>
        </a:p>
      </xdr:txBody>
    </xdr:sp>
    <xdr:clientData/>
  </xdr:twoCellAnchor>
  <xdr:twoCellAnchor>
    <xdr:from>
      <xdr:col>0</xdr:col>
      <xdr:colOff>66600</xdr:colOff>
      <xdr:row>0</xdr:row>
      <xdr:rowOff>0</xdr:rowOff>
    </xdr:from>
    <xdr:to>
      <xdr:col>1</xdr:col>
      <xdr:colOff>1066320</xdr:colOff>
      <xdr:row>0</xdr:row>
      <xdr:rowOff>-11796120</xdr:rowOff>
    </xdr:to>
    <xdr:pic>
      <xdr:nvPicPr>
        <xdr:cNvPr id="18" name="Figuras 1"/>
        <xdr:cNvPicPr/>
      </xdr:nvPicPr>
      <xdr:blipFill>
        <a:blip xmlns:r="http://schemas.openxmlformats.org/officeDocument/2006/relationships" r:embed="rId1"/>
        <a:stretch/>
      </xdr:blipFill>
      <xdr:spPr>
        <a:xfrm>
          <a:off x="66600" y="0"/>
          <a:ext cx="1624320" cy="360000"/>
        </a:xfrm>
        <a:prstGeom prst="rect">
          <a:avLst/>
        </a:prstGeom>
        <a:ln>
          <a:noFill/>
        </a:ln>
      </xdr:spPr>
    </xdr:pic>
    <xdr:clientData/>
  </xdr:twoCellAnchor>
  <xdr:twoCellAnchor>
    <xdr:from>
      <xdr:col>1</xdr:col>
      <xdr:colOff>914340</xdr:colOff>
      <xdr:row>0</xdr:row>
      <xdr:rowOff>38280</xdr:rowOff>
    </xdr:from>
    <xdr:to>
      <xdr:col>4</xdr:col>
      <xdr:colOff>723375</xdr:colOff>
      <xdr:row>1</xdr:row>
      <xdr:rowOff>18840</xdr:rowOff>
    </xdr:to>
    <xdr:sp macro="" textlink="">
      <xdr:nvSpPr>
        <xdr:cNvPr id="19" name="CustomShape 1"/>
        <xdr:cNvSpPr/>
      </xdr:nvSpPr>
      <xdr:spPr>
        <a:xfrm>
          <a:off x="1504890" y="38280"/>
          <a:ext cx="7000410" cy="7616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mn-lt"/>
            </a:rPr>
            <a:t>SERVIÇOS DE EDIFICAÇÕES - COM DESONERAÇÃO</a:t>
          </a:r>
        </a:p>
        <a:p>
          <a:pPr algn="ctr">
            <a:lnSpc>
              <a:spcPct val="100000"/>
            </a:lnSpc>
          </a:pPr>
          <a:r>
            <a:rPr lang="pt-BR" sz="1400" b="0" strike="noStrike" spc="-1">
              <a:solidFill>
                <a:srgbClr val="000000"/>
              </a:solidFill>
              <a:latin typeface="+mn-lt"/>
            </a:rPr>
            <a:t>Portaria PRED N° 022/2022</a:t>
          </a:r>
        </a:p>
        <a:p>
          <a:pPr algn="ctr">
            <a:lnSpc>
              <a:spcPct val="100000"/>
            </a:lnSpc>
          </a:pPr>
          <a:r>
            <a:rPr lang="pt-BR" sz="1400" b="0" strike="noStrike" spc="-1">
              <a:solidFill>
                <a:srgbClr val="000000"/>
              </a:solidFill>
              <a:latin typeface="+mn-lt"/>
            </a:rPr>
            <a:t>Referência SINAPI: JANEIRO de 2022  - Vigência: MARÇO de 2022</a:t>
          </a:r>
        </a:p>
      </xdr:txBody>
    </xdr:sp>
    <xdr:clientData/>
  </xdr:twoCellAnchor>
  <xdr:twoCellAnchor editAs="oneCell">
    <xdr:from>
      <xdr:col>5</xdr:col>
      <xdr:colOff>38160</xdr:colOff>
      <xdr:row>0</xdr:row>
      <xdr:rowOff>38160</xdr:rowOff>
    </xdr:from>
    <xdr:to>
      <xdr:col>5</xdr:col>
      <xdr:colOff>822240</xdr:colOff>
      <xdr:row>0</xdr:row>
      <xdr:rowOff>757800</xdr:rowOff>
    </xdr:to>
    <xdr:pic>
      <xdr:nvPicPr>
        <xdr:cNvPr id="20" name="Imagem 7"/>
        <xdr:cNvPicPr/>
      </xdr:nvPicPr>
      <xdr:blipFill>
        <a:blip xmlns:r="http://schemas.openxmlformats.org/officeDocument/2006/relationships" r:embed="rId2"/>
        <a:stretch/>
      </xdr:blipFill>
      <xdr:spPr>
        <a:xfrm>
          <a:off x="9230760" y="38160"/>
          <a:ext cx="784080" cy="719640"/>
        </a:xfrm>
        <a:prstGeom prst="rect">
          <a:avLst/>
        </a:prstGeom>
        <a:ln>
          <a:noFill/>
        </a:ln>
      </xdr:spPr>
    </xdr:pic>
    <xdr:clientData/>
  </xdr:twoCellAnchor>
  <xdr:twoCellAnchor editAs="oneCell">
    <xdr:from>
      <xdr:col>0</xdr:col>
      <xdr:colOff>47520</xdr:colOff>
      <xdr:row>0</xdr:row>
      <xdr:rowOff>38160</xdr:rowOff>
    </xdr:from>
    <xdr:to>
      <xdr:col>1</xdr:col>
      <xdr:colOff>51120</xdr:colOff>
      <xdr:row>0</xdr:row>
      <xdr:rowOff>757800</xdr:rowOff>
    </xdr:to>
    <xdr:pic>
      <xdr:nvPicPr>
        <xdr:cNvPr id="21" name="Imagem 8"/>
        <xdr:cNvPicPr/>
      </xdr:nvPicPr>
      <xdr:blipFill>
        <a:blip xmlns:r="http://schemas.openxmlformats.org/officeDocument/2006/relationships" r:embed="rId3"/>
        <a:stretch/>
      </xdr:blipFill>
      <xdr:spPr>
        <a:xfrm>
          <a:off x="47520" y="38160"/>
          <a:ext cx="628200" cy="7196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114480</xdr:colOff>
      <xdr:row>0</xdr:row>
      <xdr:rowOff>66600</xdr:rowOff>
    </xdr:from>
    <xdr:to>
      <xdr:col>3</xdr:col>
      <xdr:colOff>9360</xdr:colOff>
      <xdr:row>1</xdr:row>
      <xdr:rowOff>18720</xdr:rowOff>
    </xdr:to>
    <xdr:sp macro="" textlink="">
      <xdr:nvSpPr>
        <xdr:cNvPr id="22" name="CustomShape 1"/>
        <xdr:cNvSpPr/>
      </xdr:nvSpPr>
      <xdr:spPr>
        <a:xfrm>
          <a:off x="739080" y="66600"/>
          <a:ext cx="6668640" cy="752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mn-lt"/>
            </a:rPr>
            <a:t>INSUMOS DE EDIFICAÇÕES - COM DESONERAÇÃO</a:t>
          </a:r>
        </a:p>
        <a:p>
          <a:pPr algn="ctr">
            <a:lnSpc>
              <a:spcPct val="100000"/>
            </a:lnSpc>
          </a:pPr>
          <a:r>
            <a:rPr lang="pt-BR" sz="1400" b="0" strike="noStrike" spc="-1">
              <a:solidFill>
                <a:srgbClr val="000000"/>
              </a:solidFill>
              <a:latin typeface="+mn-lt"/>
            </a:rPr>
            <a:t>Portaria PRED N° 022/2022</a:t>
          </a:r>
        </a:p>
        <a:p>
          <a:pPr algn="ctr">
            <a:lnSpc>
              <a:spcPct val="100000"/>
            </a:lnSpc>
          </a:pPr>
          <a:r>
            <a:rPr lang="pt-BR" sz="1400" b="0" strike="noStrike" spc="-1">
              <a:solidFill>
                <a:srgbClr val="000000"/>
              </a:solidFill>
              <a:latin typeface="+mn-lt"/>
            </a:rPr>
            <a:t>Referência SINAPI: JANEIRO de 2022  - Vigência: MARÇO de 2022</a:t>
          </a:r>
        </a:p>
      </xdr:txBody>
    </xdr:sp>
    <xdr:clientData/>
  </xdr:twoCellAnchor>
  <xdr:twoCellAnchor editAs="oneCell">
    <xdr:from>
      <xdr:col>2</xdr:col>
      <xdr:colOff>600120</xdr:colOff>
      <xdr:row>0</xdr:row>
      <xdr:rowOff>28440</xdr:rowOff>
    </xdr:from>
    <xdr:to>
      <xdr:col>3</xdr:col>
      <xdr:colOff>774360</xdr:colOff>
      <xdr:row>0</xdr:row>
      <xdr:rowOff>748080</xdr:rowOff>
    </xdr:to>
    <xdr:pic>
      <xdr:nvPicPr>
        <xdr:cNvPr id="23" name="Imagem 6"/>
        <xdr:cNvPicPr/>
      </xdr:nvPicPr>
      <xdr:blipFill>
        <a:blip xmlns:r="http://schemas.openxmlformats.org/officeDocument/2006/relationships" r:embed="rId1"/>
        <a:stretch/>
      </xdr:blipFill>
      <xdr:spPr>
        <a:xfrm>
          <a:off x="7353000" y="28440"/>
          <a:ext cx="819720" cy="719640"/>
        </a:xfrm>
        <a:prstGeom prst="rect">
          <a:avLst/>
        </a:prstGeom>
        <a:ln>
          <a:noFill/>
        </a:ln>
      </xdr:spPr>
    </xdr:pic>
    <xdr:clientData/>
  </xdr:twoCellAnchor>
  <xdr:twoCellAnchor editAs="oneCell">
    <xdr:from>
      <xdr:col>0</xdr:col>
      <xdr:colOff>57240</xdr:colOff>
      <xdr:row>0</xdr:row>
      <xdr:rowOff>38160</xdr:rowOff>
    </xdr:from>
    <xdr:to>
      <xdr:col>1</xdr:col>
      <xdr:colOff>60840</xdr:colOff>
      <xdr:row>0</xdr:row>
      <xdr:rowOff>757800</xdr:rowOff>
    </xdr:to>
    <xdr:pic>
      <xdr:nvPicPr>
        <xdr:cNvPr id="24" name="Imagem 7"/>
        <xdr:cNvPicPr/>
      </xdr:nvPicPr>
      <xdr:blipFill>
        <a:blip xmlns:r="http://schemas.openxmlformats.org/officeDocument/2006/relationships" r:embed="rId2"/>
        <a:stretch/>
      </xdr:blipFill>
      <xdr:spPr>
        <a:xfrm>
          <a:off x="57240" y="38160"/>
          <a:ext cx="628200" cy="7196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162000</xdr:colOff>
      <xdr:row>2</xdr:row>
      <xdr:rowOff>76320</xdr:rowOff>
    </xdr:from>
    <xdr:to>
      <xdr:col>1</xdr:col>
      <xdr:colOff>395280</xdr:colOff>
      <xdr:row>8</xdr:row>
      <xdr:rowOff>100800</xdr:rowOff>
    </xdr:to>
    <xdr:pic>
      <xdr:nvPicPr>
        <xdr:cNvPr id="25" name="Imagem 3"/>
        <xdr:cNvPicPr/>
      </xdr:nvPicPr>
      <xdr:blipFill>
        <a:blip xmlns:r="http://schemas.openxmlformats.org/officeDocument/2006/relationships" r:embed="rId1"/>
        <a:stretch/>
      </xdr:blipFill>
      <xdr:spPr>
        <a:xfrm>
          <a:off x="162000" y="457200"/>
          <a:ext cx="897840" cy="1043640"/>
        </a:xfrm>
        <a:prstGeom prst="rect">
          <a:avLst/>
        </a:prstGeom>
        <a:ln>
          <a:noFill/>
        </a:ln>
      </xdr:spPr>
    </xdr:pic>
    <xdr:clientData/>
  </xdr:twoCellAnchor>
  <xdr:twoCellAnchor editAs="oneCell">
    <xdr:from>
      <xdr:col>10</xdr:col>
      <xdr:colOff>685800</xdr:colOff>
      <xdr:row>2</xdr:row>
      <xdr:rowOff>76320</xdr:rowOff>
    </xdr:from>
    <xdr:to>
      <xdr:col>11</xdr:col>
      <xdr:colOff>878400</xdr:colOff>
      <xdr:row>8</xdr:row>
      <xdr:rowOff>64800</xdr:rowOff>
    </xdr:to>
    <xdr:pic>
      <xdr:nvPicPr>
        <xdr:cNvPr id="26" name="Imagem 4"/>
        <xdr:cNvPicPr/>
      </xdr:nvPicPr>
      <xdr:blipFill>
        <a:blip xmlns:r="http://schemas.openxmlformats.org/officeDocument/2006/relationships" r:embed="rId2"/>
        <a:stretch/>
      </xdr:blipFill>
      <xdr:spPr>
        <a:xfrm>
          <a:off x="13536000" y="457200"/>
          <a:ext cx="1150200" cy="1007640"/>
        </a:xfrm>
        <a:prstGeom prst="rect">
          <a:avLst/>
        </a:prstGeom>
        <a:ln>
          <a:noFill/>
        </a:ln>
      </xdr:spPr>
    </xdr:pic>
    <xdr:clientData/>
  </xdr:twoCellAnchor>
  <xdr:twoCellAnchor>
    <xdr:from>
      <xdr:col>0</xdr:col>
      <xdr:colOff>0</xdr:colOff>
      <xdr:row>0</xdr:row>
      <xdr:rowOff>0</xdr:rowOff>
    </xdr:from>
    <xdr:to>
      <xdr:col>6</xdr:col>
      <xdr:colOff>561975</xdr:colOff>
      <xdr:row>26</xdr:row>
      <xdr:rowOff>571500</xdr:rowOff>
    </xdr:to>
    <xdr:sp macro="" textlink="">
      <xdr:nvSpPr>
        <xdr:cNvPr id="513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790560</xdr:colOff>
      <xdr:row>1</xdr:row>
      <xdr:rowOff>133200</xdr:rowOff>
    </xdr:from>
    <xdr:to>
      <xdr:col>9</xdr:col>
      <xdr:colOff>542520</xdr:colOff>
      <xdr:row>6</xdr:row>
      <xdr:rowOff>28080</xdr:rowOff>
    </xdr:to>
    <xdr:sp macro="" textlink="">
      <xdr:nvSpPr>
        <xdr:cNvPr id="27" name="CustomShape 1"/>
        <xdr:cNvSpPr/>
      </xdr:nvSpPr>
      <xdr:spPr>
        <a:xfrm>
          <a:off x="1122480" y="447480"/>
          <a:ext cx="8640000" cy="885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100" b="1" strike="noStrike" spc="-1">
              <a:solidFill>
                <a:srgbClr val="000000"/>
              </a:solidFill>
              <a:latin typeface="Arial"/>
            </a:rPr>
            <a:t>SECRETARIA DE ESTADO DO DESENVOLVIMENTO URBANO E DE OBRAS PÚBLICAS</a:t>
          </a:r>
        </a:p>
        <a:p>
          <a:pPr algn="ctr">
            <a:lnSpc>
              <a:spcPct val="100000"/>
            </a:lnSpc>
          </a:pPr>
          <a:r>
            <a:rPr lang="pt-BR" sz="1100" b="1" strike="noStrike" spc="-1">
              <a:solidFill>
                <a:srgbClr val="000000"/>
              </a:solidFill>
              <a:latin typeface="Arial"/>
            </a:rPr>
            <a:t>PARANÁ EDIFICAÇÕES</a:t>
          </a:r>
        </a:p>
        <a:p>
          <a:pPr algn="ctr">
            <a:lnSpc>
              <a:spcPct val="100000"/>
            </a:lnSpc>
          </a:pPr>
          <a:r>
            <a:rPr lang="pt-BR" sz="1100" b="1" strike="noStrike" spc="-1">
              <a:solidFill>
                <a:srgbClr val="000000"/>
              </a:solidFill>
              <a:latin typeface="Arial"/>
            </a:rPr>
            <a:t>DIRETORIA DE PLANEJAMENTO E PROJETOS</a:t>
          </a:r>
        </a:p>
        <a:p>
          <a:pPr algn="ctr">
            <a:lnSpc>
              <a:spcPct val="100000"/>
            </a:lnSpc>
          </a:pPr>
          <a:r>
            <a:rPr lang="pt-BR" sz="1100" b="1" strike="noStrike" spc="-1">
              <a:solidFill>
                <a:srgbClr val="000000"/>
              </a:solidFill>
              <a:latin typeface="Arial"/>
            </a:rPr>
            <a:t>GERÊNCIA DE CUSTOS E ORÇAMENTOS</a:t>
          </a:r>
        </a:p>
      </xdr:txBody>
    </xdr:sp>
    <xdr:clientData/>
  </xdr:twoCellAnchor>
  <xdr:twoCellAnchor editAs="oneCell">
    <xdr:from>
      <xdr:col>0</xdr:col>
      <xdr:colOff>228600</xdr:colOff>
      <xdr:row>37</xdr:row>
      <xdr:rowOff>0</xdr:rowOff>
    </xdr:from>
    <xdr:to>
      <xdr:col>1</xdr:col>
      <xdr:colOff>637920</xdr:colOff>
      <xdr:row>132</xdr:row>
      <xdr:rowOff>94020</xdr:rowOff>
    </xdr:to>
    <xdr:pic>
      <xdr:nvPicPr>
        <xdr:cNvPr id="28" name="Picture 1278"/>
        <xdr:cNvPicPr/>
      </xdr:nvPicPr>
      <xdr:blipFill>
        <a:blip xmlns:r="http://schemas.openxmlformats.org/officeDocument/2006/relationships" r:embed="rId1"/>
        <a:stretch/>
      </xdr:blipFill>
      <xdr:spPr>
        <a:xfrm>
          <a:off x="228600" y="6395400"/>
          <a:ext cx="741240" cy="360000"/>
        </a:xfrm>
        <a:prstGeom prst="rect">
          <a:avLst/>
        </a:prstGeom>
        <a:ln>
          <a:noFill/>
        </a:ln>
      </xdr:spPr>
    </xdr:pic>
    <xdr:clientData/>
  </xdr:twoCellAnchor>
  <xdr:twoCellAnchor editAs="oneCell">
    <xdr:from>
      <xdr:col>0</xdr:col>
      <xdr:colOff>228600</xdr:colOff>
      <xdr:row>1</xdr:row>
      <xdr:rowOff>85680</xdr:rowOff>
    </xdr:from>
    <xdr:to>
      <xdr:col>1</xdr:col>
      <xdr:colOff>776160</xdr:colOff>
      <xdr:row>6</xdr:row>
      <xdr:rowOff>138600</xdr:rowOff>
    </xdr:to>
    <xdr:pic>
      <xdr:nvPicPr>
        <xdr:cNvPr id="29" name="Imagem 5"/>
        <xdr:cNvPicPr/>
      </xdr:nvPicPr>
      <xdr:blipFill>
        <a:blip xmlns:r="http://schemas.openxmlformats.org/officeDocument/2006/relationships" r:embed="rId2"/>
        <a:stretch/>
      </xdr:blipFill>
      <xdr:spPr>
        <a:xfrm>
          <a:off x="228600" y="399960"/>
          <a:ext cx="879480" cy="1043280"/>
        </a:xfrm>
        <a:prstGeom prst="rect">
          <a:avLst/>
        </a:prstGeom>
        <a:ln>
          <a:noFill/>
        </a:ln>
      </xdr:spPr>
    </xdr:pic>
    <xdr:clientData/>
  </xdr:twoCellAnchor>
  <xdr:twoCellAnchor editAs="oneCell">
    <xdr:from>
      <xdr:col>9</xdr:col>
      <xdr:colOff>523800</xdr:colOff>
      <xdr:row>1</xdr:row>
      <xdr:rowOff>76320</xdr:rowOff>
    </xdr:from>
    <xdr:to>
      <xdr:col>11</xdr:col>
      <xdr:colOff>211680</xdr:colOff>
      <xdr:row>6</xdr:row>
      <xdr:rowOff>93240</xdr:rowOff>
    </xdr:to>
    <xdr:pic>
      <xdr:nvPicPr>
        <xdr:cNvPr id="30" name="Imagem 6"/>
        <xdr:cNvPicPr/>
      </xdr:nvPicPr>
      <xdr:blipFill>
        <a:blip xmlns:r="http://schemas.openxmlformats.org/officeDocument/2006/relationships" r:embed="rId3"/>
        <a:stretch/>
      </xdr:blipFill>
      <xdr:spPr>
        <a:xfrm>
          <a:off x="9743760" y="390600"/>
          <a:ext cx="1179000" cy="1007280"/>
        </a:xfrm>
        <a:prstGeom prst="rect">
          <a:avLst/>
        </a:prstGeom>
        <a:ln>
          <a:noFill/>
        </a:ln>
      </xdr:spPr>
    </xdr:pic>
    <xdr:clientData/>
  </xdr:twoCellAnchor>
  <xdr:twoCellAnchor>
    <xdr:from>
      <xdr:col>0</xdr:col>
      <xdr:colOff>0</xdr:colOff>
      <xdr:row>0</xdr:row>
      <xdr:rowOff>0</xdr:rowOff>
    </xdr:from>
    <xdr:to>
      <xdr:col>9</xdr:col>
      <xdr:colOff>809625</xdr:colOff>
      <xdr:row>53</xdr:row>
      <xdr:rowOff>152400</xdr:rowOff>
    </xdr:to>
    <xdr:sp macro="" textlink="">
      <xdr:nvSpPr>
        <xdr:cNvPr id="61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581040</xdr:colOff>
      <xdr:row>0</xdr:row>
      <xdr:rowOff>19080</xdr:rowOff>
    </xdr:from>
    <xdr:to>
      <xdr:col>7</xdr:col>
      <xdr:colOff>380520</xdr:colOff>
      <xdr:row>4</xdr:row>
      <xdr:rowOff>114120</xdr:rowOff>
    </xdr:to>
    <xdr:sp macro="" textlink="">
      <xdr:nvSpPr>
        <xdr:cNvPr id="2" name="CustomShape 1"/>
        <xdr:cNvSpPr/>
      </xdr:nvSpPr>
      <xdr:spPr>
        <a:xfrm>
          <a:off x="1743090" y="19080"/>
          <a:ext cx="7295655" cy="8951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000" b="1" strike="noStrike" spc="-1">
              <a:solidFill>
                <a:srgbClr val="000000"/>
              </a:solidFill>
              <a:latin typeface="Arial"/>
            </a:rPr>
            <a:t>SECRETARIA DE ESTADO DO DESENVOLVIMENTO URBANO E DE OBRAS PÚBLICAS</a:t>
          </a:r>
        </a:p>
        <a:p>
          <a:pPr algn="ctr">
            <a:lnSpc>
              <a:spcPct val="100000"/>
            </a:lnSpc>
          </a:pPr>
          <a:r>
            <a:rPr lang="pt-BR" sz="1000" b="1" strike="noStrike" spc="-1">
              <a:solidFill>
                <a:srgbClr val="000000"/>
              </a:solidFill>
              <a:latin typeface="Arial"/>
            </a:rPr>
            <a:t>PARANÁ EDIFICAÇÕES</a:t>
          </a:r>
        </a:p>
        <a:p>
          <a:pPr algn="ctr">
            <a:lnSpc>
              <a:spcPct val="100000"/>
            </a:lnSpc>
          </a:pPr>
          <a:r>
            <a:rPr lang="pt-BR" sz="1000" b="1" strike="noStrike" spc="-1">
              <a:solidFill>
                <a:srgbClr val="000000"/>
              </a:solidFill>
              <a:latin typeface="Arial"/>
            </a:rPr>
            <a:t>DIRETORIA DE PLANEJAMENTO E PROJETOS</a:t>
          </a:r>
        </a:p>
        <a:p>
          <a:pPr algn="ctr">
            <a:lnSpc>
              <a:spcPct val="100000"/>
            </a:lnSpc>
          </a:pPr>
          <a:r>
            <a:rPr lang="pt-BR" sz="1000" b="1" strike="noStrike" spc="-1">
              <a:solidFill>
                <a:srgbClr val="000000"/>
              </a:solidFill>
              <a:latin typeface="Arial"/>
            </a:rPr>
            <a:t>GERÊNCIA DE CUSTOS E ORÇAMENTOS</a:t>
          </a:r>
        </a:p>
      </xdr:txBody>
    </xdr:sp>
    <xdr:clientData/>
  </xdr:twoCellAnchor>
  <xdr:twoCellAnchor editAs="oneCell">
    <xdr:from>
      <xdr:col>0</xdr:col>
      <xdr:colOff>162000</xdr:colOff>
      <xdr:row>0</xdr:row>
      <xdr:rowOff>47520</xdr:rowOff>
    </xdr:from>
    <xdr:to>
      <xdr:col>1</xdr:col>
      <xdr:colOff>294120</xdr:colOff>
      <xdr:row>4</xdr:row>
      <xdr:rowOff>149040</xdr:rowOff>
    </xdr:to>
    <xdr:pic>
      <xdr:nvPicPr>
        <xdr:cNvPr id="3" name="Imagem 4"/>
        <xdr:cNvPicPr/>
      </xdr:nvPicPr>
      <xdr:blipFill>
        <a:blip xmlns:r="http://schemas.openxmlformats.org/officeDocument/2006/relationships" r:embed="rId1"/>
        <a:stretch/>
      </xdr:blipFill>
      <xdr:spPr>
        <a:xfrm>
          <a:off x="162000" y="47520"/>
          <a:ext cx="713145" cy="863520"/>
        </a:xfrm>
        <a:prstGeom prst="rect">
          <a:avLst/>
        </a:prstGeom>
        <a:ln>
          <a:noFill/>
        </a:ln>
      </xdr:spPr>
    </xdr:pic>
    <xdr:clientData/>
  </xdr:twoCellAnchor>
  <xdr:twoCellAnchor editAs="oneCell">
    <xdr:from>
      <xdr:col>7</xdr:col>
      <xdr:colOff>171360</xdr:colOff>
      <xdr:row>0</xdr:row>
      <xdr:rowOff>76320</xdr:rowOff>
    </xdr:from>
    <xdr:to>
      <xdr:col>7</xdr:col>
      <xdr:colOff>1033560</xdr:colOff>
      <xdr:row>4</xdr:row>
      <xdr:rowOff>105840</xdr:rowOff>
    </xdr:to>
    <xdr:pic>
      <xdr:nvPicPr>
        <xdr:cNvPr id="4" name="Imagem 5"/>
        <xdr:cNvPicPr/>
      </xdr:nvPicPr>
      <xdr:blipFill>
        <a:blip xmlns:r="http://schemas.openxmlformats.org/officeDocument/2006/relationships" r:embed="rId2"/>
        <a:stretch/>
      </xdr:blipFill>
      <xdr:spPr>
        <a:xfrm>
          <a:off x="8829585" y="76320"/>
          <a:ext cx="862200" cy="79152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28440</xdr:colOff>
      <xdr:row>0</xdr:row>
      <xdr:rowOff>123840</xdr:rowOff>
    </xdr:from>
    <xdr:to>
      <xdr:col>6</xdr:col>
      <xdr:colOff>532800</xdr:colOff>
      <xdr:row>0</xdr:row>
      <xdr:rowOff>666360</xdr:rowOff>
    </xdr:to>
    <xdr:sp macro="" textlink="">
      <xdr:nvSpPr>
        <xdr:cNvPr id="34" name="CustomShape 1"/>
        <xdr:cNvSpPr/>
      </xdr:nvSpPr>
      <xdr:spPr>
        <a:xfrm>
          <a:off x="854280" y="123840"/>
          <a:ext cx="4635000" cy="542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200" b="1" strike="noStrike" spc="-1">
              <a:solidFill>
                <a:srgbClr val="000000"/>
              </a:solidFill>
              <a:latin typeface="Arial"/>
            </a:rPr>
            <a:t>DECLARAÇÃO DE  RESPONSABILIDADE E DE LIBERAÇÃO DOS DIREITOS AUTORAIS</a:t>
          </a:r>
          <a:endParaRPr lang="pt-BR" sz="1200" b="0" strike="noStrike" spc="-1">
            <a:latin typeface="Times New Roman"/>
          </a:endParaRPr>
        </a:p>
        <a:p>
          <a:pPr algn="ctr">
            <a:lnSpc>
              <a:spcPct val="100000"/>
            </a:lnSpc>
          </a:pPr>
          <a:endParaRPr lang="pt-BR" sz="1200" b="0" strike="noStrike" spc="-1">
            <a:latin typeface="Times New Roman"/>
          </a:endParaRPr>
        </a:p>
      </xdr:txBody>
    </xdr:sp>
    <xdr:clientData/>
  </xdr:twoCellAnchor>
  <xdr:twoCellAnchor editAs="oneCell">
    <xdr:from>
      <xdr:col>6</xdr:col>
      <xdr:colOff>619200</xdr:colOff>
      <xdr:row>0</xdr:row>
      <xdr:rowOff>76320</xdr:rowOff>
    </xdr:from>
    <xdr:to>
      <xdr:col>7</xdr:col>
      <xdr:colOff>700560</xdr:colOff>
      <xdr:row>1</xdr:row>
      <xdr:rowOff>86760</xdr:rowOff>
    </xdr:to>
    <xdr:pic>
      <xdr:nvPicPr>
        <xdr:cNvPr id="35" name="Imagem 4"/>
        <xdr:cNvPicPr/>
      </xdr:nvPicPr>
      <xdr:blipFill>
        <a:blip xmlns:r="http://schemas.openxmlformats.org/officeDocument/2006/relationships" r:embed="rId1"/>
        <a:stretch/>
      </xdr:blipFill>
      <xdr:spPr>
        <a:xfrm>
          <a:off x="5575680" y="76320"/>
          <a:ext cx="907560" cy="791280"/>
        </a:xfrm>
        <a:prstGeom prst="rect">
          <a:avLst/>
        </a:prstGeom>
        <a:ln>
          <a:noFill/>
        </a:ln>
      </xdr:spPr>
    </xdr:pic>
    <xdr:clientData/>
  </xdr:twoCellAnchor>
  <xdr:twoCellAnchor editAs="oneCell">
    <xdr:from>
      <xdr:col>0</xdr:col>
      <xdr:colOff>95400</xdr:colOff>
      <xdr:row>0</xdr:row>
      <xdr:rowOff>76320</xdr:rowOff>
    </xdr:from>
    <xdr:to>
      <xdr:col>1</xdr:col>
      <xdr:colOff>27360</xdr:colOff>
      <xdr:row>1</xdr:row>
      <xdr:rowOff>158760</xdr:rowOff>
    </xdr:to>
    <xdr:pic>
      <xdr:nvPicPr>
        <xdr:cNvPr id="36" name="Imagem 5"/>
        <xdr:cNvPicPr/>
      </xdr:nvPicPr>
      <xdr:blipFill>
        <a:blip xmlns:r="http://schemas.openxmlformats.org/officeDocument/2006/relationships" r:embed="rId2"/>
        <a:stretch/>
      </xdr:blipFill>
      <xdr:spPr>
        <a:xfrm>
          <a:off x="95400" y="76320"/>
          <a:ext cx="757800" cy="86328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190440</xdr:colOff>
      <xdr:row>0</xdr:row>
      <xdr:rowOff>85680</xdr:rowOff>
    </xdr:from>
    <xdr:to>
      <xdr:col>1</xdr:col>
      <xdr:colOff>389160</xdr:colOff>
      <xdr:row>5</xdr:row>
      <xdr:rowOff>82440</xdr:rowOff>
    </xdr:to>
    <xdr:pic>
      <xdr:nvPicPr>
        <xdr:cNvPr id="37" name="Imagem 3"/>
        <xdr:cNvPicPr/>
      </xdr:nvPicPr>
      <xdr:blipFill>
        <a:blip xmlns:r="http://schemas.openxmlformats.org/officeDocument/2006/relationships" r:embed="rId1"/>
        <a:stretch/>
      </xdr:blipFill>
      <xdr:spPr>
        <a:xfrm>
          <a:off x="190440" y="85680"/>
          <a:ext cx="742680" cy="863280"/>
        </a:xfrm>
        <a:prstGeom prst="rect">
          <a:avLst/>
        </a:prstGeom>
        <a:ln>
          <a:noFill/>
        </a:ln>
      </xdr:spPr>
    </xdr:pic>
    <xdr:clientData/>
  </xdr:twoCellAnchor>
  <xdr:twoCellAnchor editAs="oneCell">
    <xdr:from>
      <xdr:col>8</xdr:col>
      <xdr:colOff>266760</xdr:colOff>
      <xdr:row>0</xdr:row>
      <xdr:rowOff>104760</xdr:rowOff>
    </xdr:from>
    <xdr:to>
      <xdr:col>9</xdr:col>
      <xdr:colOff>519480</xdr:colOff>
      <xdr:row>5</xdr:row>
      <xdr:rowOff>29520</xdr:rowOff>
    </xdr:to>
    <xdr:pic>
      <xdr:nvPicPr>
        <xdr:cNvPr id="38" name="Imagem 4"/>
        <xdr:cNvPicPr/>
      </xdr:nvPicPr>
      <xdr:blipFill>
        <a:blip xmlns:r="http://schemas.openxmlformats.org/officeDocument/2006/relationships" r:embed="rId2"/>
        <a:stretch/>
      </xdr:blipFill>
      <xdr:spPr>
        <a:xfrm>
          <a:off x="8784360" y="104760"/>
          <a:ext cx="865080" cy="791280"/>
        </a:xfrm>
        <a:prstGeom prst="rect">
          <a:avLst/>
        </a:prstGeom>
        <a:ln>
          <a:noFill/>
        </a:ln>
      </xdr:spPr>
    </xdr:pic>
    <xdr:clientData/>
  </xdr:twoCellAnchor>
  <xdr:twoCellAnchor>
    <xdr:from>
      <xdr:col>0</xdr:col>
      <xdr:colOff>0</xdr:colOff>
      <xdr:row>0</xdr:row>
      <xdr:rowOff>0</xdr:rowOff>
    </xdr:from>
    <xdr:to>
      <xdr:col>10</xdr:col>
      <xdr:colOff>304800</xdr:colOff>
      <xdr:row>50</xdr:row>
      <xdr:rowOff>19050</xdr:rowOff>
    </xdr:to>
    <xdr:sp macro="" textlink="">
      <xdr:nvSpPr>
        <xdr:cNvPr id="81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19080</xdr:colOff>
      <xdr:row>0</xdr:row>
      <xdr:rowOff>123840</xdr:rowOff>
    </xdr:from>
    <xdr:to>
      <xdr:col>6</xdr:col>
      <xdr:colOff>533160</xdr:colOff>
      <xdr:row>0</xdr:row>
      <xdr:rowOff>666360</xdr:rowOff>
    </xdr:to>
    <xdr:sp macro="" textlink="">
      <xdr:nvSpPr>
        <xdr:cNvPr id="39" name="CustomShape 1"/>
        <xdr:cNvSpPr/>
      </xdr:nvSpPr>
      <xdr:spPr>
        <a:xfrm>
          <a:off x="1243080" y="123840"/>
          <a:ext cx="3620520" cy="542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200" b="1" strike="noStrike" spc="-1">
              <a:solidFill>
                <a:srgbClr val="000000"/>
              </a:solidFill>
              <a:latin typeface="Arial"/>
            </a:rPr>
            <a:t>COMPOSIÇÃO DOS ENCARGOS SOCIAIS</a:t>
          </a:r>
          <a:endParaRPr lang="pt-BR" sz="1200" b="0" strike="noStrike" spc="-1">
            <a:latin typeface="Times New Roman"/>
          </a:endParaRPr>
        </a:p>
        <a:p>
          <a:pPr algn="ctr">
            <a:lnSpc>
              <a:spcPct val="100000"/>
            </a:lnSpc>
          </a:pPr>
          <a:r>
            <a:rPr lang="pt-BR" sz="1200" b="1" strike="noStrike" spc="-1">
              <a:solidFill>
                <a:srgbClr val="000000"/>
              </a:solidFill>
              <a:latin typeface="Arial"/>
            </a:rPr>
            <a:t>REFERÊNCIA: MARÇO/2019</a:t>
          </a:r>
          <a:endParaRPr lang="pt-BR" sz="1200" b="0" strike="noStrike" spc="-1">
            <a:latin typeface="Times New Roman"/>
          </a:endParaRPr>
        </a:p>
      </xdr:txBody>
    </xdr:sp>
    <xdr:clientData/>
  </xdr:twoCellAnchor>
  <xdr:twoCellAnchor editAs="oneCell">
    <xdr:from>
      <xdr:col>0</xdr:col>
      <xdr:colOff>66600</xdr:colOff>
      <xdr:row>0</xdr:row>
      <xdr:rowOff>47520</xdr:rowOff>
    </xdr:from>
    <xdr:to>
      <xdr:col>1</xdr:col>
      <xdr:colOff>170280</xdr:colOff>
      <xdr:row>1</xdr:row>
      <xdr:rowOff>129960</xdr:rowOff>
    </xdr:to>
    <xdr:pic>
      <xdr:nvPicPr>
        <xdr:cNvPr id="40" name="Imagem 4"/>
        <xdr:cNvPicPr/>
      </xdr:nvPicPr>
      <xdr:blipFill>
        <a:blip xmlns:r="http://schemas.openxmlformats.org/officeDocument/2006/relationships" r:embed="rId1"/>
        <a:stretch/>
      </xdr:blipFill>
      <xdr:spPr>
        <a:xfrm>
          <a:off x="66600" y="47520"/>
          <a:ext cx="715680" cy="863280"/>
        </a:xfrm>
        <a:prstGeom prst="rect">
          <a:avLst/>
        </a:prstGeom>
        <a:ln>
          <a:noFill/>
        </a:ln>
      </xdr:spPr>
    </xdr:pic>
    <xdr:clientData/>
  </xdr:twoCellAnchor>
  <xdr:twoCellAnchor editAs="oneCell">
    <xdr:from>
      <xdr:col>6</xdr:col>
      <xdr:colOff>466560</xdr:colOff>
      <xdr:row>0</xdr:row>
      <xdr:rowOff>57240</xdr:rowOff>
    </xdr:from>
    <xdr:to>
      <xdr:col>7</xdr:col>
      <xdr:colOff>719280</xdr:colOff>
      <xdr:row>1</xdr:row>
      <xdr:rowOff>67680</xdr:rowOff>
    </xdr:to>
    <xdr:pic>
      <xdr:nvPicPr>
        <xdr:cNvPr id="41" name="Imagem 5"/>
        <xdr:cNvPicPr/>
      </xdr:nvPicPr>
      <xdr:blipFill>
        <a:blip xmlns:r="http://schemas.openxmlformats.org/officeDocument/2006/relationships" r:embed="rId2"/>
        <a:stretch/>
      </xdr:blipFill>
      <xdr:spPr>
        <a:xfrm>
          <a:off x="4797000" y="57240"/>
          <a:ext cx="865080" cy="79128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paranaedificacoes.pr.gov.br/modules/conteudo/conteudo.php?conteudo=30" TargetMode="Externa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contato@cirurgicamedica.com.br"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7:XFB77"/>
  <sheetViews>
    <sheetView workbookViewId="0">
      <selection activeCell="S14" sqref="S14"/>
    </sheetView>
  </sheetViews>
  <sheetFormatPr defaultRowHeight="15"/>
  <cols>
    <col min="1" max="1" width="9.140625" style="491"/>
    <col min="2" max="2" width="9.140625" style="491" customWidth="1"/>
    <col min="3" max="3" width="9.140625" style="491"/>
    <col min="4" max="4" width="9.140625" style="492"/>
    <col min="5" max="5" width="8.5703125" style="492" customWidth="1"/>
    <col min="6" max="7" width="9.140625" style="492" hidden="1" customWidth="1"/>
    <col min="8" max="8" width="9.140625" style="492"/>
    <col min="9" max="9" width="9.85546875" style="492" customWidth="1"/>
    <col min="10" max="13" width="9.140625" style="491"/>
    <col min="14" max="14" width="7.5703125" style="491" customWidth="1"/>
    <col min="15" max="15" width="9.140625" style="491" hidden="1" customWidth="1"/>
    <col min="16" max="16" width="2.140625" style="491" customWidth="1"/>
    <col min="17" max="16382" width="9.140625" style="460"/>
  </cols>
  <sheetData>
    <row r="7" spans="1:15" ht="15.75" thickBot="1">
      <c r="A7" s="493"/>
      <c r="B7" s="493"/>
      <c r="C7" s="493"/>
      <c r="D7" s="494"/>
      <c r="E7" s="494"/>
      <c r="F7" s="494"/>
      <c r="G7" s="494"/>
      <c r="H7" s="494"/>
      <c r="I7" s="494"/>
      <c r="J7" s="493"/>
      <c r="K7" s="493"/>
      <c r="L7" s="493"/>
      <c r="M7" s="493"/>
      <c r="N7" s="493"/>
      <c r="O7" s="493"/>
    </row>
    <row r="8" spans="1:15" ht="15.75" thickTop="1">
      <c r="A8" s="495"/>
      <c r="B8" s="495"/>
      <c r="C8" s="495"/>
      <c r="D8" s="496"/>
      <c r="E8" s="496"/>
      <c r="F8" s="496"/>
      <c r="G8" s="496"/>
      <c r="H8" s="496"/>
      <c r="I8" s="496"/>
      <c r="J8" s="495"/>
      <c r="K8" s="495"/>
      <c r="L8" s="495"/>
      <c r="M8" s="495"/>
      <c r="N8" s="495"/>
      <c r="O8" s="497"/>
    </row>
    <row r="9" spans="1:15">
      <c r="A9" s="495"/>
      <c r="B9" s="495"/>
      <c r="C9" s="495"/>
      <c r="D9" s="496"/>
      <c r="E9" s="496"/>
      <c r="F9" s="496"/>
      <c r="G9" s="496"/>
      <c r="H9" s="496"/>
      <c r="I9" s="496"/>
      <c r="J9" s="495"/>
      <c r="K9" s="495"/>
      <c r="L9" s="495"/>
      <c r="M9" s="495"/>
      <c r="N9" s="495"/>
      <c r="O9" s="497"/>
    </row>
    <row r="10" spans="1:15" ht="15.75">
      <c r="A10" s="498" t="s">
        <v>0</v>
      </c>
      <c r="B10" s="495"/>
      <c r="C10" s="495"/>
      <c r="D10" s="496"/>
      <c r="E10" s="496"/>
      <c r="F10" s="496"/>
      <c r="G10" s="496"/>
      <c r="H10" s="496"/>
      <c r="I10" s="496"/>
      <c r="J10" s="495"/>
      <c r="K10" s="495"/>
      <c r="L10" s="495"/>
      <c r="M10" s="495"/>
      <c r="N10" s="495"/>
      <c r="O10" s="497"/>
    </row>
    <row r="11" spans="1:15" ht="15.75">
      <c r="A11" s="499"/>
      <c r="B11" s="495"/>
      <c r="C11" s="495"/>
      <c r="D11" s="496"/>
      <c r="E11" s="496"/>
      <c r="F11" s="496"/>
      <c r="G11" s="496"/>
      <c r="H11" s="496"/>
      <c r="I11" s="496"/>
      <c r="J11" s="495"/>
      <c r="K11" s="495"/>
      <c r="L11" s="495"/>
      <c r="M11" s="495"/>
      <c r="N11" s="495"/>
      <c r="O11" s="497"/>
    </row>
    <row r="12" spans="1:15" ht="16.5" thickBot="1">
      <c r="A12" s="500" t="s">
        <v>1</v>
      </c>
      <c r="B12" s="493"/>
      <c r="C12" s="694" t="s">
        <v>11666</v>
      </c>
      <c r="D12" s="694"/>
      <c r="E12" s="694"/>
      <c r="F12" s="694"/>
      <c r="G12" s="694"/>
      <c r="H12" s="694"/>
      <c r="I12" s="694"/>
      <c r="J12" s="500" t="s">
        <v>2</v>
      </c>
      <c r="K12" s="500"/>
      <c r="L12" s="695" t="s">
        <v>11668</v>
      </c>
      <c r="M12" s="695"/>
      <c r="N12" s="695"/>
      <c r="O12" s="497"/>
    </row>
    <row r="13" spans="1:15" ht="16.5" thickTop="1">
      <c r="A13" s="499"/>
      <c r="B13" s="495"/>
      <c r="C13" s="495"/>
      <c r="D13" s="496"/>
      <c r="E13" s="496"/>
      <c r="F13" s="496"/>
      <c r="G13" s="496"/>
      <c r="H13" s="496"/>
      <c r="I13" s="496"/>
      <c r="J13" s="495"/>
      <c r="K13" s="495"/>
      <c r="L13" s="495"/>
      <c r="M13" s="495"/>
      <c r="N13" s="495"/>
      <c r="O13" s="497"/>
    </row>
    <row r="14" spans="1:15" ht="16.5" thickBot="1">
      <c r="A14" s="500" t="s">
        <v>3</v>
      </c>
      <c r="B14" s="493"/>
      <c r="C14" s="690" t="s">
        <v>11669</v>
      </c>
      <c r="D14" s="690"/>
      <c r="E14" s="690"/>
      <c r="F14" s="690"/>
      <c r="G14" s="690"/>
      <c r="H14" s="690"/>
      <c r="I14" s="690"/>
      <c r="J14" s="690"/>
      <c r="K14" s="690"/>
      <c r="L14" s="690"/>
      <c r="M14" s="690"/>
      <c r="N14" s="690"/>
      <c r="O14" s="497"/>
    </row>
    <row r="15" spans="1:15" ht="16.5" thickTop="1">
      <c r="A15" s="499"/>
      <c r="B15" s="495"/>
      <c r="C15" s="501"/>
      <c r="D15" s="502"/>
      <c r="E15" s="502"/>
      <c r="F15" s="502"/>
      <c r="G15" s="502"/>
      <c r="H15" s="502"/>
      <c r="I15" s="502"/>
      <c r="J15" s="503"/>
      <c r="K15" s="503"/>
      <c r="L15" s="503"/>
      <c r="M15" s="495"/>
      <c r="N15" s="495"/>
      <c r="O15" s="497"/>
    </row>
    <row r="16" spans="1:15" ht="16.5" thickBot="1">
      <c r="A16" s="500" t="s">
        <v>4</v>
      </c>
      <c r="B16" s="493"/>
      <c r="C16" s="690" t="s">
        <v>11667</v>
      </c>
      <c r="D16" s="690"/>
      <c r="E16" s="690"/>
      <c r="F16" s="690"/>
      <c r="G16" s="696" t="s">
        <v>5</v>
      </c>
      <c r="H16" s="696"/>
      <c r="I16" s="696"/>
      <c r="J16" s="696"/>
      <c r="K16" s="696"/>
      <c r="L16" s="697">
        <f ca="1">IF('FOLHA FECHAMENTO'!G27&lt;&gt;" ",'FOLHA FECHAMENTO'!G27," ")</f>
        <v>1733011.2254023058</v>
      </c>
      <c r="M16" s="697"/>
      <c r="N16" s="697"/>
      <c r="O16" s="697"/>
    </row>
    <row r="17" spans="1:15" ht="16.5" thickTop="1">
      <c r="A17" s="499"/>
      <c r="B17" s="495"/>
      <c r="C17" s="501"/>
      <c r="D17" s="502"/>
      <c r="E17" s="502"/>
      <c r="F17" s="502"/>
      <c r="G17" s="502"/>
      <c r="H17" s="502"/>
      <c r="I17" s="502"/>
      <c r="J17" s="503"/>
      <c r="K17" s="503"/>
      <c r="L17" s="503"/>
      <c r="M17" s="495"/>
      <c r="N17" s="495"/>
      <c r="O17" s="497"/>
    </row>
    <row r="18" spans="1:15" ht="16.5" thickBot="1">
      <c r="A18" s="500" t="s">
        <v>6</v>
      </c>
      <c r="B18" s="493"/>
      <c r="C18" s="698">
        <v>378.66</v>
      </c>
      <c r="D18" s="698"/>
      <c r="E18" s="698"/>
      <c r="F18" s="499"/>
      <c r="G18" s="699" t="s">
        <v>7</v>
      </c>
      <c r="H18" s="699"/>
      <c r="I18" s="699"/>
      <c r="J18" s="699"/>
      <c r="K18" s="699"/>
      <c r="L18" s="700">
        <f ca="1" xml:space="preserve"> IF(C18&lt;&gt;"",L16/C18," ")</f>
        <v>4576.6947272019906</v>
      </c>
      <c r="M18" s="700"/>
      <c r="N18" s="700"/>
      <c r="O18" s="700"/>
    </row>
    <row r="19" spans="1:15" ht="15.75" thickTop="1">
      <c r="A19" s="495"/>
      <c r="B19" s="495"/>
      <c r="C19" s="495"/>
      <c r="D19" s="496"/>
      <c r="E19" s="496"/>
      <c r="F19" s="496"/>
      <c r="G19" s="496"/>
      <c r="H19" s="496"/>
      <c r="I19" s="496"/>
      <c r="J19" s="495"/>
      <c r="K19" s="495"/>
      <c r="L19" s="495"/>
      <c r="M19" s="495"/>
      <c r="N19" s="495"/>
      <c r="O19" s="497"/>
    </row>
    <row r="20" spans="1:15" ht="16.5" thickBot="1">
      <c r="A20" s="500" t="s">
        <v>8</v>
      </c>
      <c r="B20" s="493"/>
      <c r="C20" s="701">
        <v>44593</v>
      </c>
      <c r="D20" s="701"/>
      <c r="E20" s="701"/>
      <c r="F20" s="496"/>
      <c r="G20" s="496"/>
      <c r="H20" s="496"/>
      <c r="I20" s="496"/>
      <c r="J20" s="495"/>
      <c r="K20" s="495"/>
      <c r="L20" s="495"/>
      <c r="M20" s="495"/>
      <c r="N20" s="495"/>
      <c r="O20" s="497"/>
    </row>
    <row r="21" spans="1:15" ht="15.75" thickTop="1">
      <c r="A21" s="495"/>
      <c r="B21" s="495"/>
      <c r="C21" s="495"/>
      <c r="D21" s="496"/>
      <c r="E21" s="496"/>
      <c r="F21" s="496"/>
      <c r="G21" s="496"/>
      <c r="H21" s="496"/>
      <c r="I21" s="496"/>
      <c r="J21" s="495"/>
      <c r="K21" s="495"/>
      <c r="L21" s="495"/>
      <c r="M21" s="495"/>
      <c r="N21" s="495"/>
      <c r="O21" s="497"/>
    </row>
    <row r="22" spans="1:15" ht="15.75">
      <c r="A22" s="498" t="s">
        <v>9</v>
      </c>
      <c r="B22" s="504"/>
      <c r="C22" s="504"/>
      <c r="D22" s="496"/>
      <c r="E22" s="496"/>
      <c r="F22" s="496"/>
      <c r="G22" s="496"/>
      <c r="H22" s="496"/>
      <c r="I22" s="496"/>
      <c r="J22" s="495"/>
      <c r="K22" s="495"/>
      <c r="L22" s="702"/>
      <c r="M22" s="702"/>
      <c r="N22" s="702"/>
      <c r="O22" s="702"/>
    </row>
    <row r="23" spans="1:15" ht="15.75">
      <c r="A23" s="499"/>
      <c r="B23" s="495"/>
      <c r="C23" s="495"/>
      <c r="D23" s="496"/>
      <c r="E23" s="496"/>
      <c r="F23" s="496"/>
      <c r="G23" s="496"/>
      <c r="H23" s="496"/>
      <c r="I23" s="496"/>
      <c r="J23" s="495"/>
      <c r="K23" s="495"/>
      <c r="L23" s="495"/>
      <c r="M23" s="495"/>
      <c r="N23" s="495"/>
      <c r="O23" s="497"/>
    </row>
    <row r="24" spans="1:15" ht="16.5" thickBot="1">
      <c r="A24" s="500" t="s">
        <v>10</v>
      </c>
      <c r="B24" s="493"/>
      <c r="C24" s="690" t="s">
        <v>11695</v>
      </c>
      <c r="D24" s="690"/>
      <c r="E24" s="690"/>
      <c r="F24" s="690"/>
      <c r="G24" s="690"/>
      <c r="H24" s="690"/>
      <c r="I24" s="690"/>
      <c r="J24" s="690"/>
      <c r="K24" s="690"/>
      <c r="L24" s="690"/>
      <c r="M24" s="690"/>
      <c r="N24" s="690"/>
      <c r="O24" s="497"/>
    </row>
    <row r="25" spans="1:15" ht="16.5" thickTop="1">
      <c r="A25" s="499"/>
      <c r="B25" s="495"/>
      <c r="C25" s="495"/>
      <c r="D25" s="496"/>
      <c r="E25" s="496"/>
      <c r="F25" s="496"/>
      <c r="G25" s="496"/>
      <c r="H25" s="496"/>
      <c r="I25" s="496"/>
      <c r="J25" s="495"/>
      <c r="K25" s="495"/>
      <c r="L25" s="495"/>
      <c r="M25" s="495"/>
      <c r="N25" s="495"/>
      <c r="O25" s="497"/>
    </row>
    <row r="26" spans="1:15" ht="16.5" thickBot="1">
      <c r="A26" s="500" t="s">
        <v>11</v>
      </c>
      <c r="B26" s="493"/>
      <c r="C26" s="690" t="s">
        <v>11670</v>
      </c>
      <c r="D26" s="690"/>
      <c r="E26" s="690"/>
      <c r="F26" s="690"/>
      <c r="G26" s="690"/>
      <c r="H26" s="690"/>
      <c r="I26" s="690"/>
      <c r="J26" s="690"/>
      <c r="K26" s="690"/>
      <c r="L26" s="690"/>
      <c r="M26" s="690"/>
      <c r="N26" s="690"/>
      <c r="O26" s="497"/>
    </row>
    <row r="27" spans="1:15" ht="16.5" thickTop="1">
      <c r="A27" s="499"/>
      <c r="B27" s="495"/>
      <c r="C27" s="495"/>
      <c r="D27" s="496"/>
      <c r="E27" s="496"/>
      <c r="F27" s="496"/>
      <c r="G27" s="496"/>
      <c r="H27" s="496"/>
      <c r="I27" s="496"/>
      <c r="J27" s="495"/>
      <c r="K27" s="495"/>
      <c r="L27" s="495"/>
      <c r="M27" s="495"/>
      <c r="N27" s="495"/>
      <c r="O27" s="497"/>
    </row>
    <row r="28" spans="1:15" ht="16.5" thickBot="1">
      <c r="A28" s="500" t="s">
        <v>12</v>
      </c>
      <c r="B28" s="493"/>
      <c r="C28" s="690" t="s">
        <v>11671</v>
      </c>
      <c r="D28" s="690"/>
      <c r="E28" s="690"/>
      <c r="F28" s="690"/>
      <c r="G28" s="690"/>
      <c r="H28" s="690"/>
      <c r="I28" s="690"/>
      <c r="J28" s="690"/>
      <c r="K28" s="690"/>
      <c r="L28" s="690"/>
      <c r="M28" s="690"/>
      <c r="N28" s="690"/>
      <c r="O28" s="497"/>
    </row>
    <row r="29" spans="1:15" ht="16.5" thickTop="1">
      <c r="A29" s="499"/>
      <c r="B29" s="495"/>
      <c r="C29" s="495"/>
      <c r="D29" s="502"/>
      <c r="E29" s="502"/>
      <c r="F29" s="502"/>
      <c r="G29" s="502"/>
      <c r="H29" s="502"/>
      <c r="I29" s="502"/>
      <c r="J29" s="503"/>
      <c r="K29" s="503"/>
      <c r="L29" s="503"/>
      <c r="M29" s="495"/>
      <c r="N29" s="495"/>
      <c r="O29" s="497"/>
    </row>
    <row r="30" spans="1:15" ht="16.5" thickBot="1">
      <c r="A30" s="500" t="s">
        <v>13</v>
      </c>
      <c r="B30" s="493"/>
      <c r="C30" s="691">
        <v>1720221374551</v>
      </c>
      <c r="D30" s="691"/>
      <c r="E30" s="691"/>
      <c r="F30" s="691"/>
      <c r="G30" s="691"/>
      <c r="H30" s="691"/>
      <c r="I30" s="691"/>
      <c r="J30" s="691"/>
      <c r="K30" s="691"/>
      <c r="L30" s="691"/>
      <c r="M30" s="691"/>
      <c r="N30" s="691"/>
      <c r="O30" s="497"/>
    </row>
    <row r="31" spans="1:15" ht="16.5" thickTop="1">
      <c r="A31" s="499"/>
      <c r="B31" s="495"/>
      <c r="C31" s="495"/>
      <c r="D31" s="496"/>
      <c r="E31" s="496"/>
      <c r="F31" s="496"/>
      <c r="G31" s="496"/>
      <c r="H31" s="496"/>
      <c r="I31" s="496"/>
      <c r="J31" s="495"/>
      <c r="K31" s="495"/>
      <c r="L31" s="495"/>
      <c r="M31" s="495"/>
      <c r="N31" s="495"/>
      <c r="O31" s="497"/>
    </row>
    <row r="32" spans="1:15" ht="16.5" thickBot="1">
      <c r="A32" s="500" t="s">
        <v>14</v>
      </c>
      <c r="B32" s="493"/>
      <c r="C32" s="690" t="s">
        <v>11672</v>
      </c>
      <c r="D32" s="690"/>
      <c r="E32" s="690"/>
      <c r="F32" s="690"/>
      <c r="G32" s="690"/>
      <c r="H32" s="690"/>
      <c r="I32" s="690"/>
      <c r="J32" s="690"/>
      <c r="K32" s="690"/>
      <c r="L32" s="690"/>
      <c r="M32" s="690"/>
      <c r="N32" s="690"/>
      <c r="O32" s="497"/>
    </row>
    <row r="33" spans="1:16382" ht="16.5" thickTop="1">
      <c r="A33" s="499"/>
      <c r="B33" s="495"/>
      <c r="C33" s="495"/>
      <c r="D33" s="496"/>
      <c r="E33" s="496"/>
      <c r="F33" s="496"/>
      <c r="G33" s="496"/>
      <c r="H33" s="496"/>
      <c r="I33" s="496"/>
      <c r="J33" s="495"/>
      <c r="K33" s="495"/>
      <c r="L33" s="495"/>
      <c r="M33" s="495"/>
      <c r="N33" s="495"/>
      <c r="O33" s="497"/>
    </row>
    <row r="34" spans="1:16382" ht="16.5" thickBot="1">
      <c r="A34" s="500" t="s">
        <v>16</v>
      </c>
      <c r="B34" s="493"/>
      <c r="C34" s="690" t="s">
        <v>11673</v>
      </c>
      <c r="D34" s="690"/>
      <c r="E34" s="690"/>
      <c r="F34" s="690"/>
      <c r="G34" s="690"/>
      <c r="H34" s="690"/>
      <c r="I34" s="690"/>
      <c r="J34" s="690"/>
      <c r="K34" s="690"/>
      <c r="L34" s="690"/>
      <c r="M34" s="690"/>
      <c r="N34" s="690"/>
      <c r="O34" s="497"/>
    </row>
    <row r="35" spans="1:16382" ht="16.5" thickTop="1">
      <c r="A35" s="499"/>
      <c r="B35" s="495"/>
      <c r="C35" s="495"/>
      <c r="D35" s="502"/>
      <c r="E35" s="502"/>
      <c r="F35" s="502"/>
      <c r="G35" s="502"/>
      <c r="H35" s="502"/>
      <c r="I35" s="502"/>
      <c r="J35" s="503"/>
      <c r="K35" s="503"/>
      <c r="L35" s="503"/>
      <c r="M35" s="495"/>
      <c r="N35" s="495"/>
      <c r="O35" s="497"/>
    </row>
    <row r="36" spans="1:16382" ht="16.5" thickBot="1">
      <c r="A36" s="500" t="s">
        <v>17</v>
      </c>
      <c r="B36" s="493"/>
      <c r="C36" s="692" t="s">
        <v>11674</v>
      </c>
      <c r="D36" s="693"/>
      <c r="E36" s="693"/>
      <c r="F36" s="693"/>
      <c r="G36" s="693"/>
      <c r="H36" s="693"/>
      <c r="I36" s="693"/>
      <c r="J36" s="693"/>
      <c r="K36" s="693"/>
      <c r="L36" s="693"/>
      <c r="M36" s="693"/>
      <c r="N36" s="693"/>
      <c r="O36" s="497"/>
    </row>
    <row r="37" spans="1:16382" ht="15.75" thickTop="1">
      <c r="A37" s="495"/>
      <c r="B37" s="495"/>
      <c r="C37" s="495"/>
      <c r="D37" s="496"/>
      <c r="E37" s="496"/>
      <c r="F37" s="496"/>
      <c r="G37" s="496"/>
      <c r="H37" s="496"/>
      <c r="I37" s="496"/>
      <c r="J37" s="495"/>
      <c r="K37" s="495"/>
      <c r="L37" s="495"/>
      <c r="M37" s="495"/>
      <c r="N37" s="495"/>
      <c r="O37" s="497"/>
    </row>
    <row r="38" spans="1:16382" ht="15.75">
      <c r="A38" s="498" t="s">
        <v>18</v>
      </c>
      <c r="B38" s="495"/>
      <c r="C38" s="495"/>
      <c r="D38" s="496"/>
      <c r="E38" s="496"/>
      <c r="F38" s="496"/>
      <c r="G38" s="496"/>
      <c r="H38" s="496"/>
      <c r="I38" s="496"/>
      <c r="J38" s="495"/>
      <c r="K38" s="495"/>
      <c r="L38" s="495"/>
      <c r="M38" s="495"/>
      <c r="N38" s="495"/>
      <c r="O38" s="497"/>
    </row>
    <row r="39" spans="1:16382">
      <c r="B39" s="495"/>
      <c r="C39" s="495"/>
      <c r="D39" s="496"/>
      <c r="E39" s="496"/>
      <c r="F39" s="496"/>
      <c r="G39" s="496"/>
      <c r="H39" s="496"/>
      <c r="I39" s="496"/>
      <c r="J39" s="495"/>
      <c r="K39" s="495"/>
      <c r="L39" s="495"/>
      <c r="M39" s="495"/>
      <c r="N39" s="495"/>
      <c r="O39" s="497"/>
    </row>
    <row r="40" spans="1:16382" ht="15.75">
      <c r="A40" s="498" t="s">
        <v>19</v>
      </c>
      <c r="B40" s="504"/>
      <c r="C40" s="504"/>
      <c r="D40" s="505"/>
      <c r="E40" s="505"/>
      <c r="F40" s="505"/>
      <c r="G40" s="505" t="s">
        <v>20</v>
      </c>
      <c r="H40" s="505"/>
      <c r="I40" s="505"/>
      <c r="J40" s="505" t="s">
        <v>20</v>
      </c>
      <c r="K40" s="505"/>
      <c r="L40" s="505"/>
      <c r="M40" s="505" t="s">
        <v>22</v>
      </c>
      <c r="N40" s="505"/>
      <c r="O40" s="497"/>
    </row>
    <row r="41" spans="1:16382" ht="15.75">
      <c r="A41" s="499"/>
      <c r="B41" s="495"/>
      <c r="C41" s="495"/>
      <c r="D41" s="496"/>
      <c r="E41" s="496"/>
      <c r="F41" s="496"/>
      <c r="G41" s="496"/>
      <c r="H41" s="496"/>
      <c r="I41" s="496"/>
      <c r="J41" s="495"/>
      <c r="K41" s="495"/>
      <c r="L41" s="495"/>
      <c r="M41" s="495"/>
      <c r="N41" s="495"/>
      <c r="O41" s="497"/>
    </row>
    <row r="42" spans="1:16382" ht="15.75">
      <c r="A42" s="499" t="s">
        <v>23</v>
      </c>
      <c r="B42" s="495"/>
      <c r="C42" s="495"/>
      <c r="D42" s="496"/>
      <c r="E42" s="496"/>
      <c r="F42" s="496"/>
      <c r="G42" s="507"/>
      <c r="H42" s="496"/>
      <c r="I42" s="496"/>
      <c r="J42" s="507" t="s">
        <v>11675</v>
      </c>
      <c r="K42" s="508"/>
      <c r="L42" s="508"/>
      <c r="M42" s="496"/>
      <c r="N42" s="495"/>
      <c r="O42" s="509"/>
      <c r="P42" s="510"/>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06"/>
      <c r="IK42" s="506"/>
      <c r="IL42" s="506"/>
      <c r="IM42" s="506"/>
      <c r="IN42" s="506"/>
      <c r="IO42" s="506"/>
      <c r="IP42" s="506"/>
      <c r="IQ42" s="506"/>
      <c r="IR42" s="506"/>
      <c r="IS42" s="506"/>
      <c r="IT42" s="506"/>
      <c r="IU42" s="506"/>
      <c r="IV42" s="506"/>
      <c r="IW42" s="506"/>
      <c r="IX42" s="506"/>
      <c r="IY42" s="506"/>
      <c r="IZ42" s="506"/>
      <c r="JA42" s="506"/>
      <c r="JB42" s="506"/>
      <c r="JC42" s="506"/>
      <c r="JD42" s="506"/>
      <c r="JE42" s="506"/>
      <c r="JF42" s="506"/>
      <c r="JG42" s="506"/>
      <c r="JH42" s="506"/>
      <c r="JI42" s="506"/>
      <c r="JJ42" s="506"/>
      <c r="JK42" s="506"/>
      <c r="JL42" s="506"/>
      <c r="JM42" s="506"/>
      <c r="JN42" s="506"/>
      <c r="JO42" s="506"/>
      <c r="JP42" s="506"/>
      <c r="JQ42" s="506"/>
      <c r="JR42" s="506"/>
      <c r="JS42" s="506"/>
      <c r="JT42" s="506"/>
      <c r="JU42" s="506"/>
      <c r="JV42" s="506"/>
      <c r="JW42" s="506"/>
      <c r="JX42" s="506"/>
      <c r="JY42" s="506"/>
      <c r="JZ42" s="506"/>
      <c r="KA42" s="506"/>
      <c r="KB42" s="506"/>
      <c r="KC42" s="506"/>
      <c r="KD42" s="506"/>
      <c r="KE42" s="506"/>
      <c r="KF42" s="506"/>
      <c r="KG42" s="506"/>
      <c r="KH42" s="506"/>
      <c r="KI42" s="506"/>
      <c r="KJ42" s="506"/>
      <c r="KK42" s="506"/>
      <c r="KL42" s="506"/>
      <c r="KM42" s="506"/>
      <c r="KN42" s="506"/>
      <c r="KO42" s="506"/>
      <c r="KP42" s="506"/>
      <c r="KQ42" s="506"/>
      <c r="KR42" s="506"/>
      <c r="KS42" s="506"/>
      <c r="KT42" s="506"/>
      <c r="KU42" s="506"/>
      <c r="KV42" s="506"/>
      <c r="KW42" s="506"/>
      <c r="KX42" s="506"/>
      <c r="KY42" s="506"/>
      <c r="KZ42" s="506"/>
      <c r="LA42" s="506"/>
      <c r="LB42" s="506"/>
      <c r="LC42" s="506"/>
      <c r="LD42" s="506"/>
      <c r="LE42" s="506"/>
      <c r="LF42" s="506"/>
      <c r="LG42" s="506"/>
      <c r="LH42" s="506"/>
      <c r="LI42" s="506"/>
      <c r="LJ42" s="506"/>
      <c r="LK42" s="506"/>
      <c r="LL42" s="506"/>
      <c r="LM42" s="506"/>
      <c r="LN42" s="506"/>
      <c r="LO42" s="506"/>
      <c r="LP42" s="506"/>
      <c r="LQ42" s="506"/>
      <c r="LR42" s="506"/>
      <c r="LS42" s="506"/>
      <c r="LT42" s="506"/>
      <c r="LU42" s="506"/>
      <c r="LV42" s="506"/>
      <c r="LW42" s="506"/>
      <c r="LX42" s="506"/>
      <c r="LY42" s="506"/>
      <c r="LZ42" s="506"/>
      <c r="MA42" s="506"/>
      <c r="MB42" s="506"/>
      <c r="MC42" s="506"/>
      <c r="MD42" s="506"/>
      <c r="ME42" s="506"/>
      <c r="MF42" s="506"/>
      <c r="MG42" s="506"/>
      <c r="MH42" s="506"/>
      <c r="MI42" s="506"/>
      <c r="MJ42" s="506"/>
      <c r="MK42" s="506"/>
      <c r="ML42" s="506"/>
      <c r="MM42" s="506"/>
      <c r="MN42" s="506"/>
      <c r="MO42" s="506"/>
      <c r="MP42" s="506"/>
      <c r="MQ42" s="506"/>
      <c r="MR42" s="506"/>
      <c r="MS42" s="506"/>
      <c r="MT42" s="506"/>
      <c r="MU42" s="506"/>
      <c r="MV42" s="506"/>
      <c r="MW42" s="506"/>
      <c r="MX42" s="506"/>
      <c r="MY42" s="506"/>
      <c r="MZ42" s="506"/>
      <c r="NA42" s="506"/>
      <c r="NB42" s="506"/>
      <c r="NC42" s="506"/>
      <c r="ND42" s="506"/>
      <c r="NE42" s="506"/>
      <c r="NF42" s="506"/>
      <c r="NG42" s="506"/>
      <c r="NH42" s="506"/>
      <c r="NI42" s="506"/>
      <c r="NJ42" s="506"/>
      <c r="NK42" s="506"/>
      <c r="NL42" s="506"/>
      <c r="NM42" s="506"/>
      <c r="NN42" s="506"/>
      <c r="NO42" s="506"/>
      <c r="NP42" s="506"/>
      <c r="NQ42" s="506"/>
      <c r="NR42" s="506"/>
      <c r="NS42" s="506"/>
      <c r="NT42" s="506"/>
      <c r="NU42" s="506"/>
      <c r="NV42" s="506"/>
      <c r="NW42" s="506"/>
      <c r="NX42" s="506"/>
      <c r="NY42" s="506"/>
      <c r="NZ42" s="506"/>
      <c r="OA42" s="506"/>
      <c r="OB42" s="506"/>
      <c r="OC42" s="506"/>
      <c r="OD42" s="506"/>
      <c r="OE42" s="506"/>
      <c r="OF42" s="506"/>
      <c r="OG42" s="506"/>
      <c r="OH42" s="506"/>
      <c r="OI42" s="506"/>
      <c r="OJ42" s="506"/>
      <c r="OK42" s="506"/>
      <c r="OL42" s="506"/>
      <c r="OM42" s="506"/>
      <c r="ON42" s="506"/>
      <c r="OO42" s="506"/>
      <c r="OP42" s="506"/>
      <c r="OQ42" s="506"/>
      <c r="OR42" s="506"/>
      <c r="OS42" s="506"/>
      <c r="OT42" s="506"/>
      <c r="OU42" s="506"/>
      <c r="OV42" s="506"/>
      <c r="OW42" s="506"/>
      <c r="OX42" s="506"/>
      <c r="OY42" s="506"/>
      <c r="OZ42" s="506"/>
      <c r="PA42" s="506"/>
      <c r="PB42" s="506"/>
      <c r="PC42" s="506"/>
      <c r="PD42" s="506"/>
      <c r="PE42" s="506"/>
      <c r="PF42" s="506"/>
      <c r="PG42" s="506"/>
      <c r="PH42" s="506"/>
      <c r="PI42" s="506"/>
      <c r="PJ42" s="506"/>
      <c r="PK42" s="506"/>
      <c r="PL42" s="506"/>
      <c r="PM42" s="506"/>
      <c r="PN42" s="506"/>
      <c r="PO42" s="506"/>
      <c r="PP42" s="506"/>
      <c r="PQ42" s="506"/>
      <c r="PR42" s="506"/>
      <c r="PS42" s="506"/>
      <c r="PT42" s="506"/>
      <c r="PU42" s="506"/>
      <c r="PV42" s="506"/>
      <c r="PW42" s="506"/>
      <c r="PX42" s="506"/>
      <c r="PY42" s="506"/>
      <c r="PZ42" s="506"/>
      <c r="QA42" s="506"/>
      <c r="QB42" s="506"/>
      <c r="QC42" s="506"/>
      <c r="QD42" s="506"/>
      <c r="QE42" s="506"/>
      <c r="QF42" s="506"/>
      <c r="QG42" s="506"/>
      <c r="QH42" s="506"/>
      <c r="QI42" s="506"/>
      <c r="QJ42" s="506"/>
      <c r="QK42" s="506"/>
      <c r="QL42" s="506"/>
      <c r="QM42" s="506"/>
      <c r="QN42" s="506"/>
      <c r="QO42" s="506"/>
      <c r="QP42" s="506"/>
      <c r="QQ42" s="506"/>
      <c r="QR42" s="506"/>
      <c r="QS42" s="506"/>
      <c r="QT42" s="506"/>
      <c r="QU42" s="506"/>
      <c r="QV42" s="506"/>
      <c r="QW42" s="506"/>
      <c r="QX42" s="506"/>
      <c r="QY42" s="506"/>
      <c r="QZ42" s="506"/>
      <c r="RA42" s="506"/>
      <c r="RB42" s="506"/>
      <c r="RC42" s="506"/>
      <c r="RD42" s="506"/>
      <c r="RE42" s="506"/>
      <c r="RF42" s="506"/>
      <c r="RG42" s="506"/>
      <c r="RH42" s="506"/>
      <c r="RI42" s="506"/>
      <c r="RJ42" s="506"/>
      <c r="RK42" s="506"/>
      <c r="RL42" s="506"/>
      <c r="RM42" s="506"/>
      <c r="RN42" s="506"/>
      <c r="RO42" s="506"/>
      <c r="RP42" s="506"/>
      <c r="RQ42" s="506"/>
      <c r="RR42" s="506"/>
      <c r="RS42" s="506"/>
      <c r="RT42" s="506"/>
      <c r="RU42" s="506"/>
      <c r="RV42" s="506"/>
      <c r="RW42" s="506"/>
      <c r="RX42" s="506"/>
      <c r="RY42" s="506"/>
      <c r="RZ42" s="506"/>
      <c r="SA42" s="506"/>
      <c r="SB42" s="506"/>
      <c r="SC42" s="506"/>
      <c r="SD42" s="506"/>
      <c r="SE42" s="506"/>
      <c r="SF42" s="506"/>
      <c r="SG42" s="506"/>
      <c r="SH42" s="506"/>
      <c r="SI42" s="506"/>
      <c r="SJ42" s="506"/>
      <c r="SK42" s="506"/>
      <c r="SL42" s="506"/>
      <c r="SM42" s="506"/>
      <c r="SN42" s="506"/>
      <c r="SO42" s="506"/>
      <c r="SP42" s="506"/>
      <c r="SQ42" s="506"/>
      <c r="SR42" s="506"/>
      <c r="SS42" s="506"/>
      <c r="ST42" s="506"/>
      <c r="SU42" s="506"/>
      <c r="SV42" s="506"/>
      <c r="SW42" s="506"/>
      <c r="SX42" s="506"/>
      <c r="SY42" s="506"/>
      <c r="SZ42" s="506"/>
      <c r="TA42" s="506"/>
      <c r="TB42" s="506"/>
      <c r="TC42" s="506"/>
      <c r="TD42" s="506"/>
      <c r="TE42" s="506"/>
      <c r="TF42" s="506"/>
      <c r="TG42" s="506"/>
      <c r="TH42" s="506"/>
      <c r="TI42" s="506"/>
      <c r="TJ42" s="506"/>
      <c r="TK42" s="506"/>
      <c r="TL42" s="506"/>
      <c r="TM42" s="506"/>
      <c r="TN42" s="506"/>
      <c r="TO42" s="506"/>
      <c r="TP42" s="506"/>
      <c r="TQ42" s="506"/>
      <c r="TR42" s="506"/>
      <c r="TS42" s="506"/>
      <c r="TT42" s="506"/>
      <c r="TU42" s="506"/>
      <c r="TV42" s="506"/>
      <c r="TW42" s="506"/>
      <c r="TX42" s="506"/>
      <c r="TY42" s="506"/>
      <c r="TZ42" s="506"/>
      <c r="UA42" s="506"/>
      <c r="UB42" s="506"/>
      <c r="UC42" s="506"/>
      <c r="UD42" s="506"/>
      <c r="UE42" s="506"/>
      <c r="UF42" s="506"/>
      <c r="UG42" s="506"/>
      <c r="UH42" s="506"/>
      <c r="UI42" s="506"/>
      <c r="UJ42" s="506"/>
      <c r="UK42" s="506"/>
      <c r="UL42" s="506"/>
      <c r="UM42" s="506"/>
      <c r="UN42" s="506"/>
      <c r="UO42" s="506"/>
      <c r="UP42" s="506"/>
      <c r="UQ42" s="506"/>
      <c r="UR42" s="506"/>
      <c r="US42" s="506"/>
      <c r="UT42" s="506"/>
      <c r="UU42" s="506"/>
      <c r="UV42" s="506"/>
      <c r="UW42" s="506"/>
      <c r="UX42" s="506"/>
      <c r="UY42" s="506"/>
      <c r="UZ42" s="506"/>
      <c r="VA42" s="506"/>
      <c r="VB42" s="506"/>
      <c r="VC42" s="506"/>
      <c r="VD42" s="506"/>
      <c r="VE42" s="506"/>
      <c r="VF42" s="506"/>
      <c r="VG42" s="506"/>
      <c r="VH42" s="506"/>
      <c r="VI42" s="506"/>
      <c r="VJ42" s="506"/>
      <c r="VK42" s="506"/>
      <c r="VL42" s="506"/>
      <c r="VM42" s="506"/>
      <c r="VN42" s="506"/>
      <c r="VO42" s="506"/>
      <c r="VP42" s="506"/>
      <c r="VQ42" s="506"/>
      <c r="VR42" s="506"/>
      <c r="VS42" s="506"/>
      <c r="VT42" s="506"/>
      <c r="VU42" s="506"/>
      <c r="VV42" s="506"/>
      <c r="VW42" s="506"/>
      <c r="VX42" s="506"/>
      <c r="VY42" s="506"/>
      <c r="VZ42" s="506"/>
      <c r="WA42" s="506"/>
      <c r="WB42" s="506"/>
      <c r="WC42" s="506"/>
      <c r="WD42" s="506"/>
      <c r="WE42" s="506"/>
      <c r="WF42" s="506"/>
      <c r="WG42" s="506"/>
      <c r="WH42" s="506"/>
      <c r="WI42" s="506"/>
      <c r="WJ42" s="506"/>
      <c r="WK42" s="506"/>
      <c r="WL42" s="506"/>
      <c r="WM42" s="506"/>
      <c r="WN42" s="506"/>
      <c r="WO42" s="506"/>
      <c r="WP42" s="506"/>
      <c r="WQ42" s="506"/>
      <c r="WR42" s="506"/>
      <c r="WS42" s="506"/>
      <c r="WT42" s="506"/>
      <c r="WU42" s="506"/>
      <c r="WV42" s="506"/>
      <c r="WW42" s="506"/>
      <c r="WX42" s="506"/>
      <c r="WY42" s="506"/>
      <c r="WZ42" s="506"/>
      <c r="XA42" s="506"/>
      <c r="XB42" s="506"/>
      <c r="XC42" s="506"/>
      <c r="XD42" s="506"/>
      <c r="XE42" s="506"/>
      <c r="XF42" s="506"/>
      <c r="XG42" s="506"/>
      <c r="XH42" s="506"/>
      <c r="XI42" s="506"/>
      <c r="XJ42" s="506"/>
      <c r="XK42" s="506"/>
      <c r="XL42" s="506"/>
      <c r="XM42" s="506"/>
      <c r="XN42" s="506"/>
      <c r="XO42" s="506"/>
      <c r="XP42" s="506"/>
      <c r="XQ42" s="506"/>
      <c r="XR42" s="506"/>
      <c r="XS42" s="506"/>
      <c r="XT42" s="506"/>
      <c r="XU42" s="506"/>
      <c r="XV42" s="506"/>
      <c r="XW42" s="506"/>
      <c r="XX42" s="506"/>
      <c r="XY42" s="506"/>
      <c r="XZ42" s="506"/>
      <c r="YA42" s="506"/>
      <c r="YB42" s="506"/>
      <c r="YC42" s="506"/>
      <c r="YD42" s="506"/>
      <c r="YE42" s="506"/>
      <c r="YF42" s="506"/>
      <c r="YG42" s="506"/>
      <c r="YH42" s="506"/>
      <c r="YI42" s="506"/>
      <c r="YJ42" s="506"/>
      <c r="YK42" s="506"/>
      <c r="YL42" s="506"/>
      <c r="YM42" s="506"/>
      <c r="YN42" s="506"/>
      <c r="YO42" s="506"/>
      <c r="YP42" s="506"/>
      <c r="YQ42" s="506"/>
      <c r="YR42" s="506"/>
      <c r="YS42" s="506"/>
      <c r="YT42" s="506"/>
      <c r="YU42" s="506"/>
      <c r="YV42" s="506"/>
      <c r="YW42" s="506"/>
      <c r="YX42" s="506"/>
      <c r="YY42" s="506"/>
      <c r="YZ42" s="506"/>
      <c r="ZA42" s="506"/>
      <c r="ZB42" s="506"/>
      <c r="ZC42" s="506"/>
      <c r="ZD42" s="506"/>
      <c r="ZE42" s="506"/>
      <c r="ZF42" s="506"/>
      <c r="ZG42" s="506"/>
      <c r="ZH42" s="506"/>
      <c r="ZI42" s="506"/>
      <c r="ZJ42" s="506"/>
      <c r="ZK42" s="506"/>
      <c r="ZL42" s="506"/>
      <c r="ZM42" s="506"/>
      <c r="ZN42" s="506"/>
      <c r="ZO42" s="506"/>
      <c r="ZP42" s="506"/>
      <c r="ZQ42" s="506"/>
      <c r="ZR42" s="506"/>
      <c r="ZS42" s="506"/>
      <c r="ZT42" s="506"/>
      <c r="ZU42" s="506"/>
      <c r="ZV42" s="506"/>
      <c r="ZW42" s="506"/>
      <c r="ZX42" s="506"/>
      <c r="ZY42" s="506"/>
      <c r="ZZ42" s="506"/>
      <c r="AAA42" s="506"/>
      <c r="AAB42" s="506"/>
      <c r="AAC42" s="506"/>
      <c r="AAD42" s="506"/>
      <c r="AAE42" s="506"/>
      <c r="AAF42" s="506"/>
      <c r="AAG42" s="506"/>
      <c r="AAH42" s="506"/>
      <c r="AAI42" s="506"/>
      <c r="AAJ42" s="506"/>
      <c r="AAK42" s="506"/>
      <c r="AAL42" s="506"/>
      <c r="AAM42" s="506"/>
      <c r="AAN42" s="506"/>
      <c r="AAO42" s="506"/>
      <c r="AAP42" s="506"/>
      <c r="AAQ42" s="506"/>
      <c r="AAR42" s="506"/>
      <c r="AAS42" s="506"/>
      <c r="AAT42" s="506"/>
      <c r="AAU42" s="506"/>
      <c r="AAV42" s="506"/>
      <c r="AAW42" s="506"/>
      <c r="AAX42" s="506"/>
      <c r="AAY42" s="506"/>
      <c r="AAZ42" s="506"/>
      <c r="ABA42" s="506"/>
      <c r="ABB42" s="506"/>
      <c r="ABC42" s="506"/>
      <c r="ABD42" s="506"/>
      <c r="ABE42" s="506"/>
      <c r="ABF42" s="506"/>
      <c r="ABG42" s="506"/>
      <c r="ABH42" s="506"/>
      <c r="ABI42" s="506"/>
      <c r="ABJ42" s="506"/>
      <c r="ABK42" s="506"/>
      <c r="ABL42" s="506"/>
      <c r="ABM42" s="506"/>
      <c r="ABN42" s="506"/>
      <c r="ABO42" s="506"/>
      <c r="ABP42" s="506"/>
      <c r="ABQ42" s="506"/>
      <c r="ABR42" s="506"/>
      <c r="ABS42" s="506"/>
      <c r="ABT42" s="506"/>
      <c r="ABU42" s="506"/>
      <c r="ABV42" s="506"/>
      <c r="ABW42" s="506"/>
      <c r="ABX42" s="506"/>
      <c r="ABY42" s="506"/>
      <c r="ABZ42" s="506"/>
      <c r="ACA42" s="506"/>
      <c r="ACB42" s="506"/>
      <c r="ACC42" s="506"/>
      <c r="ACD42" s="506"/>
      <c r="ACE42" s="506"/>
      <c r="ACF42" s="506"/>
      <c r="ACG42" s="506"/>
      <c r="ACH42" s="506"/>
      <c r="ACI42" s="506"/>
      <c r="ACJ42" s="506"/>
      <c r="ACK42" s="506"/>
      <c r="ACL42" s="506"/>
      <c r="ACM42" s="506"/>
      <c r="ACN42" s="506"/>
      <c r="ACO42" s="506"/>
      <c r="ACP42" s="506"/>
      <c r="ACQ42" s="506"/>
      <c r="ACR42" s="506"/>
      <c r="ACS42" s="506"/>
      <c r="ACT42" s="506"/>
      <c r="ACU42" s="506"/>
      <c r="ACV42" s="506"/>
      <c r="ACW42" s="506"/>
      <c r="ACX42" s="506"/>
      <c r="ACY42" s="506"/>
      <c r="ACZ42" s="506"/>
      <c r="ADA42" s="506"/>
      <c r="ADB42" s="506"/>
      <c r="ADC42" s="506"/>
      <c r="ADD42" s="506"/>
      <c r="ADE42" s="506"/>
      <c r="ADF42" s="506"/>
      <c r="ADG42" s="506"/>
      <c r="ADH42" s="506"/>
      <c r="ADI42" s="506"/>
      <c r="ADJ42" s="506"/>
      <c r="ADK42" s="506"/>
      <c r="ADL42" s="506"/>
      <c r="ADM42" s="506"/>
      <c r="ADN42" s="506"/>
      <c r="ADO42" s="506"/>
      <c r="ADP42" s="506"/>
      <c r="ADQ42" s="506"/>
      <c r="ADR42" s="506"/>
      <c r="ADS42" s="506"/>
      <c r="ADT42" s="506"/>
      <c r="ADU42" s="506"/>
      <c r="ADV42" s="506"/>
      <c r="ADW42" s="506"/>
      <c r="ADX42" s="506"/>
      <c r="ADY42" s="506"/>
      <c r="ADZ42" s="506"/>
      <c r="AEA42" s="506"/>
      <c r="AEB42" s="506"/>
      <c r="AEC42" s="506"/>
      <c r="AED42" s="506"/>
      <c r="AEE42" s="506"/>
      <c r="AEF42" s="506"/>
      <c r="AEG42" s="506"/>
      <c r="AEH42" s="506"/>
      <c r="AEI42" s="506"/>
      <c r="AEJ42" s="506"/>
      <c r="AEK42" s="506"/>
      <c r="AEL42" s="506"/>
      <c r="AEM42" s="506"/>
      <c r="AEN42" s="506"/>
      <c r="AEO42" s="506"/>
      <c r="AEP42" s="506"/>
      <c r="AEQ42" s="506"/>
      <c r="AER42" s="506"/>
      <c r="AES42" s="506"/>
      <c r="AET42" s="506"/>
      <c r="AEU42" s="506"/>
      <c r="AEV42" s="506"/>
      <c r="AEW42" s="506"/>
      <c r="AEX42" s="506"/>
      <c r="AEY42" s="506"/>
      <c r="AEZ42" s="506"/>
      <c r="AFA42" s="506"/>
      <c r="AFB42" s="506"/>
      <c r="AFC42" s="506"/>
      <c r="AFD42" s="506"/>
      <c r="AFE42" s="506"/>
      <c r="AFF42" s="506"/>
      <c r="AFG42" s="506"/>
      <c r="AFH42" s="506"/>
      <c r="AFI42" s="506"/>
      <c r="AFJ42" s="506"/>
      <c r="AFK42" s="506"/>
      <c r="AFL42" s="506"/>
      <c r="AFM42" s="506"/>
      <c r="AFN42" s="506"/>
      <c r="AFO42" s="506"/>
      <c r="AFP42" s="506"/>
      <c r="AFQ42" s="506"/>
      <c r="AFR42" s="506"/>
      <c r="AFS42" s="506"/>
      <c r="AFT42" s="506"/>
      <c r="AFU42" s="506"/>
      <c r="AFV42" s="506"/>
      <c r="AFW42" s="506"/>
      <c r="AFX42" s="506"/>
      <c r="AFY42" s="506"/>
      <c r="AFZ42" s="506"/>
      <c r="AGA42" s="506"/>
      <c r="AGB42" s="506"/>
      <c r="AGC42" s="506"/>
      <c r="AGD42" s="506"/>
      <c r="AGE42" s="506"/>
      <c r="AGF42" s="506"/>
      <c r="AGG42" s="506"/>
      <c r="AGH42" s="506"/>
      <c r="AGI42" s="506"/>
      <c r="AGJ42" s="506"/>
      <c r="AGK42" s="506"/>
      <c r="AGL42" s="506"/>
      <c r="AGM42" s="506"/>
      <c r="AGN42" s="506"/>
      <c r="AGO42" s="506"/>
      <c r="AGP42" s="506"/>
      <c r="AGQ42" s="506"/>
      <c r="AGR42" s="506"/>
      <c r="AGS42" s="506"/>
      <c r="AGT42" s="506"/>
      <c r="AGU42" s="506"/>
      <c r="AGV42" s="506"/>
      <c r="AGW42" s="506"/>
      <c r="AGX42" s="506"/>
      <c r="AGY42" s="506"/>
      <c r="AGZ42" s="506"/>
      <c r="AHA42" s="506"/>
      <c r="AHB42" s="506"/>
      <c r="AHC42" s="506"/>
      <c r="AHD42" s="506"/>
      <c r="AHE42" s="506"/>
      <c r="AHF42" s="506"/>
      <c r="AHG42" s="506"/>
      <c r="AHH42" s="506"/>
      <c r="AHI42" s="506"/>
      <c r="AHJ42" s="506"/>
      <c r="AHK42" s="506"/>
      <c r="AHL42" s="506"/>
      <c r="AHM42" s="506"/>
      <c r="AHN42" s="506"/>
      <c r="AHO42" s="506"/>
      <c r="AHP42" s="506"/>
      <c r="AHQ42" s="506"/>
      <c r="AHR42" s="506"/>
      <c r="AHS42" s="506"/>
      <c r="AHT42" s="506"/>
      <c r="AHU42" s="506"/>
      <c r="AHV42" s="506"/>
      <c r="AHW42" s="506"/>
      <c r="AHX42" s="506"/>
      <c r="AHY42" s="506"/>
      <c r="AHZ42" s="506"/>
      <c r="AIA42" s="506"/>
      <c r="AIB42" s="506"/>
      <c r="AIC42" s="506"/>
      <c r="AID42" s="506"/>
      <c r="AIE42" s="506"/>
      <c r="AIF42" s="506"/>
      <c r="AIG42" s="506"/>
      <c r="AIH42" s="506"/>
      <c r="AII42" s="506"/>
      <c r="AIJ42" s="506"/>
      <c r="AIK42" s="506"/>
      <c r="AIL42" s="506"/>
      <c r="AIM42" s="506"/>
      <c r="AIN42" s="506"/>
      <c r="AIO42" s="506"/>
      <c r="AIP42" s="506"/>
      <c r="AIQ42" s="506"/>
      <c r="AIR42" s="506"/>
      <c r="AIS42" s="506"/>
      <c r="AIT42" s="506"/>
      <c r="AIU42" s="506"/>
      <c r="AIV42" s="506"/>
      <c r="AIW42" s="506"/>
      <c r="AIX42" s="506"/>
      <c r="AIY42" s="506"/>
      <c r="AIZ42" s="506"/>
      <c r="AJA42" s="506"/>
      <c r="AJB42" s="506"/>
      <c r="AJC42" s="506"/>
      <c r="AJD42" s="506"/>
      <c r="AJE42" s="506"/>
      <c r="AJF42" s="506"/>
      <c r="AJG42" s="506"/>
      <c r="AJH42" s="506"/>
      <c r="AJI42" s="506"/>
      <c r="AJJ42" s="506"/>
      <c r="AJK42" s="506"/>
      <c r="AJL42" s="506"/>
      <c r="AJM42" s="506"/>
      <c r="AJN42" s="506"/>
      <c r="AJO42" s="506"/>
      <c r="AJP42" s="506"/>
      <c r="AJQ42" s="506"/>
      <c r="AJR42" s="506"/>
      <c r="AJS42" s="506"/>
      <c r="AJT42" s="506"/>
      <c r="AJU42" s="506"/>
      <c r="AJV42" s="506"/>
      <c r="AJW42" s="506"/>
      <c r="AJX42" s="506"/>
      <c r="AJY42" s="506"/>
      <c r="AJZ42" s="506"/>
      <c r="AKA42" s="506"/>
      <c r="AKB42" s="506"/>
      <c r="AKC42" s="506"/>
      <c r="AKD42" s="506"/>
      <c r="AKE42" s="506"/>
      <c r="AKF42" s="506"/>
      <c r="AKG42" s="506"/>
      <c r="AKH42" s="506"/>
      <c r="AKI42" s="506"/>
      <c r="AKJ42" s="506"/>
      <c r="AKK42" s="506"/>
      <c r="AKL42" s="506"/>
      <c r="AKM42" s="506"/>
      <c r="AKN42" s="506"/>
      <c r="AKO42" s="506"/>
      <c r="AKP42" s="506"/>
      <c r="AKQ42" s="506"/>
      <c r="AKR42" s="506"/>
      <c r="AKS42" s="506"/>
      <c r="AKT42" s="506"/>
      <c r="AKU42" s="506"/>
      <c r="AKV42" s="506"/>
      <c r="AKW42" s="506"/>
      <c r="AKX42" s="506"/>
      <c r="AKY42" s="506"/>
      <c r="AKZ42" s="506"/>
      <c r="ALA42" s="506"/>
      <c r="ALB42" s="506"/>
      <c r="ALC42" s="506"/>
      <c r="ALD42" s="506"/>
      <c r="ALE42" s="506"/>
      <c r="ALF42" s="506"/>
      <c r="ALG42" s="506"/>
      <c r="ALH42" s="506"/>
      <c r="ALI42" s="506"/>
      <c r="ALJ42" s="506"/>
      <c r="ALK42" s="506"/>
      <c r="ALL42" s="506"/>
      <c r="ALM42" s="506"/>
      <c r="ALN42" s="506"/>
      <c r="ALO42" s="506"/>
      <c r="ALP42" s="506"/>
      <c r="ALQ42" s="506"/>
      <c r="ALR42" s="506"/>
      <c r="ALS42" s="506"/>
      <c r="ALT42" s="506"/>
      <c r="ALU42" s="506"/>
      <c r="ALV42" s="506"/>
      <c r="ALW42" s="506"/>
      <c r="ALX42" s="506"/>
      <c r="ALY42" s="506"/>
      <c r="ALZ42" s="506"/>
      <c r="AMA42" s="506"/>
      <c r="AMB42" s="506"/>
      <c r="AMC42" s="506"/>
      <c r="AMD42" s="506"/>
      <c r="AME42" s="506"/>
      <c r="AMF42" s="506"/>
      <c r="AMG42" s="506"/>
      <c r="AMH42" s="506"/>
      <c r="AMI42" s="506"/>
      <c r="AMJ42" s="506"/>
      <c r="AMK42" s="506"/>
      <c r="AML42" s="506"/>
      <c r="AMM42" s="506"/>
      <c r="AMN42" s="506"/>
      <c r="AMO42" s="506"/>
      <c r="AMP42" s="506"/>
      <c r="AMQ42" s="506"/>
      <c r="AMR42" s="506"/>
      <c r="AMS42" s="506"/>
      <c r="AMT42" s="506"/>
      <c r="AMU42" s="506"/>
      <c r="AMV42" s="506"/>
      <c r="AMW42" s="506"/>
      <c r="AMX42" s="506"/>
      <c r="AMY42" s="506"/>
      <c r="AMZ42" s="506"/>
      <c r="ANA42" s="506"/>
      <c r="ANB42" s="506"/>
      <c r="ANC42" s="506"/>
      <c r="AND42" s="506"/>
      <c r="ANE42" s="506"/>
      <c r="ANF42" s="506"/>
      <c r="ANG42" s="506"/>
      <c r="ANH42" s="506"/>
      <c r="ANI42" s="506"/>
      <c r="ANJ42" s="506"/>
      <c r="ANK42" s="506"/>
      <c r="ANL42" s="506"/>
      <c r="ANM42" s="506"/>
      <c r="ANN42" s="506"/>
      <c r="ANO42" s="506"/>
      <c r="ANP42" s="506"/>
      <c r="ANQ42" s="506"/>
      <c r="ANR42" s="506"/>
      <c r="ANS42" s="506"/>
      <c r="ANT42" s="506"/>
      <c r="ANU42" s="506"/>
      <c r="ANV42" s="506"/>
      <c r="ANW42" s="506"/>
      <c r="ANX42" s="506"/>
      <c r="ANY42" s="506"/>
      <c r="ANZ42" s="506"/>
      <c r="AOA42" s="506"/>
      <c r="AOB42" s="506"/>
      <c r="AOC42" s="506"/>
      <c r="AOD42" s="506"/>
      <c r="AOE42" s="506"/>
      <c r="AOF42" s="506"/>
      <c r="AOG42" s="506"/>
      <c r="AOH42" s="506"/>
      <c r="AOI42" s="506"/>
      <c r="AOJ42" s="506"/>
      <c r="AOK42" s="506"/>
      <c r="AOL42" s="506"/>
      <c r="AOM42" s="506"/>
      <c r="AON42" s="506"/>
      <c r="AOO42" s="506"/>
      <c r="AOP42" s="506"/>
      <c r="AOQ42" s="506"/>
      <c r="AOR42" s="506"/>
      <c r="AOS42" s="506"/>
      <c r="AOT42" s="506"/>
      <c r="AOU42" s="506"/>
      <c r="AOV42" s="506"/>
      <c r="AOW42" s="506"/>
      <c r="AOX42" s="506"/>
      <c r="AOY42" s="506"/>
      <c r="AOZ42" s="506"/>
      <c r="APA42" s="506"/>
      <c r="APB42" s="506"/>
      <c r="APC42" s="506"/>
      <c r="APD42" s="506"/>
      <c r="APE42" s="506"/>
      <c r="APF42" s="506"/>
      <c r="APG42" s="506"/>
      <c r="APH42" s="506"/>
      <c r="API42" s="506"/>
      <c r="APJ42" s="506"/>
      <c r="APK42" s="506"/>
      <c r="APL42" s="506"/>
      <c r="APM42" s="506"/>
      <c r="APN42" s="506"/>
      <c r="APO42" s="506"/>
      <c r="APP42" s="506"/>
      <c r="APQ42" s="506"/>
      <c r="APR42" s="506"/>
      <c r="APS42" s="506"/>
      <c r="APT42" s="506"/>
      <c r="APU42" s="506"/>
      <c r="APV42" s="506"/>
      <c r="APW42" s="506"/>
      <c r="APX42" s="506"/>
      <c r="APY42" s="506"/>
      <c r="APZ42" s="506"/>
      <c r="AQA42" s="506"/>
      <c r="AQB42" s="506"/>
      <c r="AQC42" s="506"/>
      <c r="AQD42" s="506"/>
      <c r="AQE42" s="506"/>
      <c r="AQF42" s="506"/>
      <c r="AQG42" s="506"/>
      <c r="AQH42" s="506"/>
      <c r="AQI42" s="506"/>
      <c r="AQJ42" s="506"/>
      <c r="AQK42" s="506"/>
      <c r="AQL42" s="506"/>
      <c r="AQM42" s="506"/>
      <c r="AQN42" s="506"/>
      <c r="AQO42" s="506"/>
      <c r="AQP42" s="506"/>
      <c r="AQQ42" s="506"/>
      <c r="AQR42" s="506"/>
      <c r="AQS42" s="506"/>
      <c r="AQT42" s="506"/>
      <c r="AQU42" s="506"/>
      <c r="AQV42" s="506"/>
      <c r="AQW42" s="506"/>
      <c r="AQX42" s="506"/>
      <c r="AQY42" s="506"/>
      <c r="AQZ42" s="506"/>
      <c r="ARA42" s="506"/>
      <c r="ARB42" s="506"/>
      <c r="ARC42" s="506"/>
      <c r="ARD42" s="506"/>
      <c r="ARE42" s="506"/>
      <c r="ARF42" s="506"/>
      <c r="ARG42" s="506"/>
      <c r="ARH42" s="506"/>
      <c r="ARI42" s="506"/>
      <c r="ARJ42" s="506"/>
      <c r="ARK42" s="506"/>
      <c r="ARL42" s="506"/>
      <c r="ARM42" s="506"/>
      <c r="ARN42" s="506"/>
      <c r="ARO42" s="506"/>
      <c r="ARP42" s="506"/>
      <c r="ARQ42" s="506"/>
      <c r="ARR42" s="506"/>
      <c r="ARS42" s="506"/>
      <c r="ART42" s="506"/>
      <c r="ARU42" s="506"/>
      <c r="ARV42" s="506"/>
      <c r="ARW42" s="506"/>
      <c r="ARX42" s="506"/>
      <c r="ARY42" s="506"/>
      <c r="ARZ42" s="506"/>
      <c r="ASA42" s="506"/>
      <c r="ASB42" s="506"/>
      <c r="ASC42" s="506"/>
      <c r="ASD42" s="506"/>
      <c r="ASE42" s="506"/>
      <c r="ASF42" s="506"/>
      <c r="ASG42" s="506"/>
      <c r="ASH42" s="506"/>
      <c r="ASI42" s="506"/>
      <c r="ASJ42" s="506"/>
      <c r="ASK42" s="506"/>
      <c r="ASL42" s="506"/>
      <c r="ASM42" s="506"/>
      <c r="ASN42" s="506"/>
      <c r="ASO42" s="506"/>
      <c r="ASP42" s="506"/>
      <c r="ASQ42" s="506"/>
      <c r="ASR42" s="506"/>
      <c r="ASS42" s="506"/>
      <c r="AST42" s="506"/>
      <c r="ASU42" s="506"/>
      <c r="ASV42" s="506"/>
      <c r="ASW42" s="506"/>
      <c r="ASX42" s="506"/>
      <c r="ASY42" s="506"/>
      <c r="ASZ42" s="506"/>
      <c r="ATA42" s="506"/>
      <c r="ATB42" s="506"/>
      <c r="ATC42" s="506"/>
      <c r="ATD42" s="506"/>
      <c r="ATE42" s="506"/>
      <c r="ATF42" s="506"/>
      <c r="ATG42" s="506"/>
      <c r="ATH42" s="506"/>
      <c r="ATI42" s="506"/>
      <c r="ATJ42" s="506"/>
      <c r="ATK42" s="506"/>
      <c r="ATL42" s="506"/>
      <c r="ATM42" s="506"/>
      <c r="ATN42" s="506"/>
      <c r="ATO42" s="506"/>
      <c r="ATP42" s="506"/>
      <c r="ATQ42" s="506"/>
      <c r="ATR42" s="506"/>
      <c r="ATS42" s="506"/>
      <c r="ATT42" s="506"/>
      <c r="ATU42" s="506"/>
      <c r="ATV42" s="506"/>
      <c r="ATW42" s="506"/>
      <c r="ATX42" s="506"/>
      <c r="ATY42" s="506"/>
      <c r="ATZ42" s="506"/>
      <c r="AUA42" s="506"/>
      <c r="AUB42" s="506"/>
      <c r="AUC42" s="506"/>
      <c r="AUD42" s="506"/>
      <c r="AUE42" s="506"/>
      <c r="AUF42" s="506"/>
      <c r="AUG42" s="506"/>
      <c r="AUH42" s="506"/>
      <c r="AUI42" s="506"/>
      <c r="AUJ42" s="506"/>
      <c r="AUK42" s="506"/>
      <c r="AUL42" s="506"/>
      <c r="AUM42" s="506"/>
      <c r="AUN42" s="506"/>
      <c r="AUO42" s="506"/>
      <c r="AUP42" s="506"/>
      <c r="AUQ42" s="506"/>
      <c r="AUR42" s="506"/>
      <c r="AUS42" s="506"/>
      <c r="AUT42" s="506"/>
      <c r="AUU42" s="506"/>
      <c r="AUV42" s="506"/>
      <c r="AUW42" s="506"/>
      <c r="AUX42" s="506"/>
      <c r="AUY42" s="506"/>
      <c r="AUZ42" s="506"/>
      <c r="AVA42" s="506"/>
      <c r="AVB42" s="506"/>
      <c r="AVC42" s="506"/>
      <c r="AVD42" s="506"/>
      <c r="AVE42" s="506"/>
      <c r="AVF42" s="506"/>
      <c r="AVG42" s="506"/>
      <c r="AVH42" s="506"/>
      <c r="AVI42" s="506"/>
      <c r="AVJ42" s="506"/>
      <c r="AVK42" s="506"/>
      <c r="AVL42" s="506"/>
      <c r="AVM42" s="506"/>
      <c r="AVN42" s="506"/>
      <c r="AVO42" s="506"/>
      <c r="AVP42" s="506"/>
      <c r="AVQ42" s="506"/>
      <c r="AVR42" s="506"/>
      <c r="AVS42" s="506"/>
      <c r="AVT42" s="506"/>
      <c r="AVU42" s="506"/>
      <c r="AVV42" s="506"/>
      <c r="AVW42" s="506"/>
      <c r="AVX42" s="506"/>
      <c r="AVY42" s="506"/>
      <c r="AVZ42" s="506"/>
      <c r="AWA42" s="506"/>
      <c r="AWB42" s="506"/>
      <c r="AWC42" s="506"/>
      <c r="AWD42" s="506"/>
      <c r="AWE42" s="506"/>
      <c r="AWF42" s="506"/>
      <c r="AWG42" s="506"/>
      <c r="AWH42" s="506"/>
      <c r="AWI42" s="506"/>
      <c r="AWJ42" s="506"/>
      <c r="AWK42" s="506"/>
      <c r="AWL42" s="506"/>
      <c r="AWM42" s="506"/>
      <c r="AWN42" s="506"/>
      <c r="AWO42" s="506"/>
      <c r="AWP42" s="506"/>
      <c r="AWQ42" s="506"/>
      <c r="AWR42" s="506"/>
      <c r="AWS42" s="506"/>
      <c r="AWT42" s="506"/>
      <c r="AWU42" s="506"/>
      <c r="AWV42" s="506"/>
      <c r="AWW42" s="506"/>
      <c r="AWX42" s="506"/>
      <c r="AWY42" s="506"/>
      <c r="AWZ42" s="506"/>
      <c r="AXA42" s="506"/>
      <c r="AXB42" s="506"/>
      <c r="AXC42" s="506"/>
      <c r="AXD42" s="506"/>
      <c r="AXE42" s="506"/>
      <c r="AXF42" s="506"/>
      <c r="AXG42" s="506"/>
      <c r="AXH42" s="506"/>
      <c r="AXI42" s="506"/>
      <c r="AXJ42" s="506"/>
      <c r="AXK42" s="506"/>
      <c r="AXL42" s="506"/>
      <c r="AXM42" s="506"/>
      <c r="AXN42" s="506"/>
      <c r="AXO42" s="506"/>
      <c r="AXP42" s="506"/>
      <c r="AXQ42" s="506"/>
      <c r="AXR42" s="506"/>
      <c r="AXS42" s="506"/>
      <c r="AXT42" s="506"/>
      <c r="AXU42" s="506"/>
      <c r="AXV42" s="506"/>
      <c r="AXW42" s="506"/>
      <c r="AXX42" s="506"/>
      <c r="AXY42" s="506"/>
      <c r="AXZ42" s="506"/>
      <c r="AYA42" s="506"/>
      <c r="AYB42" s="506"/>
      <c r="AYC42" s="506"/>
      <c r="AYD42" s="506"/>
      <c r="AYE42" s="506"/>
      <c r="AYF42" s="506"/>
      <c r="AYG42" s="506"/>
      <c r="AYH42" s="506"/>
      <c r="AYI42" s="506"/>
      <c r="AYJ42" s="506"/>
      <c r="AYK42" s="506"/>
      <c r="AYL42" s="506"/>
      <c r="AYM42" s="506"/>
      <c r="AYN42" s="506"/>
      <c r="AYO42" s="506"/>
      <c r="AYP42" s="506"/>
      <c r="AYQ42" s="506"/>
      <c r="AYR42" s="506"/>
      <c r="AYS42" s="506"/>
      <c r="AYT42" s="506"/>
      <c r="AYU42" s="506"/>
      <c r="AYV42" s="506"/>
      <c r="AYW42" s="506"/>
      <c r="AYX42" s="506"/>
      <c r="AYY42" s="506"/>
      <c r="AYZ42" s="506"/>
      <c r="AZA42" s="506"/>
      <c r="AZB42" s="506"/>
      <c r="AZC42" s="506"/>
      <c r="AZD42" s="506"/>
      <c r="AZE42" s="506"/>
      <c r="AZF42" s="506"/>
      <c r="AZG42" s="506"/>
      <c r="AZH42" s="506"/>
      <c r="AZI42" s="506"/>
      <c r="AZJ42" s="506"/>
      <c r="AZK42" s="506"/>
      <c r="AZL42" s="506"/>
      <c r="AZM42" s="506"/>
      <c r="AZN42" s="506"/>
      <c r="AZO42" s="506"/>
      <c r="AZP42" s="506"/>
      <c r="AZQ42" s="506"/>
      <c r="AZR42" s="506"/>
      <c r="AZS42" s="506"/>
      <c r="AZT42" s="506"/>
      <c r="AZU42" s="506"/>
      <c r="AZV42" s="506"/>
      <c r="AZW42" s="506"/>
      <c r="AZX42" s="506"/>
      <c r="AZY42" s="506"/>
      <c r="AZZ42" s="506"/>
      <c r="BAA42" s="506"/>
      <c r="BAB42" s="506"/>
      <c r="BAC42" s="506"/>
      <c r="BAD42" s="506"/>
      <c r="BAE42" s="506"/>
      <c r="BAF42" s="506"/>
      <c r="BAG42" s="506"/>
      <c r="BAH42" s="506"/>
      <c r="BAI42" s="506"/>
      <c r="BAJ42" s="506"/>
      <c r="BAK42" s="506"/>
      <c r="BAL42" s="506"/>
      <c r="BAM42" s="506"/>
      <c r="BAN42" s="506"/>
      <c r="BAO42" s="506"/>
      <c r="BAP42" s="506"/>
      <c r="BAQ42" s="506"/>
      <c r="BAR42" s="506"/>
      <c r="BAS42" s="506"/>
      <c r="BAT42" s="506"/>
      <c r="BAU42" s="506"/>
      <c r="BAV42" s="506"/>
      <c r="BAW42" s="506"/>
      <c r="BAX42" s="506"/>
      <c r="BAY42" s="506"/>
      <c r="BAZ42" s="506"/>
      <c r="BBA42" s="506"/>
      <c r="BBB42" s="506"/>
      <c r="BBC42" s="506"/>
      <c r="BBD42" s="506"/>
      <c r="BBE42" s="506"/>
      <c r="BBF42" s="506"/>
      <c r="BBG42" s="506"/>
      <c r="BBH42" s="506"/>
      <c r="BBI42" s="506"/>
      <c r="BBJ42" s="506"/>
      <c r="BBK42" s="506"/>
      <c r="BBL42" s="506"/>
      <c r="BBM42" s="506"/>
      <c r="BBN42" s="506"/>
      <c r="BBO42" s="506"/>
      <c r="BBP42" s="506"/>
      <c r="BBQ42" s="506"/>
      <c r="BBR42" s="506"/>
      <c r="BBS42" s="506"/>
      <c r="BBT42" s="506"/>
      <c r="BBU42" s="506"/>
      <c r="BBV42" s="506"/>
      <c r="BBW42" s="506"/>
      <c r="BBX42" s="506"/>
      <c r="BBY42" s="506"/>
      <c r="BBZ42" s="506"/>
      <c r="BCA42" s="506"/>
      <c r="BCB42" s="506"/>
      <c r="BCC42" s="506"/>
      <c r="BCD42" s="506"/>
      <c r="BCE42" s="506"/>
      <c r="BCF42" s="506"/>
      <c r="BCG42" s="506"/>
      <c r="BCH42" s="506"/>
      <c r="BCI42" s="506"/>
      <c r="BCJ42" s="506"/>
      <c r="BCK42" s="506"/>
      <c r="BCL42" s="506"/>
      <c r="BCM42" s="506"/>
      <c r="BCN42" s="506"/>
      <c r="BCO42" s="506"/>
      <c r="BCP42" s="506"/>
      <c r="BCQ42" s="506"/>
      <c r="BCR42" s="506"/>
      <c r="BCS42" s="506"/>
      <c r="BCT42" s="506"/>
      <c r="BCU42" s="506"/>
      <c r="BCV42" s="506"/>
      <c r="BCW42" s="506"/>
      <c r="BCX42" s="506"/>
      <c r="BCY42" s="506"/>
      <c r="BCZ42" s="506"/>
      <c r="BDA42" s="506"/>
      <c r="BDB42" s="506"/>
      <c r="BDC42" s="506"/>
      <c r="BDD42" s="506"/>
      <c r="BDE42" s="506"/>
      <c r="BDF42" s="506"/>
      <c r="BDG42" s="506"/>
      <c r="BDH42" s="506"/>
      <c r="BDI42" s="506"/>
      <c r="BDJ42" s="506"/>
      <c r="BDK42" s="506"/>
      <c r="BDL42" s="506"/>
      <c r="BDM42" s="506"/>
      <c r="BDN42" s="506"/>
      <c r="BDO42" s="506"/>
      <c r="BDP42" s="506"/>
      <c r="BDQ42" s="506"/>
      <c r="BDR42" s="506"/>
      <c r="BDS42" s="506"/>
      <c r="BDT42" s="506"/>
      <c r="BDU42" s="506"/>
      <c r="BDV42" s="506"/>
      <c r="BDW42" s="506"/>
      <c r="BDX42" s="506"/>
      <c r="BDY42" s="506"/>
      <c r="BDZ42" s="506"/>
      <c r="BEA42" s="506"/>
      <c r="BEB42" s="506"/>
      <c r="BEC42" s="506"/>
      <c r="BED42" s="506"/>
      <c r="BEE42" s="506"/>
      <c r="BEF42" s="506"/>
      <c r="BEG42" s="506"/>
      <c r="BEH42" s="506"/>
      <c r="BEI42" s="506"/>
      <c r="BEJ42" s="506"/>
      <c r="BEK42" s="506"/>
      <c r="BEL42" s="506"/>
      <c r="BEM42" s="506"/>
      <c r="BEN42" s="506"/>
      <c r="BEO42" s="506"/>
      <c r="BEP42" s="506"/>
      <c r="BEQ42" s="506"/>
      <c r="BER42" s="506"/>
      <c r="BES42" s="506"/>
      <c r="BET42" s="506"/>
      <c r="BEU42" s="506"/>
      <c r="BEV42" s="506"/>
      <c r="BEW42" s="506"/>
      <c r="BEX42" s="506"/>
      <c r="BEY42" s="506"/>
      <c r="BEZ42" s="506"/>
      <c r="BFA42" s="506"/>
      <c r="BFB42" s="506"/>
      <c r="BFC42" s="506"/>
      <c r="BFD42" s="506"/>
      <c r="BFE42" s="506"/>
      <c r="BFF42" s="506"/>
      <c r="BFG42" s="506"/>
      <c r="BFH42" s="506"/>
      <c r="BFI42" s="506"/>
      <c r="BFJ42" s="506"/>
      <c r="BFK42" s="506"/>
      <c r="BFL42" s="506"/>
      <c r="BFM42" s="506"/>
      <c r="BFN42" s="506"/>
      <c r="BFO42" s="506"/>
      <c r="BFP42" s="506"/>
      <c r="BFQ42" s="506"/>
      <c r="BFR42" s="506"/>
      <c r="BFS42" s="506"/>
      <c r="BFT42" s="506"/>
      <c r="BFU42" s="506"/>
      <c r="BFV42" s="506"/>
      <c r="BFW42" s="506"/>
      <c r="BFX42" s="506"/>
      <c r="BFY42" s="506"/>
      <c r="BFZ42" s="506"/>
      <c r="BGA42" s="506"/>
      <c r="BGB42" s="506"/>
      <c r="BGC42" s="506"/>
      <c r="BGD42" s="506"/>
      <c r="BGE42" s="506"/>
      <c r="BGF42" s="506"/>
      <c r="BGG42" s="506"/>
      <c r="BGH42" s="506"/>
      <c r="BGI42" s="506"/>
      <c r="BGJ42" s="506"/>
      <c r="BGK42" s="506"/>
      <c r="BGL42" s="506"/>
      <c r="BGM42" s="506"/>
      <c r="BGN42" s="506"/>
      <c r="BGO42" s="506"/>
      <c r="BGP42" s="506"/>
      <c r="BGQ42" s="506"/>
      <c r="BGR42" s="506"/>
      <c r="BGS42" s="506"/>
      <c r="BGT42" s="506"/>
      <c r="BGU42" s="506"/>
      <c r="BGV42" s="506"/>
      <c r="BGW42" s="506"/>
      <c r="BGX42" s="506"/>
      <c r="BGY42" s="506"/>
      <c r="BGZ42" s="506"/>
      <c r="BHA42" s="506"/>
      <c r="BHB42" s="506"/>
      <c r="BHC42" s="506"/>
      <c r="BHD42" s="506"/>
      <c r="BHE42" s="506"/>
      <c r="BHF42" s="506"/>
      <c r="BHG42" s="506"/>
      <c r="BHH42" s="506"/>
      <c r="BHI42" s="506"/>
      <c r="BHJ42" s="506"/>
      <c r="BHK42" s="506"/>
      <c r="BHL42" s="506"/>
      <c r="BHM42" s="506"/>
      <c r="BHN42" s="506"/>
      <c r="BHO42" s="506"/>
      <c r="BHP42" s="506"/>
      <c r="BHQ42" s="506"/>
      <c r="BHR42" s="506"/>
      <c r="BHS42" s="506"/>
      <c r="BHT42" s="506"/>
      <c r="BHU42" s="506"/>
      <c r="BHV42" s="506"/>
      <c r="BHW42" s="506"/>
      <c r="BHX42" s="506"/>
      <c r="BHY42" s="506"/>
      <c r="BHZ42" s="506"/>
      <c r="BIA42" s="506"/>
      <c r="BIB42" s="506"/>
      <c r="BIC42" s="506"/>
      <c r="BID42" s="506"/>
      <c r="BIE42" s="506"/>
      <c r="BIF42" s="506"/>
      <c r="BIG42" s="506"/>
      <c r="BIH42" s="506"/>
      <c r="BII42" s="506"/>
      <c r="BIJ42" s="506"/>
      <c r="BIK42" s="506"/>
      <c r="BIL42" s="506"/>
      <c r="BIM42" s="506"/>
      <c r="BIN42" s="506"/>
      <c r="BIO42" s="506"/>
      <c r="BIP42" s="506"/>
      <c r="BIQ42" s="506"/>
      <c r="BIR42" s="506"/>
      <c r="BIS42" s="506"/>
      <c r="BIT42" s="506"/>
      <c r="BIU42" s="506"/>
      <c r="BIV42" s="506"/>
      <c r="BIW42" s="506"/>
      <c r="BIX42" s="506"/>
      <c r="BIY42" s="506"/>
      <c r="BIZ42" s="506"/>
      <c r="BJA42" s="506"/>
      <c r="BJB42" s="506"/>
      <c r="BJC42" s="506"/>
      <c r="BJD42" s="506"/>
      <c r="BJE42" s="506"/>
      <c r="BJF42" s="506"/>
      <c r="BJG42" s="506"/>
      <c r="BJH42" s="506"/>
      <c r="BJI42" s="506"/>
      <c r="BJJ42" s="506"/>
      <c r="BJK42" s="506"/>
      <c r="BJL42" s="506"/>
      <c r="BJM42" s="506"/>
      <c r="BJN42" s="506"/>
      <c r="BJO42" s="506"/>
      <c r="BJP42" s="506"/>
      <c r="BJQ42" s="506"/>
      <c r="BJR42" s="506"/>
      <c r="BJS42" s="506"/>
      <c r="BJT42" s="506"/>
      <c r="BJU42" s="506"/>
      <c r="BJV42" s="506"/>
      <c r="BJW42" s="506"/>
      <c r="BJX42" s="506"/>
      <c r="BJY42" s="506"/>
      <c r="BJZ42" s="506"/>
      <c r="BKA42" s="506"/>
      <c r="BKB42" s="506"/>
      <c r="BKC42" s="506"/>
      <c r="BKD42" s="506"/>
      <c r="BKE42" s="506"/>
      <c r="BKF42" s="506"/>
      <c r="BKG42" s="506"/>
      <c r="BKH42" s="506"/>
      <c r="BKI42" s="506"/>
      <c r="BKJ42" s="506"/>
      <c r="BKK42" s="506"/>
      <c r="BKL42" s="506"/>
      <c r="BKM42" s="506"/>
      <c r="BKN42" s="506"/>
      <c r="BKO42" s="506"/>
      <c r="BKP42" s="506"/>
      <c r="BKQ42" s="506"/>
      <c r="BKR42" s="506"/>
      <c r="BKS42" s="506"/>
      <c r="BKT42" s="506"/>
      <c r="BKU42" s="506"/>
      <c r="BKV42" s="506"/>
      <c r="BKW42" s="506"/>
      <c r="BKX42" s="506"/>
      <c r="BKY42" s="506"/>
      <c r="BKZ42" s="506"/>
      <c r="BLA42" s="506"/>
      <c r="BLB42" s="506"/>
      <c r="BLC42" s="506"/>
      <c r="BLD42" s="506"/>
      <c r="BLE42" s="506"/>
      <c r="BLF42" s="506"/>
      <c r="BLG42" s="506"/>
      <c r="BLH42" s="506"/>
      <c r="BLI42" s="506"/>
      <c r="BLJ42" s="506"/>
      <c r="BLK42" s="506"/>
      <c r="BLL42" s="506"/>
      <c r="BLM42" s="506"/>
      <c r="BLN42" s="506"/>
      <c r="BLO42" s="506"/>
      <c r="BLP42" s="506"/>
      <c r="BLQ42" s="506"/>
      <c r="BLR42" s="506"/>
      <c r="BLS42" s="506"/>
      <c r="BLT42" s="506"/>
      <c r="BLU42" s="506"/>
      <c r="BLV42" s="506"/>
      <c r="BLW42" s="506"/>
      <c r="BLX42" s="506"/>
      <c r="BLY42" s="506"/>
      <c r="BLZ42" s="506"/>
      <c r="BMA42" s="506"/>
      <c r="BMB42" s="506"/>
      <c r="BMC42" s="506"/>
      <c r="BMD42" s="506"/>
      <c r="BME42" s="506"/>
      <c r="BMF42" s="506"/>
      <c r="BMG42" s="506"/>
      <c r="BMH42" s="506"/>
      <c r="BMI42" s="506"/>
      <c r="BMJ42" s="506"/>
      <c r="BMK42" s="506"/>
      <c r="BML42" s="506"/>
      <c r="BMM42" s="506"/>
      <c r="BMN42" s="506"/>
      <c r="BMO42" s="506"/>
      <c r="BMP42" s="506"/>
      <c r="BMQ42" s="506"/>
      <c r="BMR42" s="506"/>
      <c r="BMS42" s="506"/>
      <c r="BMT42" s="506"/>
      <c r="BMU42" s="506"/>
      <c r="BMV42" s="506"/>
      <c r="BMW42" s="506"/>
      <c r="BMX42" s="506"/>
      <c r="BMY42" s="506"/>
      <c r="BMZ42" s="506"/>
      <c r="BNA42" s="506"/>
      <c r="BNB42" s="506"/>
      <c r="BNC42" s="506"/>
      <c r="BND42" s="506"/>
      <c r="BNE42" s="506"/>
      <c r="BNF42" s="506"/>
      <c r="BNG42" s="506"/>
      <c r="BNH42" s="506"/>
      <c r="BNI42" s="506"/>
      <c r="BNJ42" s="506"/>
      <c r="BNK42" s="506"/>
      <c r="BNL42" s="506"/>
      <c r="BNM42" s="506"/>
      <c r="BNN42" s="506"/>
      <c r="BNO42" s="506"/>
      <c r="BNP42" s="506"/>
      <c r="BNQ42" s="506"/>
      <c r="BNR42" s="506"/>
      <c r="BNS42" s="506"/>
      <c r="BNT42" s="506"/>
      <c r="BNU42" s="506"/>
      <c r="BNV42" s="506"/>
      <c r="BNW42" s="506"/>
      <c r="BNX42" s="506"/>
      <c r="BNY42" s="506"/>
      <c r="BNZ42" s="506"/>
      <c r="BOA42" s="506"/>
      <c r="BOB42" s="506"/>
      <c r="BOC42" s="506"/>
      <c r="BOD42" s="506"/>
      <c r="BOE42" s="506"/>
      <c r="BOF42" s="506"/>
      <c r="BOG42" s="506"/>
      <c r="BOH42" s="506"/>
      <c r="BOI42" s="506"/>
      <c r="BOJ42" s="506"/>
      <c r="BOK42" s="506"/>
      <c r="BOL42" s="506"/>
      <c r="BOM42" s="506"/>
      <c r="BON42" s="506"/>
      <c r="BOO42" s="506"/>
      <c r="BOP42" s="506"/>
      <c r="BOQ42" s="506"/>
      <c r="BOR42" s="506"/>
      <c r="BOS42" s="506"/>
      <c r="BOT42" s="506"/>
      <c r="BOU42" s="506"/>
      <c r="BOV42" s="506"/>
      <c r="BOW42" s="506"/>
      <c r="BOX42" s="506"/>
      <c r="BOY42" s="506"/>
      <c r="BOZ42" s="506"/>
      <c r="BPA42" s="506"/>
      <c r="BPB42" s="506"/>
      <c r="BPC42" s="506"/>
      <c r="BPD42" s="506"/>
      <c r="BPE42" s="506"/>
      <c r="BPF42" s="506"/>
      <c r="BPG42" s="506"/>
      <c r="BPH42" s="506"/>
      <c r="BPI42" s="506"/>
      <c r="BPJ42" s="506"/>
      <c r="BPK42" s="506"/>
      <c r="BPL42" s="506"/>
      <c r="BPM42" s="506"/>
      <c r="BPN42" s="506"/>
      <c r="BPO42" s="506"/>
      <c r="BPP42" s="506"/>
      <c r="BPQ42" s="506"/>
      <c r="BPR42" s="506"/>
      <c r="BPS42" s="506"/>
      <c r="BPT42" s="506"/>
      <c r="BPU42" s="506"/>
      <c r="BPV42" s="506"/>
      <c r="BPW42" s="506"/>
      <c r="BPX42" s="506"/>
      <c r="BPY42" s="506"/>
      <c r="BPZ42" s="506"/>
      <c r="BQA42" s="506"/>
      <c r="BQB42" s="506"/>
      <c r="BQC42" s="506"/>
      <c r="BQD42" s="506"/>
      <c r="BQE42" s="506"/>
      <c r="BQF42" s="506"/>
      <c r="BQG42" s="506"/>
      <c r="BQH42" s="506"/>
      <c r="BQI42" s="506"/>
      <c r="BQJ42" s="506"/>
      <c r="BQK42" s="506"/>
      <c r="BQL42" s="506"/>
      <c r="BQM42" s="506"/>
      <c r="BQN42" s="506"/>
      <c r="BQO42" s="506"/>
      <c r="BQP42" s="506"/>
      <c r="BQQ42" s="506"/>
      <c r="BQR42" s="506"/>
      <c r="BQS42" s="506"/>
      <c r="BQT42" s="506"/>
      <c r="BQU42" s="506"/>
      <c r="BQV42" s="506"/>
      <c r="BQW42" s="506"/>
      <c r="BQX42" s="506"/>
      <c r="BQY42" s="506"/>
      <c r="BQZ42" s="506"/>
      <c r="BRA42" s="506"/>
      <c r="BRB42" s="506"/>
      <c r="BRC42" s="506"/>
      <c r="BRD42" s="506"/>
      <c r="BRE42" s="506"/>
      <c r="BRF42" s="506"/>
      <c r="BRG42" s="506"/>
      <c r="BRH42" s="506"/>
      <c r="BRI42" s="506"/>
      <c r="BRJ42" s="506"/>
      <c r="BRK42" s="506"/>
      <c r="BRL42" s="506"/>
      <c r="BRM42" s="506"/>
      <c r="BRN42" s="506"/>
      <c r="BRO42" s="506"/>
      <c r="BRP42" s="506"/>
      <c r="BRQ42" s="506"/>
      <c r="BRR42" s="506"/>
      <c r="BRS42" s="506"/>
      <c r="BRT42" s="506"/>
      <c r="BRU42" s="506"/>
      <c r="BRV42" s="506"/>
      <c r="BRW42" s="506"/>
      <c r="BRX42" s="506"/>
      <c r="BRY42" s="506"/>
      <c r="BRZ42" s="506"/>
      <c r="BSA42" s="506"/>
      <c r="BSB42" s="506"/>
      <c r="BSC42" s="506"/>
      <c r="BSD42" s="506"/>
      <c r="BSE42" s="506"/>
      <c r="BSF42" s="506"/>
      <c r="BSG42" s="506"/>
      <c r="BSH42" s="506"/>
      <c r="BSI42" s="506"/>
      <c r="BSJ42" s="506"/>
      <c r="BSK42" s="506"/>
      <c r="BSL42" s="506"/>
      <c r="BSM42" s="506"/>
      <c r="BSN42" s="506"/>
      <c r="BSO42" s="506"/>
      <c r="BSP42" s="506"/>
      <c r="BSQ42" s="506"/>
      <c r="BSR42" s="506"/>
      <c r="BSS42" s="506"/>
      <c r="BST42" s="506"/>
      <c r="BSU42" s="506"/>
      <c r="BSV42" s="506"/>
      <c r="BSW42" s="506"/>
      <c r="BSX42" s="506"/>
      <c r="BSY42" s="506"/>
      <c r="BSZ42" s="506"/>
      <c r="BTA42" s="506"/>
      <c r="BTB42" s="506"/>
      <c r="BTC42" s="506"/>
      <c r="BTD42" s="506"/>
      <c r="BTE42" s="506"/>
      <c r="BTF42" s="506"/>
      <c r="BTG42" s="506"/>
      <c r="BTH42" s="506"/>
      <c r="BTI42" s="506"/>
      <c r="BTJ42" s="506"/>
      <c r="BTK42" s="506"/>
      <c r="BTL42" s="506"/>
      <c r="BTM42" s="506"/>
      <c r="BTN42" s="506"/>
      <c r="BTO42" s="506"/>
      <c r="BTP42" s="506"/>
      <c r="BTQ42" s="506"/>
      <c r="BTR42" s="506"/>
      <c r="BTS42" s="506"/>
      <c r="BTT42" s="506"/>
      <c r="BTU42" s="506"/>
      <c r="BTV42" s="506"/>
      <c r="BTW42" s="506"/>
      <c r="BTX42" s="506"/>
      <c r="BTY42" s="506"/>
      <c r="BTZ42" s="506"/>
      <c r="BUA42" s="506"/>
      <c r="BUB42" s="506"/>
      <c r="BUC42" s="506"/>
      <c r="BUD42" s="506"/>
      <c r="BUE42" s="506"/>
      <c r="BUF42" s="506"/>
      <c r="BUG42" s="506"/>
      <c r="BUH42" s="506"/>
      <c r="BUI42" s="506"/>
      <c r="BUJ42" s="506"/>
      <c r="BUK42" s="506"/>
      <c r="BUL42" s="506"/>
      <c r="BUM42" s="506"/>
      <c r="BUN42" s="506"/>
      <c r="BUO42" s="506"/>
      <c r="BUP42" s="506"/>
      <c r="BUQ42" s="506"/>
      <c r="BUR42" s="506"/>
      <c r="BUS42" s="506"/>
      <c r="BUT42" s="506"/>
      <c r="BUU42" s="506"/>
      <c r="BUV42" s="506"/>
      <c r="BUW42" s="506"/>
      <c r="BUX42" s="506"/>
      <c r="BUY42" s="506"/>
      <c r="BUZ42" s="506"/>
      <c r="BVA42" s="506"/>
      <c r="BVB42" s="506"/>
      <c r="BVC42" s="506"/>
      <c r="BVD42" s="506"/>
      <c r="BVE42" s="506"/>
      <c r="BVF42" s="506"/>
      <c r="BVG42" s="506"/>
      <c r="BVH42" s="506"/>
      <c r="BVI42" s="506"/>
      <c r="BVJ42" s="506"/>
      <c r="BVK42" s="506"/>
      <c r="BVL42" s="506"/>
      <c r="BVM42" s="506"/>
      <c r="BVN42" s="506"/>
      <c r="BVO42" s="506"/>
      <c r="BVP42" s="506"/>
      <c r="BVQ42" s="506"/>
      <c r="BVR42" s="506"/>
      <c r="BVS42" s="506"/>
      <c r="BVT42" s="506"/>
      <c r="BVU42" s="506"/>
      <c r="BVV42" s="506"/>
      <c r="BVW42" s="506"/>
      <c r="BVX42" s="506"/>
      <c r="BVY42" s="506"/>
      <c r="BVZ42" s="506"/>
      <c r="BWA42" s="506"/>
      <c r="BWB42" s="506"/>
      <c r="BWC42" s="506"/>
      <c r="BWD42" s="506"/>
      <c r="BWE42" s="506"/>
      <c r="BWF42" s="506"/>
      <c r="BWG42" s="506"/>
      <c r="BWH42" s="506"/>
      <c r="BWI42" s="506"/>
      <c r="BWJ42" s="506"/>
      <c r="BWK42" s="506"/>
      <c r="BWL42" s="506"/>
      <c r="BWM42" s="506"/>
      <c r="BWN42" s="506"/>
      <c r="BWO42" s="506"/>
      <c r="BWP42" s="506"/>
      <c r="BWQ42" s="506"/>
      <c r="BWR42" s="506"/>
      <c r="BWS42" s="506"/>
      <c r="BWT42" s="506"/>
      <c r="BWU42" s="506"/>
      <c r="BWV42" s="506"/>
      <c r="BWW42" s="506"/>
      <c r="BWX42" s="506"/>
      <c r="BWY42" s="506"/>
      <c r="BWZ42" s="506"/>
      <c r="BXA42" s="506"/>
      <c r="BXB42" s="506"/>
      <c r="BXC42" s="506"/>
      <c r="BXD42" s="506"/>
      <c r="BXE42" s="506"/>
      <c r="BXF42" s="506"/>
      <c r="BXG42" s="506"/>
      <c r="BXH42" s="506"/>
      <c r="BXI42" s="506"/>
      <c r="BXJ42" s="506"/>
      <c r="BXK42" s="506"/>
      <c r="BXL42" s="506"/>
      <c r="BXM42" s="506"/>
      <c r="BXN42" s="506"/>
      <c r="BXO42" s="506"/>
      <c r="BXP42" s="506"/>
      <c r="BXQ42" s="506"/>
      <c r="BXR42" s="506"/>
      <c r="BXS42" s="506"/>
      <c r="BXT42" s="506"/>
      <c r="BXU42" s="506"/>
      <c r="BXV42" s="506"/>
      <c r="BXW42" s="506"/>
      <c r="BXX42" s="506"/>
      <c r="BXY42" s="506"/>
      <c r="BXZ42" s="506"/>
      <c r="BYA42" s="506"/>
      <c r="BYB42" s="506"/>
      <c r="BYC42" s="506"/>
      <c r="BYD42" s="506"/>
      <c r="BYE42" s="506"/>
      <c r="BYF42" s="506"/>
      <c r="BYG42" s="506"/>
      <c r="BYH42" s="506"/>
      <c r="BYI42" s="506"/>
      <c r="BYJ42" s="506"/>
      <c r="BYK42" s="506"/>
      <c r="BYL42" s="506"/>
      <c r="BYM42" s="506"/>
      <c r="BYN42" s="506"/>
      <c r="BYO42" s="506"/>
      <c r="BYP42" s="506"/>
      <c r="BYQ42" s="506"/>
      <c r="BYR42" s="506"/>
      <c r="BYS42" s="506"/>
      <c r="BYT42" s="506"/>
      <c r="BYU42" s="506"/>
      <c r="BYV42" s="506"/>
      <c r="BYW42" s="506"/>
      <c r="BYX42" s="506"/>
      <c r="BYY42" s="506"/>
      <c r="BYZ42" s="506"/>
      <c r="BZA42" s="506"/>
      <c r="BZB42" s="506"/>
      <c r="BZC42" s="506"/>
      <c r="BZD42" s="506"/>
      <c r="BZE42" s="506"/>
      <c r="BZF42" s="506"/>
      <c r="BZG42" s="506"/>
      <c r="BZH42" s="506"/>
      <c r="BZI42" s="506"/>
      <c r="BZJ42" s="506"/>
      <c r="BZK42" s="506"/>
      <c r="BZL42" s="506"/>
      <c r="BZM42" s="506"/>
      <c r="BZN42" s="506"/>
      <c r="BZO42" s="506"/>
      <c r="BZP42" s="506"/>
      <c r="BZQ42" s="506"/>
      <c r="BZR42" s="506"/>
      <c r="BZS42" s="506"/>
      <c r="BZT42" s="506"/>
      <c r="BZU42" s="506"/>
      <c r="BZV42" s="506"/>
      <c r="BZW42" s="506"/>
      <c r="BZX42" s="506"/>
      <c r="BZY42" s="506"/>
      <c r="BZZ42" s="506"/>
      <c r="CAA42" s="506"/>
      <c r="CAB42" s="506"/>
      <c r="CAC42" s="506"/>
      <c r="CAD42" s="506"/>
      <c r="CAE42" s="506"/>
      <c r="CAF42" s="506"/>
      <c r="CAG42" s="506"/>
      <c r="CAH42" s="506"/>
      <c r="CAI42" s="506"/>
      <c r="CAJ42" s="506"/>
      <c r="CAK42" s="506"/>
      <c r="CAL42" s="506"/>
      <c r="CAM42" s="506"/>
      <c r="CAN42" s="506"/>
      <c r="CAO42" s="506"/>
      <c r="CAP42" s="506"/>
      <c r="CAQ42" s="506"/>
      <c r="CAR42" s="506"/>
      <c r="CAS42" s="506"/>
      <c r="CAT42" s="506"/>
      <c r="CAU42" s="506"/>
      <c r="CAV42" s="506"/>
      <c r="CAW42" s="506"/>
      <c r="CAX42" s="506"/>
      <c r="CAY42" s="506"/>
      <c r="CAZ42" s="506"/>
      <c r="CBA42" s="506"/>
      <c r="CBB42" s="506"/>
      <c r="CBC42" s="506"/>
      <c r="CBD42" s="506"/>
      <c r="CBE42" s="506"/>
      <c r="CBF42" s="506"/>
      <c r="CBG42" s="506"/>
      <c r="CBH42" s="506"/>
      <c r="CBI42" s="506"/>
      <c r="CBJ42" s="506"/>
      <c r="CBK42" s="506"/>
      <c r="CBL42" s="506"/>
      <c r="CBM42" s="506"/>
      <c r="CBN42" s="506"/>
      <c r="CBO42" s="506"/>
      <c r="CBP42" s="506"/>
      <c r="CBQ42" s="506"/>
      <c r="CBR42" s="506"/>
      <c r="CBS42" s="506"/>
      <c r="CBT42" s="506"/>
      <c r="CBU42" s="506"/>
      <c r="CBV42" s="506"/>
      <c r="CBW42" s="506"/>
      <c r="CBX42" s="506"/>
      <c r="CBY42" s="506"/>
      <c r="CBZ42" s="506"/>
      <c r="CCA42" s="506"/>
      <c r="CCB42" s="506"/>
      <c r="CCC42" s="506"/>
      <c r="CCD42" s="506"/>
      <c r="CCE42" s="506"/>
      <c r="CCF42" s="506"/>
      <c r="CCG42" s="506"/>
      <c r="CCH42" s="506"/>
      <c r="CCI42" s="506"/>
      <c r="CCJ42" s="506"/>
      <c r="CCK42" s="506"/>
      <c r="CCL42" s="506"/>
      <c r="CCM42" s="506"/>
      <c r="CCN42" s="506"/>
      <c r="CCO42" s="506"/>
      <c r="CCP42" s="506"/>
      <c r="CCQ42" s="506"/>
      <c r="CCR42" s="506"/>
      <c r="CCS42" s="506"/>
      <c r="CCT42" s="506"/>
      <c r="CCU42" s="506"/>
      <c r="CCV42" s="506"/>
      <c r="CCW42" s="506"/>
      <c r="CCX42" s="506"/>
      <c r="CCY42" s="506"/>
      <c r="CCZ42" s="506"/>
      <c r="CDA42" s="506"/>
      <c r="CDB42" s="506"/>
      <c r="CDC42" s="506"/>
      <c r="CDD42" s="506"/>
      <c r="CDE42" s="506"/>
      <c r="CDF42" s="506"/>
      <c r="CDG42" s="506"/>
      <c r="CDH42" s="506"/>
      <c r="CDI42" s="506"/>
      <c r="CDJ42" s="506"/>
      <c r="CDK42" s="506"/>
      <c r="CDL42" s="506"/>
      <c r="CDM42" s="506"/>
      <c r="CDN42" s="506"/>
      <c r="CDO42" s="506"/>
      <c r="CDP42" s="506"/>
      <c r="CDQ42" s="506"/>
      <c r="CDR42" s="506"/>
      <c r="CDS42" s="506"/>
      <c r="CDT42" s="506"/>
      <c r="CDU42" s="506"/>
      <c r="CDV42" s="506"/>
      <c r="CDW42" s="506"/>
      <c r="CDX42" s="506"/>
      <c r="CDY42" s="506"/>
      <c r="CDZ42" s="506"/>
      <c r="CEA42" s="506"/>
      <c r="CEB42" s="506"/>
      <c r="CEC42" s="506"/>
      <c r="CED42" s="506"/>
      <c r="CEE42" s="506"/>
      <c r="CEF42" s="506"/>
      <c r="CEG42" s="506"/>
      <c r="CEH42" s="506"/>
      <c r="CEI42" s="506"/>
      <c r="CEJ42" s="506"/>
      <c r="CEK42" s="506"/>
      <c r="CEL42" s="506"/>
      <c r="CEM42" s="506"/>
      <c r="CEN42" s="506"/>
      <c r="CEO42" s="506"/>
      <c r="CEP42" s="506"/>
      <c r="CEQ42" s="506"/>
      <c r="CER42" s="506"/>
      <c r="CES42" s="506"/>
      <c r="CET42" s="506"/>
      <c r="CEU42" s="506"/>
      <c r="CEV42" s="506"/>
      <c r="CEW42" s="506"/>
      <c r="CEX42" s="506"/>
      <c r="CEY42" s="506"/>
      <c r="CEZ42" s="506"/>
      <c r="CFA42" s="506"/>
      <c r="CFB42" s="506"/>
      <c r="CFC42" s="506"/>
      <c r="CFD42" s="506"/>
      <c r="CFE42" s="506"/>
      <c r="CFF42" s="506"/>
      <c r="CFG42" s="506"/>
      <c r="CFH42" s="506"/>
      <c r="CFI42" s="506"/>
      <c r="CFJ42" s="506"/>
      <c r="CFK42" s="506"/>
      <c r="CFL42" s="506"/>
      <c r="CFM42" s="506"/>
      <c r="CFN42" s="506"/>
      <c r="CFO42" s="506"/>
      <c r="CFP42" s="506"/>
      <c r="CFQ42" s="506"/>
      <c r="CFR42" s="506"/>
      <c r="CFS42" s="506"/>
      <c r="CFT42" s="506"/>
      <c r="CFU42" s="506"/>
      <c r="CFV42" s="506"/>
      <c r="CFW42" s="506"/>
      <c r="CFX42" s="506"/>
      <c r="CFY42" s="506"/>
      <c r="CFZ42" s="506"/>
      <c r="CGA42" s="506"/>
      <c r="CGB42" s="506"/>
      <c r="CGC42" s="506"/>
      <c r="CGD42" s="506"/>
      <c r="CGE42" s="506"/>
      <c r="CGF42" s="506"/>
      <c r="CGG42" s="506"/>
      <c r="CGH42" s="506"/>
      <c r="CGI42" s="506"/>
      <c r="CGJ42" s="506"/>
      <c r="CGK42" s="506"/>
      <c r="CGL42" s="506"/>
      <c r="CGM42" s="506"/>
      <c r="CGN42" s="506"/>
      <c r="CGO42" s="506"/>
      <c r="CGP42" s="506"/>
      <c r="CGQ42" s="506"/>
      <c r="CGR42" s="506"/>
      <c r="CGS42" s="506"/>
      <c r="CGT42" s="506"/>
      <c r="CGU42" s="506"/>
      <c r="CGV42" s="506"/>
      <c r="CGW42" s="506"/>
      <c r="CGX42" s="506"/>
      <c r="CGY42" s="506"/>
      <c r="CGZ42" s="506"/>
      <c r="CHA42" s="506"/>
      <c r="CHB42" s="506"/>
      <c r="CHC42" s="506"/>
      <c r="CHD42" s="506"/>
      <c r="CHE42" s="506"/>
      <c r="CHF42" s="506"/>
      <c r="CHG42" s="506"/>
      <c r="CHH42" s="506"/>
      <c r="CHI42" s="506"/>
      <c r="CHJ42" s="506"/>
      <c r="CHK42" s="506"/>
      <c r="CHL42" s="506"/>
      <c r="CHM42" s="506"/>
      <c r="CHN42" s="506"/>
      <c r="CHO42" s="506"/>
      <c r="CHP42" s="506"/>
      <c r="CHQ42" s="506"/>
      <c r="CHR42" s="506"/>
      <c r="CHS42" s="506"/>
      <c r="CHT42" s="506"/>
      <c r="CHU42" s="506"/>
      <c r="CHV42" s="506"/>
      <c r="CHW42" s="506"/>
      <c r="CHX42" s="506"/>
      <c r="CHY42" s="506"/>
      <c r="CHZ42" s="506"/>
      <c r="CIA42" s="506"/>
      <c r="CIB42" s="506"/>
      <c r="CIC42" s="506"/>
      <c r="CID42" s="506"/>
      <c r="CIE42" s="506"/>
      <c r="CIF42" s="506"/>
      <c r="CIG42" s="506"/>
      <c r="CIH42" s="506"/>
      <c r="CII42" s="506"/>
      <c r="CIJ42" s="506"/>
      <c r="CIK42" s="506"/>
      <c r="CIL42" s="506"/>
      <c r="CIM42" s="506"/>
      <c r="CIN42" s="506"/>
      <c r="CIO42" s="506"/>
      <c r="CIP42" s="506"/>
      <c r="CIQ42" s="506"/>
      <c r="CIR42" s="506"/>
      <c r="CIS42" s="506"/>
      <c r="CIT42" s="506"/>
      <c r="CIU42" s="506"/>
      <c r="CIV42" s="506"/>
      <c r="CIW42" s="506"/>
      <c r="CIX42" s="506"/>
      <c r="CIY42" s="506"/>
      <c r="CIZ42" s="506"/>
      <c r="CJA42" s="506"/>
      <c r="CJB42" s="506"/>
      <c r="CJC42" s="506"/>
      <c r="CJD42" s="506"/>
      <c r="CJE42" s="506"/>
      <c r="CJF42" s="506"/>
      <c r="CJG42" s="506"/>
      <c r="CJH42" s="506"/>
      <c r="CJI42" s="506"/>
      <c r="CJJ42" s="506"/>
      <c r="CJK42" s="506"/>
      <c r="CJL42" s="506"/>
      <c r="CJM42" s="506"/>
      <c r="CJN42" s="506"/>
      <c r="CJO42" s="506"/>
      <c r="CJP42" s="506"/>
      <c r="CJQ42" s="506"/>
      <c r="CJR42" s="506"/>
      <c r="CJS42" s="506"/>
      <c r="CJT42" s="506"/>
      <c r="CJU42" s="506"/>
      <c r="CJV42" s="506"/>
      <c r="CJW42" s="506"/>
      <c r="CJX42" s="506"/>
      <c r="CJY42" s="506"/>
      <c r="CJZ42" s="506"/>
      <c r="CKA42" s="506"/>
      <c r="CKB42" s="506"/>
      <c r="CKC42" s="506"/>
      <c r="CKD42" s="506"/>
      <c r="CKE42" s="506"/>
      <c r="CKF42" s="506"/>
      <c r="CKG42" s="506"/>
      <c r="CKH42" s="506"/>
      <c r="CKI42" s="506"/>
      <c r="CKJ42" s="506"/>
      <c r="CKK42" s="506"/>
      <c r="CKL42" s="506"/>
      <c r="CKM42" s="506"/>
      <c r="CKN42" s="506"/>
      <c r="CKO42" s="506"/>
      <c r="CKP42" s="506"/>
      <c r="CKQ42" s="506"/>
      <c r="CKR42" s="506"/>
      <c r="CKS42" s="506"/>
      <c r="CKT42" s="506"/>
      <c r="CKU42" s="506"/>
      <c r="CKV42" s="506"/>
      <c r="CKW42" s="506"/>
      <c r="CKX42" s="506"/>
      <c r="CKY42" s="506"/>
      <c r="CKZ42" s="506"/>
      <c r="CLA42" s="506"/>
      <c r="CLB42" s="506"/>
      <c r="CLC42" s="506"/>
      <c r="CLD42" s="506"/>
      <c r="CLE42" s="506"/>
      <c r="CLF42" s="506"/>
      <c r="CLG42" s="506"/>
      <c r="CLH42" s="506"/>
      <c r="CLI42" s="506"/>
      <c r="CLJ42" s="506"/>
      <c r="CLK42" s="506"/>
      <c r="CLL42" s="506"/>
      <c r="CLM42" s="506"/>
      <c r="CLN42" s="506"/>
      <c r="CLO42" s="506"/>
      <c r="CLP42" s="506"/>
      <c r="CLQ42" s="506"/>
      <c r="CLR42" s="506"/>
      <c r="CLS42" s="506"/>
      <c r="CLT42" s="506"/>
      <c r="CLU42" s="506"/>
      <c r="CLV42" s="506"/>
      <c r="CLW42" s="506"/>
      <c r="CLX42" s="506"/>
      <c r="CLY42" s="506"/>
      <c r="CLZ42" s="506"/>
      <c r="CMA42" s="506"/>
      <c r="CMB42" s="506"/>
      <c r="CMC42" s="506"/>
      <c r="CMD42" s="506"/>
      <c r="CME42" s="506"/>
      <c r="CMF42" s="506"/>
      <c r="CMG42" s="506"/>
      <c r="CMH42" s="506"/>
      <c r="CMI42" s="506"/>
      <c r="CMJ42" s="506"/>
      <c r="CMK42" s="506"/>
      <c r="CML42" s="506"/>
      <c r="CMM42" s="506"/>
      <c r="CMN42" s="506"/>
      <c r="CMO42" s="506"/>
      <c r="CMP42" s="506"/>
      <c r="CMQ42" s="506"/>
      <c r="CMR42" s="506"/>
      <c r="CMS42" s="506"/>
      <c r="CMT42" s="506"/>
      <c r="CMU42" s="506"/>
      <c r="CMV42" s="506"/>
      <c r="CMW42" s="506"/>
      <c r="CMX42" s="506"/>
      <c r="CMY42" s="506"/>
      <c r="CMZ42" s="506"/>
      <c r="CNA42" s="506"/>
      <c r="CNB42" s="506"/>
      <c r="CNC42" s="506"/>
      <c r="CND42" s="506"/>
      <c r="CNE42" s="506"/>
      <c r="CNF42" s="506"/>
      <c r="CNG42" s="506"/>
      <c r="CNH42" s="506"/>
      <c r="CNI42" s="506"/>
      <c r="CNJ42" s="506"/>
      <c r="CNK42" s="506"/>
      <c r="CNL42" s="506"/>
      <c r="CNM42" s="506"/>
      <c r="CNN42" s="506"/>
      <c r="CNO42" s="506"/>
      <c r="CNP42" s="506"/>
      <c r="CNQ42" s="506"/>
      <c r="CNR42" s="506"/>
      <c r="CNS42" s="506"/>
      <c r="CNT42" s="506"/>
      <c r="CNU42" s="506"/>
      <c r="CNV42" s="506"/>
      <c r="CNW42" s="506"/>
      <c r="CNX42" s="506"/>
      <c r="CNY42" s="506"/>
      <c r="CNZ42" s="506"/>
      <c r="COA42" s="506"/>
      <c r="COB42" s="506"/>
      <c r="COC42" s="506"/>
      <c r="COD42" s="506"/>
      <c r="COE42" s="506"/>
      <c r="COF42" s="506"/>
      <c r="COG42" s="506"/>
      <c r="COH42" s="506"/>
      <c r="COI42" s="506"/>
      <c r="COJ42" s="506"/>
      <c r="COK42" s="506"/>
      <c r="COL42" s="506"/>
      <c r="COM42" s="506"/>
      <c r="CON42" s="506"/>
      <c r="COO42" s="506"/>
      <c r="COP42" s="506"/>
      <c r="COQ42" s="506"/>
      <c r="COR42" s="506"/>
      <c r="COS42" s="506"/>
      <c r="COT42" s="506"/>
      <c r="COU42" s="506"/>
      <c r="COV42" s="506"/>
      <c r="COW42" s="506"/>
      <c r="COX42" s="506"/>
      <c r="COY42" s="506"/>
      <c r="COZ42" s="506"/>
      <c r="CPA42" s="506"/>
      <c r="CPB42" s="506"/>
      <c r="CPC42" s="506"/>
      <c r="CPD42" s="506"/>
      <c r="CPE42" s="506"/>
      <c r="CPF42" s="506"/>
      <c r="CPG42" s="506"/>
      <c r="CPH42" s="506"/>
      <c r="CPI42" s="506"/>
      <c r="CPJ42" s="506"/>
      <c r="CPK42" s="506"/>
      <c r="CPL42" s="506"/>
      <c r="CPM42" s="506"/>
      <c r="CPN42" s="506"/>
      <c r="CPO42" s="506"/>
      <c r="CPP42" s="506"/>
      <c r="CPQ42" s="506"/>
      <c r="CPR42" s="506"/>
      <c r="CPS42" s="506"/>
      <c r="CPT42" s="506"/>
      <c r="CPU42" s="506"/>
      <c r="CPV42" s="506"/>
      <c r="CPW42" s="506"/>
      <c r="CPX42" s="506"/>
      <c r="CPY42" s="506"/>
      <c r="CPZ42" s="506"/>
      <c r="CQA42" s="506"/>
      <c r="CQB42" s="506"/>
      <c r="CQC42" s="506"/>
      <c r="CQD42" s="506"/>
      <c r="CQE42" s="506"/>
      <c r="CQF42" s="506"/>
      <c r="CQG42" s="506"/>
      <c r="CQH42" s="506"/>
      <c r="CQI42" s="506"/>
      <c r="CQJ42" s="506"/>
      <c r="CQK42" s="506"/>
      <c r="CQL42" s="506"/>
      <c r="CQM42" s="506"/>
      <c r="CQN42" s="506"/>
      <c r="CQO42" s="506"/>
      <c r="CQP42" s="506"/>
      <c r="CQQ42" s="506"/>
      <c r="CQR42" s="506"/>
      <c r="CQS42" s="506"/>
      <c r="CQT42" s="506"/>
      <c r="CQU42" s="506"/>
      <c r="CQV42" s="506"/>
      <c r="CQW42" s="506"/>
      <c r="CQX42" s="506"/>
      <c r="CQY42" s="506"/>
      <c r="CQZ42" s="506"/>
      <c r="CRA42" s="506"/>
      <c r="CRB42" s="506"/>
      <c r="CRC42" s="506"/>
      <c r="CRD42" s="506"/>
      <c r="CRE42" s="506"/>
      <c r="CRF42" s="506"/>
      <c r="CRG42" s="506"/>
      <c r="CRH42" s="506"/>
      <c r="CRI42" s="506"/>
      <c r="CRJ42" s="506"/>
      <c r="CRK42" s="506"/>
      <c r="CRL42" s="506"/>
      <c r="CRM42" s="506"/>
      <c r="CRN42" s="506"/>
      <c r="CRO42" s="506"/>
      <c r="CRP42" s="506"/>
      <c r="CRQ42" s="506"/>
      <c r="CRR42" s="506"/>
      <c r="CRS42" s="506"/>
      <c r="CRT42" s="506"/>
      <c r="CRU42" s="506"/>
      <c r="CRV42" s="506"/>
      <c r="CRW42" s="506"/>
      <c r="CRX42" s="506"/>
      <c r="CRY42" s="506"/>
      <c r="CRZ42" s="506"/>
      <c r="CSA42" s="506"/>
      <c r="CSB42" s="506"/>
      <c r="CSC42" s="506"/>
      <c r="CSD42" s="506"/>
      <c r="CSE42" s="506"/>
      <c r="CSF42" s="506"/>
      <c r="CSG42" s="506"/>
      <c r="CSH42" s="506"/>
      <c r="CSI42" s="506"/>
      <c r="CSJ42" s="506"/>
      <c r="CSK42" s="506"/>
      <c r="CSL42" s="506"/>
      <c r="CSM42" s="506"/>
      <c r="CSN42" s="506"/>
      <c r="CSO42" s="506"/>
      <c r="CSP42" s="506"/>
      <c r="CSQ42" s="506"/>
      <c r="CSR42" s="506"/>
      <c r="CSS42" s="506"/>
      <c r="CST42" s="506"/>
      <c r="CSU42" s="506"/>
      <c r="CSV42" s="506"/>
      <c r="CSW42" s="506"/>
      <c r="CSX42" s="506"/>
      <c r="CSY42" s="506"/>
      <c r="CSZ42" s="506"/>
      <c r="CTA42" s="506"/>
      <c r="CTB42" s="506"/>
      <c r="CTC42" s="506"/>
      <c r="CTD42" s="506"/>
      <c r="CTE42" s="506"/>
      <c r="CTF42" s="506"/>
      <c r="CTG42" s="506"/>
      <c r="CTH42" s="506"/>
      <c r="CTI42" s="506"/>
      <c r="CTJ42" s="506"/>
      <c r="CTK42" s="506"/>
      <c r="CTL42" s="506"/>
      <c r="CTM42" s="506"/>
      <c r="CTN42" s="506"/>
      <c r="CTO42" s="506"/>
      <c r="CTP42" s="506"/>
      <c r="CTQ42" s="506"/>
      <c r="CTR42" s="506"/>
      <c r="CTS42" s="506"/>
      <c r="CTT42" s="506"/>
      <c r="CTU42" s="506"/>
      <c r="CTV42" s="506"/>
      <c r="CTW42" s="506"/>
      <c r="CTX42" s="506"/>
      <c r="CTY42" s="506"/>
      <c r="CTZ42" s="506"/>
      <c r="CUA42" s="506"/>
      <c r="CUB42" s="506"/>
      <c r="CUC42" s="506"/>
      <c r="CUD42" s="506"/>
      <c r="CUE42" s="506"/>
      <c r="CUF42" s="506"/>
      <c r="CUG42" s="506"/>
      <c r="CUH42" s="506"/>
      <c r="CUI42" s="506"/>
      <c r="CUJ42" s="506"/>
      <c r="CUK42" s="506"/>
      <c r="CUL42" s="506"/>
      <c r="CUM42" s="506"/>
      <c r="CUN42" s="506"/>
      <c r="CUO42" s="506"/>
      <c r="CUP42" s="506"/>
      <c r="CUQ42" s="506"/>
      <c r="CUR42" s="506"/>
      <c r="CUS42" s="506"/>
      <c r="CUT42" s="506"/>
      <c r="CUU42" s="506"/>
      <c r="CUV42" s="506"/>
      <c r="CUW42" s="506"/>
      <c r="CUX42" s="506"/>
      <c r="CUY42" s="506"/>
      <c r="CUZ42" s="506"/>
      <c r="CVA42" s="506"/>
      <c r="CVB42" s="506"/>
      <c r="CVC42" s="506"/>
      <c r="CVD42" s="506"/>
      <c r="CVE42" s="506"/>
      <c r="CVF42" s="506"/>
      <c r="CVG42" s="506"/>
      <c r="CVH42" s="506"/>
      <c r="CVI42" s="506"/>
      <c r="CVJ42" s="506"/>
      <c r="CVK42" s="506"/>
      <c r="CVL42" s="506"/>
      <c r="CVM42" s="506"/>
      <c r="CVN42" s="506"/>
      <c r="CVO42" s="506"/>
      <c r="CVP42" s="506"/>
      <c r="CVQ42" s="506"/>
      <c r="CVR42" s="506"/>
      <c r="CVS42" s="506"/>
      <c r="CVT42" s="506"/>
      <c r="CVU42" s="506"/>
      <c r="CVV42" s="506"/>
      <c r="CVW42" s="506"/>
      <c r="CVX42" s="506"/>
      <c r="CVY42" s="506"/>
      <c r="CVZ42" s="506"/>
      <c r="CWA42" s="506"/>
      <c r="CWB42" s="506"/>
      <c r="CWC42" s="506"/>
      <c r="CWD42" s="506"/>
      <c r="CWE42" s="506"/>
      <c r="CWF42" s="506"/>
      <c r="CWG42" s="506"/>
      <c r="CWH42" s="506"/>
      <c r="CWI42" s="506"/>
      <c r="CWJ42" s="506"/>
      <c r="CWK42" s="506"/>
      <c r="CWL42" s="506"/>
      <c r="CWM42" s="506"/>
      <c r="CWN42" s="506"/>
      <c r="CWO42" s="506"/>
      <c r="CWP42" s="506"/>
      <c r="CWQ42" s="506"/>
      <c r="CWR42" s="506"/>
      <c r="CWS42" s="506"/>
      <c r="CWT42" s="506"/>
      <c r="CWU42" s="506"/>
      <c r="CWV42" s="506"/>
      <c r="CWW42" s="506"/>
      <c r="CWX42" s="506"/>
      <c r="CWY42" s="506"/>
      <c r="CWZ42" s="506"/>
      <c r="CXA42" s="506"/>
      <c r="CXB42" s="506"/>
      <c r="CXC42" s="506"/>
      <c r="CXD42" s="506"/>
      <c r="CXE42" s="506"/>
      <c r="CXF42" s="506"/>
      <c r="CXG42" s="506"/>
      <c r="CXH42" s="506"/>
      <c r="CXI42" s="506"/>
      <c r="CXJ42" s="506"/>
      <c r="CXK42" s="506"/>
      <c r="CXL42" s="506"/>
      <c r="CXM42" s="506"/>
      <c r="CXN42" s="506"/>
      <c r="CXO42" s="506"/>
      <c r="CXP42" s="506"/>
      <c r="CXQ42" s="506"/>
      <c r="CXR42" s="506"/>
      <c r="CXS42" s="506"/>
      <c r="CXT42" s="506"/>
      <c r="CXU42" s="506"/>
      <c r="CXV42" s="506"/>
      <c r="CXW42" s="506"/>
      <c r="CXX42" s="506"/>
      <c r="CXY42" s="506"/>
      <c r="CXZ42" s="506"/>
      <c r="CYA42" s="506"/>
      <c r="CYB42" s="506"/>
      <c r="CYC42" s="506"/>
      <c r="CYD42" s="506"/>
      <c r="CYE42" s="506"/>
      <c r="CYF42" s="506"/>
      <c r="CYG42" s="506"/>
      <c r="CYH42" s="506"/>
      <c r="CYI42" s="506"/>
      <c r="CYJ42" s="506"/>
      <c r="CYK42" s="506"/>
      <c r="CYL42" s="506"/>
      <c r="CYM42" s="506"/>
      <c r="CYN42" s="506"/>
      <c r="CYO42" s="506"/>
      <c r="CYP42" s="506"/>
      <c r="CYQ42" s="506"/>
      <c r="CYR42" s="506"/>
      <c r="CYS42" s="506"/>
      <c r="CYT42" s="506"/>
      <c r="CYU42" s="506"/>
      <c r="CYV42" s="506"/>
      <c r="CYW42" s="506"/>
      <c r="CYX42" s="506"/>
      <c r="CYY42" s="506"/>
      <c r="CYZ42" s="506"/>
      <c r="CZA42" s="506"/>
      <c r="CZB42" s="506"/>
      <c r="CZC42" s="506"/>
      <c r="CZD42" s="506"/>
      <c r="CZE42" s="506"/>
      <c r="CZF42" s="506"/>
      <c r="CZG42" s="506"/>
      <c r="CZH42" s="506"/>
      <c r="CZI42" s="506"/>
      <c r="CZJ42" s="506"/>
      <c r="CZK42" s="506"/>
      <c r="CZL42" s="506"/>
      <c r="CZM42" s="506"/>
      <c r="CZN42" s="506"/>
      <c r="CZO42" s="506"/>
      <c r="CZP42" s="506"/>
      <c r="CZQ42" s="506"/>
      <c r="CZR42" s="506"/>
      <c r="CZS42" s="506"/>
      <c r="CZT42" s="506"/>
      <c r="CZU42" s="506"/>
      <c r="CZV42" s="506"/>
      <c r="CZW42" s="506"/>
      <c r="CZX42" s="506"/>
      <c r="CZY42" s="506"/>
      <c r="CZZ42" s="506"/>
      <c r="DAA42" s="506"/>
      <c r="DAB42" s="506"/>
      <c r="DAC42" s="506"/>
      <c r="DAD42" s="506"/>
      <c r="DAE42" s="506"/>
      <c r="DAF42" s="506"/>
      <c r="DAG42" s="506"/>
      <c r="DAH42" s="506"/>
      <c r="DAI42" s="506"/>
      <c r="DAJ42" s="506"/>
      <c r="DAK42" s="506"/>
      <c r="DAL42" s="506"/>
      <c r="DAM42" s="506"/>
      <c r="DAN42" s="506"/>
      <c r="DAO42" s="506"/>
      <c r="DAP42" s="506"/>
      <c r="DAQ42" s="506"/>
      <c r="DAR42" s="506"/>
      <c r="DAS42" s="506"/>
      <c r="DAT42" s="506"/>
      <c r="DAU42" s="506"/>
      <c r="DAV42" s="506"/>
      <c r="DAW42" s="506"/>
      <c r="DAX42" s="506"/>
      <c r="DAY42" s="506"/>
      <c r="DAZ42" s="506"/>
      <c r="DBA42" s="506"/>
      <c r="DBB42" s="506"/>
      <c r="DBC42" s="506"/>
      <c r="DBD42" s="506"/>
      <c r="DBE42" s="506"/>
      <c r="DBF42" s="506"/>
      <c r="DBG42" s="506"/>
      <c r="DBH42" s="506"/>
      <c r="DBI42" s="506"/>
      <c r="DBJ42" s="506"/>
      <c r="DBK42" s="506"/>
      <c r="DBL42" s="506"/>
      <c r="DBM42" s="506"/>
      <c r="DBN42" s="506"/>
      <c r="DBO42" s="506"/>
      <c r="DBP42" s="506"/>
      <c r="DBQ42" s="506"/>
      <c r="DBR42" s="506"/>
      <c r="DBS42" s="506"/>
      <c r="DBT42" s="506"/>
      <c r="DBU42" s="506"/>
      <c r="DBV42" s="506"/>
      <c r="DBW42" s="506"/>
      <c r="DBX42" s="506"/>
      <c r="DBY42" s="506"/>
      <c r="DBZ42" s="506"/>
      <c r="DCA42" s="506"/>
      <c r="DCB42" s="506"/>
      <c r="DCC42" s="506"/>
      <c r="DCD42" s="506"/>
      <c r="DCE42" s="506"/>
      <c r="DCF42" s="506"/>
      <c r="DCG42" s="506"/>
      <c r="DCH42" s="506"/>
      <c r="DCI42" s="506"/>
      <c r="DCJ42" s="506"/>
      <c r="DCK42" s="506"/>
      <c r="DCL42" s="506"/>
      <c r="DCM42" s="506"/>
      <c r="DCN42" s="506"/>
      <c r="DCO42" s="506"/>
      <c r="DCP42" s="506"/>
      <c r="DCQ42" s="506"/>
      <c r="DCR42" s="506"/>
      <c r="DCS42" s="506"/>
      <c r="DCT42" s="506"/>
      <c r="DCU42" s="506"/>
      <c r="DCV42" s="506"/>
      <c r="DCW42" s="506"/>
      <c r="DCX42" s="506"/>
      <c r="DCY42" s="506"/>
      <c r="DCZ42" s="506"/>
      <c r="DDA42" s="506"/>
      <c r="DDB42" s="506"/>
      <c r="DDC42" s="506"/>
      <c r="DDD42" s="506"/>
      <c r="DDE42" s="506"/>
      <c r="DDF42" s="506"/>
      <c r="DDG42" s="506"/>
      <c r="DDH42" s="506"/>
      <c r="DDI42" s="506"/>
      <c r="DDJ42" s="506"/>
      <c r="DDK42" s="506"/>
      <c r="DDL42" s="506"/>
      <c r="DDM42" s="506"/>
      <c r="DDN42" s="506"/>
      <c r="DDO42" s="506"/>
      <c r="DDP42" s="506"/>
      <c r="DDQ42" s="506"/>
      <c r="DDR42" s="506"/>
      <c r="DDS42" s="506"/>
      <c r="DDT42" s="506"/>
      <c r="DDU42" s="506"/>
      <c r="DDV42" s="506"/>
      <c r="DDW42" s="506"/>
      <c r="DDX42" s="506"/>
      <c r="DDY42" s="506"/>
      <c r="DDZ42" s="506"/>
      <c r="DEA42" s="506"/>
      <c r="DEB42" s="506"/>
      <c r="DEC42" s="506"/>
      <c r="DED42" s="506"/>
      <c r="DEE42" s="506"/>
      <c r="DEF42" s="506"/>
      <c r="DEG42" s="506"/>
      <c r="DEH42" s="506"/>
      <c r="DEI42" s="506"/>
      <c r="DEJ42" s="506"/>
      <c r="DEK42" s="506"/>
      <c r="DEL42" s="506"/>
      <c r="DEM42" s="506"/>
      <c r="DEN42" s="506"/>
      <c r="DEO42" s="506"/>
      <c r="DEP42" s="506"/>
      <c r="DEQ42" s="506"/>
      <c r="DER42" s="506"/>
      <c r="DES42" s="506"/>
      <c r="DET42" s="506"/>
      <c r="DEU42" s="506"/>
      <c r="DEV42" s="506"/>
      <c r="DEW42" s="506"/>
      <c r="DEX42" s="506"/>
      <c r="DEY42" s="506"/>
      <c r="DEZ42" s="506"/>
      <c r="DFA42" s="506"/>
      <c r="DFB42" s="506"/>
      <c r="DFC42" s="506"/>
      <c r="DFD42" s="506"/>
      <c r="DFE42" s="506"/>
      <c r="DFF42" s="506"/>
      <c r="DFG42" s="506"/>
      <c r="DFH42" s="506"/>
      <c r="DFI42" s="506"/>
      <c r="DFJ42" s="506"/>
      <c r="DFK42" s="506"/>
      <c r="DFL42" s="506"/>
      <c r="DFM42" s="506"/>
      <c r="DFN42" s="506"/>
      <c r="DFO42" s="506"/>
      <c r="DFP42" s="506"/>
      <c r="DFQ42" s="506"/>
      <c r="DFR42" s="506"/>
      <c r="DFS42" s="506"/>
      <c r="DFT42" s="506"/>
      <c r="DFU42" s="506"/>
      <c r="DFV42" s="506"/>
      <c r="DFW42" s="506"/>
      <c r="DFX42" s="506"/>
      <c r="DFY42" s="506"/>
      <c r="DFZ42" s="506"/>
      <c r="DGA42" s="506"/>
      <c r="DGB42" s="506"/>
      <c r="DGC42" s="506"/>
      <c r="DGD42" s="506"/>
      <c r="DGE42" s="506"/>
      <c r="DGF42" s="506"/>
      <c r="DGG42" s="506"/>
      <c r="DGH42" s="506"/>
      <c r="DGI42" s="506"/>
      <c r="DGJ42" s="506"/>
      <c r="DGK42" s="506"/>
      <c r="DGL42" s="506"/>
      <c r="DGM42" s="506"/>
      <c r="DGN42" s="506"/>
      <c r="DGO42" s="506"/>
      <c r="DGP42" s="506"/>
      <c r="DGQ42" s="506"/>
      <c r="DGR42" s="506"/>
      <c r="DGS42" s="506"/>
      <c r="DGT42" s="506"/>
      <c r="DGU42" s="506"/>
      <c r="DGV42" s="506"/>
      <c r="DGW42" s="506"/>
      <c r="DGX42" s="506"/>
      <c r="DGY42" s="506"/>
      <c r="DGZ42" s="506"/>
      <c r="DHA42" s="506"/>
      <c r="DHB42" s="506"/>
      <c r="DHC42" s="506"/>
      <c r="DHD42" s="506"/>
      <c r="DHE42" s="506"/>
      <c r="DHF42" s="506"/>
      <c r="DHG42" s="506"/>
      <c r="DHH42" s="506"/>
      <c r="DHI42" s="506"/>
      <c r="DHJ42" s="506"/>
      <c r="DHK42" s="506"/>
      <c r="DHL42" s="506"/>
      <c r="DHM42" s="506"/>
      <c r="DHN42" s="506"/>
      <c r="DHO42" s="506"/>
      <c r="DHP42" s="506"/>
      <c r="DHQ42" s="506"/>
      <c r="DHR42" s="506"/>
      <c r="DHS42" s="506"/>
      <c r="DHT42" s="506"/>
      <c r="DHU42" s="506"/>
      <c r="DHV42" s="506"/>
      <c r="DHW42" s="506"/>
      <c r="DHX42" s="506"/>
      <c r="DHY42" s="506"/>
      <c r="DHZ42" s="506"/>
      <c r="DIA42" s="506"/>
      <c r="DIB42" s="506"/>
      <c r="DIC42" s="506"/>
      <c r="DID42" s="506"/>
      <c r="DIE42" s="506"/>
      <c r="DIF42" s="506"/>
      <c r="DIG42" s="506"/>
      <c r="DIH42" s="506"/>
      <c r="DII42" s="506"/>
      <c r="DIJ42" s="506"/>
      <c r="DIK42" s="506"/>
      <c r="DIL42" s="506"/>
      <c r="DIM42" s="506"/>
      <c r="DIN42" s="506"/>
      <c r="DIO42" s="506"/>
      <c r="DIP42" s="506"/>
      <c r="DIQ42" s="506"/>
      <c r="DIR42" s="506"/>
      <c r="DIS42" s="506"/>
      <c r="DIT42" s="506"/>
      <c r="DIU42" s="506"/>
      <c r="DIV42" s="506"/>
      <c r="DIW42" s="506"/>
      <c r="DIX42" s="506"/>
      <c r="DIY42" s="506"/>
      <c r="DIZ42" s="506"/>
      <c r="DJA42" s="506"/>
      <c r="DJB42" s="506"/>
      <c r="DJC42" s="506"/>
      <c r="DJD42" s="506"/>
      <c r="DJE42" s="506"/>
      <c r="DJF42" s="506"/>
      <c r="DJG42" s="506"/>
      <c r="DJH42" s="506"/>
      <c r="DJI42" s="506"/>
      <c r="DJJ42" s="506"/>
      <c r="DJK42" s="506"/>
      <c r="DJL42" s="506"/>
      <c r="DJM42" s="506"/>
      <c r="DJN42" s="506"/>
      <c r="DJO42" s="506"/>
      <c r="DJP42" s="506"/>
      <c r="DJQ42" s="506"/>
      <c r="DJR42" s="506"/>
      <c r="DJS42" s="506"/>
      <c r="DJT42" s="506"/>
      <c r="DJU42" s="506"/>
      <c r="DJV42" s="506"/>
      <c r="DJW42" s="506"/>
      <c r="DJX42" s="506"/>
      <c r="DJY42" s="506"/>
      <c r="DJZ42" s="506"/>
      <c r="DKA42" s="506"/>
      <c r="DKB42" s="506"/>
      <c r="DKC42" s="506"/>
      <c r="DKD42" s="506"/>
      <c r="DKE42" s="506"/>
      <c r="DKF42" s="506"/>
      <c r="DKG42" s="506"/>
      <c r="DKH42" s="506"/>
      <c r="DKI42" s="506"/>
      <c r="DKJ42" s="506"/>
      <c r="DKK42" s="506"/>
      <c r="DKL42" s="506"/>
      <c r="DKM42" s="506"/>
      <c r="DKN42" s="506"/>
      <c r="DKO42" s="506"/>
      <c r="DKP42" s="506"/>
      <c r="DKQ42" s="506"/>
      <c r="DKR42" s="506"/>
      <c r="DKS42" s="506"/>
      <c r="DKT42" s="506"/>
      <c r="DKU42" s="506"/>
      <c r="DKV42" s="506"/>
      <c r="DKW42" s="506"/>
      <c r="DKX42" s="506"/>
      <c r="DKY42" s="506"/>
      <c r="DKZ42" s="506"/>
      <c r="DLA42" s="506"/>
      <c r="DLB42" s="506"/>
      <c r="DLC42" s="506"/>
      <c r="DLD42" s="506"/>
      <c r="DLE42" s="506"/>
      <c r="DLF42" s="506"/>
      <c r="DLG42" s="506"/>
      <c r="DLH42" s="506"/>
      <c r="DLI42" s="506"/>
      <c r="DLJ42" s="506"/>
      <c r="DLK42" s="506"/>
      <c r="DLL42" s="506"/>
      <c r="DLM42" s="506"/>
      <c r="DLN42" s="506"/>
      <c r="DLO42" s="506"/>
      <c r="DLP42" s="506"/>
      <c r="DLQ42" s="506"/>
      <c r="DLR42" s="506"/>
      <c r="DLS42" s="506"/>
      <c r="DLT42" s="506"/>
      <c r="DLU42" s="506"/>
      <c r="DLV42" s="506"/>
      <c r="DLW42" s="506"/>
      <c r="DLX42" s="506"/>
      <c r="DLY42" s="506"/>
      <c r="DLZ42" s="506"/>
      <c r="DMA42" s="506"/>
      <c r="DMB42" s="506"/>
      <c r="DMC42" s="506"/>
      <c r="DMD42" s="506"/>
      <c r="DME42" s="506"/>
      <c r="DMF42" s="506"/>
      <c r="DMG42" s="506"/>
      <c r="DMH42" s="506"/>
      <c r="DMI42" s="506"/>
      <c r="DMJ42" s="506"/>
      <c r="DMK42" s="506"/>
      <c r="DML42" s="506"/>
      <c r="DMM42" s="506"/>
      <c r="DMN42" s="506"/>
      <c r="DMO42" s="506"/>
      <c r="DMP42" s="506"/>
      <c r="DMQ42" s="506"/>
      <c r="DMR42" s="506"/>
      <c r="DMS42" s="506"/>
      <c r="DMT42" s="506"/>
      <c r="DMU42" s="506"/>
      <c r="DMV42" s="506"/>
      <c r="DMW42" s="506"/>
      <c r="DMX42" s="506"/>
      <c r="DMY42" s="506"/>
      <c r="DMZ42" s="506"/>
      <c r="DNA42" s="506"/>
      <c r="DNB42" s="506"/>
      <c r="DNC42" s="506"/>
      <c r="DND42" s="506"/>
      <c r="DNE42" s="506"/>
      <c r="DNF42" s="506"/>
      <c r="DNG42" s="506"/>
      <c r="DNH42" s="506"/>
      <c r="DNI42" s="506"/>
      <c r="DNJ42" s="506"/>
      <c r="DNK42" s="506"/>
      <c r="DNL42" s="506"/>
      <c r="DNM42" s="506"/>
      <c r="DNN42" s="506"/>
      <c r="DNO42" s="506"/>
      <c r="DNP42" s="506"/>
      <c r="DNQ42" s="506"/>
      <c r="DNR42" s="506"/>
      <c r="DNS42" s="506"/>
      <c r="DNT42" s="506"/>
      <c r="DNU42" s="506"/>
      <c r="DNV42" s="506"/>
      <c r="DNW42" s="506"/>
      <c r="DNX42" s="506"/>
      <c r="DNY42" s="506"/>
      <c r="DNZ42" s="506"/>
      <c r="DOA42" s="506"/>
      <c r="DOB42" s="506"/>
      <c r="DOC42" s="506"/>
      <c r="DOD42" s="506"/>
      <c r="DOE42" s="506"/>
      <c r="DOF42" s="506"/>
      <c r="DOG42" s="506"/>
      <c r="DOH42" s="506"/>
      <c r="DOI42" s="506"/>
      <c r="DOJ42" s="506"/>
      <c r="DOK42" s="506"/>
      <c r="DOL42" s="506"/>
      <c r="DOM42" s="506"/>
      <c r="DON42" s="506"/>
      <c r="DOO42" s="506"/>
      <c r="DOP42" s="506"/>
      <c r="DOQ42" s="506"/>
      <c r="DOR42" s="506"/>
      <c r="DOS42" s="506"/>
      <c r="DOT42" s="506"/>
      <c r="DOU42" s="506"/>
      <c r="DOV42" s="506"/>
      <c r="DOW42" s="506"/>
      <c r="DOX42" s="506"/>
      <c r="DOY42" s="506"/>
      <c r="DOZ42" s="506"/>
      <c r="DPA42" s="506"/>
      <c r="DPB42" s="506"/>
      <c r="DPC42" s="506"/>
      <c r="DPD42" s="506"/>
      <c r="DPE42" s="506"/>
      <c r="DPF42" s="506"/>
      <c r="DPG42" s="506"/>
      <c r="DPH42" s="506"/>
      <c r="DPI42" s="506"/>
      <c r="DPJ42" s="506"/>
      <c r="DPK42" s="506"/>
      <c r="DPL42" s="506"/>
      <c r="DPM42" s="506"/>
      <c r="DPN42" s="506"/>
      <c r="DPO42" s="506"/>
      <c r="DPP42" s="506"/>
      <c r="DPQ42" s="506"/>
      <c r="DPR42" s="506"/>
      <c r="DPS42" s="506"/>
      <c r="DPT42" s="506"/>
      <c r="DPU42" s="506"/>
      <c r="DPV42" s="506"/>
      <c r="DPW42" s="506"/>
      <c r="DPX42" s="506"/>
      <c r="DPY42" s="506"/>
      <c r="DPZ42" s="506"/>
      <c r="DQA42" s="506"/>
      <c r="DQB42" s="506"/>
      <c r="DQC42" s="506"/>
      <c r="DQD42" s="506"/>
      <c r="DQE42" s="506"/>
      <c r="DQF42" s="506"/>
      <c r="DQG42" s="506"/>
      <c r="DQH42" s="506"/>
      <c r="DQI42" s="506"/>
      <c r="DQJ42" s="506"/>
      <c r="DQK42" s="506"/>
      <c r="DQL42" s="506"/>
      <c r="DQM42" s="506"/>
      <c r="DQN42" s="506"/>
      <c r="DQO42" s="506"/>
      <c r="DQP42" s="506"/>
      <c r="DQQ42" s="506"/>
      <c r="DQR42" s="506"/>
      <c r="DQS42" s="506"/>
      <c r="DQT42" s="506"/>
      <c r="DQU42" s="506"/>
      <c r="DQV42" s="506"/>
      <c r="DQW42" s="506"/>
      <c r="DQX42" s="506"/>
      <c r="DQY42" s="506"/>
      <c r="DQZ42" s="506"/>
      <c r="DRA42" s="506"/>
      <c r="DRB42" s="506"/>
      <c r="DRC42" s="506"/>
      <c r="DRD42" s="506"/>
      <c r="DRE42" s="506"/>
      <c r="DRF42" s="506"/>
      <c r="DRG42" s="506"/>
      <c r="DRH42" s="506"/>
      <c r="DRI42" s="506"/>
      <c r="DRJ42" s="506"/>
      <c r="DRK42" s="506"/>
      <c r="DRL42" s="506"/>
      <c r="DRM42" s="506"/>
      <c r="DRN42" s="506"/>
      <c r="DRO42" s="506"/>
      <c r="DRP42" s="506"/>
      <c r="DRQ42" s="506"/>
      <c r="DRR42" s="506"/>
      <c r="DRS42" s="506"/>
      <c r="DRT42" s="506"/>
      <c r="DRU42" s="506"/>
      <c r="DRV42" s="506"/>
      <c r="DRW42" s="506"/>
      <c r="DRX42" s="506"/>
      <c r="DRY42" s="506"/>
      <c r="DRZ42" s="506"/>
      <c r="DSA42" s="506"/>
      <c r="DSB42" s="506"/>
      <c r="DSC42" s="506"/>
      <c r="DSD42" s="506"/>
      <c r="DSE42" s="506"/>
      <c r="DSF42" s="506"/>
      <c r="DSG42" s="506"/>
      <c r="DSH42" s="506"/>
      <c r="DSI42" s="506"/>
      <c r="DSJ42" s="506"/>
      <c r="DSK42" s="506"/>
      <c r="DSL42" s="506"/>
      <c r="DSM42" s="506"/>
      <c r="DSN42" s="506"/>
      <c r="DSO42" s="506"/>
      <c r="DSP42" s="506"/>
      <c r="DSQ42" s="506"/>
      <c r="DSR42" s="506"/>
      <c r="DSS42" s="506"/>
      <c r="DST42" s="506"/>
      <c r="DSU42" s="506"/>
      <c r="DSV42" s="506"/>
      <c r="DSW42" s="506"/>
      <c r="DSX42" s="506"/>
      <c r="DSY42" s="506"/>
      <c r="DSZ42" s="506"/>
      <c r="DTA42" s="506"/>
      <c r="DTB42" s="506"/>
      <c r="DTC42" s="506"/>
      <c r="DTD42" s="506"/>
      <c r="DTE42" s="506"/>
      <c r="DTF42" s="506"/>
      <c r="DTG42" s="506"/>
      <c r="DTH42" s="506"/>
      <c r="DTI42" s="506"/>
      <c r="DTJ42" s="506"/>
      <c r="DTK42" s="506"/>
      <c r="DTL42" s="506"/>
      <c r="DTM42" s="506"/>
      <c r="DTN42" s="506"/>
      <c r="DTO42" s="506"/>
      <c r="DTP42" s="506"/>
      <c r="DTQ42" s="506"/>
      <c r="DTR42" s="506"/>
      <c r="DTS42" s="506"/>
      <c r="DTT42" s="506"/>
      <c r="DTU42" s="506"/>
      <c r="DTV42" s="506"/>
      <c r="DTW42" s="506"/>
      <c r="DTX42" s="506"/>
      <c r="DTY42" s="506"/>
      <c r="DTZ42" s="506"/>
      <c r="DUA42" s="506"/>
      <c r="DUB42" s="506"/>
      <c r="DUC42" s="506"/>
      <c r="DUD42" s="506"/>
      <c r="DUE42" s="506"/>
      <c r="DUF42" s="506"/>
      <c r="DUG42" s="506"/>
      <c r="DUH42" s="506"/>
      <c r="DUI42" s="506"/>
      <c r="DUJ42" s="506"/>
      <c r="DUK42" s="506"/>
      <c r="DUL42" s="506"/>
      <c r="DUM42" s="506"/>
      <c r="DUN42" s="506"/>
      <c r="DUO42" s="506"/>
      <c r="DUP42" s="506"/>
      <c r="DUQ42" s="506"/>
      <c r="DUR42" s="506"/>
      <c r="DUS42" s="506"/>
      <c r="DUT42" s="506"/>
      <c r="DUU42" s="506"/>
      <c r="DUV42" s="506"/>
      <c r="DUW42" s="506"/>
      <c r="DUX42" s="506"/>
      <c r="DUY42" s="506"/>
      <c r="DUZ42" s="506"/>
      <c r="DVA42" s="506"/>
      <c r="DVB42" s="506"/>
      <c r="DVC42" s="506"/>
      <c r="DVD42" s="506"/>
      <c r="DVE42" s="506"/>
      <c r="DVF42" s="506"/>
      <c r="DVG42" s="506"/>
      <c r="DVH42" s="506"/>
      <c r="DVI42" s="506"/>
      <c r="DVJ42" s="506"/>
      <c r="DVK42" s="506"/>
      <c r="DVL42" s="506"/>
      <c r="DVM42" s="506"/>
      <c r="DVN42" s="506"/>
      <c r="DVO42" s="506"/>
      <c r="DVP42" s="506"/>
      <c r="DVQ42" s="506"/>
      <c r="DVR42" s="506"/>
      <c r="DVS42" s="506"/>
      <c r="DVT42" s="506"/>
      <c r="DVU42" s="506"/>
      <c r="DVV42" s="506"/>
      <c r="DVW42" s="506"/>
      <c r="DVX42" s="506"/>
      <c r="DVY42" s="506"/>
      <c r="DVZ42" s="506"/>
      <c r="DWA42" s="506"/>
      <c r="DWB42" s="506"/>
      <c r="DWC42" s="506"/>
      <c r="DWD42" s="506"/>
      <c r="DWE42" s="506"/>
      <c r="DWF42" s="506"/>
      <c r="DWG42" s="506"/>
      <c r="DWH42" s="506"/>
      <c r="DWI42" s="506"/>
      <c r="DWJ42" s="506"/>
      <c r="DWK42" s="506"/>
      <c r="DWL42" s="506"/>
      <c r="DWM42" s="506"/>
      <c r="DWN42" s="506"/>
      <c r="DWO42" s="506"/>
      <c r="DWP42" s="506"/>
      <c r="DWQ42" s="506"/>
      <c r="DWR42" s="506"/>
      <c r="DWS42" s="506"/>
      <c r="DWT42" s="506"/>
      <c r="DWU42" s="506"/>
      <c r="DWV42" s="506"/>
      <c r="DWW42" s="506"/>
      <c r="DWX42" s="506"/>
      <c r="DWY42" s="506"/>
      <c r="DWZ42" s="506"/>
      <c r="DXA42" s="506"/>
      <c r="DXB42" s="506"/>
      <c r="DXC42" s="506"/>
      <c r="DXD42" s="506"/>
      <c r="DXE42" s="506"/>
      <c r="DXF42" s="506"/>
      <c r="DXG42" s="506"/>
      <c r="DXH42" s="506"/>
      <c r="DXI42" s="506"/>
      <c r="DXJ42" s="506"/>
      <c r="DXK42" s="506"/>
      <c r="DXL42" s="506"/>
      <c r="DXM42" s="506"/>
      <c r="DXN42" s="506"/>
      <c r="DXO42" s="506"/>
      <c r="DXP42" s="506"/>
      <c r="DXQ42" s="506"/>
      <c r="DXR42" s="506"/>
      <c r="DXS42" s="506"/>
      <c r="DXT42" s="506"/>
      <c r="DXU42" s="506"/>
      <c r="DXV42" s="506"/>
      <c r="DXW42" s="506"/>
      <c r="DXX42" s="506"/>
      <c r="DXY42" s="506"/>
      <c r="DXZ42" s="506"/>
      <c r="DYA42" s="506"/>
      <c r="DYB42" s="506"/>
      <c r="DYC42" s="506"/>
      <c r="DYD42" s="506"/>
      <c r="DYE42" s="506"/>
      <c r="DYF42" s="506"/>
      <c r="DYG42" s="506"/>
      <c r="DYH42" s="506"/>
      <c r="DYI42" s="506"/>
      <c r="DYJ42" s="506"/>
      <c r="DYK42" s="506"/>
      <c r="DYL42" s="506"/>
      <c r="DYM42" s="506"/>
      <c r="DYN42" s="506"/>
      <c r="DYO42" s="506"/>
      <c r="DYP42" s="506"/>
      <c r="DYQ42" s="506"/>
      <c r="DYR42" s="506"/>
      <c r="DYS42" s="506"/>
      <c r="DYT42" s="506"/>
      <c r="DYU42" s="506"/>
      <c r="DYV42" s="506"/>
      <c r="DYW42" s="506"/>
      <c r="DYX42" s="506"/>
      <c r="DYY42" s="506"/>
      <c r="DYZ42" s="506"/>
      <c r="DZA42" s="506"/>
      <c r="DZB42" s="506"/>
      <c r="DZC42" s="506"/>
      <c r="DZD42" s="506"/>
      <c r="DZE42" s="506"/>
      <c r="DZF42" s="506"/>
      <c r="DZG42" s="506"/>
      <c r="DZH42" s="506"/>
      <c r="DZI42" s="506"/>
      <c r="DZJ42" s="506"/>
      <c r="DZK42" s="506"/>
      <c r="DZL42" s="506"/>
      <c r="DZM42" s="506"/>
      <c r="DZN42" s="506"/>
      <c r="DZO42" s="506"/>
      <c r="DZP42" s="506"/>
      <c r="DZQ42" s="506"/>
      <c r="DZR42" s="506"/>
      <c r="DZS42" s="506"/>
      <c r="DZT42" s="506"/>
      <c r="DZU42" s="506"/>
      <c r="DZV42" s="506"/>
      <c r="DZW42" s="506"/>
      <c r="DZX42" s="506"/>
      <c r="DZY42" s="506"/>
      <c r="DZZ42" s="506"/>
      <c r="EAA42" s="506"/>
      <c r="EAB42" s="506"/>
      <c r="EAC42" s="506"/>
      <c r="EAD42" s="506"/>
      <c r="EAE42" s="506"/>
      <c r="EAF42" s="506"/>
      <c r="EAG42" s="506"/>
      <c r="EAH42" s="506"/>
      <c r="EAI42" s="506"/>
      <c r="EAJ42" s="506"/>
      <c r="EAK42" s="506"/>
      <c r="EAL42" s="506"/>
      <c r="EAM42" s="506"/>
      <c r="EAN42" s="506"/>
      <c r="EAO42" s="506"/>
      <c r="EAP42" s="506"/>
      <c r="EAQ42" s="506"/>
      <c r="EAR42" s="506"/>
      <c r="EAS42" s="506"/>
      <c r="EAT42" s="506"/>
      <c r="EAU42" s="506"/>
      <c r="EAV42" s="506"/>
      <c r="EAW42" s="506"/>
      <c r="EAX42" s="506"/>
      <c r="EAY42" s="506"/>
      <c r="EAZ42" s="506"/>
      <c r="EBA42" s="506"/>
      <c r="EBB42" s="506"/>
      <c r="EBC42" s="506"/>
      <c r="EBD42" s="506"/>
      <c r="EBE42" s="506"/>
      <c r="EBF42" s="506"/>
      <c r="EBG42" s="506"/>
      <c r="EBH42" s="506"/>
      <c r="EBI42" s="506"/>
      <c r="EBJ42" s="506"/>
      <c r="EBK42" s="506"/>
      <c r="EBL42" s="506"/>
      <c r="EBM42" s="506"/>
      <c r="EBN42" s="506"/>
      <c r="EBO42" s="506"/>
      <c r="EBP42" s="506"/>
      <c r="EBQ42" s="506"/>
      <c r="EBR42" s="506"/>
      <c r="EBS42" s="506"/>
      <c r="EBT42" s="506"/>
      <c r="EBU42" s="506"/>
      <c r="EBV42" s="506"/>
      <c r="EBW42" s="506"/>
      <c r="EBX42" s="506"/>
      <c r="EBY42" s="506"/>
      <c r="EBZ42" s="506"/>
      <c r="ECA42" s="506"/>
      <c r="ECB42" s="506"/>
      <c r="ECC42" s="506"/>
      <c r="ECD42" s="506"/>
      <c r="ECE42" s="506"/>
      <c r="ECF42" s="506"/>
      <c r="ECG42" s="506"/>
      <c r="ECH42" s="506"/>
      <c r="ECI42" s="506"/>
      <c r="ECJ42" s="506"/>
      <c r="ECK42" s="506"/>
      <c r="ECL42" s="506"/>
      <c r="ECM42" s="506"/>
      <c r="ECN42" s="506"/>
      <c r="ECO42" s="506"/>
      <c r="ECP42" s="506"/>
      <c r="ECQ42" s="506"/>
      <c r="ECR42" s="506"/>
      <c r="ECS42" s="506"/>
      <c r="ECT42" s="506"/>
      <c r="ECU42" s="506"/>
      <c r="ECV42" s="506"/>
      <c r="ECW42" s="506"/>
      <c r="ECX42" s="506"/>
      <c r="ECY42" s="506"/>
      <c r="ECZ42" s="506"/>
      <c r="EDA42" s="506"/>
      <c r="EDB42" s="506"/>
      <c r="EDC42" s="506"/>
      <c r="EDD42" s="506"/>
      <c r="EDE42" s="506"/>
      <c r="EDF42" s="506"/>
      <c r="EDG42" s="506"/>
      <c r="EDH42" s="506"/>
      <c r="EDI42" s="506"/>
      <c r="EDJ42" s="506"/>
      <c r="EDK42" s="506"/>
      <c r="EDL42" s="506"/>
      <c r="EDM42" s="506"/>
      <c r="EDN42" s="506"/>
      <c r="EDO42" s="506"/>
      <c r="EDP42" s="506"/>
      <c r="EDQ42" s="506"/>
      <c r="EDR42" s="506"/>
      <c r="EDS42" s="506"/>
      <c r="EDT42" s="506"/>
      <c r="EDU42" s="506"/>
      <c r="EDV42" s="506"/>
      <c r="EDW42" s="506"/>
      <c r="EDX42" s="506"/>
      <c r="EDY42" s="506"/>
      <c r="EDZ42" s="506"/>
      <c r="EEA42" s="506"/>
      <c r="EEB42" s="506"/>
      <c r="EEC42" s="506"/>
      <c r="EED42" s="506"/>
      <c r="EEE42" s="506"/>
      <c r="EEF42" s="506"/>
      <c r="EEG42" s="506"/>
      <c r="EEH42" s="506"/>
      <c r="EEI42" s="506"/>
      <c r="EEJ42" s="506"/>
      <c r="EEK42" s="506"/>
      <c r="EEL42" s="506"/>
      <c r="EEM42" s="506"/>
      <c r="EEN42" s="506"/>
      <c r="EEO42" s="506"/>
      <c r="EEP42" s="506"/>
      <c r="EEQ42" s="506"/>
      <c r="EER42" s="506"/>
      <c r="EES42" s="506"/>
      <c r="EET42" s="506"/>
      <c r="EEU42" s="506"/>
      <c r="EEV42" s="506"/>
      <c r="EEW42" s="506"/>
      <c r="EEX42" s="506"/>
      <c r="EEY42" s="506"/>
      <c r="EEZ42" s="506"/>
      <c r="EFA42" s="506"/>
      <c r="EFB42" s="506"/>
      <c r="EFC42" s="506"/>
      <c r="EFD42" s="506"/>
      <c r="EFE42" s="506"/>
      <c r="EFF42" s="506"/>
      <c r="EFG42" s="506"/>
      <c r="EFH42" s="506"/>
      <c r="EFI42" s="506"/>
      <c r="EFJ42" s="506"/>
      <c r="EFK42" s="506"/>
      <c r="EFL42" s="506"/>
      <c r="EFM42" s="506"/>
      <c r="EFN42" s="506"/>
      <c r="EFO42" s="506"/>
      <c r="EFP42" s="506"/>
      <c r="EFQ42" s="506"/>
      <c r="EFR42" s="506"/>
      <c r="EFS42" s="506"/>
      <c r="EFT42" s="506"/>
      <c r="EFU42" s="506"/>
      <c r="EFV42" s="506"/>
      <c r="EFW42" s="506"/>
      <c r="EFX42" s="506"/>
      <c r="EFY42" s="506"/>
      <c r="EFZ42" s="506"/>
      <c r="EGA42" s="506"/>
      <c r="EGB42" s="506"/>
      <c r="EGC42" s="506"/>
      <c r="EGD42" s="506"/>
      <c r="EGE42" s="506"/>
      <c r="EGF42" s="506"/>
      <c r="EGG42" s="506"/>
      <c r="EGH42" s="506"/>
      <c r="EGI42" s="506"/>
      <c r="EGJ42" s="506"/>
      <c r="EGK42" s="506"/>
      <c r="EGL42" s="506"/>
      <c r="EGM42" s="506"/>
      <c r="EGN42" s="506"/>
      <c r="EGO42" s="506"/>
      <c r="EGP42" s="506"/>
      <c r="EGQ42" s="506"/>
      <c r="EGR42" s="506"/>
      <c r="EGS42" s="506"/>
      <c r="EGT42" s="506"/>
      <c r="EGU42" s="506"/>
      <c r="EGV42" s="506"/>
      <c r="EGW42" s="506"/>
      <c r="EGX42" s="506"/>
      <c r="EGY42" s="506"/>
      <c r="EGZ42" s="506"/>
      <c r="EHA42" s="506"/>
      <c r="EHB42" s="506"/>
      <c r="EHC42" s="506"/>
      <c r="EHD42" s="506"/>
      <c r="EHE42" s="506"/>
      <c r="EHF42" s="506"/>
      <c r="EHG42" s="506"/>
      <c r="EHH42" s="506"/>
      <c r="EHI42" s="506"/>
      <c r="EHJ42" s="506"/>
      <c r="EHK42" s="506"/>
      <c r="EHL42" s="506"/>
      <c r="EHM42" s="506"/>
      <c r="EHN42" s="506"/>
      <c r="EHO42" s="506"/>
      <c r="EHP42" s="506"/>
      <c r="EHQ42" s="506"/>
      <c r="EHR42" s="506"/>
      <c r="EHS42" s="506"/>
      <c r="EHT42" s="506"/>
      <c r="EHU42" s="506"/>
      <c r="EHV42" s="506"/>
      <c r="EHW42" s="506"/>
      <c r="EHX42" s="506"/>
      <c r="EHY42" s="506"/>
      <c r="EHZ42" s="506"/>
      <c r="EIA42" s="506"/>
      <c r="EIB42" s="506"/>
      <c r="EIC42" s="506"/>
      <c r="EID42" s="506"/>
      <c r="EIE42" s="506"/>
      <c r="EIF42" s="506"/>
      <c r="EIG42" s="506"/>
      <c r="EIH42" s="506"/>
      <c r="EII42" s="506"/>
      <c r="EIJ42" s="506"/>
      <c r="EIK42" s="506"/>
      <c r="EIL42" s="506"/>
      <c r="EIM42" s="506"/>
      <c r="EIN42" s="506"/>
      <c r="EIO42" s="506"/>
      <c r="EIP42" s="506"/>
      <c r="EIQ42" s="506"/>
      <c r="EIR42" s="506"/>
      <c r="EIS42" s="506"/>
      <c r="EIT42" s="506"/>
      <c r="EIU42" s="506"/>
      <c r="EIV42" s="506"/>
      <c r="EIW42" s="506"/>
      <c r="EIX42" s="506"/>
      <c r="EIY42" s="506"/>
      <c r="EIZ42" s="506"/>
      <c r="EJA42" s="506"/>
      <c r="EJB42" s="506"/>
      <c r="EJC42" s="506"/>
      <c r="EJD42" s="506"/>
      <c r="EJE42" s="506"/>
      <c r="EJF42" s="506"/>
      <c r="EJG42" s="506"/>
      <c r="EJH42" s="506"/>
      <c r="EJI42" s="506"/>
      <c r="EJJ42" s="506"/>
      <c r="EJK42" s="506"/>
      <c r="EJL42" s="506"/>
      <c r="EJM42" s="506"/>
      <c r="EJN42" s="506"/>
      <c r="EJO42" s="506"/>
      <c r="EJP42" s="506"/>
      <c r="EJQ42" s="506"/>
      <c r="EJR42" s="506"/>
      <c r="EJS42" s="506"/>
      <c r="EJT42" s="506"/>
      <c r="EJU42" s="506"/>
      <c r="EJV42" s="506"/>
      <c r="EJW42" s="506"/>
      <c r="EJX42" s="506"/>
      <c r="EJY42" s="506"/>
      <c r="EJZ42" s="506"/>
      <c r="EKA42" s="506"/>
      <c r="EKB42" s="506"/>
      <c r="EKC42" s="506"/>
      <c r="EKD42" s="506"/>
      <c r="EKE42" s="506"/>
      <c r="EKF42" s="506"/>
      <c r="EKG42" s="506"/>
      <c r="EKH42" s="506"/>
      <c r="EKI42" s="506"/>
      <c r="EKJ42" s="506"/>
      <c r="EKK42" s="506"/>
      <c r="EKL42" s="506"/>
      <c r="EKM42" s="506"/>
      <c r="EKN42" s="506"/>
      <c r="EKO42" s="506"/>
      <c r="EKP42" s="506"/>
      <c r="EKQ42" s="506"/>
      <c r="EKR42" s="506"/>
      <c r="EKS42" s="506"/>
      <c r="EKT42" s="506"/>
      <c r="EKU42" s="506"/>
      <c r="EKV42" s="506"/>
      <c r="EKW42" s="506"/>
      <c r="EKX42" s="506"/>
      <c r="EKY42" s="506"/>
      <c r="EKZ42" s="506"/>
      <c r="ELA42" s="506"/>
      <c r="ELB42" s="506"/>
      <c r="ELC42" s="506"/>
      <c r="ELD42" s="506"/>
      <c r="ELE42" s="506"/>
      <c r="ELF42" s="506"/>
      <c r="ELG42" s="506"/>
      <c r="ELH42" s="506"/>
      <c r="ELI42" s="506"/>
      <c r="ELJ42" s="506"/>
      <c r="ELK42" s="506"/>
      <c r="ELL42" s="506"/>
      <c r="ELM42" s="506"/>
      <c r="ELN42" s="506"/>
      <c r="ELO42" s="506"/>
      <c r="ELP42" s="506"/>
      <c r="ELQ42" s="506"/>
      <c r="ELR42" s="506"/>
      <c r="ELS42" s="506"/>
      <c r="ELT42" s="506"/>
      <c r="ELU42" s="506"/>
      <c r="ELV42" s="506"/>
      <c r="ELW42" s="506"/>
      <c r="ELX42" s="506"/>
      <c r="ELY42" s="506"/>
      <c r="ELZ42" s="506"/>
      <c r="EMA42" s="506"/>
      <c r="EMB42" s="506"/>
      <c r="EMC42" s="506"/>
      <c r="EMD42" s="506"/>
      <c r="EME42" s="506"/>
      <c r="EMF42" s="506"/>
      <c r="EMG42" s="506"/>
      <c r="EMH42" s="506"/>
      <c r="EMI42" s="506"/>
      <c r="EMJ42" s="506"/>
      <c r="EMK42" s="506"/>
      <c r="EML42" s="506"/>
      <c r="EMM42" s="506"/>
      <c r="EMN42" s="506"/>
      <c r="EMO42" s="506"/>
      <c r="EMP42" s="506"/>
      <c r="EMQ42" s="506"/>
      <c r="EMR42" s="506"/>
      <c r="EMS42" s="506"/>
      <c r="EMT42" s="506"/>
      <c r="EMU42" s="506"/>
      <c r="EMV42" s="506"/>
      <c r="EMW42" s="506"/>
      <c r="EMX42" s="506"/>
      <c r="EMY42" s="506"/>
      <c r="EMZ42" s="506"/>
      <c r="ENA42" s="506"/>
      <c r="ENB42" s="506"/>
      <c r="ENC42" s="506"/>
      <c r="END42" s="506"/>
      <c r="ENE42" s="506"/>
      <c r="ENF42" s="506"/>
      <c r="ENG42" s="506"/>
      <c r="ENH42" s="506"/>
      <c r="ENI42" s="506"/>
      <c r="ENJ42" s="506"/>
      <c r="ENK42" s="506"/>
      <c r="ENL42" s="506"/>
      <c r="ENM42" s="506"/>
      <c r="ENN42" s="506"/>
      <c r="ENO42" s="506"/>
      <c r="ENP42" s="506"/>
      <c r="ENQ42" s="506"/>
      <c r="ENR42" s="506"/>
      <c r="ENS42" s="506"/>
      <c r="ENT42" s="506"/>
      <c r="ENU42" s="506"/>
      <c r="ENV42" s="506"/>
      <c r="ENW42" s="506"/>
      <c r="ENX42" s="506"/>
      <c r="ENY42" s="506"/>
      <c r="ENZ42" s="506"/>
      <c r="EOA42" s="506"/>
      <c r="EOB42" s="506"/>
      <c r="EOC42" s="506"/>
      <c r="EOD42" s="506"/>
      <c r="EOE42" s="506"/>
      <c r="EOF42" s="506"/>
      <c r="EOG42" s="506"/>
      <c r="EOH42" s="506"/>
      <c r="EOI42" s="506"/>
      <c r="EOJ42" s="506"/>
      <c r="EOK42" s="506"/>
      <c r="EOL42" s="506"/>
      <c r="EOM42" s="506"/>
      <c r="EON42" s="506"/>
      <c r="EOO42" s="506"/>
      <c r="EOP42" s="506"/>
      <c r="EOQ42" s="506"/>
      <c r="EOR42" s="506"/>
      <c r="EOS42" s="506"/>
      <c r="EOT42" s="506"/>
      <c r="EOU42" s="506"/>
      <c r="EOV42" s="506"/>
      <c r="EOW42" s="506"/>
      <c r="EOX42" s="506"/>
      <c r="EOY42" s="506"/>
      <c r="EOZ42" s="506"/>
      <c r="EPA42" s="506"/>
      <c r="EPB42" s="506"/>
      <c r="EPC42" s="506"/>
      <c r="EPD42" s="506"/>
      <c r="EPE42" s="506"/>
      <c r="EPF42" s="506"/>
      <c r="EPG42" s="506"/>
      <c r="EPH42" s="506"/>
      <c r="EPI42" s="506"/>
      <c r="EPJ42" s="506"/>
      <c r="EPK42" s="506"/>
      <c r="EPL42" s="506"/>
      <c r="EPM42" s="506"/>
      <c r="EPN42" s="506"/>
      <c r="EPO42" s="506"/>
      <c r="EPP42" s="506"/>
      <c r="EPQ42" s="506"/>
      <c r="EPR42" s="506"/>
      <c r="EPS42" s="506"/>
      <c r="EPT42" s="506"/>
      <c r="EPU42" s="506"/>
      <c r="EPV42" s="506"/>
      <c r="EPW42" s="506"/>
      <c r="EPX42" s="506"/>
      <c r="EPY42" s="506"/>
      <c r="EPZ42" s="506"/>
      <c r="EQA42" s="506"/>
      <c r="EQB42" s="506"/>
      <c r="EQC42" s="506"/>
      <c r="EQD42" s="506"/>
      <c r="EQE42" s="506"/>
      <c r="EQF42" s="506"/>
      <c r="EQG42" s="506"/>
      <c r="EQH42" s="506"/>
      <c r="EQI42" s="506"/>
      <c r="EQJ42" s="506"/>
      <c r="EQK42" s="506"/>
      <c r="EQL42" s="506"/>
      <c r="EQM42" s="506"/>
      <c r="EQN42" s="506"/>
      <c r="EQO42" s="506"/>
      <c r="EQP42" s="506"/>
      <c r="EQQ42" s="506"/>
      <c r="EQR42" s="506"/>
      <c r="EQS42" s="506"/>
      <c r="EQT42" s="506"/>
      <c r="EQU42" s="506"/>
      <c r="EQV42" s="506"/>
      <c r="EQW42" s="506"/>
      <c r="EQX42" s="506"/>
      <c r="EQY42" s="506"/>
      <c r="EQZ42" s="506"/>
      <c r="ERA42" s="506"/>
      <c r="ERB42" s="506"/>
      <c r="ERC42" s="506"/>
      <c r="ERD42" s="506"/>
      <c r="ERE42" s="506"/>
      <c r="ERF42" s="506"/>
      <c r="ERG42" s="506"/>
      <c r="ERH42" s="506"/>
      <c r="ERI42" s="506"/>
      <c r="ERJ42" s="506"/>
      <c r="ERK42" s="506"/>
      <c r="ERL42" s="506"/>
      <c r="ERM42" s="506"/>
      <c r="ERN42" s="506"/>
      <c r="ERO42" s="506"/>
      <c r="ERP42" s="506"/>
      <c r="ERQ42" s="506"/>
      <c r="ERR42" s="506"/>
      <c r="ERS42" s="506"/>
      <c r="ERT42" s="506"/>
      <c r="ERU42" s="506"/>
      <c r="ERV42" s="506"/>
      <c r="ERW42" s="506"/>
      <c r="ERX42" s="506"/>
      <c r="ERY42" s="506"/>
      <c r="ERZ42" s="506"/>
      <c r="ESA42" s="506"/>
      <c r="ESB42" s="506"/>
      <c r="ESC42" s="506"/>
      <c r="ESD42" s="506"/>
      <c r="ESE42" s="506"/>
      <c r="ESF42" s="506"/>
      <c r="ESG42" s="506"/>
      <c r="ESH42" s="506"/>
      <c r="ESI42" s="506"/>
      <c r="ESJ42" s="506"/>
      <c r="ESK42" s="506"/>
      <c r="ESL42" s="506"/>
      <c r="ESM42" s="506"/>
      <c r="ESN42" s="506"/>
      <c r="ESO42" s="506"/>
      <c r="ESP42" s="506"/>
      <c r="ESQ42" s="506"/>
      <c r="ESR42" s="506"/>
      <c r="ESS42" s="506"/>
      <c r="EST42" s="506"/>
      <c r="ESU42" s="506"/>
      <c r="ESV42" s="506"/>
      <c r="ESW42" s="506"/>
      <c r="ESX42" s="506"/>
      <c r="ESY42" s="506"/>
      <c r="ESZ42" s="506"/>
      <c r="ETA42" s="506"/>
      <c r="ETB42" s="506"/>
      <c r="ETC42" s="506"/>
      <c r="ETD42" s="506"/>
      <c r="ETE42" s="506"/>
      <c r="ETF42" s="506"/>
      <c r="ETG42" s="506"/>
      <c r="ETH42" s="506"/>
      <c r="ETI42" s="506"/>
      <c r="ETJ42" s="506"/>
      <c r="ETK42" s="506"/>
      <c r="ETL42" s="506"/>
      <c r="ETM42" s="506"/>
      <c r="ETN42" s="506"/>
      <c r="ETO42" s="506"/>
      <c r="ETP42" s="506"/>
      <c r="ETQ42" s="506"/>
      <c r="ETR42" s="506"/>
      <c r="ETS42" s="506"/>
      <c r="ETT42" s="506"/>
      <c r="ETU42" s="506"/>
      <c r="ETV42" s="506"/>
      <c r="ETW42" s="506"/>
      <c r="ETX42" s="506"/>
      <c r="ETY42" s="506"/>
      <c r="ETZ42" s="506"/>
      <c r="EUA42" s="506"/>
      <c r="EUB42" s="506"/>
      <c r="EUC42" s="506"/>
      <c r="EUD42" s="506"/>
      <c r="EUE42" s="506"/>
      <c r="EUF42" s="506"/>
      <c r="EUG42" s="506"/>
      <c r="EUH42" s="506"/>
      <c r="EUI42" s="506"/>
      <c r="EUJ42" s="506"/>
      <c r="EUK42" s="506"/>
      <c r="EUL42" s="506"/>
      <c r="EUM42" s="506"/>
      <c r="EUN42" s="506"/>
      <c r="EUO42" s="506"/>
      <c r="EUP42" s="506"/>
      <c r="EUQ42" s="506"/>
      <c r="EUR42" s="506"/>
      <c r="EUS42" s="506"/>
      <c r="EUT42" s="506"/>
      <c r="EUU42" s="506"/>
      <c r="EUV42" s="506"/>
      <c r="EUW42" s="506"/>
      <c r="EUX42" s="506"/>
      <c r="EUY42" s="506"/>
      <c r="EUZ42" s="506"/>
      <c r="EVA42" s="506"/>
      <c r="EVB42" s="506"/>
      <c r="EVC42" s="506"/>
      <c r="EVD42" s="506"/>
      <c r="EVE42" s="506"/>
      <c r="EVF42" s="506"/>
      <c r="EVG42" s="506"/>
      <c r="EVH42" s="506"/>
      <c r="EVI42" s="506"/>
      <c r="EVJ42" s="506"/>
      <c r="EVK42" s="506"/>
      <c r="EVL42" s="506"/>
      <c r="EVM42" s="506"/>
      <c r="EVN42" s="506"/>
      <c r="EVO42" s="506"/>
      <c r="EVP42" s="506"/>
      <c r="EVQ42" s="506"/>
      <c r="EVR42" s="506"/>
      <c r="EVS42" s="506"/>
      <c r="EVT42" s="506"/>
      <c r="EVU42" s="506"/>
      <c r="EVV42" s="506"/>
      <c r="EVW42" s="506"/>
      <c r="EVX42" s="506"/>
      <c r="EVY42" s="506"/>
      <c r="EVZ42" s="506"/>
      <c r="EWA42" s="506"/>
      <c r="EWB42" s="506"/>
      <c r="EWC42" s="506"/>
      <c r="EWD42" s="506"/>
      <c r="EWE42" s="506"/>
      <c r="EWF42" s="506"/>
      <c r="EWG42" s="506"/>
      <c r="EWH42" s="506"/>
      <c r="EWI42" s="506"/>
      <c r="EWJ42" s="506"/>
      <c r="EWK42" s="506"/>
      <c r="EWL42" s="506"/>
      <c r="EWM42" s="506"/>
      <c r="EWN42" s="506"/>
      <c r="EWO42" s="506"/>
      <c r="EWP42" s="506"/>
      <c r="EWQ42" s="506"/>
      <c r="EWR42" s="506"/>
      <c r="EWS42" s="506"/>
      <c r="EWT42" s="506"/>
      <c r="EWU42" s="506"/>
      <c r="EWV42" s="506"/>
      <c r="EWW42" s="506"/>
      <c r="EWX42" s="506"/>
      <c r="EWY42" s="506"/>
      <c r="EWZ42" s="506"/>
      <c r="EXA42" s="506"/>
      <c r="EXB42" s="506"/>
      <c r="EXC42" s="506"/>
      <c r="EXD42" s="506"/>
      <c r="EXE42" s="506"/>
      <c r="EXF42" s="506"/>
      <c r="EXG42" s="506"/>
      <c r="EXH42" s="506"/>
      <c r="EXI42" s="506"/>
      <c r="EXJ42" s="506"/>
      <c r="EXK42" s="506"/>
      <c r="EXL42" s="506"/>
      <c r="EXM42" s="506"/>
      <c r="EXN42" s="506"/>
      <c r="EXO42" s="506"/>
      <c r="EXP42" s="506"/>
      <c r="EXQ42" s="506"/>
      <c r="EXR42" s="506"/>
      <c r="EXS42" s="506"/>
      <c r="EXT42" s="506"/>
      <c r="EXU42" s="506"/>
      <c r="EXV42" s="506"/>
      <c r="EXW42" s="506"/>
      <c r="EXX42" s="506"/>
      <c r="EXY42" s="506"/>
      <c r="EXZ42" s="506"/>
      <c r="EYA42" s="506"/>
      <c r="EYB42" s="506"/>
      <c r="EYC42" s="506"/>
      <c r="EYD42" s="506"/>
      <c r="EYE42" s="506"/>
      <c r="EYF42" s="506"/>
      <c r="EYG42" s="506"/>
      <c r="EYH42" s="506"/>
      <c r="EYI42" s="506"/>
      <c r="EYJ42" s="506"/>
      <c r="EYK42" s="506"/>
      <c r="EYL42" s="506"/>
      <c r="EYM42" s="506"/>
      <c r="EYN42" s="506"/>
      <c r="EYO42" s="506"/>
      <c r="EYP42" s="506"/>
      <c r="EYQ42" s="506"/>
      <c r="EYR42" s="506"/>
      <c r="EYS42" s="506"/>
      <c r="EYT42" s="506"/>
      <c r="EYU42" s="506"/>
      <c r="EYV42" s="506"/>
      <c r="EYW42" s="506"/>
      <c r="EYX42" s="506"/>
      <c r="EYY42" s="506"/>
      <c r="EYZ42" s="506"/>
      <c r="EZA42" s="506"/>
      <c r="EZB42" s="506"/>
      <c r="EZC42" s="506"/>
      <c r="EZD42" s="506"/>
      <c r="EZE42" s="506"/>
      <c r="EZF42" s="506"/>
      <c r="EZG42" s="506"/>
      <c r="EZH42" s="506"/>
      <c r="EZI42" s="506"/>
      <c r="EZJ42" s="506"/>
      <c r="EZK42" s="506"/>
      <c r="EZL42" s="506"/>
      <c r="EZM42" s="506"/>
      <c r="EZN42" s="506"/>
      <c r="EZO42" s="506"/>
      <c r="EZP42" s="506"/>
      <c r="EZQ42" s="506"/>
      <c r="EZR42" s="506"/>
      <c r="EZS42" s="506"/>
      <c r="EZT42" s="506"/>
      <c r="EZU42" s="506"/>
      <c r="EZV42" s="506"/>
      <c r="EZW42" s="506"/>
      <c r="EZX42" s="506"/>
      <c r="EZY42" s="506"/>
      <c r="EZZ42" s="506"/>
      <c r="FAA42" s="506"/>
      <c r="FAB42" s="506"/>
      <c r="FAC42" s="506"/>
      <c r="FAD42" s="506"/>
      <c r="FAE42" s="506"/>
      <c r="FAF42" s="506"/>
      <c r="FAG42" s="506"/>
      <c r="FAH42" s="506"/>
      <c r="FAI42" s="506"/>
      <c r="FAJ42" s="506"/>
      <c r="FAK42" s="506"/>
      <c r="FAL42" s="506"/>
      <c r="FAM42" s="506"/>
      <c r="FAN42" s="506"/>
      <c r="FAO42" s="506"/>
      <c r="FAP42" s="506"/>
      <c r="FAQ42" s="506"/>
      <c r="FAR42" s="506"/>
      <c r="FAS42" s="506"/>
      <c r="FAT42" s="506"/>
      <c r="FAU42" s="506"/>
      <c r="FAV42" s="506"/>
      <c r="FAW42" s="506"/>
      <c r="FAX42" s="506"/>
      <c r="FAY42" s="506"/>
      <c r="FAZ42" s="506"/>
      <c r="FBA42" s="506"/>
      <c r="FBB42" s="506"/>
      <c r="FBC42" s="506"/>
      <c r="FBD42" s="506"/>
      <c r="FBE42" s="506"/>
      <c r="FBF42" s="506"/>
      <c r="FBG42" s="506"/>
      <c r="FBH42" s="506"/>
      <c r="FBI42" s="506"/>
      <c r="FBJ42" s="506"/>
      <c r="FBK42" s="506"/>
      <c r="FBL42" s="506"/>
      <c r="FBM42" s="506"/>
      <c r="FBN42" s="506"/>
      <c r="FBO42" s="506"/>
      <c r="FBP42" s="506"/>
      <c r="FBQ42" s="506"/>
      <c r="FBR42" s="506"/>
      <c r="FBS42" s="506"/>
      <c r="FBT42" s="506"/>
      <c r="FBU42" s="506"/>
      <c r="FBV42" s="506"/>
      <c r="FBW42" s="506"/>
      <c r="FBX42" s="506"/>
      <c r="FBY42" s="506"/>
      <c r="FBZ42" s="506"/>
      <c r="FCA42" s="506"/>
      <c r="FCB42" s="506"/>
      <c r="FCC42" s="506"/>
      <c r="FCD42" s="506"/>
      <c r="FCE42" s="506"/>
      <c r="FCF42" s="506"/>
      <c r="FCG42" s="506"/>
      <c r="FCH42" s="506"/>
      <c r="FCI42" s="506"/>
      <c r="FCJ42" s="506"/>
      <c r="FCK42" s="506"/>
      <c r="FCL42" s="506"/>
      <c r="FCM42" s="506"/>
      <c r="FCN42" s="506"/>
      <c r="FCO42" s="506"/>
      <c r="FCP42" s="506"/>
      <c r="FCQ42" s="506"/>
      <c r="FCR42" s="506"/>
      <c r="FCS42" s="506"/>
      <c r="FCT42" s="506"/>
      <c r="FCU42" s="506"/>
      <c r="FCV42" s="506"/>
      <c r="FCW42" s="506"/>
      <c r="FCX42" s="506"/>
      <c r="FCY42" s="506"/>
      <c r="FCZ42" s="506"/>
      <c r="FDA42" s="506"/>
      <c r="FDB42" s="506"/>
      <c r="FDC42" s="506"/>
      <c r="FDD42" s="506"/>
      <c r="FDE42" s="506"/>
      <c r="FDF42" s="506"/>
      <c r="FDG42" s="506"/>
      <c r="FDH42" s="506"/>
      <c r="FDI42" s="506"/>
      <c r="FDJ42" s="506"/>
      <c r="FDK42" s="506"/>
      <c r="FDL42" s="506"/>
      <c r="FDM42" s="506"/>
      <c r="FDN42" s="506"/>
      <c r="FDO42" s="506"/>
      <c r="FDP42" s="506"/>
      <c r="FDQ42" s="506"/>
      <c r="FDR42" s="506"/>
      <c r="FDS42" s="506"/>
      <c r="FDT42" s="506"/>
      <c r="FDU42" s="506"/>
      <c r="FDV42" s="506"/>
      <c r="FDW42" s="506"/>
      <c r="FDX42" s="506"/>
      <c r="FDY42" s="506"/>
      <c r="FDZ42" s="506"/>
      <c r="FEA42" s="506"/>
      <c r="FEB42" s="506"/>
      <c r="FEC42" s="506"/>
      <c r="FED42" s="506"/>
      <c r="FEE42" s="506"/>
      <c r="FEF42" s="506"/>
      <c r="FEG42" s="506"/>
      <c r="FEH42" s="506"/>
      <c r="FEI42" s="506"/>
      <c r="FEJ42" s="506"/>
      <c r="FEK42" s="506"/>
      <c r="FEL42" s="506"/>
      <c r="FEM42" s="506"/>
      <c r="FEN42" s="506"/>
      <c r="FEO42" s="506"/>
      <c r="FEP42" s="506"/>
      <c r="FEQ42" s="506"/>
      <c r="FER42" s="506"/>
      <c r="FES42" s="506"/>
      <c r="FET42" s="506"/>
      <c r="FEU42" s="506"/>
      <c r="FEV42" s="506"/>
      <c r="FEW42" s="506"/>
      <c r="FEX42" s="506"/>
      <c r="FEY42" s="506"/>
      <c r="FEZ42" s="506"/>
      <c r="FFA42" s="506"/>
      <c r="FFB42" s="506"/>
      <c r="FFC42" s="506"/>
      <c r="FFD42" s="506"/>
      <c r="FFE42" s="506"/>
      <c r="FFF42" s="506"/>
      <c r="FFG42" s="506"/>
      <c r="FFH42" s="506"/>
      <c r="FFI42" s="506"/>
      <c r="FFJ42" s="506"/>
      <c r="FFK42" s="506"/>
      <c r="FFL42" s="506"/>
      <c r="FFM42" s="506"/>
      <c r="FFN42" s="506"/>
      <c r="FFO42" s="506"/>
      <c r="FFP42" s="506"/>
      <c r="FFQ42" s="506"/>
      <c r="FFR42" s="506"/>
      <c r="FFS42" s="506"/>
      <c r="FFT42" s="506"/>
      <c r="FFU42" s="506"/>
      <c r="FFV42" s="506"/>
      <c r="FFW42" s="506"/>
      <c r="FFX42" s="506"/>
      <c r="FFY42" s="506"/>
      <c r="FFZ42" s="506"/>
      <c r="FGA42" s="506"/>
      <c r="FGB42" s="506"/>
      <c r="FGC42" s="506"/>
      <c r="FGD42" s="506"/>
      <c r="FGE42" s="506"/>
      <c r="FGF42" s="506"/>
      <c r="FGG42" s="506"/>
      <c r="FGH42" s="506"/>
      <c r="FGI42" s="506"/>
      <c r="FGJ42" s="506"/>
      <c r="FGK42" s="506"/>
      <c r="FGL42" s="506"/>
      <c r="FGM42" s="506"/>
      <c r="FGN42" s="506"/>
      <c r="FGO42" s="506"/>
      <c r="FGP42" s="506"/>
      <c r="FGQ42" s="506"/>
      <c r="FGR42" s="506"/>
      <c r="FGS42" s="506"/>
      <c r="FGT42" s="506"/>
      <c r="FGU42" s="506"/>
      <c r="FGV42" s="506"/>
      <c r="FGW42" s="506"/>
      <c r="FGX42" s="506"/>
      <c r="FGY42" s="506"/>
      <c r="FGZ42" s="506"/>
      <c r="FHA42" s="506"/>
      <c r="FHB42" s="506"/>
      <c r="FHC42" s="506"/>
      <c r="FHD42" s="506"/>
      <c r="FHE42" s="506"/>
      <c r="FHF42" s="506"/>
      <c r="FHG42" s="506"/>
      <c r="FHH42" s="506"/>
      <c r="FHI42" s="506"/>
      <c r="FHJ42" s="506"/>
      <c r="FHK42" s="506"/>
      <c r="FHL42" s="506"/>
      <c r="FHM42" s="506"/>
      <c r="FHN42" s="506"/>
      <c r="FHO42" s="506"/>
      <c r="FHP42" s="506"/>
      <c r="FHQ42" s="506"/>
      <c r="FHR42" s="506"/>
      <c r="FHS42" s="506"/>
      <c r="FHT42" s="506"/>
      <c r="FHU42" s="506"/>
      <c r="FHV42" s="506"/>
      <c r="FHW42" s="506"/>
      <c r="FHX42" s="506"/>
      <c r="FHY42" s="506"/>
      <c r="FHZ42" s="506"/>
      <c r="FIA42" s="506"/>
      <c r="FIB42" s="506"/>
      <c r="FIC42" s="506"/>
      <c r="FID42" s="506"/>
      <c r="FIE42" s="506"/>
      <c r="FIF42" s="506"/>
      <c r="FIG42" s="506"/>
      <c r="FIH42" s="506"/>
      <c r="FII42" s="506"/>
      <c r="FIJ42" s="506"/>
      <c r="FIK42" s="506"/>
      <c r="FIL42" s="506"/>
      <c r="FIM42" s="506"/>
      <c r="FIN42" s="506"/>
      <c r="FIO42" s="506"/>
      <c r="FIP42" s="506"/>
      <c r="FIQ42" s="506"/>
      <c r="FIR42" s="506"/>
      <c r="FIS42" s="506"/>
      <c r="FIT42" s="506"/>
      <c r="FIU42" s="506"/>
      <c r="FIV42" s="506"/>
      <c r="FIW42" s="506"/>
      <c r="FIX42" s="506"/>
      <c r="FIY42" s="506"/>
      <c r="FIZ42" s="506"/>
      <c r="FJA42" s="506"/>
      <c r="FJB42" s="506"/>
      <c r="FJC42" s="506"/>
      <c r="FJD42" s="506"/>
      <c r="FJE42" s="506"/>
      <c r="FJF42" s="506"/>
      <c r="FJG42" s="506"/>
      <c r="FJH42" s="506"/>
      <c r="FJI42" s="506"/>
      <c r="FJJ42" s="506"/>
      <c r="FJK42" s="506"/>
      <c r="FJL42" s="506"/>
      <c r="FJM42" s="506"/>
      <c r="FJN42" s="506"/>
      <c r="FJO42" s="506"/>
      <c r="FJP42" s="506"/>
      <c r="FJQ42" s="506"/>
      <c r="FJR42" s="506"/>
      <c r="FJS42" s="506"/>
      <c r="FJT42" s="506"/>
      <c r="FJU42" s="506"/>
      <c r="FJV42" s="506"/>
      <c r="FJW42" s="506"/>
      <c r="FJX42" s="506"/>
      <c r="FJY42" s="506"/>
      <c r="FJZ42" s="506"/>
      <c r="FKA42" s="506"/>
      <c r="FKB42" s="506"/>
      <c r="FKC42" s="506"/>
      <c r="FKD42" s="506"/>
      <c r="FKE42" s="506"/>
      <c r="FKF42" s="506"/>
      <c r="FKG42" s="506"/>
      <c r="FKH42" s="506"/>
      <c r="FKI42" s="506"/>
      <c r="FKJ42" s="506"/>
      <c r="FKK42" s="506"/>
      <c r="FKL42" s="506"/>
      <c r="FKM42" s="506"/>
      <c r="FKN42" s="506"/>
      <c r="FKO42" s="506"/>
      <c r="FKP42" s="506"/>
      <c r="FKQ42" s="506"/>
      <c r="FKR42" s="506"/>
      <c r="FKS42" s="506"/>
      <c r="FKT42" s="506"/>
      <c r="FKU42" s="506"/>
      <c r="FKV42" s="506"/>
      <c r="FKW42" s="506"/>
      <c r="FKX42" s="506"/>
      <c r="FKY42" s="506"/>
      <c r="FKZ42" s="506"/>
      <c r="FLA42" s="506"/>
      <c r="FLB42" s="506"/>
      <c r="FLC42" s="506"/>
      <c r="FLD42" s="506"/>
      <c r="FLE42" s="506"/>
      <c r="FLF42" s="506"/>
      <c r="FLG42" s="506"/>
      <c r="FLH42" s="506"/>
      <c r="FLI42" s="506"/>
      <c r="FLJ42" s="506"/>
      <c r="FLK42" s="506"/>
      <c r="FLL42" s="506"/>
      <c r="FLM42" s="506"/>
      <c r="FLN42" s="506"/>
      <c r="FLO42" s="506"/>
      <c r="FLP42" s="506"/>
      <c r="FLQ42" s="506"/>
      <c r="FLR42" s="506"/>
      <c r="FLS42" s="506"/>
      <c r="FLT42" s="506"/>
      <c r="FLU42" s="506"/>
      <c r="FLV42" s="506"/>
      <c r="FLW42" s="506"/>
      <c r="FLX42" s="506"/>
      <c r="FLY42" s="506"/>
      <c r="FLZ42" s="506"/>
      <c r="FMA42" s="506"/>
      <c r="FMB42" s="506"/>
      <c r="FMC42" s="506"/>
      <c r="FMD42" s="506"/>
      <c r="FME42" s="506"/>
      <c r="FMF42" s="506"/>
      <c r="FMG42" s="506"/>
      <c r="FMH42" s="506"/>
      <c r="FMI42" s="506"/>
      <c r="FMJ42" s="506"/>
      <c r="FMK42" s="506"/>
      <c r="FML42" s="506"/>
      <c r="FMM42" s="506"/>
      <c r="FMN42" s="506"/>
      <c r="FMO42" s="506"/>
      <c r="FMP42" s="506"/>
      <c r="FMQ42" s="506"/>
      <c r="FMR42" s="506"/>
      <c r="FMS42" s="506"/>
      <c r="FMT42" s="506"/>
      <c r="FMU42" s="506"/>
      <c r="FMV42" s="506"/>
      <c r="FMW42" s="506"/>
      <c r="FMX42" s="506"/>
      <c r="FMY42" s="506"/>
      <c r="FMZ42" s="506"/>
      <c r="FNA42" s="506"/>
      <c r="FNB42" s="506"/>
      <c r="FNC42" s="506"/>
      <c r="FND42" s="506"/>
      <c r="FNE42" s="506"/>
      <c r="FNF42" s="506"/>
      <c r="FNG42" s="506"/>
      <c r="FNH42" s="506"/>
      <c r="FNI42" s="506"/>
      <c r="FNJ42" s="506"/>
      <c r="FNK42" s="506"/>
      <c r="FNL42" s="506"/>
      <c r="FNM42" s="506"/>
      <c r="FNN42" s="506"/>
      <c r="FNO42" s="506"/>
      <c r="FNP42" s="506"/>
      <c r="FNQ42" s="506"/>
      <c r="FNR42" s="506"/>
      <c r="FNS42" s="506"/>
      <c r="FNT42" s="506"/>
      <c r="FNU42" s="506"/>
      <c r="FNV42" s="506"/>
      <c r="FNW42" s="506"/>
      <c r="FNX42" s="506"/>
      <c r="FNY42" s="506"/>
      <c r="FNZ42" s="506"/>
      <c r="FOA42" s="506"/>
      <c r="FOB42" s="506"/>
      <c r="FOC42" s="506"/>
      <c r="FOD42" s="506"/>
      <c r="FOE42" s="506"/>
      <c r="FOF42" s="506"/>
      <c r="FOG42" s="506"/>
      <c r="FOH42" s="506"/>
      <c r="FOI42" s="506"/>
      <c r="FOJ42" s="506"/>
      <c r="FOK42" s="506"/>
      <c r="FOL42" s="506"/>
      <c r="FOM42" s="506"/>
      <c r="FON42" s="506"/>
      <c r="FOO42" s="506"/>
      <c r="FOP42" s="506"/>
      <c r="FOQ42" s="506"/>
      <c r="FOR42" s="506"/>
      <c r="FOS42" s="506"/>
      <c r="FOT42" s="506"/>
      <c r="FOU42" s="506"/>
      <c r="FOV42" s="506"/>
      <c r="FOW42" s="506"/>
      <c r="FOX42" s="506"/>
      <c r="FOY42" s="506"/>
      <c r="FOZ42" s="506"/>
      <c r="FPA42" s="506"/>
      <c r="FPB42" s="506"/>
      <c r="FPC42" s="506"/>
      <c r="FPD42" s="506"/>
      <c r="FPE42" s="506"/>
      <c r="FPF42" s="506"/>
      <c r="FPG42" s="506"/>
      <c r="FPH42" s="506"/>
      <c r="FPI42" s="506"/>
      <c r="FPJ42" s="506"/>
      <c r="FPK42" s="506"/>
      <c r="FPL42" s="506"/>
      <c r="FPM42" s="506"/>
      <c r="FPN42" s="506"/>
      <c r="FPO42" s="506"/>
      <c r="FPP42" s="506"/>
      <c r="FPQ42" s="506"/>
      <c r="FPR42" s="506"/>
      <c r="FPS42" s="506"/>
      <c r="FPT42" s="506"/>
      <c r="FPU42" s="506"/>
      <c r="FPV42" s="506"/>
      <c r="FPW42" s="506"/>
      <c r="FPX42" s="506"/>
      <c r="FPY42" s="506"/>
      <c r="FPZ42" s="506"/>
      <c r="FQA42" s="506"/>
      <c r="FQB42" s="506"/>
      <c r="FQC42" s="506"/>
      <c r="FQD42" s="506"/>
      <c r="FQE42" s="506"/>
      <c r="FQF42" s="506"/>
      <c r="FQG42" s="506"/>
      <c r="FQH42" s="506"/>
      <c r="FQI42" s="506"/>
      <c r="FQJ42" s="506"/>
      <c r="FQK42" s="506"/>
      <c r="FQL42" s="506"/>
      <c r="FQM42" s="506"/>
      <c r="FQN42" s="506"/>
      <c r="FQO42" s="506"/>
      <c r="FQP42" s="506"/>
      <c r="FQQ42" s="506"/>
      <c r="FQR42" s="506"/>
      <c r="FQS42" s="506"/>
      <c r="FQT42" s="506"/>
      <c r="FQU42" s="506"/>
      <c r="FQV42" s="506"/>
      <c r="FQW42" s="506"/>
      <c r="FQX42" s="506"/>
      <c r="FQY42" s="506"/>
      <c r="FQZ42" s="506"/>
      <c r="FRA42" s="506"/>
      <c r="FRB42" s="506"/>
      <c r="FRC42" s="506"/>
      <c r="FRD42" s="506"/>
      <c r="FRE42" s="506"/>
      <c r="FRF42" s="506"/>
      <c r="FRG42" s="506"/>
      <c r="FRH42" s="506"/>
      <c r="FRI42" s="506"/>
      <c r="FRJ42" s="506"/>
      <c r="FRK42" s="506"/>
      <c r="FRL42" s="506"/>
      <c r="FRM42" s="506"/>
      <c r="FRN42" s="506"/>
      <c r="FRO42" s="506"/>
      <c r="FRP42" s="506"/>
      <c r="FRQ42" s="506"/>
      <c r="FRR42" s="506"/>
      <c r="FRS42" s="506"/>
      <c r="FRT42" s="506"/>
      <c r="FRU42" s="506"/>
      <c r="FRV42" s="506"/>
      <c r="FRW42" s="506"/>
      <c r="FRX42" s="506"/>
      <c r="FRY42" s="506"/>
      <c r="FRZ42" s="506"/>
      <c r="FSA42" s="506"/>
      <c r="FSB42" s="506"/>
      <c r="FSC42" s="506"/>
      <c r="FSD42" s="506"/>
      <c r="FSE42" s="506"/>
      <c r="FSF42" s="506"/>
      <c r="FSG42" s="506"/>
      <c r="FSH42" s="506"/>
      <c r="FSI42" s="506"/>
      <c r="FSJ42" s="506"/>
      <c r="FSK42" s="506"/>
      <c r="FSL42" s="506"/>
      <c r="FSM42" s="506"/>
      <c r="FSN42" s="506"/>
      <c r="FSO42" s="506"/>
      <c r="FSP42" s="506"/>
      <c r="FSQ42" s="506"/>
      <c r="FSR42" s="506"/>
      <c r="FSS42" s="506"/>
      <c r="FST42" s="506"/>
      <c r="FSU42" s="506"/>
      <c r="FSV42" s="506"/>
      <c r="FSW42" s="506"/>
      <c r="FSX42" s="506"/>
      <c r="FSY42" s="506"/>
      <c r="FSZ42" s="506"/>
      <c r="FTA42" s="506"/>
      <c r="FTB42" s="506"/>
      <c r="FTC42" s="506"/>
      <c r="FTD42" s="506"/>
      <c r="FTE42" s="506"/>
      <c r="FTF42" s="506"/>
      <c r="FTG42" s="506"/>
      <c r="FTH42" s="506"/>
      <c r="FTI42" s="506"/>
      <c r="FTJ42" s="506"/>
      <c r="FTK42" s="506"/>
      <c r="FTL42" s="506"/>
      <c r="FTM42" s="506"/>
      <c r="FTN42" s="506"/>
      <c r="FTO42" s="506"/>
      <c r="FTP42" s="506"/>
      <c r="FTQ42" s="506"/>
      <c r="FTR42" s="506"/>
      <c r="FTS42" s="506"/>
      <c r="FTT42" s="506"/>
      <c r="FTU42" s="506"/>
      <c r="FTV42" s="506"/>
      <c r="FTW42" s="506"/>
      <c r="FTX42" s="506"/>
      <c r="FTY42" s="506"/>
      <c r="FTZ42" s="506"/>
      <c r="FUA42" s="506"/>
      <c r="FUB42" s="506"/>
      <c r="FUC42" s="506"/>
      <c r="FUD42" s="506"/>
      <c r="FUE42" s="506"/>
      <c r="FUF42" s="506"/>
      <c r="FUG42" s="506"/>
      <c r="FUH42" s="506"/>
      <c r="FUI42" s="506"/>
      <c r="FUJ42" s="506"/>
      <c r="FUK42" s="506"/>
      <c r="FUL42" s="506"/>
      <c r="FUM42" s="506"/>
      <c r="FUN42" s="506"/>
      <c r="FUO42" s="506"/>
      <c r="FUP42" s="506"/>
      <c r="FUQ42" s="506"/>
      <c r="FUR42" s="506"/>
      <c r="FUS42" s="506"/>
      <c r="FUT42" s="506"/>
      <c r="FUU42" s="506"/>
      <c r="FUV42" s="506"/>
      <c r="FUW42" s="506"/>
      <c r="FUX42" s="506"/>
      <c r="FUY42" s="506"/>
      <c r="FUZ42" s="506"/>
      <c r="FVA42" s="506"/>
      <c r="FVB42" s="506"/>
      <c r="FVC42" s="506"/>
      <c r="FVD42" s="506"/>
      <c r="FVE42" s="506"/>
      <c r="FVF42" s="506"/>
      <c r="FVG42" s="506"/>
      <c r="FVH42" s="506"/>
      <c r="FVI42" s="506"/>
      <c r="FVJ42" s="506"/>
      <c r="FVK42" s="506"/>
      <c r="FVL42" s="506"/>
      <c r="FVM42" s="506"/>
      <c r="FVN42" s="506"/>
      <c r="FVO42" s="506"/>
      <c r="FVP42" s="506"/>
      <c r="FVQ42" s="506"/>
      <c r="FVR42" s="506"/>
      <c r="FVS42" s="506"/>
      <c r="FVT42" s="506"/>
      <c r="FVU42" s="506"/>
      <c r="FVV42" s="506"/>
      <c r="FVW42" s="506"/>
      <c r="FVX42" s="506"/>
      <c r="FVY42" s="506"/>
      <c r="FVZ42" s="506"/>
      <c r="FWA42" s="506"/>
      <c r="FWB42" s="506"/>
      <c r="FWC42" s="506"/>
      <c r="FWD42" s="506"/>
      <c r="FWE42" s="506"/>
      <c r="FWF42" s="506"/>
      <c r="FWG42" s="506"/>
      <c r="FWH42" s="506"/>
      <c r="FWI42" s="506"/>
      <c r="FWJ42" s="506"/>
      <c r="FWK42" s="506"/>
      <c r="FWL42" s="506"/>
      <c r="FWM42" s="506"/>
      <c r="FWN42" s="506"/>
      <c r="FWO42" s="506"/>
      <c r="FWP42" s="506"/>
      <c r="FWQ42" s="506"/>
      <c r="FWR42" s="506"/>
      <c r="FWS42" s="506"/>
      <c r="FWT42" s="506"/>
      <c r="FWU42" s="506"/>
      <c r="FWV42" s="506"/>
      <c r="FWW42" s="506"/>
      <c r="FWX42" s="506"/>
      <c r="FWY42" s="506"/>
      <c r="FWZ42" s="506"/>
      <c r="FXA42" s="506"/>
      <c r="FXB42" s="506"/>
      <c r="FXC42" s="506"/>
      <c r="FXD42" s="506"/>
      <c r="FXE42" s="506"/>
      <c r="FXF42" s="506"/>
      <c r="FXG42" s="506"/>
      <c r="FXH42" s="506"/>
      <c r="FXI42" s="506"/>
      <c r="FXJ42" s="506"/>
      <c r="FXK42" s="506"/>
      <c r="FXL42" s="506"/>
      <c r="FXM42" s="506"/>
      <c r="FXN42" s="506"/>
      <c r="FXO42" s="506"/>
      <c r="FXP42" s="506"/>
      <c r="FXQ42" s="506"/>
      <c r="FXR42" s="506"/>
      <c r="FXS42" s="506"/>
      <c r="FXT42" s="506"/>
      <c r="FXU42" s="506"/>
      <c r="FXV42" s="506"/>
      <c r="FXW42" s="506"/>
      <c r="FXX42" s="506"/>
      <c r="FXY42" s="506"/>
      <c r="FXZ42" s="506"/>
      <c r="FYA42" s="506"/>
      <c r="FYB42" s="506"/>
      <c r="FYC42" s="506"/>
      <c r="FYD42" s="506"/>
      <c r="FYE42" s="506"/>
      <c r="FYF42" s="506"/>
      <c r="FYG42" s="506"/>
      <c r="FYH42" s="506"/>
      <c r="FYI42" s="506"/>
      <c r="FYJ42" s="506"/>
      <c r="FYK42" s="506"/>
      <c r="FYL42" s="506"/>
      <c r="FYM42" s="506"/>
      <c r="FYN42" s="506"/>
      <c r="FYO42" s="506"/>
      <c r="FYP42" s="506"/>
      <c r="FYQ42" s="506"/>
      <c r="FYR42" s="506"/>
      <c r="FYS42" s="506"/>
      <c r="FYT42" s="506"/>
      <c r="FYU42" s="506"/>
      <c r="FYV42" s="506"/>
      <c r="FYW42" s="506"/>
      <c r="FYX42" s="506"/>
      <c r="FYY42" s="506"/>
      <c r="FYZ42" s="506"/>
      <c r="FZA42" s="506"/>
      <c r="FZB42" s="506"/>
      <c r="FZC42" s="506"/>
      <c r="FZD42" s="506"/>
      <c r="FZE42" s="506"/>
      <c r="FZF42" s="506"/>
      <c r="FZG42" s="506"/>
      <c r="FZH42" s="506"/>
      <c r="FZI42" s="506"/>
      <c r="FZJ42" s="506"/>
      <c r="FZK42" s="506"/>
      <c r="FZL42" s="506"/>
      <c r="FZM42" s="506"/>
      <c r="FZN42" s="506"/>
      <c r="FZO42" s="506"/>
      <c r="FZP42" s="506"/>
      <c r="FZQ42" s="506"/>
      <c r="FZR42" s="506"/>
      <c r="FZS42" s="506"/>
      <c r="FZT42" s="506"/>
      <c r="FZU42" s="506"/>
      <c r="FZV42" s="506"/>
      <c r="FZW42" s="506"/>
      <c r="FZX42" s="506"/>
      <c r="FZY42" s="506"/>
      <c r="FZZ42" s="506"/>
      <c r="GAA42" s="506"/>
      <c r="GAB42" s="506"/>
      <c r="GAC42" s="506"/>
      <c r="GAD42" s="506"/>
      <c r="GAE42" s="506"/>
      <c r="GAF42" s="506"/>
      <c r="GAG42" s="506"/>
      <c r="GAH42" s="506"/>
      <c r="GAI42" s="506"/>
      <c r="GAJ42" s="506"/>
      <c r="GAK42" s="506"/>
      <c r="GAL42" s="506"/>
      <c r="GAM42" s="506"/>
      <c r="GAN42" s="506"/>
      <c r="GAO42" s="506"/>
      <c r="GAP42" s="506"/>
      <c r="GAQ42" s="506"/>
      <c r="GAR42" s="506"/>
      <c r="GAS42" s="506"/>
      <c r="GAT42" s="506"/>
      <c r="GAU42" s="506"/>
      <c r="GAV42" s="506"/>
      <c r="GAW42" s="506"/>
      <c r="GAX42" s="506"/>
      <c r="GAY42" s="506"/>
      <c r="GAZ42" s="506"/>
      <c r="GBA42" s="506"/>
      <c r="GBB42" s="506"/>
      <c r="GBC42" s="506"/>
      <c r="GBD42" s="506"/>
      <c r="GBE42" s="506"/>
      <c r="GBF42" s="506"/>
      <c r="GBG42" s="506"/>
      <c r="GBH42" s="506"/>
      <c r="GBI42" s="506"/>
      <c r="GBJ42" s="506"/>
      <c r="GBK42" s="506"/>
      <c r="GBL42" s="506"/>
      <c r="GBM42" s="506"/>
      <c r="GBN42" s="506"/>
      <c r="GBO42" s="506"/>
      <c r="GBP42" s="506"/>
      <c r="GBQ42" s="506"/>
      <c r="GBR42" s="506"/>
      <c r="GBS42" s="506"/>
      <c r="GBT42" s="506"/>
      <c r="GBU42" s="506"/>
      <c r="GBV42" s="506"/>
      <c r="GBW42" s="506"/>
      <c r="GBX42" s="506"/>
      <c r="GBY42" s="506"/>
      <c r="GBZ42" s="506"/>
      <c r="GCA42" s="506"/>
      <c r="GCB42" s="506"/>
      <c r="GCC42" s="506"/>
      <c r="GCD42" s="506"/>
      <c r="GCE42" s="506"/>
      <c r="GCF42" s="506"/>
      <c r="GCG42" s="506"/>
      <c r="GCH42" s="506"/>
      <c r="GCI42" s="506"/>
      <c r="GCJ42" s="506"/>
      <c r="GCK42" s="506"/>
      <c r="GCL42" s="506"/>
      <c r="GCM42" s="506"/>
      <c r="GCN42" s="506"/>
      <c r="GCO42" s="506"/>
      <c r="GCP42" s="506"/>
      <c r="GCQ42" s="506"/>
      <c r="GCR42" s="506"/>
      <c r="GCS42" s="506"/>
      <c r="GCT42" s="506"/>
      <c r="GCU42" s="506"/>
      <c r="GCV42" s="506"/>
      <c r="GCW42" s="506"/>
      <c r="GCX42" s="506"/>
      <c r="GCY42" s="506"/>
      <c r="GCZ42" s="506"/>
      <c r="GDA42" s="506"/>
      <c r="GDB42" s="506"/>
      <c r="GDC42" s="506"/>
      <c r="GDD42" s="506"/>
      <c r="GDE42" s="506"/>
      <c r="GDF42" s="506"/>
      <c r="GDG42" s="506"/>
      <c r="GDH42" s="506"/>
      <c r="GDI42" s="506"/>
      <c r="GDJ42" s="506"/>
      <c r="GDK42" s="506"/>
      <c r="GDL42" s="506"/>
      <c r="GDM42" s="506"/>
      <c r="GDN42" s="506"/>
      <c r="GDO42" s="506"/>
      <c r="GDP42" s="506"/>
      <c r="GDQ42" s="506"/>
      <c r="GDR42" s="506"/>
      <c r="GDS42" s="506"/>
      <c r="GDT42" s="506"/>
      <c r="GDU42" s="506"/>
      <c r="GDV42" s="506"/>
      <c r="GDW42" s="506"/>
      <c r="GDX42" s="506"/>
      <c r="GDY42" s="506"/>
      <c r="GDZ42" s="506"/>
      <c r="GEA42" s="506"/>
      <c r="GEB42" s="506"/>
      <c r="GEC42" s="506"/>
      <c r="GED42" s="506"/>
      <c r="GEE42" s="506"/>
      <c r="GEF42" s="506"/>
      <c r="GEG42" s="506"/>
      <c r="GEH42" s="506"/>
      <c r="GEI42" s="506"/>
      <c r="GEJ42" s="506"/>
      <c r="GEK42" s="506"/>
      <c r="GEL42" s="506"/>
      <c r="GEM42" s="506"/>
      <c r="GEN42" s="506"/>
      <c r="GEO42" s="506"/>
      <c r="GEP42" s="506"/>
      <c r="GEQ42" s="506"/>
      <c r="GER42" s="506"/>
      <c r="GES42" s="506"/>
      <c r="GET42" s="506"/>
      <c r="GEU42" s="506"/>
      <c r="GEV42" s="506"/>
      <c r="GEW42" s="506"/>
      <c r="GEX42" s="506"/>
      <c r="GEY42" s="506"/>
      <c r="GEZ42" s="506"/>
      <c r="GFA42" s="506"/>
      <c r="GFB42" s="506"/>
      <c r="GFC42" s="506"/>
      <c r="GFD42" s="506"/>
      <c r="GFE42" s="506"/>
      <c r="GFF42" s="506"/>
      <c r="GFG42" s="506"/>
      <c r="GFH42" s="506"/>
      <c r="GFI42" s="506"/>
      <c r="GFJ42" s="506"/>
      <c r="GFK42" s="506"/>
      <c r="GFL42" s="506"/>
      <c r="GFM42" s="506"/>
      <c r="GFN42" s="506"/>
      <c r="GFO42" s="506"/>
      <c r="GFP42" s="506"/>
      <c r="GFQ42" s="506"/>
      <c r="GFR42" s="506"/>
      <c r="GFS42" s="506"/>
      <c r="GFT42" s="506"/>
      <c r="GFU42" s="506"/>
      <c r="GFV42" s="506"/>
      <c r="GFW42" s="506"/>
      <c r="GFX42" s="506"/>
      <c r="GFY42" s="506"/>
      <c r="GFZ42" s="506"/>
      <c r="GGA42" s="506"/>
      <c r="GGB42" s="506"/>
      <c r="GGC42" s="506"/>
      <c r="GGD42" s="506"/>
      <c r="GGE42" s="506"/>
      <c r="GGF42" s="506"/>
      <c r="GGG42" s="506"/>
      <c r="GGH42" s="506"/>
      <c r="GGI42" s="506"/>
      <c r="GGJ42" s="506"/>
      <c r="GGK42" s="506"/>
      <c r="GGL42" s="506"/>
      <c r="GGM42" s="506"/>
      <c r="GGN42" s="506"/>
      <c r="GGO42" s="506"/>
      <c r="GGP42" s="506"/>
      <c r="GGQ42" s="506"/>
      <c r="GGR42" s="506"/>
      <c r="GGS42" s="506"/>
      <c r="GGT42" s="506"/>
      <c r="GGU42" s="506"/>
      <c r="GGV42" s="506"/>
      <c r="GGW42" s="506"/>
      <c r="GGX42" s="506"/>
      <c r="GGY42" s="506"/>
      <c r="GGZ42" s="506"/>
      <c r="GHA42" s="506"/>
      <c r="GHB42" s="506"/>
      <c r="GHC42" s="506"/>
      <c r="GHD42" s="506"/>
      <c r="GHE42" s="506"/>
      <c r="GHF42" s="506"/>
      <c r="GHG42" s="506"/>
      <c r="GHH42" s="506"/>
      <c r="GHI42" s="506"/>
      <c r="GHJ42" s="506"/>
      <c r="GHK42" s="506"/>
      <c r="GHL42" s="506"/>
      <c r="GHM42" s="506"/>
      <c r="GHN42" s="506"/>
      <c r="GHO42" s="506"/>
      <c r="GHP42" s="506"/>
      <c r="GHQ42" s="506"/>
      <c r="GHR42" s="506"/>
      <c r="GHS42" s="506"/>
      <c r="GHT42" s="506"/>
      <c r="GHU42" s="506"/>
      <c r="GHV42" s="506"/>
      <c r="GHW42" s="506"/>
      <c r="GHX42" s="506"/>
      <c r="GHY42" s="506"/>
      <c r="GHZ42" s="506"/>
      <c r="GIA42" s="506"/>
      <c r="GIB42" s="506"/>
      <c r="GIC42" s="506"/>
      <c r="GID42" s="506"/>
      <c r="GIE42" s="506"/>
      <c r="GIF42" s="506"/>
      <c r="GIG42" s="506"/>
      <c r="GIH42" s="506"/>
      <c r="GII42" s="506"/>
      <c r="GIJ42" s="506"/>
      <c r="GIK42" s="506"/>
      <c r="GIL42" s="506"/>
      <c r="GIM42" s="506"/>
      <c r="GIN42" s="506"/>
      <c r="GIO42" s="506"/>
      <c r="GIP42" s="506"/>
      <c r="GIQ42" s="506"/>
      <c r="GIR42" s="506"/>
      <c r="GIS42" s="506"/>
      <c r="GIT42" s="506"/>
      <c r="GIU42" s="506"/>
      <c r="GIV42" s="506"/>
      <c r="GIW42" s="506"/>
      <c r="GIX42" s="506"/>
      <c r="GIY42" s="506"/>
      <c r="GIZ42" s="506"/>
      <c r="GJA42" s="506"/>
      <c r="GJB42" s="506"/>
      <c r="GJC42" s="506"/>
      <c r="GJD42" s="506"/>
      <c r="GJE42" s="506"/>
      <c r="GJF42" s="506"/>
      <c r="GJG42" s="506"/>
      <c r="GJH42" s="506"/>
      <c r="GJI42" s="506"/>
      <c r="GJJ42" s="506"/>
      <c r="GJK42" s="506"/>
      <c r="GJL42" s="506"/>
      <c r="GJM42" s="506"/>
      <c r="GJN42" s="506"/>
      <c r="GJO42" s="506"/>
      <c r="GJP42" s="506"/>
      <c r="GJQ42" s="506"/>
      <c r="GJR42" s="506"/>
      <c r="GJS42" s="506"/>
      <c r="GJT42" s="506"/>
      <c r="GJU42" s="506"/>
      <c r="GJV42" s="506"/>
      <c r="GJW42" s="506"/>
      <c r="GJX42" s="506"/>
      <c r="GJY42" s="506"/>
      <c r="GJZ42" s="506"/>
      <c r="GKA42" s="506"/>
      <c r="GKB42" s="506"/>
      <c r="GKC42" s="506"/>
      <c r="GKD42" s="506"/>
      <c r="GKE42" s="506"/>
      <c r="GKF42" s="506"/>
      <c r="GKG42" s="506"/>
      <c r="GKH42" s="506"/>
      <c r="GKI42" s="506"/>
      <c r="GKJ42" s="506"/>
      <c r="GKK42" s="506"/>
      <c r="GKL42" s="506"/>
      <c r="GKM42" s="506"/>
      <c r="GKN42" s="506"/>
      <c r="GKO42" s="506"/>
      <c r="GKP42" s="506"/>
      <c r="GKQ42" s="506"/>
      <c r="GKR42" s="506"/>
      <c r="GKS42" s="506"/>
      <c r="GKT42" s="506"/>
      <c r="GKU42" s="506"/>
      <c r="GKV42" s="506"/>
      <c r="GKW42" s="506"/>
      <c r="GKX42" s="506"/>
      <c r="GKY42" s="506"/>
      <c r="GKZ42" s="506"/>
      <c r="GLA42" s="506"/>
      <c r="GLB42" s="506"/>
      <c r="GLC42" s="506"/>
      <c r="GLD42" s="506"/>
      <c r="GLE42" s="506"/>
      <c r="GLF42" s="506"/>
      <c r="GLG42" s="506"/>
      <c r="GLH42" s="506"/>
      <c r="GLI42" s="506"/>
      <c r="GLJ42" s="506"/>
      <c r="GLK42" s="506"/>
      <c r="GLL42" s="506"/>
      <c r="GLM42" s="506"/>
      <c r="GLN42" s="506"/>
      <c r="GLO42" s="506"/>
      <c r="GLP42" s="506"/>
      <c r="GLQ42" s="506"/>
      <c r="GLR42" s="506"/>
      <c r="GLS42" s="506"/>
      <c r="GLT42" s="506"/>
      <c r="GLU42" s="506"/>
      <c r="GLV42" s="506"/>
      <c r="GLW42" s="506"/>
      <c r="GLX42" s="506"/>
      <c r="GLY42" s="506"/>
      <c r="GLZ42" s="506"/>
      <c r="GMA42" s="506"/>
      <c r="GMB42" s="506"/>
      <c r="GMC42" s="506"/>
      <c r="GMD42" s="506"/>
      <c r="GME42" s="506"/>
      <c r="GMF42" s="506"/>
      <c r="GMG42" s="506"/>
      <c r="GMH42" s="506"/>
      <c r="GMI42" s="506"/>
      <c r="GMJ42" s="506"/>
      <c r="GMK42" s="506"/>
      <c r="GML42" s="506"/>
      <c r="GMM42" s="506"/>
      <c r="GMN42" s="506"/>
      <c r="GMO42" s="506"/>
      <c r="GMP42" s="506"/>
      <c r="GMQ42" s="506"/>
      <c r="GMR42" s="506"/>
      <c r="GMS42" s="506"/>
      <c r="GMT42" s="506"/>
      <c r="GMU42" s="506"/>
      <c r="GMV42" s="506"/>
      <c r="GMW42" s="506"/>
      <c r="GMX42" s="506"/>
      <c r="GMY42" s="506"/>
      <c r="GMZ42" s="506"/>
      <c r="GNA42" s="506"/>
      <c r="GNB42" s="506"/>
      <c r="GNC42" s="506"/>
      <c r="GND42" s="506"/>
      <c r="GNE42" s="506"/>
      <c r="GNF42" s="506"/>
      <c r="GNG42" s="506"/>
      <c r="GNH42" s="506"/>
      <c r="GNI42" s="506"/>
      <c r="GNJ42" s="506"/>
      <c r="GNK42" s="506"/>
      <c r="GNL42" s="506"/>
      <c r="GNM42" s="506"/>
      <c r="GNN42" s="506"/>
      <c r="GNO42" s="506"/>
      <c r="GNP42" s="506"/>
      <c r="GNQ42" s="506"/>
      <c r="GNR42" s="506"/>
      <c r="GNS42" s="506"/>
      <c r="GNT42" s="506"/>
      <c r="GNU42" s="506"/>
      <c r="GNV42" s="506"/>
      <c r="GNW42" s="506"/>
      <c r="GNX42" s="506"/>
      <c r="GNY42" s="506"/>
      <c r="GNZ42" s="506"/>
      <c r="GOA42" s="506"/>
      <c r="GOB42" s="506"/>
      <c r="GOC42" s="506"/>
      <c r="GOD42" s="506"/>
      <c r="GOE42" s="506"/>
      <c r="GOF42" s="506"/>
      <c r="GOG42" s="506"/>
      <c r="GOH42" s="506"/>
      <c r="GOI42" s="506"/>
      <c r="GOJ42" s="506"/>
      <c r="GOK42" s="506"/>
      <c r="GOL42" s="506"/>
      <c r="GOM42" s="506"/>
      <c r="GON42" s="506"/>
      <c r="GOO42" s="506"/>
      <c r="GOP42" s="506"/>
      <c r="GOQ42" s="506"/>
      <c r="GOR42" s="506"/>
      <c r="GOS42" s="506"/>
      <c r="GOT42" s="506"/>
      <c r="GOU42" s="506"/>
      <c r="GOV42" s="506"/>
      <c r="GOW42" s="506"/>
      <c r="GOX42" s="506"/>
      <c r="GOY42" s="506"/>
      <c r="GOZ42" s="506"/>
      <c r="GPA42" s="506"/>
      <c r="GPB42" s="506"/>
      <c r="GPC42" s="506"/>
      <c r="GPD42" s="506"/>
      <c r="GPE42" s="506"/>
      <c r="GPF42" s="506"/>
      <c r="GPG42" s="506"/>
      <c r="GPH42" s="506"/>
      <c r="GPI42" s="506"/>
      <c r="GPJ42" s="506"/>
      <c r="GPK42" s="506"/>
      <c r="GPL42" s="506"/>
      <c r="GPM42" s="506"/>
      <c r="GPN42" s="506"/>
      <c r="GPO42" s="506"/>
      <c r="GPP42" s="506"/>
      <c r="GPQ42" s="506"/>
      <c r="GPR42" s="506"/>
      <c r="GPS42" s="506"/>
      <c r="GPT42" s="506"/>
      <c r="GPU42" s="506"/>
      <c r="GPV42" s="506"/>
      <c r="GPW42" s="506"/>
      <c r="GPX42" s="506"/>
      <c r="GPY42" s="506"/>
      <c r="GPZ42" s="506"/>
      <c r="GQA42" s="506"/>
      <c r="GQB42" s="506"/>
      <c r="GQC42" s="506"/>
      <c r="GQD42" s="506"/>
      <c r="GQE42" s="506"/>
      <c r="GQF42" s="506"/>
      <c r="GQG42" s="506"/>
      <c r="GQH42" s="506"/>
      <c r="GQI42" s="506"/>
      <c r="GQJ42" s="506"/>
      <c r="GQK42" s="506"/>
      <c r="GQL42" s="506"/>
      <c r="GQM42" s="506"/>
      <c r="GQN42" s="506"/>
      <c r="GQO42" s="506"/>
      <c r="GQP42" s="506"/>
      <c r="GQQ42" s="506"/>
      <c r="GQR42" s="506"/>
      <c r="GQS42" s="506"/>
      <c r="GQT42" s="506"/>
      <c r="GQU42" s="506"/>
      <c r="GQV42" s="506"/>
      <c r="GQW42" s="506"/>
      <c r="GQX42" s="506"/>
      <c r="GQY42" s="506"/>
      <c r="GQZ42" s="506"/>
      <c r="GRA42" s="506"/>
      <c r="GRB42" s="506"/>
      <c r="GRC42" s="506"/>
      <c r="GRD42" s="506"/>
      <c r="GRE42" s="506"/>
      <c r="GRF42" s="506"/>
      <c r="GRG42" s="506"/>
      <c r="GRH42" s="506"/>
      <c r="GRI42" s="506"/>
      <c r="GRJ42" s="506"/>
      <c r="GRK42" s="506"/>
      <c r="GRL42" s="506"/>
      <c r="GRM42" s="506"/>
      <c r="GRN42" s="506"/>
      <c r="GRO42" s="506"/>
      <c r="GRP42" s="506"/>
      <c r="GRQ42" s="506"/>
      <c r="GRR42" s="506"/>
      <c r="GRS42" s="506"/>
      <c r="GRT42" s="506"/>
      <c r="GRU42" s="506"/>
      <c r="GRV42" s="506"/>
      <c r="GRW42" s="506"/>
      <c r="GRX42" s="506"/>
      <c r="GRY42" s="506"/>
      <c r="GRZ42" s="506"/>
      <c r="GSA42" s="506"/>
      <c r="GSB42" s="506"/>
      <c r="GSC42" s="506"/>
      <c r="GSD42" s="506"/>
      <c r="GSE42" s="506"/>
      <c r="GSF42" s="506"/>
      <c r="GSG42" s="506"/>
      <c r="GSH42" s="506"/>
      <c r="GSI42" s="506"/>
      <c r="GSJ42" s="506"/>
      <c r="GSK42" s="506"/>
      <c r="GSL42" s="506"/>
      <c r="GSM42" s="506"/>
      <c r="GSN42" s="506"/>
      <c r="GSO42" s="506"/>
      <c r="GSP42" s="506"/>
      <c r="GSQ42" s="506"/>
      <c r="GSR42" s="506"/>
      <c r="GSS42" s="506"/>
      <c r="GST42" s="506"/>
      <c r="GSU42" s="506"/>
      <c r="GSV42" s="506"/>
      <c r="GSW42" s="506"/>
      <c r="GSX42" s="506"/>
      <c r="GSY42" s="506"/>
      <c r="GSZ42" s="506"/>
      <c r="GTA42" s="506"/>
      <c r="GTB42" s="506"/>
      <c r="GTC42" s="506"/>
      <c r="GTD42" s="506"/>
      <c r="GTE42" s="506"/>
      <c r="GTF42" s="506"/>
      <c r="GTG42" s="506"/>
      <c r="GTH42" s="506"/>
      <c r="GTI42" s="506"/>
      <c r="GTJ42" s="506"/>
      <c r="GTK42" s="506"/>
      <c r="GTL42" s="506"/>
      <c r="GTM42" s="506"/>
      <c r="GTN42" s="506"/>
      <c r="GTO42" s="506"/>
      <c r="GTP42" s="506"/>
      <c r="GTQ42" s="506"/>
      <c r="GTR42" s="506"/>
      <c r="GTS42" s="506"/>
      <c r="GTT42" s="506"/>
      <c r="GTU42" s="506"/>
      <c r="GTV42" s="506"/>
      <c r="GTW42" s="506"/>
      <c r="GTX42" s="506"/>
      <c r="GTY42" s="506"/>
      <c r="GTZ42" s="506"/>
      <c r="GUA42" s="506"/>
      <c r="GUB42" s="506"/>
      <c r="GUC42" s="506"/>
      <c r="GUD42" s="506"/>
      <c r="GUE42" s="506"/>
      <c r="GUF42" s="506"/>
      <c r="GUG42" s="506"/>
      <c r="GUH42" s="506"/>
      <c r="GUI42" s="506"/>
      <c r="GUJ42" s="506"/>
      <c r="GUK42" s="506"/>
      <c r="GUL42" s="506"/>
      <c r="GUM42" s="506"/>
      <c r="GUN42" s="506"/>
      <c r="GUO42" s="506"/>
      <c r="GUP42" s="506"/>
      <c r="GUQ42" s="506"/>
      <c r="GUR42" s="506"/>
      <c r="GUS42" s="506"/>
      <c r="GUT42" s="506"/>
      <c r="GUU42" s="506"/>
      <c r="GUV42" s="506"/>
      <c r="GUW42" s="506"/>
      <c r="GUX42" s="506"/>
      <c r="GUY42" s="506"/>
      <c r="GUZ42" s="506"/>
      <c r="GVA42" s="506"/>
      <c r="GVB42" s="506"/>
      <c r="GVC42" s="506"/>
      <c r="GVD42" s="506"/>
      <c r="GVE42" s="506"/>
      <c r="GVF42" s="506"/>
      <c r="GVG42" s="506"/>
      <c r="GVH42" s="506"/>
      <c r="GVI42" s="506"/>
      <c r="GVJ42" s="506"/>
      <c r="GVK42" s="506"/>
      <c r="GVL42" s="506"/>
      <c r="GVM42" s="506"/>
      <c r="GVN42" s="506"/>
      <c r="GVO42" s="506"/>
      <c r="GVP42" s="506"/>
      <c r="GVQ42" s="506"/>
      <c r="GVR42" s="506"/>
      <c r="GVS42" s="506"/>
      <c r="GVT42" s="506"/>
      <c r="GVU42" s="506"/>
      <c r="GVV42" s="506"/>
      <c r="GVW42" s="506"/>
      <c r="GVX42" s="506"/>
      <c r="GVY42" s="506"/>
      <c r="GVZ42" s="506"/>
      <c r="GWA42" s="506"/>
      <c r="GWB42" s="506"/>
      <c r="GWC42" s="506"/>
      <c r="GWD42" s="506"/>
      <c r="GWE42" s="506"/>
      <c r="GWF42" s="506"/>
      <c r="GWG42" s="506"/>
      <c r="GWH42" s="506"/>
      <c r="GWI42" s="506"/>
      <c r="GWJ42" s="506"/>
      <c r="GWK42" s="506"/>
      <c r="GWL42" s="506"/>
      <c r="GWM42" s="506"/>
      <c r="GWN42" s="506"/>
      <c r="GWO42" s="506"/>
      <c r="GWP42" s="506"/>
      <c r="GWQ42" s="506"/>
      <c r="GWR42" s="506"/>
      <c r="GWS42" s="506"/>
      <c r="GWT42" s="506"/>
      <c r="GWU42" s="506"/>
      <c r="GWV42" s="506"/>
      <c r="GWW42" s="506"/>
      <c r="GWX42" s="506"/>
      <c r="GWY42" s="506"/>
      <c r="GWZ42" s="506"/>
      <c r="GXA42" s="506"/>
      <c r="GXB42" s="506"/>
      <c r="GXC42" s="506"/>
      <c r="GXD42" s="506"/>
      <c r="GXE42" s="506"/>
      <c r="GXF42" s="506"/>
      <c r="GXG42" s="506"/>
      <c r="GXH42" s="506"/>
      <c r="GXI42" s="506"/>
      <c r="GXJ42" s="506"/>
      <c r="GXK42" s="506"/>
      <c r="GXL42" s="506"/>
      <c r="GXM42" s="506"/>
      <c r="GXN42" s="506"/>
      <c r="GXO42" s="506"/>
      <c r="GXP42" s="506"/>
      <c r="GXQ42" s="506"/>
      <c r="GXR42" s="506"/>
      <c r="GXS42" s="506"/>
      <c r="GXT42" s="506"/>
      <c r="GXU42" s="506"/>
      <c r="GXV42" s="506"/>
      <c r="GXW42" s="506"/>
      <c r="GXX42" s="506"/>
      <c r="GXY42" s="506"/>
      <c r="GXZ42" s="506"/>
      <c r="GYA42" s="506"/>
      <c r="GYB42" s="506"/>
      <c r="GYC42" s="506"/>
      <c r="GYD42" s="506"/>
      <c r="GYE42" s="506"/>
      <c r="GYF42" s="506"/>
      <c r="GYG42" s="506"/>
      <c r="GYH42" s="506"/>
      <c r="GYI42" s="506"/>
      <c r="GYJ42" s="506"/>
      <c r="GYK42" s="506"/>
      <c r="GYL42" s="506"/>
      <c r="GYM42" s="506"/>
      <c r="GYN42" s="506"/>
      <c r="GYO42" s="506"/>
      <c r="GYP42" s="506"/>
      <c r="GYQ42" s="506"/>
      <c r="GYR42" s="506"/>
      <c r="GYS42" s="506"/>
      <c r="GYT42" s="506"/>
      <c r="GYU42" s="506"/>
      <c r="GYV42" s="506"/>
      <c r="GYW42" s="506"/>
      <c r="GYX42" s="506"/>
      <c r="GYY42" s="506"/>
      <c r="GYZ42" s="506"/>
      <c r="GZA42" s="506"/>
      <c r="GZB42" s="506"/>
      <c r="GZC42" s="506"/>
      <c r="GZD42" s="506"/>
      <c r="GZE42" s="506"/>
      <c r="GZF42" s="506"/>
      <c r="GZG42" s="506"/>
      <c r="GZH42" s="506"/>
      <c r="GZI42" s="506"/>
      <c r="GZJ42" s="506"/>
      <c r="GZK42" s="506"/>
      <c r="GZL42" s="506"/>
      <c r="GZM42" s="506"/>
      <c r="GZN42" s="506"/>
      <c r="GZO42" s="506"/>
      <c r="GZP42" s="506"/>
      <c r="GZQ42" s="506"/>
      <c r="GZR42" s="506"/>
      <c r="GZS42" s="506"/>
      <c r="GZT42" s="506"/>
      <c r="GZU42" s="506"/>
      <c r="GZV42" s="506"/>
      <c r="GZW42" s="506"/>
      <c r="GZX42" s="506"/>
      <c r="GZY42" s="506"/>
      <c r="GZZ42" s="506"/>
      <c r="HAA42" s="506"/>
      <c r="HAB42" s="506"/>
      <c r="HAC42" s="506"/>
      <c r="HAD42" s="506"/>
      <c r="HAE42" s="506"/>
      <c r="HAF42" s="506"/>
      <c r="HAG42" s="506"/>
      <c r="HAH42" s="506"/>
      <c r="HAI42" s="506"/>
      <c r="HAJ42" s="506"/>
      <c r="HAK42" s="506"/>
      <c r="HAL42" s="506"/>
      <c r="HAM42" s="506"/>
      <c r="HAN42" s="506"/>
      <c r="HAO42" s="506"/>
      <c r="HAP42" s="506"/>
      <c r="HAQ42" s="506"/>
      <c r="HAR42" s="506"/>
      <c r="HAS42" s="506"/>
      <c r="HAT42" s="506"/>
      <c r="HAU42" s="506"/>
      <c r="HAV42" s="506"/>
      <c r="HAW42" s="506"/>
      <c r="HAX42" s="506"/>
      <c r="HAY42" s="506"/>
      <c r="HAZ42" s="506"/>
      <c r="HBA42" s="506"/>
      <c r="HBB42" s="506"/>
      <c r="HBC42" s="506"/>
      <c r="HBD42" s="506"/>
      <c r="HBE42" s="506"/>
      <c r="HBF42" s="506"/>
      <c r="HBG42" s="506"/>
      <c r="HBH42" s="506"/>
      <c r="HBI42" s="506"/>
      <c r="HBJ42" s="506"/>
      <c r="HBK42" s="506"/>
      <c r="HBL42" s="506"/>
      <c r="HBM42" s="506"/>
      <c r="HBN42" s="506"/>
      <c r="HBO42" s="506"/>
      <c r="HBP42" s="506"/>
      <c r="HBQ42" s="506"/>
      <c r="HBR42" s="506"/>
      <c r="HBS42" s="506"/>
      <c r="HBT42" s="506"/>
      <c r="HBU42" s="506"/>
      <c r="HBV42" s="506"/>
      <c r="HBW42" s="506"/>
      <c r="HBX42" s="506"/>
      <c r="HBY42" s="506"/>
      <c r="HBZ42" s="506"/>
      <c r="HCA42" s="506"/>
      <c r="HCB42" s="506"/>
      <c r="HCC42" s="506"/>
      <c r="HCD42" s="506"/>
      <c r="HCE42" s="506"/>
      <c r="HCF42" s="506"/>
      <c r="HCG42" s="506"/>
      <c r="HCH42" s="506"/>
      <c r="HCI42" s="506"/>
      <c r="HCJ42" s="506"/>
      <c r="HCK42" s="506"/>
      <c r="HCL42" s="506"/>
      <c r="HCM42" s="506"/>
      <c r="HCN42" s="506"/>
      <c r="HCO42" s="506"/>
      <c r="HCP42" s="506"/>
      <c r="HCQ42" s="506"/>
      <c r="HCR42" s="506"/>
      <c r="HCS42" s="506"/>
      <c r="HCT42" s="506"/>
      <c r="HCU42" s="506"/>
      <c r="HCV42" s="506"/>
      <c r="HCW42" s="506"/>
      <c r="HCX42" s="506"/>
      <c r="HCY42" s="506"/>
      <c r="HCZ42" s="506"/>
      <c r="HDA42" s="506"/>
      <c r="HDB42" s="506"/>
      <c r="HDC42" s="506"/>
      <c r="HDD42" s="506"/>
      <c r="HDE42" s="506"/>
      <c r="HDF42" s="506"/>
      <c r="HDG42" s="506"/>
      <c r="HDH42" s="506"/>
      <c r="HDI42" s="506"/>
      <c r="HDJ42" s="506"/>
      <c r="HDK42" s="506"/>
      <c r="HDL42" s="506"/>
      <c r="HDM42" s="506"/>
      <c r="HDN42" s="506"/>
      <c r="HDO42" s="506"/>
      <c r="HDP42" s="506"/>
      <c r="HDQ42" s="506"/>
      <c r="HDR42" s="506"/>
      <c r="HDS42" s="506"/>
      <c r="HDT42" s="506"/>
      <c r="HDU42" s="506"/>
      <c r="HDV42" s="506"/>
      <c r="HDW42" s="506"/>
      <c r="HDX42" s="506"/>
      <c r="HDY42" s="506"/>
      <c r="HDZ42" s="506"/>
      <c r="HEA42" s="506"/>
      <c r="HEB42" s="506"/>
      <c r="HEC42" s="506"/>
      <c r="HED42" s="506"/>
      <c r="HEE42" s="506"/>
      <c r="HEF42" s="506"/>
      <c r="HEG42" s="506"/>
      <c r="HEH42" s="506"/>
      <c r="HEI42" s="506"/>
      <c r="HEJ42" s="506"/>
      <c r="HEK42" s="506"/>
      <c r="HEL42" s="506"/>
      <c r="HEM42" s="506"/>
      <c r="HEN42" s="506"/>
      <c r="HEO42" s="506"/>
      <c r="HEP42" s="506"/>
      <c r="HEQ42" s="506"/>
      <c r="HER42" s="506"/>
      <c r="HES42" s="506"/>
      <c r="HET42" s="506"/>
      <c r="HEU42" s="506"/>
      <c r="HEV42" s="506"/>
      <c r="HEW42" s="506"/>
      <c r="HEX42" s="506"/>
      <c r="HEY42" s="506"/>
      <c r="HEZ42" s="506"/>
      <c r="HFA42" s="506"/>
      <c r="HFB42" s="506"/>
      <c r="HFC42" s="506"/>
      <c r="HFD42" s="506"/>
      <c r="HFE42" s="506"/>
      <c r="HFF42" s="506"/>
      <c r="HFG42" s="506"/>
      <c r="HFH42" s="506"/>
      <c r="HFI42" s="506"/>
      <c r="HFJ42" s="506"/>
      <c r="HFK42" s="506"/>
      <c r="HFL42" s="506"/>
      <c r="HFM42" s="506"/>
      <c r="HFN42" s="506"/>
      <c r="HFO42" s="506"/>
      <c r="HFP42" s="506"/>
      <c r="HFQ42" s="506"/>
      <c r="HFR42" s="506"/>
      <c r="HFS42" s="506"/>
      <c r="HFT42" s="506"/>
      <c r="HFU42" s="506"/>
      <c r="HFV42" s="506"/>
      <c r="HFW42" s="506"/>
      <c r="HFX42" s="506"/>
      <c r="HFY42" s="506"/>
      <c r="HFZ42" s="506"/>
      <c r="HGA42" s="506"/>
      <c r="HGB42" s="506"/>
      <c r="HGC42" s="506"/>
      <c r="HGD42" s="506"/>
      <c r="HGE42" s="506"/>
      <c r="HGF42" s="506"/>
      <c r="HGG42" s="506"/>
      <c r="HGH42" s="506"/>
      <c r="HGI42" s="506"/>
      <c r="HGJ42" s="506"/>
      <c r="HGK42" s="506"/>
      <c r="HGL42" s="506"/>
      <c r="HGM42" s="506"/>
      <c r="HGN42" s="506"/>
      <c r="HGO42" s="506"/>
      <c r="HGP42" s="506"/>
      <c r="HGQ42" s="506"/>
      <c r="HGR42" s="506"/>
      <c r="HGS42" s="506"/>
      <c r="HGT42" s="506"/>
      <c r="HGU42" s="506"/>
      <c r="HGV42" s="506"/>
      <c r="HGW42" s="506"/>
      <c r="HGX42" s="506"/>
      <c r="HGY42" s="506"/>
      <c r="HGZ42" s="506"/>
      <c r="HHA42" s="506"/>
      <c r="HHB42" s="506"/>
      <c r="HHC42" s="506"/>
      <c r="HHD42" s="506"/>
      <c r="HHE42" s="506"/>
      <c r="HHF42" s="506"/>
      <c r="HHG42" s="506"/>
      <c r="HHH42" s="506"/>
      <c r="HHI42" s="506"/>
      <c r="HHJ42" s="506"/>
      <c r="HHK42" s="506"/>
      <c r="HHL42" s="506"/>
      <c r="HHM42" s="506"/>
      <c r="HHN42" s="506"/>
      <c r="HHO42" s="506"/>
      <c r="HHP42" s="506"/>
      <c r="HHQ42" s="506"/>
      <c r="HHR42" s="506"/>
      <c r="HHS42" s="506"/>
      <c r="HHT42" s="506"/>
      <c r="HHU42" s="506"/>
      <c r="HHV42" s="506"/>
      <c r="HHW42" s="506"/>
      <c r="HHX42" s="506"/>
      <c r="HHY42" s="506"/>
      <c r="HHZ42" s="506"/>
      <c r="HIA42" s="506"/>
      <c r="HIB42" s="506"/>
      <c r="HIC42" s="506"/>
      <c r="HID42" s="506"/>
      <c r="HIE42" s="506"/>
      <c r="HIF42" s="506"/>
      <c r="HIG42" s="506"/>
      <c r="HIH42" s="506"/>
      <c r="HII42" s="506"/>
      <c r="HIJ42" s="506"/>
      <c r="HIK42" s="506"/>
      <c r="HIL42" s="506"/>
      <c r="HIM42" s="506"/>
      <c r="HIN42" s="506"/>
      <c r="HIO42" s="506"/>
      <c r="HIP42" s="506"/>
      <c r="HIQ42" s="506"/>
      <c r="HIR42" s="506"/>
      <c r="HIS42" s="506"/>
      <c r="HIT42" s="506"/>
      <c r="HIU42" s="506"/>
      <c r="HIV42" s="506"/>
      <c r="HIW42" s="506"/>
      <c r="HIX42" s="506"/>
      <c r="HIY42" s="506"/>
      <c r="HIZ42" s="506"/>
      <c r="HJA42" s="506"/>
      <c r="HJB42" s="506"/>
      <c r="HJC42" s="506"/>
      <c r="HJD42" s="506"/>
      <c r="HJE42" s="506"/>
      <c r="HJF42" s="506"/>
      <c r="HJG42" s="506"/>
      <c r="HJH42" s="506"/>
      <c r="HJI42" s="506"/>
      <c r="HJJ42" s="506"/>
      <c r="HJK42" s="506"/>
      <c r="HJL42" s="506"/>
      <c r="HJM42" s="506"/>
      <c r="HJN42" s="506"/>
      <c r="HJO42" s="506"/>
      <c r="HJP42" s="506"/>
      <c r="HJQ42" s="506"/>
      <c r="HJR42" s="506"/>
      <c r="HJS42" s="506"/>
      <c r="HJT42" s="506"/>
      <c r="HJU42" s="506"/>
      <c r="HJV42" s="506"/>
      <c r="HJW42" s="506"/>
      <c r="HJX42" s="506"/>
      <c r="HJY42" s="506"/>
      <c r="HJZ42" s="506"/>
      <c r="HKA42" s="506"/>
      <c r="HKB42" s="506"/>
      <c r="HKC42" s="506"/>
      <c r="HKD42" s="506"/>
      <c r="HKE42" s="506"/>
      <c r="HKF42" s="506"/>
      <c r="HKG42" s="506"/>
      <c r="HKH42" s="506"/>
      <c r="HKI42" s="506"/>
      <c r="HKJ42" s="506"/>
      <c r="HKK42" s="506"/>
      <c r="HKL42" s="506"/>
      <c r="HKM42" s="506"/>
      <c r="HKN42" s="506"/>
      <c r="HKO42" s="506"/>
      <c r="HKP42" s="506"/>
      <c r="HKQ42" s="506"/>
      <c r="HKR42" s="506"/>
      <c r="HKS42" s="506"/>
      <c r="HKT42" s="506"/>
      <c r="HKU42" s="506"/>
      <c r="HKV42" s="506"/>
      <c r="HKW42" s="506"/>
      <c r="HKX42" s="506"/>
      <c r="HKY42" s="506"/>
      <c r="HKZ42" s="506"/>
      <c r="HLA42" s="506"/>
      <c r="HLB42" s="506"/>
      <c r="HLC42" s="506"/>
      <c r="HLD42" s="506"/>
      <c r="HLE42" s="506"/>
      <c r="HLF42" s="506"/>
      <c r="HLG42" s="506"/>
      <c r="HLH42" s="506"/>
      <c r="HLI42" s="506"/>
      <c r="HLJ42" s="506"/>
      <c r="HLK42" s="506"/>
      <c r="HLL42" s="506"/>
      <c r="HLM42" s="506"/>
      <c r="HLN42" s="506"/>
      <c r="HLO42" s="506"/>
      <c r="HLP42" s="506"/>
      <c r="HLQ42" s="506"/>
      <c r="HLR42" s="506"/>
      <c r="HLS42" s="506"/>
      <c r="HLT42" s="506"/>
      <c r="HLU42" s="506"/>
      <c r="HLV42" s="506"/>
      <c r="HLW42" s="506"/>
      <c r="HLX42" s="506"/>
      <c r="HLY42" s="506"/>
      <c r="HLZ42" s="506"/>
      <c r="HMA42" s="506"/>
      <c r="HMB42" s="506"/>
      <c r="HMC42" s="506"/>
      <c r="HMD42" s="506"/>
      <c r="HME42" s="506"/>
      <c r="HMF42" s="506"/>
      <c r="HMG42" s="506"/>
      <c r="HMH42" s="506"/>
      <c r="HMI42" s="506"/>
      <c r="HMJ42" s="506"/>
      <c r="HMK42" s="506"/>
      <c r="HML42" s="506"/>
      <c r="HMM42" s="506"/>
      <c r="HMN42" s="506"/>
      <c r="HMO42" s="506"/>
      <c r="HMP42" s="506"/>
      <c r="HMQ42" s="506"/>
      <c r="HMR42" s="506"/>
      <c r="HMS42" s="506"/>
      <c r="HMT42" s="506"/>
      <c r="HMU42" s="506"/>
      <c r="HMV42" s="506"/>
      <c r="HMW42" s="506"/>
      <c r="HMX42" s="506"/>
      <c r="HMY42" s="506"/>
      <c r="HMZ42" s="506"/>
      <c r="HNA42" s="506"/>
      <c r="HNB42" s="506"/>
      <c r="HNC42" s="506"/>
      <c r="HND42" s="506"/>
      <c r="HNE42" s="506"/>
      <c r="HNF42" s="506"/>
      <c r="HNG42" s="506"/>
      <c r="HNH42" s="506"/>
      <c r="HNI42" s="506"/>
      <c r="HNJ42" s="506"/>
      <c r="HNK42" s="506"/>
      <c r="HNL42" s="506"/>
      <c r="HNM42" s="506"/>
      <c r="HNN42" s="506"/>
      <c r="HNO42" s="506"/>
      <c r="HNP42" s="506"/>
      <c r="HNQ42" s="506"/>
      <c r="HNR42" s="506"/>
      <c r="HNS42" s="506"/>
      <c r="HNT42" s="506"/>
      <c r="HNU42" s="506"/>
      <c r="HNV42" s="506"/>
      <c r="HNW42" s="506"/>
      <c r="HNX42" s="506"/>
      <c r="HNY42" s="506"/>
      <c r="HNZ42" s="506"/>
      <c r="HOA42" s="506"/>
      <c r="HOB42" s="506"/>
      <c r="HOC42" s="506"/>
      <c r="HOD42" s="506"/>
      <c r="HOE42" s="506"/>
      <c r="HOF42" s="506"/>
      <c r="HOG42" s="506"/>
      <c r="HOH42" s="506"/>
      <c r="HOI42" s="506"/>
      <c r="HOJ42" s="506"/>
      <c r="HOK42" s="506"/>
      <c r="HOL42" s="506"/>
      <c r="HOM42" s="506"/>
      <c r="HON42" s="506"/>
      <c r="HOO42" s="506"/>
      <c r="HOP42" s="506"/>
      <c r="HOQ42" s="506"/>
      <c r="HOR42" s="506"/>
      <c r="HOS42" s="506"/>
      <c r="HOT42" s="506"/>
      <c r="HOU42" s="506"/>
      <c r="HOV42" s="506"/>
      <c r="HOW42" s="506"/>
      <c r="HOX42" s="506"/>
      <c r="HOY42" s="506"/>
      <c r="HOZ42" s="506"/>
      <c r="HPA42" s="506"/>
      <c r="HPB42" s="506"/>
      <c r="HPC42" s="506"/>
      <c r="HPD42" s="506"/>
      <c r="HPE42" s="506"/>
      <c r="HPF42" s="506"/>
      <c r="HPG42" s="506"/>
      <c r="HPH42" s="506"/>
      <c r="HPI42" s="506"/>
      <c r="HPJ42" s="506"/>
      <c r="HPK42" s="506"/>
      <c r="HPL42" s="506"/>
      <c r="HPM42" s="506"/>
      <c r="HPN42" s="506"/>
      <c r="HPO42" s="506"/>
      <c r="HPP42" s="506"/>
      <c r="HPQ42" s="506"/>
      <c r="HPR42" s="506"/>
      <c r="HPS42" s="506"/>
      <c r="HPT42" s="506"/>
      <c r="HPU42" s="506"/>
      <c r="HPV42" s="506"/>
      <c r="HPW42" s="506"/>
      <c r="HPX42" s="506"/>
      <c r="HPY42" s="506"/>
      <c r="HPZ42" s="506"/>
      <c r="HQA42" s="506"/>
      <c r="HQB42" s="506"/>
      <c r="HQC42" s="506"/>
      <c r="HQD42" s="506"/>
      <c r="HQE42" s="506"/>
      <c r="HQF42" s="506"/>
      <c r="HQG42" s="506"/>
      <c r="HQH42" s="506"/>
      <c r="HQI42" s="506"/>
      <c r="HQJ42" s="506"/>
      <c r="HQK42" s="506"/>
      <c r="HQL42" s="506"/>
      <c r="HQM42" s="506"/>
      <c r="HQN42" s="506"/>
      <c r="HQO42" s="506"/>
      <c r="HQP42" s="506"/>
      <c r="HQQ42" s="506"/>
      <c r="HQR42" s="506"/>
      <c r="HQS42" s="506"/>
      <c r="HQT42" s="506"/>
      <c r="HQU42" s="506"/>
      <c r="HQV42" s="506"/>
      <c r="HQW42" s="506"/>
      <c r="HQX42" s="506"/>
      <c r="HQY42" s="506"/>
      <c r="HQZ42" s="506"/>
      <c r="HRA42" s="506"/>
      <c r="HRB42" s="506"/>
      <c r="HRC42" s="506"/>
      <c r="HRD42" s="506"/>
      <c r="HRE42" s="506"/>
      <c r="HRF42" s="506"/>
      <c r="HRG42" s="506"/>
      <c r="HRH42" s="506"/>
      <c r="HRI42" s="506"/>
      <c r="HRJ42" s="506"/>
      <c r="HRK42" s="506"/>
      <c r="HRL42" s="506"/>
      <c r="HRM42" s="506"/>
      <c r="HRN42" s="506"/>
      <c r="HRO42" s="506"/>
      <c r="HRP42" s="506"/>
      <c r="HRQ42" s="506"/>
      <c r="HRR42" s="506"/>
      <c r="HRS42" s="506"/>
      <c r="HRT42" s="506"/>
      <c r="HRU42" s="506"/>
      <c r="HRV42" s="506"/>
      <c r="HRW42" s="506"/>
      <c r="HRX42" s="506"/>
      <c r="HRY42" s="506"/>
      <c r="HRZ42" s="506"/>
      <c r="HSA42" s="506"/>
      <c r="HSB42" s="506"/>
      <c r="HSC42" s="506"/>
      <c r="HSD42" s="506"/>
      <c r="HSE42" s="506"/>
      <c r="HSF42" s="506"/>
      <c r="HSG42" s="506"/>
      <c r="HSH42" s="506"/>
      <c r="HSI42" s="506"/>
      <c r="HSJ42" s="506"/>
      <c r="HSK42" s="506"/>
      <c r="HSL42" s="506"/>
      <c r="HSM42" s="506"/>
      <c r="HSN42" s="506"/>
      <c r="HSO42" s="506"/>
      <c r="HSP42" s="506"/>
      <c r="HSQ42" s="506"/>
      <c r="HSR42" s="506"/>
      <c r="HSS42" s="506"/>
      <c r="HST42" s="506"/>
      <c r="HSU42" s="506"/>
      <c r="HSV42" s="506"/>
      <c r="HSW42" s="506"/>
      <c r="HSX42" s="506"/>
      <c r="HSY42" s="506"/>
      <c r="HSZ42" s="506"/>
      <c r="HTA42" s="506"/>
      <c r="HTB42" s="506"/>
      <c r="HTC42" s="506"/>
      <c r="HTD42" s="506"/>
      <c r="HTE42" s="506"/>
      <c r="HTF42" s="506"/>
      <c r="HTG42" s="506"/>
      <c r="HTH42" s="506"/>
      <c r="HTI42" s="506"/>
      <c r="HTJ42" s="506"/>
      <c r="HTK42" s="506"/>
      <c r="HTL42" s="506"/>
      <c r="HTM42" s="506"/>
      <c r="HTN42" s="506"/>
      <c r="HTO42" s="506"/>
      <c r="HTP42" s="506"/>
      <c r="HTQ42" s="506"/>
      <c r="HTR42" s="506"/>
      <c r="HTS42" s="506"/>
      <c r="HTT42" s="506"/>
      <c r="HTU42" s="506"/>
      <c r="HTV42" s="506"/>
      <c r="HTW42" s="506"/>
      <c r="HTX42" s="506"/>
      <c r="HTY42" s="506"/>
      <c r="HTZ42" s="506"/>
      <c r="HUA42" s="506"/>
      <c r="HUB42" s="506"/>
      <c r="HUC42" s="506"/>
      <c r="HUD42" s="506"/>
      <c r="HUE42" s="506"/>
      <c r="HUF42" s="506"/>
      <c r="HUG42" s="506"/>
      <c r="HUH42" s="506"/>
      <c r="HUI42" s="506"/>
      <c r="HUJ42" s="506"/>
      <c r="HUK42" s="506"/>
      <c r="HUL42" s="506"/>
      <c r="HUM42" s="506"/>
      <c r="HUN42" s="506"/>
      <c r="HUO42" s="506"/>
      <c r="HUP42" s="506"/>
      <c r="HUQ42" s="506"/>
      <c r="HUR42" s="506"/>
      <c r="HUS42" s="506"/>
      <c r="HUT42" s="506"/>
      <c r="HUU42" s="506"/>
      <c r="HUV42" s="506"/>
      <c r="HUW42" s="506"/>
      <c r="HUX42" s="506"/>
      <c r="HUY42" s="506"/>
      <c r="HUZ42" s="506"/>
      <c r="HVA42" s="506"/>
      <c r="HVB42" s="506"/>
      <c r="HVC42" s="506"/>
      <c r="HVD42" s="506"/>
      <c r="HVE42" s="506"/>
      <c r="HVF42" s="506"/>
      <c r="HVG42" s="506"/>
      <c r="HVH42" s="506"/>
      <c r="HVI42" s="506"/>
      <c r="HVJ42" s="506"/>
      <c r="HVK42" s="506"/>
      <c r="HVL42" s="506"/>
      <c r="HVM42" s="506"/>
      <c r="HVN42" s="506"/>
      <c r="HVO42" s="506"/>
      <c r="HVP42" s="506"/>
      <c r="HVQ42" s="506"/>
      <c r="HVR42" s="506"/>
      <c r="HVS42" s="506"/>
      <c r="HVT42" s="506"/>
      <c r="HVU42" s="506"/>
      <c r="HVV42" s="506"/>
      <c r="HVW42" s="506"/>
      <c r="HVX42" s="506"/>
      <c r="HVY42" s="506"/>
      <c r="HVZ42" s="506"/>
      <c r="HWA42" s="506"/>
      <c r="HWB42" s="506"/>
      <c r="HWC42" s="506"/>
      <c r="HWD42" s="506"/>
      <c r="HWE42" s="506"/>
      <c r="HWF42" s="506"/>
      <c r="HWG42" s="506"/>
      <c r="HWH42" s="506"/>
      <c r="HWI42" s="506"/>
      <c r="HWJ42" s="506"/>
      <c r="HWK42" s="506"/>
      <c r="HWL42" s="506"/>
      <c r="HWM42" s="506"/>
      <c r="HWN42" s="506"/>
      <c r="HWO42" s="506"/>
      <c r="HWP42" s="506"/>
      <c r="HWQ42" s="506"/>
      <c r="HWR42" s="506"/>
      <c r="HWS42" s="506"/>
      <c r="HWT42" s="506"/>
      <c r="HWU42" s="506"/>
      <c r="HWV42" s="506"/>
      <c r="HWW42" s="506"/>
      <c r="HWX42" s="506"/>
      <c r="HWY42" s="506"/>
      <c r="HWZ42" s="506"/>
      <c r="HXA42" s="506"/>
      <c r="HXB42" s="506"/>
      <c r="HXC42" s="506"/>
      <c r="HXD42" s="506"/>
      <c r="HXE42" s="506"/>
      <c r="HXF42" s="506"/>
      <c r="HXG42" s="506"/>
      <c r="HXH42" s="506"/>
      <c r="HXI42" s="506"/>
      <c r="HXJ42" s="506"/>
      <c r="HXK42" s="506"/>
      <c r="HXL42" s="506"/>
      <c r="HXM42" s="506"/>
      <c r="HXN42" s="506"/>
      <c r="HXO42" s="506"/>
      <c r="HXP42" s="506"/>
      <c r="HXQ42" s="506"/>
      <c r="HXR42" s="506"/>
      <c r="HXS42" s="506"/>
      <c r="HXT42" s="506"/>
      <c r="HXU42" s="506"/>
      <c r="HXV42" s="506"/>
      <c r="HXW42" s="506"/>
      <c r="HXX42" s="506"/>
      <c r="HXY42" s="506"/>
      <c r="HXZ42" s="506"/>
      <c r="HYA42" s="506"/>
      <c r="HYB42" s="506"/>
      <c r="HYC42" s="506"/>
      <c r="HYD42" s="506"/>
      <c r="HYE42" s="506"/>
      <c r="HYF42" s="506"/>
      <c r="HYG42" s="506"/>
      <c r="HYH42" s="506"/>
      <c r="HYI42" s="506"/>
      <c r="HYJ42" s="506"/>
      <c r="HYK42" s="506"/>
      <c r="HYL42" s="506"/>
      <c r="HYM42" s="506"/>
      <c r="HYN42" s="506"/>
      <c r="HYO42" s="506"/>
      <c r="HYP42" s="506"/>
      <c r="HYQ42" s="506"/>
      <c r="HYR42" s="506"/>
      <c r="HYS42" s="506"/>
      <c r="HYT42" s="506"/>
      <c r="HYU42" s="506"/>
      <c r="HYV42" s="506"/>
      <c r="HYW42" s="506"/>
      <c r="HYX42" s="506"/>
      <c r="HYY42" s="506"/>
      <c r="HYZ42" s="506"/>
      <c r="HZA42" s="506"/>
      <c r="HZB42" s="506"/>
      <c r="HZC42" s="506"/>
      <c r="HZD42" s="506"/>
      <c r="HZE42" s="506"/>
      <c r="HZF42" s="506"/>
      <c r="HZG42" s="506"/>
      <c r="HZH42" s="506"/>
      <c r="HZI42" s="506"/>
      <c r="HZJ42" s="506"/>
      <c r="HZK42" s="506"/>
      <c r="HZL42" s="506"/>
      <c r="HZM42" s="506"/>
      <c r="HZN42" s="506"/>
      <c r="HZO42" s="506"/>
      <c r="HZP42" s="506"/>
      <c r="HZQ42" s="506"/>
      <c r="HZR42" s="506"/>
      <c r="HZS42" s="506"/>
      <c r="HZT42" s="506"/>
      <c r="HZU42" s="506"/>
      <c r="HZV42" s="506"/>
      <c r="HZW42" s="506"/>
      <c r="HZX42" s="506"/>
      <c r="HZY42" s="506"/>
      <c r="HZZ42" s="506"/>
      <c r="IAA42" s="506"/>
      <c r="IAB42" s="506"/>
      <c r="IAC42" s="506"/>
      <c r="IAD42" s="506"/>
      <c r="IAE42" s="506"/>
      <c r="IAF42" s="506"/>
      <c r="IAG42" s="506"/>
      <c r="IAH42" s="506"/>
      <c r="IAI42" s="506"/>
      <c r="IAJ42" s="506"/>
      <c r="IAK42" s="506"/>
      <c r="IAL42" s="506"/>
      <c r="IAM42" s="506"/>
      <c r="IAN42" s="506"/>
      <c r="IAO42" s="506"/>
      <c r="IAP42" s="506"/>
      <c r="IAQ42" s="506"/>
      <c r="IAR42" s="506"/>
      <c r="IAS42" s="506"/>
      <c r="IAT42" s="506"/>
      <c r="IAU42" s="506"/>
      <c r="IAV42" s="506"/>
      <c r="IAW42" s="506"/>
      <c r="IAX42" s="506"/>
      <c r="IAY42" s="506"/>
      <c r="IAZ42" s="506"/>
      <c r="IBA42" s="506"/>
      <c r="IBB42" s="506"/>
      <c r="IBC42" s="506"/>
      <c r="IBD42" s="506"/>
      <c r="IBE42" s="506"/>
      <c r="IBF42" s="506"/>
      <c r="IBG42" s="506"/>
      <c r="IBH42" s="506"/>
      <c r="IBI42" s="506"/>
      <c r="IBJ42" s="506"/>
      <c r="IBK42" s="506"/>
      <c r="IBL42" s="506"/>
      <c r="IBM42" s="506"/>
      <c r="IBN42" s="506"/>
      <c r="IBO42" s="506"/>
      <c r="IBP42" s="506"/>
      <c r="IBQ42" s="506"/>
      <c r="IBR42" s="506"/>
      <c r="IBS42" s="506"/>
      <c r="IBT42" s="506"/>
      <c r="IBU42" s="506"/>
      <c r="IBV42" s="506"/>
      <c r="IBW42" s="506"/>
      <c r="IBX42" s="506"/>
      <c r="IBY42" s="506"/>
      <c r="IBZ42" s="506"/>
      <c r="ICA42" s="506"/>
      <c r="ICB42" s="506"/>
      <c r="ICC42" s="506"/>
      <c r="ICD42" s="506"/>
      <c r="ICE42" s="506"/>
      <c r="ICF42" s="506"/>
      <c r="ICG42" s="506"/>
      <c r="ICH42" s="506"/>
      <c r="ICI42" s="506"/>
      <c r="ICJ42" s="506"/>
      <c r="ICK42" s="506"/>
      <c r="ICL42" s="506"/>
      <c r="ICM42" s="506"/>
      <c r="ICN42" s="506"/>
      <c r="ICO42" s="506"/>
      <c r="ICP42" s="506"/>
      <c r="ICQ42" s="506"/>
      <c r="ICR42" s="506"/>
      <c r="ICS42" s="506"/>
      <c r="ICT42" s="506"/>
      <c r="ICU42" s="506"/>
      <c r="ICV42" s="506"/>
      <c r="ICW42" s="506"/>
      <c r="ICX42" s="506"/>
      <c r="ICY42" s="506"/>
      <c r="ICZ42" s="506"/>
      <c r="IDA42" s="506"/>
      <c r="IDB42" s="506"/>
      <c r="IDC42" s="506"/>
      <c r="IDD42" s="506"/>
      <c r="IDE42" s="506"/>
      <c r="IDF42" s="506"/>
      <c r="IDG42" s="506"/>
      <c r="IDH42" s="506"/>
      <c r="IDI42" s="506"/>
      <c r="IDJ42" s="506"/>
      <c r="IDK42" s="506"/>
      <c r="IDL42" s="506"/>
      <c r="IDM42" s="506"/>
      <c r="IDN42" s="506"/>
      <c r="IDO42" s="506"/>
      <c r="IDP42" s="506"/>
      <c r="IDQ42" s="506"/>
      <c r="IDR42" s="506"/>
      <c r="IDS42" s="506"/>
      <c r="IDT42" s="506"/>
      <c r="IDU42" s="506"/>
      <c r="IDV42" s="506"/>
      <c r="IDW42" s="506"/>
      <c r="IDX42" s="506"/>
      <c r="IDY42" s="506"/>
      <c r="IDZ42" s="506"/>
      <c r="IEA42" s="506"/>
      <c r="IEB42" s="506"/>
      <c r="IEC42" s="506"/>
      <c r="IED42" s="506"/>
      <c r="IEE42" s="506"/>
      <c r="IEF42" s="506"/>
      <c r="IEG42" s="506"/>
      <c r="IEH42" s="506"/>
      <c r="IEI42" s="506"/>
      <c r="IEJ42" s="506"/>
      <c r="IEK42" s="506"/>
      <c r="IEL42" s="506"/>
      <c r="IEM42" s="506"/>
      <c r="IEN42" s="506"/>
      <c r="IEO42" s="506"/>
      <c r="IEP42" s="506"/>
      <c r="IEQ42" s="506"/>
      <c r="IER42" s="506"/>
      <c r="IES42" s="506"/>
      <c r="IET42" s="506"/>
      <c r="IEU42" s="506"/>
      <c r="IEV42" s="506"/>
      <c r="IEW42" s="506"/>
      <c r="IEX42" s="506"/>
      <c r="IEY42" s="506"/>
      <c r="IEZ42" s="506"/>
      <c r="IFA42" s="506"/>
      <c r="IFB42" s="506"/>
      <c r="IFC42" s="506"/>
      <c r="IFD42" s="506"/>
      <c r="IFE42" s="506"/>
      <c r="IFF42" s="506"/>
      <c r="IFG42" s="506"/>
      <c r="IFH42" s="506"/>
      <c r="IFI42" s="506"/>
      <c r="IFJ42" s="506"/>
      <c r="IFK42" s="506"/>
      <c r="IFL42" s="506"/>
      <c r="IFM42" s="506"/>
      <c r="IFN42" s="506"/>
      <c r="IFO42" s="506"/>
      <c r="IFP42" s="506"/>
      <c r="IFQ42" s="506"/>
      <c r="IFR42" s="506"/>
      <c r="IFS42" s="506"/>
      <c r="IFT42" s="506"/>
      <c r="IFU42" s="506"/>
      <c r="IFV42" s="506"/>
      <c r="IFW42" s="506"/>
      <c r="IFX42" s="506"/>
      <c r="IFY42" s="506"/>
      <c r="IFZ42" s="506"/>
      <c r="IGA42" s="506"/>
      <c r="IGB42" s="506"/>
      <c r="IGC42" s="506"/>
      <c r="IGD42" s="506"/>
      <c r="IGE42" s="506"/>
      <c r="IGF42" s="506"/>
      <c r="IGG42" s="506"/>
      <c r="IGH42" s="506"/>
      <c r="IGI42" s="506"/>
      <c r="IGJ42" s="506"/>
      <c r="IGK42" s="506"/>
      <c r="IGL42" s="506"/>
      <c r="IGM42" s="506"/>
      <c r="IGN42" s="506"/>
      <c r="IGO42" s="506"/>
      <c r="IGP42" s="506"/>
      <c r="IGQ42" s="506"/>
      <c r="IGR42" s="506"/>
      <c r="IGS42" s="506"/>
      <c r="IGT42" s="506"/>
      <c r="IGU42" s="506"/>
      <c r="IGV42" s="506"/>
      <c r="IGW42" s="506"/>
      <c r="IGX42" s="506"/>
      <c r="IGY42" s="506"/>
      <c r="IGZ42" s="506"/>
      <c r="IHA42" s="506"/>
      <c r="IHB42" s="506"/>
      <c r="IHC42" s="506"/>
      <c r="IHD42" s="506"/>
      <c r="IHE42" s="506"/>
      <c r="IHF42" s="506"/>
      <c r="IHG42" s="506"/>
      <c r="IHH42" s="506"/>
      <c r="IHI42" s="506"/>
      <c r="IHJ42" s="506"/>
      <c r="IHK42" s="506"/>
      <c r="IHL42" s="506"/>
      <c r="IHM42" s="506"/>
      <c r="IHN42" s="506"/>
      <c r="IHO42" s="506"/>
      <c r="IHP42" s="506"/>
      <c r="IHQ42" s="506"/>
      <c r="IHR42" s="506"/>
      <c r="IHS42" s="506"/>
      <c r="IHT42" s="506"/>
      <c r="IHU42" s="506"/>
      <c r="IHV42" s="506"/>
      <c r="IHW42" s="506"/>
      <c r="IHX42" s="506"/>
      <c r="IHY42" s="506"/>
      <c r="IHZ42" s="506"/>
      <c r="IIA42" s="506"/>
      <c r="IIB42" s="506"/>
      <c r="IIC42" s="506"/>
      <c r="IID42" s="506"/>
      <c r="IIE42" s="506"/>
      <c r="IIF42" s="506"/>
      <c r="IIG42" s="506"/>
      <c r="IIH42" s="506"/>
      <c r="III42" s="506"/>
      <c r="IIJ42" s="506"/>
      <c r="IIK42" s="506"/>
      <c r="IIL42" s="506"/>
      <c r="IIM42" s="506"/>
      <c r="IIN42" s="506"/>
      <c r="IIO42" s="506"/>
      <c r="IIP42" s="506"/>
      <c r="IIQ42" s="506"/>
      <c r="IIR42" s="506"/>
      <c r="IIS42" s="506"/>
      <c r="IIT42" s="506"/>
      <c r="IIU42" s="506"/>
      <c r="IIV42" s="506"/>
      <c r="IIW42" s="506"/>
      <c r="IIX42" s="506"/>
      <c r="IIY42" s="506"/>
      <c r="IIZ42" s="506"/>
      <c r="IJA42" s="506"/>
      <c r="IJB42" s="506"/>
      <c r="IJC42" s="506"/>
      <c r="IJD42" s="506"/>
      <c r="IJE42" s="506"/>
      <c r="IJF42" s="506"/>
      <c r="IJG42" s="506"/>
      <c r="IJH42" s="506"/>
      <c r="IJI42" s="506"/>
      <c r="IJJ42" s="506"/>
      <c r="IJK42" s="506"/>
      <c r="IJL42" s="506"/>
      <c r="IJM42" s="506"/>
      <c r="IJN42" s="506"/>
      <c r="IJO42" s="506"/>
      <c r="IJP42" s="506"/>
      <c r="IJQ42" s="506"/>
      <c r="IJR42" s="506"/>
      <c r="IJS42" s="506"/>
      <c r="IJT42" s="506"/>
      <c r="IJU42" s="506"/>
      <c r="IJV42" s="506"/>
      <c r="IJW42" s="506"/>
      <c r="IJX42" s="506"/>
      <c r="IJY42" s="506"/>
      <c r="IJZ42" s="506"/>
      <c r="IKA42" s="506"/>
      <c r="IKB42" s="506"/>
      <c r="IKC42" s="506"/>
      <c r="IKD42" s="506"/>
      <c r="IKE42" s="506"/>
      <c r="IKF42" s="506"/>
      <c r="IKG42" s="506"/>
      <c r="IKH42" s="506"/>
      <c r="IKI42" s="506"/>
      <c r="IKJ42" s="506"/>
      <c r="IKK42" s="506"/>
      <c r="IKL42" s="506"/>
      <c r="IKM42" s="506"/>
      <c r="IKN42" s="506"/>
      <c r="IKO42" s="506"/>
      <c r="IKP42" s="506"/>
      <c r="IKQ42" s="506"/>
      <c r="IKR42" s="506"/>
      <c r="IKS42" s="506"/>
      <c r="IKT42" s="506"/>
      <c r="IKU42" s="506"/>
      <c r="IKV42" s="506"/>
      <c r="IKW42" s="506"/>
      <c r="IKX42" s="506"/>
      <c r="IKY42" s="506"/>
      <c r="IKZ42" s="506"/>
      <c r="ILA42" s="506"/>
      <c r="ILB42" s="506"/>
      <c r="ILC42" s="506"/>
      <c r="ILD42" s="506"/>
      <c r="ILE42" s="506"/>
      <c r="ILF42" s="506"/>
      <c r="ILG42" s="506"/>
      <c r="ILH42" s="506"/>
      <c r="ILI42" s="506"/>
      <c r="ILJ42" s="506"/>
      <c r="ILK42" s="506"/>
      <c r="ILL42" s="506"/>
      <c r="ILM42" s="506"/>
      <c r="ILN42" s="506"/>
      <c r="ILO42" s="506"/>
      <c r="ILP42" s="506"/>
      <c r="ILQ42" s="506"/>
      <c r="ILR42" s="506"/>
      <c r="ILS42" s="506"/>
      <c r="ILT42" s="506"/>
      <c r="ILU42" s="506"/>
      <c r="ILV42" s="506"/>
      <c r="ILW42" s="506"/>
      <c r="ILX42" s="506"/>
      <c r="ILY42" s="506"/>
      <c r="ILZ42" s="506"/>
      <c r="IMA42" s="506"/>
      <c r="IMB42" s="506"/>
      <c r="IMC42" s="506"/>
      <c r="IMD42" s="506"/>
      <c r="IME42" s="506"/>
      <c r="IMF42" s="506"/>
      <c r="IMG42" s="506"/>
      <c r="IMH42" s="506"/>
      <c r="IMI42" s="506"/>
      <c r="IMJ42" s="506"/>
      <c r="IMK42" s="506"/>
      <c r="IML42" s="506"/>
      <c r="IMM42" s="506"/>
      <c r="IMN42" s="506"/>
      <c r="IMO42" s="506"/>
      <c r="IMP42" s="506"/>
      <c r="IMQ42" s="506"/>
      <c r="IMR42" s="506"/>
      <c r="IMS42" s="506"/>
      <c r="IMT42" s="506"/>
      <c r="IMU42" s="506"/>
      <c r="IMV42" s="506"/>
      <c r="IMW42" s="506"/>
      <c r="IMX42" s="506"/>
      <c r="IMY42" s="506"/>
      <c r="IMZ42" s="506"/>
      <c r="INA42" s="506"/>
      <c r="INB42" s="506"/>
      <c r="INC42" s="506"/>
      <c r="IND42" s="506"/>
      <c r="INE42" s="506"/>
      <c r="INF42" s="506"/>
      <c r="ING42" s="506"/>
      <c r="INH42" s="506"/>
      <c r="INI42" s="506"/>
      <c r="INJ42" s="506"/>
      <c r="INK42" s="506"/>
      <c r="INL42" s="506"/>
      <c r="INM42" s="506"/>
      <c r="INN42" s="506"/>
      <c r="INO42" s="506"/>
      <c r="INP42" s="506"/>
      <c r="INQ42" s="506"/>
      <c r="INR42" s="506"/>
      <c r="INS42" s="506"/>
      <c r="INT42" s="506"/>
      <c r="INU42" s="506"/>
      <c r="INV42" s="506"/>
      <c r="INW42" s="506"/>
      <c r="INX42" s="506"/>
      <c r="INY42" s="506"/>
      <c r="INZ42" s="506"/>
      <c r="IOA42" s="506"/>
      <c r="IOB42" s="506"/>
      <c r="IOC42" s="506"/>
      <c r="IOD42" s="506"/>
      <c r="IOE42" s="506"/>
      <c r="IOF42" s="506"/>
      <c r="IOG42" s="506"/>
      <c r="IOH42" s="506"/>
      <c r="IOI42" s="506"/>
      <c r="IOJ42" s="506"/>
      <c r="IOK42" s="506"/>
      <c r="IOL42" s="506"/>
      <c r="IOM42" s="506"/>
      <c r="ION42" s="506"/>
      <c r="IOO42" s="506"/>
      <c r="IOP42" s="506"/>
      <c r="IOQ42" s="506"/>
      <c r="IOR42" s="506"/>
      <c r="IOS42" s="506"/>
      <c r="IOT42" s="506"/>
      <c r="IOU42" s="506"/>
      <c r="IOV42" s="506"/>
      <c r="IOW42" s="506"/>
      <c r="IOX42" s="506"/>
      <c r="IOY42" s="506"/>
      <c r="IOZ42" s="506"/>
      <c r="IPA42" s="506"/>
      <c r="IPB42" s="506"/>
      <c r="IPC42" s="506"/>
      <c r="IPD42" s="506"/>
      <c r="IPE42" s="506"/>
      <c r="IPF42" s="506"/>
      <c r="IPG42" s="506"/>
      <c r="IPH42" s="506"/>
      <c r="IPI42" s="506"/>
      <c r="IPJ42" s="506"/>
      <c r="IPK42" s="506"/>
      <c r="IPL42" s="506"/>
      <c r="IPM42" s="506"/>
      <c r="IPN42" s="506"/>
      <c r="IPO42" s="506"/>
      <c r="IPP42" s="506"/>
      <c r="IPQ42" s="506"/>
      <c r="IPR42" s="506"/>
      <c r="IPS42" s="506"/>
      <c r="IPT42" s="506"/>
      <c r="IPU42" s="506"/>
      <c r="IPV42" s="506"/>
      <c r="IPW42" s="506"/>
      <c r="IPX42" s="506"/>
      <c r="IPY42" s="506"/>
      <c r="IPZ42" s="506"/>
      <c r="IQA42" s="506"/>
      <c r="IQB42" s="506"/>
      <c r="IQC42" s="506"/>
      <c r="IQD42" s="506"/>
      <c r="IQE42" s="506"/>
      <c r="IQF42" s="506"/>
      <c r="IQG42" s="506"/>
      <c r="IQH42" s="506"/>
      <c r="IQI42" s="506"/>
      <c r="IQJ42" s="506"/>
      <c r="IQK42" s="506"/>
      <c r="IQL42" s="506"/>
      <c r="IQM42" s="506"/>
      <c r="IQN42" s="506"/>
      <c r="IQO42" s="506"/>
      <c r="IQP42" s="506"/>
      <c r="IQQ42" s="506"/>
      <c r="IQR42" s="506"/>
      <c r="IQS42" s="506"/>
      <c r="IQT42" s="506"/>
      <c r="IQU42" s="506"/>
      <c r="IQV42" s="506"/>
      <c r="IQW42" s="506"/>
      <c r="IQX42" s="506"/>
      <c r="IQY42" s="506"/>
      <c r="IQZ42" s="506"/>
      <c r="IRA42" s="506"/>
      <c r="IRB42" s="506"/>
      <c r="IRC42" s="506"/>
      <c r="IRD42" s="506"/>
      <c r="IRE42" s="506"/>
      <c r="IRF42" s="506"/>
      <c r="IRG42" s="506"/>
      <c r="IRH42" s="506"/>
      <c r="IRI42" s="506"/>
      <c r="IRJ42" s="506"/>
      <c r="IRK42" s="506"/>
      <c r="IRL42" s="506"/>
      <c r="IRM42" s="506"/>
      <c r="IRN42" s="506"/>
      <c r="IRO42" s="506"/>
      <c r="IRP42" s="506"/>
      <c r="IRQ42" s="506"/>
      <c r="IRR42" s="506"/>
      <c r="IRS42" s="506"/>
      <c r="IRT42" s="506"/>
      <c r="IRU42" s="506"/>
      <c r="IRV42" s="506"/>
      <c r="IRW42" s="506"/>
      <c r="IRX42" s="506"/>
      <c r="IRY42" s="506"/>
      <c r="IRZ42" s="506"/>
      <c r="ISA42" s="506"/>
      <c r="ISB42" s="506"/>
      <c r="ISC42" s="506"/>
      <c r="ISD42" s="506"/>
      <c r="ISE42" s="506"/>
      <c r="ISF42" s="506"/>
      <c r="ISG42" s="506"/>
      <c r="ISH42" s="506"/>
      <c r="ISI42" s="506"/>
      <c r="ISJ42" s="506"/>
      <c r="ISK42" s="506"/>
      <c r="ISL42" s="506"/>
      <c r="ISM42" s="506"/>
      <c r="ISN42" s="506"/>
      <c r="ISO42" s="506"/>
      <c r="ISP42" s="506"/>
      <c r="ISQ42" s="506"/>
      <c r="ISR42" s="506"/>
      <c r="ISS42" s="506"/>
      <c r="IST42" s="506"/>
      <c r="ISU42" s="506"/>
      <c r="ISV42" s="506"/>
      <c r="ISW42" s="506"/>
      <c r="ISX42" s="506"/>
      <c r="ISY42" s="506"/>
      <c r="ISZ42" s="506"/>
      <c r="ITA42" s="506"/>
      <c r="ITB42" s="506"/>
      <c r="ITC42" s="506"/>
      <c r="ITD42" s="506"/>
      <c r="ITE42" s="506"/>
      <c r="ITF42" s="506"/>
      <c r="ITG42" s="506"/>
      <c r="ITH42" s="506"/>
      <c r="ITI42" s="506"/>
      <c r="ITJ42" s="506"/>
      <c r="ITK42" s="506"/>
      <c r="ITL42" s="506"/>
      <c r="ITM42" s="506"/>
      <c r="ITN42" s="506"/>
      <c r="ITO42" s="506"/>
      <c r="ITP42" s="506"/>
      <c r="ITQ42" s="506"/>
      <c r="ITR42" s="506"/>
      <c r="ITS42" s="506"/>
      <c r="ITT42" s="506"/>
      <c r="ITU42" s="506"/>
      <c r="ITV42" s="506"/>
      <c r="ITW42" s="506"/>
      <c r="ITX42" s="506"/>
      <c r="ITY42" s="506"/>
      <c r="ITZ42" s="506"/>
      <c r="IUA42" s="506"/>
      <c r="IUB42" s="506"/>
      <c r="IUC42" s="506"/>
      <c r="IUD42" s="506"/>
      <c r="IUE42" s="506"/>
      <c r="IUF42" s="506"/>
      <c r="IUG42" s="506"/>
      <c r="IUH42" s="506"/>
      <c r="IUI42" s="506"/>
      <c r="IUJ42" s="506"/>
      <c r="IUK42" s="506"/>
      <c r="IUL42" s="506"/>
      <c r="IUM42" s="506"/>
      <c r="IUN42" s="506"/>
      <c r="IUO42" s="506"/>
      <c r="IUP42" s="506"/>
      <c r="IUQ42" s="506"/>
      <c r="IUR42" s="506"/>
      <c r="IUS42" s="506"/>
      <c r="IUT42" s="506"/>
      <c r="IUU42" s="506"/>
      <c r="IUV42" s="506"/>
      <c r="IUW42" s="506"/>
      <c r="IUX42" s="506"/>
      <c r="IUY42" s="506"/>
      <c r="IUZ42" s="506"/>
      <c r="IVA42" s="506"/>
      <c r="IVB42" s="506"/>
      <c r="IVC42" s="506"/>
      <c r="IVD42" s="506"/>
      <c r="IVE42" s="506"/>
      <c r="IVF42" s="506"/>
      <c r="IVG42" s="506"/>
      <c r="IVH42" s="506"/>
      <c r="IVI42" s="506"/>
      <c r="IVJ42" s="506"/>
      <c r="IVK42" s="506"/>
      <c r="IVL42" s="506"/>
      <c r="IVM42" s="506"/>
      <c r="IVN42" s="506"/>
      <c r="IVO42" s="506"/>
      <c r="IVP42" s="506"/>
      <c r="IVQ42" s="506"/>
      <c r="IVR42" s="506"/>
      <c r="IVS42" s="506"/>
      <c r="IVT42" s="506"/>
      <c r="IVU42" s="506"/>
      <c r="IVV42" s="506"/>
      <c r="IVW42" s="506"/>
      <c r="IVX42" s="506"/>
      <c r="IVY42" s="506"/>
      <c r="IVZ42" s="506"/>
      <c r="IWA42" s="506"/>
      <c r="IWB42" s="506"/>
      <c r="IWC42" s="506"/>
      <c r="IWD42" s="506"/>
      <c r="IWE42" s="506"/>
      <c r="IWF42" s="506"/>
      <c r="IWG42" s="506"/>
      <c r="IWH42" s="506"/>
      <c r="IWI42" s="506"/>
      <c r="IWJ42" s="506"/>
      <c r="IWK42" s="506"/>
      <c r="IWL42" s="506"/>
      <c r="IWM42" s="506"/>
      <c r="IWN42" s="506"/>
      <c r="IWO42" s="506"/>
      <c r="IWP42" s="506"/>
      <c r="IWQ42" s="506"/>
      <c r="IWR42" s="506"/>
      <c r="IWS42" s="506"/>
      <c r="IWT42" s="506"/>
      <c r="IWU42" s="506"/>
      <c r="IWV42" s="506"/>
      <c r="IWW42" s="506"/>
      <c r="IWX42" s="506"/>
      <c r="IWY42" s="506"/>
      <c r="IWZ42" s="506"/>
      <c r="IXA42" s="506"/>
      <c r="IXB42" s="506"/>
      <c r="IXC42" s="506"/>
      <c r="IXD42" s="506"/>
      <c r="IXE42" s="506"/>
      <c r="IXF42" s="506"/>
      <c r="IXG42" s="506"/>
      <c r="IXH42" s="506"/>
      <c r="IXI42" s="506"/>
      <c r="IXJ42" s="506"/>
      <c r="IXK42" s="506"/>
      <c r="IXL42" s="506"/>
      <c r="IXM42" s="506"/>
      <c r="IXN42" s="506"/>
      <c r="IXO42" s="506"/>
      <c r="IXP42" s="506"/>
      <c r="IXQ42" s="506"/>
      <c r="IXR42" s="506"/>
      <c r="IXS42" s="506"/>
      <c r="IXT42" s="506"/>
      <c r="IXU42" s="506"/>
      <c r="IXV42" s="506"/>
      <c r="IXW42" s="506"/>
      <c r="IXX42" s="506"/>
      <c r="IXY42" s="506"/>
      <c r="IXZ42" s="506"/>
      <c r="IYA42" s="506"/>
      <c r="IYB42" s="506"/>
      <c r="IYC42" s="506"/>
      <c r="IYD42" s="506"/>
      <c r="IYE42" s="506"/>
      <c r="IYF42" s="506"/>
      <c r="IYG42" s="506"/>
      <c r="IYH42" s="506"/>
      <c r="IYI42" s="506"/>
      <c r="IYJ42" s="506"/>
      <c r="IYK42" s="506"/>
      <c r="IYL42" s="506"/>
      <c r="IYM42" s="506"/>
      <c r="IYN42" s="506"/>
      <c r="IYO42" s="506"/>
      <c r="IYP42" s="506"/>
      <c r="IYQ42" s="506"/>
      <c r="IYR42" s="506"/>
      <c r="IYS42" s="506"/>
      <c r="IYT42" s="506"/>
      <c r="IYU42" s="506"/>
      <c r="IYV42" s="506"/>
      <c r="IYW42" s="506"/>
      <c r="IYX42" s="506"/>
      <c r="IYY42" s="506"/>
      <c r="IYZ42" s="506"/>
      <c r="IZA42" s="506"/>
      <c r="IZB42" s="506"/>
      <c r="IZC42" s="506"/>
      <c r="IZD42" s="506"/>
      <c r="IZE42" s="506"/>
      <c r="IZF42" s="506"/>
      <c r="IZG42" s="506"/>
      <c r="IZH42" s="506"/>
      <c r="IZI42" s="506"/>
      <c r="IZJ42" s="506"/>
      <c r="IZK42" s="506"/>
      <c r="IZL42" s="506"/>
      <c r="IZM42" s="506"/>
      <c r="IZN42" s="506"/>
      <c r="IZO42" s="506"/>
      <c r="IZP42" s="506"/>
      <c r="IZQ42" s="506"/>
      <c r="IZR42" s="506"/>
      <c r="IZS42" s="506"/>
      <c r="IZT42" s="506"/>
      <c r="IZU42" s="506"/>
      <c r="IZV42" s="506"/>
      <c r="IZW42" s="506"/>
      <c r="IZX42" s="506"/>
      <c r="IZY42" s="506"/>
      <c r="IZZ42" s="506"/>
      <c r="JAA42" s="506"/>
      <c r="JAB42" s="506"/>
      <c r="JAC42" s="506"/>
      <c r="JAD42" s="506"/>
      <c r="JAE42" s="506"/>
      <c r="JAF42" s="506"/>
      <c r="JAG42" s="506"/>
      <c r="JAH42" s="506"/>
      <c r="JAI42" s="506"/>
      <c r="JAJ42" s="506"/>
      <c r="JAK42" s="506"/>
      <c r="JAL42" s="506"/>
      <c r="JAM42" s="506"/>
      <c r="JAN42" s="506"/>
      <c r="JAO42" s="506"/>
      <c r="JAP42" s="506"/>
      <c r="JAQ42" s="506"/>
      <c r="JAR42" s="506"/>
      <c r="JAS42" s="506"/>
      <c r="JAT42" s="506"/>
      <c r="JAU42" s="506"/>
      <c r="JAV42" s="506"/>
      <c r="JAW42" s="506"/>
      <c r="JAX42" s="506"/>
      <c r="JAY42" s="506"/>
      <c r="JAZ42" s="506"/>
      <c r="JBA42" s="506"/>
      <c r="JBB42" s="506"/>
      <c r="JBC42" s="506"/>
      <c r="JBD42" s="506"/>
      <c r="JBE42" s="506"/>
      <c r="JBF42" s="506"/>
      <c r="JBG42" s="506"/>
      <c r="JBH42" s="506"/>
      <c r="JBI42" s="506"/>
      <c r="JBJ42" s="506"/>
      <c r="JBK42" s="506"/>
      <c r="JBL42" s="506"/>
      <c r="JBM42" s="506"/>
      <c r="JBN42" s="506"/>
      <c r="JBO42" s="506"/>
      <c r="JBP42" s="506"/>
      <c r="JBQ42" s="506"/>
      <c r="JBR42" s="506"/>
      <c r="JBS42" s="506"/>
      <c r="JBT42" s="506"/>
      <c r="JBU42" s="506"/>
      <c r="JBV42" s="506"/>
      <c r="JBW42" s="506"/>
      <c r="JBX42" s="506"/>
      <c r="JBY42" s="506"/>
      <c r="JBZ42" s="506"/>
      <c r="JCA42" s="506"/>
      <c r="JCB42" s="506"/>
      <c r="JCC42" s="506"/>
      <c r="JCD42" s="506"/>
      <c r="JCE42" s="506"/>
      <c r="JCF42" s="506"/>
      <c r="JCG42" s="506"/>
      <c r="JCH42" s="506"/>
      <c r="JCI42" s="506"/>
      <c r="JCJ42" s="506"/>
      <c r="JCK42" s="506"/>
      <c r="JCL42" s="506"/>
      <c r="JCM42" s="506"/>
      <c r="JCN42" s="506"/>
      <c r="JCO42" s="506"/>
      <c r="JCP42" s="506"/>
      <c r="JCQ42" s="506"/>
      <c r="JCR42" s="506"/>
      <c r="JCS42" s="506"/>
      <c r="JCT42" s="506"/>
      <c r="JCU42" s="506"/>
      <c r="JCV42" s="506"/>
      <c r="JCW42" s="506"/>
      <c r="JCX42" s="506"/>
      <c r="JCY42" s="506"/>
      <c r="JCZ42" s="506"/>
      <c r="JDA42" s="506"/>
      <c r="JDB42" s="506"/>
      <c r="JDC42" s="506"/>
      <c r="JDD42" s="506"/>
      <c r="JDE42" s="506"/>
      <c r="JDF42" s="506"/>
      <c r="JDG42" s="506"/>
      <c r="JDH42" s="506"/>
      <c r="JDI42" s="506"/>
      <c r="JDJ42" s="506"/>
      <c r="JDK42" s="506"/>
      <c r="JDL42" s="506"/>
      <c r="JDM42" s="506"/>
      <c r="JDN42" s="506"/>
      <c r="JDO42" s="506"/>
      <c r="JDP42" s="506"/>
      <c r="JDQ42" s="506"/>
      <c r="JDR42" s="506"/>
      <c r="JDS42" s="506"/>
      <c r="JDT42" s="506"/>
      <c r="JDU42" s="506"/>
      <c r="JDV42" s="506"/>
      <c r="JDW42" s="506"/>
      <c r="JDX42" s="506"/>
      <c r="JDY42" s="506"/>
      <c r="JDZ42" s="506"/>
      <c r="JEA42" s="506"/>
      <c r="JEB42" s="506"/>
      <c r="JEC42" s="506"/>
      <c r="JED42" s="506"/>
      <c r="JEE42" s="506"/>
      <c r="JEF42" s="506"/>
      <c r="JEG42" s="506"/>
      <c r="JEH42" s="506"/>
      <c r="JEI42" s="506"/>
      <c r="JEJ42" s="506"/>
      <c r="JEK42" s="506"/>
      <c r="JEL42" s="506"/>
      <c r="JEM42" s="506"/>
      <c r="JEN42" s="506"/>
      <c r="JEO42" s="506"/>
      <c r="JEP42" s="506"/>
      <c r="JEQ42" s="506"/>
      <c r="JER42" s="506"/>
      <c r="JES42" s="506"/>
      <c r="JET42" s="506"/>
      <c r="JEU42" s="506"/>
      <c r="JEV42" s="506"/>
      <c r="JEW42" s="506"/>
      <c r="JEX42" s="506"/>
      <c r="JEY42" s="506"/>
      <c r="JEZ42" s="506"/>
      <c r="JFA42" s="506"/>
      <c r="JFB42" s="506"/>
      <c r="JFC42" s="506"/>
      <c r="JFD42" s="506"/>
      <c r="JFE42" s="506"/>
      <c r="JFF42" s="506"/>
      <c r="JFG42" s="506"/>
      <c r="JFH42" s="506"/>
      <c r="JFI42" s="506"/>
      <c r="JFJ42" s="506"/>
      <c r="JFK42" s="506"/>
      <c r="JFL42" s="506"/>
      <c r="JFM42" s="506"/>
      <c r="JFN42" s="506"/>
      <c r="JFO42" s="506"/>
      <c r="JFP42" s="506"/>
      <c r="JFQ42" s="506"/>
      <c r="JFR42" s="506"/>
      <c r="JFS42" s="506"/>
      <c r="JFT42" s="506"/>
      <c r="JFU42" s="506"/>
      <c r="JFV42" s="506"/>
      <c r="JFW42" s="506"/>
      <c r="JFX42" s="506"/>
      <c r="JFY42" s="506"/>
      <c r="JFZ42" s="506"/>
      <c r="JGA42" s="506"/>
      <c r="JGB42" s="506"/>
      <c r="JGC42" s="506"/>
      <c r="JGD42" s="506"/>
      <c r="JGE42" s="506"/>
      <c r="JGF42" s="506"/>
      <c r="JGG42" s="506"/>
      <c r="JGH42" s="506"/>
      <c r="JGI42" s="506"/>
      <c r="JGJ42" s="506"/>
      <c r="JGK42" s="506"/>
      <c r="JGL42" s="506"/>
      <c r="JGM42" s="506"/>
      <c r="JGN42" s="506"/>
      <c r="JGO42" s="506"/>
      <c r="JGP42" s="506"/>
      <c r="JGQ42" s="506"/>
      <c r="JGR42" s="506"/>
      <c r="JGS42" s="506"/>
      <c r="JGT42" s="506"/>
      <c r="JGU42" s="506"/>
      <c r="JGV42" s="506"/>
      <c r="JGW42" s="506"/>
      <c r="JGX42" s="506"/>
      <c r="JGY42" s="506"/>
      <c r="JGZ42" s="506"/>
      <c r="JHA42" s="506"/>
      <c r="JHB42" s="506"/>
      <c r="JHC42" s="506"/>
      <c r="JHD42" s="506"/>
      <c r="JHE42" s="506"/>
      <c r="JHF42" s="506"/>
      <c r="JHG42" s="506"/>
      <c r="JHH42" s="506"/>
      <c r="JHI42" s="506"/>
      <c r="JHJ42" s="506"/>
      <c r="JHK42" s="506"/>
      <c r="JHL42" s="506"/>
      <c r="JHM42" s="506"/>
      <c r="JHN42" s="506"/>
      <c r="JHO42" s="506"/>
      <c r="JHP42" s="506"/>
      <c r="JHQ42" s="506"/>
      <c r="JHR42" s="506"/>
      <c r="JHS42" s="506"/>
      <c r="JHT42" s="506"/>
      <c r="JHU42" s="506"/>
      <c r="JHV42" s="506"/>
      <c r="JHW42" s="506"/>
      <c r="JHX42" s="506"/>
      <c r="JHY42" s="506"/>
      <c r="JHZ42" s="506"/>
      <c r="JIA42" s="506"/>
      <c r="JIB42" s="506"/>
      <c r="JIC42" s="506"/>
      <c r="JID42" s="506"/>
      <c r="JIE42" s="506"/>
      <c r="JIF42" s="506"/>
      <c r="JIG42" s="506"/>
      <c r="JIH42" s="506"/>
      <c r="JII42" s="506"/>
      <c r="JIJ42" s="506"/>
      <c r="JIK42" s="506"/>
      <c r="JIL42" s="506"/>
      <c r="JIM42" s="506"/>
      <c r="JIN42" s="506"/>
      <c r="JIO42" s="506"/>
      <c r="JIP42" s="506"/>
      <c r="JIQ42" s="506"/>
      <c r="JIR42" s="506"/>
      <c r="JIS42" s="506"/>
      <c r="JIT42" s="506"/>
      <c r="JIU42" s="506"/>
      <c r="JIV42" s="506"/>
      <c r="JIW42" s="506"/>
      <c r="JIX42" s="506"/>
      <c r="JIY42" s="506"/>
      <c r="JIZ42" s="506"/>
      <c r="JJA42" s="506"/>
      <c r="JJB42" s="506"/>
      <c r="JJC42" s="506"/>
      <c r="JJD42" s="506"/>
      <c r="JJE42" s="506"/>
      <c r="JJF42" s="506"/>
      <c r="JJG42" s="506"/>
      <c r="JJH42" s="506"/>
      <c r="JJI42" s="506"/>
      <c r="JJJ42" s="506"/>
      <c r="JJK42" s="506"/>
      <c r="JJL42" s="506"/>
      <c r="JJM42" s="506"/>
      <c r="JJN42" s="506"/>
      <c r="JJO42" s="506"/>
      <c r="JJP42" s="506"/>
      <c r="JJQ42" s="506"/>
      <c r="JJR42" s="506"/>
      <c r="JJS42" s="506"/>
      <c r="JJT42" s="506"/>
      <c r="JJU42" s="506"/>
      <c r="JJV42" s="506"/>
      <c r="JJW42" s="506"/>
      <c r="JJX42" s="506"/>
      <c r="JJY42" s="506"/>
      <c r="JJZ42" s="506"/>
      <c r="JKA42" s="506"/>
      <c r="JKB42" s="506"/>
      <c r="JKC42" s="506"/>
      <c r="JKD42" s="506"/>
      <c r="JKE42" s="506"/>
      <c r="JKF42" s="506"/>
      <c r="JKG42" s="506"/>
      <c r="JKH42" s="506"/>
      <c r="JKI42" s="506"/>
      <c r="JKJ42" s="506"/>
      <c r="JKK42" s="506"/>
      <c r="JKL42" s="506"/>
      <c r="JKM42" s="506"/>
      <c r="JKN42" s="506"/>
      <c r="JKO42" s="506"/>
      <c r="JKP42" s="506"/>
      <c r="JKQ42" s="506"/>
      <c r="JKR42" s="506"/>
      <c r="JKS42" s="506"/>
      <c r="JKT42" s="506"/>
      <c r="JKU42" s="506"/>
      <c r="JKV42" s="506"/>
      <c r="JKW42" s="506"/>
      <c r="JKX42" s="506"/>
      <c r="JKY42" s="506"/>
      <c r="JKZ42" s="506"/>
      <c r="JLA42" s="506"/>
      <c r="JLB42" s="506"/>
      <c r="JLC42" s="506"/>
      <c r="JLD42" s="506"/>
      <c r="JLE42" s="506"/>
      <c r="JLF42" s="506"/>
      <c r="JLG42" s="506"/>
      <c r="JLH42" s="506"/>
      <c r="JLI42" s="506"/>
      <c r="JLJ42" s="506"/>
      <c r="JLK42" s="506"/>
      <c r="JLL42" s="506"/>
      <c r="JLM42" s="506"/>
      <c r="JLN42" s="506"/>
      <c r="JLO42" s="506"/>
      <c r="JLP42" s="506"/>
      <c r="JLQ42" s="506"/>
      <c r="JLR42" s="506"/>
      <c r="JLS42" s="506"/>
      <c r="JLT42" s="506"/>
      <c r="JLU42" s="506"/>
      <c r="JLV42" s="506"/>
      <c r="JLW42" s="506"/>
      <c r="JLX42" s="506"/>
      <c r="JLY42" s="506"/>
      <c r="JLZ42" s="506"/>
      <c r="JMA42" s="506"/>
      <c r="JMB42" s="506"/>
      <c r="JMC42" s="506"/>
      <c r="JMD42" s="506"/>
      <c r="JME42" s="506"/>
      <c r="JMF42" s="506"/>
      <c r="JMG42" s="506"/>
      <c r="JMH42" s="506"/>
      <c r="JMI42" s="506"/>
      <c r="JMJ42" s="506"/>
      <c r="JMK42" s="506"/>
      <c r="JML42" s="506"/>
      <c r="JMM42" s="506"/>
      <c r="JMN42" s="506"/>
      <c r="JMO42" s="506"/>
      <c r="JMP42" s="506"/>
      <c r="JMQ42" s="506"/>
      <c r="JMR42" s="506"/>
      <c r="JMS42" s="506"/>
      <c r="JMT42" s="506"/>
      <c r="JMU42" s="506"/>
      <c r="JMV42" s="506"/>
      <c r="JMW42" s="506"/>
      <c r="JMX42" s="506"/>
      <c r="JMY42" s="506"/>
      <c r="JMZ42" s="506"/>
      <c r="JNA42" s="506"/>
      <c r="JNB42" s="506"/>
      <c r="JNC42" s="506"/>
      <c r="JND42" s="506"/>
      <c r="JNE42" s="506"/>
      <c r="JNF42" s="506"/>
      <c r="JNG42" s="506"/>
      <c r="JNH42" s="506"/>
      <c r="JNI42" s="506"/>
      <c r="JNJ42" s="506"/>
      <c r="JNK42" s="506"/>
      <c r="JNL42" s="506"/>
      <c r="JNM42" s="506"/>
      <c r="JNN42" s="506"/>
      <c r="JNO42" s="506"/>
      <c r="JNP42" s="506"/>
      <c r="JNQ42" s="506"/>
      <c r="JNR42" s="506"/>
      <c r="JNS42" s="506"/>
      <c r="JNT42" s="506"/>
      <c r="JNU42" s="506"/>
      <c r="JNV42" s="506"/>
      <c r="JNW42" s="506"/>
      <c r="JNX42" s="506"/>
      <c r="JNY42" s="506"/>
      <c r="JNZ42" s="506"/>
      <c r="JOA42" s="506"/>
      <c r="JOB42" s="506"/>
      <c r="JOC42" s="506"/>
      <c r="JOD42" s="506"/>
      <c r="JOE42" s="506"/>
      <c r="JOF42" s="506"/>
      <c r="JOG42" s="506"/>
      <c r="JOH42" s="506"/>
      <c r="JOI42" s="506"/>
      <c r="JOJ42" s="506"/>
      <c r="JOK42" s="506"/>
      <c r="JOL42" s="506"/>
      <c r="JOM42" s="506"/>
      <c r="JON42" s="506"/>
      <c r="JOO42" s="506"/>
      <c r="JOP42" s="506"/>
      <c r="JOQ42" s="506"/>
      <c r="JOR42" s="506"/>
      <c r="JOS42" s="506"/>
      <c r="JOT42" s="506"/>
      <c r="JOU42" s="506"/>
      <c r="JOV42" s="506"/>
      <c r="JOW42" s="506"/>
      <c r="JOX42" s="506"/>
      <c r="JOY42" s="506"/>
      <c r="JOZ42" s="506"/>
      <c r="JPA42" s="506"/>
      <c r="JPB42" s="506"/>
      <c r="JPC42" s="506"/>
      <c r="JPD42" s="506"/>
      <c r="JPE42" s="506"/>
      <c r="JPF42" s="506"/>
      <c r="JPG42" s="506"/>
      <c r="JPH42" s="506"/>
      <c r="JPI42" s="506"/>
      <c r="JPJ42" s="506"/>
      <c r="JPK42" s="506"/>
      <c r="JPL42" s="506"/>
      <c r="JPM42" s="506"/>
      <c r="JPN42" s="506"/>
      <c r="JPO42" s="506"/>
      <c r="JPP42" s="506"/>
      <c r="JPQ42" s="506"/>
      <c r="JPR42" s="506"/>
      <c r="JPS42" s="506"/>
      <c r="JPT42" s="506"/>
      <c r="JPU42" s="506"/>
      <c r="JPV42" s="506"/>
      <c r="JPW42" s="506"/>
      <c r="JPX42" s="506"/>
      <c r="JPY42" s="506"/>
      <c r="JPZ42" s="506"/>
      <c r="JQA42" s="506"/>
      <c r="JQB42" s="506"/>
      <c r="JQC42" s="506"/>
      <c r="JQD42" s="506"/>
      <c r="JQE42" s="506"/>
      <c r="JQF42" s="506"/>
      <c r="JQG42" s="506"/>
      <c r="JQH42" s="506"/>
      <c r="JQI42" s="506"/>
      <c r="JQJ42" s="506"/>
      <c r="JQK42" s="506"/>
      <c r="JQL42" s="506"/>
      <c r="JQM42" s="506"/>
      <c r="JQN42" s="506"/>
      <c r="JQO42" s="506"/>
      <c r="JQP42" s="506"/>
      <c r="JQQ42" s="506"/>
      <c r="JQR42" s="506"/>
      <c r="JQS42" s="506"/>
      <c r="JQT42" s="506"/>
      <c r="JQU42" s="506"/>
      <c r="JQV42" s="506"/>
      <c r="JQW42" s="506"/>
      <c r="JQX42" s="506"/>
      <c r="JQY42" s="506"/>
      <c r="JQZ42" s="506"/>
      <c r="JRA42" s="506"/>
      <c r="JRB42" s="506"/>
      <c r="JRC42" s="506"/>
      <c r="JRD42" s="506"/>
      <c r="JRE42" s="506"/>
      <c r="JRF42" s="506"/>
      <c r="JRG42" s="506"/>
      <c r="JRH42" s="506"/>
      <c r="JRI42" s="506"/>
      <c r="JRJ42" s="506"/>
      <c r="JRK42" s="506"/>
      <c r="JRL42" s="506"/>
      <c r="JRM42" s="506"/>
      <c r="JRN42" s="506"/>
      <c r="JRO42" s="506"/>
      <c r="JRP42" s="506"/>
      <c r="JRQ42" s="506"/>
      <c r="JRR42" s="506"/>
      <c r="JRS42" s="506"/>
      <c r="JRT42" s="506"/>
      <c r="JRU42" s="506"/>
      <c r="JRV42" s="506"/>
      <c r="JRW42" s="506"/>
      <c r="JRX42" s="506"/>
      <c r="JRY42" s="506"/>
      <c r="JRZ42" s="506"/>
      <c r="JSA42" s="506"/>
      <c r="JSB42" s="506"/>
      <c r="JSC42" s="506"/>
      <c r="JSD42" s="506"/>
      <c r="JSE42" s="506"/>
      <c r="JSF42" s="506"/>
      <c r="JSG42" s="506"/>
      <c r="JSH42" s="506"/>
      <c r="JSI42" s="506"/>
      <c r="JSJ42" s="506"/>
      <c r="JSK42" s="506"/>
      <c r="JSL42" s="506"/>
      <c r="JSM42" s="506"/>
      <c r="JSN42" s="506"/>
      <c r="JSO42" s="506"/>
      <c r="JSP42" s="506"/>
      <c r="JSQ42" s="506"/>
      <c r="JSR42" s="506"/>
      <c r="JSS42" s="506"/>
      <c r="JST42" s="506"/>
      <c r="JSU42" s="506"/>
      <c r="JSV42" s="506"/>
      <c r="JSW42" s="506"/>
      <c r="JSX42" s="506"/>
      <c r="JSY42" s="506"/>
      <c r="JSZ42" s="506"/>
      <c r="JTA42" s="506"/>
      <c r="JTB42" s="506"/>
      <c r="JTC42" s="506"/>
      <c r="JTD42" s="506"/>
      <c r="JTE42" s="506"/>
      <c r="JTF42" s="506"/>
      <c r="JTG42" s="506"/>
      <c r="JTH42" s="506"/>
      <c r="JTI42" s="506"/>
      <c r="JTJ42" s="506"/>
      <c r="JTK42" s="506"/>
      <c r="JTL42" s="506"/>
      <c r="JTM42" s="506"/>
      <c r="JTN42" s="506"/>
      <c r="JTO42" s="506"/>
      <c r="JTP42" s="506"/>
      <c r="JTQ42" s="506"/>
      <c r="JTR42" s="506"/>
      <c r="JTS42" s="506"/>
      <c r="JTT42" s="506"/>
      <c r="JTU42" s="506"/>
      <c r="JTV42" s="506"/>
      <c r="JTW42" s="506"/>
      <c r="JTX42" s="506"/>
      <c r="JTY42" s="506"/>
      <c r="JTZ42" s="506"/>
      <c r="JUA42" s="506"/>
      <c r="JUB42" s="506"/>
      <c r="JUC42" s="506"/>
      <c r="JUD42" s="506"/>
      <c r="JUE42" s="506"/>
      <c r="JUF42" s="506"/>
      <c r="JUG42" s="506"/>
      <c r="JUH42" s="506"/>
      <c r="JUI42" s="506"/>
      <c r="JUJ42" s="506"/>
      <c r="JUK42" s="506"/>
      <c r="JUL42" s="506"/>
      <c r="JUM42" s="506"/>
      <c r="JUN42" s="506"/>
      <c r="JUO42" s="506"/>
      <c r="JUP42" s="506"/>
      <c r="JUQ42" s="506"/>
      <c r="JUR42" s="506"/>
      <c r="JUS42" s="506"/>
      <c r="JUT42" s="506"/>
      <c r="JUU42" s="506"/>
      <c r="JUV42" s="506"/>
      <c r="JUW42" s="506"/>
      <c r="JUX42" s="506"/>
      <c r="JUY42" s="506"/>
      <c r="JUZ42" s="506"/>
      <c r="JVA42" s="506"/>
      <c r="JVB42" s="506"/>
      <c r="JVC42" s="506"/>
      <c r="JVD42" s="506"/>
      <c r="JVE42" s="506"/>
      <c r="JVF42" s="506"/>
      <c r="JVG42" s="506"/>
      <c r="JVH42" s="506"/>
      <c r="JVI42" s="506"/>
      <c r="JVJ42" s="506"/>
      <c r="JVK42" s="506"/>
      <c r="JVL42" s="506"/>
      <c r="JVM42" s="506"/>
      <c r="JVN42" s="506"/>
      <c r="JVO42" s="506"/>
      <c r="JVP42" s="506"/>
      <c r="JVQ42" s="506"/>
      <c r="JVR42" s="506"/>
      <c r="JVS42" s="506"/>
      <c r="JVT42" s="506"/>
      <c r="JVU42" s="506"/>
      <c r="JVV42" s="506"/>
      <c r="JVW42" s="506"/>
      <c r="JVX42" s="506"/>
      <c r="JVY42" s="506"/>
      <c r="JVZ42" s="506"/>
      <c r="JWA42" s="506"/>
      <c r="JWB42" s="506"/>
      <c r="JWC42" s="506"/>
      <c r="JWD42" s="506"/>
      <c r="JWE42" s="506"/>
      <c r="JWF42" s="506"/>
      <c r="JWG42" s="506"/>
      <c r="JWH42" s="506"/>
      <c r="JWI42" s="506"/>
      <c r="JWJ42" s="506"/>
      <c r="JWK42" s="506"/>
      <c r="JWL42" s="506"/>
      <c r="JWM42" s="506"/>
      <c r="JWN42" s="506"/>
      <c r="JWO42" s="506"/>
      <c r="JWP42" s="506"/>
      <c r="JWQ42" s="506"/>
      <c r="JWR42" s="506"/>
      <c r="JWS42" s="506"/>
      <c r="JWT42" s="506"/>
      <c r="JWU42" s="506"/>
      <c r="JWV42" s="506"/>
      <c r="JWW42" s="506"/>
      <c r="JWX42" s="506"/>
      <c r="JWY42" s="506"/>
      <c r="JWZ42" s="506"/>
      <c r="JXA42" s="506"/>
      <c r="JXB42" s="506"/>
      <c r="JXC42" s="506"/>
      <c r="JXD42" s="506"/>
      <c r="JXE42" s="506"/>
      <c r="JXF42" s="506"/>
      <c r="JXG42" s="506"/>
      <c r="JXH42" s="506"/>
      <c r="JXI42" s="506"/>
      <c r="JXJ42" s="506"/>
      <c r="JXK42" s="506"/>
      <c r="JXL42" s="506"/>
      <c r="JXM42" s="506"/>
      <c r="JXN42" s="506"/>
      <c r="JXO42" s="506"/>
      <c r="JXP42" s="506"/>
      <c r="JXQ42" s="506"/>
      <c r="JXR42" s="506"/>
      <c r="JXS42" s="506"/>
      <c r="JXT42" s="506"/>
      <c r="JXU42" s="506"/>
      <c r="JXV42" s="506"/>
      <c r="JXW42" s="506"/>
      <c r="JXX42" s="506"/>
      <c r="JXY42" s="506"/>
      <c r="JXZ42" s="506"/>
      <c r="JYA42" s="506"/>
      <c r="JYB42" s="506"/>
      <c r="JYC42" s="506"/>
      <c r="JYD42" s="506"/>
      <c r="JYE42" s="506"/>
      <c r="JYF42" s="506"/>
      <c r="JYG42" s="506"/>
      <c r="JYH42" s="506"/>
      <c r="JYI42" s="506"/>
      <c r="JYJ42" s="506"/>
      <c r="JYK42" s="506"/>
      <c r="JYL42" s="506"/>
      <c r="JYM42" s="506"/>
      <c r="JYN42" s="506"/>
      <c r="JYO42" s="506"/>
      <c r="JYP42" s="506"/>
      <c r="JYQ42" s="506"/>
      <c r="JYR42" s="506"/>
      <c r="JYS42" s="506"/>
      <c r="JYT42" s="506"/>
      <c r="JYU42" s="506"/>
      <c r="JYV42" s="506"/>
      <c r="JYW42" s="506"/>
      <c r="JYX42" s="506"/>
      <c r="JYY42" s="506"/>
      <c r="JYZ42" s="506"/>
      <c r="JZA42" s="506"/>
      <c r="JZB42" s="506"/>
      <c r="JZC42" s="506"/>
      <c r="JZD42" s="506"/>
      <c r="JZE42" s="506"/>
      <c r="JZF42" s="506"/>
      <c r="JZG42" s="506"/>
      <c r="JZH42" s="506"/>
      <c r="JZI42" s="506"/>
      <c r="JZJ42" s="506"/>
      <c r="JZK42" s="506"/>
      <c r="JZL42" s="506"/>
      <c r="JZM42" s="506"/>
      <c r="JZN42" s="506"/>
      <c r="JZO42" s="506"/>
      <c r="JZP42" s="506"/>
      <c r="JZQ42" s="506"/>
      <c r="JZR42" s="506"/>
      <c r="JZS42" s="506"/>
      <c r="JZT42" s="506"/>
      <c r="JZU42" s="506"/>
      <c r="JZV42" s="506"/>
      <c r="JZW42" s="506"/>
      <c r="JZX42" s="506"/>
      <c r="JZY42" s="506"/>
      <c r="JZZ42" s="506"/>
      <c r="KAA42" s="506"/>
      <c r="KAB42" s="506"/>
      <c r="KAC42" s="506"/>
      <c r="KAD42" s="506"/>
      <c r="KAE42" s="506"/>
      <c r="KAF42" s="506"/>
      <c r="KAG42" s="506"/>
      <c r="KAH42" s="506"/>
      <c r="KAI42" s="506"/>
      <c r="KAJ42" s="506"/>
      <c r="KAK42" s="506"/>
      <c r="KAL42" s="506"/>
      <c r="KAM42" s="506"/>
      <c r="KAN42" s="506"/>
      <c r="KAO42" s="506"/>
      <c r="KAP42" s="506"/>
      <c r="KAQ42" s="506"/>
      <c r="KAR42" s="506"/>
      <c r="KAS42" s="506"/>
      <c r="KAT42" s="506"/>
      <c r="KAU42" s="506"/>
      <c r="KAV42" s="506"/>
      <c r="KAW42" s="506"/>
      <c r="KAX42" s="506"/>
      <c r="KAY42" s="506"/>
      <c r="KAZ42" s="506"/>
      <c r="KBA42" s="506"/>
      <c r="KBB42" s="506"/>
      <c r="KBC42" s="506"/>
      <c r="KBD42" s="506"/>
      <c r="KBE42" s="506"/>
      <c r="KBF42" s="506"/>
      <c r="KBG42" s="506"/>
      <c r="KBH42" s="506"/>
      <c r="KBI42" s="506"/>
      <c r="KBJ42" s="506"/>
      <c r="KBK42" s="506"/>
      <c r="KBL42" s="506"/>
      <c r="KBM42" s="506"/>
      <c r="KBN42" s="506"/>
      <c r="KBO42" s="506"/>
      <c r="KBP42" s="506"/>
      <c r="KBQ42" s="506"/>
      <c r="KBR42" s="506"/>
      <c r="KBS42" s="506"/>
      <c r="KBT42" s="506"/>
      <c r="KBU42" s="506"/>
      <c r="KBV42" s="506"/>
      <c r="KBW42" s="506"/>
      <c r="KBX42" s="506"/>
      <c r="KBY42" s="506"/>
      <c r="KBZ42" s="506"/>
      <c r="KCA42" s="506"/>
      <c r="KCB42" s="506"/>
      <c r="KCC42" s="506"/>
      <c r="KCD42" s="506"/>
      <c r="KCE42" s="506"/>
      <c r="KCF42" s="506"/>
      <c r="KCG42" s="506"/>
      <c r="KCH42" s="506"/>
      <c r="KCI42" s="506"/>
      <c r="KCJ42" s="506"/>
      <c r="KCK42" s="506"/>
      <c r="KCL42" s="506"/>
      <c r="KCM42" s="506"/>
      <c r="KCN42" s="506"/>
      <c r="KCO42" s="506"/>
      <c r="KCP42" s="506"/>
      <c r="KCQ42" s="506"/>
      <c r="KCR42" s="506"/>
      <c r="KCS42" s="506"/>
      <c r="KCT42" s="506"/>
      <c r="KCU42" s="506"/>
      <c r="KCV42" s="506"/>
      <c r="KCW42" s="506"/>
      <c r="KCX42" s="506"/>
      <c r="KCY42" s="506"/>
      <c r="KCZ42" s="506"/>
      <c r="KDA42" s="506"/>
      <c r="KDB42" s="506"/>
      <c r="KDC42" s="506"/>
      <c r="KDD42" s="506"/>
      <c r="KDE42" s="506"/>
      <c r="KDF42" s="506"/>
      <c r="KDG42" s="506"/>
      <c r="KDH42" s="506"/>
      <c r="KDI42" s="506"/>
      <c r="KDJ42" s="506"/>
      <c r="KDK42" s="506"/>
      <c r="KDL42" s="506"/>
      <c r="KDM42" s="506"/>
      <c r="KDN42" s="506"/>
      <c r="KDO42" s="506"/>
      <c r="KDP42" s="506"/>
      <c r="KDQ42" s="506"/>
      <c r="KDR42" s="506"/>
      <c r="KDS42" s="506"/>
      <c r="KDT42" s="506"/>
      <c r="KDU42" s="506"/>
      <c r="KDV42" s="506"/>
      <c r="KDW42" s="506"/>
      <c r="KDX42" s="506"/>
      <c r="KDY42" s="506"/>
      <c r="KDZ42" s="506"/>
      <c r="KEA42" s="506"/>
      <c r="KEB42" s="506"/>
      <c r="KEC42" s="506"/>
      <c r="KED42" s="506"/>
      <c r="KEE42" s="506"/>
      <c r="KEF42" s="506"/>
      <c r="KEG42" s="506"/>
      <c r="KEH42" s="506"/>
      <c r="KEI42" s="506"/>
      <c r="KEJ42" s="506"/>
      <c r="KEK42" s="506"/>
      <c r="KEL42" s="506"/>
      <c r="KEM42" s="506"/>
      <c r="KEN42" s="506"/>
      <c r="KEO42" s="506"/>
      <c r="KEP42" s="506"/>
      <c r="KEQ42" s="506"/>
      <c r="KER42" s="506"/>
      <c r="KES42" s="506"/>
      <c r="KET42" s="506"/>
      <c r="KEU42" s="506"/>
      <c r="KEV42" s="506"/>
      <c r="KEW42" s="506"/>
      <c r="KEX42" s="506"/>
      <c r="KEY42" s="506"/>
      <c r="KEZ42" s="506"/>
      <c r="KFA42" s="506"/>
      <c r="KFB42" s="506"/>
      <c r="KFC42" s="506"/>
      <c r="KFD42" s="506"/>
      <c r="KFE42" s="506"/>
      <c r="KFF42" s="506"/>
      <c r="KFG42" s="506"/>
      <c r="KFH42" s="506"/>
      <c r="KFI42" s="506"/>
      <c r="KFJ42" s="506"/>
      <c r="KFK42" s="506"/>
      <c r="KFL42" s="506"/>
      <c r="KFM42" s="506"/>
      <c r="KFN42" s="506"/>
      <c r="KFO42" s="506"/>
      <c r="KFP42" s="506"/>
      <c r="KFQ42" s="506"/>
      <c r="KFR42" s="506"/>
      <c r="KFS42" s="506"/>
      <c r="KFT42" s="506"/>
      <c r="KFU42" s="506"/>
      <c r="KFV42" s="506"/>
      <c r="KFW42" s="506"/>
      <c r="KFX42" s="506"/>
      <c r="KFY42" s="506"/>
      <c r="KFZ42" s="506"/>
      <c r="KGA42" s="506"/>
      <c r="KGB42" s="506"/>
      <c r="KGC42" s="506"/>
      <c r="KGD42" s="506"/>
      <c r="KGE42" s="506"/>
      <c r="KGF42" s="506"/>
      <c r="KGG42" s="506"/>
      <c r="KGH42" s="506"/>
      <c r="KGI42" s="506"/>
      <c r="KGJ42" s="506"/>
      <c r="KGK42" s="506"/>
      <c r="KGL42" s="506"/>
      <c r="KGM42" s="506"/>
      <c r="KGN42" s="506"/>
      <c r="KGO42" s="506"/>
      <c r="KGP42" s="506"/>
      <c r="KGQ42" s="506"/>
      <c r="KGR42" s="506"/>
      <c r="KGS42" s="506"/>
      <c r="KGT42" s="506"/>
      <c r="KGU42" s="506"/>
      <c r="KGV42" s="506"/>
      <c r="KGW42" s="506"/>
      <c r="KGX42" s="506"/>
      <c r="KGY42" s="506"/>
      <c r="KGZ42" s="506"/>
      <c r="KHA42" s="506"/>
      <c r="KHB42" s="506"/>
      <c r="KHC42" s="506"/>
      <c r="KHD42" s="506"/>
      <c r="KHE42" s="506"/>
      <c r="KHF42" s="506"/>
      <c r="KHG42" s="506"/>
      <c r="KHH42" s="506"/>
      <c r="KHI42" s="506"/>
      <c r="KHJ42" s="506"/>
      <c r="KHK42" s="506"/>
      <c r="KHL42" s="506"/>
      <c r="KHM42" s="506"/>
      <c r="KHN42" s="506"/>
      <c r="KHO42" s="506"/>
      <c r="KHP42" s="506"/>
      <c r="KHQ42" s="506"/>
      <c r="KHR42" s="506"/>
      <c r="KHS42" s="506"/>
      <c r="KHT42" s="506"/>
      <c r="KHU42" s="506"/>
      <c r="KHV42" s="506"/>
      <c r="KHW42" s="506"/>
      <c r="KHX42" s="506"/>
      <c r="KHY42" s="506"/>
      <c r="KHZ42" s="506"/>
      <c r="KIA42" s="506"/>
      <c r="KIB42" s="506"/>
      <c r="KIC42" s="506"/>
      <c r="KID42" s="506"/>
      <c r="KIE42" s="506"/>
      <c r="KIF42" s="506"/>
      <c r="KIG42" s="506"/>
      <c r="KIH42" s="506"/>
      <c r="KII42" s="506"/>
      <c r="KIJ42" s="506"/>
      <c r="KIK42" s="506"/>
      <c r="KIL42" s="506"/>
      <c r="KIM42" s="506"/>
      <c r="KIN42" s="506"/>
      <c r="KIO42" s="506"/>
      <c r="KIP42" s="506"/>
      <c r="KIQ42" s="506"/>
      <c r="KIR42" s="506"/>
      <c r="KIS42" s="506"/>
      <c r="KIT42" s="506"/>
      <c r="KIU42" s="506"/>
      <c r="KIV42" s="506"/>
      <c r="KIW42" s="506"/>
      <c r="KIX42" s="506"/>
      <c r="KIY42" s="506"/>
      <c r="KIZ42" s="506"/>
      <c r="KJA42" s="506"/>
      <c r="KJB42" s="506"/>
      <c r="KJC42" s="506"/>
      <c r="KJD42" s="506"/>
      <c r="KJE42" s="506"/>
      <c r="KJF42" s="506"/>
      <c r="KJG42" s="506"/>
      <c r="KJH42" s="506"/>
      <c r="KJI42" s="506"/>
      <c r="KJJ42" s="506"/>
      <c r="KJK42" s="506"/>
      <c r="KJL42" s="506"/>
      <c r="KJM42" s="506"/>
      <c r="KJN42" s="506"/>
      <c r="KJO42" s="506"/>
      <c r="KJP42" s="506"/>
      <c r="KJQ42" s="506"/>
      <c r="KJR42" s="506"/>
      <c r="KJS42" s="506"/>
      <c r="KJT42" s="506"/>
      <c r="KJU42" s="506"/>
      <c r="KJV42" s="506"/>
      <c r="KJW42" s="506"/>
      <c r="KJX42" s="506"/>
      <c r="KJY42" s="506"/>
      <c r="KJZ42" s="506"/>
      <c r="KKA42" s="506"/>
      <c r="KKB42" s="506"/>
      <c r="KKC42" s="506"/>
      <c r="KKD42" s="506"/>
      <c r="KKE42" s="506"/>
      <c r="KKF42" s="506"/>
      <c r="KKG42" s="506"/>
      <c r="KKH42" s="506"/>
      <c r="KKI42" s="506"/>
      <c r="KKJ42" s="506"/>
      <c r="KKK42" s="506"/>
      <c r="KKL42" s="506"/>
      <c r="KKM42" s="506"/>
      <c r="KKN42" s="506"/>
      <c r="KKO42" s="506"/>
      <c r="KKP42" s="506"/>
      <c r="KKQ42" s="506"/>
      <c r="KKR42" s="506"/>
      <c r="KKS42" s="506"/>
      <c r="KKT42" s="506"/>
      <c r="KKU42" s="506"/>
      <c r="KKV42" s="506"/>
      <c r="KKW42" s="506"/>
      <c r="KKX42" s="506"/>
      <c r="KKY42" s="506"/>
      <c r="KKZ42" s="506"/>
      <c r="KLA42" s="506"/>
      <c r="KLB42" s="506"/>
      <c r="KLC42" s="506"/>
      <c r="KLD42" s="506"/>
      <c r="KLE42" s="506"/>
      <c r="KLF42" s="506"/>
      <c r="KLG42" s="506"/>
      <c r="KLH42" s="506"/>
      <c r="KLI42" s="506"/>
      <c r="KLJ42" s="506"/>
      <c r="KLK42" s="506"/>
      <c r="KLL42" s="506"/>
      <c r="KLM42" s="506"/>
      <c r="KLN42" s="506"/>
      <c r="KLO42" s="506"/>
      <c r="KLP42" s="506"/>
      <c r="KLQ42" s="506"/>
      <c r="KLR42" s="506"/>
      <c r="KLS42" s="506"/>
      <c r="KLT42" s="506"/>
      <c r="KLU42" s="506"/>
      <c r="KLV42" s="506"/>
      <c r="KLW42" s="506"/>
      <c r="KLX42" s="506"/>
      <c r="KLY42" s="506"/>
      <c r="KLZ42" s="506"/>
      <c r="KMA42" s="506"/>
      <c r="KMB42" s="506"/>
      <c r="KMC42" s="506"/>
      <c r="KMD42" s="506"/>
      <c r="KME42" s="506"/>
      <c r="KMF42" s="506"/>
      <c r="KMG42" s="506"/>
      <c r="KMH42" s="506"/>
      <c r="KMI42" s="506"/>
      <c r="KMJ42" s="506"/>
      <c r="KMK42" s="506"/>
      <c r="KML42" s="506"/>
      <c r="KMM42" s="506"/>
      <c r="KMN42" s="506"/>
      <c r="KMO42" s="506"/>
      <c r="KMP42" s="506"/>
      <c r="KMQ42" s="506"/>
      <c r="KMR42" s="506"/>
      <c r="KMS42" s="506"/>
      <c r="KMT42" s="506"/>
      <c r="KMU42" s="506"/>
      <c r="KMV42" s="506"/>
      <c r="KMW42" s="506"/>
      <c r="KMX42" s="506"/>
      <c r="KMY42" s="506"/>
      <c r="KMZ42" s="506"/>
      <c r="KNA42" s="506"/>
      <c r="KNB42" s="506"/>
      <c r="KNC42" s="506"/>
      <c r="KND42" s="506"/>
      <c r="KNE42" s="506"/>
      <c r="KNF42" s="506"/>
      <c r="KNG42" s="506"/>
      <c r="KNH42" s="506"/>
      <c r="KNI42" s="506"/>
      <c r="KNJ42" s="506"/>
      <c r="KNK42" s="506"/>
      <c r="KNL42" s="506"/>
      <c r="KNM42" s="506"/>
      <c r="KNN42" s="506"/>
      <c r="KNO42" s="506"/>
      <c r="KNP42" s="506"/>
      <c r="KNQ42" s="506"/>
      <c r="KNR42" s="506"/>
      <c r="KNS42" s="506"/>
      <c r="KNT42" s="506"/>
      <c r="KNU42" s="506"/>
      <c r="KNV42" s="506"/>
      <c r="KNW42" s="506"/>
      <c r="KNX42" s="506"/>
      <c r="KNY42" s="506"/>
      <c r="KNZ42" s="506"/>
      <c r="KOA42" s="506"/>
      <c r="KOB42" s="506"/>
      <c r="KOC42" s="506"/>
      <c r="KOD42" s="506"/>
      <c r="KOE42" s="506"/>
      <c r="KOF42" s="506"/>
      <c r="KOG42" s="506"/>
      <c r="KOH42" s="506"/>
      <c r="KOI42" s="506"/>
      <c r="KOJ42" s="506"/>
      <c r="KOK42" s="506"/>
      <c r="KOL42" s="506"/>
      <c r="KOM42" s="506"/>
      <c r="KON42" s="506"/>
      <c r="KOO42" s="506"/>
      <c r="KOP42" s="506"/>
      <c r="KOQ42" s="506"/>
      <c r="KOR42" s="506"/>
      <c r="KOS42" s="506"/>
      <c r="KOT42" s="506"/>
      <c r="KOU42" s="506"/>
      <c r="KOV42" s="506"/>
      <c r="KOW42" s="506"/>
      <c r="KOX42" s="506"/>
      <c r="KOY42" s="506"/>
      <c r="KOZ42" s="506"/>
      <c r="KPA42" s="506"/>
      <c r="KPB42" s="506"/>
      <c r="KPC42" s="506"/>
      <c r="KPD42" s="506"/>
      <c r="KPE42" s="506"/>
      <c r="KPF42" s="506"/>
      <c r="KPG42" s="506"/>
      <c r="KPH42" s="506"/>
      <c r="KPI42" s="506"/>
      <c r="KPJ42" s="506"/>
      <c r="KPK42" s="506"/>
      <c r="KPL42" s="506"/>
      <c r="KPM42" s="506"/>
      <c r="KPN42" s="506"/>
      <c r="KPO42" s="506"/>
      <c r="KPP42" s="506"/>
      <c r="KPQ42" s="506"/>
      <c r="KPR42" s="506"/>
      <c r="KPS42" s="506"/>
      <c r="KPT42" s="506"/>
      <c r="KPU42" s="506"/>
      <c r="KPV42" s="506"/>
      <c r="KPW42" s="506"/>
      <c r="KPX42" s="506"/>
      <c r="KPY42" s="506"/>
      <c r="KPZ42" s="506"/>
      <c r="KQA42" s="506"/>
      <c r="KQB42" s="506"/>
      <c r="KQC42" s="506"/>
      <c r="KQD42" s="506"/>
      <c r="KQE42" s="506"/>
      <c r="KQF42" s="506"/>
      <c r="KQG42" s="506"/>
      <c r="KQH42" s="506"/>
      <c r="KQI42" s="506"/>
      <c r="KQJ42" s="506"/>
      <c r="KQK42" s="506"/>
      <c r="KQL42" s="506"/>
      <c r="KQM42" s="506"/>
      <c r="KQN42" s="506"/>
      <c r="KQO42" s="506"/>
      <c r="KQP42" s="506"/>
      <c r="KQQ42" s="506"/>
      <c r="KQR42" s="506"/>
      <c r="KQS42" s="506"/>
      <c r="KQT42" s="506"/>
      <c r="KQU42" s="506"/>
      <c r="KQV42" s="506"/>
      <c r="KQW42" s="506"/>
      <c r="KQX42" s="506"/>
      <c r="KQY42" s="506"/>
      <c r="KQZ42" s="506"/>
      <c r="KRA42" s="506"/>
      <c r="KRB42" s="506"/>
      <c r="KRC42" s="506"/>
      <c r="KRD42" s="506"/>
      <c r="KRE42" s="506"/>
      <c r="KRF42" s="506"/>
      <c r="KRG42" s="506"/>
      <c r="KRH42" s="506"/>
      <c r="KRI42" s="506"/>
      <c r="KRJ42" s="506"/>
      <c r="KRK42" s="506"/>
      <c r="KRL42" s="506"/>
      <c r="KRM42" s="506"/>
      <c r="KRN42" s="506"/>
      <c r="KRO42" s="506"/>
      <c r="KRP42" s="506"/>
      <c r="KRQ42" s="506"/>
      <c r="KRR42" s="506"/>
      <c r="KRS42" s="506"/>
      <c r="KRT42" s="506"/>
      <c r="KRU42" s="506"/>
      <c r="KRV42" s="506"/>
      <c r="KRW42" s="506"/>
      <c r="KRX42" s="506"/>
      <c r="KRY42" s="506"/>
      <c r="KRZ42" s="506"/>
      <c r="KSA42" s="506"/>
      <c r="KSB42" s="506"/>
      <c r="KSC42" s="506"/>
      <c r="KSD42" s="506"/>
      <c r="KSE42" s="506"/>
      <c r="KSF42" s="506"/>
      <c r="KSG42" s="506"/>
      <c r="KSH42" s="506"/>
      <c r="KSI42" s="506"/>
      <c r="KSJ42" s="506"/>
      <c r="KSK42" s="506"/>
      <c r="KSL42" s="506"/>
      <c r="KSM42" s="506"/>
      <c r="KSN42" s="506"/>
      <c r="KSO42" s="506"/>
      <c r="KSP42" s="506"/>
      <c r="KSQ42" s="506"/>
      <c r="KSR42" s="506"/>
      <c r="KSS42" s="506"/>
      <c r="KST42" s="506"/>
      <c r="KSU42" s="506"/>
      <c r="KSV42" s="506"/>
      <c r="KSW42" s="506"/>
      <c r="KSX42" s="506"/>
      <c r="KSY42" s="506"/>
      <c r="KSZ42" s="506"/>
      <c r="KTA42" s="506"/>
      <c r="KTB42" s="506"/>
      <c r="KTC42" s="506"/>
      <c r="KTD42" s="506"/>
      <c r="KTE42" s="506"/>
      <c r="KTF42" s="506"/>
      <c r="KTG42" s="506"/>
      <c r="KTH42" s="506"/>
      <c r="KTI42" s="506"/>
      <c r="KTJ42" s="506"/>
      <c r="KTK42" s="506"/>
      <c r="KTL42" s="506"/>
      <c r="KTM42" s="506"/>
      <c r="KTN42" s="506"/>
      <c r="KTO42" s="506"/>
      <c r="KTP42" s="506"/>
      <c r="KTQ42" s="506"/>
      <c r="KTR42" s="506"/>
      <c r="KTS42" s="506"/>
      <c r="KTT42" s="506"/>
      <c r="KTU42" s="506"/>
      <c r="KTV42" s="506"/>
      <c r="KTW42" s="506"/>
      <c r="KTX42" s="506"/>
      <c r="KTY42" s="506"/>
      <c r="KTZ42" s="506"/>
      <c r="KUA42" s="506"/>
      <c r="KUB42" s="506"/>
      <c r="KUC42" s="506"/>
      <c r="KUD42" s="506"/>
      <c r="KUE42" s="506"/>
      <c r="KUF42" s="506"/>
      <c r="KUG42" s="506"/>
      <c r="KUH42" s="506"/>
      <c r="KUI42" s="506"/>
      <c r="KUJ42" s="506"/>
      <c r="KUK42" s="506"/>
      <c r="KUL42" s="506"/>
      <c r="KUM42" s="506"/>
      <c r="KUN42" s="506"/>
      <c r="KUO42" s="506"/>
      <c r="KUP42" s="506"/>
      <c r="KUQ42" s="506"/>
      <c r="KUR42" s="506"/>
      <c r="KUS42" s="506"/>
      <c r="KUT42" s="506"/>
      <c r="KUU42" s="506"/>
      <c r="KUV42" s="506"/>
      <c r="KUW42" s="506"/>
      <c r="KUX42" s="506"/>
      <c r="KUY42" s="506"/>
      <c r="KUZ42" s="506"/>
      <c r="KVA42" s="506"/>
      <c r="KVB42" s="506"/>
      <c r="KVC42" s="506"/>
      <c r="KVD42" s="506"/>
      <c r="KVE42" s="506"/>
      <c r="KVF42" s="506"/>
      <c r="KVG42" s="506"/>
      <c r="KVH42" s="506"/>
      <c r="KVI42" s="506"/>
      <c r="KVJ42" s="506"/>
      <c r="KVK42" s="506"/>
      <c r="KVL42" s="506"/>
      <c r="KVM42" s="506"/>
      <c r="KVN42" s="506"/>
      <c r="KVO42" s="506"/>
      <c r="KVP42" s="506"/>
      <c r="KVQ42" s="506"/>
      <c r="KVR42" s="506"/>
      <c r="KVS42" s="506"/>
      <c r="KVT42" s="506"/>
      <c r="KVU42" s="506"/>
      <c r="KVV42" s="506"/>
      <c r="KVW42" s="506"/>
      <c r="KVX42" s="506"/>
      <c r="KVY42" s="506"/>
      <c r="KVZ42" s="506"/>
      <c r="KWA42" s="506"/>
      <c r="KWB42" s="506"/>
      <c r="KWC42" s="506"/>
      <c r="KWD42" s="506"/>
      <c r="KWE42" s="506"/>
      <c r="KWF42" s="506"/>
      <c r="KWG42" s="506"/>
      <c r="KWH42" s="506"/>
      <c r="KWI42" s="506"/>
      <c r="KWJ42" s="506"/>
      <c r="KWK42" s="506"/>
      <c r="KWL42" s="506"/>
      <c r="KWM42" s="506"/>
      <c r="KWN42" s="506"/>
      <c r="KWO42" s="506"/>
      <c r="KWP42" s="506"/>
      <c r="KWQ42" s="506"/>
      <c r="KWR42" s="506"/>
      <c r="KWS42" s="506"/>
      <c r="KWT42" s="506"/>
      <c r="KWU42" s="506"/>
      <c r="KWV42" s="506"/>
      <c r="KWW42" s="506"/>
      <c r="KWX42" s="506"/>
      <c r="KWY42" s="506"/>
      <c r="KWZ42" s="506"/>
      <c r="KXA42" s="506"/>
      <c r="KXB42" s="506"/>
      <c r="KXC42" s="506"/>
      <c r="KXD42" s="506"/>
      <c r="KXE42" s="506"/>
      <c r="KXF42" s="506"/>
      <c r="KXG42" s="506"/>
      <c r="KXH42" s="506"/>
      <c r="KXI42" s="506"/>
      <c r="KXJ42" s="506"/>
      <c r="KXK42" s="506"/>
      <c r="KXL42" s="506"/>
      <c r="KXM42" s="506"/>
      <c r="KXN42" s="506"/>
      <c r="KXO42" s="506"/>
      <c r="KXP42" s="506"/>
      <c r="KXQ42" s="506"/>
      <c r="KXR42" s="506"/>
      <c r="KXS42" s="506"/>
      <c r="KXT42" s="506"/>
      <c r="KXU42" s="506"/>
      <c r="KXV42" s="506"/>
      <c r="KXW42" s="506"/>
      <c r="KXX42" s="506"/>
      <c r="KXY42" s="506"/>
      <c r="KXZ42" s="506"/>
      <c r="KYA42" s="506"/>
      <c r="KYB42" s="506"/>
      <c r="KYC42" s="506"/>
      <c r="KYD42" s="506"/>
      <c r="KYE42" s="506"/>
      <c r="KYF42" s="506"/>
      <c r="KYG42" s="506"/>
      <c r="KYH42" s="506"/>
      <c r="KYI42" s="506"/>
      <c r="KYJ42" s="506"/>
      <c r="KYK42" s="506"/>
      <c r="KYL42" s="506"/>
      <c r="KYM42" s="506"/>
      <c r="KYN42" s="506"/>
      <c r="KYO42" s="506"/>
      <c r="KYP42" s="506"/>
      <c r="KYQ42" s="506"/>
      <c r="KYR42" s="506"/>
      <c r="KYS42" s="506"/>
      <c r="KYT42" s="506"/>
      <c r="KYU42" s="506"/>
      <c r="KYV42" s="506"/>
      <c r="KYW42" s="506"/>
      <c r="KYX42" s="506"/>
      <c r="KYY42" s="506"/>
      <c r="KYZ42" s="506"/>
      <c r="KZA42" s="506"/>
      <c r="KZB42" s="506"/>
      <c r="KZC42" s="506"/>
      <c r="KZD42" s="506"/>
      <c r="KZE42" s="506"/>
      <c r="KZF42" s="506"/>
      <c r="KZG42" s="506"/>
      <c r="KZH42" s="506"/>
      <c r="KZI42" s="506"/>
      <c r="KZJ42" s="506"/>
      <c r="KZK42" s="506"/>
      <c r="KZL42" s="506"/>
      <c r="KZM42" s="506"/>
      <c r="KZN42" s="506"/>
      <c r="KZO42" s="506"/>
      <c r="KZP42" s="506"/>
      <c r="KZQ42" s="506"/>
      <c r="KZR42" s="506"/>
      <c r="KZS42" s="506"/>
      <c r="KZT42" s="506"/>
      <c r="KZU42" s="506"/>
      <c r="KZV42" s="506"/>
      <c r="KZW42" s="506"/>
      <c r="KZX42" s="506"/>
      <c r="KZY42" s="506"/>
      <c r="KZZ42" s="506"/>
      <c r="LAA42" s="506"/>
      <c r="LAB42" s="506"/>
      <c r="LAC42" s="506"/>
      <c r="LAD42" s="506"/>
      <c r="LAE42" s="506"/>
      <c r="LAF42" s="506"/>
      <c r="LAG42" s="506"/>
      <c r="LAH42" s="506"/>
      <c r="LAI42" s="506"/>
      <c r="LAJ42" s="506"/>
      <c r="LAK42" s="506"/>
      <c r="LAL42" s="506"/>
      <c r="LAM42" s="506"/>
      <c r="LAN42" s="506"/>
      <c r="LAO42" s="506"/>
      <c r="LAP42" s="506"/>
      <c r="LAQ42" s="506"/>
      <c r="LAR42" s="506"/>
      <c r="LAS42" s="506"/>
      <c r="LAT42" s="506"/>
      <c r="LAU42" s="506"/>
      <c r="LAV42" s="506"/>
      <c r="LAW42" s="506"/>
      <c r="LAX42" s="506"/>
      <c r="LAY42" s="506"/>
      <c r="LAZ42" s="506"/>
      <c r="LBA42" s="506"/>
      <c r="LBB42" s="506"/>
      <c r="LBC42" s="506"/>
      <c r="LBD42" s="506"/>
      <c r="LBE42" s="506"/>
      <c r="LBF42" s="506"/>
      <c r="LBG42" s="506"/>
      <c r="LBH42" s="506"/>
      <c r="LBI42" s="506"/>
      <c r="LBJ42" s="506"/>
      <c r="LBK42" s="506"/>
      <c r="LBL42" s="506"/>
      <c r="LBM42" s="506"/>
      <c r="LBN42" s="506"/>
      <c r="LBO42" s="506"/>
      <c r="LBP42" s="506"/>
      <c r="LBQ42" s="506"/>
      <c r="LBR42" s="506"/>
      <c r="LBS42" s="506"/>
      <c r="LBT42" s="506"/>
      <c r="LBU42" s="506"/>
      <c r="LBV42" s="506"/>
      <c r="LBW42" s="506"/>
      <c r="LBX42" s="506"/>
      <c r="LBY42" s="506"/>
      <c r="LBZ42" s="506"/>
      <c r="LCA42" s="506"/>
      <c r="LCB42" s="506"/>
      <c r="LCC42" s="506"/>
      <c r="LCD42" s="506"/>
      <c r="LCE42" s="506"/>
      <c r="LCF42" s="506"/>
      <c r="LCG42" s="506"/>
      <c r="LCH42" s="506"/>
      <c r="LCI42" s="506"/>
      <c r="LCJ42" s="506"/>
      <c r="LCK42" s="506"/>
      <c r="LCL42" s="506"/>
      <c r="LCM42" s="506"/>
      <c r="LCN42" s="506"/>
      <c r="LCO42" s="506"/>
      <c r="LCP42" s="506"/>
      <c r="LCQ42" s="506"/>
      <c r="LCR42" s="506"/>
      <c r="LCS42" s="506"/>
      <c r="LCT42" s="506"/>
      <c r="LCU42" s="506"/>
      <c r="LCV42" s="506"/>
      <c r="LCW42" s="506"/>
      <c r="LCX42" s="506"/>
      <c r="LCY42" s="506"/>
      <c r="LCZ42" s="506"/>
      <c r="LDA42" s="506"/>
      <c r="LDB42" s="506"/>
      <c r="LDC42" s="506"/>
      <c r="LDD42" s="506"/>
      <c r="LDE42" s="506"/>
      <c r="LDF42" s="506"/>
      <c r="LDG42" s="506"/>
      <c r="LDH42" s="506"/>
      <c r="LDI42" s="506"/>
      <c r="LDJ42" s="506"/>
      <c r="LDK42" s="506"/>
      <c r="LDL42" s="506"/>
      <c r="LDM42" s="506"/>
      <c r="LDN42" s="506"/>
      <c r="LDO42" s="506"/>
      <c r="LDP42" s="506"/>
      <c r="LDQ42" s="506"/>
      <c r="LDR42" s="506"/>
      <c r="LDS42" s="506"/>
      <c r="LDT42" s="506"/>
      <c r="LDU42" s="506"/>
      <c r="LDV42" s="506"/>
      <c r="LDW42" s="506"/>
      <c r="LDX42" s="506"/>
      <c r="LDY42" s="506"/>
      <c r="LDZ42" s="506"/>
      <c r="LEA42" s="506"/>
      <c r="LEB42" s="506"/>
      <c r="LEC42" s="506"/>
      <c r="LED42" s="506"/>
      <c r="LEE42" s="506"/>
      <c r="LEF42" s="506"/>
      <c r="LEG42" s="506"/>
      <c r="LEH42" s="506"/>
      <c r="LEI42" s="506"/>
      <c r="LEJ42" s="506"/>
      <c r="LEK42" s="506"/>
      <c r="LEL42" s="506"/>
      <c r="LEM42" s="506"/>
      <c r="LEN42" s="506"/>
      <c r="LEO42" s="506"/>
      <c r="LEP42" s="506"/>
      <c r="LEQ42" s="506"/>
      <c r="LER42" s="506"/>
      <c r="LES42" s="506"/>
      <c r="LET42" s="506"/>
      <c r="LEU42" s="506"/>
      <c r="LEV42" s="506"/>
      <c r="LEW42" s="506"/>
      <c r="LEX42" s="506"/>
      <c r="LEY42" s="506"/>
      <c r="LEZ42" s="506"/>
      <c r="LFA42" s="506"/>
      <c r="LFB42" s="506"/>
      <c r="LFC42" s="506"/>
      <c r="LFD42" s="506"/>
      <c r="LFE42" s="506"/>
      <c r="LFF42" s="506"/>
      <c r="LFG42" s="506"/>
      <c r="LFH42" s="506"/>
      <c r="LFI42" s="506"/>
      <c r="LFJ42" s="506"/>
      <c r="LFK42" s="506"/>
      <c r="LFL42" s="506"/>
      <c r="LFM42" s="506"/>
      <c r="LFN42" s="506"/>
      <c r="LFO42" s="506"/>
      <c r="LFP42" s="506"/>
      <c r="LFQ42" s="506"/>
      <c r="LFR42" s="506"/>
      <c r="LFS42" s="506"/>
      <c r="LFT42" s="506"/>
      <c r="LFU42" s="506"/>
      <c r="LFV42" s="506"/>
      <c r="LFW42" s="506"/>
      <c r="LFX42" s="506"/>
      <c r="LFY42" s="506"/>
      <c r="LFZ42" s="506"/>
      <c r="LGA42" s="506"/>
      <c r="LGB42" s="506"/>
      <c r="LGC42" s="506"/>
      <c r="LGD42" s="506"/>
      <c r="LGE42" s="506"/>
      <c r="LGF42" s="506"/>
      <c r="LGG42" s="506"/>
      <c r="LGH42" s="506"/>
      <c r="LGI42" s="506"/>
      <c r="LGJ42" s="506"/>
      <c r="LGK42" s="506"/>
      <c r="LGL42" s="506"/>
      <c r="LGM42" s="506"/>
      <c r="LGN42" s="506"/>
      <c r="LGO42" s="506"/>
      <c r="LGP42" s="506"/>
      <c r="LGQ42" s="506"/>
      <c r="LGR42" s="506"/>
      <c r="LGS42" s="506"/>
      <c r="LGT42" s="506"/>
      <c r="LGU42" s="506"/>
      <c r="LGV42" s="506"/>
      <c r="LGW42" s="506"/>
      <c r="LGX42" s="506"/>
      <c r="LGY42" s="506"/>
      <c r="LGZ42" s="506"/>
      <c r="LHA42" s="506"/>
      <c r="LHB42" s="506"/>
      <c r="LHC42" s="506"/>
      <c r="LHD42" s="506"/>
      <c r="LHE42" s="506"/>
      <c r="LHF42" s="506"/>
      <c r="LHG42" s="506"/>
      <c r="LHH42" s="506"/>
      <c r="LHI42" s="506"/>
      <c r="LHJ42" s="506"/>
      <c r="LHK42" s="506"/>
      <c r="LHL42" s="506"/>
      <c r="LHM42" s="506"/>
      <c r="LHN42" s="506"/>
      <c r="LHO42" s="506"/>
      <c r="LHP42" s="506"/>
      <c r="LHQ42" s="506"/>
      <c r="LHR42" s="506"/>
      <c r="LHS42" s="506"/>
      <c r="LHT42" s="506"/>
      <c r="LHU42" s="506"/>
      <c r="LHV42" s="506"/>
      <c r="LHW42" s="506"/>
      <c r="LHX42" s="506"/>
      <c r="LHY42" s="506"/>
      <c r="LHZ42" s="506"/>
      <c r="LIA42" s="506"/>
      <c r="LIB42" s="506"/>
      <c r="LIC42" s="506"/>
      <c r="LID42" s="506"/>
      <c r="LIE42" s="506"/>
      <c r="LIF42" s="506"/>
      <c r="LIG42" s="506"/>
      <c r="LIH42" s="506"/>
      <c r="LII42" s="506"/>
      <c r="LIJ42" s="506"/>
      <c r="LIK42" s="506"/>
      <c r="LIL42" s="506"/>
      <c r="LIM42" s="506"/>
      <c r="LIN42" s="506"/>
      <c r="LIO42" s="506"/>
      <c r="LIP42" s="506"/>
      <c r="LIQ42" s="506"/>
      <c r="LIR42" s="506"/>
      <c r="LIS42" s="506"/>
      <c r="LIT42" s="506"/>
      <c r="LIU42" s="506"/>
      <c r="LIV42" s="506"/>
      <c r="LIW42" s="506"/>
      <c r="LIX42" s="506"/>
      <c r="LIY42" s="506"/>
      <c r="LIZ42" s="506"/>
      <c r="LJA42" s="506"/>
      <c r="LJB42" s="506"/>
      <c r="LJC42" s="506"/>
      <c r="LJD42" s="506"/>
      <c r="LJE42" s="506"/>
      <c r="LJF42" s="506"/>
      <c r="LJG42" s="506"/>
      <c r="LJH42" s="506"/>
      <c r="LJI42" s="506"/>
      <c r="LJJ42" s="506"/>
      <c r="LJK42" s="506"/>
      <c r="LJL42" s="506"/>
      <c r="LJM42" s="506"/>
      <c r="LJN42" s="506"/>
      <c r="LJO42" s="506"/>
      <c r="LJP42" s="506"/>
      <c r="LJQ42" s="506"/>
      <c r="LJR42" s="506"/>
      <c r="LJS42" s="506"/>
      <c r="LJT42" s="506"/>
      <c r="LJU42" s="506"/>
      <c r="LJV42" s="506"/>
      <c r="LJW42" s="506"/>
      <c r="LJX42" s="506"/>
      <c r="LJY42" s="506"/>
      <c r="LJZ42" s="506"/>
      <c r="LKA42" s="506"/>
      <c r="LKB42" s="506"/>
      <c r="LKC42" s="506"/>
      <c r="LKD42" s="506"/>
      <c r="LKE42" s="506"/>
      <c r="LKF42" s="506"/>
      <c r="LKG42" s="506"/>
      <c r="LKH42" s="506"/>
      <c r="LKI42" s="506"/>
      <c r="LKJ42" s="506"/>
      <c r="LKK42" s="506"/>
      <c r="LKL42" s="506"/>
      <c r="LKM42" s="506"/>
      <c r="LKN42" s="506"/>
      <c r="LKO42" s="506"/>
      <c r="LKP42" s="506"/>
      <c r="LKQ42" s="506"/>
      <c r="LKR42" s="506"/>
      <c r="LKS42" s="506"/>
      <c r="LKT42" s="506"/>
      <c r="LKU42" s="506"/>
      <c r="LKV42" s="506"/>
      <c r="LKW42" s="506"/>
      <c r="LKX42" s="506"/>
      <c r="LKY42" s="506"/>
      <c r="LKZ42" s="506"/>
      <c r="LLA42" s="506"/>
      <c r="LLB42" s="506"/>
      <c r="LLC42" s="506"/>
      <c r="LLD42" s="506"/>
      <c r="LLE42" s="506"/>
      <c r="LLF42" s="506"/>
      <c r="LLG42" s="506"/>
      <c r="LLH42" s="506"/>
      <c r="LLI42" s="506"/>
      <c r="LLJ42" s="506"/>
      <c r="LLK42" s="506"/>
      <c r="LLL42" s="506"/>
      <c r="LLM42" s="506"/>
      <c r="LLN42" s="506"/>
      <c r="LLO42" s="506"/>
      <c r="LLP42" s="506"/>
      <c r="LLQ42" s="506"/>
      <c r="LLR42" s="506"/>
      <c r="LLS42" s="506"/>
      <c r="LLT42" s="506"/>
      <c r="LLU42" s="506"/>
      <c r="LLV42" s="506"/>
      <c r="LLW42" s="506"/>
      <c r="LLX42" s="506"/>
      <c r="LLY42" s="506"/>
      <c r="LLZ42" s="506"/>
      <c r="LMA42" s="506"/>
      <c r="LMB42" s="506"/>
      <c r="LMC42" s="506"/>
      <c r="LMD42" s="506"/>
      <c r="LME42" s="506"/>
      <c r="LMF42" s="506"/>
      <c r="LMG42" s="506"/>
      <c r="LMH42" s="506"/>
      <c r="LMI42" s="506"/>
      <c r="LMJ42" s="506"/>
      <c r="LMK42" s="506"/>
      <c r="LML42" s="506"/>
      <c r="LMM42" s="506"/>
      <c r="LMN42" s="506"/>
      <c r="LMO42" s="506"/>
      <c r="LMP42" s="506"/>
      <c r="LMQ42" s="506"/>
      <c r="LMR42" s="506"/>
      <c r="LMS42" s="506"/>
      <c r="LMT42" s="506"/>
      <c r="LMU42" s="506"/>
      <c r="LMV42" s="506"/>
      <c r="LMW42" s="506"/>
      <c r="LMX42" s="506"/>
      <c r="LMY42" s="506"/>
      <c r="LMZ42" s="506"/>
      <c r="LNA42" s="506"/>
      <c r="LNB42" s="506"/>
      <c r="LNC42" s="506"/>
      <c r="LND42" s="506"/>
      <c r="LNE42" s="506"/>
      <c r="LNF42" s="506"/>
      <c r="LNG42" s="506"/>
      <c r="LNH42" s="506"/>
      <c r="LNI42" s="506"/>
      <c r="LNJ42" s="506"/>
      <c r="LNK42" s="506"/>
      <c r="LNL42" s="506"/>
      <c r="LNM42" s="506"/>
      <c r="LNN42" s="506"/>
      <c r="LNO42" s="506"/>
      <c r="LNP42" s="506"/>
      <c r="LNQ42" s="506"/>
      <c r="LNR42" s="506"/>
      <c r="LNS42" s="506"/>
      <c r="LNT42" s="506"/>
      <c r="LNU42" s="506"/>
      <c r="LNV42" s="506"/>
      <c r="LNW42" s="506"/>
      <c r="LNX42" s="506"/>
      <c r="LNY42" s="506"/>
      <c r="LNZ42" s="506"/>
      <c r="LOA42" s="506"/>
      <c r="LOB42" s="506"/>
      <c r="LOC42" s="506"/>
      <c r="LOD42" s="506"/>
      <c r="LOE42" s="506"/>
      <c r="LOF42" s="506"/>
      <c r="LOG42" s="506"/>
      <c r="LOH42" s="506"/>
      <c r="LOI42" s="506"/>
      <c r="LOJ42" s="506"/>
      <c r="LOK42" s="506"/>
      <c r="LOL42" s="506"/>
      <c r="LOM42" s="506"/>
      <c r="LON42" s="506"/>
      <c r="LOO42" s="506"/>
      <c r="LOP42" s="506"/>
      <c r="LOQ42" s="506"/>
      <c r="LOR42" s="506"/>
      <c r="LOS42" s="506"/>
      <c r="LOT42" s="506"/>
      <c r="LOU42" s="506"/>
      <c r="LOV42" s="506"/>
      <c r="LOW42" s="506"/>
      <c r="LOX42" s="506"/>
      <c r="LOY42" s="506"/>
      <c r="LOZ42" s="506"/>
      <c r="LPA42" s="506"/>
      <c r="LPB42" s="506"/>
      <c r="LPC42" s="506"/>
      <c r="LPD42" s="506"/>
      <c r="LPE42" s="506"/>
      <c r="LPF42" s="506"/>
      <c r="LPG42" s="506"/>
      <c r="LPH42" s="506"/>
      <c r="LPI42" s="506"/>
      <c r="LPJ42" s="506"/>
      <c r="LPK42" s="506"/>
      <c r="LPL42" s="506"/>
      <c r="LPM42" s="506"/>
      <c r="LPN42" s="506"/>
      <c r="LPO42" s="506"/>
      <c r="LPP42" s="506"/>
      <c r="LPQ42" s="506"/>
      <c r="LPR42" s="506"/>
      <c r="LPS42" s="506"/>
      <c r="LPT42" s="506"/>
      <c r="LPU42" s="506"/>
      <c r="LPV42" s="506"/>
      <c r="LPW42" s="506"/>
      <c r="LPX42" s="506"/>
      <c r="LPY42" s="506"/>
      <c r="LPZ42" s="506"/>
      <c r="LQA42" s="506"/>
      <c r="LQB42" s="506"/>
      <c r="LQC42" s="506"/>
      <c r="LQD42" s="506"/>
      <c r="LQE42" s="506"/>
      <c r="LQF42" s="506"/>
      <c r="LQG42" s="506"/>
      <c r="LQH42" s="506"/>
      <c r="LQI42" s="506"/>
      <c r="LQJ42" s="506"/>
      <c r="LQK42" s="506"/>
      <c r="LQL42" s="506"/>
      <c r="LQM42" s="506"/>
      <c r="LQN42" s="506"/>
      <c r="LQO42" s="506"/>
      <c r="LQP42" s="506"/>
      <c r="LQQ42" s="506"/>
      <c r="LQR42" s="506"/>
      <c r="LQS42" s="506"/>
      <c r="LQT42" s="506"/>
      <c r="LQU42" s="506"/>
      <c r="LQV42" s="506"/>
      <c r="LQW42" s="506"/>
      <c r="LQX42" s="506"/>
      <c r="LQY42" s="506"/>
      <c r="LQZ42" s="506"/>
      <c r="LRA42" s="506"/>
      <c r="LRB42" s="506"/>
      <c r="LRC42" s="506"/>
      <c r="LRD42" s="506"/>
      <c r="LRE42" s="506"/>
      <c r="LRF42" s="506"/>
      <c r="LRG42" s="506"/>
      <c r="LRH42" s="506"/>
      <c r="LRI42" s="506"/>
      <c r="LRJ42" s="506"/>
      <c r="LRK42" s="506"/>
      <c r="LRL42" s="506"/>
      <c r="LRM42" s="506"/>
      <c r="LRN42" s="506"/>
      <c r="LRO42" s="506"/>
      <c r="LRP42" s="506"/>
      <c r="LRQ42" s="506"/>
      <c r="LRR42" s="506"/>
      <c r="LRS42" s="506"/>
      <c r="LRT42" s="506"/>
      <c r="LRU42" s="506"/>
      <c r="LRV42" s="506"/>
      <c r="LRW42" s="506"/>
      <c r="LRX42" s="506"/>
      <c r="LRY42" s="506"/>
      <c r="LRZ42" s="506"/>
      <c r="LSA42" s="506"/>
      <c r="LSB42" s="506"/>
      <c r="LSC42" s="506"/>
      <c r="LSD42" s="506"/>
      <c r="LSE42" s="506"/>
      <c r="LSF42" s="506"/>
      <c r="LSG42" s="506"/>
      <c r="LSH42" s="506"/>
      <c r="LSI42" s="506"/>
      <c r="LSJ42" s="506"/>
      <c r="LSK42" s="506"/>
      <c r="LSL42" s="506"/>
      <c r="LSM42" s="506"/>
      <c r="LSN42" s="506"/>
      <c r="LSO42" s="506"/>
      <c r="LSP42" s="506"/>
      <c r="LSQ42" s="506"/>
      <c r="LSR42" s="506"/>
      <c r="LSS42" s="506"/>
      <c r="LST42" s="506"/>
      <c r="LSU42" s="506"/>
      <c r="LSV42" s="506"/>
      <c r="LSW42" s="506"/>
      <c r="LSX42" s="506"/>
      <c r="LSY42" s="506"/>
      <c r="LSZ42" s="506"/>
      <c r="LTA42" s="506"/>
      <c r="LTB42" s="506"/>
      <c r="LTC42" s="506"/>
      <c r="LTD42" s="506"/>
      <c r="LTE42" s="506"/>
      <c r="LTF42" s="506"/>
      <c r="LTG42" s="506"/>
      <c r="LTH42" s="506"/>
      <c r="LTI42" s="506"/>
      <c r="LTJ42" s="506"/>
      <c r="LTK42" s="506"/>
      <c r="LTL42" s="506"/>
      <c r="LTM42" s="506"/>
      <c r="LTN42" s="506"/>
      <c r="LTO42" s="506"/>
      <c r="LTP42" s="506"/>
      <c r="LTQ42" s="506"/>
      <c r="LTR42" s="506"/>
      <c r="LTS42" s="506"/>
      <c r="LTT42" s="506"/>
      <c r="LTU42" s="506"/>
      <c r="LTV42" s="506"/>
      <c r="LTW42" s="506"/>
      <c r="LTX42" s="506"/>
      <c r="LTY42" s="506"/>
      <c r="LTZ42" s="506"/>
      <c r="LUA42" s="506"/>
      <c r="LUB42" s="506"/>
      <c r="LUC42" s="506"/>
      <c r="LUD42" s="506"/>
      <c r="LUE42" s="506"/>
      <c r="LUF42" s="506"/>
      <c r="LUG42" s="506"/>
      <c r="LUH42" s="506"/>
      <c r="LUI42" s="506"/>
      <c r="LUJ42" s="506"/>
      <c r="LUK42" s="506"/>
      <c r="LUL42" s="506"/>
      <c r="LUM42" s="506"/>
      <c r="LUN42" s="506"/>
      <c r="LUO42" s="506"/>
      <c r="LUP42" s="506"/>
      <c r="LUQ42" s="506"/>
      <c r="LUR42" s="506"/>
      <c r="LUS42" s="506"/>
      <c r="LUT42" s="506"/>
      <c r="LUU42" s="506"/>
      <c r="LUV42" s="506"/>
      <c r="LUW42" s="506"/>
      <c r="LUX42" s="506"/>
      <c r="LUY42" s="506"/>
      <c r="LUZ42" s="506"/>
      <c r="LVA42" s="506"/>
      <c r="LVB42" s="506"/>
      <c r="LVC42" s="506"/>
      <c r="LVD42" s="506"/>
      <c r="LVE42" s="506"/>
      <c r="LVF42" s="506"/>
      <c r="LVG42" s="506"/>
      <c r="LVH42" s="506"/>
      <c r="LVI42" s="506"/>
      <c r="LVJ42" s="506"/>
      <c r="LVK42" s="506"/>
      <c r="LVL42" s="506"/>
      <c r="LVM42" s="506"/>
      <c r="LVN42" s="506"/>
      <c r="LVO42" s="506"/>
      <c r="LVP42" s="506"/>
      <c r="LVQ42" s="506"/>
      <c r="LVR42" s="506"/>
      <c r="LVS42" s="506"/>
      <c r="LVT42" s="506"/>
      <c r="LVU42" s="506"/>
      <c r="LVV42" s="506"/>
      <c r="LVW42" s="506"/>
      <c r="LVX42" s="506"/>
      <c r="LVY42" s="506"/>
      <c r="LVZ42" s="506"/>
      <c r="LWA42" s="506"/>
      <c r="LWB42" s="506"/>
      <c r="LWC42" s="506"/>
      <c r="LWD42" s="506"/>
      <c r="LWE42" s="506"/>
      <c r="LWF42" s="506"/>
      <c r="LWG42" s="506"/>
      <c r="LWH42" s="506"/>
      <c r="LWI42" s="506"/>
      <c r="LWJ42" s="506"/>
      <c r="LWK42" s="506"/>
      <c r="LWL42" s="506"/>
      <c r="LWM42" s="506"/>
      <c r="LWN42" s="506"/>
      <c r="LWO42" s="506"/>
      <c r="LWP42" s="506"/>
      <c r="LWQ42" s="506"/>
      <c r="LWR42" s="506"/>
      <c r="LWS42" s="506"/>
      <c r="LWT42" s="506"/>
      <c r="LWU42" s="506"/>
      <c r="LWV42" s="506"/>
      <c r="LWW42" s="506"/>
      <c r="LWX42" s="506"/>
      <c r="LWY42" s="506"/>
      <c r="LWZ42" s="506"/>
      <c r="LXA42" s="506"/>
      <c r="LXB42" s="506"/>
      <c r="LXC42" s="506"/>
      <c r="LXD42" s="506"/>
      <c r="LXE42" s="506"/>
      <c r="LXF42" s="506"/>
      <c r="LXG42" s="506"/>
      <c r="LXH42" s="506"/>
      <c r="LXI42" s="506"/>
      <c r="LXJ42" s="506"/>
      <c r="LXK42" s="506"/>
      <c r="LXL42" s="506"/>
      <c r="LXM42" s="506"/>
      <c r="LXN42" s="506"/>
      <c r="LXO42" s="506"/>
      <c r="LXP42" s="506"/>
      <c r="LXQ42" s="506"/>
      <c r="LXR42" s="506"/>
      <c r="LXS42" s="506"/>
      <c r="LXT42" s="506"/>
      <c r="LXU42" s="506"/>
      <c r="LXV42" s="506"/>
      <c r="LXW42" s="506"/>
      <c r="LXX42" s="506"/>
      <c r="LXY42" s="506"/>
      <c r="LXZ42" s="506"/>
      <c r="LYA42" s="506"/>
      <c r="LYB42" s="506"/>
      <c r="LYC42" s="506"/>
      <c r="LYD42" s="506"/>
      <c r="LYE42" s="506"/>
      <c r="LYF42" s="506"/>
      <c r="LYG42" s="506"/>
      <c r="LYH42" s="506"/>
      <c r="LYI42" s="506"/>
      <c r="LYJ42" s="506"/>
      <c r="LYK42" s="506"/>
      <c r="LYL42" s="506"/>
      <c r="LYM42" s="506"/>
      <c r="LYN42" s="506"/>
      <c r="LYO42" s="506"/>
      <c r="LYP42" s="506"/>
      <c r="LYQ42" s="506"/>
      <c r="LYR42" s="506"/>
      <c r="LYS42" s="506"/>
      <c r="LYT42" s="506"/>
      <c r="LYU42" s="506"/>
      <c r="LYV42" s="506"/>
      <c r="LYW42" s="506"/>
      <c r="LYX42" s="506"/>
      <c r="LYY42" s="506"/>
      <c r="LYZ42" s="506"/>
      <c r="LZA42" s="506"/>
      <c r="LZB42" s="506"/>
      <c r="LZC42" s="506"/>
      <c r="LZD42" s="506"/>
      <c r="LZE42" s="506"/>
      <c r="LZF42" s="506"/>
      <c r="LZG42" s="506"/>
      <c r="LZH42" s="506"/>
      <c r="LZI42" s="506"/>
      <c r="LZJ42" s="506"/>
      <c r="LZK42" s="506"/>
      <c r="LZL42" s="506"/>
      <c r="LZM42" s="506"/>
      <c r="LZN42" s="506"/>
      <c r="LZO42" s="506"/>
      <c r="LZP42" s="506"/>
      <c r="LZQ42" s="506"/>
      <c r="LZR42" s="506"/>
      <c r="LZS42" s="506"/>
      <c r="LZT42" s="506"/>
      <c r="LZU42" s="506"/>
      <c r="LZV42" s="506"/>
      <c r="LZW42" s="506"/>
      <c r="LZX42" s="506"/>
      <c r="LZY42" s="506"/>
      <c r="LZZ42" s="506"/>
      <c r="MAA42" s="506"/>
      <c r="MAB42" s="506"/>
      <c r="MAC42" s="506"/>
      <c r="MAD42" s="506"/>
      <c r="MAE42" s="506"/>
      <c r="MAF42" s="506"/>
      <c r="MAG42" s="506"/>
      <c r="MAH42" s="506"/>
      <c r="MAI42" s="506"/>
      <c r="MAJ42" s="506"/>
      <c r="MAK42" s="506"/>
      <c r="MAL42" s="506"/>
      <c r="MAM42" s="506"/>
      <c r="MAN42" s="506"/>
      <c r="MAO42" s="506"/>
      <c r="MAP42" s="506"/>
      <c r="MAQ42" s="506"/>
      <c r="MAR42" s="506"/>
      <c r="MAS42" s="506"/>
      <c r="MAT42" s="506"/>
      <c r="MAU42" s="506"/>
      <c r="MAV42" s="506"/>
      <c r="MAW42" s="506"/>
      <c r="MAX42" s="506"/>
      <c r="MAY42" s="506"/>
      <c r="MAZ42" s="506"/>
      <c r="MBA42" s="506"/>
      <c r="MBB42" s="506"/>
      <c r="MBC42" s="506"/>
      <c r="MBD42" s="506"/>
      <c r="MBE42" s="506"/>
      <c r="MBF42" s="506"/>
      <c r="MBG42" s="506"/>
      <c r="MBH42" s="506"/>
      <c r="MBI42" s="506"/>
      <c r="MBJ42" s="506"/>
      <c r="MBK42" s="506"/>
      <c r="MBL42" s="506"/>
      <c r="MBM42" s="506"/>
      <c r="MBN42" s="506"/>
      <c r="MBO42" s="506"/>
      <c r="MBP42" s="506"/>
      <c r="MBQ42" s="506"/>
      <c r="MBR42" s="506"/>
      <c r="MBS42" s="506"/>
      <c r="MBT42" s="506"/>
      <c r="MBU42" s="506"/>
      <c r="MBV42" s="506"/>
      <c r="MBW42" s="506"/>
      <c r="MBX42" s="506"/>
      <c r="MBY42" s="506"/>
      <c r="MBZ42" s="506"/>
      <c r="MCA42" s="506"/>
      <c r="MCB42" s="506"/>
      <c r="MCC42" s="506"/>
      <c r="MCD42" s="506"/>
      <c r="MCE42" s="506"/>
      <c r="MCF42" s="506"/>
      <c r="MCG42" s="506"/>
      <c r="MCH42" s="506"/>
      <c r="MCI42" s="506"/>
      <c r="MCJ42" s="506"/>
      <c r="MCK42" s="506"/>
      <c r="MCL42" s="506"/>
      <c r="MCM42" s="506"/>
      <c r="MCN42" s="506"/>
      <c r="MCO42" s="506"/>
      <c r="MCP42" s="506"/>
      <c r="MCQ42" s="506"/>
      <c r="MCR42" s="506"/>
      <c r="MCS42" s="506"/>
      <c r="MCT42" s="506"/>
      <c r="MCU42" s="506"/>
      <c r="MCV42" s="506"/>
      <c r="MCW42" s="506"/>
      <c r="MCX42" s="506"/>
      <c r="MCY42" s="506"/>
      <c r="MCZ42" s="506"/>
      <c r="MDA42" s="506"/>
      <c r="MDB42" s="506"/>
      <c r="MDC42" s="506"/>
      <c r="MDD42" s="506"/>
      <c r="MDE42" s="506"/>
      <c r="MDF42" s="506"/>
      <c r="MDG42" s="506"/>
      <c r="MDH42" s="506"/>
      <c r="MDI42" s="506"/>
      <c r="MDJ42" s="506"/>
      <c r="MDK42" s="506"/>
      <c r="MDL42" s="506"/>
      <c r="MDM42" s="506"/>
      <c r="MDN42" s="506"/>
      <c r="MDO42" s="506"/>
      <c r="MDP42" s="506"/>
      <c r="MDQ42" s="506"/>
      <c r="MDR42" s="506"/>
      <c r="MDS42" s="506"/>
      <c r="MDT42" s="506"/>
      <c r="MDU42" s="506"/>
      <c r="MDV42" s="506"/>
      <c r="MDW42" s="506"/>
      <c r="MDX42" s="506"/>
      <c r="MDY42" s="506"/>
      <c r="MDZ42" s="506"/>
      <c r="MEA42" s="506"/>
      <c r="MEB42" s="506"/>
      <c r="MEC42" s="506"/>
      <c r="MED42" s="506"/>
      <c r="MEE42" s="506"/>
      <c r="MEF42" s="506"/>
      <c r="MEG42" s="506"/>
      <c r="MEH42" s="506"/>
      <c r="MEI42" s="506"/>
      <c r="MEJ42" s="506"/>
      <c r="MEK42" s="506"/>
      <c r="MEL42" s="506"/>
      <c r="MEM42" s="506"/>
      <c r="MEN42" s="506"/>
      <c r="MEO42" s="506"/>
      <c r="MEP42" s="506"/>
      <c r="MEQ42" s="506"/>
      <c r="MER42" s="506"/>
      <c r="MES42" s="506"/>
      <c r="MET42" s="506"/>
      <c r="MEU42" s="506"/>
      <c r="MEV42" s="506"/>
      <c r="MEW42" s="506"/>
      <c r="MEX42" s="506"/>
      <c r="MEY42" s="506"/>
      <c r="MEZ42" s="506"/>
      <c r="MFA42" s="506"/>
      <c r="MFB42" s="506"/>
      <c r="MFC42" s="506"/>
      <c r="MFD42" s="506"/>
      <c r="MFE42" s="506"/>
      <c r="MFF42" s="506"/>
      <c r="MFG42" s="506"/>
      <c r="MFH42" s="506"/>
      <c r="MFI42" s="506"/>
      <c r="MFJ42" s="506"/>
      <c r="MFK42" s="506"/>
      <c r="MFL42" s="506"/>
      <c r="MFM42" s="506"/>
      <c r="MFN42" s="506"/>
      <c r="MFO42" s="506"/>
      <c r="MFP42" s="506"/>
      <c r="MFQ42" s="506"/>
      <c r="MFR42" s="506"/>
      <c r="MFS42" s="506"/>
      <c r="MFT42" s="506"/>
      <c r="MFU42" s="506"/>
      <c r="MFV42" s="506"/>
      <c r="MFW42" s="506"/>
      <c r="MFX42" s="506"/>
      <c r="MFY42" s="506"/>
      <c r="MFZ42" s="506"/>
      <c r="MGA42" s="506"/>
      <c r="MGB42" s="506"/>
      <c r="MGC42" s="506"/>
      <c r="MGD42" s="506"/>
      <c r="MGE42" s="506"/>
      <c r="MGF42" s="506"/>
      <c r="MGG42" s="506"/>
      <c r="MGH42" s="506"/>
      <c r="MGI42" s="506"/>
      <c r="MGJ42" s="506"/>
      <c r="MGK42" s="506"/>
      <c r="MGL42" s="506"/>
      <c r="MGM42" s="506"/>
      <c r="MGN42" s="506"/>
      <c r="MGO42" s="506"/>
      <c r="MGP42" s="506"/>
      <c r="MGQ42" s="506"/>
      <c r="MGR42" s="506"/>
      <c r="MGS42" s="506"/>
      <c r="MGT42" s="506"/>
      <c r="MGU42" s="506"/>
      <c r="MGV42" s="506"/>
      <c r="MGW42" s="506"/>
      <c r="MGX42" s="506"/>
      <c r="MGY42" s="506"/>
      <c r="MGZ42" s="506"/>
      <c r="MHA42" s="506"/>
      <c r="MHB42" s="506"/>
      <c r="MHC42" s="506"/>
      <c r="MHD42" s="506"/>
      <c r="MHE42" s="506"/>
      <c r="MHF42" s="506"/>
      <c r="MHG42" s="506"/>
      <c r="MHH42" s="506"/>
      <c r="MHI42" s="506"/>
      <c r="MHJ42" s="506"/>
      <c r="MHK42" s="506"/>
      <c r="MHL42" s="506"/>
      <c r="MHM42" s="506"/>
      <c r="MHN42" s="506"/>
      <c r="MHO42" s="506"/>
      <c r="MHP42" s="506"/>
      <c r="MHQ42" s="506"/>
      <c r="MHR42" s="506"/>
      <c r="MHS42" s="506"/>
      <c r="MHT42" s="506"/>
      <c r="MHU42" s="506"/>
      <c r="MHV42" s="506"/>
      <c r="MHW42" s="506"/>
      <c r="MHX42" s="506"/>
      <c r="MHY42" s="506"/>
      <c r="MHZ42" s="506"/>
      <c r="MIA42" s="506"/>
      <c r="MIB42" s="506"/>
      <c r="MIC42" s="506"/>
      <c r="MID42" s="506"/>
      <c r="MIE42" s="506"/>
      <c r="MIF42" s="506"/>
      <c r="MIG42" s="506"/>
      <c r="MIH42" s="506"/>
      <c r="MII42" s="506"/>
      <c r="MIJ42" s="506"/>
      <c r="MIK42" s="506"/>
      <c r="MIL42" s="506"/>
      <c r="MIM42" s="506"/>
      <c r="MIN42" s="506"/>
      <c r="MIO42" s="506"/>
      <c r="MIP42" s="506"/>
      <c r="MIQ42" s="506"/>
      <c r="MIR42" s="506"/>
      <c r="MIS42" s="506"/>
      <c r="MIT42" s="506"/>
      <c r="MIU42" s="506"/>
      <c r="MIV42" s="506"/>
      <c r="MIW42" s="506"/>
      <c r="MIX42" s="506"/>
      <c r="MIY42" s="506"/>
      <c r="MIZ42" s="506"/>
      <c r="MJA42" s="506"/>
      <c r="MJB42" s="506"/>
      <c r="MJC42" s="506"/>
      <c r="MJD42" s="506"/>
      <c r="MJE42" s="506"/>
      <c r="MJF42" s="506"/>
      <c r="MJG42" s="506"/>
      <c r="MJH42" s="506"/>
      <c r="MJI42" s="506"/>
      <c r="MJJ42" s="506"/>
      <c r="MJK42" s="506"/>
      <c r="MJL42" s="506"/>
      <c r="MJM42" s="506"/>
      <c r="MJN42" s="506"/>
      <c r="MJO42" s="506"/>
      <c r="MJP42" s="506"/>
      <c r="MJQ42" s="506"/>
      <c r="MJR42" s="506"/>
      <c r="MJS42" s="506"/>
      <c r="MJT42" s="506"/>
      <c r="MJU42" s="506"/>
      <c r="MJV42" s="506"/>
      <c r="MJW42" s="506"/>
      <c r="MJX42" s="506"/>
      <c r="MJY42" s="506"/>
      <c r="MJZ42" s="506"/>
      <c r="MKA42" s="506"/>
      <c r="MKB42" s="506"/>
      <c r="MKC42" s="506"/>
      <c r="MKD42" s="506"/>
      <c r="MKE42" s="506"/>
      <c r="MKF42" s="506"/>
      <c r="MKG42" s="506"/>
      <c r="MKH42" s="506"/>
      <c r="MKI42" s="506"/>
      <c r="MKJ42" s="506"/>
      <c r="MKK42" s="506"/>
      <c r="MKL42" s="506"/>
      <c r="MKM42" s="506"/>
      <c r="MKN42" s="506"/>
      <c r="MKO42" s="506"/>
      <c r="MKP42" s="506"/>
      <c r="MKQ42" s="506"/>
      <c r="MKR42" s="506"/>
      <c r="MKS42" s="506"/>
      <c r="MKT42" s="506"/>
      <c r="MKU42" s="506"/>
      <c r="MKV42" s="506"/>
      <c r="MKW42" s="506"/>
      <c r="MKX42" s="506"/>
      <c r="MKY42" s="506"/>
      <c r="MKZ42" s="506"/>
      <c r="MLA42" s="506"/>
      <c r="MLB42" s="506"/>
      <c r="MLC42" s="506"/>
      <c r="MLD42" s="506"/>
      <c r="MLE42" s="506"/>
      <c r="MLF42" s="506"/>
      <c r="MLG42" s="506"/>
      <c r="MLH42" s="506"/>
      <c r="MLI42" s="506"/>
      <c r="MLJ42" s="506"/>
      <c r="MLK42" s="506"/>
      <c r="MLL42" s="506"/>
      <c r="MLM42" s="506"/>
      <c r="MLN42" s="506"/>
      <c r="MLO42" s="506"/>
      <c r="MLP42" s="506"/>
      <c r="MLQ42" s="506"/>
      <c r="MLR42" s="506"/>
      <c r="MLS42" s="506"/>
      <c r="MLT42" s="506"/>
      <c r="MLU42" s="506"/>
      <c r="MLV42" s="506"/>
      <c r="MLW42" s="506"/>
      <c r="MLX42" s="506"/>
      <c r="MLY42" s="506"/>
      <c r="MLZ42" s="506"/>
      <c r="MMA42" s="506"/>
      <c r="MMB42" s="506"/>
      <c r="MMC42" s="506"/>
      <c r="MMD42" s="506"/>
      <c r="MME42" s="506"/>
      <c r="MMF42" s="506"/>
      <c r="MMG42" s="506"/>
      <c r="MMH42" s="506"/>
      <c r="MMI42" s="506"/>
      <c r="MMJ42" s="506"/>
      <c r="MMK42" s="506"/>
      <c r="MML42" s="506"/>
      <c r="MMM42" s="506"/>
      <c r="MMN42" s="506"/>
      <c r="MMO42" s="506"/>
      <c r="MMP42" s="506"/>
      <c r="MMQ42" s="506"/>
      <c r="MMR42" s="506"/>
      <c r="MMS42" s="506"/>
      <c r="MMT42" s="506"/>
      <c r="MMU42" s="506"/>
      <c r="MMV42" s="506"/>
      <c r="MMW42" s="506"/>
      <c r="MMX42" s="506"/>
      <c r="MMY42" s="506"/>
      <c r="MMZ42" s="506"/>
      <c r="MNA42" s="506"/>
      <c r="MNB42" s="506"/>
      <c r="MNC42" s="506"/>
      <c r="MND42" s="506"/>
      <c r="MNE42" s="506"/>
      <c r="MNF42" s="506"/>
      <c r="MNG42" s="506"/>
      <c r="MNH42" s="506"/>
      <c r="MNI42" s="506"/>
      <c r="MNJ42" s="506"/>
      <c r="MNK42" s="506"/>
      <c r="MNL42" s="506"/>
      <c r="MNM42" s="506"/>
      <c r="MNN42" s="506"/>
      <c r="MNO42" s="506"/>
      <c r="MNP42" s="506"/>
      <c r="MNQ42" s="506"/>
      <c r="MNR42" s="506"/>
      <c r="MNS42" s="506"/>
      <c r="MNT42" s="506"/>
      <c r="MNU42" s="506"/>
      <c r="MNV42" s="506"/>
      <c r="MNW42" s="506"/>
      <c r="MNX42" s="506"/>
      <c r="MNY42" s="506"/>
      <c r="MNZ42" s="506"/>
      <c r="MOA42" s="506"/>
      <c r="MOB42" s="506"/>
      <c r="MOC42" s="506"/>
      <c r="MOD42" s="506"/>
      <c r="MOE42" s="506"/>
      <c r="MOF42" s="506"/>
      <c r="MOG42" s="506"/>
      <c r="MOH42" s="506"/>
      <c r="MOI42" s="506"/>
      <c r="MOJ42" s="506"/>
      <c r="MOK42" s="506"/>
      <c r="MOL42" s="506"/>
      <c r="MOM42" s="506"/>
      <c r="MON42" s="506"/>
      <c r="MOO42" s="506"/>
      <c r="MOP42" s="506"/>
      <c r="MOQ42" s="506"/>
      <c r="MOR42" s="506"/>
      <c r="MOS42" s="506"/>
      <c r="MOT42" s="506"/>
      <c r="MOU42" s="506"/>
      <c r="MOV42" s="506"/>
      <c r="MOW42" s="506"/>
      <c r="MOX42" s="506"/>
      <c r="MOY42" s="506"/>
      <c r="MOZ42" s="506"/>
      <c r="MPA42" s="506"/>
      <c r="MPB42" s="506"/>
      <c r="MPC42" s="506"/>
      <c r="MPD42" s="506"/>
      <c r="MPE42" s="506"/>
      <c r="MPF42" s="506"/>
      <c r="MPG42" s="506"/>
      <c r="MPH42" s="506"/>
      <c r="MPI42" s="506"/>
      <c r="MPJ42" s="506"/>
      <c r="MPK42" s="506"/>
      <c r="MPL42" s="506"/>
      <c r="MPM42" s="506"/>
      <c r="MPN42" s="506"/>
      <c r="MPO42" s="506"/>
      <c r="MPP42" s="506"/>
      <c r="MPQ42" s="506"/>
      <c r="MPR42" s="506"/>
      <c r="MPS42" s="506"/>
      <c r="MPT42" s="506"/>
      <c r="MPU42" s="506"/>
      <c r="MPV42" s="506"/>
      <c r="MPW42" s="506"/>
      <c r="MPX42" s="506"/>
      <c r="MPY42" s="506"/>
      <c r="MPZ42" s="506"/>
      <c r="MQA42" s="506"/>
      <c r="MQB42" s="506"/>
      <c r="MQC42" s="506"/>
      <c r="MQD42" s="506"/>
      <c r="MQE42" s="506"/>
      <c r="MQF42" s="506"/>
      <c r="MQG42" s="506"/>
      <c r="MQH42" s="506"/>
      <c r="MQI42" s="506"/>
      <c r="MQJ42" s="506"/>
      <c r="MQK42" s="506"/>
      <c r="MQL42" s="506"/>
      <c r="MQM42" s="506"/>
      <c r="MQN42" s="506"/>
      <c r="MQO42" s="506"/>
      <c r="MQP42" s="506"/>
      <c r="MQQ42" s="506"/>
      <c r="MQR42" s="506"/>
      <c r="MQS42" s="506"/>
      <c r="MQT42" s="506"/>
      <c r="MQU42" s="506"/>
      <c r="MQV42" s="506"/>
      <c r="MQW42" s="506"/>
      <c r="MQX42" s="506"/>
      <c r="MQY42" s="506"/>
      <c r="MQZ42" s="506"/>
      <c r="MRA42" s="506"/>
      <c r="MRB42" s="506"/>
      <c r="MRC42" s="506"/>
      <c r="MRD42" s="506"/>
      <c r="MRE42" s="506"/>
      <c r="MRF42" s="506"/>
      <c r="MRG42" s="506"/>
      <c r="MRH42" s="506"/>
      <c r="MRI42" s="506"/>
      <c r="MRJ42" s="506"/>
      <c r="MRK42" s="506"/>
      <c r="MRL42" s="506"/>
      <c r="MRM42" s="506"/>
      <c r="MRN42" s="506"/>
      <c r="MRO42" s="506"/>
      <c r="MRP42" s="506"/>
      <c r="MRQ42" s="506"/>
      <c r="MRR42" s="506"/>
      <c r="MRS42" s="506"/>
      <c r="MRT42" s="506"/>
      <c r="MRU42" s="506"/>
      <c r="MRV42" s="506"/>
      <c r="MRW42" s="506"/>
      <c r="MRX42" s="506"/>
      <c r="MRY42" s="506"/>
      <c r="MRZ42" s="506"/>
      <c r="MSA42" s="506"/>
      <c r="MSB42" s="506"/>
      <c r="MSC42" s="506"/>
      <c r="MSD42" s="506"/>
      <c r="MSE42" s="506"/>
      <c r="MSF42" s="506"/>
      <c r="MSG42" s="506"/>
      <c r="MSH42" s="506"/>
      <c r="MSI42" s="506"/>
      <c r="MSJ42" s="506"/>
      <c r="MSK42" s="506"/>
      <c r="MSL42" s="506"/>
      <c r="MSM42" s="506"/>
      <c r="MSN42" s="506"/>
      <c r="MSO42" s="506"/>
      <c r="MSP42" s="506"/>
      <c r="MSQ42" s="506"/>
      <c r="MSR42" s="506"/>
      <c r="MSS42" s="506"/>
      <c r="MST42" s="506"/>
      <c r="MSU42" s="506"/>
      <c r="MSV42" s="506"/>
      <c r="MSW42" s="506"/>
      <c r="MSX42" s="506"/>
      <c r="MSY42" s="506"/>
      <c r="MSZ42" s="506"/>
      <c r="MTA42" s="506"/>
      <c r="MTB42" s="506"/>
      <c r="MTC42" s="506"/>
      <c r="MTD42" s="506"/>
      <c r="MTE42" s="506"/>
      <c r="MTF42" s="506"/>
      <c r="MTG42" s="506"/>
      <c r="MTH42" s="506"/>
      <c r="MTI42" s="506"/>
      <c r="MTJ42" s="506"/>
      <c r="MTK42" s="506"/>
      <c r="MTL42" s="506"/>
      <c r="MTM42" s="506"/>
      <c r="MTN42" s="506"/>
      <c r="MTO42" s="506"/>
      <c r="MTP42" s="506"/>
      <c r="MTQ42" s="506"/>
      <c r="MTR42" s="506"/>
      <c r="MTS42" s="506"/>
      <c r="MTT42" s="506"/>
      <c r="MTU42" s="506"/>
      <c r="MTV42" s="506"/>
      <c r="MTW42" s="506"/>
      <c r="MTX42" s="506"/>
      <c r="MTY42" s="506"/>
      <c r="MTZ42" s="506"/>
      <c r="MUA42" s="506"/>
      <c r="MUB42" s="506"/>
      <c r="MUC42" s="506"/>
      <c r="MUD42" s="506"/>
      <c r="MUE42" s="506"/>
      <c r="MUF42" s="506"/>
      <c r="MUG42" s="506"/>
      <c r="MUH42" s="506"/>
      <c r="MUI42" s="506"/>
      <c r="MUJ42" s="506"/>
      <c r="MUK42" s="506"/>
      <c r="MUL42" s="506"/>
      <c r="MUM42" s="506"/>
      <c r="MUN42" s="506"/>
      <c r="MUO42" s="506"/>
      <c r="MUP42" s="506"/>
      <c r="MUQ42" s="506"/>
      <c r="MUR42" s="506"/>
      <c r="MUS42" s="506"/>
      <c r="MUT42" s="506"/>
      <c r="MUU42" s="506"/>
      <c r="MUV42" s="506"/>
      <c r="MUW42" s="506"/>
      <c r="MUX42" s="506"/>
      <c r="MUY42" s="506"/>
      <c r="MUZ42" s="506"/>
      <c r="MVA42" s="506"/>
      <c r="MVB42" s="506"/>
      <c r="MVC42" s="506"/>
      <c r="MVD42" s="506"/>
      <c r="MVE42" s="506"/>
      <c r="MVF42" s="506"/>
      <c r="MVG42" s="506"/>
      <c r="MVH42" s="506"/>
      <c r="MVI42" s="506"/>
      <c r="MVJ42" s="506"/>
      <c r="MVK42" s="506"/>
      <c r="MVL42" s="506"/>
      <c r="MVM42" s="506"/>
      <c r="MVN42" s="506"/>
      <c r="MVO42" s="506"/>
      <c r="MVP42" s="506"/>
      <c r="MVQ42" s="506"/>
      <c r="MVR42" s="506"/>
      <c r="MVS42" s="506"/>
      <c r="MVT42" s="506"/>
      <c r="MVU42" s="506"/>
      <c r="MVV42" s="506"/>
      <c r="MVW42" s="506"/>
      <c r="MVX42" s="506"/>
      <c r="MVY42" s="506"/>
      <c r="MVZ42" s="506"/>
      <c r="MWA42" s="506"/>
      <c r="MWB42" s="506"/>
      <c r="MWC42" s="506"/>
      <c r="MWD42" s="506"/>
      <c r="MWE42" s="506"/>
      <c r="MWF42" s="506"/>
      <c r="MWG42" s="506"/>
      <c r="MWH42" s="506"/>
      <c r="MWI42" s="506"/>
      <c r="MWJ42" s="506"/>
      <c r="MWK42" s="506"/>
      <c r="MWL42" s="506"/>
      <c r="MWM42" s="506"/>
      <c r="MWN42" s="506"/>
      <c r="MWO42" s="506"/>
      <c r="MWP42" s="506"/>
      <c r="MWQ42" s="506"/>
      <c r="MWR42" s="506"/>
      <c r="MWS42" s="506"/>
      <c r="MWT42" s="506"/>
      <c r="MWU42" s="506"/>
      <c r="MWV42" s="506"/>
      <c r="MWW42" s="506"/>
      <c r="MWX42" s="506"/>
      <c r="MWY42" s="506"/>
      <c r="MWZ42" s="506"/>
      <c r="MXA42" s="506"/>
      <c r="MXB42" s="506"/>
      <c r="MXC42" s="506"/>
      <c r="MXD42" s="506"/>
      <c r="MXE42" s="506"/>
      <c r="MXF42" s="506"/>
      <c r="MXG42" s="506"/>
      <c r="MXH42" s="506"/>
      <c r="MXI42" s="506"/>
      <c r="MXJ42" s="506"/>
      <c r="MXK42" s="506"/>
      <c r="MXL42" s="506"/>
      <c r="MXM42" s="506"/>
      <c r="MXN42" s="506"/>
      <c r="MXO42" s="506"/>
      <c r="MXP42" s="506"/>
      <c r="MXQ42" s="506"/>
      <c r="MXR42" s="506"/>
      <c r="MXS42" s="506"/>
      <c r="MXT42" s="506"/>
      <c r="MXU42" s="506"/>
      <c r="MXV42" s="506"/>
      <c r="MXW42" s="506"/>
      <c r="MXX42" s="506"/>
      <c r="MXY42" s="506"/>
      <c r="MXZ42" s="506"/>
      <c r="MYA42" s="506"/>
      <c r="MYB42" s="506"/>
      <c r="MYC42" s="506"/>
      <c r="MYD42" s="506"/>
      <c r="MYE42" s="506"/>
      <c r="MYF42" s="506"/>
      <c r="MYG42" s="506"/>
      <c r="MYH42" s="506"/>
      <c r="MYI42" s="506"/>
      <c r="MYJ42" s="506"/>
      <c r="MYK42" s="506"/>
      <c r="MYL42" s="506"/>
      <c r="MYM42" s="506"/>
      <c r="MYN42" s="506"/>
      <c r="MYO42" s="506"/>
      <c r="MYP42" s="506"/>
      <c r="MYQ42" s="506"/>
      <c r="MYR42" s="506"/>
      <c r="MYS42" s="506"/>
      <c r="MYT42" s="506"/>
      <c r="MYU42" s="506"/>
      <c r="MYV42" s="506"/>
      <c r="MYW42" s="506"/>
      <c r="MYX42" s="506"/>
      <c r="MYY42" s="506"/>
      <c r="MYZ42" s="506"/>
      <c r="MZA42" s="506"/>
      <c r="MZB42" s="506"/>
      <c r="MZC42" s="506"/>
      <c r="MZD42" s="506"/>
      <c r="MZE42" s="506"/>
      <c r="MZF42" s="506"/>
      <c r="MZG42" s="506"/>
      <c r="MZH42" s="506"/>
      <c r="MZI42" s="506"/>
      <c r="MZJ42" s="506"/>
      <c r="MZK42" s="506"/>
      <c r="MZL42" s="506"/>
      <c r="MZM42" s="506"/>
      <c r="MZN42" s="506"/>
      <c r="MZO42" s="506"/>
      <c r="MZP42" s="506"/>
      <c r="MZQ42" s="506"/>
      <c r="MZR42" s="506"/>
      <c r="MZS42" s="506"/>
      <c r="MZT42" s="506"/>
      <c r="MZU42" s="506"/>
      <c r="MZV42" s="506"/>
      <c r="MZW42" s="506"/>
      <c r="MZX42" s="506"/>
      <c r="MZY42" s="506"/>
      <c r="MZZ42" s="506"/>
      <c r="NAA42" s="506"/>
      <c r="NAB42" s="506"/>
      <c r="NAC42" s="506"/>
      <c r="NAD42" s="506"/>
      <c r="NAE42" s="506"/>
      <c r="NAF42" s="506"/>
      <c r="NAG42" s="506"/>
      <c r="NAH42" s="506"/>
      <c r="NAI42" s="506"/>
      <c r="NAJ42" s="506"/>
      <c r="NAK42" s="506"/>
      <c r="NAL42" s="506"/>
      <c r="NAM42" s="506"/>
      <c r="NAN42" s="506"/>
      <c r="NAO42" s="506"/>
      <c r="NAP42" s="506"/>
      <c r="NAQ42" s="506"/>
      <c r="NAR42" s="506"/>
      <c r="NAS42" s="506"/>
      <c r="NAT42" s="506"/>
      <c r="NAU42" s="506"/>
      <c r="NAV42" s="506"/>
      <c r="NAW42" s="506"/>
      <c r="NAX42" s="506"/>
      <c r="NAY42" s="506"/>
      <c r="NAZ42" s="506"/>
      <c r="NBA42" s="506"/>
      <c r="NBB42" s="506"/>
      <c r="NBC42" s="506"/>
      <c r="NBD42" s="506"/>
      <c r="NBE42" s="506"/>
      <c r="NBF42" s="506"/>
      <c r="NBG42" s="506"/>
      <c r="NBH42" s="506"/>
      <c r="NBI42" s="506"/>
      <c r="NBJ42" s="506"/>
      <c r="NBK42" s="506"/>
      <c r="NBL42" s="506"/>
      <c r="NBM42" s="506"/>
      <c r="NBN42" s="506"/>
      <c r="NBO42" s="506"/>
      <c r="NBP42" s="506"/>
      <c r="NBQ42" s="506"/>
      <c r="NBR42" s="506"/>
      <c r="NBS42" s="506"/>
      <c r="NBT42" s="506"/>
      <c r="NBU42" s="506"/>
      <c r="NBV42" s="506"/>
      <c r="NBW42" s="506"/>
      <c r="NBX42" s="506"/>
      <c r="NBY42" s="506"/>
      <c r="NBZ42" s="506"/>
      <c r="NCA42" s="506"/>
      <c r="NCB42" s="506"/>
      <c r="NCC42" s="506"/>
      <c r="NCD42" s="506"/>
      <c r="NCE42" s="506"/>
      <c r="NCF42" s="506"/>
      <c r="NCG42" s="506"/>
      <c r="NCH42" s="506"/>
      <c r="NCI42" s="506"/>
      <c r="NCJ42" s="506"/>
      <c r="NCK42" s="506"/>
      <c r="NCL42" s="506"/>
      <c r="NCM42" s="506"/>
      <c r="NCN42" s="506"/>
      <c r="NCO42" s="506"/>
      <c r="NCP42" s="506"/>
      <c r="NCQ42" s="506"/>
      <c r="NCR42" s="506"/>
      <c r="NCS42" s="506"/>
      <c r="NCT42" s="506"/>
      <c r="NCU42" s="506"/>
      <c r="NCV42" s="506"/>
      <c r="NCW42" s="506"/>
      <c r="NCX42" s="506"/>
      <c r="NCY42" s="506"/>
      <c r="NCZ42" s="506"/>
      <c r="NDA42" s="506"/>
      <c r="NDB42" s="506"/>
      <c r="NDC42" s="506"/>
      <c r="NDD42" s="506"/>
      <c r="NDE42" s="506"/>
      <c r="NDF42" s="506"/>
      <c r="NDG42" s="506"/>
      <c r="NDH42" s="506"/>
      <c r="NDI42" s="506"/>
      <c r="NDJ42" s="506"/>
      <c r="NDK42" s="506"/>
      <c r="NDL42" s="506"/>
      <c r="NDM42" s="506"/>
      <c r="NDN42" s="506"/>
      <c r="NDO42" s="506"/>
      <c r="NDP42" s="506"/>
      <c r="NDQ42" s="506"/>
      <c r="NDR42" s="506"/>
      <c r="NDS42" s="506"/>
      <c r="NDT42" s="506"/>
      <c r="NDU42" s="506"/>
      <c r="NDV42" s="506"/>
      <c r="NDW42" s="506"/>
      <c r="NDX42" s="506"/>
      <c r="NDY42" s="506"/>
      <c r="NDZ42" s="506"/>
      <c r="NEA42" s="506"/>
      <c r="NEB42" s="506"/>
      <c r="NEC42" s="506"/>
      <c r="NED42" s="506"/>
      <c r="NEE42" s="506"/>
      <c r="NEF42" s="506"/>
      <c r="NEG42" s="506"/>
      <c r="NEH42" s="506"/>
      <c r="NEI42" s="506"/>
      <c r="NEJ42" s="506"/>
      <c r="NEK42" s="506"/>
      <c r="NEL42" s="506"/>
      <c r="NEM42" s="506"/>
      <c r="NEN42" s="506"/>
      <c r="NEO42" s="506"/>
      <c r="NEP42" s="506"/>
      <c r="NEQ42" s="506"/>
      <c r="NER42" s="506"/>
      <c r="NES42" s="506"/>
      <c r="NET42" s="506"/>
      <c r="NEU42" s="506"/>
      <c r="NEV42" s="506"/>
      <c r="NEW42" s="506"/>
      <c r="NEX42" s="506"/>
      <c r="NEY42" s="506"/>
      <c r="NEZ42" s="506"/>
      <c r="NFA42" s="506"/>
      <c r="NFB42" s="506"/>
      <c r="NFC42" s="506"/>
      <c r="NFD42" s="506"/>
      <c r="NFE42" s="506"/>
      <c r="NFF42" s="506"/>
      <c r="NFG42" s="506"/>
      <c r="NFH42" s="506"/>
      <c r="NFI42" s="506"/>
      <c r="NFJ42" s="506"/>
      <c r="NFK42" s="506"/>
      <c r="NFL42" s="506"/>
      <c r="NFM42" s="506"/>
      <c r="NFN42" s="506"/>
      <c r="NFO42" s="506"/>
      <c r="NFP42" s="506"/>
      <c r="NFQ42" s="506"/>
      <c r="NFR42" s="506"/>
      <c r="NFS42" s="506"/>
      <c r="NFT42" s="506"/>
      <c r="NFU42" s="506"/>
      <c r="NFV42" s="506"/>
      <c r="NFW42" s="506"/>
      <c r="NFX42" s="506"/>
      <c r="NFY42" s="506"/>
      <c r="NFZ42" s="506"/>
      <c r="NGA42" s="506"/>
      <c r="NGB42" s="506"/>
      <c r="NGC42" s="506"/>
      <c r="NGD42" s="506"/>
      <c r="NGE42" s="506"/>
      <c r="NGF42" s="506"/>
      <c r="NGG42" s="506"/>
      <c r="NGH42" s="506"/>
      <c r="NGI42" s="506"/>
      <c r="NGJ42" s="506"/>
      <c r="NGK42" s="506"/>
      <c r="NGL42" s="506"/>
      <c r="NGM42" s="506"/>
      <c r="NGN42" s="506"/>
      <c r="NGO42" s="506"/>
      <c r="NGP42" s="506"/>
      <c r="NGQ42" s="506"/>
      <c r="NGR42" s="506"/>
      <c r="NGS42" s="506"/>
      <c r="NGT42" s="506"/>
      <c r="NGU42" s="506"/>
      <c r="NGV42" s="506"/>
      <c r="NGW42" s="506"/>
      <c r="NGX42" s="506"/>
      <c r="NGY42" s="506"/>
      <c r="NGZ42" s="506"/>
      <c r="NHA42" s="506"/>
      <c r="NHB42" s="506"/>
      <c r="NHC42" s="506"/>
      <c r="NHD42" s="506"/>
      <c r="NHE42" s="506"/>
      <c r="NHF42" s="506"/>
      <c r="NHG42" s="506"/>
      <c r="NHH42" s="506"/>
      <c r="NHI42" s="506"/>
      <c r="NHJ42" s="506"/>
      <c r="NHK42" s="506"/>
      <c r="NHL42" s="506"/>
      <c r="NHM42" s="506"/>
      <c r="NHN42" s="506"/>
      <c r="NHO42" s="506"/>
      <c r="NHP42" s="506"/>
      <c r="NHQ42" s="506"/>
      <c r="NHR42" s="506"/>
      <c r="NHS42" s="506"/>
      <c r="NHT42" s="506"/>
      <c r="NHU42" s="506"/>
      <c r="NHV42" s="506"/>
      <c r="NHW42" s="506"/>
      <c r="NHX42" s="506"/>
      <c r="NHY42" s="506"/>
      <c r="NHZ42" s="506"/>
      <c r="NIA42" s="506"/>
      <c r="NIB42" s="506"/>
      <c r="NIC42" s="506"/>
      <c r="NID42" s="506"/>
      <c r="NIE42" s="506"/>
      <c r="NIF42" s="506"/>
      <c r="NIG42" s="506"/>
      <c r="NIH42" s="506"/>
      <c r="NII42" s="506"/>
      <c r="NIJ42" s="506"/>
      <c r="NIK42" s="506"/>
      <c r="NIL42" s="506"/>
      <c r="NIM42" s="506"/>
      <c r="NIN42" s="506"/>
      <c r="NIO42" s="506"/>
      <c r="NIP42" s="506"/>
      <c r="NIQ42" s="506"/>
      <c r="NIR42" s="506"/>
      <c r="NIS42" s="506"/>
      <c r="NIT42" s="506"/>
      <c r="NIU42" s="506"/>
      <c r="NIV42" s="506"/>
      <c r="NIW42" s="506"/>
      <c r="NIX42" s="506"/>
      <c r="NIY42" s="506"/>
      <c r="NIZ42" s="506"/>
      <c r="NJA42" s="506"/>
      <c r="NJB42" s="506"/>
      <c r="NJC42" s="506"/>
      <c r="NJD42" s="506"/>
      <c r="NJE42" s="506"/>
      <c r="NJF42" s="506"/>
      <c r="NJG42" s="506"/>
      <c r="NJH42" s="506"/>
      <c r="NJI42" s="506"/>
      <c r="NJJ42" s="506"/>
      <c r="NJK42" s="506"/>
      <c r="NJL42" s="506"/>
      <c r="NJM42" s="506"/>
      <c r="NJN42" s="506"/>
      <c r="NJO42" s="506"/>
      <c r="NJP42" s="506"/>
      <c r="NJQ42" s="506"/>
      <c r="NJR42" s="506"/>
      <c r="NJS42" s="506"/>
      <c r="NJT42" s="506"/>
      <c r="NJU42" s="506"/>
      <c r="NJV42" s="506"/>
      <c r="NJW42" s="506"/>
      <c r="NJX42" s="506"/>
      <c r="NJY42" s="506"/>
      <c r="NJZ42" s="506"/>
      <c r="NKA42" s="506"/>
      <c r="NKB42" s="506"/>
      <c r="NKC42" s="506"/>
      <c r="NKD42" s="506"/>
      <c r="NKE42" s="506"/>
      <c r="NKF42" s="506"/>
      <c r="NKG42" s="506"/>
      <c r="NKH42" s="506"/>
      <c r="NKI42" s="506"/>
      <c r="NKJ42" s="506"/>
      <c r="NKK42" s="506"/>
      <c r="NKL42" s="506"/>
      <c r="NKM42" s="506"/>
      <c r="NKN42" s="506"/>
      <c r="NKO42" s="506"/>
      <c r="NKP42" s="506"/>
      <c r="NKQ42" s="506"/>
      <c r="NKR42" s="506"/>
      <c r="NKS42" s="506"/>
      <c r="NKT42" s="506"/>
      <c r="NKU42" s="506"/>
      <c r="NKV42" s="506"/>
      <c r="NKW42" s="506"/>
      <c r="NKX42" s="506"/>
      <c r="NKY42" s="506"/>
      <c r="NKZ42" s="506"/>
      <c r="NLA42" s="506"/>
      <c r="NLB42" s="506"/>
      <c r="NLC42" s="506"/>
      <c r="NLD42" s="506"/>
      <c r="NLE42" s="506"/>
      <c r="NLF42" s="506"/>
      <c r="NLG42" s="506"/>
      <c r="NLH42" s="506"/>
      <c r="NLI42" s="506"/>
      <c r="NLJ42" s="506"/>
      <c r="NLK42" s="506"/>
      <c r="NLL42" s="506"/>
      <c r="NLM42" s="506"/>
      <c r="NLN42" s="506"/>
      <c r="NLO42" s="506"/>
      <c r="NLP42" s="506"/>
      <c r="NLQ42" s="506"/>
      <c r="NLR42" s="506"/>
      <c r="NLS42" s="506"/>
      <c r="NLT42" s="506"/>
      <c r="NLU42" s="506"/>
      <c r="NLV42" s="506"/>
      <c r="NLW42" s="506"/>
      <c r="NLX42" s="506"/>
      <c r="NLY42" s="506"/>
      <c r="NLZ42" s="506"/>
      <c r="NMA42" s="506"/>
      <c r="NMB42" s="506"/>
      <c r="NMC42" s="506"/>
      <c r="NMD42" s="506"/>
      <c r="NME42" s="506"/>
      <c r="NMF42" s="506"/>
      <c r="NMG42" s="506"/>
      <c r="NMH42" s="506"/>
      <c r="NMI42" s="506"/>
      <c r="NMJ42" s="506"/>
      <c r="NMK42" s="506"/>
      <c r="NML42" s="506"/>
      <c r="NMM42" s="506"/>
      <c r="NMN42" s="506"/>
      <c r="NMO42" s="506"/>
      <c r="NMP42" s="506"/>
      <c r="NMQ42" s="506"/>
      <c r="NMR42" s="506"/>
      <c r="NMS42" s="506"/>
      <c r="NMT42" s="506"/>
      <c r="NMU42" s="506"/>
      <c r="NMV42" s="506"/>
      <c r="NMW42" s="506"/>
      <c r="NMX42" s="506"/>
      <c r="NMY42" s="506"/>
      <c r="NMZ42" s="506"/>
      <c r="NNA42" s="506"/>
      <c r="NNB42" s="506"/>
      <c r="NNC42" s="506"/>
      <c r="NND42" s="506"/>
      <c r="NNE42" s="506"/>
      <c r="NNF42" s="506"/>
      <c r="NNG42" s="506"/>
      <c r="NNH42" s="506"/>
      <c r="NNI42" s="506"/>
      <c r="NNJ42" s="506"/>
      <c r="NNK42" s="506"/>
      <c r="NNL42" s="506"/>
      <c r="NNM42" s="506"/>
      <c r="NNN42" s="506"/>
      <c r="NNO42" s="506"/>
      <c r="NNP42" s="506"/>
      <c r="NNQ42" s="506"/>
      <c r="NNR42" s="506"/>
      <c r="NNS42" s="506"/>
      <c r="NNT42" s="506"/>
      <c r="NNU42" s="506"/>
      <c r="NNV42" s="506"/>
      <c r="NNW42" s="506"/>
      <c r="NNX42" s="506"/>
      <c r="NNY42" s="506"/>
      <c r="NNZ42" s="506"/>
      <c r="NOA42" s="506"/>
      <c r="NOB42" s="506"/>
      <c r="NOC42" s="506"/>
      <c r="NOD42" s="506"/>
      <c r="NOE42" s="506"/>
      <c r="NOF42" s="506"/>
      <c r="NOG42" s="506"/>
      <c r="NOH42" s="506"/>
      <c r="NOI42" s="506"/>
      <c r="NOJ42" s="506"/>
      <c r="NOK42" s="506"/>
      <c r="NOL42" s="506"/>
      <c r="NOM42" s="506"/>
      <c r="NON42" s="506"/>
      <c r="NOO42" s="506"/>
      <c r="NOP42" s="506"/>
      <c r="NOQ42" s="506"/>
      <c r="NOR42" s="506"/>
      <c r="NOS42" s="506"/>
      <c r="NOT42" s="506"/>
      <c r="NOU42" s="506"/>
      <c r="NOV42" s="506"/>
      <c r="NOW42" s="506"/>
      <c r="NOX42" s="506"/>
      <c r="NOY42" s="506"/>
      <c r="NOZ42" s="506"/>
      <c r="NPA42" s="506"/>
      <c r="NPB42" s="506"/>
      <c r="NPC42" s="506"/>
      <c r="NPD42" s="506"/>
      <c r="NPE42" s="506"/>
      <c r="NPF42" s="506"/>
      <c r="NPG42" s="506"/>
      <c r="NPH42" s="506"/>
      <c r="NPI42" s="506"/>
      <c r="NPJ42" s="506"/>
      <c r="NPK42" s="506"/>
      <c r="NPL42" s="506"/>
      <c r="NPM42" s="506"/>
      <c r="NPN42" s="506"/>
      <c r="NPO42" s="506"/>
      <c r="NPP42" s="506"/>
      <c r="NPQ42" s="506"/>
      <c r="NPR42" s="506"/>
      <c r="NPS42" s="506"/>
      <c r="NPT42" s="506"/>
      <c r="NPU42" s="506"/>
      <c r="NPV42" s="506"/>
      <c r="NPW42" s="506"/>
      <c r="NPX42" s="506"/>
      <c r="NPY42" s="506"/>
      <c r="NPZ42" s="506"/>
      <c r="NQA42" s="506"/>
      <c r="NQB42" s="506"/>
      <c r="NQC42" s="506"/>
      <c r="NQD42" s="506"/>
      <c r="NQE42" s="506"/>
      <c r="NQF42" s="506"/>
      <c r="NQG42" s="506"/>
      <c r="NQH42" s="506"/>
      <c r="NQI42" s="506"/>
      <c r="NQJ42" s="506"/>
      <c r="NQK42" s="506"/>
      <c r="NQL42" s="506"/>
      <c r="NQM42" s="506"/>
      <c r="NQN42" s="506"/>
      <c r="NQO42" s="506"/>
      <c r="NQP42" s="506"/>
      <c r="NQQ42" s="506"/>
      <c r="NQR42" s="506"/>
      <c r="NQS42" s="506"/>
      <c r="NQT42" s="506"/>
      <c r="NQU42" s="506"/>
      <c r="NQV42" s="506"/>
      <c r="NQW42" s="506"/>
      <c r="NQX42" s="506"/>
      <c r="NQY42" s="506"/>
      <c r="NQZ42" s="506"/>
      <c r="NRA42" s="506"/>
      <c r="NRB42" s="506"/>
      <c r="NRC42" s="506"/>
      <c r="NRD42" s="506"/>
      <c r="NRE42" s="506"/>
      <c r="NRF42" s="506"/>
      <c r="NRG42" s="506"/>
      <c r="NRH42" s="506"/>
      <c r="NRI42" s="506"/>
      <c r="NRJ42" s="506"/>
      <c r="NRK42" s="506"/>
      <c r="NRL42" s="506"/>
      <c r="NRM42" s="506"/>
      <c r="NRN42" s="506"/>
      <c r="NRO42" s="506"/>
      <c r="NRP42" s="506"/>
      <c r="NRQ42" s="506"/>
      <c r="NRR42" s="506"/>
      <c r="NRS42" s="506"/>
      <c r="NRT42" s="506"/>
      <c r="NRU42" s="506"/>
      <c r="NRV42" s="506"/>
      <c r="NRW42" s="506"/>
      <c r="NRX42" s="506"/>
      <c r="NRY42" s="506"/>
      <c r="NRZ42" s="506"/>
      <c r="NSA42" s="506"/>
      <c r="NSB42" s="506"/>
      <c r="NSC42" s="506"/>
      <c r="NSD42" s="506"/>
      <c r="NSE42" s="506"/>
      <c r="NSF42" s="506"/>
      <c r="NSG42" s="506"/>
      <c r="NSH42" s="506"/>
      <c r="NSI42" s="506"/>
      <c r="NSJ42" s="506"/>
      <c r="NSK42" s="506"/>
      <c r="NSL42" s="506"/>
      <c r="NSM42" s="506"/>
      <c r="NSN42" s="506"/>
      <c r="NSO42" s="506"/>
      <c r="NSP42" s="506"/>
      <c r="NSQ42" s="506"/>
      <c r="NSR42" s="506"/>
      <c r="NSS42" s="506"/>
      <c r="NST42" s="506"/>
      <c r="NSU42" s="506"/>
      <c r="NSV42" s="506"/>
      <c r="NSW42" s="506"/>
      <c r="NSX42" s="506"/>
      <c r="NSY42" s="506"/>
      <c r="NSZ42" s="506"/>
      <c r="NTA42" s="506"/>
      <c r="NTB42" s="506"/>
      <c r="NTC42" s="506"/>
      <c r="NTD42" s="506"/>
      <c r="NTE42" s="506"/>
      <c r="NTF42" s="506"/>
      <c r="NTG42" s="506"/>
      <c r="NTH42" s="506"/>
      <c r="NTI42" s="506"/>
      <c r="NTJ42" s="506"/>
      <c r="NTK42" s="506"/>
      <c r="NTL42" s="506"/>
      <c r="NTM42" s="506"/>
      <c r="NTN42" s="506"/>
      <c r="NTO42" s="506"/>
      <c r="NTP42" s="506"/>
      <c r="NTQ42" s="506"/>
      <c r="NTR42" s="506"/>
      <c r="NTS42" s="506"/>
      <c r="NTT42" s="506"/>
      <c r="NTU42" s="506"/>
      <c r="NTV42" s="506"/>
      <c r="NTW42" s="506"/>
      <c r="NTX42" s="506"/>
      <c r="NTY42" s="506"/>
      <c r="NTZ42" s="506"/>
      <c r="NUA42" s="506"/>
      <c r="NUB42" s="506"/>
      <c r="NUC42" s="506"/>
      <c r="NUD42" s="506"/>
      <c r="NUE42" s="506"/>
      <c r="NUF42" s="506"/>
      <c r="NUG42" s="506"/>
      <c r="NUH42" s="506"/>
      <c r="NUI42" s="506"/>
      <c r="NUJ42" s="506"/>
      <c r="NUK42" s="506"/>
      <c r="NUL42" s="506"/>
      <c r="NUM42" s="506"/>
      <c r="NUN42" s="506"/>
      <c r="NUO42" s="506"/>
      <c r="NUP42" s="506"/>
      <c r="NUQ42" s="506"/>
      <c r="NUR42" s="506"/>
      <c r="NUS42" s="506"/>
      <c r="NUT42" s="506"/>
      <c r="NUU42" s="506"/>
      <c r="NUV42" s="506"/>
      <c r="NUW42" s="506"/>
      <c r="NUX42" s="506"/>
      <c r="NUY42" s="506"/>
      <c r="NUZ42" s="506"/>
      <c r="NVA42" s="506"/>
      <c r="NVB42" s="506"/>
      <c r="NVC42" s="506"/>
      <c r="NVD42" s="506"/>
      <c r="NVE42" s="506"/>
      <c r="NVF42" s="506"/>
      <c r="NVG42" s="506"/>
      <c r="NVH42" s="506"/>
      <c r="NVI42" s="506"/>
      <c r="NVJ42" s="506"/>
      <c r="NVK42" s="506"/>
      <c r="NVL42" s="506"/>
      <c r="NVM42" s="506"/>
      <c r="NVN42" s="506"/>
      <c r="NVO42" s="506"/>
      <c r="NVP42" s="506"/>
      <c r="NVQ42" s="506"/>
      <c r="NVR42" s="506"/>
      <c r="NVS42" s="506"/>
      <c r="NVT42" s="506"/>
      <c r="NVU42" s="506"/>
      <c r="NVV42" s="506"/>
      <c r="NVW42" s="506"/>
      <c r="NVX42" s="506"/>
      <c r="NVY42" s="506"/>
      <c r="NVZ42" s="506"/>
      <c r="NWA42" s="506"/>
      <c r="NWB42" s="506"/>
      <c r="NWC42" s="506"/>
      <c r="NWD42" s="506"/>
      <c r="NWE42" s="506"/>
      <c r="NWF42" s="506"/>
      <c r="NWG42" s="506"/>
      <c r="NWH42" s="506"/>
      <c r="NWI42" s="506"/>
      <c r="NWJ42" s="506"/>
      <c r="NWK42" s="506"/>
      <c r="NWL42" s="506"/>
      <c r="NWM42" s="506"/>
      <c r="NWN42" s="506"/>
      <c r="NWO42" s="506"/>
      <c r="NWP42" s="506"/>
      <c r="NWQ42" s="506"/>
      <c r="NWR42" s="506"/>
      <c r="NWS42" s="506"/>
      <c r="NWT42" s="506"/>
      <c r="NWU42" s="506"/>
      <c r="NWV42" s="506"/>
      <c r="NWW42" s="506"/>
      <c r="NWX42" s="506"/>
      <c r="NWY42" s="506"/>
      <c r="NWZ42" s="506"/>
      <c r="NXA42" s="506"/>
      <c r="NXB42" s="506"/>
      <c r="NXC42" s="506"/>
      <c r="NXD42" s="506"/>
      <c r="NXE42" s="506"/>
      <c r="NXF42" s="506"/>
      <c r="NXG42" s="506"/>
      <c r="NXH42" s="506"/>
      <c r="NXI42" s="506"/>
      <c r="NXJ42" s="506"/>
      <c r="NXK42" s="506"/>
      <c r="NXL42" s="506"/>
      <c r="NXM42" s="506"/>
      <c r="NXN42" s="506"/>
      <c r="NXO42" s="506"/>
      <c r="NXP42" s="506"/>
      <c r="NXQ42" s="506"/>
      <c r="NXR42" s="506"/>
      <c r="NXS42" s="506"/>
      <c r="NXT42" s="506"/>
      <c r="NXU42" s="506"/>
      <c r="NXV42" s="506"/>
      <c r="NXW42" s="506"/>
      <c r="NXX42" s="506"/>
      <c r="NXY42" s="506"/>
      <c r="NXZ42" s="506"/>
      <c r="NYA42" s="506"/>
      <c r="NYB42" s="506"/>
      <c r="NYC42" s="506"/>
      <c r="NYD42" s="506"/>
      <c r="NYE42" s="506"/>
      <c r="NYF42" s="506"/>
      <c r="NYG42" s="506"/>
      <c r="NYH42" s="506"/>
      <c r="NYI42" s="506"/>
      <c r="NYJ42" s="506"/>
      <c r="NYK42" s="506"/>
      <c r="NYL42" s="506"/>
      <c r="NYM42" s="506"/>
      <c r="NYN42" s="506"/>
      <c r="NYO42" s="506"/>
      <c r="NYP42" s="506"/>
      <c r="NYQ42" s="506"/>
      <c r="NYR42" s="506"/>
      <c r="NYS42" s="506"/>
      <c r="NYT42" s="506"/>
      <c r="NYU42" s="506"/>
      <c r="NYV42" s="506"/>
      <c r="NYW42" s="506"/>
      <c r="NYX42" s="506"/>
      <c r="NYY42" s="506"/>
      <c r="NYZ42" s="506"/>
      <c r="NZA42" s="506"/>
      <c r="NZB42" s="506"/>
      <c r="NZC42" s="506"/>
      <c r="NZD42" s="506"/>
      <c r="NZE42" s="506"/>
      <c r="NZF42" s="506"/>
      <c r="NZG42" s="506"/>
      <c r="NZH42" s="506"/>
      <c r="NZI42" s="506"/>
      <c r="NZJ42" s="506"/>
      <c r="NZK42" s="506"/>
      <c r="NZL42" s="506"/>
      <c r="NZM42" s="506"/>
      <c r="NZN42" s="506"/>
      <c r="NZO42" s="506"/>
      <c r="NZP42" s="506"/>
      <c r="NZQ42" s="506"/>
      <c r="NZR42" s="506"/>
      <c r="NZS42" s="506"/>
      <c r="NZT42" s="506"/>
      <c r="NZU42" s="506"/>
      <c r="NZV42" s="506"/>
      <c r="NZW42" s="506"/>
      <c r="NZX42" s="506"/>
      <c r="NZY42" s="506"/>
      <c r="NZZ42" s="506"/>
      <c r="OAA42" s="506"/>
      <c r="OAB42" s="506"/>
      <c r="OAC42" s="506"/>
      <c r="OAD42" s="506"/>
      <c r="OAE42" s="506"/>
      <c r="OAF42" s="506"/>
      <c r="OAG42" s="506"/>
      <c r="OAH42" s="506"/>
      <c r="OAI42" s="506"/>
      <c r="OAJ42" s="506"/>
      <c r="OAK42" s="506"/>
      <c r="OAL42" s="506"/>
      <c r="OAM42" s="506"/>
      <c r="OAN42" s="506"/>
      <c r="OAO42" s="506"/>
      <c r="OAP42" s="506"/>
      <c r="OAQ42" s="506"/>
      <c r="OAR42" s="506"/>
      <c r="OAS42" s="506"/>
      <c r="OAT42" s="506"/>
      <c r="OAU42" s="506"/>
      <c r="OAV42" s="506"/>
      <c r="OAW42" s="506"/>
      <c r="OAX42" s="506"/>
      <c r="OAY42" s="506"/>
      <c r="OAZ42" s="506"/>
      <c r="OBA42" s="506"/>
      <c r="OBB42" s="506"/>
      <c r="OBC42" s="506"/>
      <c r="OBD42" s="506"/>
      <c r="OBE42" s="506"/>
      <c r="OBF42" s="506"/>
      <c r="OBG42" s="506"/>
      <c r="OBH42" s="506"/>
      <c r="OBI42" s="506"/>
      <c r="OBJ42" s="506"/>
      <c r="OBK42" s="506"/>
      <c r="OBL42" s="506"/>
      <c r="OBM42" s="506"/>
      <c r="OBN42" s="506"/>
      <c r="OBO42" s="506"/>
      <c r="OBP42" s="506"/>
      <c r="OBQ42" s="506"/>
      <c r="OBR42" s="506"/>
      <c r="OBS42" s="506"/>
      <c r="OBT42" s="506"/>
      <c r="OBU42" s="506"/>
      <c r="OBV42" s="506"/>
      <c r="OBW42" s="506"/>
      <c r="OBX42" s="506"/>
      <c r="OBY42" s="506"/>
      <c r="OBZ42" s="506"/>
      <c r="OCA42" s="506"/>
      <c r="OCB42" s="506"/>
      <c r="OCC42" s="506"/>
      <c r="OCD42" s="506"/>
      <c r="OCE42" s="506"/>
      <c r="OCF42" s="506"/>
      <c r="OCG42" s="506"/>
      <c r="OCH42" s="506"/>
      <c r="OCI42" s="506"/>
      <c r="OCJ42" s="506"/>
      <c r="OCK42" s="506"/>
      <c r="OCL42" s="506"/>
      <c r="OCM42" s="506"/>
      <c r="OCN42" s="506"/>
      <c r="OCO42" s="506"/>
      <c r="OCP42" s="506"/>
      <c r="OCQ42" s="506"/>
      <c r="OCR42" s="506"/>
      <c r="OCS42" s="506"/>
      <c r="OCT42" s="506"/>
      <c r="OCU42" s="506"/>
      <c r="OCV42" s="506"/>
      <c r="OCW42" s="506"/>
      <c r="OCX42" s="506"/>
      <c r="OCY42" s="506"/>
      <c r="OCZ42" s="506"/>
      <c r="ODA42" s="506"/>
      <c r="ODB42" s="506"/>
      <c r="ODC42" s="506"/>
      <c r="ODD42" s="506"/>
      <c r="ODE42" s="506"/>
      <c r="ODF42" s="506"/>
      <c r="ODG42" s="506"/>
      <c r="ODH42" s="506"/>
      <c r="ODI42" s="506"/>
      <c r="ODJ42" s="506"/>
      <c r="ODK42" s="506"/>
      <c r="ODL42" s="506"/>
      <c r="ODM42" s="506"/>
      <c r="ODN42" s="506"/>
      <c r="ODO42" s="506"/>
      <c r="ODP42" s="506"/>
      <c r="ODQ42" s="506"/>
      <c r="ODR42" s="506"/>
      <c r="ODS42" s="506"/>
      <c r="ODT42" s="506"/>
      <c r="ODU42" s="506"/>
      <c r="ODV42" s="506"/>
      <c r="ODW42" s="506"/>
      <c r="ODX42" s="506"/>
      <c r="ODY42" s="506"/>
      <c r="ODZ42" s="506"/>
      <c r="OEA42" s="506"/>
      <c r="OEB42" s="506"/>
      <c r="OEC42" s="506"/>
      <c r="OED42" s="506"/>
      <c r="OEE42" s="506"/>
      <c r="OEF42" s="506"/>
      <c r="OEG42" s="506"/>
      <c r="OEH42" s="506"/>
      <c r="OEI42" s="506"/>
      <c r="OEJ42" s="506"/>
      <c r="OEK42" s="506"/>
      <c r="OEL42" s="506"/>
      <c r="OEM42" s="506"/>
      <c r="OEN42" s="506"/>
      <c r="OEO42" s="506"/>
      <c r="OEP42" s="506"/>
      <c r="OEQ42" s="506"/>
      <c r="OER42" s="506"/>
      <c r="OES42" s="506"/>
      <c r="OET42" s="506"/>
      <c r="OEU42" s="506"/>
      <c r="OEV42" s="506"/>
      <c r="OEW42" s="506"/>
      <c r="OEX42" s="506"/>
      <c r="OEY42" s="506"/>
      <c r="OEZ42" s="506"/>
      <c r="OFA42" s="506"/>
      <c r="OFB42" s="506"/>
      <c r="OFC42" s="506"/>
      <c r="OFD42" s="506"/>
      <c r="OFE42" s="506"/>
      <c r="OFF42" s="506"/>
      <c r="OFG42" s="506"/>
      <c r="OFH42" s="506"/>
      <c r="OFI42" s="506"/>
      <c r="OFJ42" s="506"/>
      <c r="OFK42" s="506"/>
      <c r="OFL42" s="506"/>
      <c r="OFM42" s="506"/>
      <c r="OFN42" s="506"/>
      <c r="OFO42" s="506"/>
      <c r="OFP42" s="506"/>
      <c r="OFQ42" s="506"/>
      <c r="OFR42" s="506"/>
      <c r="OFS42" s="506"/>
      <c r="OFT42" s="506"/>
      <c r="OFU42" s="506"/>
      <c r="OFV42" s="506"/>
      <c r="OFW42" s="506"/>
      <c r="OFX42" s="506"/>
      <c r="OFY42" s="506"/>
      <c r="OFZ42" s="506"/>
      <c r="OGA42" s="506"/>
      <c r="OGB42" s="506"/>
      <c r="OGC42" s="506"/>
      <c r="OGD42" s="506"/>
      <c r="OGE42" s="506"/>
      <c r="OGF42" s="506"/>
      <c r="OGG42" s="506"/>
      <c r="OGH42" s="506"/>
      <c r="OGI42" s="506"/>
      <c r="OGJ42" s="506"/>
      <c r="OGK42" s="506"/>
      <c r="OGL42" s="506"/>
      <c r="OGM42" s="506"/>
      <c r="OGN42" s="506"/>
      <c r="OGO42" s="506"/>
      <c r="OGP42" s="506"/>
      <c r="OGQ42" s="506"/>
      <c r="OGR42" s="506"/>
      <c r="OGS42" s="506"/>
      <c r="OGT42" s="506"/>
      <c r="OGU42" s="506"/>
      <c r="OGV42" s="506"/>
      <c r="OGW42" s="506"/>
      <c r="OGX42" s="506"/>
      <c r="OGY42" s="506"/>
      <c r="OGZ42" s="506"/>
      <c r="OHA42" s="506"/>
      <c r="OHB42" s="506"/>
      <c r="OHC42" s="506"/>
      <c r="OHD42" s="506"/>
      <c r="OHE42" s="506"/>
      <c r="OHF42" s="506"/>
      <c r="OHG42" s="506"/>
      <c r="OHH42" s="506"/>
      <c r="OHI42" s="506"/>
      <c r="OHJ42" s="506"/>
      <c r="OHK42" s="506"/>
      <c r="OHL42" s="506"/>
      <c r="OHM42" s="506"/>
      <c r="OHN42" s="506"/>
      <c r="OHO42" s="506"/>
      <c r="OHP42" s="506"/>
      <c r="OHQ42" s="506"/>
      <c r="OHR42" s="506"/>
      <c r="OHS42" s="506"/>
      <c r="OHT42" s="506"/>
      <c r="OHU42" s="506"/>
      <c r="OHV42" s="506"/>
      <c r="OHW42" s="506"/>
      <c r="OHX42" s="506"/>
      <c r="OHY42" s="506"/>
      <c r="OHZ42" s="506"/>
      <c r="OIA42" s="506"/>
      <c r="OIB42" s="506"/>
      <c r="OIC42" s="506"/>
      <c r="OID42" s="506"/>
      <c r="OIE42" s="506"/>
      <c r="OIF42" s="506"/>
      <c r="OIG42" s="506"/>
      <c r="OIH42" s="506"/>
      <c r="OII42" s="506"/>
      <c r="OIJ42" s="506"/>
      <c r="OIK42" s="506"/>
      <c r="OIL42" s="506"/>
      <c r="OIM42" s="506"/>
      <c r="OIN42" s="506"/>
      <c r="OIO42" s="506"/>
      <c r="OIP42" s="506"/>
      <c r="OIQ42" s="506"/>
      <c r="OIR42" s="506"/>
      <c r="OIS42" s="506"/>
      <c r="OIT42" s="506"/>
      <c r="OIU42" s="506"/>
      <c r="OIV42" s="506"/>
      <c r="OIW42" s="506"/>
      <c r="OIX42" s="506"/>
      <c r="OIY42" s="506"/>
      <c r="OIZ42" s="506"/>
      <c r="OJA42" s="506"/>
      <c r="OJB42" s="506"/>
      <c r="OJC42" s="506"/>
      <c r="OJD42" s="506"/>
      <c r="OJE42" s="506"/>
      <c r="OJF42" s="506"/>
      <c r="OJG42" s="506"/>
      <c r="OJH42" s="506"/>
      <c r="OJI42" s="506"/>
      <c r="OJJ42" s="506"/>
      <c r="OJK42" s="506"/>
      <c r="OJL42" s="506"/>
      <c r="OJM42" s="506"/>
      <c r="OJN42" s="506"/>
      <c r="OJO42" s="506"/>
      <c r="OJP42" s="506"/>
      <c r="OJQ42" s="506"/>
      <c r="OJR42" s="506"/>
      <c r="OJS42" s="506"/>
      <c r="OJT42" s="506"/>
      <c r="OJU42" s="506"/>
      <c r="OJV42" s="506"/>
      <c r="OJW42" s="506"/>
      <c r="OJX42" s="506"/>
      <c r="OJY42" s="506"/>
      <c r="OJZ42" s="506"/>
      <c r="OKA42" s="506"/>
      <c r="OKB42" s="506"/>
      <c r="OKC42" s="506"/>
      <c r="OKD42" s="506"/>
      <c r="OKE42" s="506"/>
      <c r="OKF42" s="506"/>
      <c r="OKG42" s="506"/>
      <c r="OKH42" s="506"/>
      <c r="OKI42" s="506"/>
      <c r="OKJ42" s="506"/>
      <c r="OKK42" s="506"/>
      <c r="OKL42" s="506"/>
      <c r="OKM42" s="506"/>
      <c r="OKN42" s="506"/>
      <c r="OKO42" s="506"/>
      <c r="OKP42" s="506"/>
      <c r="OKQ42" s="506"/>
      <c r="OKR42" s="506"/>
      <c r="OKS42" s="506"/>
      <c r="OKT42" s="506"/>
      <c r="OKU42" s="506"/>
      <c r="OKV42" s="506"/>
      <c r="OKW42" s="506"/>
      <c r="OKX42" s="506"/>
      <c r="OKY42" s="506"/>
      <c r="OKZ42" s="506"/>
      <c r="OLA42" s="506"/>
      <c r="OLB42" s="506"/>
      <c r="OLC42" s="506"/>
      <c r="OLD42" s="506"/>
      <c r="OLE42" s="506"/>
      <c r="OLF42" s="506"/>
      <c r="OLG42" s="506"/>
      <c r="OLH42" s="506"/>
      <c r="OLI42" s="506"/>
      <c r="OLJ42" s="506"/>
      <c r="OLK42" s="506"/>
      <c r="OLL42" s="506"/>
      <c r="OLM42" s="506"/>
      <c r="OLN42" s="506"/>
      <c r="OLO42" s="506"/>
      <c r="OLP42" s="506"/>
      <c r="OLQ42" s="506"/>
      <c r="OLR42" s="506"/>
      <c r="OLS42" s="506"/>
      <c r="OLT42" s="506"/>
      <c r="OLU42" s="506"/>
      <c r="OLV42" s="506"/>
      <c r="OLW42" s="506"/>
      <c r="OLX42" s="506"/>
      <c r="OLY42" s="506"/>
      <c r="OLZ42" s="506"/>
      <c r="OMA42" s="506"/>
      <c r="OMB42" s="506"/>
      <c r="OMC42" s="506"/>
      <c r="OMD42" s="506"/>
      <c r="OME42" s="506"/>
      <c r="OMF42" s="506"/>
      <c r="OMG42" s="506"/>
      <c r="OMH42" s="506"/>
      <c r="OMI42" s="506"/>
      <c r="OMJ42" s="506"/>
      <c r="OMK42" s="506"/>
      <c r="OML42" s="506"/>
      <c r="OMM42" s="506"/>
      <c r="OMN42" s="506"/>
      <c r="OMO42" s="506"/>
      <c r="OMP42" s="506"/>
      <c r="OMQ42" s="506"/>
      <c r="OMR42" s="506"/>
      <c r="OMS42" s="506"/>
      <c r="OMT42" s="506"/>
      <c r="OMU42" s="506"/>
      <c r="OMV42" s="506"/>
      <c r="OMW42" s="506"/>
      <c r="OMX42" s="506"/>
      <c r="OMY42" s="506"/>
      <c r="OMZ42" s="506"/>
      <c r="ONA42" s="506"/>
      <c r="ONB42" s="506"/>
      <c r="ONC42" s="506"/>
      <c r="OND42" s="506"/>
      <c r="ONE42" s="506"/>
      <c r="ONF42" s="506"/>
      <c r="ONG42" s="506"/>
      <c r="ONH42" s="506"/>
      <c r="ONI42" s="506"/>
      <c r="ONJ42" s="506"/>
      <c r="ONK42" s="506"/>
      <c r="ONL42" s="506"/>
      <c r="ONM42" s="506"/>
      <c r="ONN42" s="506"/>
      <c r="ONO42" s="506"/>
      <c r="ONP42" s="506"/>
      <c r="ONQ42" s="506"/>
      <c r="ONR42" s="506"/>
      <c r="ONS42" s="506"/>
      <c r="ONT42" s="506"/>
      <c r="ONU42" s="506"/>
      <c r="ONV42" s="506"/>
      <c r="ONW42" s="506"/>
      <c r="ONX42" s="506"/>
      <c r="ONY42" s="506"/>
      <c r="ONZ42" s="506"/>
      <c r="OOA42" s="506"/>
      <c r="OOB42" s="506"/>
      <c r="OOC42" s="506"/>
      <c r="OOD42" s="506"/>
      <c r="OOE42" s="506"/>
      <c r="OOF42" s="506"/>
      <c r="OOG42" s="506"/>
      <c r="OOH42" s="506"/>
      <c r="OOI42" s="506"/>
      <c r="OOJ42" s="506"/>
      <c r="OOK42" s="506"/>
      <c r="OOL42" s="506"/>
      <c r="OOM42" s="506"/>
      <c r="OON42" s="506"/>
      <c r="OOO42" s="506"/>
      <c r="OOP42" s="506"/>
      <c r="OOQ42" s="506"/>
      <c r="OOR42" s="506"/>
      <c r="OOS42" s="506"/>
      <c r="OOT42" s="506"/>
      <c r="OOU42" s="506"/>
      <c r="OOV42" s="506"/>
      <c r="OOW42" s="506"/>
      <c r="OOX42" s="506"/>
      <c r="OOY42" s="506"/>
      <c r="OOZ42" s="506"/>
      <c r="OPA42" s="506"/>
      <c r="OPB42" s="506"/>
      <c r="OPC42" s="506"/>
      <c r="OPD42" s="506"/>
      <c r="OPE42" s="506"/>
      <c r="OPF42" s="506"/>
      <c r="OPG42" s="506"/>
      <c r="OPH42" s="506"/>
      <c r="OPI42" s="506"/>
      <c r="OPJ42" s="506"/>
      <c r="OPK42" s="506"/>
      <c r="OPL42" s="506"/>
      <c r="OPM42" s="506"/>
      <c r="OPN42" s="506"/>
      <c r="OPO42" s="506"/>
      <c r="OPP42" s="506"/>
      <c r="OPQ42" s="506"/>
      <c r="OPR42" s="506"/>
      <c r="OPS42" s="506"/>
      <c r="OPT42" s="506"/>
      <c r="OPU42" s="506"/>
      <c r="OPV42" s="506"/>
      <c r="OPW42" s="506"/>
      <c r="OPX42" s="506"/>
      <c r="OPY42" s="506"/>
      <c r="OPZ42" s="506"/>
      <c r="OQA42" s="506"/>
      <c r="OQB42" s="506"/>
      <c r="OQC42" s="506"/>
      <c r="OQD42" s="506"/>
      <c r="OQE42" s="506"/>
      <c r="OQF42" s="506"/>
      <c r="OQG42" s="506"/>
      <c r="OQH42" s="506"/>
      <c r="OQI42" s="506"/>
      <c r="OQJ42" s="506"/>
      <c r="OQK42" s="506"/>
      <c r="OQL42" s="506"/>
      <c r="OQM42" s="506"/>
      <c r="OQN42" s="506"/>
      <c r="OQO42" s="506"/>
      <c r="OQP42" s="506"/>
      <c r="OQQ42" s="506"/>
      <c r="OQR42" s="506"/>
      <c r="OQS42" s="506"/>
      <c r="OQT42" s="506"/>
      <c r="OQU42" s="506"/>
      <c r="OQV42" s="506"/>
      <c r="OQW42" s="506"/>
      <c r="OQX42" s="506"/>
      <c r="OQY42" s="506"/>
      <c r="OQZ42" s="506"/>
      <c r="ORA42" s="506"/>
      <c r="ORB42" s="506"/>
      <c r="ORC42" s="506"/>
      <c r="ORD42" s="506"/>
      <c r="ORE42" s="506"/>
      <c r="ORF42" s="506"/>
      <c r="ORG42" s="506"/>
      <c r="ORH42" s="506"/>
      <c r="ORI42" s="506"/>
      <c r="ORJ42" s="506"/>
      <c r="ORK42" s="506"/>
      <c r="ORL42" s="506"/>
      <c r="ORM42" s="506"/>
      <c r="ORN42" s="506"/>
      <c r="ORO42" s="506"/>
      <c r="ORP42" s="506"/>
      <c r="ORQ42" s="506"/>
      <c r="ORR42" s="506"/>
      <c r="ORS42" s="506"/>
      <c r="ORT42" s="506"/>
      <c r="ORU42" s="506"/>
      <c r="ORV42" s="506"/>
      <c r="ORW42" s="506"/>
      <c r="ORX42" s="506"/>
      <c r="ORY42" s="506"/>
      <c r="ORZ42" s="506"/>
      <c r="OSA42" s="506"/>
      <c r="OSB42" s="506"/>
      <c r="OSC42" s="506"/>
      <c r="OSD42" s="506"/>
      <c r="OSE42" s="506"/>
      <c r="OSF42" s="506"/>
      <c r="OSG42" s="506"/>
      <c r="OSH42" s="506"/>
      <c r="OSI42" s="506"/>
      <c r="OSJ42" s="506"/>
      <c r="OSK42" s="506"/>
      <c r="OSL42" s="506"/>
      <c r="OSM42" s="506"/>
      <c r="OSN42" s="506"/>
      <c r="OSO42" s="506"/>
      <c r="OSP42" s="506"/>
      <c r="OSQ42" s="506"/>
      <c r="OSR42" s="506"/>
      <c r="OSS42" s="506"/>
      <c r="OST42" s="506"/>
      <c r="OSU42" s="506"/>
      <c r="OSV42" s="506"/>
      <c r="OSW42" s="506"/>
      <c r="OSX42" s="506"/>
      <c r="OSY42" s="506"/>
      <c r="OSZ42" s="506"/>
      <c r="OTA42" s="506"/>
      <c r="OTB42" s="506"/>
      <c r="OTC42" s="506"/>
      <c r="OTD42" s="506"/>
      <c r="OTE42" s="506"/>
      <c r="OTF42" s="506"/>
      <c r="OTG42" s="506"/>
      <c r="OTH42" s="506"/>
      <c r="OTI42" s="506"/>
      <c r="OTJ42" s="506"/>
      <c r="OTK42" s="506"/>
      <c r="OTL42" s="506"/>
      <c r="OTM42" s="506"/>
      <c r="OTN42" s="506"/>
      <c r="OTO42" s="506"/>
      <c r="OTP42" s="506"/>
      <c r="OTQ42" s="506"/>
      <c r="OTR42" s="506"/>
      <c r="OTS42" s="506"/>
      <c r="OTT42" s="506"/>
      <c r="OTU42" s="506"/>
      <c r="OTV42" s="506"/>
      <c r="OTW42" s="506"/>
      <c r="OTX42" s="506"/>
      <c r="OTY42" s="506"/>
      <c r="OTZ42" s="506"/>
      <c r="OUA42" s="506"/>
      <c r="OUB42" s="506"/>
      <c r="OUC42" s="506"/>
      <c r="OUD42" s="506"/>
      <c r="OUE42" s="506"/>
      <c r="OUF42" s="506"/>
      <c r="OUG42" s="506"/>
      <c r="OUH42" s="506"/>
      <c r="OUI42" s="506"/>
      <c r="OUJ42" s="506"/>
      <c r="OUK42" s="506"/>
      <c r="OUL42" s="506"/>
      <c r="OUM42" s="506"/>
      <c r="OUN42" s="506"/>
      <c r="OUO42" s="506"/>
      <c r="OUP42" s="506"/>
      <c r="OUQ42" s="506"/>
      <c r="OUR42" s="506"/>
      <c r="OUS42" s="506"/>
      <c r="OUT42" s="506"/>
      <c r="OUU42" s="506"/>
      <c r="OUV42" s="506"/>
      <c r="OUW42" s="506"/>
      <c r="OUX42" s="506"/>
      <c r="OUY42" s="506"/>
      <c r="OUZ42" s="506"/>
      <c r="OVA42" s="506"/>
      <c r="OVB42" s="506"/>
      <c r="OVC42" s="506"/>
      <c r="OVD42" s="506"/>
      <c r="OVE42" s="506"/>
      <c r="OVF42" s="506"/>
      <c r="OVG42" s="506"/>
      <c r="OVH42" s="506"/>
      <c r="OVI42" s="506"/>
      <c r="OVJ42" s="506"/>
      <c r="OVK42" s="506"/>
      <c r="OVL42" s="506"/>
      <c r="OVM42" s="506"/>
      <c r="OVN42" s="506"/>
      <c r="OVO42" s="506"/>
      <c r="OVP42" s="506"/>
      <c r="OVQ42" s="506"/>
      <c r="OVR42" s="506"/>
      <c r="OVS42" s="506"/>
      <c r="OVT42" s="506"/>
      <c r="OVU42" s="506"/>
      <c r="OVV42" s="506"/>
      <c r="OVW42" s="506"/>
      <c r="OVX42" s="506"/>
      <c r="OVY42" s="506"/>
      <c r="OVZ42" s="506"/>
      <c r="OWA42" s="506"/>
      <c r="OWB42" s="506"/>
      <c r="OWC42" s="506"/>
      <c r="OWD42" s="506"/>
      <c r="OWE42" s="506"/>
      <c r="OWF42" s="506"/>
      <c r="OWG42" s="506"/>
      <c r="OWH42" s="506"/>
      <c r="OWI42" s="506"/>
      <c r="OWJ42" s="506"/>
      <c r="OWK42" s="506"/>
      <c r="OWL42" s="506"/>
      <c r="OWM42" s="506"/>
      <c r="OWN42" s="506"/>
      <c r="OWO42" s="506"/>
      <c r="OWP42" s="506"/>
      <c r="OWQ42" s="506"/>
      <c r="OWR42" s="506"/>
      <c r="OWS42" s="506"/>
      <c r="OWT42" s="506"/>
      <c r="OWU42" s="506"/>
      <c r="OWV42" s="506"/>
      <c r="OWW42" s="506"/>
      <c r="OWX42" s="506"/>
      <c r="OWY42" s="506"/>
      <c r="OWZ42" s="506"/>
      <c r="OXA42" s="506"/>
      <c r="OXB42" s="506"/>
      <c r="OXC42" s="506"/>
      <c r="OXD42" s="506"/>
      <c r="OXE42" s="506"/>
      <c r="OXF42" s="506"/>
      <c r="OXG42" s="506"/>
      <c r="OXH42" s="506"/>
      <c r="OXI42" s="506"/>
      <c r="OXJ42" s="506"/>
      <c r="OXK42" s="506"/>
      <c r="OXL42" s="506"/>
      <c r="OXM42" s="506"/>
      <c r="OXN42" s="506"/>
      <c r="OXO42" s="506"/>
      <c r="OXP42" s="506"/>
      <c r="OXQ42" s="506"/>
      <c r="OXR42" s="506"/>
      <c r="OXS42" s="506"/>
      <c r="OXT42" s="506"/>
      <c r="OXU42" s="506"/>
      <c r="OXV42" s="506"/>
      <c r="OXW42" s="506"/>
      <c r="OXX42" s="506"/>
      <c r="OXY42" s="506"/>
      <c r="OXZ42" s="506"/>
      <c r="OYA42" s="506"/>
      <c r="OYB42" s="506"/>
      <c r="OYC42" s="506"/>
      <c r="OYD42" s="506"/>
      <c r="OYE42" s="506"/>
      <c r="OYF42" s="506"/>
      <c r="OYG42" s="506"/>
      <c r="OYH42" s="506"/>
      <c r="OYI42" s="506"/>
      <c r="OYJ42" s="506"/>
      <c r="OYK42" s="506"/>
      <c r="OYL42" s="506"/>
      <c r="OYM42" s="506"/>
      <c r="OYN42" s="506"/>
      <c r="OYO42" s="506"/>
      <c r="OYP42" s="506"/>
      <c r="OYQ42" s="506"/>
      <c r="OYR42" s="506"/>
      <c r="OYS42" s="506"/>
      <c r="OYT42" s="506"/>
      <c r="OYU42" s="506"/>
      <c r="OYV42" s="506"/>
      <c r="OYW42" s="506"/>
      <c r="OYX42" s="506"/>
      <c r="OYY42" s="506"/>
      <c r="OYZ42" s="506"/>
      <c r="OZA42" s="506"/>
      <c r="OZB42" s="506"/>
      <c r="OZC42" s="506"/>
      <c r="OZD42" s="506"/>
      <c r="OZE42" s="506"/>
      <c r="OZF42" s="506"/>
      <c r="OZG42" s="506"/>
      <c r="OZH42" s="506"/>
      <c r="OZI42" s="506"/>
      <c r="OZJ42" s="506"/>
      <c r="OZK42" s="506"/>
      <c r="OZL42" s="506"/>
      <c r="OZM42" s="506"/>
      <c r="OZN42" s="506"/>
      <c r="OZO42" s="506"/>
      <c r="OZP42" s="506"/>
      <c r="OZQ42" s="506"/>
      <c r="OZR42" s="506"/>
      <c r="OZS42" s="506"/>
      <c r="OZT42" s="506"/>
      <c r="OZU42" s="506"/>
      <c r="OZV42" s="506"/>
      <c r="OZW42" s="506"/>
      <c r="OZX42" s="506"/>
      <c r="OZY42" s="506"/>
      <c r="OZZ42" s="506"/>
      <c r="PAA42" s="506"/>
      <c r="PAB42" s="506"/>
      <c r="PAC42" s="506"/>
      <c r="PAD42" s="506"/>
      <c r="PAE42" s="506"/>
      <c r="PAF42" s="506"/>
      <c r="PAG42" s="506"/>
      <c r="PAH42" s="506"/>
      <c r="PAI42" s="506"/>
      <c r="PAJ42" s="506"/>
      <c r="PAK42" s="506"/>
      <c r="PAL42" s="506"/>
      <c r="PAM42" s="506"/>
      <c r="PAN42" s="506"/>
      <c r="PAO42" s="506"/>
      <c r="PAP42" s="506"/>
      <c r="PAQ42" s="506"/>
      <c r="PAR42" s="506"/>
      <c r="PAS42" s="506"/>
      <c r="PAT42" s="506"/>
      <c r="PAU42" s="506"/>
      <c r="PAV42" s="506"/>
      <c r="PAW42" s="506"/>
      <c r="PAX42" s="506"/>
      <c r="PAY42" s="506"/>
      <c r="PAZ42" s="506"/>
      <c r="PBA42" s="506"/>
      <c r="PBB42" s="506"/>
      <c r="PBC42" s="506"/>
      <c r="PBD42" s="506"/>
      <c r="PBE42" s="506"/>
      <c r="PBF42" s="506"/>
      <c r="PBG42" s="506"/>
      <c r="PBH42" s="506"/>
      <c r="PBI42" s="506"/>
      <c r="PBJ42" s="506"/>
      <c r="PBK42" s="506"/>
      <c r="PBL42" s="506"/>
      <c r="PBM42" s="506"/>
      <c r="PBN42" s="506"/>
      <c r="PBO42" s="506"/>
      <c r="PBP42" s="506"/>
      <c r="PBQ42" s="506"/>
      <c r="PBR42" s="506"/>
      <c r="PBS42" s="506"/>
      <c r="PBT42" s="506"/>
      <c r="PBU42" s="506"/>
      <c r="PBV42" s="506"/>
      <c r="PBW42" s="506"/>
      <c r="PBX42" s="506"/>
      <c r="PBY42" s="506"/>
      <c r="PBZ42" s="506"/>
      <c r="PCA42" s="506"/>
      <c r="PCB42" s="506"/>
      <c r="PCC42" s="506"/>
      <c r="PCD42" s="506"/>
      <c r="PCE42" s="506"/>
      <c r="PCF42" s="506"/>
      <c r="PCG42" s="506"/>
      <c r="PCH42" s="506"/>
      <c r="PCI42" s="506"/>
      <c r="PCJ42" s="506"/>
      <c r="PCK42" s="506"/>
      <c r="PCL42" s="506"/>
      <c r="PCM42" s="506"/>
      <c r="PCN42" s="506"/>
      <c r="PCO42" s="506"/>
      <c r="PCP42" s="506"/>
      <c r="PCQ42" s="506"/>
      <c r="PCR42" s="506"/>
      <c r="PCS42" s="506"/>
      <c r="PCT42" s="506"/>
      <c r="PCU42" s="506"/>
      <c r="PCV42" s="506"/>
      <c r="PCW42" s="506"/>
      <c r="PCX42" s="506"/>
      <c r="PCY42" s="506"/>
      <c r="PCZ42" s="506"/>
      <c r="PDA42" s="506"/>
      <c r="PDB42" s="506"/>
      <c r="PDC42" s="506"/>
      <c r="PDD42" s="506"/>
      <c r="PDE42" s="506"/>
      <c r="PDF42" s="506"/>
      <c r="PDG42" s="506"/>
      <c r="PDH42" s="506"/>
      <c r="PDI42" s="506"/>
      <c r="PDJ42" s="506"/>
      <c r="PDK42" s="506"/>
      <c r="PDL42" s="506"/>
      <c r="PDM42" s="506"/>
      <c r="PDN42" s="506"/>
      <c r="PDO42" s="506"/>
      <c r="PDP42" s="506"/>
      <c r="PDQ42" s="506"/>
      <c r="PDR42" s="506"/>
      <c r="PDS42" s="506"/>
      <c r="PDT42" s="506"/>
      <c r="PDU42" s="506"/>
      <c r="PDV42" s="506"/>
      <c r="PDW42" s="506"/>
      <c r="PDX42" s="506"/>
      <c r="PDY42" s="506"/>
      <c r="PDZ42" s="506"/>
      <c r="PEA42" s="506"/>
      <c r="PEB42" s="506"/>
      <c r="PEC42" s="506"/>
      <c r="PED42" s="506"/>
      <c r="PEE42" s="506"/>
      <c r="PEF42" s="506"/>
      <c r="PEG42" s="506"/>
      <c r="PEH42" s="506"/>
      <c r="PEI42" s="506"/>
      <c r="PEJ42" s="506"/>
      <c r="PEK42" s="506"/>
      <c r="PEL42" s="506"/>
      <c r="PEM42" s="506"/>
      <c r="PEN42" s="506"/>
      <c r="PEO42" s="506"/>
      <c r="PEP42" s="506"/>
      <c r="PEQ42" s="506"/>
      <c r="PER42" s="506"/>
      <c r="PES42" s="506"/>
      <c r="PET42" s="506"/>
      <c r="PEU42" s="506"/>
      <c r="PEV42" s="506"/>
      <c r="PEW42" s="506"/>
      <c r="PEX42" s="506"/>
      <c r="PEY42" s="506"/>
      <c r="PEZ42" s="506"/>
      <c r="PFA42" s="506"/>
      <c r="PFB42" s="506"/>
      <c r="PFC42" s="506"/>
      <c r="PFD42" s="506"/>
      <c r="PFE42" s="506"/>
      <c r="PFF42" s="506"/>
      <c r="PFG42" s="506"/>
      <c r="PFH42" s="506"/>
      <c r="PFI42" s="506"/>
      <c r="PFJ42" s="506"/>
      <c r="PFK42" s="506"/>
      <c r="PFL42" s="506"/>
      <c r="PFM42" s="506"/>
      <c r="PFN42" s="506"/>
      <c r="PFO42" s="506"/>
      <c r="PFP42" s="506"/>
      <c r="PFQ42" s="506"/>
      <c r="PFR42" s="506"/>
      <c r="PFS42" s="506"/>
      <c r="PFT42" s="506"/>
      <c r="PFU42" s="506"/>
      <c r="PFV42" s="506"/>
      <c r="PFW42" s="506"/>
      <c r="PFX42" s="506"/>
      <c r="PFY42" s="506"/>
      <c r="PFZ42" s="506"/>
      <c r="PGA42" s="506"/>
      <c r="PGB42" s="506"/>
      <c r="PGC42" s="506"/>
      <c r="PGD42" s="506"/>
      <c r="PGE42" s="506"/>
      <c r="PGF42" s="506"/>
      <c r="PGG42" s="506"/>
      <c r="PGH42" s="506"/>
      <c r="PGI42" s="506"/>
      <c r="PGJ42" s="506"/>
      <c r="PGK42" s="506"/>
      <c r="PGL42" s="506"/>
      <c r="PGM42" s="506"/>
      <c r="PGN42" s="506"/>
      <c r="PGO42" s="506"/>
      <c r="PGP42" s="506"/>
      <c r="PGQ42" s="506"/>
      <c r="PGR42" s="506"/>
      <c r="PGS42" s="506"/>
      <c r="PGT42" s="506"/>
      <c r="PGU42" s="506"/>
      <c r="PGV42" s="506"/>
      <c r="PGW42" s="506"/>
      <c r="PGX42" s="506"/>
      <c r="PGY42" s="506"/>
      <c r="PGZ42" s="506"/>
      <c r="PHA42" s="506"/>
      <c r="PHB42" s="506"/>
      <c r="PHC42" s="506"/>
      <c r="PHD42" s="506"/>
      <c r="PHE42" s="506"/>
      <c r="PHF42" s="506"/>
      <c r="PHG42" s="506"/>
      <c r="PHH42" s="506"/>
      <c r="PHI42" s="506"/>
      <c r="PHJ42" s="506"/>
      <c r="PHK42" s="506"/>
      <c r="PHL42" s="506"/>
      <c r="PHM42" s="506"/>
      <c r="PHN42" s="506"/>
      <c r="PHO42" s="506"/>
      <c r="PHP42" s="506"/>
      <c r="PHQ42" s="506"/>
      <c r="PHR42" s="506"/>
      <c r="PHS42" s="506"/>
      <c r="PHT42" s="506"/>
      <c r="PHU42" s="506"/>
      <c r="PHV42" s="506"/>
      <c r="PHW42" s="506"/>
      <c r="PHX42" s="506"/>
      <c r="PHY42" s="506"/>
      <c r="PHZ42" s="506"/>
      <c r="PIA42" s="506"/>
      <c r="PIB42" s="506"/>
      <c r="PIC42" s="506"/>
      <c r="PID42" s="506"/>
      <c r="PIE42" s="506"/>
      <c r="PIF42" s="506"/>
      <c r="PIG42" s="506"/>
      <c r="PIH42" s="506"/>
      <c r="PII42" s="506"/>
      <c r="PIJ42" s="506"/>
      <c r="PIK42" s="506"/>
      <c r="PIL42" s="506"/>
      <c r="PIM42" s="506"/>
      <c r="PIN42" s="506"/>
      <c r="PIO42" s="506"/>
      <c r="PIP42" s="506"/>
      <c r="PIQ42" s="506"/>
      <c r="PIR42" s="506"/>
      <c r="PIS42" s="506"/>
      <c r="PIT42" s="506"/>
      <c r="PIU42" s="506"/>
      <c r="PIV42" s="506"/>
      <c r="PIW42" s="506"/>
      <c r="PIX42" s="506"/>
      <c r="PIY42" s="506"/>
      <c r="PIZ42" s="506"/>
      <c r="PJA42" s="506"/>
      <c r="PJB42" s="506"/>
      <c r="PJC42" s="506"/>
      <c r="PJD42" s="506"/>
      <c r="PJE42" s="506"/>
      <c r="PJF42" s="506"/>
      <c r="PJG42" s="506"/>
      <c r="PJH42" s="506"/>
      <c r="PJI42" s="506"/>
      <c r="PJJ42" s="506"/>
      <c r="PJK42" s="506"/>
      <c r="PJL42" s="506"/>
      <c r="PJM42" s="506"/>
      <c r="PJN42" s="506"/>
      <c r="PJO42" s="506"/>
      <c r="PJP42" s="506"/>
      <c r="PJQ42" s="506"/>
      <c r="PJR42" s="506"/>
      <c r="PJS42" s="506"/>
      <c r="PJT42" s="506"/>
      <c r="PJU42" s="506"/>
      <c r="PJV42" s="506"/>
      <c r="PJW42" s="506"/>
      <c r="PJX42" s="506"/>
      <c r="PJY42" s="506"/>
      <c r="PJZ42" s="506"/>
      <c r="PKA42" s="506"/>
      <c r="PKB42" s="506"/>
      <c r="PKC42" s="506"/>
      <c r="PKD42" s="506"/>
      <c r="PKE42" s="506"/>
      <c r="PKF42" s="506"/>
      <c r="PKG42" s="506"/>
      <c r="PKH42" s="506"/>
      <c r="PKI42" s="506"/>
      <c r="PKJ42" s="506"/>
      <c r="PKK42" s="506"/>
      <c r="PKL42" s="506"/>
      <c r="PKM42" s="506"/>
      <c r="PKN42" s="506"/>
      <c r="PKO42" s="506"/>
      <c r="PKP42" s="506"/>
      <c r="PKQ42" s="506"/>
      <c r="PKR42" s="506"/>
      <c r="PKS42" s="506"/>
      <c r="PKT42" s="506"/>
      <c r="PKU42" s="506"/>
      <c r="PKV42" s="506"/>
      <c r="PKW42" s="506"/>
      <c r="PKX42" s="506"/>
      <c r="PKY42" s="506"/>
      <c r="PKZ42" s="506"/>
      <c r="PLA42" s="506"/>
      <c r="PLB42" s="506"/>
      <c r="PLC42" s="506"/>
      <c r="PLD42" s="506"/>
      <c r="PLE42" s="506"/>
      <c r="PLF42" s="506"/>
      <c r="PLG42" s="506"/>
      <c r="PLH42" s="506"/>
      <c r="PLI42" s="506"/>
      <c r="PLJ42" s="506"/>
      <c r="PLK42" s="506"/>
      <c r="PLL42" s="506"/>
      <c r="PLM42" s="506"/>
      <c r="PLN42" s="506"/>
      <c r="PLO42" s="506"/>
      <c r="PLP42" s="506"/>
      <c r="PLQ42" s="506"/>
      <c r="PLR42" s="506"/>
      <c r="PLS42" s="506"/>
      <c r="PLT42" s="506"/>
      <c r="PLU42" s="506"/>
      <c r="PLV42" s="506"/>
      <c r="PLW42" s="506"/>
      <c r="PLX42" s="506"/>
      <c r="PLY42" s="506"/>
      <c r="PLZ42" s="506"/>
      <c r="PMA42" s="506"/>
      <c r="PMB42" s="506"/>
      <c r="PMC42" s="506"/>
      <c r="PMD42" s="506"/>
      <c r="PME42" s="506"/>
      <c r="PMF42" s="506"/>
      <c r="PMG42" s="506"/>
      <c r="PMH42" s="506"/>
      <c r="PMI42" s="506"/>
      <c r="PMJ42" s="506"/>
      <c r="PMK42" s="506"/>
      <c r="PML42" s="506"/>
      <c r="PMM42" s="506"/>
      <c r="PMN42" s="506"/>
      <c r="PMO42" s="506"/>
      <c r="PMP42" s="506"/>
      <c r="PMQ42" s="506"/>
      <c r="PMR42" s="506"/>
      <c r="PMS42" s="506"/>
      <c r="PMT42" s="506"/>
      <c r="PMU42" s="506"/>
      <c r="PMV42" s="506"/>
      <c r="PMW42" s="506"/>
      <c r="PMX42" s="506"/>
      <c r="PMY42" s="506"/>
      <c r="PMZ42" s="506"/>
      <c r="PNA42" s="506"/>
      <c r="PNB42" s="506"/>
      <c r="PNC42" s="506"/>
      <c r="PND42" s="506"/>
      <c r="PNE42" s="506"/>
      <c r="PNF42" s="506"/>
      <c r="PNG42" s="506"/>
      <c r="PNH42" s="506"/>
      <c r="PNI42" s="506"/>
      <c r="PNJ42" s="506"/>
      <c r="PNK42" s="506"/>
      <c r="PNL42" s="506"/>
      <c r="PNM42" s="506"/>
      <c r="PNN42" s="506"/>
      <c r="PNO42" s="506"/>
      <c r="PNP42" s="506"/>
      <c r="PNQ42" s="506"/>
      <c r="PNR42" s="506"/>
      <c r="PNS42" s="506"/>
      <c r="PNT42" s="506"/>
      <c r="PNU42" s="506"/>
      <c r="PNV42" s="506"/>
      <c r="PNW42" s="506"/>
      <c r="PNX42" s="506"/>
      <c r="PNY42" s="506"/>
      <c r="PNZ42" s="506"/>
      <c r="POA42" s="506"/>
      <c r="POB42" s="506"/>
      <c r="POC42" s="506"/>
      <c r="POD42" s="506"/>
      <c r="POE42" s="506"/>
      <c r="POF42" s="506"/>
      <c r="POG42" s="506"/>
      <c r="POH42" s="506"/>
      <c r="POI42" s="506"/>
      <c r="POJ42" s="506"/>
      <c r="POK42" s="506"/>
      <c r="POL42" s="506"/>
      <c r="POM42" s="506"/>
      <c r="PON42" s="506"/>
      <c r="POO42" s="506"/>
      <c r="POP42" s="506"/>
      <c r="POQ42" s="506"/>
      <c r="POR42" s="506"/>
      <c r="POS42" s="506"/>
      <c r="POT42" s="506"/>
      <c r="POU42" s="506"/>
      <c r="POV42" s="506"/>
      <c r="POW42" s="506"/>
      <c r="POX42" s="506"/>
      <c r="POY42" s="506"/>
      <c r="POZ42" s="506"/>
      <c r="PPA42" s="506"/>
      <c r="PPB42" s="506"/>
      <c r="PPC42" s="506"/>
      <c r="PPD42" s="506"/>
      <c r="PPE42" s="506"/>
      <c r="PPF42" s="506"/>
      <c r="PPG42" s="506"/>
      <c r="PPH42" s="506"/>
      <c r="PPI42" s="506"/>
      <c r="PPJ42" s="506"/>
      <c r="PPK42" s="506"/>
      <c r="PPL42" s="506"/>
      <c r="PPM42" s="506"/>
      <c r="PPN42" s="506"/>
      <c r="PPO42" s="506"/>
      <c r="PPP42" s="506"/>
      <c r="PPQ42" s="506"/>
      <c r="PPR42" s="506"/>
      <c r="PPS42" s="506"/>
      <c r="PPT42" s="506"/>
      <c r="PPU42" s="506"/>
      <c r="PPV42" s="506"/>
      <c r="PPW42" s="506"/>
      <c r="PPX42" s="506"/>
      <c r="PPY42" s="506"/>
      <c r="PPZ42" s="506"/>
      <c r="PQA42" s="506"/>
      <c r="PQB42" s="506"/>
      <c r="PQC42" s="506"/>
      <c r="PQD42" s="506"/>
      <c r="PQE42" s="506"/>
      <c r="PQF42" s="506"/>
      <c r="PQG42" s="506"/>
      <c r="PQH42" s="506"/>
      <c r="PQI42" s="506"/>
      <c r="PQJ42" s="506"/>
      <c r="PQK42" s="506"/>
      <c r="PQL42" s="506"/>
      <c r="PQM42" s="506"/>
      <c r="PQN42" s="506"/>
      <c r="PQO42" s="506"/>
      <c r="PQP42" s="506"/>
      <c r="PQQ42" s="506"/>
      <c r="PQR42" s="506"/>
      <c r="PQS42" s="506"/>
      <c r="PQT42" s="506"/>
      <c r="PQU42" s="506"/>
      <c r="PQV42" s="506"/>
      <c r="PQW42" s="506"/>
      <c r="PQX42" s="506"/>
      <c r="PQY42" s="506"/>
      <c r="PQZ42" s="506"/>
      <c r="PRA42" s="506"/>
      <c r="PRB42" s="506"/>
      <c r="PRC42" s="506"/>
      <c r="PRD42" s="506"/>
      <c r="PRE42" s="506"/>
      <c r="PRF42" s="506"/>
      <c r="PRG42" s="506"/>
      <c r="PRH42" s="506"/>
      <c r="PRI42" s="506"/>
      <c r="PRJ42" s="506"/>
      <c r="PRK42" s="506"/>
      <c r="PRL42" s="506"/>
      <c r="PRM42" s="506"/>
      <c r="PRN42" s="506"/>
      <c r="PRO42" s="506"/>
      <c r="PRP42" s="506"/>
      <c r="PRQ42" s="506"/>
      <c r="PRR42" s="506"/>
      <c r="PRS42" s="506"/>
      <c r="PRT42" s="506"/>
      <c r="PRU42" s="506"/>
      <c r="PRV42" s="506"/>
      <c r="PRW42" s="506"/>
      <c r="PRX42" s="506"/>
      <c r="PRY42" s="506"/>
      <c r="PRZ42" s="506"/>
      <c r="PSA42" s="506"/>
      <c r="PSB42" s="506"/>
      <c r="PSC42" s="506"/>
      <c r="PSD42" s="506"/>
      <c r="PSE42" s="506"/>
      <c r="PSF42" s="506"/>
      <c r="PSG42" s="506"/>
      <c r="PSH42" s="506"/>
      <c r="PSI42" s="506"/>
      <c r="PSJ42" s="506"/>
      <c r="PSK42" s="506"/>
      <c r="PSL42" s="506"/>
      <c r="PSM42" s="506"/>
      <c r="PSN42" s="506"/>
      <c r="PSO42" s="506"/>
      <c r="PSP42" s="506"/>
      <c r="PSQ42" s="506"/>
      <c r="PSR42" s="506"/>
      <c r="PSS42" s="506"/>
      <c r="PST42" s="506"/>
      <c r="PSU42" s="506"/>
      <c r="PSV42" s="506"/>
      <c r="PSW42" s="506"/>
      <c r="PSX42" s="506"/>
      <c r="PSY42" s="506"/>
      <c r="PSZ42" s="506"/>
      <c r="PTA42" s="506"/>
      <c r="PTB42" s="506"/>
      <c r="PTC42" s="506"/>
      <c r="PTD42" s="506"/>
      <c r="PTE42" s="506"/>
      <c r="PTF42" s="506"/>
      <c r="PTG42" s="506"/>
      <c r="PTH42" s="506"/>
      <c r="PTI42" s="506"/>
      <c r="PTJ42" s="506"/>
      <c r="PTK42" s="506"/>
      <c r="PTL42" s="506"/>
      <c r="PTM42" s="506"/>
      <c r="PTN42" s="506"/>
      <c r="PTO42" s="506"/>
      <c r="PTP42" s="506"/>
      <c r="PTQ42" s="506"/>
      <c r="PTR42" s="506"/>
      <c r="PTS42" s="506"/>
      <c r="PTT42" s="506"/>
      <c r="PTU42" s="506"/>
      <c r="PTV42" s="506"/>
      <c r="PTW42" s="506"/>
      <c r="PTX42" s="506"/>
      <c r="PTY42" s="506"/>
      <c r="PTZ42" s="506"/>
      <c r="PUA42" s="506"/>
      <c r="PUB42" s="506"/>
      <c r="PUC42" s="506"/>
      <c r="PUD42" s="506"/>
      <c r="PUE42" s="506"/>
      <c r="PUF42" s="506"/>
      <c r="PUG42" s="506"/>
      <c r="PUH42" s="506"/>
      <c r="PUI42" s="506"/>
      <c r="PUJ42" s="506"/>
      <c r="PUK42" s="506"/>
      <c r="PUL42" s="506"/>
      <c r="PUM42" s="506"/>
      <c r="PUN42" s="506"/>
      <c r="PUO42" s="506"/>
      <c r="PUP42" s="506"/>
      <c r="PUQ42" s="506"/>
      <c r="PUR42" s="506"/>
      <c r="PUS42" s="506"/>
      <c r="PUT42" s="506"/>
      <c r="PUU42" s="506"/>
      <c r="PUV42" s="506"/>
      <c r="PUW42" s="506"/>
      <c r="PUX42" s="506"/>
      <c r="PUY42" s="506"/>
      <c r="PUZ42" s="506"/>
      <c r="PVA42" s="506"/>
      <c r="PVB42" s="506"/>
      <c r="PVC42" s="506"/>
      <c r="PVD42" s="506"/>
      <c r="PVE42" s="506"/>
      <c r="PVF42" s="506"/>
      <c r="PVG42" s="506"/>
      <c r="PVH42" s="506"/>
      <c r="PVI42" s="506"/>
      <c r="PVJ42" s="506"/>
      <c r="PVK42" s="506"/>
      <c r="PVL42" s="506"/>
      <c r="PVM42" s="506"/>
      <c r="PVN42" s="506"/>
      <c r="PVO42" s="506"/>
      <c r="PVP42" s="506"/>
      <c r="PVQ42" s="506"/>
      <c r="PVR42" s="506"/>
      <c r="PVS42" s="506"/>
      <c r="PVT42" s="506"/>
      <c r="PVU42" s="506"/>
      <c r="PVV42" s="506"/>
      <c r="PVW42" s="506"/>
      <c r="PVX42" s="506"/>
      <c r="PVY42" s="506"/>
      <c r="PVZ42" s="506"/>
      <c r="PWA42" s="506"/>
      <c r="PWB42" s="506"/>
      <c r="PWC42" s="506"/>
      <c r="PWD42" s="506"/>
      <c r="PWE42" s="506"/>
      <c r="PWF42" s="506"/>
      <c r="PWG42" s="506"/>
      <c r="PWH42" s="506"/>
      <c r="PWI42" s="506"/>
      <c r="PWJ42" s="506"/>
      <c r="PWK42" s="506"/>
      <c r="PWL42" s="506"/>
      <c r="PWM42" s="506"/>
      <c r="PWN42" s="506"/>
      <c r="PWO42" s="506"/>
      <c r="PWP42" s="506"/>
      <c r="PWQ42" s="506"/>
      <c r="PWR42" s="506"/>
      <c r="PWS42" s="506"/>
      <c r="PWT42" s="506"/>
      <c r="PWU42" s="506"/>
      <c r="PWV42" s="506"/>
      <c r="PWW42" s="506"/>
      <c r="PWX42" s="506"/>
      <c r="PWY42" s="506"/>
      <c r="PWZ42" s="506"/>
      <c r="PXA42" s="506"/>
      <c r="PXB42" s="506"/>
      <c r="PXC42" s="506"/>
      <c r="PXD42" s="506"/>
      <c r="PXE42" s="506"/>
      <c r="PXF42" s="506"/>
      <c r="PXG42" s="506"/>
      <c r="PXH42" s="506"/>
      <c r="PXI42" s="506"/>
      <c r="PXJ42" s="506"/>
      <c r="PXK42" s="506"/>
      <c r="PXL42" s="506"/>
      <c r="PXM42" s="506"/>
      <c r="PXN42" s="506"/>
      <c r="PXO42" s="506"/>
      <c r="PXP42" s="506"/>
      <c r="PXQ42" s="506"/>
      <c r="PXR42" s="506"/>
      <c r="PXS42" s="506"/>
      <c r="PXT42" s="506"/>
      <c r="PXU42" s="506"/>
      <c r="PXV42" s="506"/>
      <c r="PXW42" s="506"/>
      <c r="PXX42" s="506"/>
      <c r="PXY42" s="506"/>
      <c r="PXZ42" s="506"/>
      <c r="PYA42" s="506"/>
      <c r="PYB42" s="506"/>
      <c r="PYC42" s="506"/>
      <c r="PYD42" s="506"/>
      <c r="PYE42" s="506"/>
      <c r="PYF42" s="506"/>
      <c r="PYG42" s="506"/>
      <c r="PYH42" s="506"/>
      <c r="PYI42" s="506"/>
      <c r="PYJ42" s="506"/>
      <c r="PYK42" s="506"/>
      <c r="PYL42" s="506"/>
      <c r="PYM42" s="506"/>
      <c r="PYN42" s="506"/>
      <c r="PYO42" s="506"/>
      <c r="PYP42" s="506"/>
      <c r="PYQ42" s="506"/>
      <c r="PYR42" s="506"/>
      <c r="PYS42" s="506"/>
      <c r="PYT42" s="506"/>
      <c r="PYU42" s="506"/>
      <c r="PYV42" s="506"/>
      <c r="PYW42" s="506"/>
      <c r="PYX42" s="506"/>
      <c r="PYY42" s="506"/>
      <c r="PYZ42" s="506"/>
      <c r="PZA42" s="506"/>
      <c r="PZB42" s="506"/>
      <c r="PZC42" s="506"/>
      <c r="PZD42" s="506"/>
      <c r="PZE42" s="506"/>
      <c r="PZF42" s="506"/>
      <c r="PZG42" s="506"/>
      <c r="PZH42" s="506"/>
      <c r="PZI42" s="506"/>
      <c r="PZJ42" s="506"/>
      <c r="PZK42" s="506"/>
      <c r="PZL42" s="506"/>
      <c r="PZM42" s="506"/>
      <c r="PZN42" s="506"/>
      <c r="PZO42" s="506"/>
      <c r="PZP42" s="506"/>
      <c r="PZQ42" s="506"/>
      <c r="PZR42" s="506"/>
      <c r="PZS42" s="506"/>
      <c r="PZT42" s="506"/>
      <c r="PZU42" s="506"/>
      <c r="PZV42" s="506"/>
      <c r="PZW42" s="506"/>
      <c r="PZX42" s="506"/>
      <c r="PZY42" s="506"/>
      <c r="PZZ42" s="506"/>
      <c r="QAA42" s="506"/>
      <c r="QAB42" s="506"/>
      <c r="QAC42" s="506"/>
      <c r="QAD42" s="506"/>
      <c r="QAE42" s="506"/>
      <c r="QAF42" s="506"/>
      <c r="QAG42" s="506"/>
      <c r="QAH42" s="506"/>
      <c r="QAI42" s="506"/>
      <c r="QAJ42" s="506"/>
      <c r="QAK42" s="506"/>
      <c r="QAL42" s="506"/>
      <c r="QAM42" s="506"/>
      <c r="QAN42" s="506"/>
      <c r="QAO42" s="506"/>
      <c r="QAP42" s="506"/>
      <c r="QAQ42" s="506"/>
      <c r="QAR42" s="506"/>
      <c r="QAS42" s="506"/>
      <c r="QAT42" s="506"/>
      <c r="QAU42" s="506"/>
      <c r="QAV42" s="506"/>
      <c r="QAW42" s="506"/>
      <c r="QAX42" s="506"/>
      <c r="QAY42" s="506"/>
      <c r="QAZ42" s="506"/>
      <c r="QBA42" s="506"/>
      <c r="QBB42" s="506"/>
      <c r="QBC42" s="506"/>
      <c r="QBD42" s="506"/>
      <c r="QBE42" s="506"/>
      <c r="QBF42" s="506"/>
      <c r="QBG42" s="506"/>
      <c r="QBH42" s="506"/>
      <c r="QBI42" s="506"/>
      <c r="QBJ42" s="506"/>
      <c r="QBK42" s="506"/>
      <c r="QBL42" s="506"/>
      <c r="QBM42" s="506"/>
      <c r="QBN42" s="506"/>
      <c r="QBO42" s="506"/>
      <c r="QBP42" s="506"/>
      <c r="QBQ42" s="506"/>
      <c r="QBR42" s="506"/>
      <c r="QBS42" s="506"/>
      <c r="QBT42" s="506"/>
      <c r="QBU42" s="506"/>
      <c r="QBV42" s="506"/>
      <c r="QBW42" s="506"/>
      <c r="QBX42" s="506"/>
      <c r="QBY42" s="506"/>
      <c r="QBZ42" s="506"/>
      <c r="QCA42" s="506"/>
      <c r="QCB42" s="506"/>
      <c r="QCC42" s="506"/>
      <c r="QCD42" s="506"/>
      <c r="QCE42" s="506"/>
      <c r="QCF42" s="506"/>
      <c r="QCG42" s="506"/>
      <c r="QCH42" s="506"/>
      <c r="QCI42" s="506"/>
      <c r="QCJ42" s="506"/>
      <c r="QCK42" s="506"/>
      <c r="QCL42" s="506"/>
      <c r="QCM42" s="506"/>
      <c r="QCN42" s="506"/>
      <c r="QCO42" s="506"/>
      <c r="QCP42" s="506"/>
      <c r="QCQ42" s="506"/>
      <c r="QCR42" s="506"/>
      <c r="QCS42" s="506"/>
      <c r="QCT42" s="506"/>
      <c r="QCU42" s="506"/>
      <c r="QCV42" s="506"/>
      <c r="QCW42" s="506"/>
      <c r="QCX42" s="506"/>
      <c r="QCY42" s="506"/>
      <c r="QCZ42" s="506"/>
      <c r="QDA42" s="506"/>
      <c r="QDB42" s="506"/>
      <c r="QDC42" s="506"/>
      <c r="QDD42" s="506"/>
      <c r="QDE42" s="506"/>
      <c r="QDF42" s="506"/>
      <c r="QDG42" s="506"/>
      <c r="QDH42" s="506"/>
      <c r="QDI42" s="506"/>
      <c r="QDJ42" s="506"/>
      <c r="QDK42" s="506"/>
      <c r="QDL42" s="506"/>
      <c r="QDM42" s="506"/>
      <c r="QDN42" s="506"/>
      <c r="QDO42" s="506"/>
      <c r="QDP42" s="506"/>
      <c r="QDQ42" s="506"/>
      <c r="QDR42" s="506"/>
      <c r="QDS42" s="506"/>
      <c r="QDT42" s="506"/>
      <c r="QDU42" s="506"/>
      <c r="QDV42" s="506"/>
      <c r="QDW42" s="506"/>
      <c r="QDX42" s="506"/>
      <c r="QDY42" s="506"/>
      <c r="QDZ42" s="506"/>
      <c r="QEA42" s="506"/>
      <c r="QEB42" s="506"/>
      <c r="QEC42" s="506"/>
      <c r="QED42" s="506"/>
      <c r="QEE42" s="506"/>
      <c r="QEF42" s="506"/>
      <c r="QEG42" s="506"/>
      <c r="QEH42" s="506"/>
      <c r="QEI42" s="506"/>
      <c r="QEJ42" s="506"/>
      <c r="QEK42" s="506"/>
      <c r="QEL42" s="506"/>
      <c r="QEM42" s="506"/>
      <c r="QEN42" s="506"/>
      <c r="QEO42" s="506"/>
      <c r="QEP42" s="506"/>
      <c r="QEQ42" s="506"/>
      <c r="QER42" s="506"/>
      <c r="QES42" s="506"/>
      <c r="QET42" s="506"/>
      <c r="QEU42" s="506"/>
      <c r="QEV42" s="506"/>
      <c r="QEW42" s="506"/>
      <c r="QEX42" s="506"/>
      <c r="QEY42" s="506"/>
      <c r="QEZ42" s="506"/>
      <c r="QFA42" s="506"/>
      <c r="QFB42" s="506"/>
      <c r="QFC42" s="506"/>
      <c r="QFD42" s="506"/>
      <c r="QFE42" s="506"/>
      <c r="QFF42" s="506"/>
      <c r="QFG42" s="506"/>
      <c r="QFH42" s="506"/>
      <c r="QFI42" s="506"/>
      <c r="QFJ42" s="506"/>
      <c r="QFK42" s="506"/>
      <c r="QFL42" s="506"/>
      <c r="QFM42" s="506"/>
      <c r="QFN42" s="506"/>
      <c r="QFO42" s="506"/>
      <c r="QFP42" s="506"/>
      <c r="QFQ42" s="506"/>
      <c r="QFR42" s="506"/>
      <c r="QFS42" s="506"/>
      <c r="QFT42" s="506"/>
      <c r="QFU42" s="506"/>
      <c r="QFV42" s="506"/>
      <c r="QFW42" s="506"/>
      <c r="QFX42" s="506"/>
      <c r="QFY42" s="506"/>
      <c r="QFZ42" s="506"/>
      <c r="QGA42" s="506"/>
      <c r="QGB42" s="506"/>
      <c r="QGC42" s="506"/>
      <c r="QGD42" s="506"/>
      <c r="QGE42" s="506"/>
      <c r="QGF42" s="506"/>
      <c r="QGG42" s="506"/>
      <c r="QGH42" s="506"/>
      <c r="QGI42" s="506"/>
      <c r="QGJ42" s="506"/>
      <c r="QGK42" s="506"/>
      <c r="QGL42" s="506"/>
      <c r="QGM42" s="506"/>
      <c r="QGN42" s="506"/>
      <c r="QGO42" s="506"/>
      <c r="QGP42" s="506"/>
      <c r="QGQ42" s="506"/>
      <c r="QGR42" s="506"/>
      <c r="QGS42" s="506"/>
      <c r="QGT42" s="506"/>
      <c r="QGU42" s="506"/>
      <c r="QGV42" s="506"/>
      <c r="QGW42" s="506"/>
      <c r="QGX42" s="506"/>
      <c r="QGY42" s="506"/>
      <c r="QGZ42" s="506"/>
      <c r="QHA42" s="506"/>
      <c r="QHB42" s="506"/>
      <c r="QHC42" s="506"/>
      <c r="QHD42" s="506"/>
      <c r="QHE42" s="506"/>
      <c r="QHF42" s="506"/>
      <c r="QHG42" s="506"/>
      <c r="QHH42" s="506"/>
      <c r="QHI42" s="506"/>
      <c r="QHJ42" s="506"/>
      <c r="QHK42" s="506"/>
      <c r="QHL42" s="506"/>
      <c r="QHM42" s="506"/>
      <c r="QHN42" s="506"/>
      <c r="QHO42" s="506"/>
      <c r="QHP42" s="506"/>
      <c r="QHQ42" s="506"/>
      <c r="QHR42" s="506"/>
      <c r="QHS42" s="506"/>
      <c r="QHT42" s="506"/>
      <c r="QHU42" s="506"/>
      <c r="QHV42" s="506"/>
      <c r="QHW42" s="506"/>
      <c r="QHX42" s="506"/>
      <c r="QHY42" s="506"/>
      <c r="QHZ42" s="506"/>
      <c r="QIA42" s="506"/>
      <c r="QIB42" s="506"/>
      <c r="QIC42" s="506"/>
      <c r="QID42" s="506"/>
      <c r="QIE42" s="506"/>
      <c r="QIF42" s="506"/>
      <c r="QIG42" s="506"/>
      <c r="QIH42" s="506"/>
      <c r="QII42" s="506"/>
      <c r="QIJ42" s="506"/>
      <c r="QIK42" s="506"/>
      <c r="QIL42" s="506"/>
      <c r="QIM42" s="506"/>
      <c r="QIN42" s="506"/>
      <c r="QIO42" s="506"/>
      <c r="QIP42" s="506"/>
      <c r="QIQ42" s="506"/>
      <c r="QIR42" s="506"/>
      <c r="QIS42" s="506"/>
      <c r="QIT42" s="506"/>
      <c r="QIU42" s="506"/>
      <c r="QIV42" s="506"/>
      <c r="QIW42" s="506"/>
      <c r="QIX42" s="506"/>
      <c r="QIY42" s="506"/>
      <c r="QIZ42" s="506"/>
      <c r="QJA42" s="506"/>
      <c r="QJB42" s="506"/>
      <c r="QJC42" s="506"/>
      <c r="QJD42" s="506"/>
      <c r="QJE42" s="506"/>
      <c r="QJF42" s="506"/>
      <c r="QJG42" s="506"/>
      <c r="QJH42" s="506"/>
      <c r="QJI42" s="506"/>
      <c r="QJJ42" s="506"/>
      <c r="QJK42" s="506"/>
      <c r="QJL42" s="506"/>
      <c r="QJM42" s="506"/>
      <c r="QJN42" s="506"/>
      <c r="QJO42" s="506"/>
      <c r="QJP42" s="506"/>
      <c r="QJQ42" s="506"/>
      <c r="QJR42" s="506"/>
      <c r="QJS42" s="506"/>
      <c r="QJT42" s="506"/>
      <c r="QJU42" s="506"/>
      <c r="QJV42" s="506"/>
      <c r="QJW42" s="506"/>
      <c r="QJX42" s="506"/>
      <c r="QJY42" s="506"/>
      <c r="QJZ42" s="506"/>
      <c r="QKA42" s="506"/>
      <c r="QKB42" s="506"/>
      <c r="QKC42" s="506"/>
      <c r="QKD42" s="506"/>
      <c r="QKE42" s="506"/>
      <c r="QKF42" s="506"/>
      <c r="QKG42" s="506"/>
      <c r="QKH42" s="506"/>
      <c r="QKI42" s="506"/>
      <c r="QKJ42" s="506"/>
      <c r="QKK42" s="506"/>
      <c r="QKL42" s="506"/>
      <c r="QKM42" s="506"/>
      <c r="QKN42" s="506"/>
      <c r="QKO42" s="506"/>
      <c r="QKP42" s="506"/>
      <c r="QKQ42" s="506"/>
      <c r="QKR42" s="506"/>
      <c r="QKS42" s="506"/>
      <c r="QKT42" s="506"/>
      <c r="QKU42" s="506"/>
      <c r="QKV42" s="506"/>
      <c r="QKW42" s="506"/>
      <c r="QKX42" s="506"/>
      <c r="QKY42" s="506"/>
      <c r="QKZ42" s="506"/>
      <c r="QLA42" s="506"/>
      <c r="QLB42" s="506"/>
      <c r="QLC42" s="506"/>
      <c r="QLD42" s="506"/>
      <c r="QLE42" s="506"/>
      <c r="QLF42" s="506"/>
      <c r="QLG42" s="506"/>
      <c r="QLH42" s="506"/>
      <c r="QLI42" s="506"/>
      <c r="QLJ42" s="506"/>
      <c r="QLK42" s="506"/>
      <c r="QLL42" s="506"/>
      <c r="QLM42" s="506"/>
      <c r="QLN42" s="506"/>
      <c r="QLO42" s="506"/>
      <c r="QLP42" s="506"/>
      <c r="QLQ42" s="506"/>
      <c r="QLR42" s="506"/>
      <c r="QLS42" s="506"/>
      <c r="QLT42" s="506"/>
      <c r="QLU42" s="506"/>
      <c r="QLV42" s="506"/>
      <c r="QLW42" s="506"/>
      <c r="QLX42" s="506"/>
      <c r="QLY42" s="506"/>
      <c r="QLZ42" s="506"/>
      <c r="QMA42" s="506"/>
      <c r="QMB42" s="506"/>
      <c r="QMC42" s="506"/>
      <c r="QMD42" s="506"/>
      <c r="QME42" s="506"/>
      <c r="QMF42" s="506"/>
      <c r="QMG42" s="506"/>
      <c r="QMH42" s="506"/>
      <c r="QMI42" s="506"/>
      <c r="QMJ42" s="506"/>
      <c r="QMK42" s="506"/>
      <c r="QML42" s="506"/>
      <c r="QMM42" s="506"/>
      <c r="QMN42" s="506"/>
      <c r="QMO42" s="506"/>
      <c r="QMP42" s="506"/>
      <c r="QMQ42" s="506"/>
      <c r="QMR42" s="506"/>
      <c r="QMS42" s="506"/>
      <c r="QMT42" s="506"/>
      <c r="QMU42" s="506"/>
      <c r="QMV42" s="506"/>
      <c r="QMW42" s="506"/>
      <c r="QMX42" s="506"/>
      <c r="QMY42" s="506"/>
      <c r="QMZ42" s="506"/>
      <c r="QNA42" s="506"/>
      <c r="QNB42" s="506"/>
      <c r="QNC42" s="506"/>
      <c r="QND42" s="506"/>
      <c r="QNE42" s="506"/>
      <c r="QNF42" s="506"/>
      <c r="QNG42" s="506"/>
      <c r="QNH42" s="506"/>
      <c r="QNI42" s="506"/>
      <c r="QNJ42" s="506"/>
      <c r="QNK42" s="506"/>
      <c r="QNL42" s="506"/>
      <c r="QNM42" s="506"/>
      <c r="QNN42" s="506"/>
      <c r="QNO42" s="506"/>
      <c r="QNP42" s="506"/>
      <c r="QNQ42" s="506"/>
      <c r="QNR42" s="506"/>
      <c r="QNS42" s="506"/>
      <c r="QNT42" s="506"/>
      <c r="QNU42" s="506"/>
      <c r="QNV42" s="506"/>
      <c r="QNW42" s="506"/>
      <c r="QNX42" s="506"/>
      <c r="QNY42" s="506"/>
      <c r="QNZ42" s="506"/>
      <c r="QOA42" s="506"/>
      <c r="QOB42" s="506"/>
      <c r="QOC42" s="506"/>
      <c r="QOD42" s="506"/>
      <c r="QOE42" s="506"/>
      <c r="QOF42" s="506"/>
      <c r="QOG42" s="506"/>
      <c r="QOH42" s="506"/>
      <c r="QOI42" s="506"/>
      <c r="QOJ42" s="506"/>
      <c r="QOK42" s="506"/>
      <c r="QOL42" s="506"/>
      <c r="QOM42" s="506"/>
      <c r="QON42" s="506"/>
      <c r="QOO42" s="506"/>
      <c r="QOP42" s="506"/>
      <c r="QOQ42" s="506"/>
      <c r="QOR42" s="506"/>
      <c r="QOS42" s="506"/>
      <c r="QOT42" s="506"/>
      <c r="QOU42" s="506"/>
      <c r="QOV42" s="506"/>
      <c r="QOW42" s="506"/>
      <c r="QOX42" s="506"/>
      <c r="QOY42" s="506"/>
      <c r="QOZ42" s="506"/>
      <c r="QPA42" s="506"/>
      <c r="QPB42" s="506"/>
      <c r="QPC42" s="506"/>
      <c r="QPD42" s="506"/>
      <c r="QPE42" s="506"/>
      <c r="QPF42" s="506"/>
      <c r="QPG42" s="506"/>
      <c r="QPH42" s="506"/>
      <c r="QPI42" s="506"/>
      <c r="QPJ42" s="506"/>
      <c r="QPK42" s="506"/>
      <c r="QPL42" s="506"/>
      <c r="QPM42" s="506"/>
      <c r="QPN42" s="506"/>
      <c r="QPO42" s="506"/>
      <c r="QPP42" s="506"/>
      <c r="QPQ42" s="506"/>
      <c r="QPR42" s="506"/>
      <c r="QPS42" s="506"/>
      <c r="QPT42" s="506"/>
      <c r="QPU42" s="506"/>
      <c r="QPV42" s="506"/>
      <c r="QPW42" s="506"/>
      <c r="QPX42" s="506"/>
      <c r="QPY42" s="506"/>
      <c r="QPZ42" s="506"/>
      <c r="QQA42" s="506"/>
      <c r="QQB42" s="506"/>
      <c r="QQC42" s="506"/>
      <c r="QQD42" s="506"/>
      <c r="QQE42" s="506"/>
      <c r="QQF42" s="506"/>
      <c r="QQG42" s="506"/>
      <c r="QQH42" s="506"/>
      <c r="QQI42" s="506"/>
      <c r="QQJ42" s="506"/>
      <c r="QQK42" s="506"/>
      <c r="QQL42" s="506"/>
      <c r="QQM42" s="506"/>
      <c r="QQN42" s="506"/>
      <c r="QQO42" s="506"/>
      <c r="QQP42" s="506"/>
      <c r="QQQ42" s="506"/>
      <c r="QQR42" s="506"/>
      <c r="QQS42" s="506"/>
      <c r="QQT42" s="506"/>
      <c r="QQU42" s="506"/>
      <c r="QQV42" s="506"/>
      <c r="QQW42" s="506"/>
      <c r="QQX42" s="506"/>
      <c r="QQY42" s="506"/>
      <c r="QQZ42" s="506"/>
      <c r="QRA42" s="506"/>
      <c r="QRB42" s="506"/>
      <c r="QRC42" s="506"/>
      <c r="QRD42" s="506"/>
      <c r="QRE42" s="506"/>
      <c r="QRF42" s="506"/>
      <c r="QRG42" s="506"/>
      <c r="QRH42" s="506"/>
      <c r="QRI42" s="506"/>
      <c r="QRJ42" s="506"/>
      <c r="QRK42" s="506"/>
      <c r="QRL42" s="506"/>
      <c r="QRM42" s="506"/>
      <c r="QRN42" s="506"/>
      <c r="QRO42" s="506"/>
      <c r="QRP42" s="506"/>
      <c r="QRQ42" s="506"/>
      <c r="QRR42" s="506"/>
      <c r="QRS42" s="506"/>
      <c r="QRT42" s="506"/>
      <c r="QRU42" s="506"/>
      <c r="QRV42" s="506"/>
      <c r="QRW42" s="506"/>
      <c r="QRX42" s="506"/>
      <c r="QRY42" s="506"/>
      <c r="QRZ42" s="506"/>
      <c r="QSA42" s="506"/>
      <c r="QSB42" s="506"/>
      <c r="QSC42" s="506"/>
      <c r="QSD42" s="506"/>
      <c r="QSE42" s="506"/>
      <c r="QSF42" s="506"/>
      <c r="QSG42" s="506"/>
      <c r="QSH42" s="506"/>
      <c r="QSI42" s="506"/>
      <c r="QSJ42" s="506"/>
      <c r="QSK42" s="506"/>
      <c r="QSL42" s="506"/>
      <c r="QSM42" s="506"/>
      <c r="QSN42" s="506"/>
      <c r="QSO42" s="506"/>
      <c r="QSP42" s="506"/>
      <c r="QSQ42" s="506"/>
      <c r="QSR42" s="506"/>
      <c r="QSS42" s="506"/>
      <c r="QST42" s="506"/>
      <c r="QSU42" s="506"/>
      <c r="QSV42" s="506"/>
      <c r="QSW42" s="506"/>
      <c r="QSX42" s="506"/>
      <c r="QSY42" s="506"/>
      <c r="QSZ42" s="506"/>
      <c r="QTA42" s="506"/>
      <c r="QTB42" s="506"/>
      <c r="QTC42" s="506"/>
      <c r="QTD42" s="506"/>
      <c r="QTE42" s="506"/>
      <c r="QTF42" s="506"/>
      <c r="QTG42" s="506"/>
      <c r="QTH42" s="506"/>
      <c r="QTI42" s="506"/>
      <c r="QTJ42" s="506"/>
      <c r="QTK42" s="506"/>
      <c r="QTL42" s="506"/>
      <c r="QTM42" s="506"/>
      <c r="QTN42" s="506"/>
      <c r="QTO42" s="506"/>
      <c r="QTP42" s="506"/>
      <c r="QTQ42" s="506"/>
      <c r="QTR42" s="506"/>
      <c r="QTS42" s="506"/>
      <c r="QTT42" s="506"/>
      <c r="QTU42" s="506"/>
      <c r="QTV42" s="506"/>
      <c r="QTW42" s="506"/>
      <c r="QTX42" s="506"/>
      <c r="QTY42" s="506"/>
      <c r="QTZ42" s="506"/>
      <c r="QUA42" s="506"/>
      <c r="QUB42" s="506"/>
      <c r="QUC42" s="506"/>
      <c r="QUD42" s="506"/>
      <c r="QUE42" s="506"/>
      <c r="QUF42" s="506"/>
      <c r="QUG42" s="506"/>
      <c r="QUH42" s="506"/>
      <c r="QUI42" s="506"/>
      <c r="QUJ42" s="506"/>
      <c r="QUK42" s="506"/>
      <c r="QUL42" s="506"/>
      <c r="QUM42" s="506"/>
      <c r="QUN42" s="506"/>
      <c r="QUO42" s="506"/>
      <c r="QUP42" s="506"/>
      <c r="QUQ42" s="506"/>
      <c r="QUR42" s="506"/>
      <c r="QUS42" s="506"/>
      <c r="QUT42" s="506"/>
      <c r="QUU42" s="506"/>
      <c r="QUV42" s="506"/>
      <c r="QUW42" s="506"/>
      <c r="QUX42" s="506"/>
      <c r="QUY42" s="506"/>
      <c r="QUZ42" s="506"/>
      <c r="QVA42" s="506"/>
      <c r="QVB42" s="506"/>
      <c r="QVC42" s="506"/>
      <c r="QVD42" s="506"/>
      <c r="QVE42" s="506"/>
      <c r="QVF42" s="506"/>
      <c r="QVG42" s="506"/>
      <c r="QVH42" s="506"/>
      <c r="QVI42" s="506"/>
      <c r="QVJ42" s="506"/>
      <c r="QVK42" s="506"/>
      <c r="QVL42" s="506"/>
      <c r="QVM42" s="506"/>
      <c r="QVN42" s="506"/>
      <c r="QVO42" s="506"/>
      <c r="QVP42" s="506"/>
      <c r="QVQ42" s="506"/>
      <c r="QVR42" s="506"/>
      <c r="QVS42" s="506"/>
      <c r="QVT42" s="506"/>
      <c r="QVU42" s="506"/>
      <c r="QVV42" s="506"/>
      <c r="QVW42" s="506"/>
      <c r="QVX42" s="506"/>
      <c r="QVY42" s="506"/>
      <c r="QVZ42" s="506"/>
      <c r="QWA42" s="506"/>
      <c r="QWB42" s="506"/>
      <c r="QWC42" s="506"/>
      <c r="QWD42" s="506"/>
      <c r="QWE42" s="506"/>
      <c r="QWF42" s="506"/>
      <c r="QWG42" s="506"/>
      <c r="QWH42" s="506"/>
      <c r="QWI42" s="506"/>
      <c r="QWJ42" s="506"/>
      <c r="QWK42" s="506"/>
      <c r="QWL42" s="506"/>
      <c r="QWM42" s="506"/>
      <c r="QWN42" s="506"/>
      <c r="QWO42" s="506"/>
      <c r="QWP42" s="506"/>
      <c r="QWQ42" s="506"/>
      <c r="QWR42" s="506"/>
      <c r="QWS42" s="506"/>
      <c r="QWT42" s="506"/>
      <c r="QWU42" s="506"/>
      <c r="QWV42" s="506"/>
      <c r="QWW42" s="506"/>
      <c r="QWX42" s="506"/>
      <c r="QWY42" s="506"/>
      <c r="QWZ42" s="506"/>
      <c r="QXA42" s="506"/>
      <c r="QXB42" s="506"/>
      <c r="QXC42" s="506"/>
      <c r="QXD42" s="506"/>
      <c r="QXE42" s="506"/>
      <c r="QXF42" s="506"/>
      <c r="QXG42" s="506"/>
      <c r="QXH42" s="506"/>
      <c r="QXI42" s="506"/>
      <c r="QXJ42" s="506"/>
      <c r="QXK42" s="506"/>
      <c r="QXL42" s="506"/>
      <c r="QXM42" s="506"/>
      <c r="QXN42" s="506"/>
      <c r="QXO42" s="506"/>
      <c r="QXP42" s="506"/>
      <c r="QXQ42" s="506"/>
      <c r="QXR42" s="506"/>
      <c r="QXS42" s="506"/>
      <c r="QXT42" s="506"/>
      <c r="QXU42" s="506"/>
      <c r="QXV42" s="506"/>
      <c r="QXW42" s="506"/>
      <c r="QXX42" s="506"/>
      <c r="QXY42" s="506"/>
      <c r="QXZ42" s="506"/>
      <c r="QYA42" s="506"/>
      <c r="QYB42" s="506"/>
      <c r="QYC42" s="506"/>
      <c r="QYD42" s="506"/>
      <c r="QYE42" s="506"/>
      <c r="QYF42" s="506"/>
      <c r="QYG42" s="506"/>
      <c r="QYH42" s="506"/>
      <c r="QYI42" s="506"/>
      <c r="QYJ42" s="506"/>
      <c r="QYK42" s="506"/>
      <c r="QYL42" s="506"/>
      <c r="QYM42" s="506"/>
      <c r="QYN42" s="506"/>
      <c r="QYO42" s="506"/>
      <c r="QYP42" s="506"/>
      <c r="QYQ42" s="506"/>
      <c r="QYR42" s="506"/>
      <c r="QYS42" s="506"/>
      <c r="QYT42" s="506"/>
      <c r="QYU42" s="506"/>
      <c r="QYV42" s="506"/>
      <c r="QYW42" s="506"/>
      <c r="QYX42" s="506"/>
      <c r="QYY42" s="506"/>
      <c r="QYZ42" s="506"/>
      <c r="QZA42" s="506"/>
      <c r="QZB42" s="506"/>
      <c r="QZC42" s="506"/>
      <c r="QZD42" s="506"/>
      <c r="QZE42" s="506"/>
      <c r="QZF42" s="506"/>
      <c r="QZG42" s="506"/>
      <c r="QZH42" s="506"/>
      <c r="QZI42" s="506"/>
      <c r="QZJ42" s="506"/>
      <c r="QZK42" s="506"/>
      <c r="QZL42" s="506"/>
      <c r="QZM42" s="506"/>
      <c r="QZN42" s="506"/>
      <c r="QZO42" s="506"/>
      <c r="QZP42" s="506"/>
      <c r="QZQ42" s="506"/>
      <c r="QZR42" s="506"/>
      <c r="QZS42" s="506"/>
      <c r="QZT42" s="506"/>
      <c r="QZU42" s="506"/>
      <c r="QZV42" s="506"/>
      <c r="QZW42" s="506"/>
      <c r="QZX42" s="506"/>
      <c r="QZY42" s="506"/>
      <c r="QZZ42" s="506"/>
      <c r="RAA42" s="506"/>
      <c r="RAB42" s="506"/>
      <c r="RAC42" s="506"/>
      <c r="RAD42" s="506"/>
      <c r="RAE42" s="506"/>
      <c r="RAF42" s="506"/>
      <c r="RAG42" s="506"/>
      <c r="RAH42" s="506"/>
      <c r="RAI42" s="506"/>
      <c r="RAJ42" s="506"/>
      <c r="RAK42" s="506"/>
      <c r="RAL42" s="506"/>
      <c r="RAM42" s="506"/>
      <c r="RAN42" s="506"/>
      <c r="RAO42" s="506"/>
      <c r="RAP42" s="506"/>
      <c r="RAQ42" s="506"/>
      <c r="RAR42" s="506"/>
      <c r="RAS42" s="506"/>
      <c r="RAT42" s="506"/>
      <c r="RAU42" s="506"/>
      <c r="RAV42" s="506"/>
      <c r="RAW42" s="506"/>
      <c r="RAX42" s="506"/>
      <c r="RAY42" s="506"/>
      <c r="RAZ42" s="506"/>
      <c r="RBA42" s="506"/>
      <c r="RBB42" s="506"/>
      <c r="RBC42" s="506"/>
      <c r="RBD42" s="506"/>
      <c r="RBE42" s="506"/>
      <c r="RBF42" s="506"/>
      <c r="RBG42" s="506"/>
      <c r="RBH42" s="506"/>
      <c r="RBI42" s="506"/>
      <c r="RBJ42" s="506"/>
      <c r="RBK42" s="506"/>
      <c r="RBL42" s="506"/>
      <c r="RBM42" s="506"/>
      <c r="RBN42" s="506"/>
      <c r="RBO42" s="506"/>
      <c r="RBP42" s="506"/>
      <c r="RBQ42" s="506"/>
      <c r="RBR42" s="506"/>
      <c r="RBS42" s="506"/>
      <c r="RBT42" s="506"/>
      <c r="RBU42" s="506"/>
      <c r="RBV42" s="506"/>
      <c r="RBW42" s="506"/>
      <c r="RBX42" s="506"/>
      <c r="RBY42" s="506"/>
      <c r="RBZ42" s="506"/>
      <c r="RCA42" s="506"/>
      <c r="RCB42" s="506"/>
      <c r="RCC42" s="506"/>
      <c r="RCD42" s="506"/>
      <c r="RCE42" s="506"/>
      <c r="RCF42" s="506"/>
      <c r="RCG42" s="506"/>
      <c r="RCH42" s="506"/>
      <c r="RCI42" s="506"/>
      <c r="RCJ42" s="506"/>
      <c r="RCK42" s="506"/>
      <c r="RCL42" s="506"/>
      <c r="RCM42" s="506"/>
      <c r="RCN42" s="506"/>
      <c r="RCO42" s="506"/>
      <c r="RCP42" s="506"/>
      <c r="RCQ42" s="506"/>
      <c r="RCR42" s="506"/>
      <c r="RCS42" s="506"/>
      <c r="RCT42" s="506"/>
      <c r="RCU42" s="506"/>
      <c r="RCV42" s="506"/>
      <c r="RCW42" s="506"/>
      <c r="RCX42" s="506"/>
      <c r="RCY42" s="506"/>
      <c r="RCZ42" s="506"/>
      <c r="RDA42" s="506"/>
      <c r="RDB42" s="506"/>
      <c r="RDC42" s="506"/>
      <c r="RDD42" s="506"/>
      <c r="RDE42" s="506"/>
      <c r="RDF42" s="506"/>
      <c r="RDG42" s="506"/>
      <c r="RDH42" s="506"/>
      <c r="RDI42" s="506"/>
      <c r="RDJ42" s="506"/>
      <c r="RDK42" s="506"/>
      <c r="RDL42" s="506"/>
      <c r="RDM42" s="506"/>
      <c r="RDN42" s="506"/>
      <c r="RDO42" s="506"/>
      <c r="RDP42" s="506"/>
      <c r="RDQ42" s="506"/>
      <c r="RDR42" s="506"/>
      <c r="RDS42" s="506"/>
      <c r="RDT42" s="506"/>
      <c r="RDU42" s="506"/>
      <c r="RDV42" s="506"/>
      <c r="RDW42" s="506"/>
      <c r="RDX42" s="506"/>
      <c r="RDY42" s="506"/>
      <c r="RDZ42" s="506"/>
      <c r="REA42" s="506"/>
      <c r="REB42" s="506"/>
      <c r="REC42" s="506"/>
      <c r="RED42" s="506"/>
      <c r="REE42" s="506"/>
      <c r="REF42" s="506"/>
      <c r="REG42" s="506"/>
      <c r="REH42" s="506"/>
      <c r="REI42" s="506"/>
      <c r="REJ42" s="506"/>
      <c r="REK42" s="506"/>
      <c r="REL42" s="506"/>
      <c r="REM42" s="506"/>
      <c r="REN42" s="506"/>
      <c r="REO42" s="506"/>
      <c r="REP42" s="506"/>
      <c r="REQ42" s="506"/>
      <c r="RER42" s="506"/>
      <c r="RES42" s="506"/>
      <c r="RET42" s="506"/>
      <c r="REU42" s="506"/>
      <c r="REV42" s="506"/>
      <c r="REW42" s="506"/>
      <c r="REX42" s="506"/>
      <c r="REY42" s="506"/>
      <c r="REZ42" s="506"/>
      <c r="RFA42" s="506"/>
      <c r="RFB42" s="506"/>
      <c r="RFC42" s="506"/>
      <c r="RFD42" s="506"/>
      <c r="RFE42" s="506"/>
      <c r="RFF42" s="506"/>
      <c r="RFG42" s="506"/>
      <c r="RFH42" s="506"/>
      <c r="RFI42" s="506"/>
      <c r="RFJ42" s="506"/>
      <c r="RFK42" s="506"/>
      <c r="RFL42" s="506"/>
      <c r="RFM42" s="506"/>
      <c r="RFN42" s="506"/>
      <c r="RFO42" s="506"/>
      <c r="RFP42" s="506"/>
      <c r="RFQ42" s="506"/>
      <c r="RFR42" s="506"/>
      <c r="RFS42" s="506"/>
      <c r="RFT42" s="506"/>
      <c r="RFU42" s="506"/>
      <c r="RFV42" s="506"/>
      <c r="RFW42" s="506"/>
      <c r="RFX42" s="506"/>
      <c r="RFY42" s="506"/>
      <c r="RFZ42" s="506"/>
      <c r="RGA42" s="506"/>
      <c r="RGB42" s="506"/>
      <c r="RGC42" s="506"/>
      <c r="RGD42" s="506"/>
      <c r="RGE42" s="506"/>
      <c r="RGF42" s="506"/>
      <c r="RGG42" s="506"/>
      <c r="RGH42" s="506"/>
      <c r="RGI42" s="506"/>
      <c r="RGJ42" s="506"/>
      <c r="RGK42" s="506"/>
      <c r="RGL42" s="506"/>
      <c r="RGM42" s="506"/>
      <c r="RGN42" s="506"/>
      <c r="RGO42" s="506"/>
      <c r="RGP42" s="506"/>
      <c r="RGQ42" s="506"/>
      <c r="RGR42" s="506"/>
      <c r="RGS42" s="506"/>
      <c r="RGT42" s="506"/>
      <c r="RGU42" s="506"/>
      <c r="RGV42" s="506"/>
      <c r="RGW42" s="506"/>
      <c r="RGX42" s="506"/>
      <c r="RGY42" s="506"/>
      <c r="RGZ42" s="506"/>
      <c r="RHA42" s="506"/>
      <c r="RHB42" s="506"/>
      <c r="RHC42" s="506"/>
      <c r="RHD42" s="506"/>
      <c r="RHE42" s="506"/>
      <c r="RHF42" s="506"/>
      <c r="RHG42" s="506"/>
      <c r="RHH42" s="506"/>
      <c r="RHI42" s="506"/>
      <c r="RHJ42" s="506"/>
      <c r="RHK42" s="506"/>
      <c r="RHL42" s="506"/>
      <c r="RHM42" s="506"/>
      <c r="RHN42" s="506"/>
      <c r="RHO42" s="506"/>
      <c r="RHP42" s="506"/>
      <c r="RHQ42" s="506"/>
      <c r="RHR42" s="506"/>
      <c r="RHS42" s="506"/>
      <c r="RHT42" s="506"/>
      <c r="RHU42" s="506"/>
      <c r="RHV42" s="506"/>
      <c r="RHW42" s="506"/>
      <c r="RHX42" s="506"/>
      <c r="RHY42" s="506"/>
      <c r="RHZ42" s="506"/>
      <c r="RIA42" s="506"/>
      <c r="RIB42" s="506"/>
      <c r="RIC42" s="506"/>
      <c r="RID42" s="506"/>
      <c r="RIE42" s="506"/>
      <c r="RIF42" s="506"/>
      <c r="RIG42" s="506"/>
      <c r="RIH42" s="506"/>
      <c r="RII42" s="506"/>
      <c r="RIJ42" s="506"/>
      <c r="RIK42" s="506"/>
      <c r="RIL42" s="506"/>
      <c r="RIM42" s="506"/>
      <c r="RIN42" s="506"/>
      <c r="RIO42" s="506"/>
      <c r="RIP42" s="506"/>
      <c r="RIQ42" s="506"/>
      <c r="RIR42" s="506"/>
      <c r="RIS42" s="506"/>
      <c r="RIT42" s="506"/>
      <c r="RIU42" s="506"/>
      <c r="RIV42" s="506"/>
      <c r="RIW42" s="506"/>
      <c r="RIX42" s="506"/>
      <c r="RIY42" s="506"/>
      <c r="RIZ42" s="506"/>
      <c r="RJA42" s="506"/>
      <c r="RJB42" s="506"/>
      <c r="RJC42" s="506"/>
      <c r="RJD42" s="506"/>
      <c r="RJE42" s="506"/>
      <c r="RJF42" s="506"/>
      <c r="RJG42" s="506"/>
      <c r="RJH42" s="506"/>
      <c r="RJI42" s="506"/>
      <c r="RJJ42" s="506"/>
      <c r="RJK42" s="506"/>
      <c r="RJL42" s="506"/>
      <c r="RJM42" s="506"/>
      <c r="RJN42" s="506"/>
      <c r="RJO42" s="506"/>
      <c r="RJP42" s="506"/>
      <c r="RJQ42" s="506"/>
      <c r="RJR42" s="506"/>
      <c r="RJS42" s="506"/>
      <c r="RJT42" s="506"/>
      <c r="RJU42" s="506"/>
      <c r="RJV42" s="506"/>
      <c r="RJW42" s="506"/>
      <c r="RJX42" s="506"/>
      <c r="RJY42" s="506"/>
      <c r="RJZ42" s="506"/>
      <c r="RKA42" s="506"/>
      <c r="RKB42" s="506"/>
      <c r="RKC42" s="506"/>
      <c r="RKD42" s="506"/>
      <c r="RKE42" s="506"/>
      <c r="RKF42" s="506"/>
      <c r="RKG42" s="506"/>
      <c r="RKH42" s="506"/>
      <c r="RKI42" s="506"/>
      <c r="RKJ42" s="506"/>
      <c r="RKK42" s="506"/>
      <c r="RKL42" s="506"/>
      <c r="RKM42" s="506"/>
      <c r="RKN42" s="506"/>
      <c r="RKO42" s="506"/>
      <c r="RKP42" s="506"/>
      <c r="RKQ42" s="506"/>
      <c r="RKR42" s="506"/>
      <c r="RKS42" s="506"/>
      <c r="RKT42" s="506"/>
      <c r="RKU42" s="506"/>
      <c r="RKV42" s="506"/>
      <c r="RKW42" s="506"/>
      <c r="RKX42" s="506"/>
      <c r="RKY42" s="506"/>
      <c r="RKZ42" s="506"/>
      <c r="RLA42" s="506"/>
      <c r="RLB42" s="506"/>
      <c r="RLC42" s="506"/>
      <c r="RLD42" s="506"/>
      <c r="RLE42" s="506"/>
      <c r="RLF42" s="506"/>
      <c r="RLG42" s="506"/>
      <c r="RLH42" s="506"/>
      <c r="RLI42" s="506"/>
      <c r="RLJ42" s="506"/>
      <c r="RLK42" s="506"/>
      <c r="RLL42" s="506"/>
      <c r="RLM42" s="506"/>
      <c r="RLN42" s="506"/>
      <c r="RLO42" s="506"/>
      <c r="RLP42" s="506"/>
      <c r="RLQ42" s="506"/>
      <c r="RLR42" s="506"/>
      <c r="RLS42" s="506"/>
      <c r="RLT42" s="506"/>
      <c r="RLU42" s="506"/>
      <c r="RLV42" s="506"/>
      <c r="RLW42" s="506"/>
      <c r="RLX42" s="506"/>
      <c r="RLY42" s="506"/>
      <c r="RLZ42" s="506"/>
      <c r="RMA42" s="506"/>
      <c r="RMB42" s="506"/>
      <c r="RMC42" s="506"/>
      <c r="RMD42" s="506"/>
      <c r="RME42" s="506"/>
      <c r="RMF42" s="506"/>
      <c r="RMG42" s="506"/>
      <c r="RMH42" s="506"/>
      <c r="RMI42" s="506"/>
      <c r="RMJ42" s="506"/>
      <c r="RMK42" s="506"/>
      <c r="RML42" s="506"/>
      <c r="RMM42" s="506"/>
      <c r="RMN42" s="506"/>
      <c r="RMO42" s="506"/>
      <c r="RMP42" s="506"/>
      <c r="RMQ42" s="506"/>
      <c r="RMR42" s="506"/>
      <c r="RMS42" s="506"/>
      <c r="RMT42" s="506"/>
      <c r="RMU42" s="506"/>
      <c r="RMV42" s="506"/>
      <c r="RMW42" s="506"/>
      <c r="RMX42" s="506"/>
      <c r="RMY42" s="506"/>
      <c r="RMZ42" s="506"/>
      <c r="RNA42" s="506"/>
      <c r="RNB42" s="506"/>
      <c r="RNC42" s="506"/>
      <c r="RND42" s="506"/>
      <c r="RNE42" s="506"/>
      <c r="RNF42" s="506"/>
      <c r="RNG42" s="506"/>
      <c r="RNH42" s="506"/>
      <c r="RNI42" s="506"/>
      <c r="RNJ42" s="506"/>
      <c r="RNK42" s="506"/>
      <c r="RNL42" s="506"/>
      <c r="RNM42" s="506"/>
      <c r="RNN42" s="506"/>
      <c r="RNO42" s="506"/>
      <c r="RNP42" s="506"/>
      <c r="RNQ42" s="506"/>
      <c r="RNR42" s="506"/>
      <c r="RNS42" s="506"/>
      <c r="RNT42" s="506"/>
      <c r="RNU42" s="506"/>
      <c r="RNV42" s="506"/>
      <c r="RNW42" s="506"/>
      <c r="RNX42" s="506"/>
      <c r="RNY42" s="506"/>
      <c r="RNZ42" s="506"/>
      <c r="ROA42" s="506"/>
      <c r="ROB42" s="506"/>
      <c r="ROC42" s="506"/>
      <c r="ROD42" s="506"/>
      <c r="ROE42" s="506"/>
      <c r="ROF42" s="506"/>
      <c r="ROG42" s="506"/>
      <c r="ROH42" s="506"/>
      <c r="ROI42" s="506"/>
      <c r="ROJ42" s="506"/>
      <c r="ROK42" s="506"/>
      <c r="ROL42" s="506"/>
      <c r="ROM42" s="506"/>
      <c r="RON42" s="506"/>
      <c r="ROO42" s="506"/>
      <c r="ROP42" s="506"/>
      <c r="ROQ42" s="506"/>
      <c r="ROR42" s="506"/>
      <c r="ROS42" s="506"/>
      <c r="ROT42" s="506"/>
      <c r="ROU42" s="506"/>
      <c r="ROV42" s="506"/>
      <c r="ROW42" s="506"/>
      <c r="ROX42" s="506"/>
      <c r="ROY42" s="506"/>
      <c r="ROZ42" s="506"/>
      <c r="RPA42" s="506"/>
      <c r="RPB42" s="506"/>
      <c r="RPC42" s="506"/>
      <c r="RPD42" s="506"/>
      <c r="RPE42" s="506"/>
      <c r="RPF42" s="506"/>
      <c r="RPG42" s="506"/>
      <c r="RPH42" s="506"/>
      <c r="RPI42" s="506"/>
      <c r="RPJ42" s="506"/>
      <c r="RPK42" s="506"/>
      <c r="RPL42" s="506"/>
      <c r="RPM42" s="506"/>
      <c r="RPN42" s="506"/>
      <c r="RPO42" s="506"/>
      <c r="RPP42" s="506"/>
      <c r="RPQ42" s="506"/>
      <c r="RPR42" s="506"/>
      <c r="RPS42" s="506"/>
      <c r="RPT42" s="506"/>
      <c r="RPU42" s="506"/>
      <c r="RPV42" s="506"/>
      <c r="RPW42" s="506"/>
      <c r="RPX42" s="506"/>
      <c r="RPY42" s="506"/>
      <c r="RPZ42" s="506"/>
      <c r="RQA42" s="506"/>
      <c r="RQB42" s="506"/>
      <c r="RQC42" s="506"/>
      <c r="RQD42" s="506"/>
      <c r="RQE42" s="506"/>
      <c r="RQF42" s="506"/>
      <c r="RQG42" s="506"/>
      <c r="RQH42" s="506"/>
      <c r="RQI42" s="506"/>
      <c r="RQJ42" s="506"/>
      <c r="RQK42" s="506"/>
      <c r="RQL42" s="506"/>
      <c r="RQM42" s="506"/>
      <c r="RQN42" s="506"/>
      <c r="RQO42" s="506"/>
      <c r="RQP42" s="506"/>
      <c r="RQQ42" s="506"/>
      <c r="RQR42" s="506"/>
      <c r="RQS42" s="506"/>
      <c r="RQT42" s="506"/>
      <c r="RQU42" s="506"/>
      <c r="RQV42" s="506"/>
      <c r="RQW42" s="506"/>
      <c r="RQX42" s="506"/>
      <c r="RQY42" s="506"/>
      <c r="RQZ42" s="506"/>
      <c r="RRA42" s="506"/>
      <c r="RRB42" s="506"/>
      <c r="RRC42" s="506"/>
      <c r="RRD42" s="506"/>
      <c r="RRE42" s="506"/>
      <c r="RRF42" s="506"/>
      <c r="RRG42" s="506"/>
      <c r="RRH42" s="506"/>
      <c r="RRI42" s="506"/>
      <c r="RRJ42" s="506"/>
      <c r="RRK42" s="506"/>
      <c r="RRL42" s="506"/>
      <c r="RRM42" s="506"/>
      <c r="RRN42" s="506"/>
      <c r="RRO42" s="506"/>
      <c r="RRP42" s="506"/>
      <c r="RRQ42" s="506"/>
      <c r="RRR42" s="506"/>
      <c r="RRS42" s="506"/>
      <c r="RRT42" s="506"/>
      <c r="RRU42" s="506"/>
      <c r="RRV42" s="506"/>
      <c r="RRW42" s="506"/>
      <c r="RRX42" s="506"/>
      <c r="RRY42" s="506"/>
      <c r="RRZ42" s="506"/>
      <c r="RSA42" s="506"/>
      <c r="RSB42" s="506"/>
      <c r="RSC42" s="506"/>
      <c r="RSD42" s="506"/>
      <c r="RSE42" s="506"/>
      <c r="RSF42" s="506"/>
      <c r="RSG42" s="506"/>
      <c r="RSH42" s="506"/>
      <c r="RSI42" s="506"/>
      <c r="RSJ42" s="506"/>
      <c r="RSK42" s="506"/>
      <c r="RSL42" s="506"/>
      <c r="RSM42" s="506"/>
      <c r="RSN42" s="506"/>
      <c r="RSO42" s="506"/>
      <c r="RSP42" s="506"/>
      <c r="RSQ42" s="506"/>
      <c r="RSR42" s="506"/>
      <c r="RSS42" s="506"/>
      <c r="RST42" s="506"/>
      <c r="RSU42" s="506"/>
      <c r="RSV42" s="506"/>
      <c r="RSW42" s="506"/>
      <c r="RSX42" s="506"/>
      <c r="RSY42" s="506"/>
      <c r="RSZ42" s="506"/>
      <c r="RTA42" s="506"/>
      <c r="RTB42" s="506"/>
      <c r="RTC42" s="506"/>
      <c r="RTD42" s="506"/>
      <c r="RTE42" s="506"/>
      <c r="RTF42" s="506"/>
      <c r="RTG42" s="506"/>
      <c r="RTH42" s="506"/>
      <c r="RTI42" s="506"/>
      <c r="RTJ42" s="506"/>
      <c r="RTK42" s="506"/>
      <c r="RTL42" s="506"/>
      <c r="RTM42" s="506"/>
      <c r="RTN42" s="506"/>
      <c r="RTO42" s="506"/>
      <c r="RTP42" s="506"/>
      <c r="RTQ42" s="506"/>
      <c r="RTR42" s="506"/>
      <c r="RTS42" s="506"/>
      <c r="RTT42" s="506"/>
      <c r="RTU42" s="506"/>
      <c r="RTV42" s="506"/>
      <c r="RTW42" s="506"/>
      <c r="RTX42" s="506"/>
      <c r="RTY42" s="506"/>
      <c r="RTZ42" s="506"/>
      <c r="RUA42" s="506"/>
      <c r="RUB42" s="506"/>
      <c r="RUC42" s="506"/>
      <c r="RUD42" s="506"/>
      <c r="RUE42" s="506"/>
      <c r="RUF42" s="506"/>
      <c r="RUG42" s="506"/>
      <c r="RUH42" s="506"/>
      <c r="RUI42" s="506"/>
      <c r="RUJ42" s="506"/>
      <c r="RUK42" s="506"/>
      <c r="RUL42" s="506"/>
      <c r="RUM42" s="506"/>
      <c r="RUN42" s="506"/>
      <c r="RUO42" s="506"/>
      <c r="RUP42" s="506"/>
      <c r="RUQ42" s="506"/>
      <c r="RUR42" s="506"/>
      <c r="RUS42" s="506"/>
      <c r="RUT42" s="506"/>
      <c r="RUU42" s="506"/>
      <c r="RUV42" s="506"/>
      <c r="RUW42" s="506"/>
      <c r="RUX42" s="506"/>
      <c r="RUY42" s="506"/>
      <c r="RUZ42" s="506"/>
      <c r="RVA42" s="506"/>
      <c r="RVB42" s="506"/>
      <c r="RVC42" s="506"/>
      <c r="RVD42" s="506"/>
      <c r="RVE42" s="506"/>
      <c r="RVF42" s="506"/>
      <c r="RVG42" s="506"/>
      <c r="RVH42" s="506"/>
      <c r="RVI42" s="506"/>
      <c r="RVJ42" s="506"/>
      <c r="RVK42" s="506"/>
      <c r="RVL42" s="506"/>
      <c r="RVM42" s="506"/>
      <c r="RVN42" s="506"/>
      <c r="RVO42" s="506"/>
      <c r="RVP42" s="506"/>
      <c r="RVQ42" s="506"/>
      <c r="RVR42" s="506"/>
      <c r="RVS42" s="506"/>
      <c r="RVT42" s="506"/>
      <c r="RVU42" s="506"/>
      <c r="RVV42" s="506"/>
      <c r="RVW42" s="506"/>
      <c r="RVX42" s="506"/>
      <c r="RVY42" s="506"/>
      <c r="RVZ42" s="506"/>
      <c r="RWA42" s="506"/>
      <c r="RWB42" s="506"/>
      <c r="RWC42" s="506"/>
      <c r="RWD42" s="506"/>
      <c r="RWE42" s="506"/>
      <c r="RWF42" s="506"/>
      <c r="RWG42" s="506"/>
      <c r="RWH42" s="506"/>
      <c r="RWI42" s="506"/>
      <c r="RWJ42" s="506"/>
      <c r="RWK42" s="506"/>
      <c r="RWL42" s="506"/>
      <c r="RWM42" s="506"/>
      <c r="RWN42" s="506"/>
      <c r="RWO42" s="506"/>
      <c r="RWP42" s="506"/>
      <c r="RWQ42" s="506"/>
      <c r="RWR42" s="506"/>
      <c r="RWS42" s="506"/>
      <c r="RWT42" s="506"/>
      <c r="RWU42" s="506"/>
      <c r="RWV42" s="506"/>
      <c r="RWW42" s="506"/>
      <c r="RWX42" s="506"/>
      <c r="RWY42" s="506"/>
      <c r="RWZ42" s="506"/>
      <c r="RXA42" s="506"/>
      <c r="RXB42" s="506"/>
      <c r="RXC42" s="506"/>
      <c r="RXD42" s="506"/>
      <c r="RXE42" s="506"/>
      <c r="RXF42" s="506"/>
      <c r="RXG42" s="506"/>
      <c r="RXH42" s="506"/>
      <c r="RXI42" s="506"/>
      <c r="RXJ42" s="506"/>
      <c r="RXK42" s="506"/>
      <c r="RXL42" s="506"/>
      <c r="RXM42" s="506"/>
      <c r="RXN42" s="506"/>
      <c r="RXO42" s="506"/>
      <c r="RXP42" s="506"/>
      <c r="RXQ42" s="506"/>
      <c r="RXR42" s="506"/>
      <c r="RXS42" s="506"/>
      <c r="RXT42" s="506"/>
      <c r="RXU42" s="506"/>
      <c r="RXV42" s="506"/>
      <c r="RXW42" s="506"/>
      <c r="RXX42" s="506"/>
      <c r="RXY42" s="506"/>
      <c r="RXZ42" s="506"/>
      <c r="RYA42" s="506"/>
      <c r="RYB42" s="506"/>
      <c r="RYC42" s="506"/>
      <c r="RYD42" s="506"/>
      <c r="RYE42" s="506"/>
      <c r="RYF42" s="506"/>
      <c r="RYG42" s="506"/>
      <c r="RYH42" s="506"/>
      <c r="RYI42" s="506"/>
      <c r="RYJ42" s="506"/>
      <c r="RYK42" s="506"/>
      <c r="RYL42" s="506"/>
      <c r="RYM42" s="506"/>
      <c r="RYN42" s="506"/>
      <c r="RYO42" s="506"/>
      <c r="RYP42" s="506"/>
      <c r="RYQ42" s="506"/>
      <c r="RYR42" s="506"/>
      <c r="RYS42" s="506"/>
      <c r="RYT42" s="506"/>
      <c r="RYU42" s="506"/>
      <c r="RYV42" s="506"/>
      <c r="RYW42" s="506"/>
      <c r="RYX42" s="506"/>
      <c r="RYY42" s="506"/>
      <c r="RYZ42" s="506"/>
      <c r="RZA42" s="506"/>
      <c r="RZB42" s="506"/>
      <c r="RZC42" s="506"/>
      <c r="RZD42" s="506"/>
      <c r="RZE42" s="506"/>
      <c r="RZF42" s="506"/>
      <c r="RZG42" s="506"/>
      <c r="RZH42" s="506"/>
      <c r="RZI42" s="506"/>
      <c r="RZJ42" s="506"/>
      <c r="RZK42" s="506"/>
      <c r="RZL42" s="506"/>
      <c r="RZM42" s="506"/>
      <c r="RZN42" s="506"/>
      <c r="RZO42" s="506"/>
      <c r="RZP42" s="506"/>
      <c r="RZQ42" s="506"/>
      <c r="RZR42" s="506"/>
      <c r="RZS42" s="506"/>
      <c r="RZT42" s="506"/>
      <c r="RZU42" s="506"/>
      <c r="RZV42" s="506"/>
      <c r="RZW42" s="506"/>
      <c r="RZX42" s="506"/>
      <c r="RZY42" s="506"/>
      <c r="RZZ42" s="506"/>
      <c r="SAA42" s="506"/>
      <c r="SAB42" s="506"/>
      <c r="SAC42" s="506"/>
      <c r="SAD42" s="506"/>
      <c r="SAE42" s="506"/>
      <c r="SAF42" s="506"/>
      <c r="SAG42" s="506"/>
      <c r="SAH42" s="506"/>
      <c r="SAI42" s="506"/>
      <c r="SAJ42" s="506"/>
      <c r="SAK42" s="506"/>
      <c r="SAL42" s="506"/>
      <c r="SAM42" s="506"/>
      <c r="SAN42" s="506"/>
      <c r="SAO42" s="506"/>
      <c r="SAP42" s="506"/>
      <c r="SAQ42" s="506"/>
      <c r="SAR42" s="506"/>
      <c r="SAS42" s="506"/>
      <c r="SAT42" s="506"/>
      <c r="SAU42" s="506"/>
      <c r="SAV42" s="506"/>
      <c r="SAW42" s="506"/>
      <c r="SAX42" s="506"/>
      <c r="SAY42" s="506"/>
      <c r="SAZ42" s="506"/>
      <c r="SBA42" s="506"/>
      <c r="SBB42" s="506"/>
      <c r="SBC42" s="506"/>
      <c r="SBD42" s="506"/>
      <c r="SBE42" s="506"/>
      <c r="SBF42" s="506"/>
      <c r="SBG42" s="506"/>
      <c r="SBH42" s="506"/>
      <c r="SBI42" s="506"/>
      <c r="SBJ42" s="506"/>
      <c r="SBK42" s="506"/>
      <c r="SBL42" s="506"/>
      <c r="SBM42" s="506"/>
      <c r="SBN42" s="506"/>
      <c r="SBO42" s="506"/>
      <c r="SBP42" s="506"/>
      <c r="SBQ42" s="506"/>
      <c r="SBR42" s="506"/>
      <c r="SBS42" s="506"/>
      <c r="SBT42" s="506"/>
      <c r="SBU42" s="506"/>
      <c r="SBV42" s="506"/>
      <c r="SBW42" s="506"/>
      <c r="SBX42" s="506"/>
      <c r="SBY42" s="506"/>
      <c r="SBZ42" s="506"/>
      <c r="SCA42" s="506"/>
      <c r="SCB42" s="506"/>
      <c r="SCC42" s="506"/>
      <c r="SCD42" s="506"/>
      <c r="SCE42" s="506"/>
      <c r="SCF42" s="506"/>
      <c r="SCG42" s="506"/>
      <c r="SCH42" s="506"/>
      <c r="SCI42" s="506"/>
      <c r="SCJ42" s="506"/>
      <c r="SCK42" s="506"/>
      <c r="SCL42" s="506"/>
      <c r="SCM42" s="506"/>
      <c r="SCN42" s="506"/>
      <c r="SCO42" s="506"/>
      <c r="SCP42" s="506"/>
      <c r="SCQ42" s="506"/>
      <c r="SCR42" s="506"/>
      <c r="SCS42" s="506"/>
      <c r="SCT42" s="506"/>
      <c r="SCU42" s="506"/>
      <c r="SCV42" s="506"/>
      <c r="SCW42" s="506"/>
      <c r="SCX42" s="506"/>
      <c r="SCY42" s="506"/>
      <c r="SCZ42" s="506"/>
      <c r="SDA42" s="506"/>
      <c r="SDB42" s="506"/>
      <c r="SDC42" s="506"/>
      <c r="SDD42" s="506"/>
      <c r="SDE42" s="506"/>
      <c r="SDF42" s="506"/>
      <c r="SDG42" s="506"/>
      <c r="SDH42" s="506"/>
      <c r="SDI42" s="506"/>
      <c r="SDJ42" s="506"/>
      <c r="SDK42" s="506"/>
      <c r="SDL42" s="506"/>
      <c r="SDM42" s="506"/>
      <c r="SDN42" s="506"/>
      <c r="SDO42" s="506"/>
      <c r="SDP42" s="506"/>
      <c r="SDQ42" s="506"/>
      <c r="SDR42" s="506"/>
      <c r="SDS42" s="506"/>
      <c r="SDT42" s="506"/>
      <c r="SDU42" s="506"/>
      <c r="SDV42" s="506"/>
      <c r="SDW42" s="506"/>
      <c r="SDX42" s="506"/>
      <c r="SDY42" s="506"/>
      <c r="SDZ42" s="506"/>
      <c r="SEA42" s="506"/>
      <c r="SEB42" s="506"/>
      <c r="SEC42" s="506"/>
      <c r="SED42" s="506"/>
      <c r="SEE42" s="506"/>
      <c r="SEF42" s="506"/>
      <c r="SEG42" s="506"/>
      <c r="SEH42" s="506"/>
      <c r="SEI42" s="506"/>
      <c r="SEJ42" s="506"/>
      <c r="SEK42" s="506"/>
      <c r="SEL42" s="506"/>
      <c r="SEM42" s="506"/>
      <c r="SEN42" s="506"/>
      <c r="SEO42" s="506"/>
      <c r="SEP42" s="506"/>
      <c r="SEQ42" s="506"/>
      <c r="SER42" s="506"/>
      <c r="SES42" s="506"/>
      <c r="SET42" s="506"/>
      <c r="SEU42" s="506"/>
      <c r="SEV42" s="506"/>
      <c r="SEW42" s="506"/>
      <c r="SEX42" s="506"/>
      <c r="SEY42" s="506"/>
      <c r="SEZ42" s="506"/>
      <c r="SFA42" s="506"/>
      <c r="SFB42" s="506"/>
      <c r="SFC42" s="506"/>
      <c r="SFD42" s="506"/>
      <c r="SFE42" s="506"/>
      <c r="SFF42" s="506"/>
      <c r="SFG42" s="506"/>
      <c r="SFH42" s="506"/>
      <c r="SFI42" s="506"/>
      <c r="SFJ42" s="506"/>
      <c r="SFK42" s="506"/>
      <c r="SFL42" s="506"/>
      <c r="SFM42" s="506"/>
      <c r="SFN42" s="506"/>
      <c r="SFO42" s="506"/>
      <c r="SFP42" s="506"/>
      <c r="SFQ42" s="506"/>
      <c r="SFR42" s="506"/>
      <c r="SFS42" s="506"/>
      <c r="SFT42" s="506"/>
      <c r="SFU42" s="506"/>
      <c r="SFV42" s="506"/>
      <c r="SFW42" s="506"/>
      <c r="SFX42" s="506"/>
      <c r="SFY42" s="506"/>
      <c r="SFZ42" s="506"/>
      <c r="SGA42" s="506"/>
      <c r="SGB42" s="506"/>
      <c r="SGC42" s="506"/>
      <c r="SGD42" s="506"/>
      <c r="SGE42" s="506"/>
      <c r="SGF42" s="506"/>
      <c r="SGG42" s="506"/>
      <c r="SGH42" s="506"/>
      <c r="SGI42" s="506"/>
      <c r="SGJ42" s="506"/>
      <c r="SGK42" s="506"/>
      <c r="SGL42" s="506"/>
      <c r="SGM42" s="506"/>
      <c r="SGN42" s="506"/>
      <c r="SGO42" s="506"/>
      <c r="SGP42" s="506"/>
      <c r="SGQ42" s="506"/>
      <c r="SGR42" s="506"/>
      <c r="SGS42" s="506"/>
      <c r="SGT42" s="506"/>
      <c r="SGU42" s="506"/>
      <c r="SGV42" s="506"/>
      <c r="SGW42" s="506"/>
      <c r="SGX42" s="506"/>
      <c r="SGY42" s="506"/>
      <c r="SGZ42" s="506"/>
      <c r="SHA42" s="506"/>
      <c r="SHB42" s="506"/>
      <c r="SHC42" s="506"/>
      <c r="SHD42" s="506"/>
      <c r="SHE42" s="506"/>
      <c r="SHF42" s="506"/>
      <c r="SHG42" s="506"/>
      <c r="SHH42" s="506"/>
      <c r="SHI42" s="506"/>
      <c r="SHJ42" s="506"/>
      <c r="SHK42" s="506"/>
      <c r="SHL42" s="506"/>
      <c r="SHM42" s="506"/>
      <c r="SHN42" s="506"/>
      <c r="SHO42" s="506"/>
      <c r="SHP42" s="506"/>
      <c r="SHQ42" s="506"/>
      <c r="SHR42" s="506"/>
      <c r="SHS42" s="506"/>
      <c r="SHT42" s="506"/>
      <c r="SHU42" s="506"/>
      <c r="SHV42" s="506"/>
      <c r="SHW42" s="506"/>
      <c r="SHX42" s="506"/>
      <c r="SHY42" s="506"/>
      <c r="SHZ42" s="506"/>
      <c r="SIA42" s="506"/>
      <c r="SIB42" s="506"/>
      <c r="SIC42" s="506"/>
      <c r="SID42" s="506"/>
      <c r="SIE42" s="506"/>
      <c r="SIF42" s="506"/>
      <c r="SIG42" s="506"/>
      <c r="SIH42" s="506"/>
      <c r="SII42" s="506"/>
      <c r="SIJ42" s="506"/>
      <c r="SIK42" s="506"/>
      <c r="SIL42" s="506"/>
      <c r="SIM42" s="506"/>
      <c r="SIN42" s="506"/>
      <c r="SIO42" s="506"/>
      <c r="SIP42" s="506"/>
      <c r="SIQ42" s="506"/>
      <c r="SIR42" s="506"/>
      <c r="SIS42" s="506"/>
      <c r="SIT42" s="506"/>
      <c r="SIU42" s="506"/>
      <c r="SIV42" s="506"/>
      <c r="SIW42" s="506"/>
      <c r="SIX42" s="506"/>
      <c r="SIY42" s="506"/>
      <c r="SIZ42" s="506"/>
      <c r="SJA42" s="506"/>
      <c r="SJB42" s="506"/>
      <c r="SJC42" s="506"/>
      <c r="SJD42" s="506"/>
      <c r="SJE42" s="506"/>
      <c r="SJF42" s="506"/>
      <c r="SJG42" s="506"/>
      <c r="SJH42" s="506"/>
      <c r="SJI42" s="506"/>
      <c r="SJJ42" s="506"/>
      <c r="SJK42" s="506"/>
      <c r="SJL42" s="506"/>
      <c r="SJM42" s="506"/>
      <c r="SJN42" s="506"/>
      <c r="SJO42" s="506"/>
      <c r="SJP42" s="506"/>
      <c r="SJQ42" s="506"/>
      <c r="SJR42" s="506"/>
      <c r="SJS42" s="506"/>
      <c r="SJT42" s="506"/>
      <c r="SJU42" s="506"/>
      <c r="SJV42" s="506"/>
      <c r="SJW42" s="506"/>
      <c r="SJX42" s="506"/>
      <c r="SJY42" s="506"/>
      <c r="SJZ42" s="506"/>
      <c r="SKA42" s="506"/>
      <c r="SKB42" s="506"/>
      <c r="SKC42" s="506"/>
      <c r="SKD42" s="506"/>
      <c r="SKE42" s="506"/>
      <c r="SKF42" s="506"/>
      <c r="SKG42" s="506"/>
      <c r="SKH42" s="506"/>
      <c r="SKI42" s="506"/>
      <c r="SKJ42" s="506"/>
      <c r="SKK42" s="506"/>
      <c r="SKL42" s="506"/>
      <c r="SKM42" s="506"/>
      <c r="SKN42" s="506"/>
      <c r="SKO42" s="506"/>
      <c r="SKP42" s="506"/>
      <c r="SKQ42" s="506"/>
      <c r="SKR42" s="506"/>
      <c r="SKS42" s="506"/>
      <c r="SKT42" s="506"/>
      <c r="SKU42" s="506"/>
      <c r="SKV42" s="506"/>
      <c r="SKW42" s="506"/>
      <c r="SKX42" s="506"/>
      <c r="SKY42" s="506"/>
      <c r="SKZ42" s="506"/>
      <c r="SLA42" s="506"/>
      <c r="SLB42" s="506"/>
      <c r="SLC42" s="506"/>
      <c r="SLD42" s="506"/>
      <c r="SLE42" s="506"/>
      <c r="SLF42" s="506"/>
      <c r="SLG42" s="506"/>
      <c r="SLH42" s="506"/>
      <c r="SLI42" s="506"/>
      <c r="SLJ42" s="506"/>
      <c r="SLK42" s="506"/>
      <c r="SLL42" s="506"/>
      <c r="SLM42" s="506"/>
      <c r="SLN42" s="506"/>
      <c r="SLO42" s="506"/>
      <c r="SLP42" s="506"/>
      <c r="SLQ42" s="506"/>
      <c r="SLR42" s="506"/>
      <c r="SLS42" s="506"/>
      <c r="SLT42" s="506"/>
      <c r="SLU42" s="506"/>
      <c r="SLV42" s="506"/>
      <c r="SLW42" s="506"/>
      <c r="SLX42" s="506"/>
      <c r="SLY42" s="506"/>
      <c r="SLZ42" s="506"/>
      <c r="SMA42" s="506"/>
      <c r="SMB42" s="506"/>
      <c r="SMC42" s="506"/>
      <c r="SMD42" s="506"/>
      <c r="SME42" s="506"/>
      <c r="SMF42" s="506"/>
      <c r="SMG42" s="506"/>
      <c r="SMH42" s="506"/>
      <c r="SMI42" s="506"/>
      <c r="SMJ42" s="506"/>
      <c r="SMK42" s="506"/>
      <c r="SML42" s="506"/>
      <c r="SMM42" s="506"/>
      <c r="SMN42" s="506"/>
      <c r="SMO42" s="506"/>
      <c r="SMP42" s="506"/>
      <c r="SMQ42" s="506"/>
      <c r="SMR42" s="506"/>
      <c r="SMS42" s="506"/>
      <c r="SMT42" s="506"/>
      <c r="SMU42" s="506"/>
      <c r="SMV42" s="506"/>
      <c r="SMW42" s="506"/>
      <c r="SMX42" s="506"/>
      <c r="SMY42" s="506"/>
      <c r="SMZ42" s="506"/>
      <c r="SNA42" s="506"/>
      <c r="SNB42" s="506"/>
      <c r="SNC42" s="506"/>
      <c r="SND42" s="506"/>
      <c r="SNE42" s="506"/>
      <c r="SNF42" s="506"/>
      <c r="SNG42" s="506"/>
      <c r="SNH42" s="506"/>
      <c r="SNI42" s="506"/>
      <c r="SNJ42" s="506"/>
      <c r="SNK42" s="506"/>
      <c r="SNL42" s="506"/>
      <c r="SNM42" s="506"/>
      <c r="SNN42" s="506"/>
      <c r="SNO42" s="506"/>
      <c r="SNP42" s="506"/>
      <c r="SNQ42" s="506"/>
      <c r="SNR42" s="506"/>
      <c r="SNS42" s="506"/>
      <c r="SNT42" s="506"/>
      <c r="SNU42" s="506"/>
      <c r="SNV42" s="506"/>
      <c r="SNW42" s="506"/>
      <c r="SNX42" s="506"/>
      <c r="SNY42" s="506"/>
      <c r="SNZ42" s="506"/>
      <c r="SOA42" s="506"/>
      <c r="SOB42" s="506"/>
      <c r="SOC42" s="506"/>
      <c r="SOD42" s="506"/>
      <c r="SOE42" s="506"/>
      <c r="SOF42" s="506"/>
      <c r="SOG42" s="506"/>
      <c r="SOH42" s="506"/>
      <c r="SOI42" s="506"/>
      <c r="SOJ42" s="506"/>
      <c r="SOK42" s="506"/>
      <c r="SOL42" s="506"/>
      <c r="SOM42" s="506"/>
      <c r="SON42" s="506"/>
      <c r="SOO42" s="506"/>
      <c r="SOP42" s="506"/>
      <c r="SOQ42" s="506"/>
      <c r="SOR42" s="506"/>
      <c r="SOS42" s="506"/>
      <c r="SOT42" s="506"/>
      <c r="SOU42" s="506"/>
      <c r="SOV42" s="506"/>
      <c r="SOW42" s="506"/>
      <c r="SOX42" s="506"/>
      <c r="SOY42" s="506"/>
      <c r="SOZ42" s="506"/>
      <c r="SPA42" s="506"/>
      <c r="SPB42" s="506"/>
      <c r="SPC42" s="506"/>
      <c r="SPD42" s="506"/>
      <c r="SPE42" s="506"/>
      <c r="SPF42" s="506"/>
      <c r="SPG42" s="506"/>
      <c r="SPH42" s="506"/>
      <c r="SPI42" s="506"/>
      <c r="SPJ42" s="506"/>
      <c r="SPK42" s="506"/>
      <c r="SPL42" s="506"/>
      <c r="SPM42" s="506"/>
      <c r="SPN42" s="506"/>
      <c r="SPO42" s="506"/>
      <c r="SPP42" s="506"/>
      <c r="SPQ42" s="506"/>
      <c r="SPR42" s="506"/>
      <c r="SPS42" s="506"/>
      <c r="SPT42" s="506"/>
      <c r="SPU42" s="506"/>
      <c r="SPV42" s="506"/>
      <c r="SPW42" s="506"/>
      <c r="SPX42" s="506"/>
      <c r="SPY42" s="506"/>
      <c r="SPZ42" s="506"/>
      <c r="SQA42" s="506"/>
      <c r="SQB42" s="506"/>
      <c r="SQC42" s="506"/>
      <c r="SQD42" s="506"/>
      <c r="SQE42" s="506"/>
      <c r="SQF42" s="506"/>
      <c r="SQG42" s="506"/>
      <c r="SQH42" s="506"/>
      <c r="SQI42" s="506"/>
      <c r="SQJ42" s="506"/>
      <c r="SQK42" s="506"/>
      <c r="SQL42" s="506"/>
      <c r="SQM42" s="506"/>
      <c r="SQN42" s="506"/>
      <c r="SQO42" s="506"/>
      <c r="SQP42" s="506"/>
      <c r="SQQ42" s="506"/>
      <c r="SQR42" s="506"/>
      <c r="SQS42" s="506"/>
      <c r="SQT42" s="506"/>
      <c r="SQU42" s="506"/>
      <c r="SQV42" s="506"/>
      <c r="SQW42" s="506"/>
      <c r="SQX42" s="506"/>
      <c r="SQY42" s="506"/>
      <c r="SQZ42" s="506"/>
      <c r="SRA42" s="506"/>
      <c r="SRB42" s="506"/>
      <c r="SRC42" s="506"/>
      <c r="SRD42" s="506"/>
      <c r="SRE42" s="506"/>
      <c r="SRF42" s="506"/>
      <c r="SRG42" s="506"/>
      <c r="SRH42" s="506"/>
      <c r="SRI42" s="506"/>
      <c r="SRJ42" s="506"/>
      <c r="SRK42" s="506"/>
      <c r="SRL42" s="506"/>
      <c r="SRM42" s="506"/>
      <c r="SRN42" s="506"/>
      <c r="SRO42" s="506"/>
      <c r="SRP42" s="506"/>
      <c r="SRQ42" s="506"/>
      <c r="SRR42" s="506"/>
      <c r="SRS42" s="506"/>
      <c r="SRT42" s="506"/>
      <c r="SRU42" s="506"/>
      <c r="SRV42" s="506"/>
      <c r="SRW42" s="506"/>
      <c r="SRX42" s="506"/>
      <c r="SRY42" s="506"/>
      <c r="SRZ42" s="506"/>
      <c r="SSA42" s="506"/>
      <c r="SSB42" s="506"/>
      <c r="SSC42" s="506"/>
      <c r="SSD42" s="506"/>
      <c r="SSE42" s="506"/>
      <c r="SSF42" s="506"/>
      <c r="SSG42" s="506"/>
      <c r="SSH42" s="506"/>
      <c r="SSI42" s="506"/>
      <c r="SSJ42" s="506"/>
      <c r="SSK42" s="506"/>
      <c r="SSL42" s="506"/>
      <c r="SSM42" s="506"/>
      <c r="SSN42" s="506"/>
      <c r="SSO42" s="506"/>
      <c r="SSP42" s="506"/>
      <c r="SSQ42" s="506"/>
      <c r="SSR42" s="506"/>
      <c r="SSS42" s="506"/>
      <c r="SST42" s="506"/>
      <c r="SSU42" s="506"/>
      <c r="SSV42" s="506"/>
      <c r="SSW42" s="506"/>
      <c r="SSX42" s="506"/>
      <c r="SSY42" s="506"/>
      <c r="SSZ42" s="506"/>
      <c r="STA42" s="506"/>
      <c r="STB42" s="506"/>
      <c r="STC42" s="506"/>
      <c r="STD42" s="506"/>
      <c r="STE42" s="506"/>
      <c r="STF42" s="506"/>
      <c r="STG42" s="506"/>
      <c r="STH42" s="506"/>
      <c r="STI42" s="506"/>
      <c r="STJ42" s="506"/>
      <c r="STK42" s="506"/>
      <c r="STL42" s="506"/>
      <c r="STM42" s="506"/>
      <c r="STN42" s="506"/>
      <c r="STO42" s="506"/>
      <c r="STP42" s="506"/>
      <c r="STQ42" s="506"/>
      <c r="STR42" s="506"/>
      <c r="STS42" s="506"/>
      <c r="STT42" s="506"/>
      <c r="STU42" s="506"/>
      <c r="STV42" s="506"/>
      <c r="STW42" s="506"/>
      <c r="STX42" s="506"/>
      <c r="STY42" s="506"/>
      <c r="STZ42" s="506"/>
      <c r="SUA42" s="506"/>
      <c r="SUB42" s="506"/>
      <c r="SUC42" s="506"/>
      <c r="SUD42" s="506"/>
      <c r="SUE42" s="506"/>
      <c r="SUF42" s="506"/>
      <c r="SUG42" s="506"/>
      <c r="SUH42" s="506"/>
      <c r="SUI42" s="506"/>
      <c r="SUJ42" s="506"/>
      <c r="SUK42" s="506"/>
      <c r="SUL42" s="506"/>
      <c r="SUM42" s="506"/>
      <c r="SUN42" s="506"/>
      <c r="SUO42" s="506"/>
      <c r="SUP42" s="506"/>
      <c r="SUQ42" s="506"/>
      <c r="SUR42" s="506"/>
      <c r="SUS42" s="506"/>
      <c r="SUT42" s="506"/>
      <c r="SUU42" s="506"/>
      <c r="SUV42" s="506"/>
      <c r="SUW42" s="506"/>
      <c r="SUX42" s="506"/>
      <c r="SUY42" s="506"/>
      <c r="SUZ42" s="506"/>
      <c r="SVA42" s="506"/>
      <c r="SVB42" s="506"/>
      <c r="SVC42" s="506"/>
      <c r="SVD42" s="506"/>
      <c r="SVE42" s="506"/>
      <c r="SVF42" s="506"/>
      <c r="SVG42" s="506"/>
      <c r="SVH42" s="506"/>
      <c r="SVI42" s="506"/>
      <c r="SVJ42" s="506"/>
      <c r="SVK42" s="506"/>
      <c r="SVL42" s="506"/>
      <c r="SVM42" s="506"/>
      <c r="SVN42" s="506"/>
      <c r="SVO42" s="506"/>
      <c r="SVP42" s="506"/>
      <c r="SVQ42" s="506"/>
      <c r="SVR42" s="506"/>
      <c r="SVS42" s="506"/>
      <c r="SVT42" s="506"/>
      <c r="SVU42" s="506"/>
      <c r="SVV42" s="506"/>
      <c r="SVW42" s="506"/>
      <c r="SVX42" s="506"/>
      <c r="SVY42" s="506"/>
      <c r="SVZ42" s="506"/>
      <c r="SWA42" s="506"/>
      <c r="SWB42" s="506"/>
      <c r="SWC42" s="506"/>
      <c r="SWD42" s="506"/>
      <c r="SWE42" s="506"/>
      <c r="SWF42" s="506"/>
      <c r="SWG42" s="506"/>
      <c r="SWH42" s="506"/>
      <c r="SWI42" s="506"/>
      <c r="SWJ42" s="506"/>
      <c r="SWK42" s="506"/>
      <c r="SWL42" s="506"/>
      <c r="SWM42" s="506"/>
      <c r="SWN42" s="506"/>
      <c r="SWO42" s="506"/>
      <c r="SWP42" s="506"/>
      <c r="SWQ42" s="506"/>
      <c r="SWR42" s="506"/>
      <c r="SWS42" s="506"/>
      <c r="SWT42" s="506"/>
      <c r="SWU42" s="506"/>
      <c r="SWV42" s="506"/>
      <c r="SWW42" s="506"/>
      <c r="SWX42" s="506"/>
      <c r="SWY42" s="506"/>
      <c r="SWZ42" s="506"/>
      <c r="SXA42" s="506"/>
      <c r="SXB42" s="506"/>
      <c r="SXC42" s="506"/>
      <c r="SXD42" s="506"/>
      <c r="SXE42" s="506"/>
      <c r="SXF42" s="506"/>
      <c r="SXG42" s="506"/>
      <c r="SXH42" s="506"/>
      <c r="SXI42" s="506"/>
      <c r="SXJ42" s="506"/>
      <c r="SXK42" s="506"/>
      <c r="SXL42" s="506"/>
      <c r="SXM42" s="506"/>
      <c r="SXN42" s="506"/>
      <c r="SXO42" s="506"/>
      <c r="SXP42" s="506"/>
      <c r="SXQ42" s="506"/>
      <c r="SXR42" s="506"/>
      <c r="SXS42" s="506"/>
      <c r="SXT42" s="506"/>
      <c r="SXU42" s="506"/>
      <c r="SXV42" s="506"/>
      <c r="SXW42" s="506"/>
      <c r="SXX42" s="506"/>
      <c r="SXY42" s="506"/>
      <c r="SXZ42" s="506"/>
      <c r="SYA42" s="506"/>
      <c r="SYB42" s="506"/>
      <c r="SYC42" s="506"/>
      <c r="SYD42" s="506"/>
      <c r="SYE42" s="506"/>
      <c r="SYF42" s="506"/>
      <c r="SYG42" s="506"/>
      <c r="SYH42" s="506"/>
      <c r="SYI42" s="506"/>
      <c r="SYJ42" s="506"/>
      <c r="SYK42" s="506"/>
      <c r="SYL42" s="506"/>
      <c r="SYM42" s="506"/>
      <c r="SYN42" s="506"/>
      <c r="SYO42" s="506"/>
      <c r="SYP42" s="506"/>
      <c r="SYQ42" s="506"/>
      <c r="SYR42" s="506"/>
      <c r="SYS42" s="506"/>
      <c r="SYT42" s="506"/>
      <c r="SYU42" s="506"/>
      <c r="SYV42" s="506"/>
      <c r="SYW42" s="506"/>
      <c r="SYX42" s="506"/>
      <c r="SYY42" s="506"/>
      <c r="SYZ42" s="506"/>
      <c r="SZA42" s="506"/>
      <c r="SZB42" s="506"/>
      <c r="SZC42" s="506"/>
      <c r="SZD42" s="506"/>
      <c r="SZE42" s="506"/>
      <c r="SZF42" s="506"/>
      <c r="SZG42" s="506"/>
      <c r="SZH42" s="506"/>
      <c r="SZI42" s="506"/>
      <c r="SZJ42" s="506"/>
      <c r="SZK42" s="506"/>
      <c r="SZL42" s="506"/>
      <c r="SZM42" s="506"/>
      <c r="SZN42" s="506"/>
      <c r="SZO42" s="506"/>
      <c r="SZP42" s="506"/>
      <c r="SZQ42" s="506"/>
      <c r="SZR42" s="506"/>
      <c r="SZS42" s="506"/>
      <c r="SZT42" s="506"/>
      <c r="SZU42" s="506"/>
      <c r="SZV42" s="506"/>
      <c r="SZW42" s="506"/>
      <c r="SZX42" s="506"/>
      <c r="SZY42" s="506"/>
      <c r="SZZ42" s="506"/>
      <c r="TAA42" s="506"/>
      <c r="TAB42" s="506"/>
      <c r="TAC42" s="506"/>
      <c r="TAD42" s="506"/>
      <c r="TAE42" s="506"/>
      <c r="TAF42" s="506"/>
      <c r="TAG42" s="506"/>
      <c r="TAH42" s="506"/>
      <c r="TAI42" s="506"/>
      <c r="TAJ42" s="506"/>
      <c r="TAK42" s="506"/>
      <c r="TAL42" s="506"/>
      <c r="TAM42" s="506"/>
      <c r="TAN42" s="506"/>
      <c r="TAO42" s="506"/>
      <c r="TAP42" s="506"/>
      <c r="TAQ42" s="506"/>
      <c r="TAR42" s="506"/>
      <c r="TAS42" s="506"/>
      <c r="TAT42" s="506"/>
      <c r="TAU42" s="506"/>
      <c r="TAV42" s="506"/>
      <c r="TAW42" s="506"/>
      <c r="TAX42" s="506"/>
      <c r="TAY42" s="506"/>
      <c r="TAZ42" s="506"/>
      <c r="TBA42" s="506"/>
      <c r="TBB42" s="506"/>
      <c r="TBC42" s="506"/>
      <c r="TBD42" s="506"/>
      <c r="TBE42" s="506"/>
      <c r="TBF42" s="506"/>
      <c r="TBG42" s="506"/>
      <c r="TBH42" s="506"/>
      <c r="TBI42" s="506"/>
      <c r="TBJ42" s="506"/>
      <c r="TBK42" s="506"/>
      <c r="TBL42" s="506"/>
      <c r="TBM42" s="506"/>
      <c r="TBN42" s="506"/>
      <c r="TBO42" s="506"/>
      <c r="TBP42" s="506"/>
      <c r="TBQ42" s="506"/>
      <c r="TBR42" s="506"/>
      <c r="TBS42" s="506"/>
      <c r="TBT42" s="506"/>
      <c r="TBU42" s="506"/>
      <c r="TBV42" s="506"/>
      <c r="TBW42" s="506"/>
      <c r="TBX42" s="506"/>
      <c r="TBY42" s="506"/>
      <c r="TBZ42" s="506"/>
      <c r="TCA42" s="506"/>
      <c r="TCB42" s="506"/>
      <c r="TCC42" s="506"/>
      <c r="TCD42" s="506"/>
      <c r="TCE42" s="506"/>
      <c r="TCF42" s="506"/>
      <c r="TCG42" s="506"/>
      <c r="TCH42" s="506"/>
      <c r="TCI42" s="506"/>
      <c r="TCJ42" s="506"/>
      <c r="TCK42" s="506"/>
      <c r="TCL42" s="506"/>
      <c r="TCM42" s="506"/>
      <c r="TCN42" s="506"/>
      <c r="TCO42" s="506"/>
      <c r="TCP42" s="506"/>
      <c r="TCQ42" s="506"/>
      <c r="TCR42" s="506"/>
      <c r="TCS42" s="506"/>
      <c r="TCT42" s="506"/>
      <c r="TCU42" s="506"/>
      <c r="TCV42" s="506"/>
      <c r="TCW42" s="506"/>
      <c r="TCX42" s="506"/>
      <c r="TCY42" s="506"/>
      <c r="TCZ42" s="506"/>
      <c r="TDA42" s="506"/>
      <c r="TDB42" s="506"/>
      <c r="TDC42" s="506"/>
      <c r="TDD42" s="506"/>
      <c r="TDE42" s="506"/>
      <c r="TDF42" s="506"/>
      <c r="TDG42" s="506"/>
      <c r="TDH42" s="506"/>
      <c r="TDI42" s="506"/>
      <c r="TDJ42" s="506"/>
      <c r="TDK42" s="506"/>
      <c r="TDL42" s="506"/>
      <c r="TDM42" s="506"/>
      <c r="TDN42" s="506"/>
      <c r="TDO42" s="506"/>
      <c r="TDP42" s="506"/>
      <c r="TDQ42" s="506"/>
      <c r="TDR42" s="506"/>
      <c r="TDS42" s="506"/>
      <c r="TDT42" s="506"/>
      <c r="TDU42" s="506"/>
      <c r="TDV42" s="506"/>
      <c r="TDW42" s="506"/>
      <c r="TDX42" s="506"/>
      <c r="TDY42" s="506"/>
      <c r="TDZ42" s="506"/>
      <c r="TEA42" s="506"/>
      <c r="TEB42" s="506"/>
      <c r="TEC42" s="506"/>
      <c r="TED42" s="506"/>
      <c r="TEE42" s="506"/>
      <c r="TEF42" s="506"/>
      <c r="TEG42" s="506"/>
      <c r="TEH42" s="506"/>
      <c r="TEI42" s="506"/>
      <c r="TEJ42" s="506"/>
      <c r="TEK42" s="506"/>
      <c r="TEL42" s="506"/>
      <c r="TEM42" s="506"/>
      <c r="TEN42" s="506"/>
      <c r="TEO42" s="506"/>
      <c r="TEP42" s="506"/>
      <c r="TEQ42" s="506"/>
      <c r="TER42" s="506"/>
      <c r="TES42" s="506"/>
      <c r="TET42" s="506"/>
      <c r="TEU42" s="506"/>
      <c r="TEV42" s="506"/>
      <c r="TEW42" s="506"/>
      <c r="TEX42" s="506"/>
      <c r="TEY42" s="506"/>
      <c r="TEZ42" s="506"/>
      <c r="TFA42" s="506"/>
      <c r="TFB42" s="506"/>
      <c r="TFC42" s="506"/>
      <c r="TFD42" s="506"/>
      <c r="TFE42" s="506"/>
      <c r="TFF42" s="506"/>
      <c r="TFG42" s="506"/>
      <c r="TFH42" s="506"/>
      <c r="TFI42" s="506"/>
      <c r="TFJ42" s="506"/>
      <c r="TFK42" s="506"/>
      <c r="TFL42" s="506"/>
      <c r="TFM42" s="506"/>
      <c r="TFN42" s="506"/>
      <c r="TFO42" s="506"/>
      <c r="TFP42" s="506"/>
      <c r="TFQ42" s="506"/>
      <c r="TFR42" s="506"/>
      <c r="TFS42" s="506"/>
      <c r="TFT42" s="506"/>
      <c r="TFU42" s="506"/>
      <c r="TFV42" s="506"/>
      <c r="TFW42" s="506"/>
      <c r="TFX42" s="506"/>
      <c r="TFY42" s="506"/>
      <c r="TFZ42" s="506"/>
      <c r="TGA42" s="506"/>
      <c r="TGB42" s="506"/>
      <c r="TGC42" s="506"/>
      <c r="TGD42" s="506"/>
      <c r="TGE42" s="506"/>
      <c r="TGF42" s="506"/>
      <c r="TGG42" s="506"/>
      <c r="TGH42" s="506"/>
      <c r="TGI42" s="506"/>
      <c r="TGJ42" s="506"/>
      <c r="TGK42" s="506"/>
      <c r="TGL42" s="506"/>
      <c r="TGM42" s="506"/>
      <c r="TGN42" s="506"/>
      <c r="TGO42" s="506"/>
      <c r="TGP42" s="506"/>
      <c r="TGQ42" s="506"/>
      <c r="TGR42" s="506"/>
      <c r="TGS42" s="506"/>
      <c r="TGT42" s="506"/>
      <c r="TGU42" s="506"/>
      <c r="TGV42" s="506"/>
      <c r="TGW42" s="506"/>
      <c r="TGX42" s="506"/>
      <c r="TGY42" s="506"/>
      <c r="TGZ42" s="506"/>
      <c r="THA42" s="506"/>
      <c r="THB42" s="506"/>
      <c r="THC42" s="506"/>
      <c r="THD42" s="506"/>
      <c r="THE42" s="506"/>
      <c r="THF42" s="506"/>
      <c r="THG42" s="506"/>
      <c r="THH42" s="506"/>
      <c r="THI42" s="506"/>
      <c r="THJ42" s="506"/>
      <c r="THK42" s="506"/>
      <c r="THL42" s="506"/>
      <c r="THM42" s="506"/>
      <c r="THN42" s="506"/>
      <c r="THO42" s="506"/>
      <c r="THP42" s="506"/>
      <c r="THQ42" s="506"/>
      <c r="THR42" s="506"/>
      <c r="THS42" s="506"/>
      <c r="THT42" s="506"/>
      <c r="THU42" s="506"/>
      <c r="THV42" s="506"/>
      <c r="THW42" s="506"/>
      <c r="THX42" s="506"/>
      <c r="THY42" s="506"/>
      <c r="THZ42" s="506"/>
      <c r="TIA42" s="506"/>
      <c r="TIB42" s="506"/>
      <c r="TIC42" s="506"/>
      <c r="TID42" s="506"/>
      <c r="TIE42" s="506"/>
      <c r="TIF42" s="506"/>
      <c r="TIG42" s="506"/>
      <c r="TIH42" s="506"/>
      <c r="TII42" s="506"/>
      <c r="TIJ42" s="506"/>
      <c r="TIK42" s="506"/>
      <c r="TIL42" s="506"/>
      <c r="TIM42" s="506"/>
      <c r="TIN42" s="506"/>
      <c r="TIO42" s="506"/>
      <c r="TIP42" s="506"/>
      <c r="TIQ42" s="506"/>
      <c r="TIR42" s="506"/>
      <c r="TIS42" s="506"/>
      <c r="TIT42" s="506"/>
      <c r="TIU42" s="506"/>
      <c r="TIV42" s="506"/>
      <c r="TIW42" s="506"/>
      <c r="TIX42" s="506"/>
      <c r="TIY42" s="506"/>
      <c r="TIZ42" s="506"/>
      <c r="TJA42" s="506"/>
      <c r="TJB42" s="506"/>
      <c r="TJC42" s="506"/>
      <c r="TJD42" s="506"/>
      <c r="TJE42" s="506"/>
      <c r="TJF42" s="506"/>
      <c r="TJG42" s="506"/>
      <c r="TJH42" s="506"/>
      <c r="TJI42" s="506"/>
      <c r="TJJ42" s="506"/>
      <c r="TJK42" s="506"/>
      <c r="TJL42" s="506"/>
      <c r="TJM42" s="506"/>
      <c r="TJN42" s="506"/>
      <c r="TJO42" s="506"/>
      <c r="TJP42" s="506"/>
      <c r="TJQ42" s="506"/>
      <c r="TJR42" s="506"/>
      <c r="TJS42" s="506"/>
      <c r="TJT42" s="506"/>
      <c r="TJU42" s="506"/>
      <c r="TJV42" s="506"/>
      <c r="TJW42" s="506"/>
      <c r="TJX42" s="506"/>
      <c r="TJY42" s="506"/>
      <c r="TJZ42" s="506"/>
      <c r="TKA42" s="506"/>
      <c r="TKB42" s="506"/>
      <c r="TKC42" s="506"/>
      <c r="TKD42" s="506"/>
      <c r="TKE42" s="506"/>
      <c r="TKF42" s="506"/>
      <c r="TKG42" s="506"/>
      <c r="TKH42" s="506"/>
      <c r="TKI42" s="506"/>
      <c r="TKJ42" s="506"/>
      <c r="TKK42" s="506"/>
      <c r="TKL42" s="506"/>
      <c r="TKM42" s="506"/>
      <c r="TKN42" s="506"/>
      <c r="TKO42" s="506"/>
      <c r="TKP42" s="506"/>
      <c r="TKQ42" s="506"/>
      <c r="TKR42" s="506"/>
      <c r="TKS42" s="506"/>
      <c r="TKT42" s="506"/>
      <c r="TKU42" s="506"/>
      <c r="TKV42" s="506"/>
      <c r="TKW42" s="506"/>
      <c r="TKX42" s="506"/>
      <c r="TKY42" s="506"/>
      <c r="TKZ42" s="506"/>
      <c r="TLA42" s="506"/>
      <c r="TLB42" s="506"/>
      <c r="TLC42" s="506"/>
      <c r="TLD42" s="506"/>
      <c r="TLE42" s="506"/>
      <c r="TLF42" s="506"/>
      <c r="TLG42" s="506"/>
      <c r="TLH42" s="506"/>
      <c r="TLI42" s="506"/>
      <c r="TLJ42" s="506"/>
      <c r="TLK42" s="506"/>
      <c r="TLL42" s="506"/>
      <c r="TLM42" s="506"/>
      <c r="TLN42" s="506"/>
      <c r="TLO42" s="506"/>
      <c r="TLP42" s="506"/>
      <c r="TLQ42" s="506"/>
      <c r="TLR42" s="506"/>
      <c r="TLS42" s="506"/>
      <c r="TLT42" s="506"/>
      <c r="TLU42" s="506"/>
      <c r="TLV42" s="506"/>
      <c r="TLW42" s="506"/>
      <c r="TLX42" s="506"/>
      <c r="TLY42" s="506"/>
      <c r="TLZ42" s="506"/>
      <c r="TMA42" s="506"/>
      <c r="TMB42" s="506"/>
      <c r="TMC42" s="506"/>
      <c r="TMD42" s="506"/>
      <c r="TME42" s="506"/>
      <c r="TMF42" s="506"/>
      <c r="TMG42" s="506"/>
      <c r="TMH42" s="506"/>
      <c r="TMI42" s="506"/>
      <c r="TMJ42" s="506"/>
      <c r="TMK42" s="506"/>
      <c r="TML42" s="506"/>
      <c r="TMM42" s="506"/>
      <c r="TMN42" s="506"/>
      <c r="TMO42" s="506"/>
      <c r="TMP42" s="506"/>
      <c r="TMQ42" s="506"/>
      <c r="TMR42" s="506"/>
      <c r="TMS42" s="506"/>
      <c r="TMT42" s="506"/>
      <c r="TMU42" s="506"/>
      <c r="TMV42" s="506"/>
      <c r="TMW42" s="506"/>
      <c r="TMX42" s="506"/>
      <c r="TMY42" s="506"/>
      <c r="TMZ42" s="506"/>
      <c r="TNA42" s="506"/>
      <c r="TNB42" s="506"/>
      <c r="TNC42" s="506"/>
      <c r="TND42" s="506"/>
      <c r="TNE42" s="506"/>
      <c r="TNF42" s="506"/>
      <c r="TNG42" s="506"/>
      <c r="TNH42" s="506"/>
      <c r="TNI42" s="506"/>
      <c r="TNJ42" s="506"/>
      <c r="TNK42" s="506"/>
      <c r="TNL42" s="506"/>
      <c r="TNM42" s="506"/>
      <c r="TNN42" s="506"/>
      <c r="TNO42" s="506"/>
      <c r="TNP42" s="506"/>
      <c r="TNQ42" s="506"/>
      <c r="TNR42" s="506"/>
      <c r="TNS42" s="506"/>
      <c r="TNT42" s="506"/>
      <c r="TNU42" s="506"/>
      <c r="TNV42" s="506"/>
      <c r="TNW42" s="506"/>
      <c r="TNX42" s="506"/>
      <c r="TNY42" s="506"/>
      <c r="TNZ42" s="506"/>
      <c r="TOA42" s="506"/>
      <c r="TOB42" s="506"/>
      <c r="TOC42" s="506"/>
      <c r="TOD42" s="506"/>
      <c r="TOE42" s="506"/>
      <c r="TOF42" s="506"/>
      <c r="TOG42" s="506"/>
      <c r="TOH42" s="506"/>
      <c r="TOI42" s="506"/>
      <c r="TOJ42" s="506"/>
      <c r="TOK42" s="506"/>
      <c r="TOL42" s="506"/>
      <c r="TOM42" s="506"/>
      <c r="TON42" s="506"/>
      <c r="TOO42" s="506"/>
      <c r="TOP42" s="506"/>
      <c r="TOQ42" s="506"/>
      <c r="TOR42" s="506"/>
      <c r="TOS42" s="506"/>
      <c r="TOT42" s="506"/>
      <c r="TOU42" s="506"/>
      <c r="TOV42" s="506"/>
      <c r="TOW42" s="506"/>
      <c r="TOX42" s="506"/>
      <c r="TOY42" s="506"/>
      <c r="TOZ42" s="506"/>
      <c r="TPA42" s="506"/>
      <c r="TPB42" s="506"/>
      <c r="TPC42" s="506"/>
      <c r="TPD42" s="506"/>
      <c r="TPE42" s="506"/>
      <c r="TPF42" s="506"/>
      <c r="TPG42" s="506"/>
      <c r="TPH42" s="506"/>
      <c r="TPI42" s="506"/>
      <c r="TPJ42" s="506"/>
      <c r="TPK42" s="506"/>
      <c r="TPL42" s="506"/>
      <c r="TPM42" s="506"/>
      <c r="TPN42" s="506"/>
      <c r="TPO42" s="506"/>
      <c r="TPP42" s="506"/>
      <c r="TPQ42" s="506"/>
      <c r="TPR42" s="506"/>
      <c r="TPS42" s="506"/>
      <c r="TPT42" s="506"/>
      <c r="TPU42" s="506"/>
      <c r="TPV42" s="506"/>
      <c r="TPW42" s="506"/>
      <c r="TPX42" s="506"/>
      <c r="TPY42" s="506"/>
      <c r="TPZ42" s="506"/>
      <c r="TQA42" s="506"/>
      <c r="TQB42" s="506"/>
      <c r="TQC42" s="506"/>
      <c r="TQD42" s="506"/>
      <c r="TQE42" s="506"/>
      <c r="TQF42" s="506"/>
      <c r="TQG42" s="506"/>
      <c r="TQH42" s="506"/>
      <c r="TQI42" s="506"/>
      <c r="TQJ42" s="506"/>
      <c r="TQK42" s="506"/>
      <c r="TQL42" s="506"/>
      <c r="TQM42" s="506"/>
      <c r="TQN42" s="506"/>
      <c r="TQO42" s="506"/>
      <c r="TQP42" s="506"/>
      <c r="TQQ42" s="506"/>
      <c r="TQR42" s="506"/>
      <c r="TQS42" s="506"/>
      <c r="TQT42" s="506"/>
      <c r="TQU42" s="506"/>
      <c r="TQV42" s="506"/>
      <c r="TQW42" s="506"/>
      <c r="TQX42" s="506"/>
      <c r="TQY42" s="506"/>
      <c r="TQZ42" s="506"/>
      <c r="TRA42" s="506"/>
      <c r="TRB42" s="506"/>
      <c r="TRC42" s="506"/>
      <c r="TRD42" s="506"/>
      <c r="TRE42" s="506"/>
      <c r="TRF42" s="506"/>
      <c r="TRG42" s="506"/>
      <c r="TRH42" s="506"/>
      <c r="TRI42" s="506"/>
      <c r="TRJ42" s="506"/>
      <c r="TRK42" s="506"/>
      <c r="TRL42" s="506"/>
      <c r="TRM42" s="506"/>
      <c r="TRN42" s="506"/>
      <c r="TRO42" s="506"/>
      <c r="TRP42" s="506"/>
      <c r="TRQ42" s="506"/>
      <c r="TRR42" s="506"/>
      <c r="TRS42" s="506"/>
      <c r="TRT42" s="506"/>
      <c r="TRU42" s="506"/>
      <c r="TRV42" s="506"/>
      <c r="TRW42" s="506"/>
      <c r="TRX42" s="506"/>
      <c r="TRY42" s="506"/>
      <c r="TRZ42" s="506"/>
      <c r="TSA42" s="506"/>
      <c r="TSB42" s="506"/>
      <c r="TSC42" s="506"/>
      <c r="TSD42" s="506"/>
      <c r="TSE42" s="506"/>
      <c r="TSF42" s="506"/>
      <c r="TSG42" s="506"/>
      <c r="TSH42" s="506"/>
      <c r="TSI42" s="506"/>
      <c r="TSJ42" s="506"/>
      <c r="TSK42" s="506"/>
      <c r="TSL42" s="506"/>
      <c r="TSM42" s="506"/>
      <c r="TSN42" s="506"/>
      <c r="TSO42" s="506"/>
      <c r="TSP42" s="506"/>
      <c r="TSQ42" s="506"/>
      <c r="TSR42" s="506"/>
      <c r="TSS42" s="506"/>
      <c r="TST42" s="506"/>
      <c r="TSU42" s="506"/>
      <c r="TSV42" s="506"/>
      <c r="TSW42" s="506"/>
      <c r="TSX42" s="506"/>
      <c r="TSY42" s="506"/>
      <c r="TSZ42" s="506"/>
      <c r="TTA42" s="506"/>
      <c r="TTB42" s="506"/>
      <c r="TTC42" s="506"/>
      <c r="TTD42" s="506"/>
      <c r="TTE42" s="506"/>
      <c r="TTF42" s="506"/>
      <c r="TTG42" s="506"/>
      <c r="TTH42" s="506"/>
      <c r="TTI42" s="506"/>
      <c r="TTJ42" s="506"/>
      <c r="TTK42" s="506"/>
      <c r="TTL42" s="506"/>
      <c r="TTM42" s="506"/>
      <c r="TTN42" s="506"/>
      <c r="TTO42" s="506"/>
      <c r="TTP42" s="506"/>
      <c r="TTQ42" s="506"/>
      <c r="TTR42" s="506"/>
      <c r="TTS42" s="506"/>
      <c r="TTT42" s="506"/>
      <c r="TTU42" s="506"/>
      <c r="TTV42" s="506"/>
      <c r="TTW42" s="506"/>
      <c r="TTX42" s="506"/>
      <c r="TTY42" s="506"/>
      <c r="TTZ42" s="506"/>
      <c r="TUA42" s="506"/>
      <c r="TUB42" s="506"/>
      <c r="TUC42" s="506"/>
      <c r="TUD42" s="506"/>
      <c r="TUE42" s="506"/>
      <c r="TUF42" s="506"/>
      <c r="TUG42" s="506"/>
      <c r="TUH42" s="506"/>
      <c r="TUI42" s="506"/>
      <c r="TUJ42" s="506"/>
      <c r="TUK42" s="506"/>
      <c r="TUL42" s="506"/>
      <c r="TUM42" s="506"/>
      <c r="TUN42" s="506"/>
      <c r="TUO42" s="506"/>
      <c r="TUP42" s="506"/>
      <c r="TUQ42" s="506"/>
      <c r="TUR42" s="506"/>
      <c r="TUS42" s="506"/>
      <c r="TUT42" s="506"/>
      <c r="TUU42" s="506"/>
      <c r="TUV42" s="506"/>
      <c r="TUW42" s="506"/>
      <c r="TUX42" s="506"/>
      <c r="TUY42" s="506"/>
      <c r="TUZ42" s="506"/>
      <c r="TVA42" s="506"/>
      <c r="TVB42" s="506"/>
      <c r="TVC42" s="506"/>
      <c r="TVD42" s="506"/>
      <c r="TVE42" s="506"/>
      <c r="TVF42" s="506"/>
      <c r="TVG42" s="506"/>
      <c r="TVH42" s="506"/>
      <c r="TVI42" s="506"/>
      <c r="TVJ42" s="506"/>
      <c r="TVK42" s="506"/>
      <c r="TVL42" s="506"/>
      <c r="TVM42" s="506"/>
      <c r="TVN42" s="506"/>
      <c r="TVO42" s="506"/>
      <c r="TVP42" s="506"/>
      <c r="TVQ42" s="506"/>
      <c r="TVR42" s="506"/>
      <c r="TVS42" s="506"/>
      <c r="TVT42" s="506"/>
      <c r="TVU42" s="506"/>
      <c r="TVV42" s="506"/>
      <c r="TVW42" s="506"/>
      <c r="TVX42" s="506"/>
      <c r="TVY42" s="506"/>
      <c r="TVZ42" s="506"/>
      <c r="TWA42" s="506"/>
      <c r="TWB42" s="506"/>
      <c r="TWC42" s="506"/>
      <c r="TWD42" s="506"/>
      <c r="TWE42" s="506"/>
      <c r="TWF42" s="506"/>
      <c r="TWG42" s="506"/>
      <c r="TWH42" s="506"/>
      <c r="TWI42" s="506"/>
      <c r="TWJ42" s="506"/>
      <c r="TWK42" s="506"/>
      <c r="TWL42" s="506"/>
      <c r="TWM42" s="506"/>
      <c r="TWN42" s="506"/>
      <c r="TWO42" s="506"/>
      <c r="TWP42" s="506"/>
      <c r="TWQ42" s="506"/>
      <c r="TWR42" s="506"/>
      <c r="TWS42" s="506"/>
      <c r="TWT42" s="506"/>
      <c r="TWU42" s="506"/>
      <c r="TWV42" s="506"/>
      <c r="TWW42" s="506"/>
      <c r="TWX42" s="506"/>
      <c r="TWY42" s="506"/>
      <c r="TWZ42" s="506"/>
      <c r="TXA42" s="506"/>
      <c r="TXB42" s="506"/>
      <c r="TXC42" s="506"/>
      <c r="TXD42" s="506"/>
      <c r="TXE42" s="506"/>
      <c r="TXF42" s="506"/>
      <c r="TXG42" s="506"/>
      <c r="TXH42" s="506"/>
      <c r="TXI42" s="506"/>
      <c r="TXJ42" s="506"/>
      <c r="TXK42" s="506"/>
      <c r="TXL42" s="506"/>
      <c r="TXM42" s="506"/>
      <c r="TXN42" s="506"/>
      <c r="TXO42" s="506"/>
      <c r="TXP42" s="506"/>
      <c r="TXQ42" s="506"/>
      <c r="TXR42" s="506"/>
      <c r="TXS42" s="506"/>
      <c r="TXT42" s="506"/>
      <c r="TXU42" s="506"/>
      <c r="TXV42" s="506"/>
      <c r="TXW42" s="506"/>
      <c r="TXX42" s="506"/>
      <c r="TXY42" s="506"/>
      <c r="TXZ42" s="506"/>
      <c r="TYA42" s="506"/>
      <c r="TYB42" s="506"/>
      <c r="TYC42" s="506"/>
      <c r="TYD42" s="506"/>
      <c r="TYE42" s="506"/>
      <c r="TYF42" s="506"/>
      <c r="TYG42" s="506"/>
      <c r="TYH42" s="506"/>
      <c r="TYI42" s="506"/>
      <c r="TYJ42" s="506"/>
      <c r="TYK42" s="506"/>
      <c r="TYL42" s="506"/>
      <c r="TYM42" s="506"/>
      <c r="TYN42" s="506"/>
      <c r="TYO42" s="506"/>
      <c r="TYP42" s="506"/>
      <c r="TYQ42" s="506"/>
      <c r="TYR42" s="506"/>
      <c r="TYS42" s="506"/>
      <c r="TYT42" s="506"/>
      <c r="TYU42" s="506"/>
      <c r="TYV42" s="506"/>
      <c r="TYW42" s="506"/>
      <c r="TYX42" s="506"/>
      <c r="TYY42" s="506"/>
      <c r="TYZ42" s="506"/>
      <c r="TZA42" s="506"/>
      <c r="TZB42" s="506"/>
      <c r="TZC42" s="506"/>
      <c r="TZD42" s="506"/>
      <c r="TZE42" s="506"/>
      <c r="TZF42" s="506"/>
      <c r="TZG42" s="506"/>
      <c r="TZH42" s="506"/>
      <c r="TZI42" s="506"/>
      <c r="TZJ42" s="506"/>
      <c r="TZK42" s="506"/>
      <c r="TZL42" s="506"/>
      <c r="TZM42" s="506"/>
      <c r="TZN42" s="506"/>
      <c r="TZO42" s="506"/>
      <c r="TZP42" s="506"/>
      <c r="TZQ42" s="506"/>
      <c r="TZR42" s="506"/>
      <c r="TZS42" s="506"/>
      <c r="TZT42" s="506"/>
      <c r="TZU42" s="506"/>
      <c r="TZV42" s="506"/>
      <c r="TZW42" s="506"/>
      <c r="TZX42" s="506"/>
      <c r="TZY42" s="506"/>
      <c r="TZZ42" s="506"/>
      <c r="UAA42" s="506"/>
      <c r="UAB42" s="506"/>
      <c r="UAC42" s="506"/>
      <c r="UAD42" s="506"/>
      <c r="UAE42" s="506"/>
      <c r="UAF42" s="506"/>
      <c r="UAG42" s="506"/>
      <c r="UAH42" s="506"/>
      <c r="UAI42" s="506"/>
      <c r="UAJ42" s="506"/>
      <c r="UAK42" s="506"/>
      <c r="UAL42" s="506"/>
      <c r="UAM42" s="506"/>
      <c r="UAN42" s="506"/>
      <c r="UAO42" s="506"/>
      <c r="UAP42" s="506"/>
      <c r="UAQ42" s="506"/>
      <c r="UAR42" s="506"/>
      <c r="UAS42" s="506"/>
      <c r="UAT42" s="506"/>
      <c r="UAU42" s="506"/>
      <c r="UAV42" s="506"/>
      <c r="UAW42" s="506"/>
      <c r="UAX42" s="506"/>
      <c r="UAY42" s="506"/>
      <c r="UAZ42" s="506"/>
      <c r="UBA42" s="506"/>
      <c r="UBB42" s="506"/>
      <c r="UBC42" s="506"/>
      <c r="UBD42" s="506"/>
      <c r="UBE42" s="506"/>
      <c r="UBF42" s="506"/>
      <c r="UBG42" s="506"/>
      <c r="UBH42" s="506"/>
      <c r="UBI42" s="506"/>
      <c r="UBJ42" s="506"/>
      <c r="UBK42" s="506"/>
      <c r="UBL42" s="506"/>
      <c r="UBM42" s="506"/>
      <c r="UBN42" s="506"/>
      <c r="UBO42" s="506"/>
      <c r="UBP42" s="506"/>
      <c r="UBQ42" s="506"/>
      <c r="UBR42" s="506"/>
      <c r="UBS42" s="506"/>
      <c r="UBT42" s="506"/>
      <c r="UBU42" s="506"/>
      <c r="UBV42" s="506"/>
      <c r="UBW42" s="506"/>
      <c r="UBX42" s="506"/>
      <c r="UBY42" s="506"/>
      <c r="UBZ42" s="506"/>
      <c r="UCA42" s="506"/>
      <c r="UCB42" s="506"/>
      <c r="UCC42" s="506"/>
      <c r="UCD42" s="506"/>
      <c r="UCE42" s="506"/>
      <c r="UCF42" s="506"/>
      <c r="UCG42" s="506"/>
      <c r="UCH42" s="506"/>
      <c r="UCI42" s="506"/>
      <c r="UCJ42" s="506"/>
      <c r="UCK42" s="506"/>
      <c r="UCL42" s="506"/>
      <c r="UCM42" s="506"/>
      <c r="UCN42" s="506"/>
      <c r="UCO42" s="506"/>
      <c r="UCP42" s="506"/>
      <c r="UCQ42" s="506"/>
      <c r="UCR42" s="506"/>
      <c r="UCS42" s="506"/>
      <c r="UCT42" s="506"/>
      <c r="UCU42" s="506"/>
      <c r="UCV42" s="506"/>
      <c r="UCW42" s="506"/>
      <c r="UCX42" s="506"/>
      <c r="UCY42" s="506"/>
      <c r="UCZ42" s="506"/>
      <c r="UDA42" s="506"/>
      <c r="UDB42" s="506"/>
      <c r="UDC42" s="506"/>
      <c r="UDD42" s="506"/>
      <c r="UDE42" s="506"/>
      <c r="UDF42" s="506"/>
      <c r="UDG42" s="506"/>
      <c r="UDH42" s="506"/>
      <c r="UDI42" s="506"/>
      <c r="UDJ42" s="506"/>
      <c r="UDK42" s="506"/>
      <c r="UDL42" s="506"/>
      <c r="UDM42" s="506"/>
      <c r="UDN42" s="506"/>
      <c r="UDO42" s="506"/>
      <c r="UDP42" s="506"/>
      <c r="UDQ42" s="506"/>
      <c r="UDR42" s="506"/>
      <c r="UDS42" s="506"/>
      <c r="UDT42" s="506"/>
      <c r="UDU42" s="506"/>
      <c r="UDV42" s="506"/>
      <c r="UDW42" s="506"/>
      <c r="UDX42" s="506"/>
      <c r="UDY42" s="506"/>
      <c r="UDZ42" s="506"/>
      <c r="UEA42" s="506"/>
      <c r="UEB42" s="506"/>
      <c r="UEC42" s="506"/>
      <c r="UED42" s="506"/>
      <c r="UEE42" s="506"/>
      <c r="UEF42" s="506"/>
      <c r="UEG42" s="506"/>
      <c r="UEH42" s="506"/>
      <c r="UEI42" s="506"/>
      <c r="UEJ42" s="506"/>
      <c r="UEK42" s="506"/>
      <c r="UEL42" s="506"/>
      <c r="UEM42" s="506"/>
      <c r="UEN42" s="506"/>
      <c r="UEO42" s="506"/>
      <c r="UEP42" s="506"/>
      <c r="UEQ42" s="506"/>
      <c r="UER42" s="506"/>
      <c r="UES42" s="506"/>
      <c r="UET42" s="506"/>
      <c r="UEU42" s="506"/>
      <c r="UEV42" s="506"/>
      <c r="UEW42" s="506"/>
      <c r="UEX42" s="506"/>
      <c r="UEY42" s="506"/>
      <c r="UEZ42" s="506"/>
      <c r="UFA42" s="506"/>
      <c r="UFB42" s="506"/>
      <c r="UFC42" s="506"/>
      <c r="UFD42" s="506"/>
      <c r="UFE42" s="506"/>
      <c r="UFF42" s="506"/>
      <c r="UFG42" s="506"/>
      <c r="UFH42" s="506"/>
      <c r="UFI42" s="506"/>
      <c r="UFJ42" s="506"/>
      <c r="UFK42" s="506"/>
      <c r="UFL42" s="506"/>
      <c r="UFM42" s="506"/>
      <c r="UFN42" s="506"/>
      <c r="UFO42" s="506"/>
      <c r="UFP42" s="506"/>
      <c r="UFQ42" s="506"/>
      <c r="UFR42" s="506"/>
      <c r="UFS42" s="506"/>
      <c r="UFT42" s="506"/>
      <c r="UFU42" s="506"/>
      <c r="UFV42" s="506"/>
      <c r="UFW42" s="506"/>
      <c r="UFX42" s="506"/>
      <c r="UFY42" s="506"/>
      <c r="UFZ42" s="506"/>
      <c r="UGA42" s="506"/>
      <c r="UGB42" s="506"/>
      <c r="UGC42" s="506"/>
      <c r="UGD42" s="506"/>
      <c r="UGE42" s="506"/>
      <c r="UGF42" s="506"/>
      <c r="UGG42" s="506"/>
      <c r="UGH42" s="506"/>
      <c r="UGI42" s="506"/>
      <c r="UGJ42" s="506"/>
      <c r="UGK42" s="506"/>
      <c r="UGL42" s="506"/>
      <c r="UGM42" s="506"/>
      <c r="UGN42" s="506"/>
      <c r="UGO42" s="506"/>
      <c r="UGP42" s="506"/>
      <c r="UGQ42" s="506"/>
      <c r="UGR42" s="506"/>
      <c r="UGS42" s="506"/>
      <c r="UGT42" s="506"/>
      <c r="UGU42" s="506"/>
      <c r="UGV42" s="506"/>
      <c r="UGW42" s="506"/>
      <c r="UGX42" s="506"/>
      <c r="UGY42" s="506"/>
      <c r="UGZ42" s="506"/>
      <c r="UHA42" s="506"/>
      <c r="UHB42" s="506"/>
      <c r="UHC42" s="506"/>
      <c r="UHD42" s="506"/>
      <c r="UHE42" s="506"/>
      <c r="UHF42" s="506"/>
      <c r="UHG42" s="506"/>
      <c r="UHH42" s="506"/>
      <c r="UHI42" s="506"/>
      <c r="UHJ42" s="506"/>
      <c r="UHK42" s="506"/>
      <c r="UHL42" s="506"/>
      <c r="UHM42" s="506"/>
      <c r="UHN42" s="506"/>
      <c r="UHO42" s="506"/>
      <c r="UHP42" s="506"/>
      <c r="UHQ42" s="506"/>
      <c r="UHR42" s="506"/>
      <c r="UHS42" s="506"/>
      <c r="UHT42" s="506"/>
      <c r="UHU42" s="506"/>
      <c r="UHV42" s="506"/>
      <c r="UHW42" s="506"/>
      <c r="UHX42" s="506"/>
      <c r="UHY42" s="506"/>
      <c r="UHZ42" s="506"/>
      <c r="UIA42" s="506"/>
      <c r="UIB42" s="506"/>
      <c r="UIC42" s="506"/>
      <c r="UID42" s="506"/>
      <c r="UIE42" s="506"/>
      <c r="UIF42" s="506"/>
      <c r="UIG42" s="506"/>
      <c r="UIH42" s="506"/>
      <c r="UII42" s="506"/>
      <c r="UIJ42" s="506"/>
      <c r="UIK42" s="506"/>
      <c r="UIL42" s="506"/>
      <c r="UIM42" s="506"/>
      <c r="UIN42" s="506"/>
      <c r="UIO42" s="506"/>
      <c r="UIP42" s="506"/>
      <c r="UIQ42" s="506"/>
      <c r="UIR42" s="506"/>
      <c r="UIS42" s="506"/>
      <c r="UIT42" s="506"/>
      <c r="UIU42" s="506"/>
      <c r="UIV42" s="506"/>
      <c r="UIW42" s="506"/>
      <c r="UIX42" s="506"/>
      <c r="UIY42" s="506"/>
      <c r="UIZ42" s="506"/>
      <c r="UJA42" s="506"/>
      <c r="UJB42" s="506"/>
      <c r="UJC42" s="506"/>
      <c r="UJD42" s="506"/>
      <c r="UJE42" s="506"/>
      <c r="UJF42" s="506"/>
      <c r="UJG42" s="506"/>
      <c r="UJH42" s="506"/>
      <c r="UJI42" s="506"/>
      <c r="UJJ42" s="506"/>
      <c r="UJK42" s="506"/>
      <c r="UJL42" s="506"/>
      <c r="UJM42" s="506"/>
      <c r="UJN42" s="506"/>
      <c r="UJO42" s="506"/>
      <c r="UJP42" s="506"/>
      <c r="UJQ42" s="506"/>
      <c r="UJR42" s="506"/>
      <c r="UJS42" s="506"/>
      <c r="UJT42" s="506"/>
      <c r="UJU42" s="506"/>
      <c r="UJV42" s="506"/>
      <c r="UJW42" s="506"/>
      <c r="UJX42" s="506"/>
      <c r="UJY42" s="506"/>
      <c r="UJZ42" s="506"/>
      <c r="UKA42" s="506"/>
      <c r="UKB42" s="506"/>
      <c r="UKC42" s="506"/>
      <c r="UKD42" s="506"/>
      <c r="UKE42" s="506"/>
      <c r="UKF42" s="506"/>
      <c r="UKG42" s="506"/>
      <c r="UKH42" s="506"/>
      <c r="UKI42" s="506"/>
      <c r="UKJ42" s="506"/>
      <c r="UKK42" s="506"/>
      <c r="UKL42" s="506"/>
      <c r="UKM42" s="506"/>
      <c r="UKN42" s="506"/>
      <c r="UKO42" s="506"/>
      <c r="UKP42" s="506"/>
      <c r="UKQ42" s="506"/>
      <c r="UKR42" s="506"/>
      <c r="UKS42" s="506"/>
      <c r="UKT42" s="506"/>
      <c r="UKU42" s="506"/>
      <c r="UKV42" s="506"/>
      <c r="UKW42" s="506"/>
      <c r="UKX42" s="506"/>
      <c r="UKY42" s="506"/>
      <c r="UKZ42" s="506"/>
      <c r="ULA42" s="506"/>
      <c r="ULB42" s="506"/>
      <c r="ULC42" s="506"/>
      <c r="ULD42" s="506"/>
      <c r="ULE42" s="506"/>
      <c r="ULF42" s="506"/>
      <c r="ULG42" s="506"/>
      <c r="ULH42" s="506"/>
      <c r="ULI42" s="506"/>
      <c r="ULJ42" s="506"/>
      <c r="ULK42" s="506"/>
      <c r="ULL42" s="506"/>
      <c r="ULM42" s="506"/>
      <c r="ULN42" s="506"/>
      <c r="ULO42" s="506"/>
      <c r="ULP42" s="506"/>
      <c r="ULQ42" s="506"/>
      <c r="ULR42" s="506"/>
      <c r="ULS42" s="506"/>
      <c r="ULT42" s="506"/>
      <c r="ULU42" s="506"/>
      <c r="ULV42" s="506"/>
      <c r="ULW42" s="506"/>
      <c r="ULX42" s="506"/>
      <c r="ULY42" s="506"/>
      <c r="ULZ42" s="506"/>
      <c r="UMA42" s="506"/>
      <c r="UMB42" s="506"/>
      <c r="UMC42" s="506"/>
      <c r="UMD42" s="506"/>
      <c r="UME42" s="506"/>
      <c r="UMF42" s="506"/>
      <c r="UMG42" s="506"/>
      <c r="UMH42" s="506"/>
      <c r="UMI42" s="506"/>
      <c r="UMJ42" s="506"/>
      <c r="UMK42" s="506"/>
      <c r="UML42" s="506"/>
      <c r="UMM42" s="506"/>
      <c r="UMN42" s="506"/>
      <c r="UMO42" s="506"/>
      <c r="UMP42" s="506"/>
      <c r="UMQ42" s="506"/>
      <c r="UMR42" s="506"/>
      <c r="UMS42" s="506"/>
      <c r="UMT42" s="506"/>
      <c r="UMU42" s="506"/>
      <c r="UMV42" s="506"/>
      <c r="UMW42" s="506"/>
      <c r="UMX42" s="506"/>
      <c r="UMY42" s="506"/>
      <c r="UMZ42" s="506"/>
      <c r="UNA42" s="506"/>
      <c r="UNB42" s="506"/>
      <c r="UNC42" s="506"/>
      <c r="UND42" s="506"/>
      <c r="UNE42" s="506"/>
      <c r="UNF42" s="506"/>
      <c r="UNG42" s="506"/>
      <c r="UNH42" s="506"/>
      <c r="UNI42" s="506"/>
      <c r="UNJ42" s="506"/>
      <c r="UNK42" s="506"/>
      <c r="UNL42" s="506"/>
      <c r="UNM42" s="506"/>
      <c r="UNN42" s="506"/>
      <c r="UNO42" s="506"/>
      <c r="UNP42" s="506"/>
      <c r="UNQ42" s="506"/>
      <c r="UNR42" s="506"/>
      <c r="UNS42" s="506"/>
      <c r="UNT42" s="506"/>
      <c r="UNU42" s="506"/>
      <c r="UNV42" s="506"/>
      <c r="UNW42" s="506"/>
      <c r="UNX42" s="506"/>
      <c r="UNY42" s="506"/>
      <c r="UNZ42" s="506"/>
      <c r="UOA42" s="506"/>
      <c r="UOB42" s="506"/>
      <c r="UOC42" s="506"/>
      <c r="UOD42" s="506"/>
      <c r="UOE42" s="506"/>
      <c r="UOF42" s="506"/>
      <c r="UOG42" s="506"/>
      <c r="UOH42" s="506"/>
      <c r="UOI42" s="506"/>
      <c r="UOJ42" s="506"/>
      <c r="UOK42" s="506"/>
      <c r="UOL42" s="506"/>
      <c r="UOM42" s="506"/>
      <c r="UON42" s="506"/>
      <c r="UOO42" s="506"/>
      <c r="UOP42" s="506"/>
      <c r="UOQ42" s="506"/>
      <c r="UOR42" s="506"/>
      <c r="UOS42" s="506"/>
      <c r="UOT42" s="506"/>
      <c r="UOU42" s="506"/>
      <c r="UOV42" s="506"/>
      <c r="UOW42" s="506"/>
      <c r="UOX42" s="506"/>
      <c r="UOY42" s="506"/>
      <c r="UOZ42" s="506"/>
      <c r="UPA42" s="506"/>
      <c r="UPB42" s="506"/>
      <c r="UPC42" s="506"/>
      <c r="UPD42" s="506"/>
      <c r="UPE42" s="506"/>
      <c r="UPF42" s="506"/>
      <c r="UPG42" s="506"/>
      <c r="UPH42" s="506"/>
      <c r="UPI42" s="506"/>
      <c r="UPJ42" s="506"/>
      <c r="UPK42" s="506"/>
      <c r="UPL42" s="506"/>
      <c r="UPM42" s="506"/>
      <c r="UPN42" s="506"/>
      <c r="UPO42" s="506"/>
      <c r="UPP42" s="506"/>
      <c r="UPQ42" s="506"/>
      <c r="UPR42" s="506"/>
      <c r="UPS42" s="506"/>
      <c r="UPT42" s="506"/>
      <c r="UPU42" s="506"/>
      <c r="UPV42" s="506"/>
      <c r="UPW42" s="506"/>
      <c r="UPX42" s="506"/>
      <c r="UPY42" s="506"/>
      <c r="UPZ42" s="506"/>
      <c r="UQA42" s="506"/>
      <c r="UQB42" s="506"/>
      <c r="UQC42" s="506"/>
      <c r="UQD42" s="506"/>
      <c r="UQE42" s="506"/>
      <c r="UQF42" s="506"/>
      <c r="UQG42" s="506"/>
      <c r="UQH42" s="506"/>
      <c r="UQI42" s="506"/>
      <c r="UQJ42" s="506"/>
      <c r="UQK42" s="506"/>
      <c r="UQL42" s="506"/>
      <c r="UQM42" s="506"/>
      <c r="UQN42" s="506"/>
      <c r="UQO42" s="506"/>
      <c r="UQP42" s="506"/>
      <c r="UQQ42" s="506"/>
      <c r="UQR42" s="506"/>
      <c r="UQS42" s="506"/>
      <c r="UQT42" s="506"/>
      <c r="UQU42" s="506"/>
      <c r="UQV42" s="506"/>
      <c r="UQW42" s="506"/>
      <c r="UQX42" s="506"/>
      <c r="UQY42" s="506"/>
      <c r="UQZ42" s="506"/>
      <c r="URA42" s="506"/>
      <c r="URB42" s="506"/>
      <c r="URC42" s="506"/>
      <c r="URD42" s="506"/>
      <c r="URE42" s="506"/>
      <c r="URF42" s="506"/>
      <c r="URG42" s="506"/>
      <c r="URH42" s="506"/>
      <c r="URI42" s="506"/>
      <c r="URJ42" s="506"/>
      <c r="URK42" s="506"/>
      <c r="URL42" s="506"/>
      <c r="URM42" s="506"/>
      <c r="URN42" s="506"/>
      <c r="URO42" s="506"/>
      <c r="URP42" s="506"/>
      <c r="URQ42" s="506"/>
      <c r="URR42" s="506"/>
      <c r="URS42" s="506"/>
      <c r="URT42" s="506"/>
      <c r="URU42" s="506"/>
      <c r="URV42" s="506"/>
      <c r="URW42" s="506"/>
      <c r="URX42" s="506"/>
      <c r="URY42" s="506"/>
      <c r="URZ42" s="506"/>
      <c r="USA42" s="506"/>
      <c r="USB42" s="506"/>
      <c r="USC42" s="506"/>
      <c r="USD42" s="506"/>
      <c r="USE42" s="506"/>
      <c r="USF42" s="506"/>
      <c r="USG42" s="506"/>
      <c r="USH42" s="506"/>
      <c r="USI42" s="506"/>
      <c r="USJ42" s="506"/>
      <c r="USK42" s="506"/>
      <c r="USL42" s="506"/>
      <c r="USM42" s="506"/>
      <c r="USN42" s="506"/>
      <c r="USO42" s="506"/>
      <c r="USP42" s="506"/>
      <c r="USQ42" s="506"/>
      <c r="USR42" s="506"/>
      <c r="USS42" s="506"/>
      <c r="UST42" s="506"/>
      <c r="USU42" s="506"/>
      <c r="USV42" s="506"/>
      <c r="USW42" s="506"/>
      <c r="USX42" s="506"/>
      <c r="USY42" s="506"/>
      <c r="USZ42" s="506"/>
      <c r="UTA42" s="506"/>
      <c r="UTB42" s="506"/>
      <c r="UTC42" s="506"/>
      <c r="UTD42" s="506"/>
      <c r="UTE42" s="506"/>
      <c r="UTF42" s="506"/>
      <c r="UTG42" s="506"/>
      <c r="UTH42" s="506"/>
      <c r="UTI42" s="506"/>
      <c r="UTJ42" s="506"/>
      <c r="UTK42" s="506"/>
      <c r="UTL42" s="506"/>
      <c r="UTM42" s="506"/>
      <c r="UTN42" s="506"/>
      <c r="UTO42" s="506"/>
      <c r="UTP42" s="506"/>
      <c r="UTQ42" s="506"/>
      <c r="UTR42" s="506"/>
      <c r="UTS42" s="506"/>
      <c r="UTT42" s="506"/>
      <c r="UTU42" s="506"/>
      <c r="UTV42" s="506"/>
      <c r="UTW42" s="506"/>
      <c r="UTX42" s="506"/>
      <c r="UTY42" s="506"/>
      <c r="UTZ42" s="506"/>
      <c r="UUA42" s="506"/>
      <c r="UUB42" s="506"/>
      <c r="UUC42" s="506"/>
      <c r="UUD42" s="506"/>
      <c r="UUE42" s="506"/>
      <c r="UUF42" s="506"/>
      <c r="UUG42" s="506"/>
      <c r="UUH42" s="506"/>
      <c r="UUI42" s="506"/>
      <c r="UUJ42" s="506"/>
      <c r="UUK42" s="506"/>
      <c r="UUL42" s="506"/>
      <c r="UUM42" s="506"/>
      <c r="UUN42" s="506"/>
      <c r="UUO42" s="506"/>
      <c r="UUP42" s="506"/>
      <c r="UUQ42" s="506"/>
      <c r="UUR42" s="506"/>
      <c r="UUS42" s="506"/>
      <c r="UUT42" s="506"/>
      <c r="UUU42" s="506"/>
      <c r="UUV42" s="506"/>
      <c r="UUW42" s="506"/>
      <c r="UUX42" s="506"/>
      <c r="UUY42" s="506"/>
      <c r="UUZ42" s="506"/>
      <c r="UVA42" s="506"/>
      <c r="UVB42" s="506"/>
      <c r="UVC42" s="506"/>
      <c r="UVD42" s="506"/>
      <c r="UVE42" s="506"/>
      <c r="UVF42" s="506"/>
      <c r="UVG42" s="506"/>
      <c r="UVH42" s="506"/>
      <c r="UVI42" s="506"/>
      <c r="UVJ42" s="506"/>
      <c r="UVK42" s="506"/>
      <c r="UVL42" s="506"/>
      <c r="UVM42" s="506"/>
      <c r="UVN42" s="506"/>
      <c r="UVO42" s="506"/>
      <c r="UVP42" s="506"/>
      <c r="UVQ42" s="506"/>
      <c r="UVR42" s="506"/>
      <c r="UVS42" s="506"/>
      <c r="UVT42" s="506"/>
      <c r="UVU42" s="506"/>
      <c r="UVV42" s="506"/>
      <c r="UVW42" s="506"/>
      <c r="UVX42" s="506"/>
      <c r="UVY42" s="506"/>
      <c r="UVZ42" s="506"/>
      <c r="UWA42" s="506"/>
      <c r="UWB42" s="506"/>
      <c r="UWC42" s="506"/>
      <c r="UWD42" s="506"/>
      <c r="UWE42" s="506"/>
      <c r="UWF42" s="506"/>
      <c r="UWG42" s="506"/>
      <c r="UWH42" s="506"/>
      <c r="UWI42" s="506"/>
      <c r="UWJ42" s="506"/>
      <c r="UWK42" s="506"/>
      <c r="UWL42" s="506"/>
      <c r="UWM42" s="506"/>
      <c r="UWN42" s="506"/>
      <c r="UWO42" s="506"/>
      <c r="UWP42" s="506"/>
      <c r="UWQ42" s="506"/>
      <c r="UWR42" s="506"/>
      <c r="UWS42" s="506"/>
      <c r="UWT42" s="506"/>
      <c r="UWU42" s="506"/>
      <c r="UWV42" s="506"/>
      <c r="UWW42" s="506"/>
      <c r="UWX42" s="506"/>
      <c r="UWY42" s="506"/>
      <c r="UWZ42" s="506"/>
      <c r="UXA42" s="506"/>
      <c r="UXB42" s="506"/>
      <c r="UXC42" s="506"/>
      <c r="UXD42" s="506"/>
      <c r="UXE42" s="506"/>
      <c r="UXF42" s="506"/>
      <c r="UXG42" s="506"/>
      <c r="UXH42" s="506"/>
      <c r="UXI42" s="506"/>
      <c r="UXJ42" s="506"/>
      <c r="UXK42" s="506"/>
      <c r="UXL42" s="506"/>
      <c r="UXM42" s="506"/>
      <c r="UXN42" s="506"/>
      <c r="UXO42" s="506"/>
      <c r="UXP42" s="506"/>
      <c r="UXQ42" s="506"/>
      <c r="UXR42" s="506"/>
      <c r="UXS42" s="506"/>
      <c r="UXT42" s="506"/>
      <c r="UXU42" s="506"/>
      <c r="UXV42" s="506"/>
      <c r="UXW42" s="506"/>
      <c r="UXX42" s="506"/>
      <c r="UXY42" s="506"/>
      <c r="UXZ42" s="506"/>
      <c r="UYA42" s="506"/>
      <c r="UYB42" s="506"/>
      <c r="UYC42" s="506"/>
      <c r="UYD42" s="506"/>
      <c r="UYE42" s="506"/>
      <c r="UYF42" s="506"/>
      <c r="UYG42" s="506"/>
      <c r="UYH42" s="506"/>
      <c r="UYI42" s="506"/>
      <c r="UYJ42" s="506"/>
      <c r="UYK42" s="506"/>
      <c r="UYL42" s="506"/>
      <c r="UYM42" s="506"/>
      <c r="UYN42" s="506"/>
      <c r="UYO42" s="506"/>
      <c r="UYP42" s="506"/>
      <c r="UYQ42" s="506"/>
      <c r="UYR42" s="506"/>
      <c r="UYS42" s="506"/>
      <c r="UYT42" s="506"/>
      <c r="UYU42" s="506"/>
      <c r="UYV42" s="506"/>
      <c r="UYW42" s="506"/>
      <c r="UYX42" s="506"/>
      <c r="UYY42" s="506"/>
      <c r="UYZ42" s="506"/>
      <c r="UZA42" s="506"/>
      <c r="UZB42" s="506"/>
      <c r="UZC42" s="506"/>
      <c r="UZD42" s="506"/>
      <c r="UZE42" s="506"/>
      <c r="UZF42" s="506"/>
      <c r="UZG42" s="506"/>
      <c r="UZH42" s="506"/>
      <c r="UZI42" s="506"/>
      <c r="UZJ42" s="506"/>
      <c r="UZK42" s="506"/>
      <c r="UZL42" s="506"/>
      <c r="UZM42" s="506"/>
      <c r="UZN42" s="506"/>
      <c r="UZO42" s="506"/>
      <c r="UZP42" s="506"/>
      <c r="UZQ42" s="506"/>
      <c r="UZR42" s="506"/>
      <c r="UZS42" s="506"/>
      <c r="UZT42" s="506"/>
      <c r="UZU42" s="506"/>
      <c r="UZV42" s="506"/>
      <c r="UZW42" s="506"/>
      <c r="UZX42" s="506"/>
      <c r="UZY42" s="506"/>
      <c r="UZZ42" s="506"/>
      <c r="VAA42" s="506"/>
      <c r="VAB42" s="506"/>
      <c r="VAC42" s="506"/>
      <c r="VAD42" s="506"/>
      <c r="VAE42" s="506"/>
      <c r="VAF42" s="506"/>
      <c r="VAG42" s="506"/>
      <c r="VAH42" s="506"/>
      <c r="VAI42" s="506"/>
      <c r="VAJ42" s="506"/>
      <c r="VAK42" s="506"/>
      <c r="VAL42" s="506"/>
      <c r="VAM42" s="506"/>
      <c r="VAN42" s="506"/>
      <c r="VAO42" s="506"/>
      <c r="VAP42" s="506"/>
      <c r="VAQ42" s="506"/>
      <c r="VAR42" s="506"/>
      <c r="VAS42" s="506"/>
      <c r="VAT42" s="506"/>
      <c r="VAU42" s="506"/>
      <c r="VAV42" s="506"/>
      <c r="VAW42" s="506"/>
      <c r="VAX42" s="506"/>
      <c r="VAY42" s="506"/>
      <c r="VAZ42" s="506"/>
      <c r="VBA42" s="506"/>
      <c r="VBB42" s="506"/>
      <c r="VBC42" s="506"/>
      <c r="VBD42" s="506"/>
      <c r="VBE42" s="506"/>
      <c r="VBF42" s="506"/>
      <c r="VBG42" s="506"/>
      <c r="VBH42" s="506"/>
      <c r="VBI42" s="506"/>
      <c r="VBJ42" s="506"/>
      <c r="VBK42" s="506"/>
      <c r="VBL42" s="506"/>
      <c r="VBM42" s="506"/>
      <c r="VBN42" s="506"/>
      <c r="VBO42" s="506"/>
      <c r="VBP42" s="506"/>
      <c r="VBQ42" s="506"/>
      <c r="VBR42" s="506"/>
      <c r="VBS42" s="506"/>
      <c r="VBT42" s="506"/>
      <c r="VBU42" s="506"/>
      <c r="VBV42" s="506"/>
      <c r="VBW42" s="506"/>
      <c r="VBX42" s="506"/>
      <c r="VBY42" s="506"/>
      <c r="VBZ42" s="506"/>
      <c r="VCA42" s="506"/>
      <c r="VCB42" s="506"/>
      <c r="VCC42" s="506"/>
      <c r="VCD42" s="506"/>
      <c r="VCE42" s="506"/>
      <c r="VCF42" s="506"/>
      <c r="VCG42" s="506"/>
      <c r="VCH42" s="506"/>
      <c r="VCI42" s="506"/>
      <c r="VCJ42" s="506"/>
      <c r="VCK42" s="506"/>
      <c r="VCL42" s="506"/>
      <c r="VCM42" s="506"/>
      <c r="VCN42" s="506"/>
      <c r="VCO42" s="506"/>
      <c r="VCP42" s="506"/>
      <c r="VCQ42" s="506"/>
      <c r="VCR42" s="506"/>
      <c r="VCS42" s="506"/>
      <c r="VCT42" s="506"/>
      <c r="VCU42" s="506"/>
      <c r="VCV42" s="506"/>
      <c r="VCW42" s="506"/>
      <c r="VCX42" s="506"/>
      <c r="VCY42" s="506"/>
      <c r="VCZ42" s="506"/>
      <c r="VDA42" s="506"/>
      <c r="VDB42" s="506"/>
      <c r="VDC42" s="506"/>
      <c r="VDD42" s="506"/>
      <c r="VDE42" s="506"/>
      <c r="VDF42" s="506"/>
      <c r="VDG42" s="506"/>
      <c r="VDH42" s="506"/>
      <c r="VDI42" s="506"/>
      <c r="VDJ42" s="506"/>
      <c r="VDK42" s="506"/>
      <c r="VDL42" s="506"/>
      <c r="VDM42" s="506"/>
      <c r="VDN42" s="506"/>
      <c r="VDO42" s="506"/>
      <c r="VDP42" s="506"/>
      <c r="VDQ42" s="506"/>
      <c r="VDR42" s="506"/>
      <c r="VDS42" s="506"/>
      <c r="VDT42" s="506"/>
      <c r="VDU42" s="506"/>
      <c r="VDV42" s="506"/>
      <c r="VDW42" s="506"/>
      <c r="VDX42" s="506"/>
      <c r="VDY42" s="506"/>
      <c r="VDZ42" s="506"/>
      <c r="VEA42" s="506"/>
      <c r="VEB42" s="506"/>
      <c r="VEC42" s="506"/>
      <c r="VED42" s="506"/>
      <c r="VEE42" s="506"/>
      <c r="VEF42" s="506"/>
      <c r="VEG42" s="506"/>
      <c r="VEH42" s="506"/>
      <c r="VEI42" s="506"/>
      <c r="VEJ42" s="506"/>
      <c r="VEK42" s="506"/>
      <c r="VEL42" s="506"/>
      <c r="VEM42" s="506"/>
      <c r="VEN42" s="506"/>
      <c r="VEO42" s="506"/>
      <c r="VEP42" s="506"/>
      <c r="VEQ42" s="506"/>
      <c r="VER42" s="506"/>
      <c r="VES42" s="506"/>
      <c r="VET42" s="506"/>
      <c r="VEU42" s="506"/>
      <c r="VEV42" s="506"/>
      <c r="VEW42" s="506"/>
      <c r="VEX42" s="506"/>
      <c r="VEY42" s="506"/>
      <c r="VEZ42" s="506"/>
      <c r="VFA42" s="506"/>
      <c r="VFB42" s="506"/>
      <c r="VFC42" s="506"/>
      <c r="VFD42" s="506"/>
      <c r="VFE42" s="506"/>
      <c r="VFF42" s="506"/>
      <c r="VFG42" s="506"/>
      <c r="VFH42" s="506"/>
      <c r="VFI42" s="506"/>
      <c r="VFJ42" s="506"/>
      <c r="VFK42" s="506"/>
      <c r="VFL42" s="506"/>
      <c r="VFM42" s="506"/>
      <c r="VFN42" s="506"/>
      <c r="VFO42" s="506"/>
      <c r="VFP42" s="506"/>
      <c r="VFQ42" s="506"/>
      <c r="VFR42" s="506"/>
      <c r="VFS42" s="506"/>
      <c r="VFT42" s="506"/>
      <c r="VFU42" s="506"/>
      <c r="VFV42" s="506"/>
      <c r="VFW42" s="506"/>
      <c r="VFX42" s="506"/>
      <c r="VFY42" s="506"/>
      <c r="VFZ42" s="506"/>
      <c r="VGA42" s="506"/>
      <c r="VGB42" s="506"/>
      <c r="VGC42" s="506"/>
      <c r="VGD42" s="506"/>
      <c r="VGE42" s="506"/>
      <c r="VGF42" s="506"/>
      <c r="VGG42" s="506"/>
      <c r="VGH42" s="506"/>
      <c r="VGI42" s="506"/>
      <c r="VGJ42" s="506"/>
      <c r="VGK42" s="506"/>
      <c r="VGL42" s="506"/>
      <c r="VGM42" s="506"/>
      <c r="VGN42" s="506"/>
      <c r="VGO42" s="506"/>
      <c r="VGP42" s="506"/>
      <c r="VGQ42" s="506"/>
      <c r="VGR42" s="506"/>
      <c r="VGS42" s="506"/>
      <c r="VGT42" s="506"/>
      <c r="VGU42" s="506"/>
      <c r="VGV42" s="506"/>
      <c r="VGW42" s="506"/>
      <c r="VGX42" s="506"/>
      <c r="VGY42" s="506"/>
      <c r="VGZ42" s="506"/>
      <c r="VHA42" s="506"/>
      <c r="VHB42" s="506"/>
      <c r="VHC42" s="506"/>
      <c r="VHD42" s="506"/>
      <c r="VHE42" s="506"/>
      <c r="VHF42" s="506"/>
      <c r="VHG42" s="506"/>
      <c r="VHH42" s="506"/>
      <c r="VHI42" s="506"/>
      <c r="VHJ42" s="506"/>
      <c r="VHK42" s="506"/>
      <c r="VHL42" s="506"/>
      <c r="VHM42" s="506"/>
      <c r="VHN42" s="506"/>
      <c r="VHO42" s="506"/>
      <c r="VHP42" s="506"/>
      <c r="VHQ42" s="506"/>
      <c r="VHR42" s="506"/>
      <c r="VHS42" s="506"/>
      <c r="VHT42" s="506"/>
      <c r="VHU42" s="506"/>
      <c r="VHV42" s="506"/>
      <c r="VHW42" s="506"/>
      <c r="VHX42" s="506"/>
      <c r="VHY42" s="506"/>
      <c r="VHZ42" s="506"/>
      <c r="VIA42" s="506"/>
      <c r="VIB42" s="506"/>
      <c r="VIC42" s="506"/>
      <c r="VID42" s="506"/>
      <c r="VIE42" s="506"/>
      <c r="VIF42" s="506"/>
      <c r="VIG42" s="506"/>
      <c r="VIH42" s="506"/>
      <c r="VII42" s="506"/>
      <c r="VIJ42" s="506"/>
      <c r="VIK42" s="506"/>
      <c r="VIL42" s="506"/>
      <c r="VIM42" s="506"/>
      <c r="VIN42" s="506"/>
      <c r="VIO42" s="506"/>
      <c r="VIP42" s="506"/>
      <c r="VIQ42" s="506"/>
      <c r="VIR42" s="506"/>
      <c r="VIS42" s="506"/>
      <c r="VIT42" s="506"/>
      <c r="VIU42" s="506"/>
      <c r="VIV42" s="506"/>
      <c r="VIW42" s="506"/>
      <c r="VIX42" s="506"/>
      <c r="VIY42" s="506"/>
      <c r="VIZ42" s="506"/>
      <c r="VJA42" s="506"/>
      <c r="VJB42" s="506"/>
      <c r="VJC42" s="506"/>
      <c r="VJD42" s="506"/>
      <c r="VJE42" s="506"/>
      <c r="VJF42" s="506"/>
      <c r="VJG42" s="506"/>
      <c r="VJH42" s="506"/>
      <c r="VJI42" s="506"/>
      <c r="VJJ42" s="506"/>
      <c r="VJK42" s="506"/>
      <c r="VJL42" s="506"/>
      <c r="VJM42" s="506"/>
      <c r="VJN42" s="506"/>
      <c r="VJO42" s="506"/>
      <c r="VJP42" s="506"/>
      <c r="VJQ42" s="506"/>
      <c r="VJR42" s="506"/>
      <c r="VJS42" s="506"/>
      <c r="VJT42" s="506"/>
      <c r="VJU42" s="506"/>
      <c r="VJV42" s="506"/>
      <c r="VJW42" s="506"/>
      <c r="VJX42" s="506"/>
      <c r="VJY42" s="506"/>
      <c r="VJZ42" s="506"/>
      <c r="VKA42" s="506"/>
      <c r="VKB42" s="506"/>
      <c r="VKC42" s="506"/>
      <c r="VKD42" s="506"/>
      <c r="VKE42" s="506"/>
      <c r="VKF42" s="506"/>
      <c r="VKG42" s="506"/>
      <c r="VKH42" s="506"/>
      <c r="VKI42" s="506"/>
      <c r="VKJ42" s="506"/>
      <c r="VKK42" s="506"/>
      <c r="VKL42" s="506"/>
      <c r="VKM42" s="506"/>
      <c r="VKN42" s="506"/>
      <c r="VKO42" s="506"/>
      <c r="VKP42" s="506"/>
      <c r="VKQ42" s="506"/>
      <c r="VKR42" s="506"/>
      <c r="VKS42" s="506"/>
      <c r="VKT42" s="506"/>
      <c r="VKU42" s="506"/>
      <c r="VKV42" s="506"/>
      <c r="VKW42" s="506"/>
      <c r="VKX42" s="506"/>
      <c r="VKY42" s="506"/>
      <c r="VKZ42" s="506"/>
      <c r="VLA42" s="506"/>
      <c r="VLB42" s="506"/>
      <c r="VLC42" s="506"/>
      <c r="VLD42" s="506"/>
      <c r="VLE42" s="506"/>
      <c r="VLF42" s="506"/>
      <c r="VLG42" s="506"/>
      <c r="VLH42" s="506"/>
      <c r="VLI42" s="506"/>
      <c r="VLJ42" s="506"/>
      <c r="VLK42" s="506"/>
      <c r="VLL42" s="506"/>
      <c r="VLM42" s="506"/>
      <c r="VLN42" s="506"/>
      <c r="VLO42" s="506"/>
      <c r="VLP42" s="506"/>
      <c r="VLQ42" s="506"/>
      <c r="VLR42" s="506"/>
      <c r="VLS42" s="506"/>
      <c r="VLT42" s="506"/>
      <c r="VLU42" s="506"/>
      <c r="VLV42" s="506"/>
      <c r="VLW42" s="506"/>
      <c r="VLX42" s="506"/>
      <c r="VLY42" s="506"/>
      <c r="VLZ42" s="506"/>
      <c r="VMA42" s="506"/>
      <c r="VMB42" s="506"/>
      <c r="VMC42" s="506"/>
      <c r="VMD42" s="506"/>
      <c r="VME42" s="506"/>
      <c r="VMF42" s="506"/>
      <c r="VMG42" s="506"/>
      <c r="VMH42" s="506"/>
      <c r="VMI42" s="506"/>
      <c r="VMJ42" s="506"/>
      <c r="VMK42" s="506"/>
      <c r="VML42" s="506"/>
      <c r="VMM42" s="506"/>
      <c r="VMN42" s="506"/>
      <c r="VMO42" s="506"/>
      <c r="VMP42" s="506"/>
      <c r="VMQ42" s="506"/>
      <c r="VMR42" s="506"/>
      <c r="VMS42" s="506"/>
      <c r="VMT42" s="506"/>
      <c r="VMU42" s="506"/>
      <c r="VMV42" s="506"/>
      <c r="VMW42" s="506"/>
      <c r="VMX42" s="506"/>
      <c r="VMY42" s="506"/>
      <c r="VMZ42" s="506"/>
      <c r="VNA42" s="506"/>
      <c r="VNB42" s="506"/>
      <c r="VNC42" s="506"/>
      <c r="VND42" s="506"/>
      <c r="VNE42" s="506"/>
      <c r="VNF42" s="506"/>
      <c r="VNG42" s="506"/>
      <c r="VNH42" s="506"/>
      <c r="VNI42" s="506"/>
      <c r="VNJ42" s="506"/>
      <c r="VNK42" s="506"/>
      <c r="VNL42" s="506"/>
      <c r="VNM42" s="506"/>
      <c r="VNN42" s="506"/>
      <c r="VNO42" s="506"/>
      <c r="VNP42" s="506"/>
      <c r="VNQ42" s="506"/>
      <c r="VNR42" s="506"/>
      <c r="VNS42" s="506"/>
      <c r="VNT42" s="506"/>
      <c r="VNU42" s="506"/>
      <c r="VNV42" s="506"/>
      <c r="VNW42" s="506"/>
      <c r="VNX42" s="506"/>
      <c r="VNY42" s="506"/>
      <c r="VNZ42" s="506"/>
      <c r="VOA42" s="506"/>
      <c r="VOB42" s="506"/>
      <c r="VOC42" s="506"/>
      <c r="VOD42" s="506"/>
      <c r="VOE42" s="506"/>
      <c r="VOF42" s="506"/>
      <c r="VOG42" s="506"/>
      <c r="VOH42" s="506"/>
      <c r="VOI42" s="506"/>
      <c r="VOJ42" s="506"/>
      <c r="VOK42" s="506"/>
      <c r="VOL42" s="506"/>
      <c r="VOM42" s="506"/>
      <c r="VON42" s="506"/>
      <c r="VOO42" s="506"/>
      <c r="VOP42" s="506"/>
      <c r="VOQ42" s="506"/>
      <c r="VOR42" s="506"/>
      <c r="VOS42" s="506"/>
      <c r="VOT42" s="506"/>
      <c r="VOU42" s="506"/>
      <c r="VOV42" s="506"/>
      <c r="VOW42" s="506"/>
      <c r="VOX42" s="506"/>
      <c r="VOY42" s="506"/>
      <c r="VOZ42" s="506"/>
      <c r="VPA42" s="506"/>
      <c r="VPB42" s="506"/>
      <c r="VPC42" s="506"/>
      <c r="VPD42" s="506"/>
      <c r="VPE42" s="506"/>
      <c r="VPF42" s="506"/>
      <c r="VPG42" s="506"/>
      <c r="VPH42" s="506"/>
      <c r="VPI42" s="506"/>
      <c r="VPJ42" s="506"/>
      <c r="VPK42" s="506"/>
      <c r="VPL42" s="506"/>
      <c r="VPM42" s="506"/>
      <c r="VPN42" s="506"/>
      <c r="VPO42" s="506"/>
      <c r="VPP42" s="506"/>
      <c r="VPQ42" s="506"/>
      <c r="VPR42" s="506"/>
      <c r="VPS42" s="506"/>
      <c r="VPT42" s="506"/>
      <c r="VPU42" s="506"/>
      <c r="VPV42" s="506"/>
      <c r="VPW42" s="506"/>
      <c r="VPX42" s="506"/>
      <c r="VPY42" s="506"/>
      <c r="VPZ42" s="506"/>
      <c r="VQA42" s="506"/>
      <c r="VQB42" s="506"/>
      <c r="VQC42" s="506"/>
      <c r="VQD42" s="506"/>
      <c r="VQE42" s="506"/>
      <c r="VQF42" s="506"/>
      <c r="VQG42" s="506"/>
      <c r="VQH42" s="506"/>
      <c r="VQI42" s="506"/>
      <c r="VQJ42" s="506"/>
      <c r="VQK42" s="506"/>
      <c r="VQL42" s="506"/>
      <c r="VQM42" s="506"/>
      <c r="VQN42" s="506"/>
      <c r="VQO42" s="506"/>
      <c r="VQP42" s="506"/>
      <c r="VQQ42" s="506"/>
      <c r="VQR42" s="506"/>
      <c r="VQS42" s="506"/>
      <c r="VQT42" s="506"/>
      <c r="VQU42" s="506"/>
      <c r="VQV42" s="506"/>
      <c r="VQW42" s="506"/>
      <c r="VQX42" s="506"/>
      <c r="VQY42" s="506"/>
      <c r="VQZ42" s="506"/>
      <c r="VRA42" s="506"/>
      <c r="VRB42" s="506"/>
      <c r="VRC42" s="506"/>
      <c r="VRD42" s="506"/>
      <c r="VRE42" s="506"/>
      <c r="VRF42" s="506"/>
      <c r="VRG42" s="506"/>
      <c r="VRH42" s="506"/>
      <c r="VRI42" s="506"/>
      <c r="VRJ42" s="506"/>
      <c r="VRK42" s="506"/>
      <c r="VRL42" s="506"/>
      <c r="VRM42" s="506"/>
      <c r="VRN42" s="506"/>
      <c r="VRO42" s="506"/>
      <c r="VRP42" s="506"/>
      <c r="VRQ42" s="506"/>
      <c r="VRR42" s="506"/>
      <c r="VRS42" s="506"/>
      <c r="VRT42" s="506"/>
      <c r="VRU42" s="506"/>
      <c r="VRV42" s="506"/>
      <c r="VRW42" s="506"/>
      <c r="VRX42" s="506"/>
      <c r="VRY42" s="506"/>
      <c r="VRZ42" s="506"/>
      <c r="VSA42" s="506"/>
      <c r="VSB42" s="506"/>
      <c r="VSC42" s="506"/>
      <c r="VSD42" s="506"/>
      <c r="VSE42" s="506"/>
      <c r="VSF42" s="506"/>
      <c r="VSG42" s="506"/>
      <c r="VSH42" s="506"/>
      <c r="VSI42" s="506"/>
      <c r="VSJ42" s="506"/>
      <c r="VSK42" s="506"/>
      <c r="VSL42" s="506"/>
      <c r="VSM42" s="506"/>
      <c r="VSN42" s="506"/>
      <c r="VSO42" s="506"/>
      <c r="VSP42" s="506"/>
      <c r="VSQ42" s="506"/>
      <c r="VSR42" s="506"/>
      <c r="VSS42" s="506"/>
      <c r="VST42" s="506"/>
      <c r="VSU42" s="506"/>
      <c r="VSV42" s="506"/>
      <c r="VSW42" s="506"/>
      <c r="VSX42" s="506"/>
      <c r="VSY42" s="506"/>
      <c r="VSZ42" s="506"/>
      <c r="VTA42" s="506"/>
      <c r="VTB42" s="506"/>
      <c r="VTC42" s="506"/>
      <c r="VTD42" s="506"/>
      <c r="VTE42" s="506"/>
      <c r="VTF42" s="506"/>
      <c r="VTG42" s="506"/>
      <c r="VTH42" s="506"/>
      <c r="VTI42" s="506"/>
      <c r="VTJ42" s="506"/>
      <c r="VTK42" s="506"/>
      <c r="VTL42" s="506"/>
      <c r="VTM42" s="506"/>
      <c r="VTN42" s="506"/>
      <c r="VTO42" s="506"/>
      <c r="VTP42" s="506"/>
      <c r="VTQ42" s="506"/>
      <c r="VTR42" s="506"/>
      <c r="VTS42" s="506"/>
      <c r="VTT42" s="506"/>
      <c r="VTU42" s="506"/>
      <c r="VTV42" s="506"/>
      <c r="VTW42" s="506"/>
      <c r="VTX42" s="506"/>
      <c r="VTY42" s="506"/>
      <c r="VTZ42" s="506"/>
      <c r="VUA42" s="506"/>
      <c r="VUB42" s="506"/>
      <c r="VUC42" s="506"/>
      <c r="VUD42" s="506"/>
      <c r="VUE42" s="506"/>
      <c r="VUF42" s="506"/>
      <c r="VUG42" s="506"/>
      <c r="VUH42" s="506"/>
      <c r="VUI42" s="506"/>
      <c r="VUJ42" s="506"/>
      <c r="VUK42" s="506"/>
      <c r="VUL42" s="506"/>
      <c r="VUM42" s="506"/>
      <c r="VUN42" s="506"/>
      <c r="VUO42" s="506"/>
      <c r="VUP42" s="506"/>
      <c r="VUQ42" s="506"/>
      <c r="VUR42" s="506"/>
      <c r="VUS42" s="506"/>
      <c r="VUT42" s="506"/>
      <c r="VUU42" s="506"/>
      <c r="VUV42" s="506"/>
      <c r="VUW42" s="506"/>
      <c r="VUX42" s="506"/>
      <c r="VUY42" s="506"/>
      <c r="VUZ42" s="506"/>
      <c r="VVA42" s="506"/>
      <c r="VVB42" s="506"/>
      <c r="VVC42" s="506"/>
      <c r="VVD42" s="506"/>
      <c r="VVE42" s="506"/>
      <c r="VVF42" s="506"/>
      <c r="VVG42" s="506"/>
      <c r="VVH42" s="506"/>
      <c r="VVI42" s="506"/>
      <c r="VVJ42" s="506"/>
      <c r="VVK42" s="506"/>
      <c r="VVL42" s="506"/>
      <c r="VVM42" s="506"/>
      <c r="VVN42" s="506"/>
      <c r="VVO42" s="506"/>
      <c r="VVP42" s="506"/>
      <c r="VVQ42" s="506"/>
      <c r="VVR42" s="506"/>
      <c r="VVS42" s="506"/>
      <c r="VVT42" s="506"/>
      <c r="VVU42" s="506"/>
      <c r="VVV42" s="506"/>
      <c r="VVW42" s="506"/>
      <c r="VVX42" s="506"/>
      <c r="VVY42" s="506"/>
      <c r="VVZ42" s="506"/>
      <c r="VWA42" s="506"/>
      <c r="VWB42" s="506"/>
      <c r="VWC42" s="506"/>
      <c r="VWD42" s="506"/>
      <c r="VWE42" s="506"/>
      <c r="VWF42" s="506"/>
      <c r="VWG42" s="506"/>
      <c r="VWH42" s="506"/>
      <c r="VWI42" s="506"/>
      <c r="VWJ42" s="506"/>
      <c r="VWK42" s="506"/>
      <c r="VWL42" s="506"/>
      <c r="VWM42" s="506"/>
      <c r="VWN42" s="506"/>
      <c r="VWO42" s="506"/>
      <c r="VWP42" s="506"/>
      <c r="VWQ42" s="506"/>
      <c r="VWR42" s="506"/>
      <c r="VWS42" s="506"/>
      <c r="VWT42" s="506"/>
      <c r="VWU42" s="506"/>
      <c r="VWV42" s="506"/>
      <c r="VWW42" s="506"/>
      <c r="VWX42" s="506"/>
      <c r="VWY42" s="506"/>
      <c r="VWZ42" s="506"/>
      <c r="VXA42" s="506"/>
      <c r="VXB42" s="506"/>
      <c r="VXC42" s="506"/>
      <c r="VXD42" s="506"/>
      <c r="VXE42" s="506"/>
      <c r="VXF42" s="506"/>
      <c r="VXG42" s="506"/>
      <c r="VXH42" s="506"/>
      <c r="VXI42" s="506"/>
      <c r="VXJ42" s="506"/>
      <c r="VXK42" s="506"/>
      <c r="VXL42" s="506"/>
      <c r="VXM42" s="506"/>
      <c r="VXN42" s="506"/>
      <c r="VXO42" s="506"/>
      <c r="VXP42" s="506"/>
      <c r="VXQ42" s="506"/>
      <c r="VXR42" s="506"/>
      <c r="VXS42" s="506"/>
      <c r="VXT42" s="506"/>
      <c r="VXU42" s="506"/>
      <c r="VXV42" s="506"/>
      <c r="VXW42" s="506"/>
      <c r="VXX42" s="506"/>
      <c r="VXY42" s="506"/>
      <c r="VXZ42" s="506"/>
      <c r="VYA42" s="506"/>
      <c r="VYB42" s="506"/>
      <c r="VYC42" s="506"/>
      <c r="VYD42" s="506"/>
      <c r="VYE42" s="506"/>
      <c r="VYF42" s="506"/>
      <c r="VYG42" s="506"/>
      <c r="VYH42" s="506"/>
      <c r="VYI42" s="506"/>
      <c r="VYJ42" s="506"/>
      <c r="VYK42" s="506"/>
      <c r="VYL42" s="506"/>
      <c r="VYM42" s="506"/>
      <c r="VYN42" s="506"/>
      <c r="VYO42" s="506"/>
      <c r="VYP42" s="506"/>
      <c r="VYQ42" s="506"/>
      <c r="VYR42" s="506"/>
      <c r="VYS42" s="506"/>
      <c r="VYT42" s="506"/>
      <c r="VYU42" s="506"/>
      <c r="VYV42" s="506"/>
      <c r="VYW42" s="506"/>
      <c r="VYX42" s="506"/>
      <c r="VYY42" s="506"/>
      <c r="VYZ42" s="506"/>
      <c r="VZA42" s="506"/>
      <c r="VZB42" s="506"/>
      <c r="VZC42" s="506"/>
      <c r="VZD42" s="506"/>
      <c r="VZE42" s="506"/>
      <c r="VZF42" s="506"/>
      <c r="VZG42" s="506"/>
      <c r="VZH42" s="506"/>
      <c r="VZI42" s="506"/>
      <c r="VZJ42" s="506"/>
      <c r="VZK42" s="506"/>
      <c r="VZL42" s="506"/>
      <c r="VZM42" s="506"/>
      <c r="VZN42" s="506"/>
      <c r="VZO42" s="506"/>
      <c r="VZP42" s="506"/>
      <c r="VZQ42" s="506"/>
      <c r="VZR42" s="506"/>
      <c r="VZS42" s="506"/>
      <c r="VZT42" s="506"/>
      <c r="VZU42" s="506"/>
      <c r="VZV42" s="506"/>
      <c r="VZW42" s="506"/>
      <c r="VZX42" s="506"/>
      <c r="VZY42" s="506"/>
      <c r="VZZ42" s="506"/>
      <c r="WAA42" s="506"/>
      <c r="WAB42" s="506"/>
      <c r="WAC42" s="506"/>
      <c r="WAD42" s="506"/>
      <c r="WAE42" s="506"/>
      <c r="WAF42" s="506"/>
      <c r="WAG42" s="506"/>
      <c r="WAH42" s="506"/>
      <c r="WAI42" s="506"/>
      <c r="WAJ42" s="506"/>
      <c r="WAK42" s="506"/>
      <c r="WAL42" s="506"/>
      <c r="WAM42" s="506"/>
      <c r="WAN42" s="506"/>
      <c r="WAO42" s="506"/>
      <c r="WAP42" s="506"/>
      <c r="WAQ42" s="506"/>
      <c r="WAR42" s="506"/>
      <c r="WAS42" s="506"/>
      <c r="WAT42" s="506"/>
      <c r="WAU42" s="506"/>
      <c r="WAV42" s="506"/>
      <c r="WAW42" s="506"/>
      <c r="WAX42" s="506"/>
      <c r="WAY42" s="506"/>
      <c r="WAZ42" s="506"/>
      <c r="WBA42" s="506"/>
      <c r="WBB42" s="506"/>
      <c r="WBC42" s="506"/>
      <c r="WBD42" s="506"/>
      <c r="WBE42" s="506"/>
      <c r="WBF42" s="506"/>
      <c r="WBG42" s="506"/>
      <c r="WBH42" s="506"/>
      <c r="WBI42" s="506"/>
      <c r="WBJ42" s="506"/>
      <c r="WBK42" s="506"/>
      <c r="WBL42" s="506"/>
      <c r="WBM42" s="506"/>
      <c r="WBN42" s="506"/>
      <c r="WBO42" s="506"/>
      <c r="WBP42" s="506"/>
      <c r="WBQ42" s="506"/>
      <c r="WBR42" s="506"/>
      <c r="WBS42" s="506"/>
      <c r="WBT42" s="506"/>
      <c r="WBU42" s="506"/>
      <c r="WBV42" s="506"/>
      <c r="WBW42" s="506"/>
      <c r="WBX42" s="506"/>
      <c r="WBY42" s="506"/>
      <c r="WBZ42" s="506"/>
      <c r="WCA42" s="506"/>
      <c r="WCB42" s="506"/>
      <c r="WCC42" s="506"/>
      <c r="WCD42" s="506"/>
      <c r="WCE42" s="506"/>
      <c r="WCF42" s="506"/>
      <c r="WCG42" s="506"/>
      <c r="WCH42" s="506"/>
      <c r="WCI42" s="506"/>
      <c r="WCJ42" s="506"/>
      <c r="WCK42" s="506"/>
      <c r="WCL42" s="506"/>
      <c r="WCM42" s="506"/>
      <c r="WCN42" s="506"/>
      <c r="WCO42" s="506"/>
      <c r="WCP42" s="506"/>
      <c r="WCQ42" s="506"/>
      <c r="WCR42" s="506"/>
      <c r="WCS42" s="506"/>
      <c r="WCT42" s="506"/>
      <c r="WCU42" s="506"/>
      <c r="WCV42" s="506"/>
      <c r="WCW42" s="506"/>
      <c r="WCX42" s="506"/>
      <c r="WCY42" s="506"/>
      <c r="WCZ42" s="506"/>
      <c r="WDA42" s="506"/>
      <c r="WDB42" s="506"/>
      <c r="WDC42" s="506"/>
      <c r="WDD42" s="506"/>
      <c r="WDE42" s="506"/>
      <c r="WDF42" s="506"/>
      <c r="WDG42" s="506"/>
      <c r="WDH42" s="506"/>
      <c r="WDI42" s="506"/>
      <c r="WDJ42" s="506"/>
      <c r="WDK42" s="506"/>
      <c r="WDL42" s="506"/>
      <c r="WDM42" s="506"/>
      <c r="WDN42" s="506"/>
      <c r="WDO42" s="506"/>
      <c r="WDP42" s="506"/>
      <c r="WDQ42" s="506"/>
      <c r="WDR42" s="506"/>
      <c r="WDS42" s="506"/>
      <c r="WDT42" s="506"/>
      <c r="WDU42" s="506"/>
      <c r="WDV42" s="506"/>
      <c r="WDW42" s="506"/>
      <c r="WDX42" s="506"/>
      <c r="WDY42" s="506"/>
      <c r="WDZ42" s="506"/>
      <c r="WEA42" s="506"/>
      <c r="WEB42" s="506"/>
      <c r="WEC42" s="506"/>
      <c r="WED42" s="506"/>
      <c r="WEE42" s="506"/>
      <c r="WEF42" s="506"/>
      <c r="WEG42" s="506"/>
      <c r="WEH42" s="506"/>
      <c r="WEI42" s="506"/>
      <c r="WEJ42" s="506"/>
      <c r="WEK42" s="506"/>
      <c r="WEL42" s="506"/>
      <c r="WEM42" s="506"/>
      <c r="WEN42" s="506"/>
      <c r="WEO42" s="506"/>
      <c r="WEP42" s="506"/>
      <c r="WEQ42" s="506"/>
      <c r="WER42" s="506"/>
      <c r="WES42" s="506"/>
      <c r="WET42" s="506"/>
      <c r="WEU42" s="506"/>
      <c r="WEV42" s="506"/>
      <c r="WEW42" s="506"/>
      <c r="WEX42" s="506"/>
      <c r="WEY42" s="506"/>
      <c r="WEZ42" s="506"/>
      <c r="WFA42" s="506"/>
      <c r="WFB42" s="506"/>
      <c r="WFC42" s="506"/>
      <c r="WFD42" s="506"/>
      <c r="WFE42" s="506"/>
      <c r="WFF42" s="506"/>
      <c r="WFG42" s="506"/>
      <c r="WFH42" s="506"/>
      <c r="WFI42" s="506"/>
      <c r="WFJ42" s="506"/>
      <c r="WFK42" s="506"/>
      <c r="WFL42" s="506"/>
      <c r="WFM42" s="506"/>
      <c r="WFN42" s="506"/>
      <c r="WFO42" s="506"/>
      <c r="WFP42" s="506"/>
      <c r="WFQ42" s="506"/>
      <c r="WFR42" s="506"/>
      <c r="WFS42" s="506"/>
      <c r="WFT42" s="506"/>
      <c r="WFU42" s="506"/>
      <c r="WFV42" s="506"/>
      <c r="WFW42" s="506"/>
      <c r="WFX42" s="506"/>
      <c r="WFY42" s="506"/>
      <c r="WFZ42" s="506"/>
      <c r="WGA42" s="506"/>
      <c r="WGB42" s="506"/>
      <c r="WGC42" s="506"/>
      <c r="WGD42" s="506"/>
      <c r="WGE42" s="506"/>
      <c r="WGF42" s="506"/>
      <c r="WGG42" s="506"/>
      <c r="WGH42" s="506"/>
      <c r="WGI42" s="506"/>
      <c r="WGJ42" s="506"/>
      <c r="WGK42" s="506"/>
      <c r="WGL42" s="506"/>
      <c r="WGM42" s="506"/>
      <c r="WGN42" s="506"/>
      <c r="WGO42" s="506"/>
      <c r="WGP42" s="506"/>
      <c r="WGQ42" s="506"/>
      <c r="WGR42" s="506"/>
      <c r="WGS42" s="506"/>
      <c r="WGT42" s="506"/>
      <c r="WGU42" s="506"/>
      <c r="WGV42" s="506"/>
      <c r="WGW42" s="506"/>
      <c r="WGX42" s="506"/>
      <c r="WGY42" s="506"/>
      <c r="WGZ42" s="506"/>
      <c r="WHA42" s="506"/>
      <c r="WHB42" s="506"/>
      <c r="WHC42" s="506"/>
      <c r="WHD42" s="506"/>
      <c r="WHE42" s="506"/>
      <c r="WHF42" s="506"/>
      <c r="WHG42" s="506"/>
      <c r="WHH42" s="506"/>
      <c r="WHI42" s="506"/>
      <c r="WHJ42" s="506"/>
      <c r="WHK42" s="506"/>
      <c r="WHL42" s="506"/>
      <c r="WHM42" s="506"/>
      <c r="WHN42" s="506"/>
      <c r="WHO42" s="506"/>
      <c r="WHP42" s="506"/>
      <c r="WHQ42" s="506"/>
      <c r="WHR42" s="506"/>
      <c r="WHS42" s="506"/>
      <c r="WHT42" s="506"/>
      <c r="WHU42" s="506"/>
      <c r="WHV42" s="506"/>
      <c r="WHW42" s="506"/>
      <c r="WHX42" s="506"/>
      <c r="WHY42" s="506"/>
      <c r="WHZ42" s="506"/>
      <c r="WIA42" s="506"/>
      <c r="WIB42" s="506"/>
      <c r="WIC42" s="506"/>
      <c r="WID42" s="506"/>
      <c r="WIE42" s="506"/>
      <c r="WIF42" s="506"/>
      <c r="WIG42" s="506"/>
      <c r="WIH42" s="506"/>
      <c r="WII42" s="506"/>
      <c r="WIJ42" s="506"/>
      <c r="WIK42" s="506"/>
      <c r="WIL42" s="506"/>
      <c r="WIM42" s="506"/>
      <c r="WIN42" s="506"/>
      <c r="WIO42" s="506"/>
      <c r="WIP42" s="506"/>
      <c r="WIQ42" s="506"/>
      <c r="WIR42" s="506"/>
      <c r="WIS42" s="506"/>
      <c r="WIT42" s="506"/>
      <c r="WIU42" s="506"/>
      <c r="WIV42" s="506"/>
      <c r="WIW42" s="506"/>
      <c r="WIX42" s="506"/>
      <c r="WIY42" s="506"/>
      <c r="WIZ42" s="506"/>
      <c r="WJA42" s="506"/>
      <c r="WJB42" s="506"/>
      <c r="WJC42" s="506"/>
      <c r="WJD42" s="506"/>
      <c r="WJE42" s="506"/>
      <c r="WJF42" s="506"/>
      <c r="WJG42" s="506"/>
      <c r="WJH42" s="506"/>
      <c r="WJI42" s="506"/>
      <c r="WJJ42" s="506"/>
      <c r="WJK42" s="506"/>
      <c r="WJL42" s="506"/>
      <c r="WJM42" s="506"/>
      <c r="WJN42" s="506"/>
      <c r="WJO42" s="506"/>
      <c r="WJP42" s="506"/>
      <c r="WJQ42" s="506"/>
      <c r="WJR42" s="506"/>
      <c r="WJS42" s="506"/>
      <c r="WJT42" s="506"/>
      <c r="WJU42" s="506"/>
      <c r="WJV42" s="506"/>
      <c r="WJW42" s="506"/>
      <c r="WJX42" s="506"/>
      <c r="WJY42" s="506"/>
      <c r="WJZ42" s="506"/>
      <c r="WKA42" s="506"/>
      <c r="WKB42" s="506"/>
      <c r="WKC42" s="506"/>
      <c r="WKD42" s="506"/>
      <c r="WKE42" s="506"/>
      <c r="WKF42" s="506"/>
      <c r="WKG42" s="506"/>
      <c r="WKH42" s="506"/>
      <c r="WKI42" s="506"/>
      <c r="WKJ42" s="506"/>
      <c r="WKK42" s="506"/>
      <c r="WKL42" s="506"/>
      <c r="WKM42" s="506"/>
      <c r="WKN42" s="506"/>
      <c r="WKO42" s="506"/>
      <c r="WKP42" s="506"/>
      <c r="WKQ42" s="506"/>
      <c r="WKR42" s="506"/>
      <c r="WKS42" s="506"/>
      <c r="WKT42" s="506"/>
      <c r="WKU42" s="506"/>
      <c r="WKV42" s="506"/>
      <c r="WKW42" s="506"/>
      <c r="WKX42" s="506"/>
      <c r="WKY42" s="506"/>
      <c r="WKZ42" s="506"/>
      <c r="WLA42" s="506"/>
      <c r="WLB42" s="506"/>
      <c r="WLC42" s="506"/>
      <c r="WLD42" s="506"/>
      <c r="WLE42" s="506"/>
      <c r="WLF42" s="506"/>
      <c r="WLG42" s="506"/>
      <c r="WLH42" s="506"/>
      <c r="WLI42" s="506"/>
      <c r="WLJ42" s="506"/>
      <c r="WLK42" s="506"/>
      <c r="WLL42" s="506"/>
      <c r="WLM42" s="506"/>
      <c r="WLN42" s="506"/>
      <c r="WLO42" s="506"/>
      <c r="WLP42" s="506"/>
      <c r="WLQ42" s="506"/>
      <c r="WLR42" s="506"/>
      <c r="WLS42" s="506"/>
      <c r="WLT42" s="506"/>
      <c r="WLU42" s="506"/>
      <c r="WLV42" s="506"/>
      <c r="WLW42" s="506"/>
      <c r="WLX42" s="506"/>
      <c r="WLY42" s="506"/>
      <c r="WLZ42" s="506"/>
      <c r="WMA42" s="506"/>
      <c r="WMB42" s="506"/>
      <c r="WMC42" s="506"/>
      <c r="WMD42" s="506"/>
      <c r="WME42" s="506"/>
      <c r="WMF42" s="506"/>
      <c r="WMG42" s="506"/>
      <c r="WMH42" s="506"/>
      <c r="WMI42" s="506"/>
      <c r="WMJ42" s="506"/>
      <c r="WMK42" s="506"/>
      <c r="WML42" s="506"/>
      <c r="WMM42" s="506"/>
      <c r="WMN42" s="506"/>
      <c r="WMO42" s="506"/>
      <c r="WMP42" s="506"/>
      <c r="WMQ42" s="506"/>
      <c r="WMR42" s="506"/>
      <c r="WMS42" s="506"/>
      <c r="WMT42" s="506"/>
      <c r="WMU42" s="506"/>
      <c r="WMV42" s="506"/>
      <c r="WMW42" s="506"/>
      <c r="WMX42" s="506"/>
      <c r="WMY42" s="506"/>
      <c r="WMZ42" s="506"/>
      <c r="WNA42" s="506"/>
      <c r="WNB42" s="506"/>
      <c r="WNC42" s="506"/>
      <c r="WND42" s="506"/>
      <c r="WNE42" s="506"/>
      <c r="WNF42" s="506"/>
      <c r="WNG42" s="506"/>
      <c r="WNH42" s="506"/>
      <c r="WNI42" s="506"/>
      <c r="WNJ42" s="506"/>
      <c r="WNK42" s="506"/>
      <c r="WNL42" s="506"/>
      <c r="WNM42" s="506"/>
      <c r="WNN42" s="506"/>
      <c r="WNO42" s="506"/>
      <c r="WNP42" s="506"/>
      <c r="WNQ42" s="506"/>
      <c r="WNR42" s="506"/>
      <c r="WNS42" s="506"/>
      <c r="WNT42" s="506"/>
      <c r="WNU42" s="506"/>
      <c r="WNV42" s="506"/>
      <c r="WNW42" s="506"/>
      <c r="WNX42" s="506"/>
      <c r="WNY42" s="506"/>
      <c r="WNZ42" s="506"/>
      <c r="WOA42" s="506"/>
      <c r="WOB42" s="506"/>
      <c r="WOC42" s="506"/>
      <c r="WOD42" s="506"/>
      <c r="WOE42" s="506"/>
      <c r="WOF42" s="506"/>
      <c r="WOG42" s="506"/>
      <c r="WOH42" s="506"/>
      <c r="WOI42" s="506"/>
      <c r="WOJ42" s="506"/>
      <c r="WOK42" s="506"/>
      <c r="WOL42" s="506"/>
      <c r="WOM42" s="506"/>
      <c r="WON42" s="506"/>
      <c r="WOO42" s="506"/>
      <c r="WOP42" s="506"/>
      <c r="WOQ42" s="506"/>
      <c r="WOR42" s="506"/>
      <c r="WOS42" s="506"/>
      <c r="WOT42" s="506"/>
      <c r="WOU42" s="506"/>
      <c r="WOV42" s="506"/>
      <c r="WOW42" s="506"/>
      <c r="WOX42" s="506"/>
      <c r="WOY42" s="506"/>
      <c r="WOZ42" s="506"/>
      <c r="WPA42" s="506"/>
      <c r="WPB42" s="506"/>
      <c r="WPC42" s="506"/>
      <c r="WPD42" s="506"/>
      <c r="WPE42" s="506"/>
      <c r="WPF42" s="506"/>
      <c r="WPG42" s="506"/>
      <c r="WPH42" s="506"/>
      <c r="WPI42" s="506"/>
      <c r="WPJ42" s="506"/>
      <c r="WPK42" s="506"/>
      <c r="WPL42" s="506"/>
      <c r="WPM42" s="506"/>
      <c r="WPN42" s="506"/>
      <c r="WPO42" s="506"/>
      <c r="WPP42" s="506"/>
      <c r="WPQ42" s="506"/>
      <c r="WPR42" s="506"/>
      <c r="WPS42" s="506"/>
      <c r="WPT42" s="506"/>
      <c r="WPU42" s="506"/>
      <c r="WPV42" s="506"/>
      <c r="WPW42" s="506"/>
      <c r="WPX42" s="506"/>
      <c r="WPY42" s="506"/>
      <c r="WPZ42" s="506"/>
      <c r="WQA42" s="506"/>
      <c r="WQB42" s="506"/>
      <c r="WQC42" s="506"/>
      <c r="WQD42" s="506"/>
      <c r="WQE42" s="506"/>
      <c r="WQF42" s="506"/>
      <c r="WQG42" s="506"/>
      <c r="WQH42" s="506"/>
      <c r="WQI42" s="506"/>
      <c r="WQJ42" s="506"/>
      <c r="WQK42" s="506"/>
      <c r="WQL42" s="506"/>
      <c r="WQM42" s="506"/>
      <c r="WQN42" s="506"/>
      <c r="WQO42" s="506"/>
      <c r="WQP42" s="506"/>
      <c r="WQQ42" s="506"/>
      <c r="WQR42" s="506"/>
      <c r="WQS42" s="506"/>
      <c r="WQT42" s="506"/>
      <c r="WQU42" s="506"/>
      <c r="WQV42" s="506"/>
      <c r="WQW42" s="506"/>
      <c r="WQX42" s="506"/>
      <c r="WQY42" s="506"/>
      <c r="WQZ42" s="506"/>
      <c r="WRA42" s="506"/>
      <c r="WRB42" s="506"/>
      <c r="WRC42" s="506"/>
      <c r="WRD42" s="506"/>
      <c r="WRE42" s="506"/>
      <c r="WRF42" s="506"/>
      <c r="WRG42" s="506"/>
      <c r="WRH42" s="506"/>
      <c r="WRI42" s="506"/>
      <c r="WRJ42" s="506"/>
      <c r="WRK42" s="506"/>
      <c r="WRL42" s="506"/>
      <c r="WRM42" s="506"/>
      <c r="WRN42" s="506"/>
      <c r="WRO42" s="506"/>
      <c r="WRP42" s="506"/>
      <c r="WRQ42" s="506"/>
      <c r="WRR42" s="506"/>
      <c r="WRS42" s="506"/>
      <c r="WRT42" s="506"/>
      <c r="WRU42" s="506"/>
      <c r="WRV42" s="506"/>
      <c r="WRW42" s="506"/>
      <c r="WRX42" s="506"/>
      <c r="WRY42" s="506"/>
      <c r="WRZ42" s="506"/>
      <c r="WSA42" s="506"/>
      <c r="WSB42" s="506"/>
      <c r="WSC42" s="506"/>
      <c r="WSD42" s="506"/>
      <c r="WSE42" s="506"/>
      <c r="WSF42" s="506"/>
      <c r="WSG42" s="506"/>
      <c r="WSH42" s="506"/>
      <c r="WSI42" s="506"/>
      <c r="WSJ42" s="506"/>
      <c r="WSK42" s="506"/>
      <c r="WSL42" s="506"/>
      <c r="WSM42" s="506"/>
      <c r="WSN42" s="506"/>
      <c r="WSO42" s="506"/>
      <c r="WSP42" s="506"/>
      <c r="WSQ42" s="506"/>
      <c r="WSR42" s="506"/>
      <c r="WSS42" s="506"/>
      <c r="WST42" s="506"/>
      <c r="WSU42" s="506"/>
      <c r="WSV42" s="506"/>
      <c r="WSW42" s="506"/>
      <c r="WSX42" s="506"/>
      <c r="WSY42" s="506"/>
      <c r="WSZ42" s="506"/>
      <c r="WTA42" s="506"/>
      <c r="WTB42" s="506"/>
      <c r="WTC42" s="506"/>
      <c r="WTD42" s="506"/>
      <c r="WTE42" s="506"/>
      <c r="WTF42" s="506"/>
      <c r="WTG42" s="506"/>
      <c r="WTH42" s="506"/>
      <c r="WTI42" s="506"/>
      <c r="WTJ42" s="506"/>
      <c r="WTK42" s="506"/>
      <c r="WTL42" s="506"/>
      <c r="WTM42" s="506"/>
      <c r="WTN42" s="506"/>
      <c r="WTO42" s="506"/>
      <c r="WTP42" s="506"/>
      <c r="WTQ42" s="506"/>
      <c r="WTR42" s="506"/>
      <c r="WTS42" s="506"/>
      <c r="WTT42" s="506"/>
      <c r="WTU42" s="506"/>
      <c r="WTV42" s="506"/>
      <c r="WTW42" s="506"/>
      <c r="WTX42" s="506"/>
      <c r="WTY42" s="506"/>
      <c r="WTZ42" s="506"/>
      <c r="WUA42" s="506"/>
      <c r="WUB42" s="506"/>
      <c r="WUC42" s="506"/>
      <c r="WUD42" s="506"/>
      <c r="WUE42" s="506"/>
      <c r="WUF42" s="506"/>
      <c r="WUG42" s="506"/>
      <c r="WUH42" s="506"/>
      <c r="WUI42" s="506"/>
      <c r="WUJ42" s="506"/>
      <c r="WUK42" s="506"/>
      <c r="WUL42" s="506"/>
      <c r="WUM42" s="506"/>
      <c r="WUN42" s="506"/>
      <c r="WUO42" s="506"/>
      <c r="WUP42" s="506"/>
      <c r="WUQ42" s="506"/>
      <c r="WUR42" s="506"/>
      <c r="WUS42" s="506"/>
      <c r="WUT42" s="506"/>
      <c r="WUU42" s="506"/>
      <c r="WUV42" s="506"/>
      <c r="WUW42" s="506"/>
      <c r="WUX42" s="506"/>
      <c r="WUY42" s="506"/>
      <c r="WUZ42" s="506"/>
      <c r="WVA42" s="506"/>
      <c r="WVB42" s="506"/>
      <c r="WVC42" s="506"/>
      <c r="WVD42" s="506"/>
      <c r="WVE42" s="506"/>
      <c r="WVF42" s="506"/>
      <c r="WVG42" s="506"/>
      <c r="WVH42" s="506"/>
      <c r="WVI42" s="506"/>
      <c r="WVJ42" s="506"/>
      <c r="WVK42" s="506"/>
      <c r="WVL42" s="506"/>
      <c r="WVM42" s="506"/>
      <c r="WVN42" s="506"/>
      <c r="WVO42" s="506"/>
      <c r="WVP42" s="506"/>
      <c r="WVQ42" s="506"/>
      <c r="WVR42" s="506"/>
      <c r="WVS42" s="506"/>
      <c r="WVT42" s="506"/>
      <c r="WVU42" s="506"/>
      <c r="WVV42" s="506"/>
      <c r="WVW42" s="506"/>
      <c r="WVX42" s="506"/>
      <c r="WVY42" s="506"/>
      <c r="WVZ42" s="506"/>
      <c r="WWA42" s="506"/>
      <c r="WWB42" s="506"/>
      <c r="WWC42" s="506"/>
      <c r="WWD42" s="506"/>
      <c r="WWE42" s="506"/>
      <c r="WWF42" s="506"/>
      <c r="WWG42" s="506"/>
      <c r="WWH42" s="506"/>
      <c r="WWI42" s="506"/>
      <c r="WWJ42" s="506"/>
      <c r="WWK42" s="506"/>
      <c r="WWL42" s="506"/>
      <c r="WWM42" s="506"/>
      <c r="WWN42" s="506"/>
      <c r="WWO42" s="506"/>
      <c r="WWP42" s="506"/>
      <c r="WWQ42" s="506"/>
      <c r="WWR42" s="506"/>
      <c r="WWS42" s="506"/>
      <c r="WWT42" s="506"/>
      <c r="WWU42" s="506"/>
      <c r="WWV42" s="506"/>
      <c r="WWW42" s="506"/>
      <c r="WWX42" s="506"/>
      <c r="WWY42" s="506"/>
      <c r="WWZ42" s="506"/>
      <c r="WXA42" s="506"/>
      <c r="WXB42" s="506"/>
      <c r="WXC42" s="506"/>
      <c r="WXD42" s="506"/>
      <c r="WXE42" s="506"/>
      <c r="WXF42" s="506"/>
      <c r="WXG42" s="506"/>
      <c r="WXH42" s="506"/>
      <c r="WXI42" s="506"/>
      <c r="WXJ42" s="506"/>
      <c r="WXK42" s="506"/>
      <c r="WXL42" s="506"/>
      <c r="WXM42" s="506"/>
      <c r="WXN42" s="506"/>
      <c r="WXO42" s="506"/>
      <c r="WXP42" s="506"/>
      <c r="WXQ42" s="506"/>
      <c r="WXR42" s="506"/>
      <c r="WXS42" s="506"/>
      <c r="WXT42" s="506"/>
      <c r="WXU42" s="506"/>
      <c r="WXV42" s="506"/>
      <c r="WXW42" s="506"/>
      <c r="WXX42" s="506"/>
      <c r="WXY42" s="506"/>
      <c r="WXZ42" s="506"/>
      <c r="WYA42" s="506"/>
      <c r="WYB42" s="506"/>
      <c r="WYC42" s="506"/>
      <c r="WYD42" s="506"/>
      <c r="WYE42" s="506"/>
      <c r="WYF42" s="506"/>
      <c r="WYG42" s="506"/>
      <c r="WYH42" s="506"/>
      <c r="WYI42" s="506"/>
      <c r="WYJ42" s="506"/>
      <c r="WYK42" s="506"/>
      <c r="WYL42" s="506"/>
      <c r="WYM42" s="506"/>
      <c r="WYN42" s="506"/>
      <c r="WYO42" s="506"/>
      <c r="WYP42" s="506"/>
      <c r="WYQ42" s="506"/>
      <c r="WYR42" s="506"/>
      <c r="WYS42" s="506"/>
      <c r="WYT42" s="506"/>
      <c r="WYU42" s="506"/>
      <c r="WYV42" s="506"/>
      <c r="WYW42" s="506"/>
      <c r="WYX42" s="506"/>
      <c r="WYY42" s="506"/>
      <c r="WYZ42" s="506"/>
      <c r="WZA42" s="506"/>
      <c r="WZB42" s="506"/>
      <c r="WZC42" s="506"/>
      <c r="WZD42" s="506"/>
      <c r="WZE42" s="506"/>
      <c r="WZF42" s="506"/>
      <c r="WZG42" s="506"/>
      <c r="WZH42" s="506"/>
      <c r="WZI42" s="506"/>
      <c r="WZJ42" s="506"/>
      <c r="WZK42" s="506"/>
      <c r="WZL42" s="506"/>
      <c r="WZM42" s="506"/>
      <c r="WZN42" s="506"/>
      <c r="WZO42" s="506"/>
      <c r="WZP42" s="506"/>
      <c r="WZQ42" s="506"/>
      <c r="WZR42" s="506"/>
      <c r="WZS42" s="506"/>
      <c r="WZT42" s="506"/>
      <c r="WZU42" s="506"/>
      <c r="WZV42" s="506"/>
      <c r="WZW42" s="506"/>
      <c r="WZX42" s="506"/>
      <c r="WZY42" s="506"/>
      <c r="WZZ42" s="506"/>
      <c r="XAA42" s="506"/>
      <c r="XAB42" s="506"/>
      <c r="XAC42" s="506"/>
      <c r="XAD42" s="506"/>
      <c r="XAE42" s="506"/>
      <c r="XAF42" s="506"/>
      <c r="XAG42" s="506"/>
      <c r="XAH42" s="506"/>
      <c r="XAI42" s="506"/>
      <c r="XAJ42" s="506"/>
      <c r="XAK42" s="506"/>
      <c r="XAL42" s="506"/>
      <c r="XAM42" s="506"/>
      <c r="XAN42" s="506"/>
      <c r="XAO42" s="506"/>
      <c r="XAP42" s="506"/>
      <c r="XAQ42" s="506"/>
      <c r="XAR42" s="506"/>
      <c r="XAS42" s="506"/>
      <c r="XAT42" s="506"/>
      <c r="XAU42" s="506"/>
      <c r="XAV42" s="506"/>
      <c r="XAW42" s="506"/>
      <c r="XAX42" s="506"/>
      <c r="XAY42" s="506"/>
      <c r="XAZ42" s="506"/>
      <c r="XBA42" s="506"/>
      <c r="XBB42" s="506"/>
      <c r="XBC42" s="506"/>
      <c r="XBD42" s="506"/>
      <c r="XBE42" s="506"/>
      <c r="XBF42" s="506"/>
      <c r="XBG42" s="506"/>
      <c r="XBH42" s="506"/>
      <c r="XBI42" s="506"/>
      <c r="XBJ42" s="506"/>
      <c r="XBK42" s="506"/>
      <c r="XBL42" s="506"/>
      <c r="XBM42" s="506"/>
      <c r="XBN42" s="506"/>
      <c r="XBO42" s="506"/>
      <c r="XBP42" s="506"/>
      <c r="XBQ42" s="506"/>
      <c r="XBR42" s="506"/>
      <c r="XBS42" s="506"/>
      <c r="XBT42" s="506"/>
      <c r="XBU42" s="506"/>
      <c r="XBV42" s="506"/>
      <c r="XBW42" s="506"/>
      <c r="XBX42" s="506"/>
      <c r="XBY42" s="506"/>
      <c r="XBZ42" s="506"/>
      <c r="XCA42" s="506"/>
      <c r="XCB42" s="506"/>
      <c r="XCC42" s="506"/>
      <c r="XCD42" s="506"/>
      <c r="XCE42" s="506"/>
      <c r="XCF42" s="506"/>
      <c r="XCG42" s="506"/>
      <c r="XCH42" s="506"/>
      <c r="XCI42" s="506"/>
      <c r="XCJ42" s="506"/>
      <c r="XCK42" s="506"/>
      <c r="XCL42" s="506"/>
      <c r="XCM42" s="506"/>
      <c r="XCN42" s="506"/>
      <c r="XCO42" s="506"/>
      <c r="XCP42" s="506"/>
      <c r="XCQ42" s="506"/>
      <c r="XCR42" s="506"/>
      <c r="XCS42" s="506"/>
      <c r="XCT42" s="506"/>
      <c r="XCU42" s="506"/>
      <c r="XCV42" s="506"/>
      <c r="XCW42" s="506"/>
      <c r="XCX42" s="506"/>
      <c r="XCY42" s="506"/>
      <c r="XCZ42" s="506"/>
      <c r="XDA42" s="506"/>
      <c r="XDB42" s="506"/>
      <c r="XDC42" s="506"/>
      <c r="XDD42" s="506"/>
      <c r="XDE42" s="506"/>
      <c r="XDF42" s="506"/>
      <c r="XDG42" s="506"/>
      <c r="XDH42" s="506"/>
      <c r="XDI42" s="506"/>
      <c r="XDJ42" s="506"/>
      <c r="XDK42" s="506"/>
      <c r="XDL42" s="506"/>
      <c r="XDM42" s="506"/>
      <c r="XDN42" s="506"/>
      <c r="XDO42" s="506"/>
      <c r="XDP42" s="506"/>
      <c r="XDQ42" s="506"/>
      <c r="XDR42" s="506"/>
      <c r="XDS42" s="506"/>
      <c r="XDT42" s="506"/>
      <c r="XDU42" s="506"/>
      <c r="XDV42" s="506"/>
      <c r="XDW42" s="506"/>
      <c r="XDX42" s="506"/>
      <c r="XDY42" s="506"/>
      <c r="XDZ42" s="506"/>
      <c r="XEA42" s="506"/>
      <c r="XEB42" s="506"/>
      <c r="XEC42" s="506"/>
      <c r="XED42" s="506"/>
      <c r="XEE42" s="506"/>
      <c r="XEF42" s="506"/>
      <c r="XEG42" s="506"/>
      <c r="XEH42" s="506"/>
      <c r="XEI42" s="506"/>
      <c r="XEJ42" s="506"/>
      <c r="XEK42" s="506"/>
      <c r="XEL42" s="506"/>
      <c r="XEM42" s="506"/>
      <c r="XEN42" s="506"/>
      <c r="XEO42" s="506"/>
      <c r="XEP42" s="506"/>
      <c r="XEQ42" s="506"/>
      <c r="XER42" s="506"/>
      <c r="XES42" s="506"/>
      <c r="XET42" s="506"/>
      <c r="XEU42" s="506"/>
      <c r="XEV42" s="506"/>
      <c r="XEW42" s="506"/>
      <c r="XEX42" s="506"/>
      <c r="XEY42" s="506"/>
      <c r="XEZ42" s="506"/>
      <c r="XFA42" s="506"/>
      <c r="XFB42" s="506"/>
    </row>
    <row r="43" spans="1:16382" ht="15.75">
      <c r="A43" s="499"/>
      <c r="B43" s="495"/>
      <c r="C43" s="495"/>
      <c r="D43" s="496"/>
      <c r="E43" s="496"/>
      <c r="F43" s="496"/>
      <c r="G43" s="496"/>
      <c r="H43" s="496"/>
      <c r="I43" s="496"/>
      <c r="J43" s="496"/>
      <c r="K43" s="496"/>
      <c r="L43" s="496"/>
      <c r="M43" s="496"/>
      <c r="N43" s="495"/>
      <c r="O43" s="497"/>
    </row>
    <row r="44" spans="1:16382" ht="15.75">
      <c r="A44" s="499" t="s">
        <v>24</v>
      </c>
      <c r="B44" s="495"/>
      <c r="C44" s="495"/>
      <c r="D44" s="496"/>
      <c r="E44" s="496"/>
      <c r="F44" s="496"/>
      <c r="G44" s="507"/>
      <c r="H44" s="496"/>
      <c r="I44" s="496"/>
      <c r="J44" s="507" t="s">
        <v>11675</v>
      </c>
      <c r="K44" s="496"/>
      <c r="L44" s="496"/>
      <c r="M44" s="496"/>
      <c r="N44" s="495"/>
      <c r="O44" s="497"/>
    </row>
    <row r="45" spans="1:16382" ht="15.75">
      <c r="A45" s="499"/>
      <c r="B45" s="495"/>
      <c r="C45" s="495"/>
      <c r="D45" s="496"/>
      <c r="E45" s="496"/>
      <c r="F45" s="496"/>
      <c r="G45" s="496"/>
      <c r="H45" s="496"/>
      <c r="I45" s="496"/>
      <c r="J45" s="496"/>
      <c r="K45" s="496"/>
      <c r="L45" s="496"/>
      <c r="M45" s="496"/>
      <c r="N45" s="495"/>
      <c r="O45" s="497"/>
    </row>
    <row r="46" spans="1:16382" ht="15.75">
      <c r="A46" s="499" t="s">
        <v>25</v>
      </c>
      <c r="B46" s="495"/>
      <c r="C46" s="495"/>
      <c r="D46" s="496"/>
      <c r="E46" s="496"/>
      <c r="F46" s="496"/>
      <c r="G46" s="507"/>
      <c r="H46" s="496"/>
      <c r="I46" s="496"/>
      <c r="J46" s="507" t="s">
        <v>11675</v>
      </c>
      <c r="K46" s="496"/>
      <c r="L46" s="496"/>
      <c r="M46" s="496"/>
      <c r="N46" s="495"/>
      <c r="O46" s="497"/>
    </row>
    <row r="47" spans="1:16382">
      <c r="O47" s="497"/>
    </row>
    <row r="48" spans="1:16382" ht="15.75">
      <c r="A48" s="499" t="s">
        <v>26</v>
      </c>
      <c r="B48" s="495"/>
      <c r="C48" s="495"/>
      <c r="D48" s="496"/>
      <c r="E48" s="496"/>
      <c r="F48" s="496"/>
      <c r="G48" s="507"/>
      <c r="H48" s="496"/>
      <c r="I48" s="496"/>
      <c r="J48" s="507" t="s">
        <v>11675</v>
      </c>
      <c r="K48" s="496"/>
      <c r="L48" s="496"/>
      <c r="M48" s="507"/>
      <c r="N48" s="495"/>
      <c r="O48" s="497"/>
    </row>
    <row r="49" spans="1:15" ht="15.75">
      <c r="A49" s="499"/>
      <c r="B49" s="495"/>
      <c r="C49" s="495"/>
      <c r="D49" s="496"/>
      <c r="E49" s="496"/>
      <c r="F49" s="496"/>
      <c r="G49" s="496"/>
      <c r="H49" s="496"/>
      <c r="I49" s="496"/>
      <c r="J49" s="496"/>
      <c r="K49" s="496"/>
      <c r="L49" s="496"/>
      <c r="M49" s="496"/>
      <c r="N49" s="495"/>
      <c r="O49" s="497"/>
    </row>
    <row r="50" spans="1:15" ht="15.75">
      <c r="A50" s="499" t="s">
        <v>27</v>
      </c>
      <c r="B50" s="495"/>
      <c r="C50" s="495"/>
      <c r="D50" s="496"/>
      <c r="E50" s="496"/>
      <c r="F50" s="496"/>
      <c r="G50" s="507"/>
      <c r="H50" s="496"/>
      <c r="I50" s="496"/>
      <c r="J50" s="507" t="s">
        <v>11675</v>
      </c>
      <c r="K50" s="496"/>
      <c r="L50" s="496"/>
      <c r="M50" s="507"/>
      <c r="N50" s="495"/>
      <c r="O50" s="497"/>
    </row>
    <row r="51" spans="1:15">
      <c r="O51" s="497"/>
    </row>
    <row r="52" spans="1:15" ht="15.75">
      <c r="A52" s="499" t="s">
        <v>28</v>
      </c>
      <c r="B52" s="495"/>
      <c r="C52" s="495"/>
      <c r="D52" s="496"/>
      <c r="E52" s="496"/>
      <c r="F52" s="496"/>
      <c r="G52" s="507"/>
      <c r="H52" s="496"/>
      <c r="I52" s="496"/>
      <c r="J52" s="507" t="s">
        <v>11675</v>
      </c>
      <c r="K52" s="496"/>
      <c r="L52" s="496"/>
      <c r="M52" s="507"/>
      <c r="N52" s="495"/>
      <c r="O52" s="497"/>
    </row>
    <row r="53" spans="1:15" ht="15.75">
      <c r="A53" s="499"/>
      <c r="B53" s="495"/>
      <c r="C53" s="495"/>
      <c r="D53" s="496"/>
      <c r="E53" s="496"/>
      <c r="F53" s="496"/>
      <c r="G53" s="496"/>
      <c r="H53" s="496"/>
      <c r="I53" s="496"/>
      <c r="J53" s="496"/>
      <c r="K53" s="496"/>
      <c r="L53" s="496"/>
      <c r="M53" s="496"/>
      <c r="N53" s="495"/>
      <c r="O53" s="497"/>
    </row>
    <row r="54" spans="1:15" ht="15.75">
      <c r="A54" s="499" t="s">
        <v>29</v>
      </c>
      <c r="B54" s="495"/>
      <c r="C54" s="495"/>
      <c r="D54" s="496"/>
      <c r="E54" s="496"/>
      <c r="F54" s="496"/>
      <c r="G54" s="507"/>
      <c r="H54" s="496"/>
      <c r="I54" s="496"/>
      <c r="J54" s="507" t="s">
        <v>11675</v>
      </c>
      <c r="K54" s="496"/>
      <c r="L54" s="496"/>
      <c r="M54" s="496"/>
      <c r="N54" s="495"/>
      <c r="O54" s="497"/>
    </row>
    <row r="55" spans="1:15" ht="15.75">
      <c r="A55" s="499"/>
      <c r="B55" s="495"/>
      <c r="C55" s="495"/>
      <c r="D55" s="496"/>
      <c r="E55" s="496"/>
      <c r="F55" s="496"/>
      <c r="G55" s="496"/>
      <c r="H55" s="496"/>
      <c r="I55" s="496"/>
      <c r="J55" s="496"/>
      <c r="K55" s="496"/>
      <c r="L55" s="496"/>
      <c r="M55" s="496"/>
      <c r="N55" s="495"/>
      <c r="O55" s="497"/>
    </row>
    <row r="56" spans="1:15" ht="15.75">
      <c r="A56" s="499" t="s">
        <v>30</v>
      </c>
      <c r="B56" s="495"/>
      <c r="C56" s="495"/>
      <c r="D56" s="496"/>
      <c r="E56" s="496"/>
      <c r="F56" s="496"/>
      <c r="G56" s="507"/>
      <c r="H56" s="496"/>
      <c r="I56" s="496"/>
      <c r="J56" s="507" t="s">
        <v>11675</v>
      </c>
      <c r="K56" s="496"/>
      <c r="L56" s="496"/>
      <c r="M56" s="496"/>
      <c r="N56" s="495"/>
      <c r="O56" s="497"/>
    </row>
    <row r="57" spans="1:15" ht="15.75">
      <c r="A57" s="499"/>
      <c r="B57" s="495"/>
      <c r="C57" s="495"/>
      <c r="D57" s="496"/>
      <c r="E57" s="496"/>
      <c r="F57" s="496"/>
      <c r="G57" s="496"/>
      <c r="H57" s="496"/>
      <c r="I57" s="496"/>
      <c r="J57" s="496"/>
      <c r="K57" s="496"/>
      <c r="L57" s="496"/>
      <c r="M57" s="496"/>
      <c r="N57" s="495"/>
      <c r="O57" s="497"/>
    </row>
    <row r="58" spans="1:15" ht="15.75">
      <c r="A58" s="499" t="s">
        <v>31</v>
      </c>
      <c r="B58" s="495"/>
      <c r="C58" s="495"/>
      <c r="D58" s="496"/>
      <c r="E58" s="496"/>
      <c r="F58" s="496"/>
      <c r="G58" s="507"/>
      <c r="H58" s="496"/>
      <c r="I58" s="496"/>
      <c r="J58" s="507" t="s">
        <v>11675</v>
      </c>
      <c r="K58" s="496"/>
      <c r="L58" s="496"/>
      <c r="M58" s="496"/>
      <c r="N58" s="495"/>
      <c r="O58" s="497"/>
    </row>
    <row r="59" spans="1:15" ht="15.75">
      <c r="A59" s="499"/>
      <c r="B59" s="495"/>
      <c r="C59" s="495"/>
      <c r="D59" s="496"/>
      <c r="E59" s="496"/>
      <c r="F59" s="496"/>
      <c r="G59" s="496"/>
      <c r="H59" s="496"/>
      <c r="I59" s="496"/>
      <c r="J59" s="496"/>
      <c r="K59" s="496"/>
      <c r="L59" s="496"/>
      <c r="M59" s="496"/>
      <c r="N59" s="495"/>
      <c r="O59" s="497"/>
    </row>
    <row r="60" spans="1:15" ht="15.75">
      <c r="A60" s="499" t="s">
        <v>32</v>
      </c>
      <c r="B60" s="495"/>
      <c r="C60" s="495"/>
      <c r="D60" s="496"/>
      <c r="E60" s="496"/>
      <c r="F60" s="496"/>
      <c r="G60" s="507"/>
      <c r="H60" s="496"/>
      <c r="I60" s="496"/>
      <c r="J60" s="507"/>
      <c r="K60" s="496"/>
      <c r="L60" s="496"/>
      <c r="M60" s="507" t="s">
        <v>11675</v>
      </c>
      <c r="N60" s="495"/>
      <c r="O60" s="497"/>
    </row>
    <row r="61" spans="1:15" ht="15.75">
      <c r="A61" s="499"/>
      <c r="B61" s="495"/>
      <c r="C61" s="495"/>
      <c r="D61" s="496"/>
      <c r="E61" s="496"/>
      <c r="F61" s="496"/>
      <c r="G61" s="496"/>
      <c r="H61" s="496"/>
      <c r="I61" s="496"/>
      <c r="J61" s="496"/>
      <c r="K61" s="496"/>
      <c r="L61" s="496"/>
      <c r="M61" s="496"/>
      <c r="N61" s="495"/>
      <c r="O61" s="497"/>
    </row>
    <row r="62" spans="1:15" ht="15.75">
      <c r="A62" s="499" t="s">
        <v>33</v>
      </c>
      <c r="B62" s="495"/>
      <c r="C62" s="495"/>
      <c r="D62" s="496"/>
      <c r="E62" s="496"/>
      <c r="F62" s="496"/>
      <c r="G62" s="507"/>
      <c r="H62" s="496"/>
      <c r="I62" s="496"/>
      <c r="J62" s="507" t="s">
        <v>11675</v>
      </c>
      <c r="K62" s="496"/>
      <c r="L62" s="496"/>
      <c r="M62" s="507"/>
      <c r="N62" s="495"/>
      <c r="O62" s="497"/>
    </row>
    <row r="63" spans="1:15" ht="15.75">
      <c r="A63" s="499"/>
      <c r="B63" s="495"/>
      <c r="C63" s="495"/>
      <c r="D63" s="496"/>
      <c r="E63" s="496"/>
      <c r="F63" s="496"/>
      <c r="G63" s="496"/>
      <c r="H63" s="496"/>
      <c r="I63" s="496"/>
      <c r="J63" s="496"/>
      <c r="K63" s="496"/>
      <c r="L63" s="496"/>
      <c r="M63" s="496"/>
      <c r="N63" s="495"/>
      <c r="O63" s="497"/>
    </row>
    <row r="64" spans="1:15" ht="15.75">
      <c r="A64" s="499" t="s">
        <v>34</v>
      </c>
      <c r="B64" s="495"/>
      <c r="C64" s="495"/>
      <c r="D64" s="496"/>
      <c r="E64" s="496"/>
      <c r="F64" s="496"/>
      <c r="G64" s="507"/>
      <c r="H64" s="496"/>
      <c r="I64" s="496"/>
      <c r="J64" s="507" t="s">
        <v>11675</v>
      </c>
      <c r="K64" s="496"/>
      <c r="L64" s="496"/>
      <c r="M64" s="507"/>
      <c r="N64" s="495"/>
      <c r="O64" s="497"/>
    </row>
    <row r="65" spans="1:15" ht="15.75">
      <c r="A65" s="499"/>
      <c r="B65" s="495"/>
      <c r="C65" s="495"/>
      <c r="D65" s="496"/>
      <c r="E65" s="496"/>
      <c r="F65" s="496"/>
      <c r="G65" s="496"/>
      <c r="H65" s="496"/>
      <c r="I65" s="496"/>
      <c r="J65" s="496"/>
      <c r="K65" s="496"/>
      <c r="L65" s="496"/>
      <c r="M65" s="496"/>
      <c r="N65" s="495"/>
      <c r="O65" s="497"/>
    </row>
    <row r="66" spans="1:15" ht="15.75">
      <c r="A66" s="499" t="s">
        <v>35</v>
      </c>
      <c r="B66" s="495"/>
      <c r="C66" s="495"/>
      <c r="D66" s="496"/>
      <c r="E66" s="496"/>
      <c r="F66" s="496"/>
      <c r="G66" s="507"/>
      <c r="H66" s="496"/>
      <c r="I66" s="496"/>
      <c r="J66" s="507" t="s">
        <v>11675</v>
      </c>
      <c r="K66" s="496"/>
      <c r="L66" s="496"/>
      <c r="M66" s="507"/>
      <c r="N66" s="495"/>
      <c r="O66" s="497"/>
    </row>
    <row r="67" spans="1:15" ht="15.75">
      <c r="A67" s="499" t="s">
        <v>36</v>
      </c>
      <c r="B67" s="495"/>
      <c r="C67" s="495"/>
      <c r="D67" s="496"/>
      <c r="E67" s="496"/>
      <c r="F67" s="496"/>
      <c r="G67" s="496"/>
      <c r="H67" s="496"/>
      <c r="I67" s="496"/>
      <c r="J67" s="496"/>
      <c r="K67" s="496"/>
      <c r="L67" s="496"/>
      <c r="M67" s="496"/>
      <c r="N67" s="495"/>
      <c r="O67" s="497"/>
    </row>
    <row r="68" spans="1:15" ht="15.75">
      <c r="A68" s="499"/>
      <c r="B68" s="495"/>
      <c r="C68" s="495"/>
      <c r="D68" s="496"/>
      <c r="E68" s="496"/>
      <c r="F68" s="496"/>
      <c r="G68" s="496"/>
      <c r="H68" s="496"/>
      <c r="I68" s="496"/>
      <c r="J68" s="496"/>
      <c r="K68" s="496"/>
      <c r="L68" s="496"/>
      <c r="M68" s="496"/>
      <c r="N68" s="495"/>
      <c r="O68" s="497"/>
    </row>
    <row r="69" spans="1:15" ht="15.75">
      <c r="A69" s="499" t="s">
        <v>37</v>
      </c>
      <c r="B69" s="495"/>
      <c r="C69" s="495"/>
      <c r="D69" s="496"/>
      <c r="E69" s="496"/>
      <c r="F69" s="496"/>
      <c r="G69" s="507"/>
      <c r="H69" s="496"/>
      <c r="I69" s="496"/>
      <c r="J69" s="507" t="s">
        <v>11675</v>
      </c>
      <c r="K69" s="496"/>
      <c r="L69" s="496"/>
      <c r="M69" s="507"/>
      <c r="N69" s="495"/>
      <c r="O69" s="497"/>
    </row>
    <row r="70" spans="1:15">
      <c r="A70" s="495"/>
      <c r="B70" s="495"/>
      <c r="C70" s="495"/>
      <c r="D70" s="496"/>
      <c r="E70" s="496"/>
      <c r="F70" s="496"/>
      <c r="G70" s="496"/>
      <c r="H70" s="496"/>
      <c r="I70" s="496"/>
      <c r="J70" s="495"/>
      <c r="K70" s="495"/>
      <c r="L70" s="495"/>
      <c r="M70" s="495"/>
      <c r="N70" s="495"/>
      <c r="O70" s="497"/>
    </row>
    <row r="71" spans="1:15">
      <c r="A71" s="495"/>
      <c r="B71" s="495"/>
      <c r="C71" s="495"/>
      <c r="D71" s="496"/>
      <c r="E71" s="496"/>
      <c r="F71" s="496"/>
      <c r="G71" s="496"/>
      <c r="H71" s="496"/>
      <c r="I71" s="496"/>
      <c r="J71" s="495"/>
      <c r="K71" s="495"/>
      <c r="L71" s="495"/>
      <c r="M71" s="495"/>
      <c r="N71" s="495"/>
      <c r="O71" s="497"/>
    </row>
    <row r="72" spans="1:15" ht="15.75" thickBot="1">
      <c r="A72" s="511"/>
      <c r="B72" s="511"/>
      <c r="C72" s="511"/>
      <c r="D72" s="496"/>
      <c r="E72" s="496"/>
      <c r="F72" s="496"/>
      <c r="G72" s="496"/>
      <c r="H72" s="496"/>
      <c r="I72" s="496"/>
      <c r="J72" s="495"/>
      <c r="K72" s="495"/>
      <c r="L72" s="495"/>
      <c r="M72" s="495"/>
      <c r="N72" s="495"/>
      <c r="O72" s="497"/>
    </row>
    <row r="73" spans="1:15">
      <c r="A73" s="688" t="s">
        <v>42</v>
      </c>
      <c r="B73" s="688"/>
      <c r="C73" s="688"/>
      <c r="D73" s="496"/>
      <c r="E73" s="496"/>
      <c r="F73" s="496"/>
      <c r="G73" s="496"/>
      <c r="H73" s="496"/>
      <c r="I73" s="496"/>
      <c r="J73" s="495"/>
      <c r="K73" s="495"/>
      <c r="L73" s="495"/>
      <c r="M73" s="495"/>
      <c r="N73" s="495"/>
      <c r="O73" s="497"/>
    </row>
    <row r="74" spans="1:15">
      <c r="A74" s="689" t="s">
        <v>38</v>
      </c>
      <c r="B74" s="689"/>
      <c r="C74" s="689"/>
      <c r="D74" s="496"/>
      <c r="E74" s="496"/>
      <c r="F74" s="496"/>
      <c r="G74" s="689"/>
      <c r="H74" s="689"/>
      <c r="I74" s="689"/>
      <c r="J74" s="689"/>
      <c r="K74" s="689"/>
      <c r="L74" s="689"/>
      <c r="M74" s="689"/>
      <c r="N74" s="689"/>
      <c r="O74" s="497"/>
    </row>
    <row r="75" spans="1:15">
      <c r="A75" s="689" t="s">
        <v>39</v>
      </c>
      <c r="B75" s="689"/>
      <c r="C75" s="689"/>
      <c r="D75" s="496"/>
      <c r="E75" s="496"/>
      <c r="F75" s="496"/>
      <c r="G75" s="689"/>
      <c r="H75" s="689"/>
      <c r="I75" s="689"/>
      <c r="J75" s="689"/>
      <c r="K75" s="689"/>
      <c r="L75" s="689"/>
      <c r="M75" s="689"/>
      <c r="N75" s="689"/>
      <c r="O75" s="497"/>
    </row>
    <row r="76" spans="1:15" ht="15.75" thickBot="1">
      <c r="A76" s="493"/>
      <c r="B76" s="493"/>
      <c r="C76" s="493"/>
      <c r="D76" s="494"/>
      <c r="E76" s="494"/>
      <c r="F76" s="494"/>
      <c r="G76" s="494"/>
      <c r="H76" s="494"/>
      <c r="I76" s="494"/>
      <c r="J76" s="493"/>
      <c r="K76" s="493"/>
      <c r="L76" s="493"/>
      <c r="M76" s="493"/>
      <c r="N76" s="493"/>
      <c r="O76" s="512"/>
    </row>
    <row r="77" spans="1:15" ht="15.75" thickTop="1"/>
  </sheetData>
  <sheetProtection password="CC9E" sheet="1" objects="1" scenarios="1"/>
  <mergeCells count="22">
    <mergeCell ref="C24:N24"/>
    <mergeCell ref="C12:I12"/>
    <mergeCell ref="L12:N12"/>
    <mergeCell ref="C14:N14"/>
    <mergeCell ref="C16:F16"/>
    <mergeCell ref="G16:K16"/>
    <mergeCell ref="L16:O16"/>
    <mergeCell ref="C18:E18"/>
    <mergeCell ref="G18:K18"/>
    <mergeCell ref="L18:O18"/>
    <mergeCell ref="C20:E20"/>
    <mergeCell ref="L22:O22"/>
    <mergeCell ref="A73:C73"/>
    <mergeCell ref="A74:C74"/>
    <mergeCell ref="G74:N75"/>
    <mergeCell ref="A75:C75"/>
    <mergeCell ref="C26:N26"/>
    <mergeCell ref="C28:N28"/>
    <mergeCell ref="C30:N30"/>
    <mergeCell ref="C32:N32"/>
    <mergeCell ref="C34:N34"/>
    <mergeCell ref="C36:N36"/>
  </mergeCells>
  <hyperlinks>
    <hyperlink ref="C36" r:id="rId1"/>
  </hyperlinks>
  <pageMargins left="0.511811024" right="0.511811024" top="0.78740157499999996" bottom="0.78740157499999996" header="0.31496062000000002" footer="0.31496062000000002"/>
  <pageSetup paperSize="9" orientation="landscape" r:id="rId2"/>
  <drawing r:id="rId3"/>
</worksheet>
</file>

<file path=xl/worksheets/sheet2.xml><?xml version="1.0" encoding="utf-8"?>
<worksheet xmlns="http://schemas.openxmlformats.org/spreadsheetml/2006/main" xmlns:r="http://schemas.openxmlformats.org/officeDocument/2006/relationships">
  <sheetPr filterMode="1"/>
  <dimension ref="A1:AMK408"/>
  <sheetViews>
    <sheetView view="pageBreakPreview" zoomScale="93" zoomScaleNormal="93" zoomScalePageLayoutView="93" workbookViewId="0">
      <selection activeCell="N40" sqref="N40"/>
    </sheetView>
  </sheetViews>
  <sheetFormatPr defaultRowHeight="15"/>
  <cols>
    <col min="1" max="1" width="6.42578125" style="7" customWidth="1"/>
    <col min="2" max="4" width="6.42578125" style="2" customWidth="1"/>
    <col min="5" max="5" width="8" style="2" customWidth="1"/>
    <col min="6" max="6" width="6.42578125" style="2" customWidth="1"/>
    <col min="7" max="7" width="16.140625" style="2" customWidth="1"/>
    <col min="8" max="8" width="7.28515625" style="2" customWidth="1"/>
    <col min="9" max="9" width="10.28515625" style="2" customWidth="1"/>
    <col min="10" max="11" width="6.42578125" style="2" customWidth="1"/>
    <col min="12" max="12" width="8.42578125" style="2" customWidth="1"/>
    <col min="13" max="13" width="7.5703125" style="2" customWidth="1"/>
    <col min="14" max="14" width="6.5703125" style="2" customWidth="1"/>
    <col min="15" max="15" width="24.85546875" style="2" hidden="1" customWidth="1"/>
    <col min="16" max="16" width="10.5703125" customWidth="1"/>
    <col min="17" max="21" width="8.28515625" style="2" customWidth="1"/>
    <col min="22" max="1025" width="10.5703125" style="8" customWidth="1"/>
  </cols>
  <sheetData>
    <row r="1" spans="1:22">
      <c r="A1" s="9"/>
      <c r="B1" s="10"/>
      <c r="C1" s="10"/>
      <c r="D1" s="11"/>
      <c r="E1" s="11"/>
      <c r="F1" s="11"/>
      <c r="G1" s="11"/>
      <c r="H1" s="11"/>
      <c r="I1" s="11"/>
      <c r="J1" s="11"/>
      <c r="K1" s="11"/>
      <c r="L1" s="11"/>
      <c r="M1" s="12"/>
    </row>
    <row r="2" spans="1:22">
      <c r="A2" s="13"/>
      <c r="B2" s="14"/>
      <c r="C2" s="14"/>
      <c r="D2" s="14"/>
      <c r="E2" s="15"/>
      <c r="F2" s="15"/>
      <c r="G2" s="15"/>
      <c r="H2" s="15"/>
      <c r="I2" s="15"/>
      <c r="J2" s="15"/>
      <c r="K2" s="15"/>
      <c r="L2" s="15"/>
      <c r="M2" s="16"/>
      <c r="O2" s="2" t="s">
        <v>40</v>
      </c>
    </row>
    <row r="3" spans="1:22">
      <c r="A3" s="13"/>
      <c r="B3" s="6"/>
      <c r="C3" s="6"/>
      <c r="D3" s="15"/>
      <c r="E3" s="15"/>
      <c r="F3" s="15"/>
      <c r="G3" s="15"/>
      <c r="H3" s="15"/>
      <c r="I3" s="15"/>
      <c r="J3" s="15"/>
      <c r="K3" s="15"/>
      <c r="L3" s="15"/>
      <c r="M3" s="16"/>
      <c r="O3" s="2" t="s">
        <v>41</v>
      </c>
    </row>
    <row r="4" spans="1:22">
      <c r="A4" s="13"/>
      <c r="B4" s="15" t="s">
        <v>42</v>
      </c>
      <c r="C4" s="14"/>
      <c r="D4" s="14"/>
      <c r="E4" s="15"/>
      <c r="F4" s="15"/>
      <c r="G4" s="15"/>
      <c r="H4" s="15"/>
      <c r="I4" s="15"/>
      <c r="J4" s="15"/>
      <c r="K4" s="15"/>
      <c r="L4" s="15"/>
      <c r="M4" s="16"/>
      <c r="O4" s="2" t="s">
        <v>43</v>
      </c>
    </row>
    <row r="5" spans="1:22">
      <c r="A5" s="13"/>
      <c r="B5" s="6"/>
      <c r="C5" s="17"/>
      <c r="D5" s="15"/>
      <c r="E5" s="15"/>
      <c r="F5" s="15"/>
      <c r="G5" s="15"/>
      <c r="H5" s="15"/>
      <c r="I5" s="15"/>
      <c r="J5" s="15"/>
      <c r="K5" s="15"/>
      <c r="L5" s="15"/>
      <c r="M5" s="18"/>
      <c r="O5" s="2" t="s">
        <v>44</v>
      </c>
      <c r="V5" s="19"/>
    </row>
    <row r="6" spans="1:22">
      <c r="A6" s="20"/>
      <c r="B6" s="21"/>
      <c r="C6" s="22"/>
      <c r="D6" s="23"/>
      <c r="E6" s="22"/>
      <c r="F6" s="22"/>
      <c r="G6" s="22"/>
      <c r="H6" s="22"/>
      <c r="I6" s="22"/>
      <c r="J6" s="22"/>
      <c r="K6" s="22"/>
      <c r="L6" s="17"/>
      <c r="M6" s="18"/>
      <c r="N6" s="24"/>
      <c r="O6" s="2" t="s">
        <v>45</v>
      </c>
      <c r="Q6" s="24"/>
      <c r="R6" s="24"/>
      <c r="S6" s="24"/>
      <c r="T6" s="24"/>
      <c r="U6" s="24"/>
    </row>
    <row r="7" spans="1:22">
      <c r="A7" s="25"/>
      <c r="B7" s="26"/>
      <c r="C7" s="27"/>
      <c r="D7" s="28"/>
      <c r="E7" s="27"/>
      <c r="F7" s="27"/>
      <c r="G7" s="27"/>
      <c r="H7" s="27"/>
      <c r="I7" s="27"/>
      <c r="J7" s="27"/>
      <c r="K7" s="27"/>
      <c r="L7" s="27"/>
      <c r="M7" s="29"/>
      <c r="N7" s="24"/>
      <c r="O7" s="24" t="s">
        <v>46</v>
      </c>
      <c r="Q7" s="24"/>
      <c r="R7" s="24"/>
      <c r="S7" s="24"/>
      <c r="T7" s="24"/>
      <c r="U7" s="24"/>
      <c r="V7" s="30"/>
    </row>
    <row r="8" spans="1:22" ht="15.75">
      <c r="A8" s="31"/>
      <c r="B8" s="31"/>
      <c r="C8" s="17"/>
      <c r="D8" s="17"/>
      <c r="E8" s="17"/>
      <c r="F8" s="17"/>
      <c r="G8" s="17"/>
      <c r="H8" s="17"/>
      <c r="I8" s="17"/>
      <c r="J8" s="17"/>
      <c r="K8" s="17"/>
      <c r="L8" s="17"/>
      <c r="M8" s="17"/>
      <c r="N8" s="24"/>
      <c r="O8" s="24" t="s">
        <v>47</v>
      </c>
      <c r="Q8" s="24"/>
      <c r="R8" s="24"/>
      <c r="S8" s="24"/>
      <c r="T8" s="24"/>
      <c r="U8" s="24"/>
      <c r="V8" s="32"/>
    </row>
    <row r="9" spans="1:22">
      <c r="A9" s="721" t="s">
        <v>48</v>
      </c>
      <c r="B9" s="721"/>
      <c r="C9" s="721"/>
      <c r="D9" s="721"/>
      <c r="E9" s="721"/>
      <c r="F9" s="721"/>
      <c r="G9" s="721"/>
      <c r="H9" s="721"/>
      <c r="I9" s="721"/>
      <c r="J9" s="721"/>
      <c r="K9" s="33" t="s">
        <v>49</v>
      </c>
      <c r="L9" s="722">
        <f>IF(DADOS!C20&lt;&gt;"",DADOS!C20," ")</f>
        <v>44593</v>
      </c>
      <c r="M9" s="722"/>
      <c r="N9" s="24"/>
      <c r="O9" s="24" t="s">
        <v>50</v>
      </c>
      <c r="Q9" s="24"/>
      <c r="R9" s="24"/>
      <c r="S9" s="24"/>
      <c r="T9" s="24"/>
      <c r="U9" s="24"/>
    </row>
    <row r="10" spans="1:22" ht="29.45" customHeight="1">
      <c r="A10" s="34" t="s">
        <v>51</v>
      </c>
      <c r="B10" s="35"/>
      <c r="C10" s="723" t="str">
        <f>IF(DADOS!$C$12&lt;&gt;"",DADOS!$C$12," ")</f>
        <v>UNIDADE BÁSICA DE SAUDE TIPO II</v>
      </c>
      <c r="D10" s="723"/>
      <c r="E10" s="723"/>
      <c r="F10" s="723"/>
      <c r="G10" s="723"/>
      <c r="H10" s="36"/>
      <c r="I10" s="37"/>
      <c r="J10" s="38" t="s">
        <v>52</v>
      </c>
      <c r="K10" s="724" t="s">
        <v>41</v>
      </c>
      <c r="L10" s="724"/>
      <c r="M10" s="724"/>
      <c r="O10" s="24" t="s">
        <v>53</v>
      </c>
      <c r="Q10" s="24"/>
    </row>
    <row r="11" spans="1:22">
      <c r="A11" s="34" t="s">
        <v>54</v>
      </c>
      <c r="B11" s="35"/>
      <c r="C11" s="725" t="str">
        <f>IF(DADOS!C14&lt;&gt;"",DADOS!C14," ")</f>
        <v>RUA FREI SÉRGIO HILLESHEIM</v>
      </c>
      <c r="D11" s="725"/>
      <c r="E11" s="725"/>
      <c r="F11" s="725"/>
      <c r="G11" s="725"/>
      <c r="H11" s="725"/>
      <c r="I11" s="37"/>
      <c r="J11" s="38" t="s">
        <v>55</v>
      </c>
      <c r="K11" s="726" t="str">
        <f>IF(DADOS!$C$16&lt;&gt;"",DADOS!$C$16," ")</f>
        <v>PATO BRANCO</v>
      </c>
      <c r="L11" s="726"/>
      <c r="M11" s="726"/>
      <c r="O11" s="2" t="s">
        <v>56</v>
      </c>
      <c r="Q11" s="24"/>
    </row>
    <row r="12" spans="1:22">
      <c r="A12" s="34" t="s">
        <v>57</v>
      </c>
      <c r="B12" s="35"/>
      <c r="C12" s="725" t="str">
        <f>IF(DADOS!L12&lt;&gt;"",DADOS!L12," ")</f>
        <v>PREFEITURA MUNICIPAL</v>
      </c>
      <c r="D12" s="725"/>
      <c r="E12" s="725"/>
      <c r="F12" s="725"/>
      <c r="G12" s="725"/>
      <c r="H12" s="725"/>
      <c r="I12" s="37"/>
      <c r="J12" s="38" t="s">
        <v>58</v>
      </c>
      <c r="K12" s="724">
        <v>178496905</v>
      </c>
      <c r="L12" s="724"/>
      <c r="M12" s="724"/>
      <c r="O12" s="2" t="s">
        <v>59</v>
      </c>
      <c r="Q12" s="24"/>
    </row>
    <row r="13" spans="1:22">
      <c r="A13" s="39"/>
      <c r="B13" s="40"/>
      <c r="C13" s="727"/>
      <c r="D13" s="727"/>
      <c r="E13" s="727"/>
      <c r="F13" s="727"/>
      <c r="G13" s="727"/>
      <c r="H13" s="727"/>
      <c r="I13" s="40"/>
      <c r="J13" s="6"/>
      <c r="K13" s="728"/>
      <c r="L13" s="728"/>
      <c r="M13" s="728"/>
      <c r="O13" s="2" t="s">
        <v>60</v>
      </c>
      <c r="Q13" s="24"/>
    </row>
    <row r="14" spans="1:22">
      <c r="A14" s="39"/>
      <c r="B14" s="40"/>
      <c r="C14" s="40"/>
      <c r="D14" s="40"/>
      <c r="E14" s="40"/>
      <c r="F14" s="40"/>
      <c r="G14" s="40"/>
      <c r="H14" s="40"/>
      <c r="I14" s="37"/>
      <c r="J14" s="38"/>
      <c r="K14" s="35"/>
      <c r="L14" s="35"/>
      <c r="M14" s="41"/>
      <c r="O14" s="2" t="s">
        <v>61</v>
      </c>
      <c r="Q14" s="24"/>
    </row>
    <row r="15" spans="1:22">
      <c r="A15" s="39" t="s">
        <v>62</v>
      </c>
      <c r="B15" s="37"/>
      <c r="C15" s="42"/>
      <c r="D15" s="43"/>
      <c r="E15" s="37"/>
      <c r="F15" s="38" t="s">
        <v>63</v>
      </c>
      <c r="G15" s="729" t="s">
        <v>11695</v>
      </c>
      <c r="H15" s="729"/>
      <c r="I15" s="729"/>
      <c r="J15" s="35"/>
      <c r="K15" s="44"/>
      <c r="L15" s="728"/>
      <c r="M15" s="728"/>
      <c r="O15" s="2" t="s">
        <v>64</v>
      </c>
      <c r="Q15" s="24"/>
    </row>
    <row r="16" spans="1:22">
      <c r="A16" s="39"/>
      <c r="B16" s="37"/>
      <c r="C16" s="43"/>
      <c r="D16" s="43"/>
      <c r="E16" s="37"/>
      <c r="F16" s="38" t="s">
        <v>65</v>
      </c>
      <c r="G16" s="729" t="str">
        <f>IF(DADOS!C24&lt;&gt;"",DADOS!C24," ")</f>
        <v>PATRÍCIA VINCENZI DOS SANTOS</v>
      </c>
      <c r="H16" s="729"/>
      <c r="I16" s="729"/>
      <c r="J16" s="35"/>
      <c r="K16" s="44" t="s">
        <v>66</v>
      </c>
      <c r="L16" s="14" t="str">
        <f>IF(DADOS!C28&lt;&gt;"",DADOS!C28," ")</f>
        <v>192.266/D</v>
      </c>
      <c r="M16" s="45"/>
      <c r="Q16" s="24"/>
    </row>
    <row r="17" spans="1:17">
      <c r="A17" s="39"/>
      <c r="B17" s="37"/>
      <c r="C17" s="37"/>
      <c r="D17" s="37"/>
      <c r="E17" s="37"/>
      <c r="F17" s="38" t="s">
        <v>67</v>
      </c>
      <c r="G17" s="730"/>
      <c r="H17" s="730"/>
      <c r="I17" s="730"/>
      <c r="J17" s="37"/>
      <c r="K17" s="38" t="s">
        <v>68</v>
      </c>
      <c r="L17" s="731">
        <f>IF(DADOS!C30&lt;&gt;"",DADOS!C30," ")</f>
        <v>1720221374551</v>
      </c>
      <c r="M17" s="731"/>
      <c r="O17" s="2" t="s">
        <v>69</v>
      </c>
      <c r="Q17" s="24"/>
    </row>
    <row r="18" spans="1:17">
      <c r="A18" s="717" t="s">
        <v>70</v>
      </c>
      <c r="B18" s="718"/>
      <c r="C18" s="713" t="s">
        <v>11694</v>
      </c>
      <c r="D18" s="713"/>
      <c r="E18" s="713"/>
      <c r="F18" s="713"/>
      <c r="G18" s="713"/>
      <c r="H18" s="713"/>
      <c r="I18" s="713"/>
      <c r="J18" s="713"/>
      <c r="K18" s="713"/>
      <c r="L18" s="713"/>
      <c r="M18" s="714"/>
      <c r="O18" s="2" t="s">
        <v>71</v>
      </c>
      <c r="Q18" s="24"/>
    </row>
    <row r="19" spans="1:17" ht="48.75" customHeight="1" thickBot="1">
      <c r="A19" s="719"/>
      <c r="B19" s="720"/>
      <c r="C19" s="715"/>
      <c r="D19" s="715"/>
      <c r="E19" s="715"/>
      <c r="F19" s="715"/>
      <c r="G19" s="715"/>
      <c r="H19" s="715"/>
      <c r="I19" s="715"/>
      <c r="J19" s="715"/>
      <c r="K19" s="715"/>
      <c r="L19" s="715"/>
      <c r="M19" s="716"/>
      <c r="O19" s="2" t="s">
        <v>71</v>
      </c>
      <c r="Q19" s="24"/>
    </row>
    <row r="20" spans="1:17" ht="8.1" customHeight="1" thickBot="1">
      <c r="A20" s="46"/>
      <c r="B20" s="6"/>
      <c r="C20" s="6"/>
      <c r="D20" s="6"/>
      <c r="E20" s="6"/>
      <c r="F20" s="6"/>
      <c r="G20" s="6"/>
      <c r="H20" s="6"/>
      <c r="I20" s="6"/>
      <c r="J20" s="6"/>
      <c r="K20" s="6"/>
      <c r="L20" s="6"/>
      <c r="M20" s="6"/>
      <c r="O20" s="2" t="s">
        <v>72</v>
      </c>
      <c r="Q20" s="24"/>
    </row>
    <row r="21" spans="1:17" ht="15.75">
      <c r="A21" s="47"/>
      <c r="B21" s="48"/>
      <c r="C21" s="48"/>
      <c r="D21" s="48"/>
      <c r="E21" s="48"/>
      <c r="F21" s="48"/>
      <c r="G21" s="48"/>
      <c r="H21" s="48"/>
      <c r="I21" s="48"/>
      <c r="J21" s="48"/>
      <c r="K21" s="48"/>
      <c r="L21" s="48"/>
      <c r="M21" s="49"/>
      <c r="O21" s="2" t="s">
        <v>73</v>
      </c>
      <c r="Q21" s="24"/>
    </row>
    <row r="22" spans="1:17" ht="15.75">
      <c r="A22" s="50"/>
      <c r="B22" s="51"/>
      <c r="C22" s="51"/>
      <c r="D22" s="51"/>
      <c r="E22" s="51"/>
      <c r="F22" s="51"/>
      <c r="G22" s="51"/>
      <c r="H22" s="51"/>
      <c r="I22" s="51"/>
      <c r="J22" s="51"/>
      <c r="K22" s="51"/>
      <c r="L22" s="51"/>
      <c r="M22" s="52"/>
      <c r="O22" s="2" t="s">
        <v>74</v>
      </c>
      <c r="Q22" s="24"/>
    </row>
    <row r="23" spans="1:17" ht="15.75">
      <c r="A23" s="50"/>
      <c r="B23" s="51"/>
      <c r="C23" s="6"/>
      <c r="D23" s="6"/>
      <c r="E23" s="53" t="s">
        <v>75</v>
      </c>
      <c r="F23" s="53" t="s">
        <v>76</v>
      </c>
      <c r="G23" s="54">
        <f ca="1">RESUMO!H28</f>
        <v>1386443.99</v>
      </c>
      <c r="H23" s="55"/>
      <c r="I23" s="55"/>
      <c r="J23" s="55"/>
      <c r="K23" s="51"/>
      <c r="L23" s="51"/>
      <c r="M23" s="52"/>
      <c r="O23" s="2" t="s">
        <v>77</v>
      </c>
      <c r="Q23" s="24"/>
    </row>
    <row r="24" spans="1:17" ht="15.75">
      <c r="A24" s="50"/>
      <c r="B24" s="51"/>
      <c r="C24" s="51"/>
      <c r="D24" s="51"/>
      <c r="E24" s="51"/>
      <c r="F24" s="53"/>
      <c r="G24" s="56"/>
      <c r="H24" s="51"/>
      <c r="I24" s="51"/>
      <c r="J24" s="51"/>
      <c r="K24" s="51"/>
      <c r="L24" s="51"/>
      <c r="M24" s="52"/>
      <c r="O24" s="2" t="s">
        <v>78</v>
      </c>
      <c r="Q24" s="24"/>
    </row>
    <row r="25" spans="1:17" ht="15.75">
      <c r="A25" s="50"/>
      <c r="B25" s="51"/>
      <c r="C25" s="53" t="s">
        <v>79</v>
      </c>
      <c r="D25" s="711">
        <f>BDI!$D$27</f>
        <v>0.24996843572621041</v>
      </c>
      <c r="E25" s="711"/>
      <c r="F25" s="53" t="s">
        <v>80</v>
      </c>
      <c r="G25" s="54">
        <f ca="1">G23*D25</f>
        <v>346567.23540230573</v>
      </c>
      <c r="H25" s="55"/>
      <c r="I25" s="55"/>
      <c r="J25" s="55"/>
      <c r="K25" s="51"/>
      <c r="L25" s="51"/>
      <c r="M25" s="52"/>
      <c r="O25" s="2" t="s">
        <v>81</v>
      </c>
      <c r="Q25" s="24"/>
    </row>
    <row r="26" spans="1:17" ht="15.75">
      <c r="A26" s="50"/>
      <c r="B26" s="51"/>
      <c r="C26" s="51"/>
      <c r="D26" s="51"/>
      <c r="E26" s="51"/>
      <c r="F26" s="53"/>
      <c r="G26" s="57" t="s">
        <v>82</v>
      </c>
      <c r="H26" s="51"/>
      <c r="I26" s="51"/>
      <c r="J26" s="51"/>
      <c r="K26" s="51"/>
      <c r="L26" s="51"/>
      <c r="M26" s="52"/>
      <c r="O26" s="2" t="s">
        <v>83</v>
      </c>
      <c r="Q26" s="24"/>
    </row>
    <row r="27" spans="1:17" ht="15.75">
      <c r="A27" s="50"/>
      <c r="B27" s="51"/>
      <c r="C27" s="51"/>
      <c r="D27" s="51"/>
      <c r="E27" s="53" t="s">
        <v>84</v>
      </c>
      <c r="F27" s="53" t="s">
        <v>80</v>
      </c>
      <c r="G27" s="57">
        <f ca="1">G23+G25</f>
        <v>1733011.2254023058</v>
      </c>
      <c r="H27" s="58"/>
      <c r="I27" s="58"/>
      <c r="J27" s="58"/>
      <c r="K27" s="51"/>
      <c r="L27" s="51"/>
      <c r="M27" s="52"/>
      <c r="O27" s="2" t="s">
        <v>85</v>
      </c>
      <c r="Q27" s="24"/>
    </row>
    <row r="28" spans="1:17" ht="15.75">
      <c r="A28" s="50"/>
      <c r="B28" s="51"/>
      <c r="C28" s="51"/>
      <c r="D28" s="51"/>
      <c r="E28" s="51"/>
      <c r="F28" s="51"/>
      <c r="G28" s="51"/>
      <c r="H28" s="51"/>
      <c r="I28" s="51"/>
      <c r="J28" s="51"/>
      <c r="K28" s="51"/>
      <c r="L28" s="51"/>
      <c r="M28" s="52"/>
      <c r="O28" s="2" t="s">
        <v>86</v>
      </c>
      <c r="Q28" s="24"/>
    </row>
    <row r="29" spans="1:17" ht="15.75">
      <c r="A29" s="50"/>
      <c r="B29" s="51"/>
      <c r="C29" s="51"/>
      <c r="D29" s="51"/>
      <c r="E29" s="51"/>
      <c r="F29" s="51"/>
      <c r="G29" s="51"/>
      <c r="H29" s="51"/>
      <c r="I29" s="51"/>
      <c r="J29" s="51"/>
      <c r="K29" s="51"/>
      <c r="L29" s="51"/>
      <c r="M29" s="52"/>
      <c r="O29" s="2" t="s">
        <v>87</v>
      </c>
      <c r="Q29" s="24"/>
    </row>
    <row r="30" spans="1:17" ht="15.75">
      <c r="A30" s="50"/>
      <c r="B30" s="51"/>
      <c r="C30" s="51"/>
      <c r="D30" s="51"/>
      <c r="E30" s="51"/>
      <c r="F30" s="51"/>
      <c r="G30" s="51"/>
      <c r="H30" s="51"/>
      <c r="I30" s="51"/>
      <c r="J30" s="51"/>
      <c r="K30" s="51"/>
      <c r="L30" s="51"/>
      <c r="M30" s="52"/>
      <c r="O30" s="2" t="s">
        <v>88</v>
      </c>
      <c r="Q30" s="24"/>
    </row>
    <row r="31" spans="1:17" ht="15.75">
      <c r="A31" s="50"/>
      <c r="B31" s="51"/>
      <c r="C31" s="51"/>
      <c r="D31" s="51"/>
      <c r="E31" s="53" t="s">
        <v>89</v>
      </c>
      <c r="F31" s="59">
        <v>240</v>
      </c>
      <c r="G31" s="712" t="s">
        <v>90</v>
      </c>
      <c r="H31" s="712"/>
      <c r="I31" s="712"/>
      <c r="J31" s="60"/>
      <c r="K31" s="60"/>
      <c r="L31" s="60"/>
      <c r="M31" s="52"/>
      <c r="O31" s="2" t="s">
        <v>91</v>
      </c>
      <c r="Q31" s="24"/>
    </row>
    <row r="32" spans="1:17" ht="15.75">
      <c r="A32" s="50"/>
      <c r="B32" s="51"/>
      <c r="C32" s="51"/>
      <c r="D32" s="51"/>
      <c r="E32" s="53"/>
      <c r="F32" s="60"/>
      <c r="G32" s="60"/>
      <c r="H32" s="60"/>
      <c r="I32" s="60"/>
      <c r="J32" s="60"/>
      <c r="K32" s="60"/>
      <c r="L32" s="60"/>
      <c r="M32" s="52"/>
      <c r="Q32" s="24"/>
    </row>
    <row r="33" spans="1:17" ht="15.75">
      <c r="A33" s="50"/>
      <c r="B33" s="51"/>
      <c r="C33" s="51"/>
      <c r="D33" s="51"/>
      <c r="E33" s="51"/>
      <c r="F33" s="51"/>
      <c r="G33" s="51"/>
      <c r="H33" s="51"/>
      <c r="I33" s="51"/>
      <c r="J33" s="51"/>
      <c r="K33" s="51"/>
      <c r="L33" s="51"/>
      <c r="M33" s="52"/>
      <c r="Q33" s="24"/>
    </row>
    <row r="34" spans="1:17" ht="15.75">
      <c r="A34" s="50"/>
      <c r="B34" s="51"/>
      <c r="C34" s="51"/>
      <c r="D34" s="51"/>
      <c r="E34" s="53" t="s">
        <v>92</v>
      </c>
      <c r="F34" s="707" t="s">
        <v>93</v>
      </c>
      <c r="G34" s="707"/>
      <c r="H34" s="708">
        <f ca="1">IF(RESUMO!F29&lt;&gt;"",RESUMO!F29," ")</f>
        <v>0.74753231827273448</v>
      </c>
      <c r="I34" s="708"/>
      <c r="J34" s="61"/>
      <c r="K34" s="51"/>
      <c r="L34" s="51"/>
      <c r="M34" s="52"/>
      <c r="Q34" s="24"/>
    </row>
    <row r="35" spans="1:17" ht="15.75">
      <c r="A35" s="50"/>
      <c r="B35" s="51"/>
      <c r="C35" s="51"/>
      <c r="D35" s="51"/>
      <c r="E35" s="51"/>
      <c r="F35" s="62"/>
      <c r="G35" s="62"/>
      <c r="H35" s="60"/>
      <c r="I35" s="60"/>
      <c r="J35" s="51"/>
      <c r="K35" s="51"/>
      <c r="L35" s="51"/>
      <c r="M35" s="52"/>
      <c r="Q35" s="24"/>
    </row>
    <row r="36" spans="1:17" ht="15.75">
      <c r="A36" s="50"/>
      <c r="B36" s="51"/>
      <c r="C36" s="53"/>
      <c r="D36" s="53"/>
      <c r="E36" s="53"/>
      <c r="F36" s="707" t="s">
        <v>94</v>
      </c>
      <c r="G36" s="707"/>
      <c r="H36" s="708">
        <f ca="1">IF(H34=0,"",1-H34)</f>
        <v>0.25246768172726552</v>
      </c>
      <c r="I36" s="708"/>
      <c r="J36" s="61"/>
      <c r="K36" s="51"/>
      <c r="L36" s="51"/>
      <c r="M36" s="52"/>
      <c r="Q36" s="24"/>
    </row>
    <row r="37" spans="1:17" ht="15.75">
      <c r="A37" s="63"/>
      <c r="B37" s="64"/>
      <c r="C37" s="64"/>
      <c r="D37" s="64"/>
      <c r="E37" s="64"/>
      <c r="F37" s="64"/>
      <c r="G37" s="64"/>
      <c r="H37" s="64"/>
      <c r="I37" s="64"/>
      <c r="J37" s="65"/>
      <c r="K37" s="65"/>
      <c r="L37" s="65"/>
      <c r="M37" s="66"/>
      <c r="Q37" s="24"/>
    </row>
    <row r="38" spans="1:17" ht="15.75">
      <c r="A38" s="67"/>
      <c r="B38" s="67"/>
      <c r="C38" s="67"/>
      <c r="D38" s="67"/>
      <c r="E38" s="67"/>
      <c r="F38" s="67"/>
      <c r="G38" s="67"/>
      <c r="H38" s="67"/>
      <c r="I38" s="67"/>
      <c r="J38" s="51"/>
      <c r="K38" s="51"/>
      <c r="L38" s="51"/>
      <c r="M38" s="51"/>
      <c r="Q38" s="24"/>
    </row>
    <row r="39" spans="1:17" ht="15.75">
      <c r="A39" s="47"/>
      <c r="B39" s="68"/>
      <c r="C39" s="68"/>
      <c r="D39" s="68"/>
      <c r="E39" s="68"/>
      <c r="F39" s="69"/>
      <c r="G39" s="69"/>
      <c r="H39" s="69"/>
      <c r="I39" s="70"/>
      <c r="J39" s="48"/>
      <c r="K39" s="48"/>
      <c r="L39" s="48"/>
      <c r="M39" s="49"/>
      <c r="Q39" s="24"/>
    </row>
    <row r="40" spans="1:17" ht="15.75">
      <c r="A40" s="709" t="s">
        <v>95</v>
      </c>
      <c r="B40" s="709"/>
      <c r="C40" s="709"/>
      <c r="D40" s="709"/>
      <c r="E40" s="53"/>
      <c r="F40" s="60" t="s">
        <v>42</v>
      </c>
      <c r="G40" s="710" t="s">
        <v>14280</v>
      </c>
      <c r="H40" s="710"/>
      <c r="I40" s="710"/>
      <c r="J40" s="710"/>
      <c r="K40" s="710"/>
      <c r="L40" s="710"/>
      <c r="M40" s="710"/>
      <c r="Q40" s="24"/>
    </row>
    <row r="41" spans="1:17" ht="15.75">
      <c r="A41" s="50"/>
      <c r="B41" s="51"/>
      <c r="C41" s="51"/>
      <c r="D41" s="51"/>
      <c r="E41" s="51"/>
      <c r="F41" s="51"/>
      <c r="G41" s="51"/>
      <c r="H41" s="51"/>
      <c r="I41" s="67"/>
      <c r="J41" s="51"/>
      <c r="K41" s="51"/>
      <c r="L41" s="51"/>
      <c r="M41" s="52"/>
      <c r="Q41" s="24"/>
    </row>
    <row r="42" spans="1:17" ht="15.75">
      <c r="A42" s="709" t="s">
        <v>96</v>
      </c>
      <c r="B42" s="709"/>
      <c r="C42" s="709"/>
      <c r="D42" s="709"/>
      <c r="E42" s="53"/>
      <c r="F42" s="71" t="s">
        <v>42</v>
      </c>
      <c r="G42" s="703" t="s">
        <v>11789</v>
      </c>
      <c r="H42" s="703"/>
      <c r="I42" s="703"/>
      <c r="J42" s="703"/>
      <c r="K42" s="703"/>
      <c r="L42" s="703"/>
      <c r="M42" s="703"/>
      <c r="Q42" s="24"/>
    </row>
    <row r="43" spans="1:17" ht="15.75">
      <c r="A43" s="50" t="s">
        <v>42</v>
      </c>
      <c r="B43" s="53"/>
      <c r="C43" s="53"/>
      <c r="D43" s="53"/>
      <c r="E43" s="53"/>
      <c r="F43" s="71"/>
      <c r="G43" s="71"/>
      <c r="H43" s="71"/>
      <c r="I43" s="67"/>
      <c r="J43" s="51"/>
      <c r="K43" s="51"/>
      <c r="L43" s="51"/>
      <c r="M43" s="52"/>
      <c r="Q43" s="24"/>
    </row>
    <row r="44" spans="1:17" ht="15.75">
      <c r="A44" s="50"/>
      <c r="B44" s="51"/>
      <c r="C44" s="51"/>
      <c r="D44" s="51"/>
      <c r="E44" s="51"/>
      <c r="F44" s="72"/>
      <c r="G44" s="703" t="s">
        <v>11790</v>
      </c>
      <c r="H44" s="703"/>
      <c r="I44" s="703"/>
      <c r="J44" s="703"/>
      <c r="K44" s="703"/>
      <c r="L44" s="703"/>
      <c r="M44" s="703"/>
      <c r="Q44" s="24"/>
    </row>
    <row r="45" spans="1:17" ht="15.75">
      <c r="A45" s="63"/>
      <c r="B45" s="65"/>
      <c r="C45" s="65"/>
      <c r="D45" s="65"/>
      <c r="E45" s="65"/>
      <c r="F45" s="65"/>
      <c r="G45" s="65"/>
      <c r="H45" s="65"/>
      <c r="I45" s="65"/>
      <c r="J45" s="65"/>
      <c r="K45" s="65"/>
      <c r="L45" s="65"/>
      <c r="M45" s="66"/>
      <c r="Q45" s="24"/>
    </row>
    <row r="46" spans="1:17">
      <c r="A46" s="46"/>
      <c r="B46" s="6"/>
      <c r="C46" s="6"/>
      <c r="D46" s="6"/>
      <c r="E46" s="6"/>
      <c r="F46" s="6"/>
      <c r="G46" s="6"/>
      <c r="H46" s="6"/>
      <c r="I46" s="6"/>
      <c r="J46" s="6"/>
      <c r="K46" s="6"/>
      <c r="L46" s="6"/>
      <c r="M46" s="6"/>
      <c r="Q46" s="24"/>
    </row>
    <row r="47" spans="1:17">
      <c r="A47" s="9"/>
      <c r="B47" s="10"/>
      <c r="C47" s="10"/>
      <c r="D47" s="10"/>
      <c r="E47" s="10"/>
      <c r="F47" s="10"/>
      <c r="G47" s="10"/>
      <c r="H47" s="10"/>
      <c r="I47" s="10"/>
      <c r="J47" s="10"/>
      <c r="K47" s="10"/>
      <c r="L47" s="10"/>
      <c r="M47" s="12"/>
      <c r="Q47" s="24"/>
    </row>
    <row r="48" spans="1:17">
      <c r="A48" s="13"/>
      <c r="B48" s="6"/>
      <c r="C48" s="6"/>
      <c r="D48" s="6"/>
      <c r="E48" s="6"/>
      <c r="F48" s="6"/>
      <c r="G48" s="6"/>
      <c r="H48" s="6"/>
      <c r="I48" s="6"/>
      <c r="J48" s="6"/>
      <c r="K48" s="6"/>
      <c r="L48" s="6"/>
      <c r="M48" s="16"/>
      <c r="Q48" s="24"/>
    </row>
    <row r="49" spans="1:17">
      <c r="A49" s="13"/>
      <c r="B49" s="6"/>
      <c r="C49" s="6"/>
      <c r="D49" s="6"/>
      <c r="E49" s="6"/>
      <c r="F49" s="6"/>
      <c r="G49" s="6"/>
      <c r="H49" s="6"/>
      <c r="I49" s="6"/>
      <c r="J49" s="6"/>
      <c r="K49" s="6"/>
      <c r="L49" s="6"/>
      <c r="M49" s="16"/>
      <c r="Q49" s="24"/>
    </row>
    <row r="50" spans="1:17">
      <c r="A50" s="13"/>
      <c r="B50" s="6"/>
      <c r="C50" s="6"/>
      <c r="D50" s="6"/>
      <c r="E50" s="6"/>
      <c r="F50" s="6"/>
      <c r="G50" s="6"/>
      <c r="H50" s="6"/>
      <c r="I50" s="6"/>
      <c r="J50" s="6"/>
      <c r="K50" s="6"/>
      <c r="L50" s="6"/>
      <c r="M50" s="16"/>
      <c r="Q50" s="24"/>
    </row>
    <row r="51" spans="1:17">
      <c r="A51" s="13"/>
      <c r="B51" s="6"/>
      <c r="C51" s="6"/>
      <c r="D51" s="6"/>
      <c r="E51" s="6"/>
      <c r="F51" s="6"/>
      <c r="G51" s="6"/>
      <c r="H51" s="6"/>
      <c r="I51" s="6"/>
      <c r="J51" s="6"/>
      <c r="K51" s="6"/>
      <c r="L51" s="6"/>
      <c r="M51" s="16"/>
      <c r="Q51" s="24"/>
    </row>
    <row r="52" spans="1:17">
      <c r="A52" s="13"/>
      <c r="B52" s="6"/>
      <c r="C52" s="6"/>
      <c r="D52" s="6"/>
      <c r="E52" s="6"/>
      <c r="F52" s="6"/>
      <c r="G52" s="6"/>
      <c r="H52" s="6"/>
      <c r="I52" s="6"/>
      <c r="J52" s="6"/>
      <c r="K52" s="6"/>
      <c r="L52" s="6"/>
      <c r="M52" s="16"/>
      <c r="Q52" s="24"/>
    </row>
    <row r="53" spans="1:17">
      <c r="A53" s="13"/>
      <c r="B53" s="6"/>
      <c r="C53" s="6"/>
      <c r="D53" s="6"/>
      <c r="E53" s="6"/>
      <c r="F53" s="6"/>
      <c r="G53" s="6"/>
      <c r="H53" s="6"/>
      <c r="I53" s="6"/>
      <c r="J53" s="6"/>
      <c r="K53" s="6"/>
      <c r="L53" s="6"/>
      <c r="M53" s="16"/>
      <c r="Q53" s="24"/>
    </row>
    <row r="54" spans="1:17">
      <c r="A54" s="13"/>
      <c r="B54" s="704" t="s">
        <v>97</v>
      </c>
      <c r="C54" s="704"/>
      <c r="D54" s="704"/>
      <c r="E54" s="704"/>
      <c r="F54" s="6"/>
      <c r="G54" s="704" t="s">
        <v>98</v>
      </c>
      <c r="H54" s="704"/>
      <c r="I54" s="705" t="s">
        <v>99</v>
      </c>
      <c r="J54" s="705"/>
      <c r="K54" s="705"/>
      <c r="L54" s="705"/>
      <c r="M54" s="705"/>
      <c r="Q54" s="24"/>
    </row>
    <row r="55" spans="1:17">
      <c r="A55" s="13"/>
      <c r="B55" s="706" t="str">
        <f>IF(DADOS!$C$24&lt;&gt;"",DADOS!$C$24," ")</f>
        <v>PATRÍCIA VINCENZI DOS SANTOS</v>
      </c>
      <c r="C55" s="706"/>
      <c r="D55" s="706"/>
      <c r="E55" s="706"/>
      <c r="F55" s="74"/>
      <c r="G55" s="704"/>
      <c r="H55" s="704"/>
      <c r="I55" s="705"/>
      <c r="J55" s="705"/>
      <c r="K55" s="705"/>
      <c r="L55" s="705"/>
      <c r="M55" s="705"/>
      <c r="Q55" s="24"/>
    </row>
    <row r="56" spans="1:17">
      <c r="A56" s="13"/>
      <c r="B56" s="704" t="s">
        <v>38</v>
      </c>
      <c r="C56" s="704"/>
      <c r="D56" s="704"/>
      <c r="E56" s="704"/>
      <c r="F56" s="73"/>
      <c r="G56" s="704" t="s">
        <v>100</v>
      </c>
      <c r="H56" s="704"/>
      <c r="I56" s="705" t="s">
        <v>101</v>
      </c>
      <c r="J56" s="705"/>
      <c r="K56" s="705"/>
      <c r="L56" s="705"/>
      <c r="M56" s="705"/>
      <c r="Q56" s="24"/>
    </row>
    <row r="57" spans="1:17">
      <c r="A57" s="13"/>
      <c r="B57" s="704" t="s">
        <v>39</v>
      </c>
      <c r="C57" s="704"/>
      <c r="D57" s="704"/>
      <c r="E57" s="704"/>
      <c r="F57" s="73"/>
      <c r="G57" s="704" t="s">
        <v>39</v>
      </c>
      <c r="H57" s="704"/>
      <c r="I57" s="705" t="s">
        <v>39</v>
      </c>
      <c r="J57" s="705"/>
      <c r="K57" s="705"/>
      <c r="L57" s="705"/>
      <c r="M57" s="705"/>
      <c r="Q57" s="24"/>
    </row>
    <row r="58" spans="1:17">
      <c r="A58" s="75"/>
      <c r="B58" s="76"/>
      <c r="C58" s="76"/>
      <c r="D58" s="76"/>
      <c r="E58" s="76"/>
      <c r="F58" s="76"/>
      <c r="G58" s="76"/>
      <c r="H58" s="76"/>
      <c r="I58" s="76"/>
      <c r="J58" s="76"/>
      <c r="K58" s="76"/>
      <c r="L58" s="76"/>
      <c r="M58" s="77"/>
      <c r="Q58" s="24"/>
    </row>
    <row r="59" spans="1:17">
      <c r="Q59" s="24"/>
    </row>
    <row r="60" spans="1:17">
      <c r="Q60" s="24"/>
    </row>
    <row r="61" spans="1:17">
      <c r="Q61" s="24"/>
    </row>
    <row r="62" spans="1:17">
      <c r="Q62" s="24"/>
    </row>
    <row r="63" spans="1:17">
      <c r="Q63" s="24"/>
    </row>
    <row r="64" spans="1:17">
      <c r="Q64" s="24"/>
    </row>
    <row r="65" spans="17:17">
      <c r="Q65" s="24"/>
    </row>
    <row r="66" spans="17:17">
      <c r="Q66" s="24"/>
    </row>
    <row r="67" spans="17:17">
      <c r="Q67" s="24"/>
    </row>
    <row r="68" spans="17:17">
      <c r="Q68" s="24"/>
    </row>
    <row r="69" spans="17:17">
      <c r="Q69" s="24"/>
    </row>
    <row r="70" spans="17:17">
      <c r="Q70" s="24"/>
    </row>
    <row r="71" spans="17:17">
      <c r="Q71" s="24"/>
    </row>
    <row r="72" spans="17:17">
      <c r="Q72" s="24"/>
    </row>
    <row r="73" spans="17:17">
      <c r="Q73" s="24"/>
    </row>
    <row r="74" spans="17:17">
      <c r="Q74" s="24"/>
    </row>
    <row r="75" spans="17:17">
      <c r="Q75" s="24"/>
    </row>
    <row r="76" spans="17:17">
      <c r="Q76" s="24"/>
    </row>
    <row r="77" spans="17:17">
      <c r="Q77" s="24"/>
    </row>
    <row r="78" spans="17:17">
      <c r="Q78" s="24"/>
    </row>
    <row r="79" spans="17:17">
      <c r="Q79" s="24"/>
    </row>
    <row r="80" spans="17:17">
      <c r="Q80" s="24"/>
    </row>
    <row r="81" spans="17:17">
      <c r="Q81" s="24"/>
    </row>
    <row r="82" spans="17:17">
      <c r="Q82" s="24"/>
    </row>
    <row r="83" spans="17:17">
      <c r="Q83" s="24"/>
    </row>
    <row r="84" spans="17:17">
      <c r="Q84" s="24"/>
    </row>
    <row r="85" spans="17:17">
      <c r="Q85" s="24"/>
    </row>
    <row r="86" spans="17:17">
      <c r="Q86" s="24"/>
    </row>
    <row r="87" spans="17:17">
      <c r="Q87" s="24"/>
    </row>
    <row r="88" spans="17:17">
      <c r="Q88" s="24"/>
    </row>
    <row r="89" spans="17:17">
      <c r="Q89" s="24"/>
    </row>
    <row r="90" spans="17:17">
      <c r="Q90" s="24"/>
    </row>
    <row r="91" spans="17:17">
      <c r="Q91" s="24"/>
    </row>
    <row r="92" spans="17:17">
      <c r="Q92" s="24"/>
    </row>
    <row r="93" spans="17:17">
      <c r="Q93" s="24"/>
    </row>
    <row r="94" spans="17:17">
      <c r="Q94" s="24"/>
    </row>
    <row r="95" spans="17:17">
      <c r="Q95" s="24"/>
    </row>
    <row r="96" spans="17:17">
      <c r="Q96" s="24"/>
    </row>
    <row r="97" spans="17:17">
      <c r="Q97" s="24"/>
    </row>
    <row r="98" spans="17:17">
      <c r="Q98" s="24"/>
    </row>
    <row r="99" spans="17:17">
      <c r="Q99" s="24"/>
    </row>
    <row r="100" spans="17:17">
      <c r="Q100" s="24"/>
    </row>
    <row r="101" spans="17:17">
      <c r="Q101" s="24"/>
    </row>
    <row r="102" spans="17:17">
      <c r="Q102" s="24"/>
    </row>
    <row r="103" spans="17:17">
      <c r="Q103" s="24"/>
    </row>
    <row r="104" spans="17:17">
      <c r="Q104" s="24"/>
    </row>
    <row r="105" spans="17:17">
      <c r="Q105" s="24"/>
    </row>
    <row r="106" spans="17:17">
      <c r="Q106" s="24"/>
    </row>
    <row r="107" spans="17:17">
      <c r="Q107" s="24"/>
    </row>
    <row r="108" spans="17:17">
      <c r="Q108" s="24"/>
    </row>
    <row r="109" spans="17:17">
      <c r="Q109" s="24"/>
    </row>
    <row r="110" spans="17:17">
      <c r="Q110" s="24"/>
    </row>
    <row r="111" spans="17:17">
      <c r="Q111" s="24"/>
    </row>
    <row r="112" spans="17:17">
      <c r="Q112" s="24"/>
    </row>
    <row r="113" spans="17:17">
      <c r="Q113" s="24"/>
    </row>
    <row r="114" spans="17:17">
      <c r="Q114" s="24"/>
    </row>
    <row r="115" spans="17:17">
      <c r="Q115" s="24"/>
    </row>
    <row r="116" spans="17:17">
      <c r="Q116" s="24"/>
    </row>
    <row r="117" spans="17:17">
      <c r="Q117" s="24"/>
    </row>
    <row r="118" spans="17:17">
      <c r="Q118" s="24"/>
    </row>
    <row r="119" spans="17:17">
      <c r="Q119" s="24"/>
    </row>
    <row r="120" spans="17:17">
      <c r="Q120" s="24"/>
    </row>
    <row r="121" spans="17:17">
      <c r="Q121" s="24"/>
    </row>
    <row r="122" spans="17:17">
      <c r="Q122" s="24"/>
    </row>
    <row r="123" spans="17:17">
      <c r="Q123" s="24"/>
    </row>
    <row r="124" spans="17:17">
      <c r="Q124" s="24"/>
    </row>
    <row r="125" spans="17:17">
      <c r="Q125" s="24"/>
    </row>
    <row r="126" spans="17:17">
      <c r="Q126" s="24"/>
    </row>
    <row r="127" spans="17:17">
      <c r="Q127" s="24"/>
    </row>
    <row r="128" spans="17:17">
      <c r="Q128" s="24"/>
    </row>
    <row r="129" spans="17:17">
      <c r="Q129" s="24"/>
    </row>
    <row r="130" spans="17:17">
      <c r="Q130" s="24"/>
    </row>
    <row r="131" spans="17:17">
      <c r="Q131" s="24"/>
    </row>
    <row r="132" spans="17:17">
      <c r="Q132" s="24"/>
    </row>
    <row r="133" spans="17:17">
      <c r="Q133" s="24"/>
    </row>
    <row r="134" spans="17:17">
      <c r="Q134" s="24"/>
    </row>
    <row r="135" spans="17:17">
      <c r="Q135" s="24"/>
    </row>
    <row r="136" spans="17:17">
      <c r="Q136" s="24"/>
    </row>
    <row r="137" spans="17:17">
      <c r="Q137" s="24"/>
    </row>
    <row r="138" spans="17:17">
      <c r="Q138" s="24"/>
    </row>
    <row r="139" spans="17:17">
      <c r="Q139" s="24"/>
    </row>
    <row r="140" spans="17:17">
      <c r="Q140" s="24"/>
    </row>
    <row r="141" spans="17:17">
      <c r="Q141" s="24"/>
    </row>
    <row r="142" spans="17:17">
      <c r="Q142" s="24"/>
    </row>
    <row r="143" spans="17:17">
      <c r="Q143" s="24"/>
    </row>
    <row r="144" spans="17:17">
      <c r="Q144" s="24"/>
    </row>
    <row r="145" spans="17:17">
      <c r="Q145" s="24"/>
    </row>
    <row r="146" spans="17:17">
      <c r="Q146" s="24"/>
    </row>
    <row r="147" spans="17:17">
      <c r="Q147" s="24"/>
    </row>
    <row r="148" spans="17:17">
      <c r="Q148" s="24"/>
    </row>
    <row r="149" spans="17:17">
      <c r="Q149" s="24"/>
    </row>
    <row r="150" spans="17:17">
      <c r="Q150" s="24"/>
    </row>
    <row r="151" spans="17:17">
      <c r="Q151" s="24"/>
    </row>
    <row r="152" spans="17:17">
      <c r="Q152" s="24"/>
    </row>
    <row r="153" spans="17:17">
      <c r="Q153" s="24"/>
    </row>
    <row r="154" spans="17:17">
      <c r="Q154" s="24"/>
    </row>
    <row r="155" spans="17:17">
      <c r="Q155" s="24"/>
    </row>
    <row r="156" spans="17:17">
      <c r="Q156" s="24"/>
    </row>
    <row r="157" spans="17:17">
      <c r="Q157" s="24"/>
    </row>
    <row r="158" spans="17:17">
      <c r="Q158" s="24"/>
    </row>
    <row r="159" spans="17:17">
      <c r="Q159" s="24"/>
    </row>
    <row r="160" spans="17:17">
      <c r="Q160" s="24"/>
    </row>
    <row r="161" spans="17:17">
      <c r="Q161" s="24"/>
    </row>
    <row r="162" spans="17:17">
      <c r="Q162" s="24"/>
    </row>
    <row r="163" spans="17:17">
      <c r="Q163" s="24"/>
    </row>
    <row r="164" spans="17:17">
      <c r="Q164" s="24"/>
    </row>
    <row r="165" spans="17:17">
      <c r="Q165" s="24"/>
    </row>
    <row r="166" spans="17:17">
      <c r="Q166" s="24"/>
    </row>
    <row r="167" spans="17:17">
      <c r="Q167" s="24"/>
    </row>
    <row r="168" spans="17:17">
      <c r="Q168" s="24"/>
    </row>
    <row r="169" spans="17:17">
      <c r="Q169" s="24"/>
    </row>
    <row r="170" spans="17:17">
      <c r="Q170" s="24"/>
    </row>
    <row r="171" spans="17:17">
      <c r="Q171" s="24"/>
    </row>
    <row r="172" spans="17:17">
      <c r="Q172" s="24"/>
    </row>
    <row r="173" spans="17:17">
      <c r="Q173" s="24"/>
    </row>
    <row r="174" spans="17:17">
      <c r="Q174" s="24"/>
    </row>
    <row r="175" spans="17:17">
      <c r="Q175" s="24"/>
    </row>
    <row r="176" spans="17:17">
      <c r="Q176" s="24"/>
    </row>
    <row r="177" spans="17:17">
      <c r="Q177" s="24"/>
    </row>
    <row r="178" spans="17:17">
      <c r="Q178" s="24"/>
    </row>
    <row r="179" spans="17:17">
      <c r="Q179" s="24"/>
    </row>
    <row r="180" spans="17:17">
      <c r="Q180" s="24"/>
    </row>
    <row r="181" spans="17:17">
      <c r="Q181" s="24"/>
    </row>
    <row r="182" spans="17:17">
      <c r="Q182" s="24"/>
    </row>
    <row r="183" spans="17:17">
      <c r="Q183" s="24"/>
    </row>
    <row r="184" spans="17:17">
      <c r="Q184" s="24"/>
    </row>
    <row r="185" spans="17:17">
      <c r="Q185" s="24"/>
    </row>
    <row r="186" spans="17:17">
      <c r="Q186" s="24"/>
    </row>
    <row r="187" spans="17:17">
      <c r="Q187" s="24"/>
    </row>
    <row r="188" spans="17:17">
      <c r="Q188" s="24"/>
    </row>
    <row r="189" spans="17:17">
      <c r="Q189" s="24"/>
    </row>
    <row r="190" spans="17:17">
      <c r="Q190" s="24"/>
    </row>
    <row r="191" spans="17:17">
      <c r="Q191" s="24"/>
    </row>
    <row r="192" spans="17:17">
      <c r="Q192" s="24"/>
    </row>
    <row r="193" spans="17:17">
      <c r="Q193" s="24"/>
    </row>
    <row r="194" spans="17:17">
      <c r="Q194" s="24"/>
    </row>
    <row r="195" spans="17:17">
      <c r="Q195" s="24"/>
    </row>
    <row r="196" spans="17:17">
      <c r="Q196" s="24"/>
    </row>
    <row r="197" spans="17:17">
      <c r="Q197" s="24"/>
    </row>
    <row r="198" spans="17:17">
      <c r="Q198" s="24"/>
    </row>
    <row r="199" spans="17:17">
      <c r="Q199" s="24"/>
    </row>
    <row r="200" spans="17:17">
      <c r="Q200" s="24"/>
    </row>
    <row r="201" spans="17:17">
      <c r="Q201" s="24"/>
    </row>
    <row r="202" spans="17:17">
      <c r="Q202" s="24"/>
    </row>
    <row r="203" spans="17:17">
      <c r="Q203" s="24"/>
    </row>
    <row r="204" spans="17:17">
      <c r="Q204" s="24"/>
    </row>
    <row r="205" spans="17:17">
      <c r="Q205" s="24"/>
    </row>
    <row r="206" spans="17:17">
      <c r="Q206" s="24"/>
    </row>
    <row r="207" spans="17:17">
      <c r="Q207" s="24"/>
    </row>
    <row r="208" spans="17:17">
      <c r="Q208" s="24"/>
    </row>
    <row r="209" spans="17:17">
      <c r="Q209" s="24"/>
    </row>
    <row r="210" spans="17:17">
      <c r="Q210" s="24"/>
    </row>
    <row r="211" spans="17:17">
      <c r="Q211" s="24"/>
    </row>
    <row r="212" spans="17:17">
      <c r="Q212" s="24"/>
    </row>
    <row r="213" spans="17:17">
      <c r="Q213" s="24"/>
    </row>
    <row r="214" spans="17:17">
      <c r="Q214" s="24"/>
    </row>
    <row r="215" spans="17:17">
      <c r="Q215" s="24"/>
    </row>
    <row r="216" spans="17:17">
      <c r="Q216" s="24"/>
    </row>
    <row r="217" spans="17:17">
      <c r="Q217" s="24"/>
    </row>
    <row r="218" spans="17:17">
      <c r="Q218" s="24"/>
    </row>
    <row r="219" spans="17:17">
      <c r="Q219" s="24"/>
    </row>
    <row r="220" spans="17:17">
      <c r="Q220" s="24"/>
    </row>
    <row r="221" spans="17:17">
      <c r="Q221" s="24"/>
    </row>
    <row r="222" spans="17:17">
      <c r="Q222" s="24"/>
    </row>
    <row r="223" spans="17:17">
      <c r="Q223" s="24"/>
    </row>
    <row r="224" spans="17:17">
      <c r="Q224" s="24"/>
    </row>
    <row r="225" spans="17:17">
      <c r="Q225" s="24"/>
    </row>
    <row r="226" spans="17:17">
      <c r="Q226" s="24"/>
    </row>
    <row r="227" spans="17:17">
      <c r="Q227" s="24"/>
    </row>
    <row r="228" spans="17:17">
      <c r="Q228" s="24"/>
    </row>
    <row r="229" spans="17:17">
      <c r="Q229" s="24"/>
    </row>
    <row r="230" spans="17:17">
      <c r="Q230" s="24"/>
    </row>
    <row r="231" spans="17:17">
      <c r="Q231" s="24"/>
    </row>
    <row r="232" spans="17:17">
      <c r="Q232" s="24"/>
    </row>
    <row r="233" spans="17:17">
      <c r="Q233" s="24"/>
    </row>
    <row r="234" spans="17:17">
      <c r="Q234" s="24"/>
    </row>
    <row r="235" spans="17:17">
      <c r="Q235" s="24"/>
    </row>
    <row r="236" spans="17:17">
      <c r="Q236" s="24"/>
    </row>
    <row r="237" spans="17:17">
      <c r="Q237" s="24"/>
    </row>
    <row r="238" spans="17:17">
      <c r="Q238" s="24"/>
    </row>
    <row r="239" spans="17:17">
      <c r="Q239" s="24"/>
    </row>
    <row r="240" spans="17:17">
      <c r="Q240" s="24"/>
    </row>
    <row r="241" spans="17:17">
      <c r="Q241" s="24"/>
    </row>
    <row r="242" spans="17:17">
      <c r="Q242" s="24"/>
    </row>
    <row r="243" spans="17:17">
      <c r="Q243" s="24"/>
    </row>
    <row r="244" spans="17:17">
      <c r="Q244" s="24"/>
    </row>
    <row r="245" spans="17:17">
      <c r="Q245" s="24"/>
    </row>
    <row r="246" spans="17:17">
      <c r="Q246" s="24"/>
    </row>
    <row r="247" spans="17:17">
      <c r="Q247" s="24"/>
    </row>
    <row r="248" spans="17:17">
      <c r="Q248" s="24"/>
    </row>
    <row r="249" spans="17:17">
      <c r="Q249" s="24"/>
    </row>
    <row r="250" spans="17:17">
      <c r="Q250" s="24"/>
    </row>
    <row r="251" spans="17:17">
      <c r="Q251" s="24"/>
    </row>
    <row r="252" spans="17:17">
      <c r="Q252" s="24"/>
    </row>
    <row r="253" spans="17:17">
      <c r="Q253" s="24"/>
    </row>
    <row r="254" spans="17:17">
      <c r="Q254" s="24"/>
    </row>
    <row r="255" spans="17:17">
      <c r="Q255" s="24"/>
    </row>
    <row r="256" spans="17:17">
      <c r="Q256" s="24"/>
    </row>
    <row r="257" spans="17:17">
      <c r="Q257" s="24"/>
    </row>
    <row r="258" spans="17:17">
      <c r="Q258" s="24"/>
    </row>
    <row r="259" spans="17:17">
      <c r="Q259" s="24"/>
    </row>
    <row r="260" spans="17:17">
      <c r="Q260" s="24"/>
    </row>
    <row r="261" spans="17:17">
      <c r="Q261" s="24"/>
    </row>
    <row r="262" spans="17:17">
      <c r="Q262" s="24"/>
    </row>
    <row r="263" spans="17:17">
      <c r="Q263" s="24"/>
    </row>
    <row r="264" spans="17:17">
      <c r="Q264" s="24"/>
    </row>
    <row r="265" spans="17:17">
      <c r="Q265" s="24"/>
    </row>
    <row r="266" spans="17:17">
      <c r="Q266" s="24"/>
    </row>
    <row r="267" spans="17:17">
      <c r="Q267" s="24"/>
    </row>
    <row r="268" spans="17:17">
      <c r="Q268" s="24"/>
    </row>
    <row r="269" spans="17:17">
      <c r="Q269" s="24"/>
    </row>
    <row r="270" spans="17:17">
      <c r="Q270" s="24"/>
    </row>
    <row r="271" spans="17:17">
      <c r="Q271" s="24"/>
    </row>
    <row r="272" spans="17:17">
      <c r="Q272" s="24"/>
    </row>
    <row r="273" spans="17:17">
      <c r="Q273" s="24"/>
    </row>
    <row r="274" spans="17:17">
      <c r="Q274" s="24"/>
    </row>
    <row r="275" spans="17:17">
      <c r="Q275" s="24"/>
    </row>
    <row r="276" spans="17:17">
      <c r="Q276" s="24"/>
    </row>
    <row r="277" spans="17:17">
      <c r="Q277" s="24"/>
    </row>
    <row r="278" spans="17:17">
      <c r="Q278" s="24"/>
    </row>
    <row r="279" spans="17:17">
      <c r="Q279" s="24"/>
    </row>
    <row r="280" spans="17:17">
      <c r="Q280" s="24"/>
    </row>
    <row r="281" spans="17:17">
      <c r="Q281" s="24"/>
    </row>
    <row r="282" spans="17:17">
      <c r="Q282" s="24"/>
    </row>
    <row r="283" spans="17:17">
      <c r="Q283" s="24"/>
    </row>
    <row r="284" spans="17:17">
      <c r="Q284" s="24"/>
    </row>
    <row r="285" spans="17:17">
      <c r="Q285" s="24"/>
    </row>
    <row r="286" spans="17:17">
      <c r="Q286" s="24"/>
    </row>
    <row r="287" spans="17:17">
      <c r="Q287" s="24"/>
    </row>
    <row r="288" spans="17:17">
      <c r="Q288" s="24"/>
    </row>
    <row r="289" spans="17:17">
      <c r="Q289" s="24"/>
    </row>
    <row r="290" spans="17:17">
      <c r="Q290" s="24"/>
    </row>
    <row r="291" spans="17:17">
      <c r="Q291" s="24"/>
    </row>
    <row r="292" spans="17:17">
      <c r="Q292" s="24"/>
    </row>
    <row r="293" spans="17:17">
      <c r="Q293" s="24"/>
    </row>
    <row r="294" spans="17:17">
      <c r="Q294" s="24"/>
    </row>
    <row r="295" spans="17:17">
      <c r="Q295" s="24"/>
    </row>
    <row r="296" spans="17:17">
      <c r="Q296" s="24"/>
    </row>
    <row r="297" spans="17:17">
      <c r="Q297" s="24"/>
    </row>
    <row r="298" spans="17:17">
      <c r="Q298" s="24"/>
    </row>
    <row r="299" spans="17:17">
      <c r="Q299" s="24"/>
    </row>
    <row r="300" spans="17:17">
      <c r="Q300" s="24"/>
    </row>
    <row r="301" spans="17:17">
      <c r="Q301" s="24"/>
    </row>
    <row r="302" spans="17:17">
      <c r="Q302" s="24"/>
    </row>
    <row r="303" spans="17:17">
      <c r="Q303" s="24"/>
    </row>
    <row r="304" spans="17:17">
      <c r="Q304" s="24"/>
    </row>
    <row r="305" spans="17:17">
      <c r="Q305" s="24"/>
    </row>
    <row r="306" spans="17:17">
      <c r="Q306" s="24"/>
    </row>
    <row r="307" spans="17:17">
      <c r="Q307" s="24"/>
    </row>
    <row r="308" spans="17:17">
      <c r="Q308" s="24"/>
    </row>
    <row r="309" spans="17:17">
      <c r="Q309" s="24"/>
    </row>
    <row r="310" spans="17:17">
      <c r="Q310" s="24"/>
    </row>
    <row r="311" spans="17:17">
      <c r="Q311" s="24"/>
    </row>
    <row r="312" spans="17:17">
      <c r="Q312" s="24"/>
    </row>
    <row r="313" spans="17:17">
      <c r="Q313" s="24"/>
    </row>
    <row r="314" spans="17:17">
      <c r="Q314" s="24"/>
    </row>
    <row r="315" spans="17:17">
      <c r="Q315" s="24"/>
    </row>
    <row r="316" spans="17:17">
      <c r="Q316" s="24"/>
    </row>
    <row r="317" spans="17:17">
      <c r="Q317" s="24"/>
    </row>
    <row r="318" spans="17:17">
      <c r="Q318" s="24"/>
    </row>
    <row r="319" spans="17:17">
      <c r="Q319" s="24"/>
    </row>
    <row r="320" spans="17:17">
      <c r="Q320" s="24"/>
    </row>
    <row r="321" spans="17:17">
      <c r="Q321" s="24"/>
    </row>
    <row r="322" spans="17:17">
      <c r="Q322" s="24"/>
    </row>
    <row r="323" spans="17:17">
      <c r="Q323" s="24"/>
    </row>
    <row r="324" spans="17:17">
      <c r="Q324" s="24"/>
    </row>
    <row r="325" spans="17:17">
      <c r="Q325" s="24"/>
    </row>
    <row r="326" spans="17:17">
      <c r="Q326" s="24"/>
    </row>
    <row r="327" spans="17:17">
      <c r="Q327" s="24"/>
    </row>
    <row r="328" spans="17:17">
      <c r="Q328" s="24"/>
    </row>
    <row r="329" spans="17:17">
      <c r="Q329" s="24"/>
    </row>
    <row r="330" spans="17:17">
      <c r="Q330" s="24"/>
    </row>
    <row r="331" spans="17:17">
      <c r="Q331" s="24"/>
    </row>
    <row r="332" spans="17:17">
      <c r="Q332" s="24"/>
    </row>
    <row r="333" spans="17:17">
      <c r="Q333" s="24"/>
    </row>
    <row r="334" spans="17:17">
      <c r="Q334" s="24"/>
    </row>
    <row r="335" spans="17:17">
      <c r="Q335" s="24"/>
    </row>
    <row r="336" spans="17:17">
      <c r="Q336" s="24"/>
    </row>
    <row r="337" spans="17:17">
      <c r="Q337" s="24"/>
    </row>
    <row r="338" spans="17:17">
      <c r="Q338" s="24"/>
    </row>
    <row r="339" spans="17:17">
      <c r="Q339" s="24"/>
    </row>
    <row r="340" spans="17:17">
      <c r="Q340" s="24"/>
    </row>
    <row r="341" spans="17:17">
      <c r="Q341" s="24"/>
    </row>
    <row r="342" spans="17:17">
      <c r="Q342" s="24"/>
    </row>
    <row r="343" spans="17:17">
      <c r="Q343" s="24"/>
    </row>
    <row r="344" spans="17:17">
      <c r="Q344" s="24"/>
    </row>
    <row r="345" spans="17:17">
      <c r="Q345" s="24"/>
    </row>
    <row r="346" spans="17:17">
      <c r="Q346" s="24"/>
    </row>
    <row r="347" spans="17:17">
      <c r="Q347" s="24"/>
    </row>
    <row r="348" spans="17:17">
      <c r="Q348" s="24"/>
    </row>
    <row r="349" spans="17:17">
      <c r="Q349" s="24"/>
    </row>
    <row r="350" spans="17:17">
      <c r="Q350" s="24"/>
    </row>
    <row r="351" spans="17:17">
      <c r="Q351" s="24"/>
    </row>
    <row r="352" spans="17:17">
      <c r="Q352" s="24"/>
    </row>
    <row r="353" spans="17:17">
      <c r="Q353" s="24"/>
    </row>
    <row r="354" spans="17:17">
      <c r="Q354" s="24"/>
    </row>
    <row r="355" spans="17:17">
      <c r="Q355" s="24"/>
    </row>
    <row r="356" spans="17:17">
      <c r="Q356" s="24"/>
    </row>
    <row r="357" spans="17:17">
      <c r="Q357" s="24"/>
    </row>
    <row r="358" spans="17:17">
      <c r="Q358" s="24"/>
    </row>
    <row r="359" spans="17:17">
      <c r="Q359" s="24"/>
    </row>
    <row r="360" spans="17:17">
      <c r="Q360" s="24"/>
    </row>
    <row r="361" spans="17:17">
      <c r="Q361" s="24"/>
    </row>
    <row r="362" spans="17:17">
      <c r="Q362" s="24"/>
    </row>
    <row r="363" spans="17:17">
      <c r="Q363" s="24"/>
    </row>
    <row r="364" spans="17:17">
      <c r="Q364" s="24"/>
    </row>
    <row r="365" spans="17:17">
      <c r="Q365" s="24"/>
    </row>
    <row r="366" spans="17:17">
      <c r="Q366" s="24"/>
    </row>
    <row r="367" spans="17:17">
      <c r="Q367" s="24"/>
    </row>
    <row r="368" spans="17:17">
      <c r="Q368" s="24"/>
    </row>
    <row r="369" spans="17:17">
      <c r="Q369" s="24"/>
    </row>
    <row r="370" spans="17:17">
      <c r="Q370" s="24"/>
    </row>
    <row r="371" spans="17:17">
      <c r="Q371" s="24"/>
    </row>
    <row r="372" spans="17:17">
      <c r="Q372" s="24"/>
    </row>
    <row r="373" spans="17:17">
      <c r="Q373" s="24"/>
    </row>
    <row r="374" spans="17:17">
      <c r="Q374" s="24"/>
    </row>
    <row r="375" spans="17:17">
      <c r="Q375" s="24"/>
    </row>
    <row r="376" spans="17:17">
      <c r="Q376" s="24"/>
    </row>
    <row r="377" spans="17:17">
      <c r="Q377" s="24"/>
    </row>
    <row r="378" spans="17:17">
      <c r="Q378" s="24"/>
    </row>
    <row r="379" spans="17:17">
      <c r="Q379" s="24"/>
    </row>
    <row r="380" spans="17:17">
      <c r="Q380" s="24"/>
    </row>
    <row r="381" spans="17:17">
      <c r="Q381" s="24"/>
    </row>
    <row r="382" spans="17:17">
      <c r="Q382" s="24"/>
    </row>
    <row r="383" spans="17:17">
      <c r="Q383" s="24"/>
    </row>
    <row r="384" spans="17:17">
      <c r="Q384" s="24"/>
    </row>
    <row r="385" spans="17:17">
      <c r="Q385" s="24"/>
    </row>
    <row r="386" spans="17:17">
      <c r="Q386" s="24"/>
    </row>
    <row r="387" spans="17:17">
      <c r="Q387" s="24"/>
    </row>
    <row r="388" spans="17:17">
      <c r="Q388" s="24"/>
    </row>
    <row r="389" spans="17:17">
      <c r="Q389" s="24"/>
    </row>
    <row r="390" spans="17:17">
      <c r="Q390" s="24"/>
    </row>
    <row r="391" spans="17:17">
      <c r="Q391" s="24"/>
    </row>
    <row r="392" spans="17:17">
      <c r="Q392" s="24"/>
    </row>
    <row r="393" spans="17:17">
      <c r="Q393" s="24"/>
    </row>
    <row r="394" spans="17:17">
      <c r="Q394" s="24"/>
    </row>
    <row r="395" spans="17:17">
      <c r="Q395" s="24"/>
    </row>
    <row r="396" spans="17:17">
      <c r="Q396" s="24"/>
    </row>
    <row r="397" spans="17:17">
      <c r="Q397" s="24"/>
    </row>
    <row r="398" spans="17:17">
      <c r="Q398" s="24"/>
    </row>
    <row r="399" spans="17:17">
      <c r="Q399" s="24"/>
    </row>
    <row r="400" spans="17:17">
      <c r="Q400" s="24"/>
    </row>
    <row r="401" spans="17:17">
      <c r="Q401" s="24"/>
    </row>
    <row r="402" spans="17:17">
      <c r="Q402" s="24"/>
    </row>
    <row r="403" spans="17:17">
      <c r="Q403" s="24"/>
    </row>
    <row r="404" spans="17:17">
      <c r="Q404" s="24"/>
    </row>
    <row r="405" spans="17:17">
      <c r="Q405" s="24"/>
    </row>
    <row r="406" spans="17:17">
      <c r="Q406" s="24"/>
    </row>
    <row r="407" spans="17:17">
      <c r="Q407" s="24"/>
    </row>
    <row r="408" spans="17:17">
      <c r="Q408" s="24"/>
    </row>
  </sheetData>
  <mergeCells count="40">
    <mergeCell ref="A18:B19"/>
    <mergeCell ref="A9:J9"/>
    <mergeCell ref="L9:M9"/>
    <mergeCell ref="C10:G10"/>
    <mergeCell ref="K10:M10"/>
    <mergeCell ref="C11:H11"/>
    <mergeCell ref="K11:M11"/>
    <mergeCell ref="C12:H12"/>
    <mergeCell ref="K12:M12"/>
    <mergeCell ref="C13:H13"/>
    <mergeCell ref="K13:M13"/>
    <mergeCell ref="G15:I15"/>
    <mergeCell ref="L15:M15"/>
    <mergeCell ref="G16:I16"/>
    <mergeCell ref="G17:I17"/>
    <mergeCell ref="L17:M17"/>
    <mergeCell ref="D25:E25"/>
    <mergeCell ref="G31:I31"/>
    <mergeCell ref="C18:M19"/>
    <mergeCell ref="F34:G34"/>
    <mergeCell ref="H34:I34"/>
    <mergeCell ref="F36:G36"/>
    <mergeCell ref="H36:I36"/>
    <mergeCell ref="A40:D40"/>
    <mergeCell ref="G40:M40"/>
    <mergeCell ref="A42:D42"/>
    <mergeCell ref="G42:M42"/>
    <mergeCell ref="G44:M44"/>
    <mergeCell ref="B54:E54"/>
    <mergeCell ref="G54:H54"/>
    <mergeCell ref="I54:M54"/>
    <mergeCell ref="B57:E57"/>
    <mergeCell ref="G57:H57"/>
    <mergeCell ref="I57:M57"/>
    <mergeCell ref="B55:E55"/>
    <mergeCell ref="G55:H55"/>
    <mergeCell ref="I55:M55"/>
    <mergeCell ref="B56:E56"/>
    <mergeCell ref="G56:H56"/>
    <mergeCell ref="I56:M56"/>
  </mergeCells>
  <dataValidations disablePrompts="1" count="3">
    <dataValidation type="list" allowBlank="1" showInputMessage="1" showErrorMessage="1" sqref="K14">
      <formula1>$O$16:$O$31</formula1>
      <formula2>0</formula2>
    </dataValidation>
    <dataValidation type="list" allowBlank="1" showInputMessage="1" showErrorMessage="1" errorTitle="SELECIONE AO LADO" error="SELECIONE NA SETA AO LADO" promptTitle="ESCRITÓRIO REGIONAL DE" sqref="G17:I17">
      <formula1>$O$16:$O$31</formula1>
      <formula2>0</formula2>
    </dataValidation>
    <dataValidation type="list" allowBlank="1" showInputMessage="1" showErrorMessage="1" sqref="K10:M10">
      <formula1>$O$1:$O$15</formula1>
      <formula2>0</formula2>
    </dataValidation>
  </dataValidations>
  <printOptions horizontalCentered="1" verticalCentered="1"/>
  <pageMargins left="0.98402777777777795" right="0.39374999999999999" top="0.39374999999999999" bottom="0.39374999999999999" header="0.51180555555555496" footer="0.51180555555555496"/>
  <pageSetup paperSize="9" scale="80"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AMK44"/>
  <sheetViews>
    <sheetView view="pageBreakPreview" workbookViewId="0">
      <selection activeCell="K23" sqref="K23"/>
    </sheetView>
  </sheetViews>
  <sheetFormatPr defaultRowHeight="15"/>
  <cols>
    <col min="1" max="1" width="13.28515625" style="78" customWidth="1"/>
    <col min="2" max="2" width="37.85546875" style="78" customWidth="1"/>
    <col min="3" max="3" width="15.140625" style="78" customWidth="1"/>
    <col min="4" max="4" width="11" style="78" customWidth="1"/>
    <col min="5" max="5" width="14" style="79" customWidth="1"/>
    <col min="6" max="6" width="23.42578125" style="78" customWidth="1"/>
    <col min="7" max="8" width="12" style="78" customWidth="1"/>
    <col min="9" max="9" width="15.140625" style="78" customWidth="1"/>
    <col min="10" max="10" width="9.140625" style="78" customWidth="1"/>
    <col min="11" max="11" width="25.140625" style="78" customWidth="1"/>
    <col min="12" max="1025" width="9.140625" style="78" customWidth="1"/>
  </cols>
  <sheetData>
    <row r="1" spans="1:11" s="80" customFormat="1" ht="12.75">
      <c r="E1" s="81"/>
    </row>
    <row r="2" spans="1:11" s="80" customFormat="1" ht="12.75">
      <c r="E2" s="81"/>
    </row>
    <row r="3" spans="1:11" s="80" customFormat="1" ht="12.75">
      <c r="B3" s="736"/>
      <c r="C3" s="736"/>
      <c r="D3" s="736"/>
      <c r="E3" s="736"/>
      <c r="F3" s="736"/>
      <c r="G3" s="736"/>
      <c r="H3" s="736"/>
    </row>
    <row r="4" spans="1:11" s="80" customFormat="1" ht="12.75">
      <c r="B4" s="736"/>
      <c r="C4" s="736"/>
      <c r="D4" s="736"/>
      <c r="E4" s="736"/>
      <c r="F4" s="736"/>
      <c r="G4" s="736"/>
      <c r="H4" s="736"/>
    </row>
    <row r="5" spans="1:11" s="80" customFormat="1" ht="12.75">
      <c r="B5" s="736"/>
      <c r="C5" s="736"/>
      <c r="D5" s="736"/>
      <c r="E5" s="736"/>
      <c r="F5" s="736"/>
      <c r="G5" s="736"/>
      <c r="H5" s="736"/>
    </row>
    <row r="6" spans="1:11" s="80" customFormat="1" ht="12.75">
      <c r="B6" s="736"/>
      <c r="C6" s="736"/>
      <c r="D6" s="736"/>
      <c r="E6" s="736"/>
      <c r="F6" s="736"/>
      <c r="G6" s="736"/>
      <c r="H6" s="736"/>
    </row>
    <row r="7" spans="1:11" s="80" customFormat="1" ht="12.75">
      <c r="B7" s="736"/>
      <c r="C7" s="736"/>
      <c r="D7" s="736"/>
      <c r="E7" s="736"/>
      <c r="F7" s="736"/>
      <c r="G7" s="736"/>
      <c r="H7" s="736"/>
    </row>
    <row r="8" spans="1:11" s="80" customFormat="1">
      <c r="B8" s="82"/>
      <c r="C8" s="83" t="s">
        <v>51</v>
      </c>
      <c r="D8" s="84" t="str">
        <f>IF(DADOS!$C$12&lt;&gt;"",DADOS!$C$12," ")</f>
        <v>UNIDADE BÁSICA DE SAUDE TIPO II</v>
      </c>
      <c r="E8" s="84"/>
      <c r="F8" s="84"/>
      <c r="G8" s="84"/>
      <c r="H8" s="84"/>
      <c r="I8" s="84"/>
    </row>
    <row r="9" spans="1:11" s="80" customFormat="1">
      <c r="B9" s="82"/>
      <c r="C9" s="83" t="s">
        <v>102</v>
      </c>
      <c r="D9" s="85">
        <f>IF('FOLHA FECHAMENTO'!F31&lt;&gt;"",'FOLHA FECHAMENTO'!F31," ")</f>
        <v>240</v>
      </c>
      <c r="E9" s="84" t="s">
        <v>90</v>
      </c>
      <c r="F9" s="84"/>
      <c r="G9" s="84"/>
      <c r="H9" s="84"/>
      <c r="I9" s="84"/>
    </row>
    <row r="10" spans="1:11" s="80" customFormat="1" ht="15.75">
      <c r="A10" s="86"/>
      <c r="C10" s="87" t="s">
        <v>103</v>
      </c>
      <c r="E10" s="81"/>
      <c r="H10" s="737" t="s">
        <v>104</v>
      </c>
      <c r="I10" s="737"/>
    </row>
    <row r="11" spans="1:11" s="80" customFormat="1" ht="12.75">
      <c r="E11" s="81"/>
    </row>
    <row r="12" spans="1:11">
      <c r="A12" s="738" t="s">
        <v>105</v>
      </c>
      <c r="B12" s="738"/>
      <c r="C12" s="738"/>
      <c r="D12" s="738"/>
      <c r="E12" s="738"/>
      <c r="F12" s="738"/>
      <c r="G12" s="738"/>
      <c r="H12" s="738"/>
      <c r="I12" s="88">
        <f ca="1">'FOLHA FECHAMENTO'!$G$23</f>
        <v>1386443.99</v>
      </c>
    </row>
    <row r="13" spans="1:11" s="90" customFormat="1" ht="18" customHeight="1">
      <c r="A13" s="739" t="s">
        <v>106</v>
      </c>
      <c r="B13" s="739" t="s">
        <v>107</v>
      </c>
      <c r="C13" s="739" t="s">
        <v>108</v>
      </c>
      <c r="D13" s="739" t="s">
        <v>109</v>
      </c>
      <c r="E13" s="740" t="s">
        <v>110</v>
      </c>
      <c r="F13" s="740" t="s">
        <v>111</v>
      </c>
      <c r="G13" s="739" t="s">
        <v>112</v>
      </c>
      <c r="H13" s="739"/>
      <c r="I13" s="739"/>
    </row>
    <row r="14" spans="1:11" s="90" customFormat="1" ht="30" customHeight="1">
      <c r="A14" s="739"/>
      <c r="B14" s="739"/>
      <c r="C14" s="739"/>
      <c r="D14" s="739"/>
      <c r="E14" s="740"/>
      <c r="F14" s="740"/>
      <c r="G14" s="89" t="s">
        <v>113</v>
      </c>
      <c r="H14" s="89" t="s">
        <v>114</v>
      </c>
      <c r="I14" s="89" t="s">
        <v>115</v>
      </c>
    </row>
    <row r="15" spans="1:11" ht="15.95" customHeight="1">
      <c r="A15" s="91">
        <v>1</v>
      </c>
      <c r="B15" s="92" t="s">
        <v>116</v>
      </c>
      <c r="C15" s="93">
        <f ca="1">D15*$I$12</f>
        <v>41593.3197</v>
      </c>
      <c r="D15" s="94">
        <v>0.03</v>
      </c>
      <c r="E15" s="91"/>
      <c r="F15" s="91" t="str">
        <f>IF(AND(D15&gt;=G15,D15&lt;=I15),"OK","DIFERE")</f>
        <v>OK</v>
      </c>
      <c r="G15" s="95">
        <v>0.03</v>
      </c>
      <c r="H15" s="95">
        <v>0.04</v>
      </c>
      <c r="I15" s="95">
        <v>5.5E-2</v>
      </c>
      <c r="J15" s="78" t="s">
        <v>117</v>
      </c>
      <c r="K15" s="78" t="s">
        <v>118</v>
      </c>
    </row>
    <row r="16" spans="1:11" ht="15.95" customHeight="1">
      <c r="A16" s="91">
        <v>2</v>
      </c>
      <c r="B16" s="92" t="s">
        <v>119</v>
      </c>
      <c r="C16" s="93">
        <f ca="1">D16*$I$12</f>
        <v>11091.55192</v>
      </c>
      <c r="D16" s="96">
        <v>8.0000000000000002E-3</v>
      </c>
      <c r="E16" s="91"/>
      <c r="F16" s="91" t="str">
        <f>IF(AND(D16&gt;=G16,D16&lt;=I16),"OK","DIFERE")</f>
        <v>OK</v>
      </c>
      <c r="G16" s="95">
        <v>8.0000000000000002E-3</v>
      </c>
      <c r="H16" s="95">
        <v>8.0000000000000002E-3</v>
      </c>
      <c r="I16" s="95">
        <v>0.01</v>
      </c>
      <c r="J16" s="78" t="s">
        <v>120</v>
      </c>
      <c r="K16" s="78" t="s">
        <v>121</v>
      </c>
    </row>
    <row r="17" spans="1:11" ht="15.95" customHeight="1">
      <c r="A17" s="91">
        <v>3</v>
      </c>
      <c r="B17" s="92" t="s">
        <v>122</v>
      </c>
      <c r="C17" s="93">
        <f ca="1">D17*$I$12</f>
        <v>15250.883889999999</v>
      </c>
      <c r="D17" s="96">
        <v>1.0999999999999999E-2</v>
      </c>
      <c r="E17" s="91"/>
      <c r="F17" s="91" t="str">
        <f>IF(AND(D17&gt;=G17,D17&lt;=I17),"OK","DIFERE")</f>
        <v>OK</v>
      </c>
      <c r="G17" s="95">
        <v>9.7000000000000003E-3</v>
      </c>
      <c r="H17" s="95">
        <v>1.2699999999999999E-2</v>
      </c>
      <c r="I17" s="95">
        <v>1.2699999999999999E-2</v>
      </c>
      <c r="J17" s="78" t="s">
        <v>123</v>
      </c>
      <c r="K17" s="78" t="s">
        <v>124</v>
      </c>
    </row>
    <row r="18" spans="1:11" ht="15.95" customHeight="1">
      <c r="A18" s="91">
        <v>4</v>
      </c>
      <c r="B18" s="92" t="s">
        <v>125</v>
      </c>
      <c r="C18" s="93">
        <f ca="1">D18*($I$12+C15+C16+C17)</f>
        <v>8726.2784730599997</v>
      </c>
      <c r="D18" s="96">
        <v>6.0000000000000001E-3</v>
      </c>
      <c r="E18" s="91"/>
      <c r="F18" s="91" t="str">
        <f>IF(AND(D18&gt;=G18,D18&lt;=I18),"OK","DIFERE")</f>
        <v>OK</v>
      </c>
      <c r="G18" s="95">
        <v>5.8999999999999999E-3</v>
      </c>
      <c r="H18" s="95">
        <v>1.23E-2</v>
      </c>
      <c r="I18" s="95">
        <v>1.3899999999999999E-2</v>
      </c>
      <c r="J18" s="78" t="s">
        <v>126</v>
      </c>
      <c r="K18" s="78" t="s">
        <v>127</v>
      </c>
    </row>
    <row r="19" spans="1:11" ht="15.95" customHeight="1">
      <c r="A19" s="91">
        <v>5</v>
      </c>
      <c r="B19" s="92" t="s">
        <v>128</v>
      </c>
      <c r="C19" s="93">
        <f ca="1">D19*($I$12+C15+C16+C17+C18)</f>
        <v>94004.562040911624</v>
      </c>
      <c r="D19" s="96">
        <v>6.4250000000000002E-2</v>
      </c>
      <c r="E19" s="91"/>
      <c r="F19" s="91" t="str">
        <f>IF(AND(D19&gt;=G19,D19&lt;=I19),"OK","DIFERE")</f>
        <v>OK</v>
      </c>
      <c r="G19" s="95">
        <v>6.1600000000000002E-2</v>
      </c>
      <c r="H19" s="95">
        <v>7.3999999999999996E-2</v>
      </c>
      <c r="I19" s="95">
        <v>8.9599999999999999E-2</v>
      </c>
      <c r="J19" s="78" t="s">
        <v>129</v>
      </c>
      <c r="K19" s="78" t="s">
        <v>130</v>
      </c>
    </row>
    <row r="20" spans="1:11" ht="15.95" customHeight="1">
      <c r="A20" s="91">
        <v>6</v>
      </c>
      <c r="B20" s="97" t="s">
        <v>131</v>
      </c>
      <c r="C20" s="98">
        <f ca="1">D20*$I$12*(1+D27)</f>
        <v>175900.63937833399</v>
      </c>
      <c r="D20" s="99">
        <f>SUM(D21:D24)</f>
        <v>0.10149999999999999</v>
      </c>
      <c r="E20" s="100"/>
      <c r="F20" s="80"/>
      <c r="G20" s="101"/>
      <c r="H20" s="101"/>
      <c r="I20" s="102"/>
      <c r="J20" s="78" t="s">
        <v>132</v>
      </c>
      <c r="K20" s="78" t="s">
        <v>133</v>
      </c>
    </row>
    <row r="21" spans="1:11" ht="15.95" customHeight="1">
      <c r="A21" s="103" t="s">
        <v>134</v>
      </c>
      <c r="B21" s="735" t="s">
        <v>135</v>
      </c>
      <c r="C21" s="735"/>
      <c r="D21" s="96">
        <v>6.4999999999999997E-3</v>
      </c>
      <c r="E21" s="100"/>
      <c r="F21" s="80"/>
      <c r="G21" s="80"/>
      <c r="H21" s="80"/>
      <c r="I21" s="104"/>
    </row>
    <row r="22" spans="1:11" ht="15.95" customHeight="1">
      <c r="A22" s="103" t="s">
        <v>136</v>
      </c>
      <c r="B22" s="735" t="s">
        <v>137</v>
      </c>
      <c r="C22" s="735"/>
      <c r="D22" s="96">
        <v>0.03</v>
      </c>
      <c r="E22" s="100"/>
      <c r="F22" s="80"/>
      <c r="G22" s="80"/>
      <c r="H22" s="80"/>
      <c r="I22" s="104"/>
    </row>
    <row r="23" spans="1:11" ht="15.95" customHeight="1">
      <c r="A23" s="103" t="s">
        <v>138</v>
      </c>
      <c r="B23" s="735" t="s">
        <v>139</v>
      </c>
      <c r="C23" s="735"/>
      <c r="D23" s="96">
        <v>0.02</v>
      </c>
      <c r="E23" s="100"/>
      <c r="F23" s="80"/>
      <c r="G23" s="80"/>
      <c r="H23" s="80"/>
      <c r="I23" s="104"/>
    </row>
    <row r="24" spans="1:11" ht="15.95" customHeight="1">
      <c r="A24" s="103" t="s">
        <v>140</v>
      </c>
      <c r="B24" s="735" t="s">
        <v>141</v>
      </c>
      <c r="C24" s="735"/>
      <c r="D24" s="105">
        <v>4.4999999999999998E-2</v>
      </c>
      <c r="E24" s="100"/>
      <c r="F24" s="80"/>
      <c r="G24" s="80"/>
      <c r="H24" s="80"/>
      <c r="I24" s="104"/>
    </row>
    <row r="25" spans="1:11" ht="15.95" customHeight="1">
      <c r="A25" s="733" t="s">
        <v>142</v>
      </c>
      <c r="B25" s="733"/>
      <c r="C25" s="106">
        <f ca="1">SUM(C15:C20)</f>
        <v>346567.23540230561</v>
      </c>
      <c r="D25" s="91"/>
      <c r="E25" s="91"/>
      <c r="F25" s="733" t="s">
        <v>143</v>
      </c>
      <c r="G25" s="733"/>
      <c r="H25" s="733"/>
      <c r="I25" s="733"/>
    </row>
    <row r="26" spans="1:11" ht="15.95" customHeight="1">
      <c r="A26" s="733" t="s">
        <v>144</v>
      </c>
      <c r="B26" s="733"/>
      <c r="C26" s="106">
        <f ca="1">C25+I12</f>
        <v>1733011.2254023056</v>
      </c>
      <c r="D26" s="91"/>
      <c r="E26" s="91"/>
      <c r="F26" s="107" t="s">
        <v>145</v>
      </c>
      <c r="G26" s="95">
        <v>0.2034</v>
      </c>
      <c r="H26" s="95">
        <v>0.22120000000000001</v>
      </c>
      <c r="I26" s="95">
        <v>0.25</v>
      </c>
    </row>
    <row r="27" spans="1:11" ht="15.95" customHeight="1">
      <c r="A27" s="733" t="s">
        <v>146</v>
      </c>
      <c r="B27" s="733"/>
      <c r="C27" s="733"/>
      <c r="D27" s="108">
        <f>(((1+$D15+$D16+$D17)*(1+$D18)*(1+$D19)/(1-$D20)))-1</f>
        <v>0.24996843572621041</v>
      </c>
      <c r="E27" s="91" t="str">
        <f>IF(AND($D27&gt;=$G27,$D27&lt;=$I27),"OK","DIFERE")</f>
        <v>DIFERE</v>
      </c>
      <c r="F27" s="107" t="s">
        <v>147</v>
      </c>
      <c r="G27" s="95">
        <f>((G26+1)*(1-E30))/((1-E30)-D24)-1</f>
        <v>0.2601047120418849</v>
      </c>
      <c r="H27" s="95">
        <f>((H26+1)*(1-E30))/((1-E30)-D24)-1</f>
        <v>0.27874345549738222</v>
      </c>
      <c r="I27" s="95">
        <f>((I26+1)*(1-E30))/((1-E30)-D24)-1</f>
        <v>0.30890052356020958</v>
      </c>
    </row>
    <row r="28" spans="1:11">
      <c r="A28" s="109"/>
      <c r="B28" s="109"/>
      <c r="C28" s="109"/>
      <c r="D28" s="109"/>
      <c r="E28" s="110"/>
      <c r="F28" s="109"/>
      <c r="G28" s="109"/>
      <c r="H28" s="109"/>
      <c r="I28" s="109"/>
    </row>
    <row r="29" spans="1:11">
      <c r="A29" s="109"/>
      <c r="B29" s="109"/>
      <c r="C29" s="109"/>
      <c r="D29" s="109"/>
      <c r="E29" s="110"/>
      <c r="F29" s="111" t="s">
        <v>148</v>
      </c>
      <c r="G29" s="112"/>
      <c r="H29" s="112"/>
      <c r="I29" s="113"/>
    </row>
    <row r="30" spans="1:11">
      <c r="A30" s="109"/>
      <c r="B30" s="109"/>
      <c r="C30" s="109"/>
      <c r="D30" s="109"/>
      <c r="E30" s="110"/>
      <c r="F30" s="114"/>
      <c r="G30" s="80"/>
      <c r="H30" s="80"/>
      <c r="I30" s="104"/>
    </row>
    <row r="31" spans="1:11">
      <c r="A31" s="109"/>
      <c r="B31" s="109"/>
      <c r="C31" s="109"/>
      <c r="D31" s="109"/>
      <c r="E31" s="110"/>
      <c r="F31" s="114"/>
      <c r="G31" s="80"/>
      <c r="H31" s="80"/>
      <c r="I31" s="104"/>
    </row>
    <row r="32" spans="1:11">
      <c r="A32" s="109"/>
      <c r="B32" s="109"/>
      <c r="C32" s="109"/>
      <c r="D32" s="109"/>
      <c r="E32" s="110"/>
      <c r="F32" s="114"/>
      <c r="G32" s="80"/>
      <c r="H32" s="80"/>
      <c r="I32" s="104"/>
    </row>
    <row r="33" spans="1:9">
      <c r="A33" s="109" t="s">
        <v>149</v>
      </c>
      <c r="B33" s="109"/>
      <c r="C33" s="109"/>
      <c r="D33" s="109"/>
      <c r="E33" s="110"/>
      <c r="F33" s="114"/>
      <c r="G33" s="80"/>
      <c r="H33" s="80"/>
      <c r="I33" s="104"/>
    </row>
    <row r="34" spans="1:9">
      <c r="A34" s="109" t="s">
        <v>150</v>
      </c>
      <c r="B34" s="109"/>
      <c r="C34" s="109"/>
      <c r="D34" s="109"/>
      <c r="E34" s="110"/>
      <c r="F34" s="114"/>
      <c r="G34" s="80"/>
      <c r="H34" s="80"/>
      <c r="I34" s="104"/>
    </row>
    <row r="35" spans="1:9">
      <c r="A35" s="109" t="s">
        <v>151</v>
      </c>
      <c r="B35" s="109"/>
      <c r="C35" s="109"/>
      <c r="D35" s="109"/>
      <c r="E35" s="110"/>
      <c r="F35" s="114"/>
      <c r="G35" s="80"/>
      <c r="H35" s="80"/>
      <c r="I35" s="104"/>
    </row>
    <row r="36" spans="1:9">
      <c r="A36" s="109" t="s">
        <v>152</v>
      </c>
      <c r="B36" s="109"/>
      <c r="C36" s="109"/>
      <c r="D36" s="109"/>
      <c r="E36" s="110"/>
      <c r="F36" s="115"/>
      <c r="G36" s="116"/>
      <c r="H36" s="116"/>
      <c r="I36" s="117"/>
    </row>
    <row r="37" spans="1:9">
      <c r="A37" s="109" t="s">
        <v>153</v>
      </c>
      <c r="B37" s="109"/>
      <c r="C37" s="109"/>
      <c r="D37" s="109"/>
      <c r="E37" s="110"/>
      <c r="F37" s="109"/>
      <c r="G37" s="109"/>
      <c r="H37" s="109"/>
      <c r="I37" s="109"/>
    </row>
    <row r="38" spans="1:9">
      <c r="A38" s="109" t="s">
        <v>154</v>
      </c>
      <c r="B38" s="109"/>
      <c r="C38" s="109"/>
      <c r="D38" s="109"/>
      <c r="E38" s="110"/>
      <c r="F38" s="109"/>
      <c r="G38" s="109"/>
      <c r="H38" s="109"/>
      <c r="I38" s="109"/>
    </row>
    <row r="39" spans="1:9">
      <c r="A39" s="109" t="s">
        <v>155</v>
      </c>
      <c r="B39" s="109"/>
      <c r="C39" s="109"/>
      <c r="D39" s="109"/>
      <c r="E39" s="110"/>
      <c r="F39" s="109"/>
      <c r="G39" s="109"/>
      <c r="H39" s="109"/>
      <c r="I39" s="109"/>
    </row>
    <row r="40" spans="1:9">
      <c r="A40" s="109" t="s">
        <v>156</v>
      </c>
      <c r="B40" s="109"/>
      <c r="C40" s="109"/>
      <c r="D40" s="109"/>
      <c r="E40" s="110"/>
      <c r="F40" s="4"/>
      <c r="G40" s="5"/>
      <c r="H40" s="5"/>
      <c r="I40" s="109"/>
    </row>
    <row r="41" spans="1:9" ht="19.5" customHeight="1">
      <c r="A41" s="109"/>
      <c r="B41" s="109"/>
      <c r="C41" s="109"/>
      <c r="D41" s="109"/>
      <c r="E41" s="110"/>
      <c r="F41" s="734" t="str">
        <f>IF(DADOS!$C$24&lt;&gt;"",DADOS!$C$24," ")</f>
        <v>PATRÍCIA VINCENZI DOS SANTOS</v>
      </c>
      <c r="G41" s="734"/>
      <c r="H41" s="734"/>
      <c r="I41" s="109"/>
    </row>
    <row r="42" spans="1:9">
      <c r="A42" s="109"/>
      <c r="B42" s="109"/>
      <c r="C42" s="109"/>
      <c r="D42" s="109"/>
      <c r="E42" s="110"/>
      <c r="F42" s="732" t="s">
        <v>38</v>
      </c>
      <c r="G42" s="732"/>
      <c r="H42" s="732"/>
      <c r="I42" s="109"/>
    </row>
    <row r="43" spans="1:9" ht="15" customHeight="1">
      <c r="A43" s="109"/>
      <c r="B43" s="109"/>
      <c r="C43" s="109"/>
      <c r="D43" s="109"/>
      <c r="E43" s="110"/>
      <c r="F43" s="732" t="s">
        <v>39</v>
      </c>
      <c r="G43" s="732"/>
      <c r="H43" s="732"/>
      <c r="I43" s="109"/>
    </row>
    <row r="44" spans="1:9">
      <c r="A44" s="109"/>
      <c r="B44" s="109"/>
      <c r="C44" s="109"/>
      <c r="D44" s="109"/>
      <c r="E44" s="110"/>
      <c r="F44" s="109"/>
      <c r="G44" s="109"/>
      <c r="H44" s="109"/>
      <c r="I44" s="109"/>
    </row>
  </sheetData>
  <mergeCells count="21">
    <mergeCell ref="B3:H7"/>
    <mergeCell ref="H10:I10"/>
    <mergeCell ref="A12:H12"/>
    <mergeCell ref="A13:A14"/>
    <mergeCell ref="B13:B14"/>
    <mergeCell ref="C13:C14"/>
    <mergeCell ref="D13:D14"/>
    <mergeCell ref="E13:E14"/>
    <mergeCell ref="F13:F14"/>
    <mergeCell ref="G13:I13"/>
    <mergeCell ref="B21:C21"/>
    <mergeCell ref="B22:C22"/>
    <mergeCell ref="B23:C23"/>
    <mergeCell ref="B24:C24"/>
    <mergeCell ref="A25:B25"/>
    <mergeCell ref="F43:H43"/>
    <mergeCell ref="F25:I25"/>
    <mergeCell ref="A26:B26"/>
    <mergeCell ref="A27:C27"/>
    <mergeCell ref="F41:H41"/>
    <mergeCell ref="F42:H42"/>
  </mergeCells>
  <printOptions horizontalCentered="1" verticalCentered="1"/>
  <pageMargins left="0.98402777777777795" right="0.39374999999999999" top="0.98402777777777795" bottom="0.39374999999999999" header="0.51180555555555496" footer="0.51180555555555496"/>
  <pageSetup paperSize="9" scale="75" firstPageNumber="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AMK492"/>
  <sheetViews>
    <sheetView view="pageBreakPreview" zoomScale="85" zoomScalePageLayoutView="85" workbookViewId="0">
      <pane ySplit="8" topLeftCell="A9" activePane="bottomLeft" state="frozen"/>
      <selection pane="bottomLeft" activeCell="C5" sqref="C5"/>
    </sheetView>
  </sheetViews>
  <sheetFormatPr defaultRowHeight="15"/>
  <cols>
    <col min="1" max="1" width="10" style="118" customWidth="1"/>
    <col min="2" max="2" width="10.140625" style="119" customWidth="1"/>
    <col min="3" max="3" width="71" style="120" customWidth="1"/>
    <col min="4" max="4" width="9.5703125" style="121" customWidth="1"/>
    <col min="5" max="5" width="8.5703125" style="122" customWidth="1"/>
    <col min="6" max="6" width="10.85546875" style="123" customWidth="1"/>
    <col min="7" max="7" width="9.5703125" style="124" customWidth="1"/>
    <col min="8" max="8" width="9.7109375" style="123" customWidth="1"/>
    <col min="9" max="9" width="20.7109375" style="123" customWidth="1"/>
    <col min="10" max="10" width="17.140625" style="123" customWidth="1"/>
    <col min="11" max="11" width="13" style="123" customWidth="1"/>
    <col min="12" max="12" width="17.140625" style="125" customWidth="1"/>
    <col min="13" max="13" width="29.28515625" style="571" customWidth="1"/>
    <col min="14" max="14" width="20" style="122" customWidth="1"/>
    <col min="15" max="36" width="10.42578125" style="127" customWidth="1"/>
    <col min="37" max="1025" width="10.42578125" style="128" customWidth="1"/>
  </cols>
  <sheetData>
    <row r="1" spans="1:38" s="136" customFormat="1" ht="12.75">
      <c r="A1" s="129"/>
      <c r="B1" s="130"/>
      <c r="C1" s="131"/>
      <c r="D1" s="132" t="s">
        <v>157</v>
      </c>
      <c r="E1" s="133"/>
      <c r="F1" s="133"/>
      <c r="G1" s="133"/>
      <c r="H1" s="133"/>
      <c r="I1" s="134"/>
      <c r="J1" s="134"/>
      <c r="K1" s="134"/>
      <c r="L1" s="132"/>
      <c r="M1" s="567"/>
      <c r="N1" s="133"/>
      <c r="O1" s="135"/>
      <c r="P1" s="135"/>
      <c r="Q1" s="135"/>
      <c r="R1" s="135"/>
      <c r="S1" s="135"/>
      <c r="T1" s="135"/>
      <c r="U1" s="135"/>
      <c r="V1" s="135"/>
      <c r="W1" s="135"/>
      <c r="X1" s="135"/>
      <c r="Y1" s="135"/>
      <c r="Z1" s="135"/>
      <c r="AA1" s="135"/>
      <c r="AB1" s="135"/>
      <c r="AC1" s="135"/>
      <c r="AD1" s="135"/>
      <c r="AE1" s="135"/>
      <c r="AF1" s="135"/>
      <c r="AG1" s="135"/>
      <c r="AH1" s="135"/>
      <c r="AI1" s="135"/>
      <c r="AJ1" s="135"/>
    </row>
    <row r="2" spans="1:38" s="136" customFormat="1" ht="12.75">
      <c r="A2" s="137"/>
      <c r="B2" s="138"/>
      <c r="C2" s="139" t="s">
        <v>11786</v>
      </c>
      <c r="D2" s="140"/>
      <c r="E2" s="141"/>
      <c r="F2" s="142"/>
      <c r="G2" s="142"/>
      <c r="H2" s="142"/>
      <c r="I2" s="595" t="s">
        <v>159</v>
      </c>
      <c r="J2" s="746">
        <f>IF('FOLHA FECHAMENTO'!K12&lt;&gt;"",'FOLHA FECHAMENTO'!K12," ")</f>
        <v>178496905</v>
      </c>
      <c r="K2" s="746"/>
      <c r="L2" s="143"/>
      <c r="M2" s="567"/>
      <c r="N2" s="141"/>
      <c r="O2" s="135"/>
      <c r="P2" s="135"/>
      <c r="Q2" s="135"/>
      <c r="R2" s="135"/>
      <c r="S2" s="135"/>
      <c r="T2" s="135"/>
      <c r="U2" s="135"/>
      <c r="V2" s="135"/>
      <c r="W2" s="135"/>
      <c r="X2" s="135"/>
      <c r="Y2" s="135"/>
      <c r="Z2" s="135"/>
      <c r="AA2" s="135"/>
      <c r="AB2" s="135"/>
      <c r="AC2" s="135"/>
      <c r="AD2" s="135"/>
      <c r="AE2" s="135"/>
      <c r="AF2" s="135"/>
      <c r="AG2" s="135"/>
      <c r="AH2" s="135"/>
      <c r="AI2" s="135"/>
      <c r="AJ2" s="135"/>
    </row>
    <row r="3" spans="1:38" s="148" customFormat="1" ht="12.75" customHeight="1">
      <c r="A3" s="144"/>
      <c r="B3" s="138"/>
      <c r="C3" s="139" t="s">
        <v>15</v>
      </c>
      <c r="D3" s="145" t="s">
        <v>54</v>
      </c>
      <c r="E3" s="746" t="str">
        <f>IF(DADOS!C14&lt;&gt;"",DADOS!C14," ")</f>
        <v>RUA FREI SÉRGIO HILLESHEIM</v>
      </c>
      <c r="F3" s="746"/>
      <c r="G3" s="746"/>
      <c r="H3" s="746"/>
      <c r="I3" s="592" t="s">
        <v>57</v>
      </c>
      <c r="J3" s="747" t="str">
        <f>IF(DADOS!L12&lt;&gt;"",DADOS!L12," ")</f>
        <v>PREFEITURA MUNICIPAL</v>
      </c>
      <c r="K3" s="747"/>
      <c r="L3" s="146"/>
      <c r="M3" s="568"/>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38" s="136" customFormat="1" ht="12.75" customHeight="1">
      <c r="A4" s="137"/>
      <c r="B4" s="138"/>
      <c r="C4" s="149" t="str">
        <f>IF(DADOS!C12&lt;&gt;"",DADOS!C12," ")</f>
        <v>UNIDADE BÁSICA DE SAUDE TIPO II</v>
      </c>
      <c r="D4" s="145" t="s">
        <v>160</v>
      </c>
      <c r="E4" s="748" t="str">
        <f>IF(DADOS!$C$16&lt;&gt;"",DADOS!$C$16," ")</f>
        <v>PATO BRANCO</v>
      </c>
      <c r="F4" s="748"/>
      <c r="G4" s="748"/>
      <c r="H4" s="150"/>
      <c r="I4" s="595" t="s">
        <v>52</v>
      </c>
      <c r="J4" s="744" t="str">
        <f>IF('FOLHA FECHAMENTO'!K10&lt;&gt;"",'FOLHA FECHAMENTO'!K10," ")</f>
        <v>CONSTRUÇÃO</v>
      </c>
      <c r="K4" s="744"/>
      <c r="L4" s="151"/>
      <c r="M4" s="567"/>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8" s="136" customFormat="1" ht="12" customHeight="1">
      <c r="A5" s="137"/>
      <c r="B5" s="138"/>
      <c r="C5" s="152" t="s">
        <v>11787</v>
      </c>
      <c r="D5" s="741" t="s">
        <v>161</v>
      </c>
      <c r="E5" s="741"/>
      <c r="F5" s="742" t="str">
        <f>IF('FOLHA FECHAMENTO'!C15&lt;&gt;"",'FOLHA FECHAMENTO'!C15," ")</f>
        <v xml:space="preserve"> </v>
      </c>
      <c r="G5" s="742"/>
      <c r="H5" s="742"/>
      <c r="I5" s="153" t="s">
        <v>162</v>
      </c>
      <c r="J5" s="743">
        <f>IF(DADOS!C30&lt;&gt;"",DADOS!C30," ")</f>
        <v>1720221374551</v>
      </c>
      <c r="K5" s="743"/>
      <c r="L5" s="154"/>
      <c r="M5" s="567"/>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8" s="136" customFormat="1" ht="12.75">
      <c r="A6" s="137"/>
      <c r="B6" s="138"/>
      <c r="C6" s="155">
        <f>IF(DADOS!C20&lt;&gt;"",DADOS!C20," ")</f>
        <v>44593</v>
      </c>
      <c r="D6" s="744" t="s">
        <v>65</v>
      </c>
      <c r="E6" s="744"/>
      <c r="F6" s="745" t="str">
        <f>IF(DADOS!C24&lt;&gt;"",DADOS!C24," ")</f>
        <v>PATRÍCIA VINCENZI DOS SANTOS</v>
      </c>
      <c r="G6" s="745"/>
      <c r="H6" s="745"/>
      <c r="I6" s="156" t="s">
        <v>163</v>
      </c>
      <c r="J6" s="745" t="str">
        <f>IF(DADOS!C28&lt;&gt;"",DADOS!C28," ")</f>
        <v>192.266/D</v>
      </c>
      <c r="K6" s="745"/>
      <c r="L6" s="157"/>
      <c r="M6" s="567"/>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136" customFormat="1" ht="12.75">
      <c r="A7" s="137"/>
      <c r="B7" s="138"/>
      <c r="C7" s="158"/>
      <c r="D7" s="159"/>
      <c r="E7" s="160"/>
      <c r="F7" s="161"/>
      <c r="G7" s="161"/>
      <c r="H7" s="161"/>
      <c r="I7" s="161"/>
      <c r="J7" s="161"/>
      <c r="K7" s="161"/>
      <c r="L7" s="162"/>
      <c r="M7" s="567"/>
      <c r="N7" s="160"/>
      <c r="O7" s="135"/>
      <c r="P7" s="135"/>
      <c r="Q7" s="135"/>
      <c r="R7" s="135"/>
      <c r="S7" s="135"/>
      <c r="T7" s="135"/>
      <c r="U7" s="135"/>
      <c r="V7" s="135"/>
      <c r="W7" s="135"/>
      <c r="X7" s="135"/>
      <c r="Y7" s="135"/>
      <c r="Z7" s="135"/>
      <c r="AA7" s="135"/>
      <c r="AB7" s="135"/>
      <c r="AC7" s="135"/>
      <c r="AD7" s="135"/>
      <c r="AE7" s="135"/>
      <c r="AF7" s="135"/>
      <c r="AG7" s="135"/>
      <c r="AH7" s="135"/>
      <c r="AI7" s="135"/>
      <c r="AJ7" s="135"/>
    </row>
    <row r="8" spans="1:38" s="136" customFormat="1" ht="38.25">
      <c r="A8" s="163" t="s">
        <v>106</v>
      </c>
      <c r="B8" s="164" t="s">
        <v>164</v>
      </c>
      <c r="C8" s="165" t="s">
        <v>165</v>
      </c>
      <c r="D8" s="165" t="s">
        <v>166</v>
      </c>
      <c r="E8" s="166" t="s">
        <v>167</v>
      </c>
      <c r="F8" s="166" t="s">
        <v>168</v>
      </c>
      <c r="G8" s="166" t="s">
        <v>169</v>
      </c>
      <c r="H8" s="166" t="s">
        <v>170</v>
      </c>
      <c r="I8" s="166" t="s">
        <v>168</v>
      </c>
      <c r="J8" s="166" t="s">
        <v>169</v>
      </c>
      <c r="K8" s="166" t="s">
        <v>171</v>
      </c>
      <c r="L8" s="167" t="s">
        <v>172</v>
      </c>
      <c r="M8" s="567"/>
      <c r="N8" s="166" t="s">
        <v>167</v>
      </c>
      <c r="O8" s="135" t="s">
        <v>11707</v>
      </c>
      <c r="P8" s="135" t="s">
        <v>11702</v>
      </c>
      <c r="Q8" s="135"/>
      <c r="R8" s="135"/>
      <c r="S8" s="135"/>
      <c r="T8" s="135"/>
      <c r="U8" s="135"/>
      <c r="V8" s="135"/>
      <c r="W8" s="135"/>
      <c r="X8" s="135"/>
      <c r="Y8" s="135"/>
      <c r="Z8" s="135"/>
      <c r="AA8" s="135"/>
      <c r="AB8" s="135"/>
      <c r="AC8" s="135"/>
      <c r="AD8" s="135"/>
      <c r="AE8" s="135"/>
      <c r="AF8" s="135"/>
      <c r="AG8" s="135"/>
      <c r="AH8" s="135"/>
      <c r="AI8" s="135"/>
      <c r="AJ8" s="135"/>
    </row>
    <row r="9" spans="1:38" s="180" customFormat="1" ht="15" customHeight="1">
      <c r="A9" s="168">
        <v>1</v>
      </c>
      <c r="B9" s="169"/>
      <c r="C9" s="170" t="s">
        <v>173</v>
      </c>
      <c r="D9" s="171"/>
      <c r="E9" s="172"/>
      <c r="F9" s="173"/>
      <c r="G9" s="174"/>
      <c r="H9" s="174"/>
      <c r="I9" s="175">
        <f>ROUND(SUMIF(I11:I11,"&gt;0",I11:I11),2)</f>
        <v>2976.96</v>
      </c>
      <c r="J9" s="175">
        <f>ROUND(SUMIF(J11:J11,"&gt;0",J11:J11),2)</f>
        <v>61699.68</v>
      </c>
      <c r="K9" s="176"/>
      <c r="L9" s="175">
        <f>SUMIF(I9:J9,"&gt;0",I9:J9)</f>
        <v>64676.639999999999</v>
      </c>
      <c r="M9" s="565"/>
      <c r="N9" s="172"/>
      <c r="O9" s="178"/>
      <c r="P9" s="178"/>
      <c r="Q9" s="178"/>
      <c r="R9" s="178"/>
      <c r="S9" s="178"/>
      <c r="T9" s="178"/>
      <c r="U9" s="178"/>
      <c r="V9" s="178"/>
      <c r="W9" s="178"/>
      <c r="X9" s="178"/>
      <c r="Y9" s="178"/>
      <c r="Z9" s="178"/>
      <c r="AA9" s="178"/>
      <c r="AB9" s="178"/>
      <c r="AC9" s="178"/>
      <c r="AD9" s="178"/>
      <c r="AE9" s="178"/>
      <c r="AF9" s="178"/>
      <c r="AG9" s="178"/>
      <c r="AH9" s="178"/>
      <c r="AI9" s="178"/>
      <c r="AJ9" s="178"/>
      <c r="AK9" s="179"/>
      <c r="AL9" s="179"/>
    </row>
    <row r="10" spans="1:38" s="180" customFormat="1" ht="15" customHeight="1">
      <c r="A10" s="181"/>
      <c r="B10" s="182"/>
      <c r="C10" s="183" t="s">
        <v>174</v>
      </c>
      <c r="D10" s="184"/>
      <c r="E10" s="185"/>
      <c r="F10" s="186"/>
      <c r="G10" s="186"/>
      <c r="H10" s="186"/>
      <c r="I10" s="186"/>
      <c r="J10" s="186"/>
      <c r="K10" s="186"/>
      <c r="L10" s="186"/>
      <c r="M10" s="565"/>
      <c r="N10" s="185"/>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9"/>
      <c r="AL10" s="179"/>
    </row>
    <row r="11" spans="1:38" s="180" customFormat="1" ht="30">
      <c r="A11" s="187" t="s">
        <v>175</v>
      </c>
      <c r="B11" s="188" t="s">
        <v>176</v>
      </c>
      <c r="C11" s="189" t="str">
        <f>IF($B11="","",IFERROR(VLOOKUP($B11,SERVIÇOS!$A:$F,2,0),IFERROR(VLOOKUP($B11,'COMPOSIÇÕES COMPLEMENTARES '!$C:$K,2,0),"")))</f>
        <v>ADMINISTRAÇÃO LOCAL DA OBRA COMPOSTA POR ENGENHEIRO CIVIL PLENO (PARCIAl) MESTRE DE OBRAS, ALMOXARIFE (INTEGRAL) E VIGIA NOTURNO</v>
      </c>
      <c r="D11" s="190" t="str">
        <f>IF($B11="","",IFERROR(VLOOKUP($B11,SERVIÇOS!$A:$F,3,0),IFERROR(VLOOKUP($B11,'COMPOSIÇÕES COMPLEMENTARES '!$C:$K,3,0),"")))</f>
        <v>Meses</v>
      </c>
      <c r="E11" s="191">
        <v>8</v>
      </c>
      <c r="F11" s="192">
        <f>IF($B11="","",IFERROR(VLOOKUP($B11,SERVIÇOS!$A:$F,4,0),IFERROR(VLOOKUP($B11,'COMPOSIÇÕES COMPLEMENTARES '!$C:$K,6,0),"")))</f>
        <v>372.12</v>
      </c>
      <c r="G11" s="192">
        <f>IF($B11="","",IFERROR(VLOOKUP($B11,SERVIÇOS!$A:$F,5,0),IFERROR(VLOOKUP($B11,'COMPOSIÇÕES COMPLEMENTARES '!$C:$K,7,0),"")))</f>
        <v>7712.46</v>
      </c>
      <c r="H11" s="192">
        <f>IF(E11="","",F11+G11)</f>
        <v>8084.58</v>
      </c>
      <c r="I11" s="192">
        <f>IF(E11="","",ROUND((E11*F11),2))</f>
        <v>2976.96</v>
      </c>
      <c r="J11" s="192">
        <f>IF(E11="","",ROUND((E11*G11),2))</f>
        <v>61699.68</v>
      </c>
      <c r="K11" s="192">
        <f>IF(E11="","",ROUND((E11*H11),2))</f>
        <v>64676.639999999999</v>
      </c>
      <c r="L11" s="193"/>
      <c r="M11" s="565"/>
      <c r="N11" s="185">
        <v>100</v>
      </c>
      <c r="O11" s="178">
        <v>100</v>
      </c>
      <c r="P11" s="177">
        <f>O11-N11</f>
        <v>0</v>
      </c>
      <c r="Q11" s="178"/>
      <c r="R11" s="178"/>
      <c r="S11" s="178"/>
      <c r="T11" s="178"/>
      <c r="U11" s="178"/>
      <c r="V11" s="178"/>
      <c r="W11" s="178"/>
      <c r="X11" s="178"/>
      <c r="Y11" s="178"/>
      <c r="Z11" s="178"/>
      <c r="AA11" s="178"/>
      <c r="AB11" s="178"/>
      <c r="AC11" s="178"/>
      <c r="AD11" s="178"/>
      <c r="AE11" s="178"/>
      <c r="AF11" s="178"/>
      <c r="AG11" s="178"/>
      <c r="AH11" s="178"/>
      <c r="AI11" s="178"/>
      <c r="AJ11" s="178"/>
      <c r="AK11" s="179" t="e">
        <f>B11-AL11</f>
        <v>#VALUE!</v>
      </c>
      <c r="AL11" s="179">
        <v>0</v>
      </c>
    </row>
    <row r="12" spans="1:38" s="180" customFormat="1" ht="15" customHeight="1">
      <c r="A12" s="168">
        <v>2</v>
      </c>
      <c r="B12" s="169"/>
      <c r="C12" s="170" t="s">
        <v>177</v>
      </c>
      <c r="D12" s="171"/>
      <c r="E12" s="172"/>
      <c r="F12" s="173"/>
      <c r="G12" s="174"/>
      <c r="H12" s="174"/>
      <c r="I12" s="175">
        <f>ROUND(SUMIF(I13:I22,"&gt;0",I13:I22),2)</f>
        <v>34029.839999999997</v>
      </c>
      <c r="J12" s="175">
        <f>ROUND(SUMIF(J13:J22,"&gt;0",J13:J22),2)</f>
        <v>10741.9</v>
      </c>
      <c r="K12" s="194"/>
      <c r="L12" s="175">
        <f>SUMIF(I12:J12,"&gt;0",I12:J12)</f>
        <v>44771.74</v>
      </c>
      <c r="M12" s="565"/>
      <c r="N12" s="172"/>
      <c r="O12" s="178"/>
      <c r="P12" s="177">
        <f t="shared" ref="P12:P75" si="0">O12-N12</f>
        <v>0</v>
      </c>
      <c r="Q12" s="178"/>
      <c r="R12" s="178"/>
      <c r="S12" s="178"/>
      <c r="T12" s="178"/>
      <c r="U12" s="178"/>
      <c r="V12" s="178"/>
      <c r="W12" s="178"/>
      <c r="X12" s="178"/>
      <c r="Y12" s="178"/>
      <c r="Z12" s="178"/>
      <c r="AA12" s="178"/>
      <c r="AB12" s="178"/>
      <c r="AC12" s="178"/>
      <c r="AD12" s="178"/>
      <c r="AE12" s="178"/>
      <c r="AF12" s="178"/>
      <c r="AG12" s="178"/>
      <c r="AH12" s="178"/>
      <c r="AI12" s="178"/>
      <c r="AJ12" s="178"/>
      <c r="AK12" s="179"/>
      <c r="AL12" s="179"/>
    </row>
    <row r="13" spans="1:38" s="180" customFormat="1" ht="45">
      <c r="A13" s="181" t="s">
        <v>178</v>
      </c>
      <c r="B13" s="182">
        <v>98525</v>
      </c>
      <c r="C13" s="195" t="str">
        <f>IF($B13="","",IFERROR(VLOOKUP($B13,SERVIÇOS!$A:$F,2,0),IFERROR(VLOOKUP($B13,'COMPOSIÇÕES COMPLEMENTARES '!$C:$K,2,0),"")))</f>
        <v>LIMPEZA MECANIZADA DE CAMADA VEGETAL, VEGETAÇÃO E PEQUENAS ÁRVORES (DIÂMETRO DE TRONCO MENOR QUE 0,20 M), COM TRATOR DE ESTEIRAS.AF_05/2018</v>
      </c>
      <c r="D13" s="184" t="str">
        <f>IF($B13="","",IFERROR(VLOOKUP($B13,SERVIÇOS!$A:$F,3,0),IFERROR(VLOOKUP($B13,'COMPOSIÇÕES COMPLEMENTARES '!$C:$K,3,0),"")))</f>
        <v>M2</v>
      </c>
      <c r="E13" s="185">
        <v>977.44</v>
      </c>
      <c r="F13" s="186">
        <f>IF($B13="","",IFERROR(VLOOKUP($B13,SERVIÇOS!$A:$F,4,0),IFERROR(VLOOKUP($B13,'COMPOSIÇÕES COMPLEMENTARES '!$C:$K,6,0),"")))</f>
        <v>0.21</v>
      </c>
      <c r="G13" s="186">
        <f>IF($B13="","",IFERROR(VLOOKUP($B13,SERVIÇOS!$A:$F,5,0),IFERROR(VLOOKUP($B13,'COMPOSIÇÕES COMPLEMENTARES '!$C:$K,7,0),"")))</f>
        <v>0.15</v>
      </c>
      <c r="H13" s="186">
        <f>IF(E13="","",F13+G13)</f>
        <v>0.36</v>
      </c>
      <c r="I13" s="186">
        <f>IF(E13="","",ROUND((E13*F13),2))</f>
        <v>205.26</v>
      </c>
      <c r="J13" s="186">
        <f>IF(E13="","",ROUND((E13*G13),2))</f>
        <v>146.62</v>
      </c>
      <c r="K13" s="186">
        <f>IF(E13="","",ROUND((E13*H13),2))</f>
        <v>351.88</v>
      </c>
      <c r="L13" s="186"/>
      <c r="M13" s="565" t="s">
        <v>11708</v>
      </c>
      <c r="N13" s="185">
        <v>977.44</v>
      </c>
      <c r="O13" s="178">
        <v>977.44</v>
      </c>
      <c r="P13" s="177">
        <f t="shared" si="0"/>
        <v>0</v>
      </c>
      <c r="Q13" s="178"/>
      <c r="R13" s="178"/>
      <c r="S13" s="178"/>
      <c r="T13" s="178"/>
      <c r="U13" s="178"/>
      <c r="V13" s="178"/>
      <c r="W13" s="178"/>
      <c r="X13" s="178"/>
      <c r="Y13" s="178"/>
      <c r="Z13" s="178"/>
      <c r="AA13" s="178"/>
      <c r="AB13" s="178"/>
      <c r="AC13" s="178"/>
      <c r="AD13" s="178"/>
      <c r="AE13" s="178"/>
      <c r="AF13" s="178"/>
      <c r="AG13" s="178"/>
      <c r="AH13" s="178"/>
      <c r="AI13" s="178"/>
      <c r="AJ13" s="178"/>
      <c r="AK13" s="179">
        <f>B13-AL13</f>
        <v>98525</v>
      </c>
      <c r="AL13" s="179">
        <v>0</v>
      </c>
    </row>
    <row r="14" spans="1:38" s="180" customFormat="1">
      <c r="A14" s="187" t="s">
        <v>179</v>
      </c>
      <c r="B14" s="188">
        <v>98459</v>
      </c>
      <c r="C14" s="189" t="str">
        <f>IF($B14="","",IFERROR(VLOOKUP($B14,SERVIÇOS!$A:$F,2,0),IFERROR(VLOOKUP($B14,'COMPOSIÇÕES COMPLEMENTARES '!$C:$K,2,0),"")))</f>
        <v>TAPUME COM TELHA METÁLICA. AF_05/2018</v>
      </c>
      <c r="D14" s="190" t="str">
        <f>IF($B14="","",IFERROR(VLOOKUP($B14,SERVIÇOS!$A:$F,3,0),IFERROR(VLOOKUP($B14,'COMPOSIÇÕES COMPLEMENTARES '!$C:$K,3,0),"")))</f>
        <v>M2</v>
      </c>
      <c r="E14" s="191">
        <v>145</v>
      </c>
      <c r="F14" s="192">
        <f>IF($B14="","",IFERROR(VLOOKUP($B14,SERVIÇOS!$A:$F,4,0),IFERROR(VLOOKUP($B14,'COMPOSIÇÕES COMPLEMENTARES '!$C:$K,6,0),"")))</f>
        <v>127.87</v>
      </c>
      <c r="G14" s="192">
        <f>IF($B14="","",IFERROR(VLOOKUP($B14,SERVIÇOS!$A:$F,5,0),IFERROR(VLOOKUP($B14,'COMPOSIÇÕES COMPLEMENTARES '!$C:$K,7,0),"")))</f>
        <v>13.9</v>
      </c>
      <c r="H14" s="192">
        <f>IF(E14="","",F14+G14)</f>
        <v>141.77000000000001</v>
      </c>
      <c r="I14" s="192">
        <f>IF(E14="","",ROUND((E14*F14),2))</f>
        <v>18541.150000000001</v>
      </c>
      <c r="J14" s="192">
        <f>IF(E14="","",ROUND((E14*G14),2))</f>
        <v>2015.5</v>
      </c>
      <c r="K14" s="192">
        <f>IF(E14="","",ROUND((E14*H14),2))</f>
        <v>20556.650000000001</v>
      </c>
      <c r="L14" s="192"/>
      <c r="M14" s="565" t="s">
        <v>11698</v>
      </c>
      <c r="N14" s="185">
        <v>70.400000000000006</v>
      </c>
      <c r="O14" s="178">
        <v>185</v>
      </c>
      <c r="P14" s="177">
        <f t="shared" si="0"/>
        <v>114.6</v>
      </c>
      <c r="Q14" s="178"/>
      <c r="R14" s="178"/>
      <c r="S14" s="178"/>
      <c r="T14" s="178"/>
      <c r="U14" s="178"/>
      <c r="V14" s="178"/>
      <c r="W14" s="178"/>
      <c r="X14" s="178"/>
      <c r="Y14" s="178"/>
      <c r="Z14" s="178"/>
      <c r="AA14" s="178"/>
      <c r="AB14" s="178"/>
      <c r="AC14" s="178"/>
      <c r="AD14" s="178"/>
      <c r="AE14" s="178"/>
      <c r="AF14" s="178"/>
      <c r="AG14" s="178"/>
      <c r="AH14" s="178"/>
      <c r="AI14" s="178"/>
      <c r="AJ14" s="178"/>
      <c r="AK14" s="179">
        <f>B14-AL14</f>
        <v>98459</v>
      </c>
      <c r="AL14" s="179">
        <v>0</v>
      </c>
    </row>
    <row r="15" spans="1:38" s="180" customFormat="1" ht="30" customHeight="1">
      <c r="A15" s="187" t="s">
        <v>180</v>
      </c>
      <c r="B15" s="188" t="s">
        <v>11652</v>
      </c>
      <c r="C15" s="572" t="str">
        <f>IF($B15="","",IFERROR(VLOOKUP($B15,SERVIÇOS!$A:$F,2,0),IFERROR(VLOOKUP($B15,'COMPOSIÇÕES COMPLEMENTARES '!$C:$K,2,0),"")))</f>
        <v>PLACA DE OBRA EM CHAPA DE AÇO GALVANIZADO</v>
      </c>
      <c r="D15" s="190" t="str">
        <f>IF($B15="","",IFERROR(VLOOKUP($B15,SERVIÇOS!$A:$F,3,0),IFERROR(VLOOKUP($B15,'COMPOSIÇÕES COMPLEMENTARES '!$C:$K,3,0),"")))</f>
        <v>M2</v>
      </c>
      <c r="E15" s="191">
        <v>4.5</v>
      </c>
      <c r="F15" s="192">
        <f>IF($B15="","",IFERROR(VLOOKUP($B15,SERVIÇOS!$A:$F,4,0),IFERROR(VLOOKUP($B15,'COMPOSIÇÕES COMPLEMENTARES '!$C:$K,6,0),"")))</f>
        <v>379.99</v>
      </c>
      <c r="G15" s="192">
        <f>IF($B15="","",IFERROR(VLOOKUP($B15,SERVIÇOS!$A:$F,5,0),IFERROR(VLOOKUP($B15,'COMPOSIÇÕES COMPLEMENTARES '!$C:$K,7,0),"")))</f>
        <v>0</v>
      </c>
      <c r="H15" s="192">
        <f>IF(E15="","",F15+G15)</f>
        <v>379.99</v>
      </c>
      <c r="I15" s="192">
        <f>IF(E15="","",ROUND((E15*F15),2))</f>
        <v>1709.96</v>
      </c>
      <c r="J15" s="192">
        <f>IF(E15="","",ROUND((E15*G15),2))</f>
        <v>0</v>
      </c>
      <c r="K15" s="192">
        <f>IF(E15="","",ROUND((E15*H15),2))</f>
        <v>1709.96</v>
      </c>
      <c r="L15" s="192"/>
      <c r="M15" s="565" t="s">
        <v>11722</v>
      </c>
      <c r="N15" s="185">
        <v>4.5</v>
      </c>
      <c r="O15" s="178">
        <v>4.5</v>
      </c>
      <c r="P15" s="177">
        <f t="shared" si="0"/>
        <v>0</v>
      </c>
      <c r="Q15" s="178"/>
      <c r="R15" s="178"/>
      <c r="S15" s="178"/>
      <c r="T15" s="178"/>
      <c r="U15" s="178"/>
      <c r="V15" s="178"/>
      <c r="W15" s="178"/>
      <c r="X15" s="178"/>
      <c r="Y15" s="178"/>
      <c r="Z15" s="178"/>
      <c r="AA15" s="178"/>
      <c r="AB15" s="178"/>
      <c r="AC15" s="178"/>
      <c r="AD15" s="178"/>
      <c r="AE15" s="178"/>
      <c r="AF15" s="178"/>
      <c r="AG15" s="178"/>
      <c r="AH15" s="178"/>
      <c r="AI15" s="178"/>
      <c r="AJ15" s="178"/>
      <c r="AK15" s="179" t="e">
        <f>B15-AL15</f>
        <v>#VALUE!</v>
      </c>
      <c r="AL15" s="179">
        <v>0</v>
      </c>
    </row>
    <row r="16" spans="1:38" s="180" customFormat="1">
      <c r="A16" s="181" t="s">
        <v>182</v>
      </c>
      <c r="B16" s="182"/>
      <c r="C16" s="196" t="s">
        <v>181</v>
      </c>
      <c r="D16" s="184"/>
      <c r="E16" s="185"/>
      <c r="F16" s="186"/>
      <c r="G16" s="186"/>
      <c r="H16" s="186"/>
      <c r="I16" s="186"/>
      <c r="J16" s="186"/>
      <c r="K16" s="186"/>
      <c r="L16" s="186"/>
      <c r="M16" s="565"/>
      <c r="N16" s="185"/>
      <c r="O16" s="178"/>
      <c r="P16" s="177">
        <f t="shared" si="0"/>
        <v>0</v>
      </c>
      <c r="Q16" s="178"/>
      <c r="R16" s="178"/>
      <c r="S16" s="178"/>
      <c r="T16" s="178"/>
      <c r="U16" s="178"/>
      <c r="V16" s="178"/>
      <c r="W16" s="178"/>
      <c r="X16" s="178"/>
      <c r="Y16" s="178"/>
      <c r="Z16" s="178"/>
      <c r="AA16" s="178"/>
      <c r="AB16" s="178"/>
      <c r="AC16" s="178"/>
      <c r="AD16" s="178"/>
      <c r="AE16" s="178"/>
      <c r="AF16" s="178"/>
      <c r="AG16" s="178"/>
      <c r="AH16" s="178"/>
      <c r="AI16" s="178"/>
      <c r="AJ16" s="178"/>
      <c r="AK16" s="179"/>
      <c r="AL16" s="179"/>
    </row>
    <row r="17" spans="1:38" s="180" customFormat="1" ht="30">
      <c r="A17" s="188" t="s">
        <v>184</v>
      </c>
      <c r="B17" s="188" t="s">
        <v>183</v>
      </c>
      <c r="C17" s="189" t="str">
        <f>IF($B17="","",IFERROR(VLOOKUP($B17,SERVIÇOS!$A:$F,2,0),IFERROR(VLOOKUP($B17,'COMPOSIÇÕES COMPLEMENTARES '!$C:$K,2,0),"")))</f>
        <v>SANITARIO COM VASO E CHUVEIRO PARA PESSOAL DE OBRA, COLETIVO DE 2 MODULOS, INCLUSIVE INSTALACAO E APARELHOS, REAPROVEITADO 2 VEZES</v>
      </c>
      <c r="D17" s="190" t="str">
        <f>IF($B17="","",IFERROR(VLOOKUP($B17,SERVIÇOS!$A:$F,3,0),IFERROR(VLOOKUP($B17,'COMPOSIÇÕES COMPLEMENTARES '!$C:$K,3,0),"")))</f>
        <v xml:space="preserve">UN </v>
      </c>
      <c r="E17" s="191">
        <v>2</v>
      </c>
      <c r="F17" s="192">
        <f>IF($B17="","",IFERROR(VLOOKUP($B17,SERVIÇOS!$A:$F,4,0),IFERROR(VLOOKUP($B17,'COMPOSIÇÕES COMPLEMENTARES '!$C:$K,6,0),"")))</f>
        <v>2049.54</v>
      </c>
      <c r="G17" s="192">
        <f>IF($B17="","",IFERROR(VLOOKUP($B17,SERVIÇOS!$A:$F,5,0),IFERROR(VLOOKUP($B17,'COMPOSIÇÕES COMPLEMENTARES '!$C:$K,7,0),"")))</f>
        <v>1516.63</v>
      </c>
      <c r="H17" s="192">
        <f t="shared" ref="H17:H22" si="1">IF(E17="","",F17+G17)</f>
        <v>3566.17</v>
      </c>
      <c r="I17" s="192">
        <f t="shared" ref="I17:I22" si="2">IF(E17="","",ROUND((E17*F17),2))</f>
        <v>4099.08</v>
      </c>
      <c r="J17" s="192">
        <f t="shared" ref="J17:J22" si="3">IF(E17="","",ROUND((E17*G17),2))</f>
        <v>3033.26</v>
      </c>
      <c r="K17" s="192">
        <f t="shared" ref="K17:K22" si="4">IF(E17="","",ROUND((E17*H17),2))</f>
        <v>7132.34</v>
      </c>
      <c r="L17" s="192"/>
      <c r="M17" s="565"/>
      <c r="N17" s="185">
        <v>2</v>
      </c>
      <c r="O17" s="178">
        <v>2</v>
      </c>
      <c r="P17" s="177">
        <f t="shared" si="0"/>
        <v>0</v>
      </c>
      <c r="Q17" s="178"/>
      <c r="R17" s="178"/>
      <c r="S17" s="178"/>
      <c r="T17" s="178"/>
      <c r="U17" s="178"/>
      <c r="V17" s="178"/>
      <c r="W17" s="178"/>
      <c r="X17" s="178"/>
      <c r="Y17" s="178"/>
      <c r="Z17" s="178"/>
      <c r="AA17" s="178"/>
      <c r="AB17" s="178"/>
      <c r="AC17" s="178"/>
      <c r="AD17" s="178"/>
      <c r="AE17" s="178"/>
      <c r="AF17" s="178"/>
      <c r="AG17" s="178"/>
      <c r="AH17" s="178"/>
      <c r="AI17" s="178"/>
      <c r="AJ17" s="178"/>
      <c r="AK17" s="179" t="e">
        <f t="shared" ref="AK17:AK22" si="5">B17-AL17</f>
        <v>#VALUE!</v>
      </c>
      <c r="AL17" s="179">
        <v>0</v>
      </c>
    </row>
    <row r="18" spans="1:38" s="180" customFormat="1" ht="45">
      <c r="A18" s="188" t="s">
        <v>186</v>
      </c>
      <c r="B18" s="188" t="s">
        <v>185</v>
      </c>
      <c r="C18" s="189" t="str">
        <f>IF($B18="","",IFERROR(VLOOKUP($B18,SERVIÇOS!$A:$F,2,0),IFERROR(VLOOKUP($B18,'COMPOSIÇÕES COMPLEMENTARES '!$C:$K,2,0),"")))</f>
        <v>BARRACAO PARA DEPOSITO EM TABUAS DE MADEIRA, COBERTURA EM FIBROCIMENTO 4 MM,  INCLUSO PISO ARGAMASSA TRAÇO 1:6 (CIMENTO E AREIA)</v>
      </c>
      <c r="D18" s="190" t="str">
        <f>IF($B18="","",IFERROR(VLOOKUP($B18,SERVIÇOS!$A:$F,3,0),IFERROR(VLOOKUP($B18,'COMPOSIÇÕES COMPLEMENTARES '!$C:$K,3,0),"")))</f>
        <v>M2</v>
      </c>
      <c r="E18" s="191">
        <v>10</v>
      </c>
      <c r="F18" s="192">
        <f>IF($B18="","",IFERROR(VLOOKUP($B18,SERVIÇOS!$A:$F,4,0),IFERROR(VLOOKUP($B18,'COMPOSIÇÕES COMPLEMENTARES '!$C:$K,6,0),"")))</f>
        <v>443.93</v>
      </c>
      <c r="G18" s="192">
        <f>IF($B18="","",IFERROR(VLOOKUP($B18,SERVIÇOS!$A:$F,5,0),IFERROR(VLOOKUP($B18,'COMPOSIÇÕES COMPLEMENTARES '!$C:$K,7,0),"")))</f>
        <v>276.37</v>
      </c>
      <c r="H18" s="192">
        <f t="shared" si="1"/>
        <v>720.3</v>
      </c>
      <c r="I18" s="192">
        <f t="shared" si="2"/>
        <v>4439.3</v>
      </c>
      <c r="J18" s="192">
        <f t="shared" si="3"/>
        <v>2763.7</v>
      </c>
      <c r="K18" s="192">
        <f t="shared" si="4"/>
        <v>7203</v>
      </c>
      <c r="L18" s="192"/>
      <c r="M18" s="565" t="s">
        <v>11705</v>
      </c>
      <c r="N18" s="185">
        <v>50</v>
      </c>
      <c r="O18" s="178">
        <v>24</v>
      </c>
      <c r="P18" s="177">
        <f t="shared" si="0"/>
        <v>-26</v>
      </c>
      <c r="Q18" s="178"/>
      <c r="R18" s="178"/>
      <c r="S18" s="178"/>
      <c r="T18" s="178"/>
      <c r="U18" s="178"/>
      <c r="V18" s="178"/>
      <c r="W18" s="178"/>
      <c r="X18" s="178"/>
      <c r="Y18" s="178"/>
      <c r="Z18" s="178"/>
      <c r="AA18" s="178"/>
      <c r="AB18" s="178"/>
      <c r="AC18" s="178"/>
      <c r="AD18" s="178"/>
      <c r="AE18" s="178"/>
      <c r="AF18" s="178"/>
      <c r="AG18" s="178"/>
      <c r="AH18" s="178"/>
      <c r="AI18" s="178"/>
      <c r="AJ18" s="178"/>
      <c r="AK18" s="179" t="e">
        <f t="shared" si="5"/>
        <v>#VALUE!</v>
      </c>
      <c r="AL18" s="179">
        <v>0</v>
      </c>
    </row>
    <row r="19" spans="1:38" s="180" customFormat="1" ht="45">
      <c r="A19" s="188" t="s">
        <v>188</v>
      </c>
      <c r="B19" s="188" t="s">
        <v>187</v>
      </c>
      <c r="C19" s="189" t="str">
        <f>IF($B19="","",IFERROR(VLOOKUP($B19,SERVIÇOS!$A:$F,2,0),IFERROR(VLOOKUP($B19,'COMPOSIÇÕES COMPLEMENTARES '!$C:$K,2,0),"")))</f>
        <v>BARRACAO DE OBRA PARA ALOJAMENTO/ESCRITORIO, PISO EM PINHO 3A, PAREDES EM COMPENSADO 10MM, COBERTURA EM TELHA FIBROCIMENTO 4 MM, INCLUSO INSTALACOES ELETRICAS E ESQUADRIAS</v>
      </c>
      <c r="D19" s="190" t="str">
        <f>IF($B19="","",IFERROR(VLOOKUP($B19,SERVIÇOS!$A:$F,3,0),IFERROR(VLOOKUP($B19,'COMPOSIÇÕES COMPLEMENTARES '!$C:$K,3,0),"")))</f>
        <v>M2</v>
      </c>
      <c r="E19" s="191">
        <v>6</v>
      </c>
      <c r="F19" s="192">
        <f>IF($B19="","",IFERROR(VLOOKUP($B19,SERVIÇOS!$A:$F,4,0),IFERROR(VLOOKUP($B19,'COMPOSIÇÕES COMPLEMENTARES '!$C:$K,6,0),"")))</f>
        <v>245.09</v>
      </c>
      <c r="G19" s="192">
        <f>IF($B19="","",IFERROR(VLOOKUP($B19,SERVIÇOS!$A:$F,5,0),IFERROR(VLOOKUP($B19,'COMPOSIÇÕES COMPLEMENTARES '!$C:$K,7,0),"")))</f>
        <v>201.8</v>
      </c>
      <c r="H19" s="192">
        <f t="shared" si="1"/>
        <v>446.89</v>
      </c>
      <c r="I19" s="192">
        <f t="shared" si="2"/>
        <v>1470.54</v>
      </c>
      <c r="J19" s="192">
        <f t="shared" si="3"/>
        <v>1210.8</v>
      </c>
      <c r="K19" s="192">
        <f t="shared" si="4"/>
        <v>2681.34</v>
      </c>
      <c r="L19" s="192"/>
      <c r="M19" s="565" t="s">
        <v>11705</v>
      </c>
      <c r="N19" s="185">
        <v>50</v>
      </c>
      <c r="O19" s="178">
        <v>6</v>
      </c>
      <c r="P19" s="177">
        <f t="shared" si="0"/>
        <v>-44</v>
      </c>
      <c r="Q19" s="178"/>
      <c r="R19" s="178"/>
      <c r="S19" s="178"/>
      <c r="T19" s="178"/>
      <c r="U19" s="178"/>
      <c r="V19" s="178"/>
      <c r="W19" s="178"/>
      <c r="X19" s="178"/>
      <c r="Y19" s="178"/>
      <c r="Z19" s="178"/>
      <c r="AA19" s="178"/>
      <c r="AB19" s="178"/>
      <c r="AC19" s="178"/>
      <c r="AD19" s="178"/>
      <c r="AE19" s="178"/>
      <c r="AF19" s="178"/>
      <c r="AG19" s="178"/>
      <c r="AH19" s="178"/>
      <c r="AI19" s="178"/>
      <c r="AJ19" s="178"/>
      <c r="AK19" s="179" t="e">
        <f t="shared" si="5"/>
        <v>#VALUE!</v>
      </c>
      <c r="AL19" s="179">
        <v>0</v>
      </c>
    </row>
    <row r="20" spans="1:38" s="180" customFormat="1" ht="31.5" customHeight="1">
      <c r="A20" s="181" t="s">
        <v>189</v>
      </c>
      <c r="B20" s="182">
        <v>101512</v>
      </c>
      <c r="C20" s="195" t="str">
        <f>IF($B20="","",IFERROR(VLOOKUP($B20,SERVIÇOS!$A:$F,2,0),IFERROR(VLOOKUP($B20,'COMPOSIÇÕES COMPLEMENTARES '!$C:$K,2,0),"")))</f>
        <v>ENTRADA DE ENERGIA ELÉTRICA, AÉREA, TRIFÁSICA, COM CAIXA DE EMBUTIR, CABO DE 35 MM2 E DISJUNTOR DIN 50A (NÃO INCLUSO O POSTE DE CONCRETO). AF_07/2020</v>
      </c>
      <c r="D20" s="184" t="str">
        <f>IF($B20="","",IFERROR(VLOOKUP($B20,SERVIÇOS!$A:$F,3,0),IFERROR(VLOOKUP($B20,'COMPOSIÇÕES COMPLEMENTARES '!$C:$K,3,0),"")))</f>
        <v>UN</v>
      </c>
      <c r="E20" s="185">
        <v>1</v>
      </c>
      <c r="F20" s="186">
        <f>IF($B20="","",IFERROR(VLOOKUP($B20,SERVIÇOS!$A:$F,4,0),IFERROR(VLOOKUP($B20,'COMPOSIÇÕES COMPLEMENTARES '!$C:$K,6,0),"")))</f>
        <v>2141.63</v>
      </c>
      <c r="G20" s="186">
        <f>IF($B20="","",IFERROR(VLOOKUP($B20,SERVIÇOS!$A:$F,5,0),IFERROR(VLOOKUP($B20,'COMPOSIÇÕES COMPLEMENTARES '!$C:$K,7,0),"")))</f>
        <v>309.64999999999998</v>
      </c>
      <c r="H20" s="186">
        <f t="shared" si="1"/>
        <v>2451.2800000000002</v>
      </c>
      <c r="I20" s="186">
        <f t="shared" si="2"/>
        <v>2141.63</v>
      </c>
      <c r="J20" s="186">
        <f t="shared" si="3"/>
        <v>309.64999999999998</v>
      </c>
      <c r="K20" s="186">
        <f t="shared" si="4"/>
        <v>2451.2800000000002</v>
      </c>
      <c r="L20" s="186"/>
      <c r="M20" s="565" t="s">
        <v>11699</v>
      </c>
      <c r="N20" s="185">
        <v>1</v>
      </c>
      <c r="O20" s="178">
        <v>1</v>
      </c>
      <c r="P20" s="177">
        <f t="shared" si="0"/>
        <v>0</v>
      </c>
      <c r="Q20" s="178"/>
      <c r="R20" s="178"/>
      <c r="S20" s="178"/>
      <c r="T20" s="178"/>
      <c r="U20" s="178"/>
      <c r="V20" s="178"/>
      <c r="W20" s="178"/>
      <c r="X20" s="178"/>
      <c r="Y20" s="178"/>
      <c r="Z20" s="178"/>
      <c r="AA20" s="178"/>
      <c r="AB20" s="178"/>
      <c r="AC20" s="178"/>
      <c r="AD20" s="178"/>
      <c r="AE20" s="178"/>
      <c r="AF20" s="178"/>
      <c r="AG20" s="178"/>
      <c r="AH20" s="178"/>
      <c r="AI20" s="178"/>
      <c r="AJ20" s="178"/>
      <c r="AK20" s="179">
        <f t="shared" si="5"/>
        <v>101512</v>
      </c>
      <c r="AL20" s="179">
        <v>0</v>
      </c>
    </row>
    <row r="21" spans="1:38" s="180" customFormat="1" ht="45">
      <c r="A21" s="181" t="s">
        <v>190</v>
      </c>
      <c r="B21" s="182">
        <v>95635</v>
      </c>
      <c r="C21" s="195" t="str">
        <f>IF($B21="","",IFERROR(VLOOKUP($B21,SERVIÇOS!$A:$F,2,0),IFERROR(VLOOKUP($B21,'COMPOSIÇÕES COMPLEMENTARES '!$C:$K,2,0),"")))</f>
        <v>KIT CAVALETE PARA MEDIÇÃO DE ÁGUA - ENTRADA PRINCIPAL, EM PVC SOLDÁVEL DN 25 (¾")   FORNECIMENTO E INSTALAÇÃO (EXCLUSIVE HIDRÔMETRO). AF_11/2016</v>
      </c>
      <c r="D21" s="184" t="str">
        <f>IF($B21="","",IFERROR(VLOOKUP($B21,SERVIÇOS!$A:$F,3,0),IFERROR(VLOOKUP($B21,'COMPOSIÇÕES COMPLEMENTARES '!$C:$K,3,0),"")))</f>
        <v>UN</v>
      </c>
      <c r="E21" s="185">
        <v>1</v>
      </c>
      <c r="F21" s="186">
        <f>IF($B21="","",IFERROR(VLOOKUP($B21,SERVIÇOS!$A:$F,4,0),IFERROR(VLOOKUP($B21,'COMPOSIÇÕES COMPLEMENTARES '!$C:$K,6,0),"")))</f>
        <v>139.26</v>
      </c>
      <c r="G21" s="186">
        <f>IF($B21="","",IFERROR(VLOOKUP($B21,SERVIÇOS!$A:$F,5,0),IFERROR(VLOOKUP($B21,'COMPOSIÇÕES COMPLEMENTARES '!$C:$K,7,0),"")))</f>
        <v>54.44</v>
      </c>
      <c r="H21" s="186">
        <f t="shared" si="1"/>
        <v>193.7</v>
      </c>
      <c r="I21" s="186">
        <f t="shared" si="2"/>
        <v>139.26</v>
      </c>
      <c r="J21" s="186">
        <f t="shared" si="3"/>
        <v>54.44</v>
      </c>
      <c r="K21" s="186">
        <f t="shared" si="4"/>
        <v>193.7</v>
      </c>
      <c r="L21" s="186"/>
      <c r="M21" s="565" t="s">
        <v>11699</v>
      </c>
      <c r="N21" s="185">
        <v>1</v>
      </c>
      <c r="O21" s="178">
        <v>1</v>
      </c>
      <c r="P21" s="177">
        <f t="shared" si="0"/>
        <v>0</v>
      </c>
      <c r="Q21" s="178"/>
      <c r="R21" s="178"/>
      <c r="S21" s="178"/>
      <c r="T21" s="178"/>
      <c r="U21" s="178"/>
      <c r="V21" s="178"/>
      <c r="W21" s="178"/>
      <c r="X21" s="178"/>
      <c r="Y21" s="178"/>
      <c r="Z21" s="178"/>
      <c r="AA21" s="178"/>
      <c r="AB21" s="178"/>
      <c r="AC21" s="178"/>
      <c r="AD21" s="178"/>
      <c r="AE21" s="178"/>
      <c r="AF21" s="178"/>
      <c r="AG21" s="178"/>
      <c r="AH21" s="178"/>
      <c r="AI21" s="178"/>
      <c r="AJ21" s="178"/>
      <c r="AK21" s="179">
        <f t="shared" si="5"/>
        <v>95635</v>
      </c>
      <c r="AL21" s="179">
        <v>0</v>
      </c>
    </row>
    <row r="22" spans="1:38" s="180" customFormat="1" ht="30" customHeight="1">
      <c r="A22" s="187" t="s">
        <v>11657</v>
      </c>
      <c r="B22" s="188" t="s">
        <v>191</v>
      </c>
      <c r="C22" s="189" t="str">
        <f>IF($B22="","",IFERROR(VLOOKUP($B22,SERVIÇOS!$A:$F,2,0),IFERROR(VLOOKUP($B22,'COMPOSIÇÕES COMPLEMENTARES '!$C:$K,2,0),"")))</f>
        <v>LOCACAO CONVENCIONAL DE OBRA, ATRAVÉS DE GABARITO DE TABUAS CORRIDAS PONTALETADAS, COM REAPROVEITAMENTO DE 3 VEZES.</v>
      </c>
      <c r="D22" s="190" t="str">
        <f>IF($B22="","",IFERROR(VLOOKUP($B22,SERVIÇOS!$A:$F,3,0),IFERROR(VLOOKUP($B22,'COMPOSIÇÕES COMPLEMENTARES '!$C:$K,3,0),"")))</f>
        <v>M2</v>
      </c>
      <c r="E22" s="191">
        <v>378.66</v>
      </c>
      <c r="F22" s="192">
        <f>IF($B22="","",IFERROR(VLOOKUP($B22,SERVIÇOS!$A:$F,4,0),IFERROR(VLOOKUP($B22,'COMPOSIÇÕES COMPLEMENTARES '!$C:$K,6,0),"")))</f>
        <v>3.39</v>
      </c>
      <c r="G22" s="192">
        <f>IF($B22="","",IFERROR(VLOOKUP($B22,SERVIÇOS!$A:$F,5,0),IFERROR(VLOOKUP($B22,'COMPOSIÇÕES COMPLEMENTARES '!$C:$K,7,0),"")))</f>
        <v>3.19</v>
      </c>
      <c r="H22" s="192">
        <f t="shared" si="1"/>
        <v>6.58</v>
      </c>
      <c r="I22" s="192">
        <f t="shared" si="2"/>
        <v>1283.6600000000001</v>
      </c>
      <c r="J22" s="192">
        <f t="shared" si="3"/>
        <v>1207.93</v>
      </c>
      <c r="K22" s="192">
        <f t="shared" si="4"/>
        <v>2491.58</v>
      </c>
      <c r="L22" s="192"/>
      <c r="M22" s="565"/>
      <c r="N22" s="185">
        <v>378.66</v>
      </c>
      <c r="O22" s="178">
        <v>378.66</v>
      </c>
      <c r="P22" s="177">
        <f t="shared" si="0"/>
        <v>0</v>
      </c>
      <c r="Q22" s="178"/>
      <c r="R22" s="178"/>
      <c r="S22" s="178"/>
      <c r="T22" s="178"/>
      <c r="U22" s="178"/>
      <c r="V22" s="178"/>
      <c r="W22" s="178"/>
      <c r="X22" s="178"/>
      <c r="Y22" s="178"/>
      <c r="Z22" s="178"/>
      <c r="AA22" s="178"/>
      <c r="AB22" s="178"/>
      <c r="AC22" s="178"/>
      <c r="AD22" s="178"/>
      <c r="AE22" s="178"/>
      <c r="AF22" s="178"/>
      <c r="AG22" s="178"/>
      <c r="AH22" s="178"/>
      <c r="AI22" s="178"/>
      <c r="AJ22" s="178"/>
      <c r="AK22" s="179" t="e">
        <f t="shared" si="5"/>
        <v>#VALUE!</v>
      </c>
      <c r="AL22" s="179">
        <v>0</v>
      </c>
    </row>
    <row r="23" spans="1:38" s="180" customFormat="1" ht="15" customHeight="1">
      <c r="A23" s="168">
        <v>3</v>
      </c>
      <c r="B23" s="169"/>
      <c r="C23" s="170" t="s">
        <v>192</v>
      </c>
      <c r="D23" s="171"/>
      <c r="E23" s="172"/>
      <c r="F23" s="173"/>
      <c r="G23" s="174"/>
      <c r="H23" s="174"/>
      <c r="I23" s="175">
        <f>ROUND(SUMIF(I24:I31,"&gt;0",I24:I31),2)</f>
        <v>3110.85</v>
      </c>
      <c r="J23" s="175">
        <f>ROUND(SUMIF(J24:J31,"&gt;0",J24:J31),2)</f>
        <v>6053.31</v>
      </c>
      <c r="K23" s="194"/>
      <c r="L23" s="175">
        <f>SUMIF(I23:J23,"&gt;0",I23:J23)</f>
        <v>9164.16</v>
      </c>
      <c r="M23" s="565"/>
      <c r="N23" s="172"/>
      <c r="O23" s="178"/>
      <c r="P23" s="177">
        <f t="shared" si="0"/>
        <v>0</v>
      </c>
      <c r="Q23" s="178"/>
      <c r="R23" s="178"/>
      <c r="S23" s="178"/>
      <c r="T23" s="178"/>
      <c r="U23" s="178"/>
      <c r="V23" s="178"/>
      <c r="W23" s="178"/>
      <c r="X23" s="178"/>
      <c r="Y23" s="178"/>
      <c r="Z23" s="178"/>
      <c r="AA23" s="178"/>
      <c r="AB23" s="178"/>
      <c r="AC23" s="178"/>
      <c r="AD23" s="178"/>
      <c r="AE23" s="178"/>
      <c r="AF23" s="178"/>
      <c r="AG23" s="178"/>
      <c r="AH23" s="178"/>
      <c r="AI23" s="178"/>
      <c r="AJ23" s="178"/>
      <c r="AK23" s="179"/>
      <c r="AL23" s="179"/>
    </row>
    <row r="24" spans="1:38" s="180" customFormat="1" ht="15" customHeight="1">
      <c r="A24" s="198" t="s">
        <v>193</v>
      </c>
      <c r="B24" s="199"/>
      <c r="C24" s="183" t="s">
        <v>194</v>
      </c>
      <c r="D24" s="200" t="str">
        <f>IF($B24="","",IFERROR(VLOOKUP($B24,SERVIÇOS!$A:$F,3,0),IFERROR(VLOOKUP($B24,'COMPOSIÇÕES COMPLEMENTARES '!$C:$K,3,0),"")))</f>
        <v/>
      </c>
      <c r="E24" s="201"/>
      <c r="F24" s="202" t="str">
        <f>IF($B24="","",IFERROR(VLOOKUP($B24,SERVIÇOS!$A:$F,4,0),IFERROR(VLOOKUP($B24,'COMPOSIÇÕES COMPLEMENTARES '!$C:$K,6,0),"")))</f>
        <v/>
      </c>
      <c r="G24" s="202" t="str">
        <f>IF($B24="","",IFERROR(VLOOKUP($B24,SERVIÇOS!$A:$F,5,0),IFERROR(VLOOKUP($B24,'COMPOSIÇÕES COMPLEMENTARES '!$C:$K,7,0),"")))</f>
        <v/>
      </c>
      <c r="H24" s="202" t="str">
        <f t="shared" ref="H24:H31" si="6">IF(E24="","",F24+G24)</f>
        <v/>
      </c>
      <c r="I24" s="202" t="str">
        <f t="shared" ref="I24:I31" si="7">IF(E24="","",ROUND((E24*F24),2))</f>
        <v/>
      </c>
      <c r="J24" s="202" t="str">
        <f t="shared" ref="J24:J31" si="8">IF(E24="","",ROUND((E24*G24),2))</f>
        <v/>
      </c>
      <c r="K24" s="202" t="str">
        <f t="shared" ref="K24:K31" si="9">IF(E24="","",ROUND((E24*H24),2))</f>
        <v/>
      </c>
      <c r="L24" s="202"/>
      <c r="M24" s="565"/>
      <c r="N24" s="201"/>
      <c r="O24" s="178"/>
      <c r="P24" s="177">
        <f t="shared" si="0"/>
        <v>0</v>
      </c>
      <c r="Q24" s="178"/>
      <c r="R24" s="178"/>
      <c r="S24" s="178"/>
      <c r="T24" s="178"/>
      <c r="U24" s="178"/>
      <c r="V24" s="178"/>
      <c r="W24" s="178"/>
      <c r="X24" s="178"/>
      <c r="Y24" s="178"/>
      <c r="Z24" s="178"/>
      <c r="AA24" s="178"/>
      <c r="AB24" s="178"/>
      <c r="AC24" s="178"/>
      <c r="AD24" s="178"/>
      <c r="AE24" s="178"/>
      <c r="AF24" s="178"/>
      <c r="AG24" s="178"/>
      <c r="AH24" s="178"/>
      <c r="AI24" s="178"/>
      <c r="AJ24" s="178"/>
      <c r="AK24" s="179">
        <f>B24-AL24</f>
        <v>0</v>
      </c>
      <c r="AL24" s="179">
        <v>0</v>
      </c>
    </row>
    <row r="25" spans="1:38" s="180" customFormat="1" ht="30">
      <c r="A25" s="181" t="s">
        <v>195</v>
      </c>
      <c r="B25" s="182">
        <v>93358</v>
      </c>
      <c r="C25" s="195" t="str">
        <f>IF($B25="","",IFERROR(VLOOKUP($B25,SERVIÇOS!$A:$F,2,0),IFERROR(VLOOKUP($B25,'COMPOSIÇÕES COMPLEMENTARES '!$C:$K,2,0),"")))</f>
        <v>ESCAVAÇÃO MANUAL DE VALA COM PROFUNDIDADE MENOR OU IGUAL A 1,30 M. AF_02/2021</v>
      </c>
      <c r="D25" s="184" t="str">
        <f>IF($B25="","",IFERROR(VLOOKUP($B25,SERVIÇOS!$A:$F,3,0),IFERROR(VLOOKUP($B25,'COMPOSIÇÕES COMPLEMENTARES '!$C:$K,3,0),"")))</f>
        <v>M3</v>
      </c>
      <c r="E25" s="185">
        <v>64.3</v>
      </c>
      <c r="F25" s="186">
        <f>IF($B25="","",IFERROR(VLOOKUP($B25,SERVIÇOS!$A:$F,4,0),IFERROR(VLOOKUP($B25,'COMPOSIÇÕES COMPLEMENTARES '!$C:$K,6,0),"")))</f>
        <v>25.76</v>
      </c>
      <c r="G25" s="186">
        <f>IF($B25="","",IFERROR(VLOOKUP($B25,SERVIÇOS!$A:$F,5,0),IFERROR(VLOOKUP($B25,'COMPOSIÇÕES COMPLEMENTARES '!$C:$K,7,0),"")))</f>
        <v>52.48</v>
      </c>
      <c r="H25" s="186">
        <f t="shared" si="6"/>
        <v>78.239999999999995</v>
      </c>
      <c r="I25" s="186">
        <f t="shared" si="7"/>
        <v>1656.37</v>
      </c>
      <c r="J25" s="186">
        <f t="shared" si="8"/>
        <v>3374.46</v>
      </c>
      <c r="K25" s="186">
        <f t="shared" si="9"/>
        <v>5030.83</v>
      </c>
      <c r="L25" s="186"/>
      <c r="M25" s="565"/>
      <c r="N25" s="185">
        <v>64.3</v>
      </c>
      <c r="O25" s="178">
        <v>64.3</v>
      </c>
      <c r="P25" s="177">
        <f t="shared" si="0"/>
        <v>0</v>
      </c>
      <c r="Q25" s="178"/>
      <c r="R25" s="178"/>
      <c r="S25" s="178"/>
      <c r="T25" s="178"/>
      <c r="U25" s="178"/>
      <c r="V25" s="178"/>
      <c r="W25" s="178"/>
      <c r="X25" s="178"/>
      <c r="Y25" s="178"/>
      <c r="Z25" s="178"/>
      <c r="AA25" s="178"/>
      <c r="AB25" s="178"/>
      <c r="AC25" s="178"/>
      <c r="AD25" s="178"/>
      <c r="AE25" s="178"/>
      <c r="AF25" s="178"/>
      <c r="AG25" s="178"/>
      <c r="AH25" s="178"/>
      <c r="AI25" s="178"/>
      <c r="AJ25" s="178"/>
      <c r="AK25" s="179">
        <f>B25-AL25</f>
        <v>93358</v>
      </c>
      <c r="AL25" s="179">
        <v>0</v>
      </c>
    </row>
    <row r="26" spans="1:38" s="180" customFormat="1">
      <c r="A26" s="181" t="s">
        <v>196</v>
      </c>
      <c r="B26" s="182">
        <v>96995</v>
      </c>
      <c r="C26" s="195" t="str">
        <f>IF($B26="","",IFERROR(VLOOKUP($B26,SERVIÇOS!$A:$F,2,0),IFERROR(VLOOKUP($B26,'COMPOSIÇÕES COMPLEMENTARES '!$C:$K,2,0),"")))</f>
        <v>REATERRO MANUAL APILOADO COM SOQUETE. AF_10/2017</v>
      </c>
      <c r="D26" s="184" t="str">
        <f>IF($B26="","",IFERROR(VLOOKUP($B26,SERVIÇOS!$A:$F,3,0),IFERROR(VLOOKUP($B26,'COMPOSIÇÕES COMPLEMENTARES '!$C:$K,3,0),"")))</f>
        <v>M3</v>
      </c>
      <c r="E26" s="185">
        <v>53</v>
      </c>
      <c r="F26" s="186">
        <f>IF($B26="","",IFERROR(VLOOKUP($B26,SERVIÇOS!$A:$F,4,0),IFERROR(VLOOKUP($B26,'COMPOSIÇÕES COMPLEMENTARES '!$C:$K,6,0),"")))</f>
        <v>15.62</v>
      </c>
      <c r="G26" s="186">
        <f>IF($B26="","",IFERROR(VLOOKUP($B26,SERVIÇOS!$A:$F,5,0),IFERROR(VLOOKUP($B26,'COMPOSIÇÕES COMPLEMENTARES '!$C:$K,7,0),"")))</f>
        <v>31.82</v>
      </c>
      <c r="H26" s="186">
        <f t="shared" si="6"/>
        <v>47.44</v>
      </c>
      <c r="I26" s="186">
        <f t="shared" si="7"/>
        <v>827.86</v>
      </c>
      <c r="J26" s="186">
        <f t="shared" si="8"/>
        <v>1686.46</v>
      </c>
      <c r="K26" s="186">
        <f t="shared" si="9"/>
        <v>2514.3200000000002</v>
      </c>
      <c r="L26" s="186"/>
      <c r="M26" s="565"/>
      <c r="N26" s="185">
        <v>53</v>
      </c>
      <c r="O26" s="178">
        <v>53</v>
      </c>
      <c r="P26" s="177">
        <f t="shared" si="0"/>
        <v>0</v>
      </c>
      <c r="Q26" s="178"/>
      <c r="R26" s="178"/>
      <c r="S26" s="178"/>
      <c r="T26" s="178"/>
      <c r="U26" s="178"/>
      <c r="V26" s="178"/>
      <c r="W26" s="178"/>
      <c r="X26" s="178"/>
      <c r="Y26" s="178"/>
      <c r="Z26" s="178"/>
      <c r="AA26" s="178"/>
      <c r="AB26" s="178"/>
      <c r="AC26" s="178"/>
      <c r="AD26" s="178"/>
      <c r="AE26" s="178"/>
      <c r="AF26" s="178"/>
      <c r="AG26" s="178"/>
      <c r="AH26" s="178"/>
      <c r="AI26" s="178"/>
      <c r="AJ26" s="178"/>
      <c r="AK26" s="179">
        <f>B26-AL26</f>
        <v>96995</v>
      </c>
      <c r="AL26" s="179">
        <v>0</v>
      </c>
    </row>
    <row r="27" spans="1:38" s="180" customFormat="1" ht="45">
      <c r="A27" s="181" t="s">
        <v>197</v>
      </c>
      <c r="B27" s="182">
        <v>100981</v>
      </c>
      <c r="C27" s="195" t="str">
        <f>IF($B27="","",IFERROR(VLOOKUP($B27,SERVIÇOS!$A:$F,2,0),IFERROR(VLOOKUP($B27,'COMPOSIÇÕES COMPLEMENTARES '!$C:$K,2,0),"")))</f>
        <v>CARGA, MANOBRA E DESCARGA DE ENTULHO EM CAMINHÃO BASCULANTE 6 M³ - CARGA COM ESCAVADEIRA HIDRÁULICA  (CAÇAMBA DE 0,80 M³ / 111 HP) E DESCARGA LIVRE (UNIDADE: M3). AF_07/2020</v>
      </c>
      <c r="D27" s="184" t="str">
        <f>IF($B27="","",IFERROR(VLOOKUP($B27,SERVIÇOS!$A:$F,3,0),IFERROR(VLOOKUP($B27,'COMPOSIÇÕES COMPLEMENTARES '!$C:$K,3,0),"")))</f>
        <v>M3</v>
      </c>
      <c r="E27" s="185">
        <v>11.3</v>
      </c>
      <c r="F27" s="186">
        <f>IF($B27="","",IFERROR(VLOOKUP($B27,SERVIÇOS!$A:$F,4,0),IFERROR(VLOOKUP($B27,'COMPOSIÇÕES COMPLEMENTARES '!$C:$K,6,0),"")))</f>
        <v>6.63</v>
      </c>
      <c r="G27" s="186">
        <f>IF($B27="","",IFERROR(VLOOKUP($B27,SERVIÇOS!$A:$F,5,0),IFERROR(VLOOKUP($B27,'COMPOSIÇÕES COMPLEMENTARES '!$C:$K,7,0),"")))</f>
        <v>1.1399999999999999</v>
      </c>
      <c r="H27" s="186">
        <f t="shared" si="6"/>
        <v>7.77</v>
      </c>
      <c r="I27" s="186">
        <f t="shared" si="7"/>
        <v>74.92</v>
      </c>
      <c r="J27" s="186">
        <f t="shared" si="8"/>
        <v>12.88</v>
      </c>
      <c r="K27" s="186">
        <f t="shared" si="9"/>
        <v>87.8</v>
      </c>
      <c r="L27" s="186"/>
      <c r="M27" s="565" t="s">
        <v>11699</v>
      </c>
      <c r="N27" s="185">
        <v>11.3</v>
      </c>
      <c r="O27" s="178">
        <v>11.3</v>
      </c>
      <c r="P27" s="177">
        <f t="shared" si="0"/>
        <v>0</v>
      </c>
      <c r="Q27" s="178"/>
      <c r="R27" s="178"/>
      <c r="S27" s="178"/>
      <c r="T27" s="178"/>
      <c r="U27" s="178"/>
      <c r="V27" s="178"/>
      <c r="W27" s="178"/>
      <c r="X27" s="178"/>
      <c r="Y27" s="178"/>
      <c r="Z27" s="178"/>
      <c r="AA27" s="178"/>
      <c r="AB27" s="178"/>
      <c r="AC27" s="178"/>
      <c r="AD27" s="178"/>
      <c r="AE27" s="178"/>
      <c r="AF27" s="178"/>
      <c r="AG27" s="178"/>
      <c r="AH27" s="178"/>
      <c r="AI27" s="178"/>
      <c r="AJ27" s="178"/>
      <c r="AK27" s="179"/>
      <c r="AL27" s="179"/>
    </row>
    <row r="28" spans="1:38" s="180" customFormat="1">
      <c r="A28" s="198" t="s">
        <v>198</v>
      </c>
      <c r="B28" s="199"/>
      <c r="C28" s="183" t="s">
        <v>199</v>
      </c>
      <c r="D28" s="200" t="str">
        <f>IF($B28="","",IFERROR(VLOOKUP($B28,SERVIÇOS!$A:$F,3,0),IFERROR(VLOOKUP($B28,'COMPOSIÇÕES COMPLEMENTARES '!$C:$K,3,0),"")))</f>
        <v/>
      </c>
      <c r="E28" s="201"/>
      <c r="F28" s="202" t="str">
        <f>IF($B28="","",IFERROR(VLOOKUP($B28,SERVIÇOS!$A:$F,4,0),IFERROR(VLOOKUP($B28,'COMPOSIÇÕES COMPLEMENTARES '!$C:$K,6,0),"")))</f>
        <v/>
      </c>
      <c r="G28" s="202" t="str">
        <f>IF($B28="","",IFERROR(VLOOKUP($B28,SERVIÇOS!$A:$F,5,0),IFERROR(VLOOKUP($B28,'COMPOSIÇÕES COMPLEMENTARES '!$C:$K,7,0),"")))</f>
        <v/>
      </c>
      <c r="H28" s="202" t="str">
        <f t="shared" si="6"/>
        <v/>
      </c>
      <c r="I28" s="202" t="str">
        <f t="shared" si="7"/>
        <v/>
      </c>
      <c r="J28" s="202" t="str">
        <f t="shared" si="8"/>
        <v/>
      </c>
      <c r="K28" s="202" t="str">
        <f t="shared" si="9"/>
        <v/>
      </c>
      <c r="L28" s="202"/>
      <c r="M28" s="565"/>
      <c r="N28" s="201"/>
      <c r="O28" s="178"/>
      <c r="P28" s="177">
        <f t="shared" si="0"/>
        <v>0</v>
      </c>
      <c r="Q28" s="178"/>
      <c r="R28" s="178"/>
      <c r="S28" s="178"/>
      <c r="T28" s="178"/>
      <c r="U28" s="178"/>
      <c r="V28" s="178"/>
      <c r="W28" s="178"/>
      <c r="X28" s="178"/>
      <c r="Y28" s="178"/>
      <c r="Z28" s="178"/>
      <c r="AA28" s="178"/>
      <c r="AB28" s="178"/>
      <c r="AC28" s="178"/>
      <c r="AD28" s="178"/>
      <c r="AE28" s="178"/>
      <c r="AF28" s="178"/>
      <c r="AG28" s="178"/>
      <c r="AH28" s="178"/>
      <c r="AI28" s="178"/>
      <c r="AJ28" s="178"/>
      <c r="AK28" s="179">
        <f>B28-AL28</f>
        <v>0</v>
      </c>
      <c r="AL28" s="179">
        <v>0</v>
      </c>
    </row>
    <row r="29" spans="1:38" s="180" customFormat="1" ht="30">
      <c r="A29" s="181" t="s">
        <v>200</v>
      </c>
      <c r="B29" s="182">
        <v>93358</v>
      </c>
      <c r="C29" s="195" t="str">
        <f>IF($B29="","",IFERROR(VLOOKUP($B29,SERVIÇOS!$A:$F,2,0),IFERROR(VLOOKUP($B29,'COMPOSIÇÕES COMPLEMENTARES '!$C:$K,2,0),"")))</f>
        <v>ESCAVAÇÃO MANUAL DE VALA COM PROFUNDIDADE MENOR OU IGUAL A 1,30 M. AF_02/2021</v>
      </c>
      <c r="D29" s="184" t="str">
        <f>IF($B29="","",IFERROR(VLOOKUP($B29,SERVIÇOS!$A:$F,3,0),IFERROR(VLOOKUP($B29,'COMPOSIÇÕES COMPLEMENTARES '!$C:$K,3,0),"")))</f>
        <v>M3</v>
      </c>
      <c r="E29" s="185">
        <v>15.87</v>
      </c>
      <c r="F29" s="186">
        <f>IF($B29="","",IFERROR(VLOOKUP($B29,SERVIÇOS!$A:$F,4,0),IFERROR(VLOOKUP($B29,'COMPOSIÇÕES COMPLEMENTARES '!$C:$K,6,0),"")))</f>
        <v>25.76</v>
      </c>
      <c r="G29" s="186">
        <f>IF($B29="","",IFERROR(VLOOKUP($B29,SERVIÇOS!$A:$F,5,0),IFERROR(VLOOKUP($B29,'COMPOSIÇÕES COMPLEMENTARES '!$C:$K,7,0),"")))</f>
        <v>52.48</v>
      </c>
      <c r="H29" s="186">
        <f t="shared" si="6"/>
        <v>78.239999999999995</v>
      </c>
      <c r="I29" s="186">
        <f t="shared" si="7"/>
        <v>408.81</v>
      </c>
      <c r="J29" s="186">
        <f t="shared" si="8"/>
        <v>832.86</v>
      </c>
      <c r="K29" s="186">
        <f t="shared" si="9"/>
        <v>1241.67</v>
      </c>
      <c r="L29" s="186"/>
      <c r="M29" s="565"/>
      <c r="N29" s="185">
        <v>15.87</v>
      </c>
      <c r="O29" s="178">
        <v>15.87</v>
      </c>
      <c r="P29" s="177">
        <f t="shared" si="0"/>
        <v>0</v>
      </c>
      <c r="Q29" s="178"/>
      <c r="R29" s="178"/>
      <c r="S29" s="178"/>
      <c r="T29" s="178"/>
      <c r="U29" s="178"/>
      <c r="V29" s="178"/>
      <c r="W29" s="178"/>
      <c r="X29" s="178"/>
      <c r="Y29" s="178"/>
      <c r="Z29" s="178"/>
      <c r="AA29" s="178"/>
      <c r="AB29" s="178"/>
      <c r="AC29" s="178"/>
      <c r="AD29" s="178"/>
      <c r="AE29" s="178"/>
      <c r="AF29" s="178"/>
      <c r="AG29" s="178"/>
      <c r="AH29" s="178"/>
      <c r="AI29" s="178"/>
      <c r="AJ29" s="178"/>
      <c r="AK29" s="179">
        <f>B29-AL29</f>
        <v>93358</v>
      </c>
      <c r="AL29" s="179">
        <v>0</v>
      </c>
    </row>
    <row r="30" spans="1:38" s="180" customFormat="1">
      <c r="A30" s="181" t="s">
        <v>201</v>
      </c>
      <c r="B30" s="182">
        <v>96995</v>
      </c>
      <c r="C30" s="195" t="str">
        <f>IF($B30="","",IFERROR(VLOOKUP($B30,SERVIÇOS!$A:$F,2,0),IFERROR(VLOOKUP($B30,'COMPOSIÇÕES COMPLEMENTARES '!$C:$K,2,0),"")))</f>
        <v>REATERRO MANUAL APILOADO COM SOQUETE. AF_10/2017</v>
      </c>
      <c r="D30" s="184" t="str">
        <f>IF($B30="","",IFERROR(VLOOKUP($B30,SERVIÇOS!$A:$F,3,0),IFERROR(VLOOKUP($B30,'COMPOSIÇÕES COMPLEMENTARES '!$C:$K,3,0),"")))</f>
        <v>M3</v>
      </c>
      <c r="E30" s="185">
        <v>4.1900000000000004</v>
      </c>
      <c r="F30" s="186">
        <f>IF($B30="","",IFERROR(VLOOKUP($B30,SERVIÇOS!$A:$F,4,0),IFERROR(VLOOKUP($B30,'COMPOSIÇÕES COMPLEMENTARES '!$C:$K,6,0),"")))</f>
        <v>15.62</v>
      </c>
      <c r="G30" s="186">
        <f>IF($B30="","",IFERROR(VLOOKUP($B30,SERVIÇOS!$A:$F,5,0),IFERROR(VLOOKUP($B30,'COMPOSIÇÕES COMPLEMENTARES '!$C:$K,7,0),"")))</f>
        <v>31.82</v>
      </c>
      <c r="H30" s="186">
        <f t="shared" si="6"/>
        <v>47.44</v>
      </c>
      <c r="I30" s="186">
        <f t="shared" si="7"/>
        <v>65.45</v>
      </c>
      <c r="J30" s="186">
        <f t="shared" si="8"/>
        <v>133.33000000000001</v>
      </c>
      <c r="K30" s="186">
        <f t="shared" si="9"/>
        <v>198.77</v>
      </c>
      <c r="L30" s="186"/>
      <c r="M30" s="565" t="s">
        <v>11699</v>
      </c>
      <c r="N30" s="185">
        <v>4.1900000000000004</v>
      </c>
      <c r="O30" s="178">
        <v>4.1900000000000004</v>
      </c>
      <c r="P30" s="177">
        <f t="shared" si="0"/>
        <v>0</v>
      </c>
      <c r="Q30" s="178"/>
      <c r="R30" s="178"/>
      <c r="S30" s="178"/>
      <c r="T30" s="178"/>
      <c r="U30" s="178"/>
      <c r="V30" s="178"/>
      <c r="W30" s="178"/>
      <c r="X30" s="178"/>
      <c r="Y30" s="178"/>
      <c r="Z30" s="178"/>
      <c r="AA30" s="178"/>
      <c r="AB30" s="178"/>
      <c r="AC30" s="178"/>
      <c r="AD30" s="178"/>
      <c r="AE30" s="178"/>
      <c r="AF30" s="178"/>
      <c r="AG30" s="178"/>
      <c r="AH30" s="178"/>
      <c r="AI30" s="178"/>
      <c r="AJ30" s="178"/>
      <c r="AK30" s="179">
        <f>B30-AL30</f>
        <v>96995</v>
      </c>
      <c r="AL30" s="179">
        <v>0</v>
      </c>
    </row>
    <row r="31" spans="1:38" s="180" customFormat="1" ht="45">
      <c r="A31" s="181" t="s">
        <v>202</v>
      </c>
      <c r="B31" s="182">
        <v>100981</v>
      </c>
      <c r="C31" s="195" t="str">
        <f>IF($B31="","",IFERROR(VLOOKUP($B31,SERVIÇOS!$A:$F,2,0),IFERROR(VLOOKUP($B31,'COMPOSIÇÕES COMPLEMENTARES '!$C:$K,2,0),"")))</f>
        <v>CARGA, MANOBRA E DESCARGA DE ENTULHO EM CAMINHÃO BASCULANTE 6 M³ - CARGA COM ESCAVADEIRA HIDRÁULICA  (CAÇAMBA DE 0,80 M³ / 111 HP) E DESCARGA LIVRE (UNIDADE: M3). AF_07/2020</v>
      </c>
      <c r="D31" s="184" t="str">
        <f>IF($B31="","",IFERROR(VLOOKUP($B31,SERVIÇOS!$A:$F,3,0),IFERROR(VLOOKUP($B31,'COMPOSIÇÕES COMPLEMENTARES '!$C:$K,3,0),"")))</f>
        <v>M3</v>
      </c>
      <c r="E31" s="185">
        <v>11.68</v>
      </c>
      <c r="F31" s="186">
        <f>IF($B31="","",IFERROR(VLOOKUP($B31,SERVIÇOS!$A:$F,4,0),IFERROR(VLOOKUP($B31,'COMPOSIÇÕES COMPLEMENTARES '!$C:$K,6,0),"")))</f>
        <v>6.63</v>
      </c>
      <c r="G31" s="186">
        <f>IF($B31="","",IFERROR(VLOOKUP($B31,SERVIÇOS!$A:$F,5,0),IFERROR(VLOOKUP($B31,'COMPOSIÇÕES COMPLEMENTARES '!$C:$K,7,0),"")))</f>
        <v>1.1399999999999999</v>
      </c>
      <c r="H31" s="186">
        <f t="shared" si="6"/>
        <v>7.77</v>
      </c>
      <c r="I31" s="186">
        <f t="shared" si="7"/>
        <v>77.44</v>
      </c>
      <c r="J31" s="186">
        <f t="shared" si="8"/>
        <v>13.32</v>
      </c>
      <c r="K31" s="186">
        <f t="shared" si="9"/>
        <v>90.75</v>
      </c>
      <c r="L31" s="186"/>
      <c r="M31" s="565" t="s">
        <v>11699</v>
      </c>
      <c r="N31" s="185">
        <v>11.68</v>
      </c>
      <c r="O31" s="178">
        <v>11.68</v>
      </c>
      <c r="P31" s="177">
        <f t="shared" si="0"/>
        <v>0</v>
      </c>
      <c r="Q31" s="178"/>
      <c r="R31" s="178"/>
      <c r="S31" s="178"/>
      <c r="T31" s="178"/>
      <c r="U31" s="178"/>
      <c r="V31" s="178"/>
      <c r="W31" s="178"/>
      <c r="X31" s="178"/>
      <c r="Y31" s="178"/>
      <c r="Z31" s="178"/>
      <c r="AA31" s="178"/>
      <c r="AB31" s="178"/>
      <c r="AC31" s="178"/>
      <c r="AD31" s="178"/>
      <c r="AE31" s="178"/>
      <c r="AF31" s="178"/>
      <c r="AG31" s="178"/>
      <c r="AH31" s="178"/>
      <c r="AI31" s="178"/>
      <c r="AJ31" s="178"/>
      <c r="AK31" s="179"/>
      <c r="AL31" s="179"/>
    </row>
    <row r="32" spans="1:38" s="180" customFormat="1" ht="15" customHeight="1">
      <c r="A32" s="168">
        <v>4</v>
      </c>
      <c r="B32" s="169"/>
      <c r="C32" s="170" t="s">
        <v>203</v>
      </c>
      <c r="D32" s="171"/>
      <c r="E32" s="172"/>
      <c r="F32" s="173"/>
      <c r="G32" s="174"/>
      <c r="H32" s="174"/>
      <c r="I32" s="175">
        <f>ROUND(SUMIF(I33:I59,"&gt;0",I33:I59),2)</f>
        <v>250934.97</v>
      </c>
      <c r="J32" s="175">
        <f>ROUND(SUMIF(J33:J59,"&gt;0",J33:J59),2)</f>
        <v>60626.46</v>
      </c>
      <c r="K32" s="194"/>
      <c r="L32" s="175">
        <f>SUMIF(I32:J32,"&gt;0",I32:J32)</f>
        <v>311561.43</v>
      </c>
      <c r="M32" s="565"/>
      <c r="N32" s="172"/>
      <c r="O32" s="178"/>
      <c r="P32" s="177">
        <f t="shared" si="0"/>
        <v>0</v>
      </c>
      <c r="Q32" s="178"/>
      <c r="R32" s="178"/>
      <c r="S32" s="178"/>
      <c r="T32" s="178"/>
      <c r="U32" s="178"/>
      <c r="V32" s="178"/>
      <c r="W32" s="178"/>
      <c r="X32" s="178"/>
      <c r="Y32" s="178"/>
      <c r="Z32" s="178"/>
      <c r="AA32" s="178"/>
      <c r="AB32" s="178"/>
      <c r="AC32" s="178"/>
      <c r="AD32" s="178"/>
      <c r="AE32" s="178"/>
      <c r="AF32" s="178"/>
      <c r="AG32" s="178"/>
      <c r="AH32" s="178"/>
      <c r="AI32" s="178"/>
      <c r="AJ32" s="178"/>
      <c r="AK32" s="179"/>
      <c r="AL32" s="179"/>
    </row>
    <row r="33" spans="1:38" s="180" customFormat="1" ht="15" customHeight="1">
      <c r="A33" s="198" t="s">
        <v>204</v>
      </c>
      <c r="B33" s="199"/>
      <c r="C33" s="183" t="s">
        <v>205</v>
      </c>
      <c r="D33" s="200" t="str">
        <f>IF($B33="","",IFERROR(VLOOKUP($B33,SERVIÇOS!$A:$F,3,0),IFERROR(VLOOKUP($B33,'COMPOSIÇÕES COMPLEMENTARES '!$C:$K,3,0),"")))</f>
        <v/>
      </c>
      <c r="E33" s="201"/>
      <c r="F33" s="202" t="str">
        <f>IF($B33="","",IFERROR(VLOOKUP($B33,SERVIÇOS!$A:$F,4,0),IFERROR(VLOOKUP($B33,'COMPOSIÇÕES COMPLEMENTARES '!$C:$K,6,0),"")))</f>
        <v/>
      </c>
      <c r="G33" s="202" t="str">
        <f>IF($B33="","",IFERROR(VLOOKUP($B33,SERVIÇOS!$A:$F,5,0),IFERROR(VLOOKUP($B33,'COMPOSIÇÕES COMPLEMENTARES '!$C:$K,7,0),"")))</f>
        <v/>
      </c>
      <c r="H33" s="202" t="str">
        <f t="shared" ref="H33:H59" si="10">IF(E33="","",F33+G33)</f>
        <v/>
      </c>
      <c r="I33" s="202" t="str">
        <f t="shared" ref="I33:I59" si="11">IF(E33="","",ROUND((E33*F33),2))</f>
        <v/>
      </c>
      <c r="J33" s="202" t="str">
        <f t="shared" ref="J33:J59" si="12">IF(E33="","",ROUND((E33*G33),2))</f>
        <v/>
      </c>
      <c r="K33" s="202" t="str">
        <f t="shared" ref="K33:K59" si="13">IF(E33="","",ROUND((E33*H33),2))</f>
        <v/>
      </c>
      <c r="L33" s="202"/>
      <c r="M33" s="565"/>
      <c r="N33" s="201"/>
      <c r="O33" s="178"/>
      <c r="P33" s="177">
        <f t="shared" si="0"/>
        <v>0</v>
      </c>
      <c r="Q33" s="178"/>
      <c r="R33" s="178"/>
      <c r="S33" s="178"/>
      <c r="T33" s="178"/>
      <c r="U33" s="178"/>
      <c r="V33" s="178"/>
      <c r="W33" s="178"/>
      <c r="X33" s="178"/>
      <c r="Y33" s="178"/>
      <c r="Z33" s="178"/>
      <c r="AA33" s="178"/>
      <c r="AB33" s="178"/>
      <c r="AC33" s="178"/>
      <c r="AD33" s="178"/>
      <c r="AE33" s="178"/>
      <c r="AF33" s="178"/>
      <c r="AG33" s="178"/>
      <c r="AH33" s="178"/>
      <c r="AI33" s="178"/>
      <c r="AJ33" s="178"/>
      <c r="AK33" s="179">
        <f t="shared" ref="AK33:AK59" si="14">B33-AL33</f>
        <v>0</v>
      </c>
      <c r="AL33" s="179">
        <v>0</v>
      </c>
    </row>
    <row r="34" spans="1:38" s="180" customFormat="1" ht="45" customHeight="1">
      <c r="A34" s="181" t="s">
        <v>206</v>
      </c>
      <c r="B34" s="182">
        <v>100656</v>
      </c>
      <c r="C34" s="195" t="str">
        <f>IF($B34="","",IFERROR(VLOOKUP($B34,SERVIÇOS!$A:$F,2,0),IFERROR(VLOOKUP($B34,'COMPOSIÇÕES COMPLEMENTARES '!$C:$K,2,0),"")))</f>
        <v>ESTACA PRÉ-MOLDADA DE CONCRETO, SEÇÃO QUADRADA, CAPACIDADE DE 25 TONELADAS, INCLUSO EMENDA (EXCLUSIVE MOBILIZAÇÃO E DESMOBILIZAÇÃO). AF_12/2019</v>
      </c>
      <c r="D34" s="184" t="str">
        <f>IF($B34="","",IFERROR(VLOOKUP($B34,SERVIÇOS!$A:$F,3,0),IFERROR(VLOOKUP($B34,'COMPOSIÇÕES COMPLEMENTARES '!$C:$K,3,0),"")))</f>
        <v>M</v>
      </c>
      <c r="E34" s="185">
        <v>1360</v>
      </c>
      <c r="F34" s="186">
        <f>IF($B34="","",IFERROR(VLOOKUP($B34,SERVIÇOS!$A:$F,4,0),IFERROR(VLOOKUP($B34,'COMPOSIÇÕES COMPLEMENTARES '!$C:$K,6,0),"")))</f>
        <v>62.6</v>
      </c>
      <c r="G34" s="186">
        <f>IF($B34="","",IFERROR(VLOOKUP($B34,SERVIÇOS!$A:$F,5,0),IFERROR(VLOOKUP($B34,'COMPOSIÇÕES COMPLEMENTARES '!$C:$K,7,0),"")))</f>
        <v>10.24</v>
      </c>
      <c r="H34" s="186">
        <f t="shared" si="10"/>
        <v>72.84</v>
      </c>
      <c r="I34" s="186">
        <f t="shared" si="11"/>
        <v>85136</v>
      </c>
      <c r="J34" s="186">
        <f t="shared" si="12"/>
        <v>13926.4</v>
      </c>
      <c r="K34" s="186">
        <f t="shared" si="13"/>
        <v>99062.399999999994</v>
      </c>
      <c r="L34" s="186"/>
      <c r="M34" s="565" t="s">
        <v>11723</v>
      </c>
      <c r="N34" s="185">
        <v>890</v>
      </c>
      <c r="O34" s="178">
        <v>1700</v>
      </c>
      <c r="P34" s="177">
        <f t="shared" si="0"/>
        <v>810</v>
      </c>
      <c r="Q34" s="178"/>
      <c r="R34" s="178"/>
      <c r="S34" s="178"/>
      <c r="T34" s="178"/>
      <c r="U34" s="178"/>
      <c r="V34" s="178"/>
      <c r="W34" s="178"/>
      <c r="X34" s="178"/>
      <c r="Y34" s="178"/>
      <c r="Z34" s="178"/>
      <c r="AA34" s="178"/>
      <c r="AB34" s="178"/>
      <c r="AC34" s="178"/>
      <c r="AD34" s="178"/>
      <c r="AE34" s="178"/>
      <c r="AF34" s="178"/>
      <c r="AG34" s="178"/>
      <c r="AH34" s="178"/>
      <c r="AI34" s="178"/>
      <c r="AJ34" s="178"/>
      <c r="AK34" s="179">
        <f t="shared" si="14"/>
        <v>100656</v>
      </c>
      <c r="AL34" s="179">
        <v>0</v>
      </c>
    </row>
    <row r="35" spans="1:38" s="180" customFormat="1" ht="15" customHeight="1">
      <c r="A35" s="198" t="s">
        <v>207</v>
      </c>
      <c r="B35" s="199"/>
      <c r="C35" s="183" t="s">
        <v>208</v>
      </c>
      <c r="D35" s="200" t="str">
        <f>IF($B35="","",IFERROR(VLOOKUP($B35,SERVIÇOS!$A:$F,3,0),IFERROR(VLOOKUP($B35,'COMPOSIÇÕES COMPLEMENTARES '!$C:$K,3,0),"")))</f>
        <v/>
      </c>
      <c r="E35" s="201"/>
      <c r="F35" s="202" t="str">
        <f>IF($B35="","",IFERROR(VLOOKUP($B35,SERVIÇOS!$A:$F,4,0),IFERROR(VLOOKUP($B35,'COMPOSIÇÕES COMPLEMENTARES '!$C:$K,6,0),"")))</f>
        <v/>
      </c>
      <c r="G35" s="202" t="str">
        <f>IF($B35="","",IFERROR(VLOOKUP($B35,SERVIÇOS!$A:$F,5,0),IFERROR(VLOOKUP($B35,'COMPOSIÇÕES COMPLEMENTARES '!$C:$K,7,0),"")))</f>
        <v/>
      </c>
      <c r="H35" s="202" t="str">
        <f t="shared" si="10"/>
        <v/>
      </c>
      <c r="I35" s="202" t="str">
        <f t="shared" si="11"/>
        <v/>
      </c>
      <c r="J35" s="202" t="str">
        <f t="shared" si="12"/>
        <v/>
      </c>
      <c r="K35" s="202" t="str">
        <f t="shared" si="13"/>
        <v/>
      </c>
      <c r="L35" s="202">
        <f>SUM(K36:K41)</f>
        <v>26003.89</v>
      </c>
      <c r="M35" s="565"/>
      <c r="N35" s="201"/>
      <c r="O35" s="178"/>
      <c r="P35" s="177">
        <f t="shared" si="0"/>
        <v>0</v>
      </c>
      <c r="Q35" s="178"/>
      <c r="R35" s="178"/>
      <c r="S35" s="178"/>
      <c r="T35" s="178"/>
      <c r="U35" s="178"/>
      <c r="V35" s="178"/>
      <c r="W35" s="178"/>
      <c r="X35" s="178"/>
      <c r="Y35" s="178"/>
      <c r="Z35" s="178"/>
      <c r="AA35" s="178"/>
      <c r="AB35" s="178"/>
      <c r="AC35" s="178"/>
      <c r="AD35" s="178"/>
      <c r="AE35" s="178"/>
      <c r="AF35" s="178"/>
      <c r="AG35" s="178"/>
      <c r="AH35" s="178"/>
      <c r="AI35" s="178"/>
      <c r="AJ35" s="178"/>
      <c r="AK35" s="179">
        <f t="shared" si="14"/>
        <v>0</v>
      </c>
      <c r="AL35" s="179">
        <v>0</v>
      </c>
    </row>
    <row r="36" spans="1:38" s="180" customFormat="1" ht="30">
      <c r="A36" s="181" t="s">
        <v>209</v>
      </c>
      <c r="B36" s="182">
        <v>96621</v>
      </c>
      <c r="C36" s="195" t="str">
        <f>IF($B36="","",IFERROR(VLOOKUP($B36,SERVIÇOS!$A:$F,2,0),IFERROR(VLOOKUP($B36,'COMPOSIÇÕES COMPLEMENTARES '!$C:$K,2,0),"")))</f>
        <v>LASTRO COM MATERIAL GRANULAR, APLICAÇÃO EM BLOCOS DE COROAMENTO, ESPESSURA DE *5 CM*. AF_08/2017</v>
      </c>
      <c r="D36" s="184" t="str">
        <f>IF($B36="","",IFERROR(VLOOKUP($B36,SERVIÇOS!$A:$F,3,0),IFERROR(VLOOKUP($B36,'COMPOSIÇÕES COMPLEMENTARES '!$C:$K,3,0),"")))</f>
        <v>M3</v>
      </c>
      <c r="E36" s="185">
        <v>1.0900000000000001</v>
      </c>
      <c r="F36" s="186">
        <f>IF($B36="","",IFERROR(VLOOKUP($B36,SERVIÇOS!$A:$F,4,0),IFERROR(VLOOKUP($B36,'COMPOSIÇÕES COMPLEMENTARES '!$C:$K,6,0),"")))</f>
        <v>92.03</v>
      </c>
      <c r="G36" s="186">
        <f>IF($B36="","",IFERROR(VLOOKUP($B36,SERVIÇOS!$A:$F,5,0),IFERROR(VLOOKUP($B36,'COMPOSIÇÕES COMPLEMENTARES '!$C:$K,7,0),"")))</f>
        <v>78.75</v>
      </c>
      <c r="H36" s="186">
        <f t="shared" si="10"/>
        <v>170.78</v>
      </c>
      <c r="I36" s="186">
        <f t="shared" si="11"/>
        <v>100.31</v>
      </c>
      <c r="J36" s="186">
        <f t="shared" si="12"/>
        <v>85.84</v>
      </c>
      <c r="K36" s="186">
        <f t="shared" si="13"/>
        <v>186.15</v>
      </c>
      <c r="L36" s="186"/>
      <c r="M36" s="565"/>
      <c r="N36" s="185">
        <v>1.0900000000000001</v>
      </c>
      <c r="O36" s="178">
        <v>1.0900000000000001</v>
      </c>
      <c r="P36" s="177">
        <f t="shared" si="0"/>
        <v>0</v>
      </c>
      <c r="Q36" s="178"/>
      <c r="R36" s="178"/>
      <c r="S36" s="178"/>
      <c r="T36" s="178"/>
      <c r="U36" s="178"/>
      <c r="V36" s="178"/>
      <c r="W36" s="178"/>
      <c r="X36" s="178"/>
      <c r="Y36" s="178"/>
      <c r="Z36" s="178"/>
      <c r="AA36" s="178"/>
      <c r="AB36" s="178"/>
      <c r="AC36" s="178"/>
      <c r="AD36" s="178"/>
      <c r="AE36" s="178"/>
      <c r="AF36" s="178"/>
      <c r="AG36" s="178"/>
      <c r="AH36" s="178"/>
      <c r="AI36" s="178"/>
      <c r="AJ36" s="178"/>
      <c r="AK36" s="179">
        <f t="shared" si="14"/>
        <v>96621</v>
      </c>
      <c r="AL36" s="179">
        <v>0</v>
      </c>
    </row>
    <row r="37" spans="1:38" s="180" customFormat="1" ht="30">
      <c r="A37" s="181" t="s">
        <v>210</v>
      </c>
      <c r="B37" s="182">
        <v>96534</v>
      </c>
      <c r="C37" s="195" t="str">
        <f>IF($B37="","",IFERROR(VLOOKUP($B37,SERVIÇOS!$A:$F,2,0),IFERROR(VLOOKUP($B37,'COMPOSIÇÕES COMPLEMENTARES '!$C:$K,2,0),"")))</f>
        <v>FABRICAÇÃO, MONTAGEM E DESMONTAGEM DE FÔRMA PARA BLOCO DE COROAMENTO, EM MADEIRA SERRADA, E=25 MM, 4 UTILIZAÇÕES. AF_06/2017</v>
      </c>
      <c r="D37" s="184" t="str">
        <f>IF($B37="","",IFERROR(VLOOKUP($B37,SERVIÇOS!$A:$F,3,0),IFERROR(VLOOKUP($B37,'COMPOSIÇÕES COMPLEMENTARES '!$C:$K,3,0),"")))</f>
        <v>M2</v>
      </c>
      <c r="E37" s="185">
        <v>69.569999999999993</v>
      </c>
      <c r="F37" s="186">
        <f>IF($B37="","",IFERROR(VLOOKUP($B37,SERVIÇOS!$A:$F,4,0),IFERROR(VLOOKUP($B37,'COMPOSIÇÕES COMPLEMENTARES '!$C:$K,6,0),"")))</f>
        <v>58.11</v>
      </c>
      <c r="G37" s="186">
        <f>IF($B37="","",IFERROR(VLOOKUP($B37,SERVIÇOS!$A:$F,5,0),IFERROR(VLOOKUP($B37,'COMPOSIÇÕES COMPLEMENTARES '!$C:$K,7,0),"")))</f>
        <v>35.6</v>
      </c>
      <c r="H37" s="186">
        <f t="shared" si="10"/>
        <v>93.710000000000008</v>
      </c>
      <c r="I37" s="186">
        <f t="shared" si="11"/>
        <v>4042.71</v>
      </c>
      <c r="J37" s="186">
        <f t="shared" si="12"/>
        <v>2476.69</v>
      </c>
      <c r="K37" s="186">
        <f t="shared" si="13"/>
        <v>6519.4</v>
      </c>
      <c r="L37" s="186"/>
      <c r="M37" s="565"/>
      <c r="N37" s="185">
        <v>69.569999999999993</v>
      </c>
      <c r="O37" s="178">
        <v>69.569999999999993</v>
      </c>
      <c r="P37" s="177">
        <f t="shared" si="0"/>
        <v>0</v>
      </c>
      <c r="Q37" s="178"/>
      <c r="R37" s="178"/>
      <c r="S37" s="178"/>
      <c r="T37" s="178"/>
      <c r="U37" s="178"/>
      <c r="V37" s="178"/>
      <c r="W37" s="178"/>
      <c r="X37" s="178"/>
      <c r="Y37" s="178"/>
      <c r="Z37" s="178"/>
      <c r="AA37" s="178"/>
      <c r="AB37" s="178"/>
      <c r="AC37" s="178"/>
      <c r="AD37" s="178"/>
      <c r="AE37" s="178"/>
      <c r="AF37" s="178"/>
      <c r="AG37" s="178"/>
      <c r="AH37" s="178"/>
      <c r="AI37" s="178"/>
      <c r="AJ37" s="178"/>
      <c r="AK37" s="179">
        <f t="shared" si="14"/>
        <v>96534</v>
      </c>
      <c r="AL37" s="179">
        <v>0</v>
      </c>
    </row>
    <row r="38" spans="1:38" s="180" customFormat="1" ht="30">
      <c r="A38" s="181" t="s">
        <v>211</v>
      </c>
      <c r="B38" s="182" t="s">
        <v>212</v>
      </c>
      <c r="C38" s="195" t="str">
        <f>IF($B38="","",IFERROR(VLOOKUP($B38,SERVIÇOS!$A:$F,2,0),IFERROR(VLOOKUP($B38,'COMPOSIÇÕES COMPLEMENTARES '!$C:$K,2,0),"")))</f>
        <v xml:space="preserve">CONCRETAGEM DE BLOCOS DE COROAMENTO E VIGAS BALDRAMES, FCK 25 MPA, COM USO DE BOMBA  LANÇAMENTO, ADENSAMENTO E ACABAMENTO. </v>
      </c>
      <c r="D38" s="184" t="str">
        <f>IF($B38="","",IFERROR(VLOOKUP($B38,SERVIÇOS!$A:$F,3,0),IFERROR(VLOOKUP($B38,'COMPOSIÇÕES COMPLEMENTARES '!$C:$K,3,0),"")))</f>
        <v xml:space="preserve">M3    </v>
      </c>
      <c r="E38" s="185">
        <v>10.59</v>
      </c>
      <c r="F38" s="186">
        <f>IF($B38="","",IFERROR(VLOOKUP($B38,SERVIÇOS!$A:$F,4,0),IFERROR(VLOOKUP($B38,'COMPOSIÇÕES COMPLEMENTARES '!$C:$K,6,0),"")))</f>
        <v>422.42</v>
      </c>
      <c r="G38" s="186">
        <f>IF($B38="","",IFERROR(VLOOKUP($B38,SERVIÇOS!$A:$F,5,0),IFERROR(VLOOKUP($B38,'COMPOSIÇÕES COMPLEMENTARES '!$C:$K,7,0),"")))</f>
        <v>14.02</v>
      </c>
      <c r="H38" s="186">
        <f t="shared" si="10"/>
        <v>436.44</v>
      </c>
      <c r="I38" s="186">
        <f t="shared" si="11"/>
        <v>4473.43</v>
      </c>
      <c r="J38" s="186">
        <f t="shared" si="12"/>
        <v>148.47</v>
      </c>
      <c r="K38" s="186">
        <f t="shared" si="13"/>
        <v>4621.8999999999996</v>
      </c>
      <c r="L38" s="186"/>
      <c r="M38" s="565"/>
      <c r="N38" s="185">
        <v>10.59</v>
      </c>
      <c r="O38" s="178">
        <v>10.59</v>
      </c>
      <c r="P38" s="177">
        <f t="shared" si="0"/>
        <v>0</v>
      </c>
      <c r="Q38" s="178"/>
      <c r="R38" s="178"/>
      <c r="S38" s="178"/>
      <c r="T38" s="178"/>
      <c r="U38" s="178"/>
      <c r="V38" s="178"/>
      <c r="W38" s="178"/>
      <c r="X38" s="178"/>
      <c r="Y38" s="178"/>
      <c r="Z38" s="178"/>
      <c r="AA38" s="178"/>
      <c r="AB38" s="178"/>
      <c r="AC38" s="178"/>
      <c r="AD38" s="178"/>
      <c r="AE38" s="178"/>
      <c r="AF38" s="178"/>
      <c r="AG38" s="178"/>
      <c r="AH38" s="178"/>
      <c r="AI38" s="178"/>
      <c r="AJ38" s="178"/>
      <c r="AK38" s="179" t="e">
        <f t="shared" si="14"/>
        <v>#VALUE!</v>
      </c>
      <c r="AL38" s="179">
        <v>0</v>
      </c>
    </row>
    <row r="39" spans="1:38" s="180" customFormat="1" ht="30">
      <c r="A39" s="181" t="s">
        <v>213</v>
      </c>
      <c r="B39" s="182">
        <v>96543</v>
      </c>
      <c r="C39" s="195" t="str">
        <f>IF($B39="","",IFERROR(VLOOKUP($B39,SERVIÇOS!$A:$F,2,0),IFERROR(VLOOKUP($B39,'COMPOSIÇÕES COMPLEMENTARES '!$C:$K,2,0),"")))</f>
        <v>ARMAÇÃO DE BLOCO, VIGA BALDRAME E SAPATA UTILIZANDO AÇO CA-60 DE 5 MM - MONTAGEM. AF_06/2017</v>
      </c>
      <c r="D39" s="184" t="str">
        <f>IF($B39="","",IFERROR(VLOOKUP($B39,SERVIÇOS!$A:$F,3,0),IFERROR(VLOOKUP($B39,'COMPOSIÇÕES COMPLEMENTARES '!$C:$K,3,0),"")))</f>
        <v>KG</v>
      </c>
      <c r="E39" s="197">
        <v>436</v>
      </c>
      <c r="F39" s="186">
        <f>IF($B39="","",IFERROR(VLOOKUP($B39,SERVIÇOS!$A:$F,4,0),IFERROR(VLOOKUP($B39,'COMPOSIÇÕES COMPLEMENTARES '!$C:$K,6,0),"")))</f>
        <v>13.11</v>
      </c>
      <c r="G39" s="186">
        <f>IF($B39="","",IFERROR(VLOOKUP($B39,SERVIÇOS!$A:$F,5,0),IFERROR(VLOOKUP($B39,'COMPOSIÇÕES COMPLEMENTARES '!$C:$K,7,0),"")))</f>
        <v>6.04</v>
      </c>
      <c r="H39" s="186">
        <f t="shared" si="10"/>
        <v>19.149999999999999</v>
      </c>
      <c r="I39" s="186">
        <f t="shared" si="11"/>
        <v>5715.96</v>
      </c>
      <c r="J39" s="186">
        <f t="shared" si="12"/>
        <v>2633.44</v>
      </c>
      <c r="K39" s="186">
        <f t="shared" si="13"/>
        <v>8349.4</v>
      </c>
      <c r="L39" s="186"/>
      <c r="M39" s="565"/>
      <c r="N39" s="197">
        <v>436</v>
      </c>
      <c r="O39" s="178">
        <v>436</v>
      </c>
      <c r="P39" s="177">
        <f t="shared" si="0"/>
        <v>0</v>
      </c>
      <c r="Q39" s="178"/>
      <c r="R39" s="178"/>
      <c r="S39" s="178"/>
      <c r="T39" s="178"/>
      <c r="U39" s="178"/>
      <c r="V39" s="178"/>
      <c r="W39" s="178"/>
      <c r="X39" s="178"/>
      <c r="Y39" s="178"/>
      <c r="Z39" s="178"/>
      <c r="AA39" s="178"/>
      <c r="AB39" s="178"/>
      <c r="AC39" s="178"/>
      <c r="AD39" s="178"/>
      <c r="AE39" s="178"/>
      <c r="AF39" s="178"/>
      <c r="AG39" s="178"/>
      <c r="AH39" s="178"/>
      <c r="AI39" s="178"/>
      <c r="AJ39" s="178"/>
      <c r="AK39" s="179">
        <f t="shared" si="14"/>
        <v>96543</v>
      </c>
      <c r="AL39" s="179">
        <v>0</v>
      </c>
    </row>
    <row r="40" spans="1:38" s="180" customFormat="1" ht="30">
      <c r="A40" s="181" t="s">
        <v>214</v>
      </c>
      <c r="B40" s="182">
        <v>96545</v>
      </c>
      <c r="C40" s="195" t="str">
        <f>IF($B40="","",IFERROR(VLOOKUP($B40,SERVIÇOS!$A:$F,2,0),IFERROR(VLOOKUP($B40,'COMPOSIÇÕES COMPLEMENTARES '!$C:$K,2,0),"")))</f>
        <v>ARMAÇÃO DE BLOCO, VIGA BALDRAME OU SAPATA UTILIZANDO AÇO CA-50 DE 8 MM - MONTAGEM. AF_06/2017</v>
      </c>
      <c r="D40" s="184" t="str">
        <f>IF($B40="","",IFERROR(VLOOKUP($B40,SERVIÇOS!$A:$F,3,0),IFERROR(VLOOKUP($B40,'COMPOSIÇÕES COMPLEMENTARES '!$C:$K,3,0),"")))</f>
        <v>KG</v>
      </c>
      <c r="E40" s="197">
        <v>200</v>
      </c>
      <c r="F40" s="186">
        <f>IF($B40="","",IFERROR(VLOOKUP($B40,SERVIÇOS!$A:$F,4,0),IFERROR(VLOOKUP($B40,'COMPOSIÇÕES COMPLEMENTARES '!$C:$K,6,0),"")))</f>
        <v>13.49</v>
      </c>
      <c r="G40" s="186">
        <f>IF($B40="","",IFERROR(VLOOKUP($B40,SERVIÇOS!$A:$F,5,0),IFERROR(VLOOKUP($B40,'COMPOSIÇÕES COMPLEMENTARES '!$C:$K,7,0),"")))</f>
        <v>3.09</v>
      </c>
      <c r="H40" s="186">
        <f t="shared" si="10"/>
        <v>16.579999999999998</v>
      </c>
      <c r="I40" s="186">
        <f t="shared" si="11"/>
        <v>2698</v>
      </c>
      <c r="J40" s="186">
        <f t="shared" si="12"/>
        <v>618</v>
      </c>
      <c r="K40" s="186">
        <f t="shared" si="13"/>
        <v>3316</v>
      </c>
      <c r="L40" s="186"/>
      <c r="M40" s="565"/>
      <c r="N40" s="197">
        <v>200</v>
      </c>
      <c r="O40" s="178">
        <v>200</v>
      </c>
      <c r="P40" s="177">
        <f t="shared" si="0"/>
        <v>0</v>
      </c>
      <c r="Q40" s="178"/>
      <c r="R40" s="178"/>
      <c r="S40" s="178"/>
      <c r="T40" s="178"/>
      <c r="U40" s="178"/>
      <c r="V40" s="178"/>
      <c r="W40" s="178"/>
      <c r="X40" s="178"/>
      <c r="Y40" s="178"/>
      <c r="Z40" s="178"/>
      <c r="AA40" s="178"/>
      <c r="AB40" s="178"/>
      <c r="AC40" s="178"/>
      <c r="AD40" s="178"/>
      <c r="AE40" s="178"/>
      <c r="AF40" s="178"/>
      <c r="AG40" s="178"/>
      <c r="AH40" s="178"/>
      <c r="AI40" s="178"/>
      <c r="AJ40" s="178"/>
      <c r="AK40" s="179">
        <f t="shared" si="14"/>
        <v>96545</v>
      </c>
      <c r="AL40" s="179">
        <v>0</v>
      </c>
    </row>
    <row r="41" spans="1:38" s="180" customFormat="1" ht="30">
      <c r="A41" s="181" t="s">
        <v>215</v>
      </c>
      <c r="B41" s="182">
        <v>96546</v>
      </c>
      <c r="C41" s="195" t="str">
        <f>IF($B41="","",IFERROR(VLOOKUP($B41,SERVIÇOS!$A:$F,2,0),IFERROR(VLOOKUP($B41,'COMPOSIÇÕES COMPLEMENTARES '!$C:$K,2,0),"")))</f>
        <v>ARMAÇÃO DE BLOCO, VIGA BALDRAME OU SAPATA UTILIZANDO AÇO CA-50 DE 10 MM - MONTAGEM. AF_06/2017</v>
      </c>
      <c r="D41" s="184" t="str">
        <f>IF($B41="","",IFERROR(VLOOKUP($B41,SERVIÇOS!$A:$F,3,0),IFERROR(VLOOKUP($B41,'COMPOSIÇÕES COMPLEMENTARES '!$C:$K,3,0),"")))</f>
        <v>KG</v>
      </c>
      <c r="E41" s="197">
        <v>204</v>
      </c>
      <c r="F41" s="186">
        <f>IF($B41="","",IFERROR(VLOOKUP($B41,SERVIÇOS!$A:$F,4,0),IFERROR(VLOOKUP($B41,'COMPOSIÇÕES COMPLEMENTARES '!$C:$K,6,0),"")))</f>
        <v>12.48</v>
      </c>
      <c r="G41" s="186">
        <f>IF($B41="","",IFERROR(VLOOKUP($B41,SERVIÇOS!$A:$F,5,0),IFERROR(VLOOKUP($B41,'COMPOSIÇÕES COMPLEMENTARES '!$C:$K,7,0),"")))</f>
        <v>2.2799999999999998</v>
      </c>
      <c r="H41" s="186">
        <f t="shared" si="10"/>
        <v>14.76</v>
      </c>
      <c r="I41" s="186">
        <f t="shared" si="11"/>
        <v>2545.92</v>
      </c>
      <c r="J41" s="186">
        <f t="shared" si="12"/>
        <v>465.12</v>
      </c>
      <c r="K41" s="186">
        <f t="shared" si="13"/>
        <v>3011.04</v>
      </c>
      <c r="L41" s="186"/>
      <c r="M41" s="565"/>
      <c r="N41" s="197">
        <v>204</v>
      </c>
      <c r="O41" s="178">
        <v>204</v>
      </c>
      <c r="P41" s="177">
        <f t="shared" si="0"/>
        <v>0</v>
      </c>
      <c r="Q41" s="178"/>
      <c r="R41" s="178"/>
      <c r="S41" s="178"/>
      <c r="T41" s="178"/>
      <c r="U41" s="178"/>
      <c r="V41" s="178"/>
      <c r="W41" s="178"/>
      <c r="X41" s="178"/>
      <c r="Y41" s="178"/>
      <c r="Z41" s="178"/>
      <c r="AA41" s="178"/>
      <c r="AB41" s="178"/>
      <c r="AC41" s="178"/>
      <c r="AD41" s="178"/>
      <c r="AE41" s="178"/>
      <c r="AF41" s="178"/>
      <c r="AG41" s="178"/>
      <c r="AH41" s="178"/>
      <c r="AI41" s="178"/>
      <c r="AJ41" s="178"/>
      <c r="AK41" s="179">
        <f t="shared" si="14"/>
        <v>96546</v>
      </c>
      <c r="AL41" s="179">
        <v>0</v>
      </c>
    </row>
    <row r="42" spans="1:38" s="180" customFormat="1" ht="15" customHeight="1">
      <c r="A42" s="198" t="s">
        <v>216</v>
      </c>
      <c r="B42" s="199"/>
      <c r="C42" s="183" t="s">
        <v>194</v>
      </c>
      <c r="D42" s="200" t="str">
        <f>IF($B42="","",IFERROR(VLOOKUP($B42,SERVIÇOS!$A:$F,3,0),IFERROR(VLOOKUP($B42,'COMPOSIÇÕES COMPLEMENTARES '!$C:$K,3,0),"")))</f>
        <v/>
      </c>
      <c r="E42" s="201"/>
      <c r="F42" s="202" t="str">
        <f>IF($B42="","",IFERROR(VLOOKUP($B42,SERVIÇOS!$A:$F,4,0),IFERROR(VLOOKUP($B42,'COMPOSIÇÕES COMPLEMENTARES '!$C:$K,6,0),"")))</f>
        <v/>
      </c>
      <c r="G42" s="202" t="str">
        <f>IF($B42="","",IFERROR(VLOOKUP($B42,SERVIÇOS!$A:$F,5,0),IFERROR(VLOOKUP($B42,'COMPOSIÇÕES COMPLEMENTARES '!$C:$K,7,0),"")))</f>
        <v/>
      </c>
      <c r="H42" s="202" t="str">
        <f t="shared" si="10"/>
        <v/>
      </c>
      <c r="I42" s="202" t="str">
        <f t="shared" si="11"/>
        <v/>
      </c>
      <c r="J42" s="202" t="str">
        <f t="shared" si="12"/>
        <v/>
      </c>
      <c r="K42" s="202" t="str">
        <f t="shared" si="13"/>
        <v/>
      </c>
      <c r="L42" s="202">
        <f>SUM(K43:K48)</f>
        <v>29746.250000000004</v>
      </c>
      <c r="M42" s="565"/>
      <c r="N42" s="201"/>
      <c r="O42" s="178"/>
      <c r="P42" s="177">
        <f t="shared" si="0"/>
        <v>0</v>
      </c>
      <c r="Q42" s="178"/>
      <c r="R42" s="178"/>
      <c r="S42" s="178"/>
      <c r="T42" s="178"/>
      <c r="U42" s="178"/>
      <c r="V42" s="178"/>
      <c r="W42" s="178"/>
      <c r="X42" s="178"/>
      <c r="Y42" s="178"/>
      <c r="Z42" s="178"/>
      <c r="AA42" s="178"/>
      <c r="AB42" s="178"/>
      <c r="AC42" s="178"/>
      <c r="AD42" s="178"/>
      <c r="AE42" s="178"/>
      <c r="AF42" s="178"/>
      <c r="AG42" s="178"/>
      <c r="AH42" s="178"/>
      <c r="AI42" s="178"/>
      <c r="AJ42" s="178"/>
      <c r="AK42" s="179">
        <f t="shared" si="14"/>
        <v>0</v>
      </c>
      <c r="AL42" s="179">
        <v>0</v>
      </c>
    </row>
    <row r="43" spans="1:38" s="180" customFormat="1" ht="30">
      <c r="A43" s="181" t="s">
        <v>217</v>
      </c>
      <c r="B43" s="182">
        <v>96621</v>
      </c>
      <c r="C43" s="195" t="str">
        <f>IF($B43="","",IFERROR(VLOOKUP($B43,SERVIÇOS!$A:$F,2,0),IFERROR(VLOOKUP($B43,'COMPOSIÇÕES COMPLEMENTARES '!$C:$K,2,0),"")))</f>
        <v>LASTRO COM MATERIAL GRANULAR, APLICAÇÃO EM BLOCOS DE COROAMENTO, ESPESSURA DE *5 CM*. AF_08/2017</v>
      </c>
      <c r="D43" s="184" t="str">
        <f>IF($B43="","",IFERROR(VLOOKUP($B43,SERVIÇOS!$A:$F,3,0),IFERROR(VLOOKUP($B43,'COMPOSIÇÕES COMPLEMENTARES '!$C:$K,3,0),"")))</f>
        <v>M3</v>
      </c>
      <c r="E43" s="197">
        <v>1.57</v>
      </c>
      <c r="F43" s="186">
        <f>IF($B43="","",IFERROR(VLOOKUP($B43,SERVIÇOS!$A:$F,4,0),IFERROR(VLOOKUP($B43,'COMPOSIÇÕES COMPLEMENTARES '!$C:$K,6,0),"")))</f>
        <v>92.03</v>
      </c>
      <c r="G43" s="186">
        <f>IF($B43="","",IFERROR(VLOOKUP($B43,SERVIÇOS!$A:$F,5,0),IFERROR(VLOOKUP($B43,'COMPOSIÇÕES COMPLEMENTARES '!$C:$K,7,0),"")))</f>
        <v>78.75</v>
      </c>
      <c r="H43" s="186">
        <f t="shared" si="10"/>
        <v>170.78</v>
      </c>
      <c r="I43" s="186">
        <f t="shared" si="11"/>
        <v>144.49</v>
      </c>
      <c r="J43" s="186">
        <f t="shared" si="12"/>
        <v>123.64</v>
      </c>
      <c r="K43" s="186">
        <f t="shared" si="13"/>
        <v>268.12</v>
      </c>
      <c r="L43" s="186"/>
      <c r="M43" s="565"/>
      <c r="N43" s="197">
        <v>1.57</v>
      </c>
      <c r="O43" s="178">
        <v>1.57</v>
      </c>
      <c r="P43" s="177">
        <f t="shared" si="0"/>
        <v>0</v>
      </c>
      <c r="Q43" s="178"/>
      <c r="R43" s="178"/>
      <c r="S43" s="178"/>
      <c r="T43" s="178"/>
      <c r="U43" s="178"/>
      <c r="V43" s="178"/>
      <c r="W43" s="178"/>
      <c r="X43" s="178"/>
      <c r="Y43" s="178"/>
      <c r="Z43" s="178"/>
      <c r="AA43" s="178"/>
      <c r="AB43" s="178"/>
      <c r="AC43" s="178"/>
      <c r="AD43" s="178"/>
      <c r="AE43" s="178"/>
      <c r="AF43" s="178"/>
      <c r="AG43" s="178"/>
      <c r="AH43" s="178"/>
      <c r="AI43" s="178"/>
      <c r="AJ43" s="178"/>
      <c r="AK43" s="179">
        <f t="shared" si="14"/>
        <v>96621</v>
      </c>
      <c r="AL43" s="179">
        <v>0</v>
      </c>
    </row>
    <row r="44" spans="1:38" s="180" customFormat="1" ht="45">
      <c r="A44" s="181" t="s">
        <v>218</v>
      </c>
      <c r="B44" s="182">
        <v>96542</v>
      </c>
      <c r="C44" s="195" t="str">
        <f>IF($B44="","",IFERROR(VLOOKUP($B44,SERVIÇOS!$A:$F,2,0),IFERROR(VLOOKUP($B44,'COMPOSIÇÕES COMPLEMENTARES '!$C:$K,2,0),"")))</f>
        <v>FABRICAÇÃO, MONTAGEM E DESMONTAGEM DE FÔRMA PARA VIGA BALDRAME, EM CHAPA DE MADEIRA COMPENSADA RESINADA, E=17 MM, 4 UTILIZAÇÕES. AF_06/2017</v>
      </c>
      <c r="D44" s="184" t="str">
        <f>IF($B44="","",IFERROR(VLOOKUP($B44,SERVIÇOS!$A:$F,3,0),IFERROR(VLOOKUP($B44,'COMPOSIÇÕES COMPLEMENTARES '!$C:$K,3,0),"")))</f>
        <v>M2</v>
      </c>
      <c r="E44" s="197">
        <v>160.28</v>
      </c>
      <c r="F44" s="186">
        <f>IF($B44="","",IFERROR(VLOOKUP($B44,SERVIÇOS!$A:$F,4,0),IFERROR(VLOOKUP($B44,'COMPOSIÇÕES COMPLEMENTARES '!$C:$K,6,0),"")))</f>
        <v>39.68</v>
      </c>
      <c r="G44" s="186">
        <f>IF($B44="","",IFERROR(VLOOKUP($B44,SERVIÇOS!$A:$F,5,0),IFERROR(VLOOKUP($B44,'COMPOSIÇÕES COMPLEMENTARES '!$C:$K,7,0),"")))</f>
        <v>44.11</v>
      </c>
      <c r="H44" s="186">
        <f t="shared" si="10"/>
        <v>83.789999999999992</v>
      </c>
      <c r="I44" s="186">
        <f t="shared" si="11"/>
        <v>6359.91</v>
      </c>
      <c r="J44" s="186">
        <f t="shared" si="12"/>
        <v>7069.95</v>
      </c>
      <c r="K44" s="186">
        <f t="shared" si="13"/>
        <v>13429.86</v>
      </c>
      <c r="L44" s="186"/>
      <c r="M44" s="565"/>
      <c r="N44" s="197">
        <v>190.28</v>
      </c>
      <c r="O44" s="178">
        <v>190.28</v>
      </c>
      <c r="P44" s="177">
        <f t="shared" si="0"/>
        <v>0</v>
      </c>
      <c r="Q44" s="178"/>
      <c r="R44" s="178"/>
      <c r="S44" s="178"/>
      <c r="T44" s="178"/>
      <c r="U44" s="178"/>
      <c r="V44" s="178"/>
      <c r="W44" s="178"/>
      <c r="X44" s="178"/>
      <c r="Y44" s="178"/>
      <c r="Z44" s="178"/>
      <c r="AA44" s="178"/>
      <c r="AB44" s="178"/>
      <c r="AC44" s="178"/>
      <c r="AD44" s="178"/>
      <c r="AE44" s="178"/>
      <c r="AF44" s="178"/>
      <c r="AG44" s="178"/>
      <c r="AH44" s="178"/>
      <c r="AI44" s="178"/>
      <c r="AJ44" s="178"/>
      <c r="AK44" s="179">
        <f t="shared" si="14"/>
        <v>96542</v>
      </c>
      <c r="AL44" s="179">
        <v>0</v>
      </c>
    </row>
    <row r="45" spans="1:38" s="180" customFormat="1" ht="30" customHeight="1">
      <c r="A45" s="187" t="s">
        <v>219</v>
      </c>
      <c r="B45" s="188" t="s">
        <v>212</v>
      </c>
      <c r="C45" s="189" t="str">
        <f>IF($B45="","",IFERROR(VLOOKUP($B45,SERVIÇOS!$A:$F,2,0),IFERROR(VLOOKUP($B45,'COMPOSIÇÕES COMPLEMENTARES '!$C:$K,2,0),"")))</f>
        <v xml:space="preserve">CONCRETAGEM DE BLOCOS DE COROAMENTO E VIGAS BALDRAMES, FCK 25 MPA, COM USO DE BOMBA  LANÇAMENTO, ADENSAMENTO E ACABAMENTO. </v>
      </c>
      <c r="D45" s="190" t="str">
        <f>IF($B45="","",IFERROR(VLOOKUP($B45,SERVIÇOS!$A:$F,3,0),IFERROR(VLOOKUP($B45,'COMPOSIÇÕES COMPLEMENTARES '!$C:$K,3,0),"")))</f>
        <v xml:space="preserve">M3    </v>
      </c>
      <c r="E45" s="191">
        <v>10.26</v>
      </c>
      <c r="F45" s="192">
        <f>IF($B45="","",IFERROR(VLOOKUP($B45,SERVIÇOS!$A:$F,4,0),IFERROR(VLOOKUP($B45,'COMPOSIÇÕES COMPLEMENTARES '!$C:$K,6,0),"")))</f>
        <v>422.42</v>
      </c>
      <c r="G45" s="192">
        <f>IF($B45="","",IFERROR(VLOOKUP($B45,SERVIÇOS!$A:$F,5,0),IFERROR(VLOOKUP($B45,'COMPOSIÇÕES COMPLEMENTARES '!$C:$K,7,0),"")))</f>
        <v>14.02</v>
      </c>
      <c r="H45" s="192">
        <f t="shared" si="10"/>
        <v>436.44</v>
      </c>
      <c r="I45" s="192">
        <f t="shared" si="11"/>
        <v>4334.03</v>
      </c>
      <c r="J45" s="192">
        <f t="shared" si="12"/>
        <v>143.85</v>
      </c>
      <c r="K45" s="192">
        <f t="shared" si="13"/>
        <v>4477.87</v>
      </c>
      <c r="L45" s="192"/>
      <c r="M45" s="565"/>
      <c r="N45" s="185">
        <v>10.26</v>
      </c>
      <c r="O45" s="178">
        <v>10.26</v>
      </c>
      <c r="P45" s="177">
        <f t="shared" si="0"/>
        <v>0</v>
      </c>
      <c r="Q45" s="178"/>
      <c r="R45" s="178"/>
      <c r="S45" s="178"/>
      <c r="T45" s="178"/>
      <c r="U45" s="178"/>
      <c r="V45" s="178"/>
      <c r="W45" s="178"/>
      <c r="X45" s="178"/>
      <c r="Y45" s="178"/>
      <c r="Z45" s="178"/>
      <c r="AA45" s="178"/>
      <c r="AB45" s="178"/>
      <c r="AC45" s="178"/>
      <c r="AD45" s="178"/>
      <c r="AE45" s="178"/>
      <c r="AF45" s="178"/>
      <c r="AG45" s="178"/>
      <c r="AH45" s="178"/>
      <c r="AI45" s="178"/>
      <c r="AJ45" s="178"/>
      <c r="AK45" s="179" t="e">
        <f t="shared" si="14"/>
        <v>#VALUE!</v>
      </c>
      <c r="AL45" s="179">
        <v>0</v>
      </c>
    </row>
    <row r="46" spans="1:38" s="180" customFormat="1" ht="30">
      <c r="A46" s="181" t="s">
        <v>220</v>
      </c>
      <c r="B46" s="182">
        <v>96543</v>
      </c>
      <c r="C46" s="195" t="str">
        <f>IF($B46="","",IFERROR(VLOOKUP($B46,SERVIÇOS!$A:$F,2,0),IFERROR(VLOOKUP($B46,'COMPOSIÇÕES COMPLEMENTARES '!$C:$K,2,0),"")))</f>
        <v>ARMAÇÃO DE BLOCO, VIGA BALDRAME E SAPATA UTILIZANDO AÇO CA-60 DE 5 MM - MONTAGEM. AF_06/2017</v>
      </c>
      <c r="D46" s="184" t="str">
        <f>IF($B46="","",IFERROR(VLOOKUP($B46,SERVIÇOS!$A:$F,3,0),IFERROR(VLOOKUP($B46,'COMPOSIÇÕES COMPLEMENTARES '!$C:$K,3,0),"")))</f>
        <v>KG</v>
      </c>
      <c r="E46" s="197">
        <v>202.97</v>
      </c>
      <c r="F46" s="186">
        <f>IF($B46="","",IFERROR(VLOOKUP($B46,SERVIÇOS!$A:$F,4,0),IFERROR(VLOOKUP($B46,'COMPOSIÇÕES COMPLEMENTARES '!$C:$K,6,0),"")))</f>
        <v>13.11</v>
      </c>
      <c r="G46" s="186">
        <f>IF($B46="","",IFERROR(VLOOKUP($B46,SERVIÇOS!$A:$F,5,0),IFERROR(VLOOKUP($B46,'COMPOSIÇÕES COMPLEMENTARES '!$C:$K,7,0),"")))</f>
        <v>6.04</v>
      </c>
      <c r="H46" s="186">
        <f t="shared" si="10"/>
        <v>19.149999999999999</v>
      </c>
      <c r="I46" s="186">
        <f t="shared" si="11"/>
        <v>2660.94</v>
      </c>
      <c r="J46" s="186">
        <f t="shared" si="12"/>
        <v>1225.94</v>
      </c>
      <c r="K46" s="186">
        <f t="shared" si="13"/>
        <v>3886.88</v>
      </c>
      <c r="L46" s="186"/>
      <c r="M46" s="565"/>
      <c r="N46" s="197">
        <v>202.97</v>
      </c>
      <c r="O46" s="178">
        <v>202.97</v>
      </c>
      <c r="P46" s="177">
        <f t="shared" si="0"/>
        <v>0</v>
      </c>
      <c r="Q46" s="178"/>
      <c r="R46" s="178"/>
      <c r="S46" s="178"/>
      <c r="T46" s="178"/>
      <c r="U46" s="178"/>
      <c r="V46" s="178"/>
      <c r="W46" s="178"/>
      <c r="X46" s="178"/>
      <c r="Y46" s="178"/>
      <c r="Z46" s="178"/>
      <c r="AA46" s="178"/>
      <c r="AB46" s="178"/>
      <c r="AC46" s="178"/>
      <c r="AD46" s="178"/>
      <c r="AE46" s="178"/>
      <c r="AF46" s="178"/>
      <c r="AG46" s="178"/>
      <c r="AH46" s="178"/>
      <c r="AI46" s="178"/>
      <c r="AJ46" s="178"/>
      <c r="AK46" s="179">
        <f t="shared" si="14"/>
        <v>96543</v>
      </c>
      <c r="AL46" s="179">
        <v>0</v>
      </c>
    </row>
    <row r="47" spans="1:38" s="180" customFormat="1" ht="30">
      <c r="A47" s="181" t="s">
        <v>221</v>
      </c>
      <c r="B47" s="182">
        <v>96545</v>
      </c>
      <c r="C47" s="195" t="str">
        <f>IF($B47="","",IFERROR(VLOOKUP($B47,SERVIÇOS!$A:$F,2,0),IFERROR(VLOOKUP($B47,'COMPOSIÇÕES COMPLEMENTARES '!$C:$K,2,0),"")))</f>
        <v>ARMAÇÃO DE BLOCO, VIGA BALDRAME OU SAPATA UTILIZANDO AÇO CA-50 DE 8 MM - MONTAGEM. AF_06/2017</v>
      </c>
      <c r="D47" s="184" t="str">
        <f>IF($B47="","",IFERROR(VLOOKUP($B47,SERVIÇOS!$A:$F,3,0),IFERROR(VLOOKUP($B47,'COMPOSIÇÕES COMPLEMENTARES '!$C:$K,3,0),"")))</f>
        <v>KG</v>
      </c>
      <c r="E47" s="197">
        <v>429.37</v>
      </c>
      <c r="F47" s="186">
        <f>IF($B47="","",IFERROR(VLOOKUP($B47,SERVIÇOS!$A:$F,4,0),IFERROR(VLOOKUP($B47,'COMPOSIÇÕES COMPLEMENTARES '!$C:$K,6,0),"")))</f>
        <v>13.49</v>
      </c>
      <c r="G47" s="186">
        <f>IF($B47="","",IFERROR(VLOOKUP($B47,SERVIÇOS!$A:$F,5,0),IFERROR(VLOOKUP($B47,'COMPOSIÇÕES COMPLEMENTARES '!$C:$K,7,0),"")))</f>
        <v>3.09</v>
      </c>
      <c r="H47" s="186">
        <f t="shared" si="10"/>
        <v>16.579999999999998</v>
      </c>
      <c r="I47" s="186">
        <f t="shared" si="11"/>
        <v>5792.2</v>
      </c>
      <c r="J47" s="186">
        <f t="shared" si="12"/>
        <v>1326.75</v>
      </c>
      <c r="K47" s="186">
        <f t="shared" si="13"/>
        <v>7118.95</v>
      </c>
      <c r="L47" s="186"/>
      <c r="M47" s="565"/>
      <c r="N47" s="197">
        <v>429.37</v>
      </c>
      <c r="O47" s="178">
        <v>429.37</v>
      </c>
      <c r="P47" s="177">
        <f t="shared" si="0"/>
        <v>0</v>
      </c>
      <c r="Q47" s="178"/>
      <c r="R47" s="178"/>
      <c r="S47" s="178"/>
      <c r="T47" s="178"/>
      <c r="U47" s="178"/>
      <c r="V47" s="178"/>
      <c r="W47" s="178"/>
      <c r="X47" s="178"/>
      <c r="Y47" s="178"/>
      <c r="Z47" s="178"/>
      <c r="AA47" s="178"/>
      <c r="AB47" s="178"/>
      <c r="AC47" s="178"/>
      <c r="AD47" s="178"/>
      <c r="AE47" s="178"/>
      <c r="AF47" s="178"/>
      <c r="AG47" s="178"/>
      <c r="AH47" s="178"/>
      <c r="AI47" s="178"/>
      <c r="AJ47" s="178"/>
      <c r="AK47" s="179">
        <f t="shared" si="14"/>
        <v>96545</v>
      </c>
      <c r="AL47" s="179">
        <v>0</v>
      </c>
    </row>
    <row r="48" spans="1:38" s="180" customFormat="1" ht="30">
      <c r="A48" s="181" t="s">
        <v>11658</v>
      </c>
      <c r="B48" s="182">
        <v>96546</v>
      </c>
      <c r="C48" s="195" t="str">
        <f>IF($B48="","",IFERROR(VLOOKUP($B48,SERVIÇOS!$A:$F,2,0),IFERROR(VLOOKUP($B48,'COMPOSIÇÕES COMPLEMENTARES '!$C:$K,2,0),"")))</f>
        <v>ARMAÇÃO DE BLOCO, VIGA BALDRAME OU SAPATA UTILIZANDO AÇO CA-50 DE 10 MM - MONTAGEM. AF_06/2017</v>
      </c>
      <c r="D48" s="184" t="str">
        <f>IF($B48="","",IFERROR(VLOOKUP($B48,SERVIÇOS!$A:$F,3,0),IFERROR(VLOOKUP($B48,'COMPOSIÇÕES COMPLEMENTARES '!$C:$K,3,0),"")))</f>
        <v>KG</v>
      </c>
      <c r="E48" s="197">
        <v>38.25</v>
      </c>
      <c r="F48" s="186">
        <f>IF($B48="","",IFERROR(VLOOKUP($B48,SERVIÇOS!$A:$F,4,0),IFERROR(VLOOKUP($B48,'COMPOSIÇÕES COMPLEMENTARES '!$C:$K,6,0),"")))</f>
        <v>12.48</v>
      </c>
      <c r="G48" s="186">
        <f>IF($B48="","",IFERROR(VLOOKUP($B48,SERVIÇOS!$A:$F,5,0),IFERROR(VLOOKUP($B48,'COMPOSIÇÕES COMPLEMENTARES '!$C:$K,7,0),"")))</f>
        <v>2.2799999999999998</v>
      </c>
      <c r="H48" s="186">
        <f t="shared" si="10"/>
        <v>14.76</v>
      </c>
      <c r="I48" s="186">
        <f t="shared" si="11"/>
        <v>477.36</v>
      </c>
      <c r="J48" s="186">
        <f t="shared" si="12"/>
        <v>87.21</v>
      </c>
      <c r="K48" s="186">
        <f t="shared" si="13"/>
        <v>564.57000000000005</v>
      </c>
      <c r="L48" s="186"/>
      <c r="M48" s="565"/>
      <c r="N48" s="197">
        <v>38.25</v>
      </c>
      <c r="O48" s="178">
        <v>38.25</v>
      </c>
      <c r="P48" s="177">
        <f t="shared" si="0"/>
        <v>0</v>
      </c>
      <c r="Q48" s="178"/>
      <c r="R48" s="178"/>
      <c r="S48" s="178"/>
      <c r="T48" s="178"/>
      <c r="U48" s="178"/>
      <c r="V48" s="178"/>
      <c r="W48" s="178"/>
      <c r="X48" s="178"/>
      <c r="Y48" s="178"/>
      <c r="Z48" s="178"/>
      <c r="AA48" s="178"/>
      <c r="AB48" s="178"/>
      <c r="AC48" s="178"/>
      <c r="AD48" s="178"/>
      <c r="AE48" s="178"/>
      <c r="AF48" s="178"/>
      <c r="AG48" s="178"/>
      <c r="AH48" s="178"/>
      <c r="AI48" s="178"/>
      <c r="AJ48" s="178"/>
      <c r="AK48" s="179">
        <f t="shared" si="14"/>
        <v>96546</v>
      </c>
      <c r="AL48" s="179">
        <v>0</v>
      </c>
    </row>
    <row r="49" spans="1:38" s="180" customFormat="1" ht="15" customHeight="1">
      <c r="A49" s="198" t="s">
        <v>222</v>
      </c>
      <c r="B49" s="199"/>
      <c r="C49" s="183" t="s">
        <v>223</v>
      </c>
      <c r="D49" s="200" t="str">
        <f>IF($B49="","",IFERROR(VLOOKUP($B49,SERVIÇOS!$A:$F,3,0),IFERROR(VLOOKUP($B49,'COMPOSIÇÕES COMPLEMENTARES '!$C:$K,3,0),"")))</f>
        <v/>
      </c>
      <c r="E49" s="201"/>
      <c r="F49" s="202" t="str">
        <f>IF($B49="","",IFERROR(VLOOKUP($B49,SERVIÇOS!$A:$F,4,0),IFERROR(VLOOKUP($B49,'COMPOSIÇÕES COMPLEMENTARES '!$C:$K,6,0),"")))</f>
        <v/>
      </c>
      <c r="G49" s="202" t="str">
        <f>IF($B49="","",IFERROR(VLOOKUP($B49,SERVIÇOS!$A:$F,5,0),IFERROR(VLOOKUP($B49,'COMPOSIÇÕES COMPLEMENTARES '!$C:$K,7,0),"")))</f>
        <v/>
      </c>
      <c r="H49" s="202" t="str">
        <f t="shared" si="10"/>
        <v/>
      </c>
      <c r="I49" s="202" t="str">
        <f t="shared" si="11"/>
        <v/>
      </c>
      <c r="J49" s="202" t="str">
        <f t="shared" si="12"/>
        <v/>
      </c>
      <c r="K49" s="202" t="str">
        <f t="shared" si="13"/>
        <v/>
      </c>
      <c r="L49" s="202">
        <f>SUM(K50:K59)</f>
        <v>156748.87000000002</v>
      </c>
      <c r="M49" s="565"/>
      <c r="N49" s="201"/>
      <c r="O49" s="178"/>
      <c r="P49" s="177">
        <f t="shared" si="0"/>
        <v>0</v>
      </c>
      <c r="Q49" s="178"/>
      <c r="R49" s="178"/>
      <c r="S49" s="178"/>
      <c r="T49" s="178"/>
      <c r="U49" s="178"/>
      <c r="V49" s="178"/>
      <c r="W49" s="178"/>
      <c r="X49" s="178"/>
      <c r="Y49" s="178"/>
      <c r="Z49" s="178"/>
      <c r="AA49" s="178"/>
      <c r="AB49" s="178"/>
      <c r="AC49" s="178"/>
      <c r="AD49" s="178"/>
      <c r="AE49" s="178"/>
      <c r="AF49" s="178"/>
      <c r="AG49" s="178"/>
      <c r="AH49" s="178"/>
      <c r="AI49" s="178"/>
      <c r="AJ49" s="178"/>
      <c r="AK49" s="179">
        <f t="shared" si="14"/>
        <v>0</v>
      </c>
      <c r="AL49" s="179">
        <v>0</v>
      </c>
    </row>
    <row r="50" spans="1:38" s="180" customFormat="1" ht="55.5" customHeight="1">
      <c r="A50" s="187" t="s">
        <v>224</v>
      </c>
      <c r="B50" s="188" t="s">
        <v>225</v>
      </c>
      <c r="C50" s="189" t="str">
        <f>IF($B50="","",IFERROR(VLOOKUP($B50,SERVIÇOS!$A:$F,2,0),IFERROR(VLOOKUP($B50,'COMPOSIÇÕES COMPLEMENTARES '!$C:$K,2,0),"")))</f>
        <v>FORMA PARA ESTRUTURAS DE CONCRETO (PILAR, VIGA E LAJE) EM CHAPA DE MADEIRA COMPENSADA RESINADA, DE 1,10 X 2,20, ESPESSURA = 12 MM, 02 UTILIZACOES. (FABRICACAO, MONTAGEM E DESMONTAGEM)</v>
      </c>
      <c r="D50" s="190" t="str">
        <f>IF($B50="","",IFERROR(VLOOKUP($B50,SERVIÇOS!$A:$F,3,0),IFERROR(VLOOKUP($B50,'COMPOSIÇÕES COMPLEMENTARES '!$C:$K,3,0),"")))</f>
        <v>M2</v>
      </c>
      <c r="E50" s="191">
        <v>446.56</v>
      </c>
      <c r="F50" s="192">
        <f>IF($B50="","",IFERROR(VLOOKUP($B50,SERVIÇOS!$A:$F,4,0),IFERROR(VLOOKUP($B50,'COMPOSIÇÕES COMPLEMENTARES '!$C:$K,6,0),"")))</f>
        <v>42.2</v>
      </c>
      <c r="G50" s="192">
        <f>IF($B50="","",IFERROR(VLOOKUP($B50,SERVIÇOS!$A:$F,5,0),IFERROR(VLOOKUP($B50,'COMPOSIÇÕES COMPLEMENTARES '!$C:$K,7,0),"")))</f>
        <v>21.57</v>
      </c>
      <c r="H50" s="192">
        <f t="shared" si="10"/>
        <v>63.77</v>
      </c>
      <c r="I50" s="192">
        <f t="shared" si="11"/>
        <v>18844.830000000002</v>
      </c>
      <c r="J50" s="192">
        <f t="shared" si="12"/>
        <v>9632.2999999999993</v>
      </c>
      <c r="K50" s="192">
        <f t="shared" si="13"/>
        <v>28477.13</v>
      </c>
      <c r="L50" s="192"/>
      <c r="M50" s="565"/>
      <c r="N50" s="185">
        <v>543.55999999999995</v>
      </c>
      <c r="O50" s="178">
        <v>543.55999999999995</v>
      </c>
      <c r="P50" s="177">
        <f t="shared" si="0"/>
        <v>0</v>
      </c>
      <c r="Q50" s="178"/>
      <c r="R50" s="178"/>
      <c r="S50" s="178"/>
      <c r="T50" s="178"/>
      <c r="U50" s="178"/>
      <c r="V50" s="178"/>
      <c r="W50" s="178"/>
      <c r="X50" s="178"/>
      <c r="Y50" s="178"/>
      <c r="Z50" s="178"/>
      <c r="AA50" s="178"/>
      <c r="AB50" s="178"/>
      <c r="AC50" s="178"/>
      <c r="AD50" s="178"/>
      <c r="AE50" s="178"/>
      <c r="AF50" s="178"/>
      <c r="AG50" s="178"/>
      <c r="AH50" s="178"/>
      <c r="AI50" s="178"/>
      <c r="AJ50" s="178"/>
      <c r="AK50" s="179" t="e">
        <f t="shared" si="14"/>
        <v>#VALUE!</v>
      </c>
      <c r="AL50" s="179">
        <v>0</v>
      </c>
    </row>
    <row r="51" spans="1:38" s="180" customFormat="1" ht="45">
      <c r="A51" s="203" t="s">
        <v>226</v>
      </c>
      <c r="B51" s="182">
        <v>92775</v>
      </c>
      <c r="C51" s="195" t="str">
        <f>IF($B51="","",IFERROR(VLOOKUP($B51,SERVIÇOS!$A:$F,2,0),IFERROR(VLOOKUP($B51,'COMPOSIÇÕES COMPLEMENTARES '!$C:$K,2,0),"")))</f>
        <v>ARMAÇÃO DE PILAR OU VIGA DE UMA ESTRUTURA CONVENCIONAL DE CONCRETO ARMADO EM UMA EDIFICAÇÃO TÉRREA OU SOBRADO UTILIZANDO AÇO CA-60 DE 5,0 MM - MONTAGEM. AF_12/2015</v>
      </c>
      <c r="D51" s="184" t="str">
        <f>IF($B51="","",IFERROR(VLOOKUP($B51,SERVIÇOS!$A:$F,3,0),IFERROR(VLOOKUP($B51,'COMPOSIÇÕES COMPLEMENTARES '!$C:$K,3,0),"")))</f>
        <v>KG</v>
      </c>
      <c r="E51" s="197">
        <v>578.88</v>
      </c>
      <c r="F51" s="186">
        <f>IF($B51="","",IFERROR(VLOOKUP($B51,SERVIÇOS!$A:$F,4,0),IFERROR(VLOOKUP($B51,'COMPOSIÇÕES COMPLEMENTARES '!$C:$K,6,0),"")))</f>
        <v>13.04</v>
      </c>
      <c r="G51" s="186">
        <f>IF($B51="","",IFERROR(VLOOKUP($B51,SERVIÇOS!$A:$F,5,0),IFERROR(VLOOKUP($B51,'COMPOSIÇÕES COMPLEMENTARES '!$C:$K,7,0),"")))</f>
        <v>6.24</v>
      </c>
      <c r="H51" s="186">
        <f t="shared" si="10"/>
        <v>19.28</v>
      </c>
      <c r="I51" s="186">
        <f t="shared" si="11"/>
        <v>7548.6</v>
      </c>
      <c r="J51" s="186">
        <f t="shared" si="12"/>
        <v>3612.21</v>
      </c>
      <c r="K51" s="186">
        <f t="shared" si="13"/>
        <v>11160.81</v>
      </c>
      <c r="L51" s="186"/>
      <c r="M51" s="565"/>
      <c r="N51" s="197">
        <v>578.88</v>
      </c>
      <c r="O51" s="178">
        <v>578.88</v>
      </c>
      <c r="P51" s="177">
        <f t="shared" si="0"/>
        <v>0</v>
      </c>
      <c r="Q51" s="178"/>
      <c r="R51" s="178"/>
      <c r="S51" s="178"/>
      <c r="T51" s="178"/>
      <c r="U51" s="178"/>
      <c r="V51" s="178"/>
      <c r="W51" s="178"/>
      <c r="X51" s="178"/>
      <c r="Y51" s="178"/>
      <c r="Z51" s="178"/>
      <c r="AA51" s="178"/>
      <c r="AB51" s="178"/>
      <c r="AC51" s="178"/>
      <c r="AD51" s="178"/>
      <c r="AE51" s="178"/>
      <c r="AF51" s="178"/>
      <c r="AG51" s="178"/>
      <c r="AH51" s="178"/>
      <c r="AI51" s="178"/>
      <c r="AJ51" s="178"/>
      <c r="AK51" s="179">
        <f t="shared" si="14"/>
        <v>92775</v>
      </c>
      <c r="AL51" s="179">
        <v>0</v>
      </c>
    </row>
    <row r="52" spans="1:38" s="180" customFormat="1" ht="45">
      <c r="A52" s="203" t="s">
        <v>227</v>
      </c>
      <c r="B52" s="182">
        <v>92776</v>
      </c>
      <c r="C52" s="195" t="str">
        <f>IF($B52="","",IFERROR(VLOOKUP($B52,SERVIÇOS!$A:$F,2,0),IFERROR(VLOOKUP($B52,'COMPOSIÇÕES COMPLEMENTARES '!$C:$K,2,0),"")))</f>
        <v>ARMAÇÃO DE PILAR OU VIGA DE UMA ESTRUTURA CONVENCIONAL DE CONCRETO ARMADO EM UMA EDIFICAÇÃO TÉRREA OU SOBRADO UTILIZANDO AÇO CA-50 DE 6,3 MM - MONTAGEM. AF_12/2015</v>
      </c>
      <c r="D52" s="184" t="str">
        <f>IF($B52="","",IFERROR(VLOOKUP($B52,SERVIÇOS!$A:$F,3,0),IFERROR(VLOOKUP($B52,'COMPOSIÇÕES COMPLEMENTARES '!$C:$K,3,0),"")))</f>
        <v>KG</v>
      </c>
      <c r="E52" s="197">
        <v>439.16</v>
      </c>
      <c r="F52" s="186">
        <f>IF($B52="","",IFERROR(VLOOKUP($B52,SERVIÇOS!$A:$F,4,0),IFERROR(VLOOKUP($B52,'COMPOSIÇÕES COMPLEMENTARES '!$C:$K,6,0),"")))</f>
        <v>13.5</v>
      </c>
      <c r="G52" s="186">
        <f>IF($B52="","",IFERROR(VLOOKUP($B52,SERVIÇOS!$A:$F,5,0),IFERROR(VLOOKUP($B52,'COMPOSIÇÕES COMPLEMENTARES '!$C:$K,7,0),"")))</f>
        <v>4.4000000000000004</v>
      </c>
      <c r="H52" s="186">
        <f t="shared" si="10"/>
        <v>17.899999999999999</v>
      </c>
      <c r="I52" s="186">
        <f t="shared" si="11"/>
        <v>5928.66</v>
      </c>
      <c r="J52" s="186">
        <f t="shared" si="12"/>
        <v>1932.3</v>
      </c>
      <c r="K52" s="186">
        <f t="shared" si="13"/>
        <v>7860.96</v>
      </c>
      <c r="L52" s="186"/>
      <c r="M52" s="565"/>
      <c r="N52" s="197">
        <v>439.16</v>
      </c>
      <c r="O52" s="178">
        <v>439.16</v>
      </c>
      <c r="P52" s="177">
        <f t="shared" si="0"/>
        <v>0</v>
      </c>
      <c r="Q52" s="178"/>
      <c r="R52" s="178"/>
      <c r="S52" s="178"/>
      <c r="T52" s="178"/>
      <c r="U52" s="178"/>
      <c r="V52" s="178"/>
      <c r="W52" s="178"/>
      <c r="X52" s="178"/>
      <c r="Y52" s="178"/>
      <c r="Z52" s="178"/>
      <c r="AA52" s="178"/>
      <c r="AB52" s="178"/>
      <c r="AC52" s="178"/>
      <c r="AD52" s="178"/>
      <c r="AE52" s="178"/>
      <c r="AF52" s="178"/>
      <c r="AG52" s="178"/>
      <c r="AH52" s="178"/>
      <c r="AI52" s="178"/>
      <c r="AJ52" s="178"/>
      <c r="AK52" s="179">
        <f t="shared" si="14"/>
        <v>92776</v>
      </c>
      <c r="AL52" s="179">
        <v>0</v>
      </c>
    </row>
    <row r="53" spans="1:38" s="180" customFormat="1" ht="45">
      <c r="A53" s="203" t="s">
        <v>228</v>
      </c>
      <c r="B53" s="182">
        <v>92777</v>
      </c>
      <c r="C53" s="195" t="str">
        <f>IF($B53="","",IFERROR(VLOOKUP($B53,SERVIÇOS!$A:$F,2,0),IFERROR(VLOOKUP($B53,'COMPOSIÇÕES COMPLEMENTARES '!$C:$K,2,0),"")))</f>
        <v>ARMAÇÃO DE PILAR OU VIGA DE UMA ESTRUTURA CONVENCIONAL DE CONCRETO ARMADO EM UMA EDIFICAÇÃO TÉRREA OU SOBRADO UTILIZANDO AÇO CA-50 DE 8,0 MM - MONTAGEM. AF_12/2015</v>
      </c>
      <c r="D53" s="184" t="str">
        <f>IF($B53="","",IFERROR(VLOOKUP($B53,SERVIÇOS!$A:$F,3,0),IFERROR(VLOOKUP($B53,'COMPOSIÇÕES COMPLEMENTARES '!$C:$K,3,0),"")))</f>
        <v>KG</v>
      </c>
      <c r="E53" s="197">
        <v>635.16</v>
      </c>
      <c r="F53" s="186">
        <f>IF($B53="","",IFERROR(VLOOKUP($B53,SERVIÇOS!$A:$F,4,0),IFERROR(VLOOKUP($B53,'COMPOSIÇÕES COMPLEMENTARES '!$C:$K,6,0),"")))</f>
        <v>13.45</v>
      </c>
      <c r="G53" s="186">
        <f>IF($B53="","",IFERROR(VLOOKUP($B53,SERVIÇOS!$A:$F,5,0),IFERROR(VLOOKUP($B53,'COMPOSIÇÕES COMPLEMENTARES '!$C:$K,7,0),"")))</f>
        <v>3.11</v>
      </c>
      <c r="H53" s="186">
        <f t="shared" si="10"/>
        <v>16.559999999999999</v>
      </c>
      <c r="I53" s="186">
        <f t="shared" si="11"/>
        <v>8542.9</v>
      </c>
      <c r="J53" s="186">
        <f t="shared" si="12"/>
        <v>1975.35</v>
      </c>
      <c r="K53" s="186">
        <f t="shared" si="13"/>
        <v>10518.25</v>
      </c>
      <c r="L53" s="186"/>
      <c r="M53" s="565"/>
      <c r="N53" s="197">
        <v>635.16</v>
      </c>
      <c r="O53" s="178">
        <v>635.16</v>
      </c>
      <c r="P53" s="177">
        <f t="shared" si="0"/>
        <v>0</v>
      </c>
      <c r="Q53" s="178"/>
      <c r="R53" s="178"/>
      <c r="S53" s="178"/>
      <c r="T53" s="178"/>
      <c r="U53" s="178"/>
      <c r="V53" s="178"/>
      <c r="W53" s="178"/>
      <c r="X53" s="178"/>
      <c r="Y53" s="178"/>
      <c r="Z53" s="178"/>
      <c r="AA53" s="178"/>
      <c r="AB53" s="178"/>
      <c r="AC53" s="178"/>
      <c r="AD53" s="178"/>
      <c r="AE53" s="178"/>
      <c r="AF53" s="178"/>
      <c r="AG53" s="178"/>
      <c r="AH53" s="178"/>
      <c r="AI53" s="178"/>
      <c r="AJ53" s="178"/>
      <c r="AK53" s="179">
        <f t="shared" si="14"/>
        <v>92777</v>
      </c>
      <c r="AL53" s="179">
        <v>0</v>
      </c>
    </row>
    <row r="54" spans="1:38" s="180" customFormat="1" ht="45">
      <c r="A54" s="203" t="s">
        <v>229</v>
      </c>
      <c r="B54" s="182">
        <v>92778</v>
      </c>
      <c r="C54" s="195" t="str">
        <f>IF($B54="","",IFERROR(VLOOKUP($B54,SERVIÇOS!$A:$F,2,0),IFERROR(VLOOKUP($B54,'COMPOSIÇÕES COMPLEMENTARES '!$C:$K,2,0),"")))</f>
        <v>ARMAÇÃO DE PILAR OU VIGA DE UMA ESTRUTURA CONVENCIONAL DE CONCRETO ARMADO EM UMA EDIFICAÇÃO TÉRREA OU SOBRADO UTILIZANDO AÇO CA-50 DE 10,0 MM - MONTAGEM. AF_12/2015</v>
      </c>
      <c r="D54" s="184" t="str">
        <f>IF($B54="","",IFERROR(VLOOKUP($B54,SERVIÇOS!$A:$F,3,0),IFERROR(VLOOKUP($B54,'COMPOSIÇÕES COMPLEMENTARES '!$C:$K,3,0),"")))</f>
        <v>KG</v>
      </c>
      <c r="E54" s="197">
        <v>1560.33</v>
      </c>
      <c r="F54" s="186">
        <f>IF($B54="","",IFERROR(VLOOKUP($B54,SERVIÇOS!$A:$F,4,0),IFERROR(VLOOKUP($B54,'COMPOSIÇÕES COMPLEMENTARES '!$C:$K,6,0),"")))</f>
        <v>12.44</v>
      </c>
      <c r="G54" s="186">
        <f>IF($B54="","",IFERROR(VLOOKUP($B54,SERVIÇOS!$A:$F,5,0),IFERROR(VLOOKUP($B54,'COMPOSIÇÕES COMPLEMENTARES '!$C:$K,7,0),"")))</f>
        <v>2.23</v>
      </c>
      <c r="H54" s="186">
        <f t="shared" si="10"/>
        <v>14.67</v>
      </c>
      <c r="I54" s="186">
        <f t="shared" si="11"/>
        <v>19410.509999999998</v>
      </c>
      <c r="J54" s="186">
        <f t="shared" si="12"/>
        <v>3479.54</v>
      </c>
      <c r="K54" s="186">
        <f t="shared" si="13"/>
        <v>22890.04</v>
      </c>
      <c r="L54" s="186"/>
      <c r="M54" s="565"/>
      <c r="N54" s="197">
        <v>1560.33</v>
      </c>
      <c r="O54" s="178">
        <v>1560.33</v>
      </c>
      <c r="P54" s="177">
        <f t="shared" si="0"/>
        <v>0</v>
      </c>
      <c r="Q54" s="178"/>
      <c r="R54" s="178"/>
      <c r="S54" s="178"/>
      <c r="T54" s="178"/>
      <c r="U54" s="178"/>
      <c r="V54" s="178"/>
      <c r="W54" s="178"/>
      <c r="X54" s="178"/>
      <c r="Y54" s="178"/>
      <c r="Z54" s="178"/>
      <c r="AA54" s="178"/>
      <c r="AB54" s="178"/>
      <c r="AC54" s="178"/>
      <c r="AD54" s="178"/>
      <c r="AE54" s="178"/>
      <c r="AF54" s="178"/>
      <c r="AG54" s="178"/>
      <c r="AH54" s="178"/>
      <c r="AI54" s="178"/>
      <c r="AJ54" s="178"/>
      <c r="AK54" s="179">
        <f t="shared" si="14"/>
        <v>92778</v>
      </c>
      <c r="AL54" s="179">
        <v>0</v>
      </c>
    </row>
    <row r="55" spans="1:38" s="180" customFormat="1" ht="45">
      <c r="A55" s="203" t="s">
        <v>230</v>
      </c>
      <c r="B55" s="182">
        <v>92779</v>
      </c>
      <c r="C55" s="195" t="str">
        <f>IF($B55="","",IFERROR(VLOOKUP($B55,SERVIÇOS!$A:$F,2,0),IFERROR(VLOOKUP($B55,'COMPOSIÇÕES COMPLEMENTARES '!$C:$K,2,0),"")))</f>
        <v>ARMAÇÃO DE PILAR OU VIGA DE UMA ESTRUTURA CONVENCIONAL DE CONCRETO ARMADO EM UMA EDIFICAÇÃO TÉRREA OU SOBRADO UTILIZANDO AÇO CA-50 DE 12,5 MM - MONTAGEM. AF_12/2015</v>
      </c>
      <c r="D55" s="184" t="str">
        <f>IF($B55="","",IFERROR(VLOOKUP($B55,SERVIÇOS!$A:$F,3,0),IFERROR(VLOOKUP($B55,'COMPOSIÇÕES COMPLEMENTARES '!$C:$K,3,0),"")))</f>
        <v>KG</v>
      </c>
      <c r="E55" s="197">
        <v>166.22</v>
      </c>
      <c r="F55" s="186">
        <f>IF($B55="","",IFERROR(VLOOKUP($B55,SERVIÇOS!$A:$F,4,0),IFERROR(VLOOKUP($B55,'COMPOSIÇÕES COMPLEMENTARES '!$C:$K,6,0),"")))</f>
        <v>10.73</v>
      </c>
      <c r="G55" s="186">
        <f>IF($B55="","",IFERROR(VLOOKUP($B55,SERVIÇOS!$A:$F,5,0),IFERROR(VLOOKUP($B55,'COMPOSIÇÕES COMPLEMENTARES '!$C:$K,7,0),"")))</f>
        <v>1.57</v>
      </c>
      <c r="H55" s="186">
        <f t="shared" si="10"/>
        <v>12.3</v>
      </c>
      <c r="I55" s="186">
        <f t="shared" si="11"/>
        <v>1783.54</v>
      </c>
      <c r="J55" s="186">
        <f t="shared" si="12"/>
        <v>260.97000000000003</v>
      </c>
      <c r="K55" s="186">
        <f t="shared" si="13"/>
        <v>2044.51</v>
      </c>
      <c r="L55" s="186"/>
      <c r="M55" s="565"/>
      <c r="N55" s="197">
        <v>166.22</v>
      </c>
      <c r="O55" s="178">
        <v>166.22</v>
      </c>
      <c r="P55" s="177">
        <f t="shared" si="0"/>
        <v>0</v>
      </c>
      <c r="Q55" s="178"/>
      <c r="R55" s="178"/>
      <c r="S55" s="178"/>
      <c r="T55" s="178"/>
      <c r="U55" s="178"/>
      <c r="V55" s="178"/>
      <c r="W55" s="178"/>
      <c r="X55" s="178"/>
      <c r="Y55" s="178"/>
      <c r="Z55" s="178"/>
      <c r="AA55" s="178"/>
      <c r="AB55" s="178"/>
      <c r="AC55" s="178"/>
      <c r="AD55" s="178"/>
      <c r="AE55" s="178"/>
      <c r="AF55" s="178"/>
      <c r="AG55" s="178"/>
      <c r="AH55" s="178"/>
      <c r="AI55" s="178"/>
      <c r="AJ55" s="178"/>
      <c r="AK55" s="179">
        <f t="shared" si="14"/>
        <v>92779</v>
      </c>
      <c r="AL55" s="179">
        <v>0</v>
      </c>
    </row>
    <row r="56" spans="1:38" s="180" customFormat="1" ht="45">
      <c r="A56" s="203" t="s">
        <v>231</v>
      </c>
      <c r="B56" s="182">
        <v>92720</v>
      </c>
      <c r="C56" s="195" t="str">
        <f>IF($B56="","",IFERROR(VLOOKUP($B56,SERVIÇOS!$A:$F,2,0),IFERROR(VLOOKUP($B56,'COMPOSIÇÕES COMPLEMENTARES '!$C:$K,2,0),"")))</f>
        <v>CONCRETAGEM DE PILARES, FCK = 25 MPA, COM USO DE BOMBA EM EDIFICAÇÃO COM SEÇÃO MÉDIA DE PILARES MENOR OU IGUAL A 0,25 M² - LANÇAMENTO, ADENSAMENTO E ACABAMENTO. AF_12/2015</v>
      </c>
      <c r="D56" s="184" t="str">
        <f>IF($B56="","",IFERROR(VLOOKUP($B56,SERVIÇOS!$A:$F,3,0),IFERROR(VLOOKUP($B56,'COMPOSIÇÕES COMPLEMENTARES '!$C:$K,3,0),"")))</f>
        <v>M3</v>
      </c>
      <c r="E56" s="197">
        <v>10.35</v>
      </c>
      <c r="F56" s="186">
        <f>IF($B56="","",IFERROR(VLOOKUP($B56,SERVIÇOS!$A:$F,4,0),IFERROR(VLOOKUP($B56,'COMPOSIÇÕES COMPLEMENTARES '!$C:$K,6,0),"")))</f>
        <v>409.81</v>
      </c>
      <c r="G56" s="186">
        <f>IF($B56="","",IFERROR(VLOOKUP($B56,SERVIÇOS!$A:$F,5,0),IFERROR(VLOOKUP($B56,'COMPOSIÇÕES COMPLEMENTARES '!$C:$K,7,0),"")))</f>
        <v>23.23</v>
      </c>
      <c r="H56" s="186">
        <f t="shared" si="10"/>
        <v>433.04</v>
      </c>
      <c r="I56" s="186">
        <f t="shared" si="11"/>
        <v>4241.53</v>
      </c>
      <c r="J56" s="186">
        <f t="shared" si="12"/>
        <v>240.43</v>
      </c>
      <c r="K56" s="186">
        <f t="shared" si="13"/>
        <v>4481.96</v>
      </c>
      <c r="L56" s="186"/>
      <c r="M56" s="565"/>
      <c r="N56" s="197">
        <v>10.35</v>
      </c>
      <c r="O56" s="204">
        <v>10.35</v>
      </c>
      <c r="P56" s="177">
        <f t="shared" si="0"/>
        <v>0</v>
      </c>
      <c r="Q56" s="178"/>
      <c r="R56" s="178"/>
      <c r="S56" s="178"/>
      <c r="T56" s="178"/>
      <c r="U56" s="178"/>
      <c r="V56" s="178"/>
      <c r="W56" s="178"/>
      <c r="X56" s="178"/>
      <c r="Y56" s="178"/>
      <c r="Z56" s="178"/>
      <c r="AA56" s="178"/>
      <c r="AB56" s="178"/>
      <c r="AC56" s="178"/>
      <c r="AD56" s="178"/>
      <c r="AE56" s="178"/>
      <c r="AF56" s="178"/>
      <c r="AG56" s="178"/>
      <c r="AH56" s="178"/>
      <c r="AI56" s="178"/>
      <c r="AJ56" s="178"/>
      <c r="AK56" s="179">
        <f t="shared" si="14"/>
        <v>92720</v>
      </c>
      <c r="AL56" s="179">
        <v>0</v>
      </c>
    </row>
    <row r="57" spans="1:38" s="180" customFormat="1" ht="54.75" customHeight="1">
      <c r="A57" s="187" t="s">
        <v>232</v>
      </c>
      <c r="B57" s="188" t="s">
        <v>233</v>
      </c>
      <c r="C57" s="189" t="str">
        <f>IF($B57="","",IFERROR(VLOOKUP($B57,SERVIÇOS!$A:$F,2,0),IFERROR(VLOOKUP($B57,'COMPOSIÇÕES COMPLEMENTARES '!$C:$K,2,0),"")))</f>
        <v>CONCRETAGEM DE VIGAS E LAJES, FCK=25 MPA, PARA LAJES MACIÇAS COM USO DE BOMBA EM EDIFICAÇÃO COM ÁREA MÉDIA DE LAJES MENOR OU IGUAL A 20 M² - LANÇAMENTO, ADENSAMENTO E ACABAMENTO.</v>
      </c>
      <c r="D57" s="190" t="str">
        <f>IF($B57="","",IFERROR(VLOOKUP($B57,SERVIÇOS!$A:$F,3,0),IFERROR(VLOOKUP($B57,'COMPOSIÇÕES COMPLEMENTARES '!$C:$K,3,0),"")))</f>
        <v>M3</v>
      </c>
      <c r="E57" s="191">
        <v>29.46</v>
      </c>
      <c r="F57" s="192">
        <f>IF($B57="","",IFERROR(VLOOKUP($B57,SERVIÇOS!$A:$F,4,0),IFERROR(VLOOKUP($B57,'COMPOSIÇÕES COMPLEMENTARES '!$C:$K,6,0),"")))</f>
        <v>369.33</v>
      </c>
      <c r="G57" s="192">
        <f>IF($B57="","",IFERROR(VLOOKUP($B57,SERVIÇOS!$A:$F,5,0),IFERROR(VLOOKUP($B57,'COMPOSIÇÕES COMPLEMENTARES '!$C:$K,7,0),"")))</f>
        <v>17.77</v>
      </c>
      <c r="H57" s="192">
        <f t="shared" si="10"/>
        <v>387.09999999999997</v>
      </c>
      <c r="I57" s="192">
        <f t="shared" si="11"/>
        <v>10880.46</v>
      </c>
      <c r="J57" s="192">
        <f t="shared" si="12"/>
        <v>523.5</v>
      </c>
      <c r="K57" s="192">
        <f t="shared" si="13"/>
        <v>11403.97</v>
      </c>
      <c r="L57" s="192"/>
      <c r="M57" s="565"/>
      <c r="N57" s="185">
        <v>29.46</v>
      </c>
      <c r="O57" s="178">
        <v>29.46</v>
      </c>
      <c r="P57" s="177">
        <f t="shared" si="0"/>
        <v>0</v>
      </c>
      <c r="Q57" s="178"/>
      <c r="R57" s="178"/>
      <c r="S57" s="178"/>
      <c r="T57" s="178"/>
      <c r="U57" s="178"/>
      <c r="V57" s="178"/>
      <c r="W57" s="178"/>
      <c r="X57" s="178"/>
      <c r="Y57" s="178"/>
      <c r="Z57" s="178"/>
      <c r="AA57" s="178"/>
      <c r="AB57" s="178"/>
      <c r="AC57" s="178"/>
      <c r="AD57" s="178"/>
      <c r="AE57" s="178"/>
      <c r="AF57" s="178"/>
      <c r="AG57" s="178"/>
      <c r="AH57" s="178"/>
      <c r="AI57" s="178"/>
      <c r="AJ57" s="178"/>
      <c r="AK57" s="179" t="e">
        <f t="shared" si="14"/>
        <v>#VALUE!</v>
      </c>
      <c r="AL57" s="179">
        <v>0</v>
      </c>
    </row>
    <row r="58" spans="1:38" s="180" customFormat="1" ht="45">
      <c r="A58" s="203" t="s">
        <v>234</v>
      </c>
      <c r="B58" s="182">
        <v>101964</v>
      </c>
      <c r="C58" s="195" t="str">
        <f>IF($B58="","",IFERROR(VLOOKUP($B58,SERVIÇOS!$A:$F,2,0),IFERROR(VLOOKUP($B58,'COMPOSIÇÕES COMPLEMENTARES '!$C:$K,2,0),"")))</f>
        <v>LAJE PRÉ-MOLDADA UNIDIRECIONAL, BIAPOIADA, PARA FORRO, ENCHIMENTO EM CERÂMICA, VIGOTA CONVENCIONAL, ALTURA TOTAL DA LAJE (ENCHIMENTO+CAPA) = (8+3). AF_11/2020</v>
      </c>
      <c r="D58" s="184" t="str">
        <f>IF($B58="","",IFERROR(VLOOKUP($B58,SERVIÇOS!$A:$F,3,0),IFERROR(VLOOKUP($B58,'COMPOSIÇÕES COMPLEMENTARES '!$C:$K,3,0),"")))</f>
        <v>M2</v>
      </c>
      <c r="E58" s="185">
        <v>327.33</v>
      </c>
      <c r="F58" s="186">
        <f>IF($B58="","",IFERROR(VLOOKUP($B58,SERVIÇOS!$A:$F,4,0),IFERROR(VLOOKUP($B58,'COMPOSIÇÕES COMPLEMENTARES '!$C:$K,6,0),"")))</f>
        <v>141.41</v>
      </c>
      <c r="G58" s="186">
        <f>IF($B58="","",IFERROR(VLOOKUP($B58,SERVIÇOS!$A:$F,5,0),IFERROR(VLOOKUP($B58,'COMPOSIÇÕES COMPLEMENTARES '!$C:$K,7,0),"")))</f>
        <v>23.43</v>
      </c>
      <c r="H58" s="186">
        <f t="shared" si="10"/>
        <v>164.84</v>
      </c>
      <c r="I58" s="186">
        <f t="shared" si="11"/>
        <v>46287.74</v>
      </c>
      <c r="J58" s="186">
        <f t="shared" si="12"/>
        <v>7669.34</v>
      </c>
      <c r="K58" s="186">
        <f t="shared" si="13"/>
        <v>53957.08</v>
      </c>
      <c r="L58" s="186"/>
      <c r="M58" s="565"/>
      <c r="N58" s="185">
        <v>327.33</v>
      </c>
      <c r="O58" s="178">
        <v>327.33</v>
      </c>
      <c r="P58" s="177">
        <f t="shared" si="0"/>
        <v>0</v>
      </c>
      <c r="Q58" s="178"/>
      <c r="R58" s="178"/>
      <c r="S58" s="178"/>
      <c r="T58" s="178"/>
      <c r="U58" s="178"/>
      <c r="V58" s="178"/>
      <c r="W58" s="178"/>
      <c r="X58" s="178"/>
      <c r="Y58" s="178"/>
      <c r="Z58" s="178"/>
      <c r="AA58" s="178"/>
      <c r="AB58" s="178"/>
      <c r="AC58" s="178"/>
      <c r="AD58" s="178"/>
      <c r="AE58" s="178"/>
      <c r="AF58" s="178"/>
      <c r="AG58" s="178"/>
      <c r="AH58" s="178"/>
      <c r="AI58" s="178"/>
      <c r="AJ58" s="178"/>
      <c r="AK58" s="179">
        <f t="shared" si="14"/>
        <v>101964</v>
      </c>
      <c r="AL58" s="179">
        <v>0</v>
      </c>
    </row>
    <row r="59" spans="1:38" s="180" customFormat="1" ht="30" customHeight="1">
      <c r="A59" s="187" t="s">
        <v>235</v>
      </c>
      <c r="B59" s="188" t="s">
        <v>236</v>
      </c>
      <c r="C59" s="189" t="str">
        <f>IF($B59="","",IFERROR(VLOOKUP($B59,SERVIÇOS!$A:$F,2,0),IFERROR(VLOOKUP($B59,'COMPOSIÇÕES COMPLEMENTARES '!$C:$K,2,0),"")))</f>
        <v xml:space="preserve">VERGA 10X10CM EM CONCRETO PRÉ-MOLDADO FCK=20MPA (PREPARO COM BETONEIRA) AÇO CA60, BITOLA FINA, INCLUSIVE FORMAS TABUA 3A.                                                                                                                                                                                                                                                                                                                                                                                                                                           </v>
      </c>
      <c r="D59" s="190" t="str">
        <f>IF($B59="","",IFERROR(VLOOKUP($B59,SERVIÇOS!$A:$F,3,0),IFERROR(VLOOKUP($B59,'COMPOSIÇÕES COMPLEMENTARES '!$C:$K,3,0),"")))</f>
        <v>M</v>
      </c>
      <c r="E59" s="191">
        <v>161</v>
      </c>
      <c r="F59" s="192">
        <f>IF($B59="","",IFERROR(VLOOKUP($B59,SERVIÇOS!$A:$F,4,0),IFERROR(VLOOKUP($B59,'COMPOSIÇÕES COMPLEMENTARES '!$C:$K,6,0),"")))</f>
        <v>18.54</v>
      </c>
      <c r="G59" s="192">
        <f>IF($B59="","",IFERROR(VLOOKUP($B59,SERVIÇOS!$A:$F,5,0),IFERROR(VLOOKUP($B59,'COMPOSIÇÕES COMPLEMENTARES '!$C:$K,7,0),"")))</f>
        <v>6.02</v>
      </c>
      <c r="H59" s="192">
        <f t="shared" si="10"/>
        <v>24.56</v>
      </c>
      <c r="I59" s="192">
        <f t="shared" si="11"/>
        <v>2984.94</v>
      </c>
      <c r="J59" s="192">
        <f t="shared" si="12"/>
        <v>969.22</v>
      </c>
      <c r="K59" s="192">
        <f t="shared" si="13"/>
        <v>3954.16</v>
      </c>
      <c r="L59" s="192"/>
      <c r="M59" s="565"/>
      <c r="N59" s="185">
        <v>161</v>
      </c>
      <c r="O59" s="178">
        <v>161</v>
      </c>
      <c r="P59" s="177">
        <f t="shared" si="0"/>
        <v>0</v>
      </c>
      <c r="Q59" s="178"/>
      <c r="R59" s="178"/>
      <c r="S59" s="178"/>
      <c r="T59" s="178"/>
      <c r="U59" s="178"/>
      <c r="V59" s="178"/>
      <c r="W59" s="178"/>
      <c r="X59" s="178"/>
      <c r="Y59" s="178"/>
      <c r="Z59" s="178"/>
      <c r="AA59" s="178"/>
      <c r="AB59" s="178"/>
      <c r="AC59" s="178"/>
      <c r="AD59" s="178"/>
      <c r="AE59" s="178"/>
      <c r="AF59" s="178"/>
      <c r="AG59" s="178"/>
      <c r="AH59" s="178"/>
      <c r="AI59" s="178"/>
      <c r="AJ59" s="178"/>
      <c r="AK59" s="179" t="e">
        <f t="shared" si="14"/>
        <v>#VALUE!</v>
      </c>
      <c r="AL59" s="179">
        <v>0</v>
      </c>
    </row>
    <row r="60" spans="1:38" s="180" customFormat="1" ht="15" customHeight="1">
      <c r="A60" s="168">
        <v>5</v>
      </c>
      <c r="B60" s="169"/>
      <c r="C60" s="170" t="s">
        <v>237</v>
      </c>
      <c r="D60" s="171"/>
      <c r="E60" s="172"/>
      <c r="F60" s="173"/>
      <c r="G60" s="174"/>
      <c r="H60" s="174"/>
      <c r="I60" s="175">
        <f>ROUND(SUMIF(I61:I63,"&gt;0",I61:I63),2)</f>
        <v>35658.339999999997</v>
      </c>
      <c r="J60" s="175">
        <f>ROUND(SUMIF(J61:J63,"&gt;0",J61:J63),2)</f>
        <v>27180.17</v>
      </c>
      <c r="K60" s="194"/>
      <c r="L60" s="175">
        <f>SUMIF(I60:J60,"&gt;0",I60:J60)</f>
        <v>62838.509999999995</v>
      </c>
      <c r="M60" s="565"/>
      <c r="N60" s="172"/>
      <c r="O60" s="178"/>
      <c r="P60" s="177">
        <f t="shared" si="0"/>
        <v>0</v>
      </c>
      <c r="Q60" s="178"/>
      <c r="R60" s="178"/>
      <c r="S60" s="178"/>
      <c r="T60" s="178"/>
      <c r="U60" s="178"/>
      <c r="V60" s="178"/>
      <c r="W60" s="178"/>
      <c r="X60" s="178"/>
      <c r="Y60" s="178"/>
      <c r="Z60" s="178"/>
      <c r="AA60" s="178"/>
      <c r="AB60" s="178"/>
      <c r="AC60" s="178"/>
      <c r="AD60" s="178"/>
      <c r="AE60" s="178"/>
      <c r="AF60" s="178"/>
      <c r="AG60" s="178"/>
      <c r="AH60" s="178"/>
      <c r="AI60" s="178"/>
      <c r="AJ60" s="178"/>
      <c r="AK60" s="179"/>
      <c r="AL60" s="179"/>
    </row>
    <row r="61" spans="1:38" s="180" customFormat="1" ht="30" customHeight="1">
      <c r="A61" s="187" t="s">
        <v>238</v>
      </c>
      <c r="B61" s="188" t="s">
        <v>239</v>
      </c>
      <c r="C61" s="189" t="str">
        <f>IF($B61="","",IFERROR(VLOOKUP($B61,SERVIÇOS!$A:$F,2,0),IFERROR(VLOOKUP($B61,'COMPOSIÇÕES COMPLEMENTARES '!$C:$K,2,0),"")))</f>
        <v xml:space="preserve">ALVENARIA EM TIJOLO CERAMICO FURADO 10X20X20CM, 1/2 VEZ, ASSENTADO EM ARGAMASSA TRACO 1:2:8 (CIMENTO, CAL E AREIA), JUNTAS 12MM                                                                                                                                                                                                                                                                                                                                                                                                                               </v>
      </c>
      <c r="D61" s="190" t="str">
        <f>IF($B61="","",IFERROR(VLOOKUP($B61,SERVIÇOS!$A:$F,3,0),IFERROR(VLOOKUP($B61,'COMPOSIÇÕES COMPLEMENTARES '!$C:$K,3,0),"")))</f>
        <v>M2</v>
      </c>
      <c r="E61" s="191">
        <v>743.41</v>
      </c>
      <c r="F61" s="192">
        <f>IF($B61="","",IFERROR(VLOOKUP($B61,SERVIÇOS!$A:$F,4,0),IFERROR(VLOOKUP($B61,'COMPOSIÇÕES COMPLEMENTARES '!$C:$K,6,0),"")))</f>
        <v>33.22</v>
      </c>
      <c r="G61" s="192">
        <f>IF($B61="","",IFERROR(VLOOKUP($B61,SERVIÇOS!$A:$F,5,0),IFERROR(VLOOKUP($B61,'COMPOSIÇÕES COMPLEMENTARES '!$C:$K,7,0),"")))</f>
        <v>26.31</v>
      </c>
      <c r="H61" s="192">
        <f>IF(E61="","",F61+G61)</f>
        <v>59.53</v>
      </c>
      <c r="I61" s="192">
        <f>IF(E61="","",ROUND((E61*F61),2))</f>
        <v>24696.080000000002</v>
      </c>
      <c r="J61" s="192">
        <f>IF(E61="","",ROUND((E61*G61),2))</f>
        <v>19559.12</v>
      </c>
      <c r="K61" s="192">
        <f>IF(E61="","",ROUND((E61*H61),2))</f>
        <v>44255.199999999997</v>
      </c>
      <c r="L61" s="192"/>
      <c r="M61" s="565"/>
      <c r="N61" s="185">
        <v>743.41</v>
      </c>
      <c r="O61" s="178">
        <v>743.41</v>
      </c>
      <c r="P61" s="177">
        <f t="shared" si="0"/>
        <v>0</v>
      </c>
      <c r="Q61" s="178"/>
      <c r="R61" s="178"/>
      <c r="S61" s="178"/>
      <c r="T61" s="178"/>
      <c r="U61" s="178"/>
      <c r="V61" s="178"/>
      <c r="W61" s="178"/>
      <c r="X61" s="178"/>
      <c r="Y61" s="178"/>
      <c r="Z61" s="178"/>
      <c r="AA61" s="178"/>
      <c r="AB61" s="178"/>
      <c r="AC61" s="178"/>
      <c r="AD61" s="178"/>
      <c r="AE61" s="178"/>
      <c r="AF61" s="178"/>
      <c r="AG61" s="178"/>
      <c r="AH61" s="178"/>
      <c r="AI61" s="178"/>
      <c r="AJ61" s="178"/>
      <c r="AK61" s="179" t="e">
        <f>B61-AL61</f>
        <v>#VALUE!</v>
      </c>
      <c r="AL61" s="179">
        <v>0</v>
      </c>
    </row>
    <row r="62" spans="1:38" s="180" customFormat="1" ht="30" customHeight="1">
      <c r="A62" s="187" t="s">
        <v>240</v>
      </c>
      <c r="B62" s="188" t="s">
        <v>241</v>
      </c>
      <c r="C62" s="189" t="str">
        <f>IF($B62="","",IFERROR(VLOOKUP($B62,SERVIÇOS!$A:$F,2,0),IFERROR(VLOOKUP($B62,'COMPOSIÇÕES COMPLEMENTARES '!$C:$K,2,0),"")))</f>
        <v>ALVENARIA EM TIJOLO CERAMICO FURADO 10X20X20CM, 1 VEZ, ASSENTADOEM ARGAMASSA TRACO 1:2:8 (CIMENTO, CAL E AREIA), JUNTAS 10MM</v>
      </c>
      <c r="D62" s="190" t="str">
        <f>IF($B62="","",IFERROR(VLOOKUP($B62,SERVIÇOS!$A:$F,3,0),IFERROR(VLOOKUP($B62,'COMPOSIÇÕES COMPLEMENTARES '!$C:$K,3,0),"")))</f>
        <v>M2</v>
      </c>
      <c r="E62" s="191">
        <v>143.03</v>
      </c>
      <c r="F62" s="192">
        <f>IF($B62="","",IFERROR(VLOOKUP($B62,SERVIÇOS!$A:$F,4,0),IFERROR(VLOOKUP($B62,'COMPOSIÇÕES COMPLEMENTARES '!$C:$K,6,0),"")))</f>
        <v>66.760000000000005</v>
      </c>
      <c r="G62" s="192">
        <f>IF($B62="","",IFERROR(VLOOKUP($B62,SERVIÇOS!$A:$F,5,0),IFERROR(VLOOKUP($B62,'COMPOSIÇÕES COMPLEMENTARES '!$C:$K,7,0),"")))</f>
        <v>49.99</v>
      </c>
      <c r="H62" s="192">
        <f>IF(E62="","",F62+G62)</f>
        <v>116.75</v>
      </c>
      <c r="I62" s="192">
        <f>IF(E62="","",ROUND((E62*F62),2))</f>
        <v>9548.68</v>
      </c>
      <c r="J62" s="192">
        <f>IF(E62="","",ROUND((E62*G62),2))</f>
        <v>7150.07</v>
      </c>
      <c r="K62" s="192">
        <f>IF(E62="","",ROUND((E62*H62),2))</f>
        <v>16698.75</v>
      </c>
      <c r="L62" s="192"/>
      <c r="M62" s="565"/>
      <c r="N62" s="185">
        <v>143.03</v>
      </c>
      <c r="O62" s="178">
        <v>143.03</v>
      </c>
      <c r="P62" s="177">
        <f t="shared" si="0"/>
        <v>0</v>
      </c>
      <c r="Q62" s="178"/>
      <c r="R62" s="178"/>
      <c r="S62" s="178"/>
      <c r="T62" s="178"/>
      <c r="U62" s="178"/>
      <c r="V62" s="178"/>
      <c r="W62" s="178"/>
      <c r="X62" s="178"/>
      <c r="Y62" s="178"/>
      <c r="Z62" s="178"/>
      <c r="AA62" s="178"/>
      <c r="AB62" s="178"/>
      <c r="AC62" s="178"/>
      <c r="AD62" s="178"/>
      <c r="AE62" s="178"/>
      <c r="AF62" s="178"/>
      <c r="AG62" s="178"/>
      <c r="AH62" s="178"/>
      <c r="AI62" s="178"/>
      <c r="AJ62" s="178"/>
      <c r="AK62" s="179" t="e">
        <f>B62-AL62</f>
        <v>#VALUE!</v>
      </c>
      <c r="AL62" s="179">
        <v>0</v>
      </c>
    </row>
    <row r="63" spans="1:38" s="180" customFormat="1" ht="30" customHeight="1">
      <c r="A63" s="187" t="s">
        <v>242</v>
      </c>
      <c r="B63" s="188" t="s">
        <v>243</v>
      </c>
      <c r="C63" s="189" t="str">
        <f>IF($B63="","",IFERROR(VLOOKUP($B63,SERVIÇOS!$A:$F,2,0),IFERROR(VLOOKUP($B63,'COMPOSIÇÕES COMPLEMENTARES '!$C:$K,2,0),"")))</f>
        <v>DIVISORIA EM GRANITO CINZA, ESP=2CM, POLIDO DUAS FACES, INCLUSIVE ASSENTAMENTO, CONSIDERANDO 5% DE PERDAS PARA O GRANITO</v>
      </c>
      <c r="D63" s="190" t="str">
        <f>IF($B63="","",IFERROR(VLOOKUP($B63,SERVIÇOS!$A:$F,3,0),IFERROR(VLOOKUP($B63,'COMPOSIÇÕES COMPLEMENTARES '!$C:$K,3,0),"")))</f>
        <v>M2</v>
      </c>
      <c r="E63" s="191">
        <v>3.84</v>
      </c>
      <c r="F63" s="192">
        <f>IF($B63="","",IFERROR(VLOOKUP($B63,SERVIÇOS!$A:$F,4,0),IFERROR(VLOOKUP($B63,'COMPOSIÇÕES COMPLEMENTARES '!$C:$K,6,0),"")))</f>
        <v>368.12</v>
      </c>
      <c r="G63" s="192">
        <f>IF($B63="","",IFERROR(VLOOKUP($B63,SERVIÇOS!$A:$F,5,0),IFERROR(VLOOKUP($B63,'COMPOSIÇÕES COMPLEMENTARES '!$C:$K,7,0),"")))</f>
        <v>122.65</v>
      </c>
      <c r="H63" s="192">
        <f>IF(E63="","",F63+G63)</f>
        <v>490.77</v>
      </c>
      <c r="I63" s="192">
        <f>IF(E63="","",ROUND((E63*F63),2))</f>
        <v>1413.58</v>
      </c>
      <c r="J63" s="192">
        <f>IF(E63="","",ROUND((E63*G63),2))</f>
        <v>470.98</v>
      </c>
      <c r="K63" s="192">
        <f>IF(E63="","",ROUND((E63*H63),2))</f>
        <v>1884.56</v>
      </c>
      <c r="L63" s="192"/>
      <c r="M63" s="565"/>
      <c r="N63" s="185">
        <v>3.84</v>
      </c>
      <c r="O63" s="178">
        <v>3.84</v>
      </c>
      <c r="P63" s="177">
        <f t="shared" si="0"/>
        <v>0</v>
      </c>
      <c r="Q63" s="178"/>
      <c r="R63" s="178"/>
      <c r="S63" s="178"/>
      <c r="T63" s="178"/>
      <c r="U63" s="178"/>
      <c r="V63" s="178"/>
      <c r="W63" s="178"/>
      <c r="X63" s="178"/>
      <c r="Y63" s="178"/>
      <c r="Z63" s="178"/>
      <c r="AA63" s="178"/>
      <c r="AB63" s="178"/>
      <c r="AC63" s="178"/>
      <c r="AD63" s="178"/>
      <c r="AE63" s="178"/>
      <c r="AF63" s="178"/>
      <c r="AG63" s="178"/>
      <c r="AH63" s="178"/>
      <c r="AI63" s="178"/>
      <c r="AJ63" s="178"/>
      <c r="AK63" s="179" t="e">
        <f>B63-AL63</f>
        <v>#VALUE!</v>
      </c>
      <c r="AL63" s="179">
        <v>0</v>
      </c>
    </row>
    <row r="64" spans="1:38" s="180" customFormat="1" ht="15" customHeight="1">
      <c r="A64" s="168">
        <v>6</v>
      </c>
      <c r="B64" s="169"/>
      <c r="C64" s="170" t="s">
        <v>245</v>
      </c>
      <c r="D64" s="171"/>
      <c r="E64" s="172"/>
      <c r="F64" s="173"/>
      <c r="G64" s="174"/>
      <c r="H64" s="174"/>
      <c r="I64" s="175">
        <f>ROUND(SUMIF(I65:I68,"&gt;0",I65:I68),2)</f>
        <v>6073.12</v>
      </c>
      <c r="J64" s="175">
        <f>ROUND(SUMIF(J65:J68,"&gt;0",J65:J68),2)</f>
        <v>2027.06</v>
      </c>
      <c r="K64" s="194"/>
      <c r="L64" s="175">
        <f>SUMIF(I64:J64,"&gt;0",I64:J64)</f>
        <v>8100.18</v>
      </c>
      <c r="M64" s="565"/>
      <c r="N64" s="172"/>
      <c r="O64" s="178"/>
      <c r="P64" s="177">
        <f t="shared" si="0"/>
        <v>0</v>
      </c>
      <c r="Q64" s="178"/>
      <c r="R64" s="178"/>
      <c r="S64" s="178"/>
      <c r="T64" s="178"/>
      <c r="U64" s="178"/>
      <c r="V64" s="178"/>
      <c r="W64" s="178"/>
      <c r="X64" s="178"/>
      <c r="Y64" s="178"/>
      <c r="Z64" s="178"/>
      <c r="AA64" s="178"/>
      <c r="AB64" s="178"/>
      <c r="AC64" s="178"/>
      <c r="AD64" s="178"/>
      <c r="AE64" s="178"/>
      <c r="AF64" s="178"/>
      <c r="AG64" s="178"/>
      <c r="AH64" s="178"/>
      <c r="AI64" s="178"/>
      <c r="AJ64" s="178"/>
      <c r="AK64" s="179"/>
      <c r="AL64" s="179"/>
    </row>
    <row r="65" spans="1:39" s="180" customFormat="1" ht="30">
      <c r="A65" s="181" t="s">
        <v>134</v>
      </c>
      <c r="B65" s="182">
        <v>98557</v>
      </c>
      <c r="C65" s="195" t="str">
        <f>IF($B65="","",IFERROR(VLOOKUP($B65,SERVIÇOS!$A:$F,2,0),IFERROR(VLOOKUP($B65,'COMPOSIÇÕES COMPLEMENTARES '!$C:$K,2,0),"")))</f>
        <v>IMPERMEABILIZAÇÃO DE SUPERFÍCIE COM EMULSÃO ASFÁLTICA, 2 DEMÃOS AF_06/2018</v>
      </c>
      <c r="D65" s="184" t="str">
        <f>IF($B65="","",IFERROR(VLOOKUP($B65,SERVIÇOS!$A:$F,3,0),IFERROR(VLOOKUP($B65,'COMPOSIÇÕES COMPLEMENTARES '!$C:$K,3,0),"")))</f>
        <v>M2</v>
      </c>
      <c r="E65" s="185">
        <v>190.78</v>
      </c>
      <c r="F65" s="186">
        <f>IF($B65="","",IFERROR(VLOOKUP($B65,SERVIÇOS!$A:$F,4,0),IFERROR(VLOOKUP($B65,'COMPOSIÇÕES COMPLEMENTARES '!$C:$K,6,0),"")))</f>
        <v>28.24</v>
      </c>
      <c r="G65" s="186">
        <f>IF($B65="","",IFERROR(VLOOKUP($B65,SERVIÇOS!$A:$F,5,0),IFERROR(VLOOKUP($B65,'COMPOSIÇÕES COMPLEMENTARES '!$C:$K,7,0),"")))</f>
        <v>9.14</v>
      </c>
      <c r="H65" s="186">
        <f>IF(E65="","",F65+G65)</f>
        <v>37.379999999999995</v>
      </c>
      <c r="I65" s="186">
        <f>IF(E65="","",ROUND((E65*F65),2))</f>
        <v>5387.63</v>
      </c>
      <c r="J65" s="186">
        <f>IF(E65="","",ROUND((E65*G65),2))</f>
        <v>1743.73</v>
      </c>
      <c r="K65" s="186">
        <f>IF(E65="","",ROUND((E65*H65),2))</f>
        <v>7131.36</v>
      </c>
      <c r="L65" s="186"/>
      <c r="M65" s="565" t="s">
        <v>11699</v>
      </c>
      <c r="N65" s="185">
        <v>190.78</v>
      </c>
      <c r="O65" s="178">
        <v>190.78</v>
      </c>
      <c r="P65" s="177">
        <f t="shared" si="0"/>
        <v>0</v>
      </c>
      <c r="Q65" s="178"/>
      <c r="R65" s="178"/>
      <c r="S65" s="178"/>
      <c r="T65" s="178"/>
      <c r="U65" s="178"/>
      <c r="V65" s="178"/>
      <c r="W65" s="178"/>
      <c r="X65" s="178"/>
      <c r="Y65" s="178"/>
      <c r="Z65" s="178"/>
      <c r="AA65" s="178"/>
      <c r="AB65" s="178"/>
      <c r="AC65" s="178"/>
      <c r="AD65" s="178"/>
      <c r="AE65" s="178"/>
      <c r="AF65" s="178"/>
      <c r="AG65" s="178"/>
      <c r="AH65" s="178"/>
      <c r="AI65" s="178"/>
      <c r="AJ65" s="178"/>
      <c r="AK65" s="179">
        <f>B65-AL65</f>
        <v>98557</v>
      </c>
      <c r="AL65" s="179">
        <v>0</v>
      </c>
    </row>
    <row r="66" spans="1:39" s="180" customFormat="1" ht="30" customHeight="1">
      <c r="A66" s="187" t="s">
        <v>136</v>
      </c>
      <c r="B66" s="188" t="s">
        <v>246</v>
      </c>
      <c r="C66" s="189" t="str">
        <f>IF($B66="","",IFERROR(VLOOKUP($B66,SERVIÇOS!$A:$F,2,0),IFERROR(VLOOKUP($B66,'COMPOSIÇÕES COMPLEMENTARES '!$C:$K,2,0),"")))</f>
        <v>REGULARIZACAO DE PISO/BASE EM ARGAMASSA TRACO 1:3 (CIMENTO E AREIA), ESPESSURA 2,0CM, PREPARO MANUAL</v>
      </c>
      <c r="D66" s="190" t="str">
        <f>IF($B66="","",IFERROR(VLOOKUP($B66,SERVIÇOS!$A:$F,3,0),IFERROR(VLOOKUP($B66,'COMPOSIÇÕES COMPLEMENTARES '!$C:$K,3,0),"")))</f>
        <v>M2</v>
      </c>
      <c r="E66" s="191">
        <v>5.83</v>
      </c>
      <c r="F66" s="192">
        <f>IF($B66="","",IFERROR(VLOOKUP($B66,SERVIÇOS!$A:$F,4,0),IFERROR(VLOOKUP($B66,'COMPOSIÇÕES COMPLEMENTARES '!$C:$K,6,0),"")))</f>
        <v>8.48</v>
      </c>
      <c r="G66" s="192">
        <f>IF($B66="","",IFERROR(VLOOKUP($B66,SERVIÇOS!$A:$F,5,0),IFERROR(VLOOKUP($B66,'COMPOSIÇÕES COMPLEMENTARES '!$C:$K,7,0),"")))</f>
        <v>7.51</v>
      </c>
      <c r="H66" s="192">
        <f>IF(E66="","",F66+G66)</f>
        <v>15.99</v>
      </c>
      <c r="I66" s="192">
        <f>IF(E66="","",ROUND((E66*F66),2))</f>
        <v>49.44</v>
      </c>
      <c r="J66" s="192">
        <f>IF(E66="","",ROUND((E66*G66),2))</f>
        <v>43.78</v>
      </c>
      <c r="K66" s="192">
        <f>IF(E66="","",ROUND((E66*H66),2))</f>
        <v>93.22</v>
      </c>
      <c r="L66" s="192"/>
      <c r="M66" s="565"/>
      <c r="N66" s="185">
        <v>5.83</v>
      </c>
      <c r="O66" s="178">
        <v>5.83</v>
      </c>
      <c r="P66" s="177">
        <f t="shared" si="0"/>
        <v>0</v>
      </c>
      <c r="Q66" s="178"/>
      <c r="R66" s="178"/>
      <c r="S66" s="178"/>
      <c r="T66" s="178"/>
      <c r="U66" s="178"/>
      <c r="V66" s="178"/>
      <c r="W66" s="178"/>
      <c r="X66" s="178"/>
      <c r="Y66" s="178"/>
      <c r="Z66" s="178"/>
      <c r="AA66" s="178"/>
      <c r="AB66" s="178"/>
      <c r="AC66" s="178"/>
      <c r="AD66" s="178"/>
      <c r="AE66" s="178"/>
      <c r="AF66" s="178"/>
      <c r="AG66" s="178"/>
      <c r="AH66" s="178"/>
      <c r="AI66" s="178"/>
      <c r="AJ66" s="178"/>
      <c r="AK66" s="179" t="e">
        <f>B66-AL66</f>
        <v>#VALUE!</v>
      </c>
      <c r="AL66" s="179">
        <v>0</v>
      </c>
    </row>
    <row r="67" spans="1:39" s="180" customFormat="1" ht="30">
      <c r="A67" s="181" t="s">
        <v>138</v>
      </c>
      <c r="B67" s="182">
        <v>98546</v>
      </c>
      <c r="C67" s="195" t="str">
        <f>IF($B67="","",IFERROR(VLOOKUP($B67,SERVIÇOS!$A:$F,2,0),IFERROR(VLOOKUP($B67,'COMPOSIÇÕES COMPLEMENTARES '!$C:$K,2,0),"")))</f>
        <v>IMPERMEABILIZAÇÃO DE SUPERFÍCIE COM MANTA ASFÁLTICA, UMA CAMADA, INCLUSIVE APLICAÇÃO DE PRIMER ASFÁLTICO, E=3MM. AF_06/2018</v>
      </c>
      <c r="D67" s="184" t="str">
        <f>IF($B67="","",IFERROR(VLOOKUP($B67,SERVIÇOS!$A:$F,3,0),IFERROR(VLOOKUP($B67,'COMPOSIÇÕES COMPLEMENTARES '!$C:$K,3,0),"")))</f>
        <v>M2</v>
      </c>
      <c r="E67" s="185">
        <v>5.83</v>
      </c>
      <c r="F67" s="186">
        <f>IF($B67="","",IFERROR(VLOOKUP($B67,SERVIÇOS!$A:$F,4,0),IFERROR(VLOOKUP($B67,'COMPOSIÇÕES COMPLEMENTARES '!$C:$K,6,0),"")))</f>
        <v>70.569999999999993</v>
      </c>
      <c r="G67" s="186">
        <f>IF($B67="","",IFERROR(VLOOKUP($B67,SERVIÇOS!$A:$F,5,0),IFERROR(VLOOKUP($B67,'COMPOSIÇÕES COMPLEMENTARES '!$C:$K,7,0),"")))</f>
        <v>20.53</v>
      </c>
      <c r="H67" s="186">
        <f>IF(E67="","",F67+G67)</f>
        <v>91.1</v>
      </c>
      <c r="I67" s="186">
        <f>IF(E67="","",ROUND((E67*F67),2))</f>
        <v>411.42</v>
      </c>
      <c r="J67" s="186">
        <f>IF(E67="","",ROUND((E67*G67),2))</f>
        <v>119.69</v>
      </c>
      <c r="K67" s="186">
        <f>IF(E67="","",ROUND((E67*H67),2))</f>
        <v>531.11</v>
      </c>
      <c r="L67" s="186"/>
      <c r="M67" s="565"/>
      <c r="N67" s="185">
        <v>5.83</v>
      </c>
      <c r="O67" s="178">
        <v>5.83</v>
      </c>
      <c r="P67" s="177">
        <f t="shared" si="0"/>
        <v>0</v>
      </c>
      <c r="Q67" s="178"/>
      <c r="R67" s="178"/>
      <c r="S67" s="178"/>
      <c r="T67" s="178"/>
      <c r="U67" s="178"/>
      <c r="V67" s="178"/>
      <c r="W67" s="178"/>
      <c r="X67" s="178"/>
      <c r="Y67" s="178"/>
      <c r="Z67" s="178"/>
      <c r="AA67" s="178"/>
      <c r="AB67" s="178"/>
      <c r="AC67" s="178"/>
      <c r="AD67" s="178"/>
      <c r="AE67" s="178"/>
      <c r="AF67" s="178"/>
      <c r="AG67" s="178"/>
      <c r="AH67" s="178"/>
      <c r="AI67" s="178"/>
      <c r="AJ67" s="178"/>
      <c r="AK67" s="179">
        <f>B67-AL67</f>
        <v>98546</v>
      </c>
      <c r="AL67" s="179">
        <v>0</v>
      </c>
    </row>
    <row r="68" spans="1:39" s="180" customFormat="1" ht="30">
      <c r="A68" s="181" t="s">
        <v>140</v>
      </c>
      <c r="B68" s="182">
        <v>98566</v>
      </c>
      <c r="C68" s="195" t="str">
        <f>IF($B68="","",IFERROR(VLOOKUP($B68,SERVIÇOS!$A:$F,2,0),IFERROR(VLOOKUP($B68,'COMPOSIÇÕES COMPLEMENTARES '!$C:$K,2,0),"")))</f>
        <v>PROTEÇÃO MECÂNICA DE SUPERFÍCIE VERTICAL COM ARGAMASSA DE CIMENTO E AREIA, TRAÇO 1:3, E=3CM. AF_06/2018</v>
      </c>
      <c r="D68" s="184" t="str">
        <f>IF($B68="","",IFERROR(VLOOKUP($B68,SERVIÇOS!$A:$F,3,0),IFERROR(VLOOKUP($B68,'COMPOSIÇÕES COMPLEMENTARES '!$C:$K,3,0),"")))</f>
        <v>M2</v>
      </c>
      <c r="E68" s="185">
        <v>5.83</v>
      </c>
      <c r="F68" s="186">
        <f>IF($B68="","",IFERROR(VLOOKUP($B68,SERVIÇOS!$A:$F,4,0),IFERROR(VLOOKUP($B68,'COMPOSIÇÕES COMPLEMENTARES '!$C:$K,6,0),"")))</f>
        <v>38.53</v>
      </c>
      <c r="G68" s="186">
        <f>IF($B68="","",IFERROR(VLOOKUP($B68,SERVIÇOS!$A:$F,5,0),IFERROR(VLOOKUP($B68,'COMPOSIÇÕES COMPLEMENTARES '!$C:$K,7,0),"")))</f>
        <v>20.56</v>
      </c>
      <c r="H68" s="186">
        <f>IF(E68="","",F68+G68)</f>
        <v>59.09</v>
      </c>
      <c r="I68" s="186">
        <f>IF(E68="","",ROUND((E68*F68),2))</f>
        <v>224.63</v>
      </c>
      <c r="J68" s="186">
        <f>IF(E68="","",ROUND((E68*G68),2))</f>
        <v>119.86</v>
      </c>
      <c r="K68" s="186">
        <f>IF(E68="","",ROUND((E68*H68),2))</f>
        <v>344.49</v>
      </c>
      <c r="L68" s="186"/>
      <c r="M68" s="565"/>
      <c r="N68" s="185">
        <v>5.83</v>
      </c>
      <c r="O68" s="178">
        <v>5.83</v>
      </c>
      <c r="P68" s="177">
        <f t="shared" si="0"/>
        <v>0</v>
      </c>
      <c r="Q68" s="178"/>
      <c r="R68" s="178"/>
      <c r="S68" s="178"/>
      <c r="T68" s="178"/>
      <c r="U68" s="178"/>
      <c r="V68" s="178"/>
      <c r="W68" s="178"/>
      <c r="X68" s="178"/>
      <c r="Y68" s="178"/>
      <c r="Z68" s="178"/>
      <c r="AA68" s="178"/>
      <c r="AB68" s="178"/>
      <c r="AC68" s="178"/>
      <c r="AD68" s="178"/>
      <c r="AE68" s="178"/>
      <c r="AF68" s="178"/>
      <c r="AG68" s="178"/>
      <c r="AH68" s="178"/>
      <c r="AI68" s="178"/>
      <c r="AJ68" s="178"/>
      <c r="AK68" s="179">
        <f>B68-AL68</f>
        <v>98566</v>
      </c>
      <c r="AL68" s="179">
        <v>0</v>
      </c>
    </row>
    <row r="69" spans="1:39" s="180" customFormat="1" ht="15" customHeight="1">
      <c r="A69" s="168">
        <v>7</v>
      </c>
      <c r="B69" s="169"/>
      <c r="C69" s="170" t="s">
        <v>247</v>
      </c>
      <c r="D69" s="171"/>
      <c r="E69" s="172"/>
      <c r="F69" s="173"/>
      <c r="G69" s="174"/>
      <c r="H69" s="174"/>
      <c r="I69" s="175">
        <f>ROUND(SUMIF(I70:I78,"&gt;0",I70:I78),2)</f>
        <v>72101.600000000006</v>
      </c>
      <c r="J69" s="175">
        <f>ROUND(SUMIF(J70:J78,"&gt;0",J70:J78),2)</f>
        <v>6088.81</v>
      </c>
      <c r="K69" s="194"/>
      <c r="L69" s="175">
        <f>SUMIF(I69:J69,"&gt;0",I69:J69)</f>
        <v>78190.41</v>
      </c>
      <c r="M69" s="565"/>
      <c r="N69" s="172"/>
      <c r="O69" s="178"/>
      <c r="P69" s="177">
        <f t="shared" si="0"/>
        <v>0</v>
      </c>
      <c r="Q69" s="178"/>
      <c r="R69" s="178"/>
      <c r="S69" s="178"/>
      <c r="T69" s="178"/>
      <c r="U69" s="178"/>
      <c r="V69" s="178"/>
      <c r="W69" s="178"/>
      <c r="X69" s="178"/>
      <c r="Y69" s="178"/>
      <c r="Z69" s="178"/>
      <c r="AA69" s="178"/>
      <c r="AB69" s="178"/>
      <c r="AC69" s="178"/>
      <c r="AD69" s="178"/>
      <c r="AE69" s="178"/>
      <c r="AF69" s="178"/>
      <c r="AG69" s="178"/>
      <c r="AH69" s="178"/>
      <c r="AI69" s="178"/>
      <c r="AJ69" s="178"/>
      <c r="AK69" s="179"/>
      <c r="AL69" s="179"/>
    </row>
    <row r="70" spans="1:39" s="180" customFormat="1" ht="60">
      <c r="A70" s="181" t="s">
        <v>248</v>
      </c>
      <c r="B70" s="182">
        <v>92566</v>
      </c>
      <c r="C70" s="195" t="str">
        <f>IF($B70="","",IFERROR(VLOOKUP($B70,SERVIÇOS!$A:$F,2,0),IFERROR(VLOOKUP($B70,'COMPOSIÇÕES COMPLEMENTARES '!$C:$K,2,0),"")))</f>
        <v>FABRICAÇÃO E INSTALAÇÃO DE ESTRUTURA PONTALETADA DE MADEIRA NÃO APARELHADA PARA TELHADOS COM ATÉ 2 ÁGUAS E PARA TELHA ONDULADA DE FIBROCIMENTO, METÁLICA, PLÁSTICA OU TERMOACÚSTICA, INCLUSO TRANSPORTE VERTICAL. AF_12/2015</v>
      </c>
      <c r="D70" s="184" t="str">
        <f>IF($B70="","",IFERROR(VLOOKUP($B70,SERVIÇOS!$A:$F,3,0),IFERROR(VLOOKUP($B70,'COMPOSIÇÕES COMPLEMENTARES '!$C:$K,3,0),"")))</f>
        <v>M2</v>
      </c>
      <c r="E70" s="185">
        <v>356.95</v>
      </c>
      <c r="F70" s="186">
        <f>IF($B70="","",IFERROR(VLOOKUP($B70,SERVIÇOS!$A:$F,4,0),IFERROR(VLOOKUP($B70,'COMPOSIÇÕES COMPLEMENTARES '!$C:$K,6,0),"")))</f>
        <v>25.09</v>
      </c>
      <c r="G70" s="186">
        <f>IF($B70="","",IFERROR(VLOOKUP($B70,SERVIÇOS!$A:$F,5,0),IFERROR(VLOOKUP($B70,'COMPOSIÇÕES COMPLEMENTARES '!$C:$K,7,0),"")))</f>
        <v>3.48</v>
      </c>
      <c r="H70" s="186">
        <f t="shared" ref="H70:H78" si="15">IF(E70="","",F70+G70)</f>
        <v>28.57</v>
      </c>
      <c r="I70" s="186">
        <f t="shared" ref="I70:I78" si="16">IF(E70="","",ROUND((E70*F70),2))</f>
        <v>8955.8799999999992</v>
      </c>
      <c r="J70" s="186">
        <f t="shared" ref="J70:J78" si="17">IF(E70="","",ROUND((E70*G70),2))</f>
        <v>1242.19</v>
      </c>
      <c r="K70" s="186">
        <f t="shared" ref="K70:K78" si="18">IF(E70="","",ROUND((E70*H70),2))</f>
        <v>10198.06</v>
      </c>
      <c r="L70" s="186"/>
      <c r="M70" s="565"/>
      <c r="N70" s="185">
        <v>356.95</v>
      </c>
      <c r="O70" s="178">
        <v>356.95</v>
      </c>
      <c r="P70" s="177">
        <f t="shared" si="0"/>
        <v>0</v>
      </c>
      <c r="Q70" s="178"/>
      <c r="R70" s="178"/>
      <c r="S70" s="178"/>
      <c r="T70" s="178"/>
      <c r="U70" s="178"/>
      <c r="V70" s="178"/>
      <c r="W70" s="178"/>
      <c r="X70" s="178"/>
      <c r="Y70" s="178"/>
      <c r="Z70" s="178"/>
      <c r="AA70" s="178"/>
      <c r="AB70" s="178"/>
      <c r="AC70" s="178"/>
      <c r="AD70" s="178"/>
      <c r="AE70" s="178"/>
      <c r="AF70" s="178"/>
      <c r="AG70" s="178"/>
      <c r="AH70" s="178"/>
      <c r="AI70" s="178"/>
      <c r="AJ70" s="178"/>
      <c r="AK70" s="179">
        <f>B70-AL70</f>
        <v>92566</v>
      </c>
      <c r="AL70" s="179">
        <v>0</v>
      </c>
    </row>
    <row r="71" spans="1:39" s="180" customFormat="1" ht="48.75" customHeight="1">
      <c r="A71" s="181" t="s">
        <v>249</v>
      </c>
      <c r="B71" s="529">
        <v>94207</v>
      </c>
      <c r="C71" s="530" t="str">
        <f>IF($B71="","",IFERROR(VLOOKUP($B71,SERVIÇOS!$A:$F,2,0),IFERROR(VLOOKUP($B71,'COMPOSIÇÕES COMPLEMENTARES '!$C:$K,2,0),"")))</f>
        <v>TELHAMENTO COM TELHA ONDULADA DE FIBROCIMENTO E = 6 MM, COM RECOBRIMENTO LATERAL DE 1/4 DE ONDA PARA TELHADO COM INCLINAÇÃO MAIOR QUE 10°, COM ATÉ 2 ÁGUAS, INCLUSO IÇAMENTO. AF_07/2019</v>
      </c>
      <c r="D71" s="205" t="s">
        <v>704</v>
      </c>
      <c r="E71" s="206">
        <v>370</v>
      </c>
      <c r="F71" s="207">
        <v>27.77</v>
      </c>
      <c r="G71" s="207">
        <v>3.6</v>
      </c>
      <c r="H71" s="207">
        <f t="shared" si="15"/>
        <v>31.37</v>
      </c>
      <c r="I71" s="207">
        <f t="shared" si="16"/>
        <v>10274.9</v>
      </c>
      <c r="J71" s="207">
        <f t="shared" si="17"/>
        <v>1332</v>
      </c>
      <c r="K71" s="207">
        <f t="shared" si="18"/>
        <v>11606.9</v>
      </c>
      <c r="L71" s="207"/>
      <c r="M71" s="566" t="s">
        <v>11704</v>
      </c>
      <c r="N71" s="206"/>
      <c r="O71" s="180">
        <v>370</v>
      </c>
      <c r="P71" s="177">
        <f t="shared" si="0"/>
        <v>370</v>
      </c>
      <c r="AL71" s="179"/>
      <c r="AM71" s="179"/>
    </row>
    <row r="72" spans="1:39" s="180" customFormat="1" ht="31.5" customHeight="1">
      <c r="A72" s="187" t="s">
        <v>251</v>
      </c>
      <c r="B72" s="188">
        <v>94223</v>
      </c>
      <c r="C72" s="189" t="str">
        <f>IF($B72="","",IFERROR(VLOOKUP($B72,SERVIÇOS!$A:$F,2,0),IFERROR(VLOOKUP($B72,'COMPOSIÇÕES COMPLEMENTARES '!$C:$K,2,0),"")))</f>
        <v>CUMEEIRA PARA TELHA DE FIBROCIMENTO ONDULADA E = 6 MM, INCLUSO ACESSÓRIOS DE FIXAÇÃO E IÇAMENTO. AF_07/2019</v>
      </c>
      <c r="D72" s="190" t="str">
        <f>IF($B72="","",IFERROR(VLOOKUP($B72,SERVIÇOS!$A:$F,3,0),IFERROR(VLOOKUP($B72,'COMPOSIÇÕES COMPLEMENTARES '!$C:$K,3,0),"")))</f>
        <v>M</v>
      </c>
      <c r="E72" s="191">
        <v>10.15</v>
      </c>
      <c r="F72" s="192">
        <f>IF($B72="","",IFERROR(VLOOKUP($B72,SERVIÇOS!$A:$F,4,0),IFERROR(VLOOKUP($B72,'COMPOSIÇÕES COMPLEMENTARES '!$C:$K,6,0),"")))</f>
        <v>76.180000000000007</v>
      </c>
      <c r="G72" s="192">
        <f>IF($B72="","",IFERROR(VLOOKUP($B72,SERVIÇOS!$A:$F,5,0),IFERROR(VLOOKUP($B72,'COMPOSIÇÕES COMPLEMENTARES '!$C:$K,7,0),"")))</f>
        <v>2.0499999999999998</v>
      </c>
      <c r="H72" s="192">
        <f t="shared" si="15"/>
        <v>78.23</v>
      </c>
      <c r="I72" s="192">
        <f t="shared" si="16"/>
        <v>773.23</v>
      </c>
      <c r="J72" s="192">
        <f t="shared" si="17"/>
        <v>20.81</v>
      </c>
      <c r="K72" s="192">
        <f t="shared" si="18"/>
        <v>794.03</v>
      </c>
      <c r="L72" s="192"/>
      <c r="M72" s="566" t="s">
        <v>11704</v>
      </c>
      <c r="N72" s="185">
        <v>16.899999999999999</v>
      </c>
      <c r="O72" s="178">
        <v>10.15</v>
      </c>
      <c r="P72" s="177">
        <f t="shared" si="0"/>
        <v>-6.7499999999999982</v>
      </c>
      <c r="Q72" s="178"/>
      <c r="R72" s="178"/>
      <c r="S72" s="178"/>
      <c r="T72" s="178"/>
      <c r="U72" s="178"/>
      <c r="V72" s="178"/>
      <c r="W72" s="178"/>
      <c r="X72" s="178"/>
      <c r="Y72" s="178"/>
      <c r="Z72" s="178"/>
      <c r="AA72" s="178"/>
      <c r="AB72" s="178"/>
      <c r="AC72" s="178"/>
      <c r="AD72" s="178"/>
      <c r="AE72" s="178"/>
      <c r="AF72" s="178"/>
      <c r="AG72" s="178"/>
      <c r="AH72" s="178"/>
      <c r="AI72" s="178"/>
      <c r="AJ72" s="178"/>
      <c r="AK72" s="179">
        <f>B72-AL72</f>
        <v>94223</v>
      </c>
      <c r="AL72" s="179">
        <v>0</v>
      </c>
    </row>
    <row r="73" spans="1:39" s="180" customFormat="1" ht="18.75" customHeight="1">
      <c r="A73" s="181" t="s">
        <v>11661</v>
      </c>
      <c r="B73" s="529">
        <v>94223</v>
      </c>
      <c r="C73" s="195" t="str">
        <f>IF($B73="","",IFERROR(VLOOKUP($B73,SERVIÇOS!$A:$F,2,0),IFERROR(VLOOKUP($B73,'COMPOSIÇÕES COMPLEMENTARES '!$C:$K,2,0),"")))</f>
        <v>CUMEEIRA PARA TELHA DE FIBROCIMENTO ONDULADA E = 6 MM, INCLUSO ACESSÓRIOS DE FIXAÇÃO E IÇAMENTO. AF_07/2019</v>
      </c>
      <c r="D73" s="205" t="s">
        <v>727</v>
      </c>
      <c r="E73" s="206">
        <v>10.15</v>
      </c>
      <c r="F73" s="207">
        <v>36.69</v>
      </c>
      <c r="G73" s="207">
        <v>2.69</v>
      </c>
      <c r="H73" s="207">
        <f t="shared" si="15"/>
        <v>39.379999999999995</v>
      </c>
      <c r="I73" s="207">
        <f t="shared" si="16"/>
        <v>372.4</v>
      </c>
      <c r="J73" s="207">
        <f t="shared" si="17"/>
        <v>27.3</v>
      </c>
      <c r="K73" s="207">
        <f t="shared" si="18"/>
        <v>399.71</v>
      </c>
      <c r="L73" s="207"/>
      <c r="M73" s="566" t="s">
        <v>11704</v>
      </c>
      <c r="N73" s="206"/>
      <c r="O73" s="180">
        <v>10.15</v>
      </c>
      <c r="P73" s="177">
        <f t="shared" si="0"/>
        <v>10.15</v>
      </c>
      <c r="AL73" s="179"/>
      <c r="AM73" s="179"/>
    </row>
    <row r="74" spans="1:39" s="180" customFormat="1" ht="31.5" customHeight="1">
      <c r="A74" s="187" t="s">
        <v>251</v>
      </c>
      <c r="B74" s="188">
        <v>94223</v>
      </c>
      <c r="C74" s="189" t="str">
        <f>IF($B74="","",IFERROR(VLOOKUP($B74,SERVIÇOS!$A:$F,2,0),IFERROR(VLOOKUP($B74,'COMPOSIÇÕES COMPLEMENTARES '!$C:$K,2,0),"")))</f>
        <v>CUMEEIRA PARA TELHA DE FIBROCIMENTO ONDULADA E = 6 MM, INCLUSO ACESSÓRIOS DE FIXAÇÃO E IÇAMENTO. AF_07/2019</v>
      </c>
      <c r="D74" s="190" t="str">
        <f>IF($B74="","",IFERROR(VLOOKUP($B74,SERVIÇOS!$A:$F,3,0),IFERROR(VLOOKUP($B74,'COMPOSIÇÕES COMPLEMENTARES '!$C:$K,3,0),"")))</f>
        <v>M</v>
      </c>
      <c r="E74" s="191">
        <v>10.15</v>
      </c>
      <c r="F74" s="192">
        <f>IF($B74="","",IFERROR(VLOOKUP($B74,SERVIÇOS!$A:$F,4,0),IFERROR(VLOOKUP($B74,'COMPOSIÇÕES COMPLEMENTARES '!$C:$K,6,0),"")))</f>
        <v>76.180000000000007</v>
      </c>
      <c r="G74" s="192">
        <f>IF($B74="","",IFERROR(VLOOKUP($B74,SERVIÇOS!$A:$F,5,0),IFERROR(VLOOKUP($B74,'COMPOSIÇÕES COMPLEMENTARES '!$C:$K,7,0),"")))</f>
        <v>2.0499999999999998</v>
      </c>
      <c r="H74" s="192">
        <f t="shared" ref="H74" si="19">IF(E74="","",F74+G74)</f>
        <v>78.23</v>
      </c>
      <c r="I74" s="192">
        <f t="shared" ref="I74" si="20">IF(E74="","",ROUND((E74*F74),2))</f>
        <v>773.23</v>
      </c>
      <c r="J74" s="192">
        <f t="shared" ref="J74" si="21">IF(E74="","",ROUND((E74*G74),2))</f>
        <v>20.81</v>
      </c>
      <c r="K74" s="192">
        <f t="shared" ref="K74" si="22">IF(E74="","",ROUND((E74*H74),2))</f>
        <v>794.03</v>
      </c>
      <c r="L74" s="192"/>
      <c r="M74" s="566" t="s">
        <v>11704</v>
      </c>
      <c r="N74" s="185">
        <v>16.899999999999999</v>
      </c>
      <c r="O74" s="178">
        <v>10.15</v>
      </c>
      <c r="P74" s="177">
        <f t="shared" ref="P74" si="23">O74-N74</f>
        <v>-6.7499999999999982</v>
      </c>
      <c r="Q74" s="178"/>
      <c r="R74" s="178"/>
      <c r="S74" s="178"/>
      <c r="T74" s="178"/>
      <c r="U74" s="178"/>
      <c r="V74" s="178"/>
      <c r="W74" s="178"/>
      <c r="X74" s="178"/>
      <c r="Y74" s="178"/>
      <c r="Z74" s="178"/>
      <c r="AA74" s="178"/>
      <c r="AB74" s="178"/>
      <c r="AC74" s="178"/>
      <c r="AD74" s="178"/>
      <c r="AE74" s="178"/>
      <c r="AF74" s="178"/>
      <c r="AG74" s="178"/>
      <c r="AH74" s="178"/>
      <c r="AI74" s="178"/>
      <c r="AJ74" s="178"/>
      <c r="AK74" s="179">
        <f>B74-AL74</f>
        <v>94223</v>
      </c>
      <c r="AL74" s="179">
        <v>0</v>
      </c>
    </row>
    <row r="75" spans="1:39" s="180" customFormat="1" ht="30">
      <c r="A75" s="181" t="s">
        <v>11662</v>
      </c>
      <c r="B75" s="182">
        <v>94213</v>
      </c>
      <c r="C75" s="195" t="str">
        <f>IF($B75="","",IFERROR(VLOOKUP($B75,SERVIÇOS!$A:$F,2,0),IFERROR(VLOOKUP($B75,'COMPOSIÇÕES COMPLEMENTARES '!$C:$K,2,0),"")))</f>
        <v>TELHAMENTO COM TELHA DE AÇO/ALUMÍNIO E = 0,5 MM, COM ATÉ 2 ÁGUAS, INCLUSO IÇAMENTO. AF_07/2019</v>
      </c>
      <c r="D75" s="184" t="str">
        <f>IF($B75="","",IFERROR(VLOOKUP($B75,SERVIÇOS!$A:$F,3,0),IFERROR(VLOOKUP($B75,'COMPOSIÇÕES COMPLEMENTARES '!$C:$K,3,0),"")))</f>
        <v>M2</v>
      </c>
      <c r="E75" s="185">
        <v>20.51</v>
      </c>
      <c r="F75" s="186">
        <f>IF($B75="","",IFERROR(VLOOKUP($B75,SERVIÇOS!$A:$F,4,0),IFERROR(VLOOKUP($B75,'COMPOSIÇÕES COMPLEMENTARES '!$C:$K,6,0),"")))</f>
        <v>85.29</v>
      </c>
      <c r="G75" s="186">
        <f>IF($B75="","",IFERROR(VLOOKUP($B75,SERVIÇOS!$A:$F,5,0),IFERROR(VLOOKUP($B75,'COMPOSIÇÕES COMPLEMENTARES '!$C:$K,7,0),"")))</f>
        <v>2.86</v>
      </c>
      <c r="H75" s="186">
        <f t="shared" si="15"/>
        <v>88.15</v>
      </c>
      <c r="I75" s="186">
        <f t="shared" si="16"/>
        <v>1749.3</v>
      </c>
      <c r="J75" s="186">
        <f t="shared" si="17"/>
        <v>58.66</v>
      </c>
      <c r="K75" s="186">
        <f t="shared" si="18"/>
        <v>1807.96</v>
      </c>
      <c r="L75" s="186"/>
      <c r="M75" s="565"/>
      <c r="N75" s="185">
        <v>20.51</v>
      </c>
      <c r="O75" s="178">
        <v>20.51</v>
      </c>
      <c r="P75" s="177">
        <f t="shared" si="0"/>
        <v>0</v>
      </c>
      <c r="Q75" s="178"/>
      <c r="R75" s="178"/>
      <c r="S75" s="178"/>
      <c r="T75" s="178"/>
      <c r="U75" s="178"/>
      <c r="V75" s="178"/>
      <c r="W75" s="178"/>
      <c r="X75" s="178"/>
      <c r="Y75" s="178"/>
      <c r="Z75" s="178"/>
      <c r="AA75" s="178"/>
      <c r="AB75" s="178"/>
      <c r="AC75" s="178"/>
      <c r="AD75" s="178"/>
      <c r="AE75" s="178"/>
      <c r="AF75" s="178"/>
      <c r="AG75" s="178"/>
      <c r="AH75" s="178"/>
      <c r="AI75" s="178"/>
      <c r="AJ75" s="178"/>
      <c r="AK75" s="179">
        <f>B75-AL75</f>
        <v>94213</v>
      </c>
      <c r="AL75" s="179">
        <v>0</v>
      </c>
    </row>
    <row r="76" spans="1:39" s="180" customFormat="1" ht="30">
      <c r="A76" s="181" t="s">
        <v>11663</v>
      </c>
      <c r="B76" s="182">
        <v>94227</v>
      </c>
      <c r="C76" s="195" t="str">
        <f>IF($B76="","",IFERROR(VLOOKUP($B76,SERVIÇOS!$A:$F,2,0),IFERROR(VLOOKUP($B76,'COMPOSIÇÕES COMPLEMENTARES '!$C:$K,2,0),"")))</f>
        <v>CALHA EM CHAPA DE AÇO GALVANIZADO NÚMERO 24, DESENVOLVIMENTO DE 33 CM, INCLUSO TRANSPORTE VERTICAL. AF_07/2019</v>
      </c>
      <c r="D76" s="184" t="str">
        <f>IF($B76="","",IFERROR(VLOOKUP($B76,SERVIÇOS!$A:$F,3,0),IFERROR(VLOOKUP($B76,'COMPOSIÇÕES COMPLEMENTARES '!$C:$K,3,0),"")))</f>
        <v>M</v>
      </c>
      <c r="E76" s="185">
        <v>89.4</v>
      </c>
      <c r="F76" s="186">
        <f>IF($B76="","",IFERROR(VLOOKUP($B76,SERVIÇOS!$A:$F,4,0),IFERROR(VLOOKUP($B76,'COMPOSIÇÕES COMPLEMENTARES '!$C:$K,6,0),"")))</f>
        <v>67.94</v>
      </c>
      <c r="G76" s="186">
        <f>IF($B76="","",IFERROR(VLOOKUP($B76,SERVIÇOS!$A:$F,5,0),IFERROR(VLOOKUP($B76,'COMPOSIÇÕES COMPLEMENTARES '!$C:$K,7,0),"")))</f>
        <v>7.5</v>
      </c>
      <c r="H76" s="186">
        <f t="shared" si="15"/>
        <v>75.44</v>
      </c>
      <c r="I76" s="186">
        <f t="shared" si="16"/>
        <v>6073.84</v>
      </c>
      <c r="J76" s="186">
        <f t="shared" si="17"/>
        <v>670.5</v>
      </c>
      <c r="K76" s="186">
        <f t="shared" si="18"/>
        <v>6744.34</v>
      </c>
      <c r="L76" s="186"/>
      <c r="M76" s="565"/>
      <c r="N76" s="185">
        <v>89.4</v>
      </c>
      <c r="O76" s="178">
        <v>89.4</v>
      </c>
      <c r="P76" s="177">
        <f t="shared" ref="P76:P139" si="24">O76-N76</f>
        <v>0</v>
      </c>
      <c r="Q76" s="178"/>
      <c r="R76" s="178"/>
      <c r="S76" s="178"/>
      <c r="T76" s="178"/>
      <c r="U76" s="178"/>
      <c r="V76" s="178"/>
      <c r="W76" s="178"/>
      <c r="X76" s="178"/>
      <c r="Y76" s="178"/>
      <c r="Z76" s="178"/>
      <c r="AA76" s="178"/>
      <c r="AB76" s="178"/>
      <c r="AC76" s="178"/>
      <c r="AD76" s="178"/>
      <c r="AE76" s="178"/>
      <c r="AF76" s="178"/>
      <c r="AG76" s="178"/>
      <c r="AH76" s="178"/>
      <c r="AI76" s="178"/>
      <c r="AJ76" s="178"/>
      <c r="AK76" s="179">
        <f>B76-AL76</f>
        <v>94227</v>
      </c>
      <c r="AL76" s="179">
        <v>0</v>
      </c>
    </row>
    <row r="77" spans="1:39" s="180" customFormat="1" ht="30">
      <c r="A77" s="181" t="s">
        <v>11664</v>
      </c>
      <c r="B77" s="182">
        <v>94231</v>
      </c>
      <c r="C77" s="195" t="str">
        <f>IF($B77="","",IFERROR(VLOOKUP($B77,SERVIÇOS!$A:$F,2,0),IFERROR(VLOOKUP($B77,'COMPOSIÇÕES COMPLEMENTARES '!$C:$K,2,0),"")))</f>
        <v>RUFO EM CHAPA DE AÇO GALVANIZADO NÚMERO 24, CORTE DE 25 CM, INCLUSO TRANSPORTE VERTICAL. AF_07/2019</v>
      </c>
      <c r="D77" s="184" t="str">
        <f>IF($B77="","",IFERROR(VLOOKUP($B77,SERVIÇOS!$A:$F,3,0),IFERROR(VLOOKUP($B77,'COMPOSIÇÕES COMPLEMENTARES '!$C:$K,3,0),"")))</f>
        <v>M</v>
      </c>
      <c r="E77" s="185">
        <v>348.27</v>
      </c>
      <c r="F77" s="186">
        <f>IF($B77="","",IFERROR(VLOOKUP($B77,SERVIÇOS!$A:$F,4,0),IFERROR(VLOOKUP($B77,'COMPOSIÇÕES COMPLEMENTARES '!$C:$K,6,0),"")))</f>
        <v>54.15</v>
      </c>
      <c r="G77" s="186">
        <f>IF($B77="","",IFERROR(VLOOKUP($B77,SERVIÇOS!$A:$F,5,0),IFERROR(VLOOKUP($B77,'COMPOSIÇÕES COMPLEMENTARES '!$C:$K,7,0),"")))</f>
        <v>5.18</v>
      </c>
      <c r="H77" s="186">
        <f t="shared" si="15"/>
        <v>59.33</v>
      </c>
      <c r="I77" s="186">
        <f t="shared" si="16"/>
        <v>18858.82</v>
      </c>
      <c r="J77" s="186">
        <f t="shared" si="17"/>
        <v>1804.04</v>
      </c>
      <c r="K77" s="186">
        <f t="shared" si="18"/>
        <v>20662.86</v>
      </c>
      <c r="L77" s="186"/>
      <c r="M77" s="565"/>
      <c r="N77" s="185">
        <v>348.27</v>
      </c>
      <c r="O77" s="178">
        <v>348.27</v>
      </c>
      <c r="P77" s="177">
        <f t="shared" si="24"/>
        <v>0</v>
      </c>
      <c r="Q77" s="178"/>
      <c r="R77" s="178"/>
      <c r="S77" s="178"/>
      <c r="T77" s="178"/>
      <c r="U77" s="178"/>
      <c r="V77" s="178"/>
      <c r="W77" s="178"/>
      <c r="X77" s="178"/>
      <c r="Y77" s="178"/>
      <c r="Z77" s="178"/>
      <c r="AA77" s="178"/>
      <c r="AB77" s="178"/>
      <c r="AC77" s="178"/>
      <c r="AD77" s="178"/>
      <c r="AE77" s="178"/>
      <c r="AF77" s="178"/>
      <c r="AG77" s="178"/>
      <c r="AH77" s="178"/>
      <c r="AI77" s="178"/>
      <c r="AJ77" s="178"/>
      <c r="AK77" s="179">
        <f>B77-AL77</f>
        <v>94231</v>
      </c>
      <c r="AL77" s="179">
        <v>0</v>
      </c>
    </row>
    <row r="78" spans="1:39" s="180" customFormat="1" ht="31.5" customHeight="1">
      <c r="A78" s="187" t="s">
        <v>11665</v>
      </c>
      <c r="B78" s="188" t="s">
        <v>254</v>
      </c>
      <c r="C78" s="572" t="str">
        <f>IF($B78="","",IFERROR(VLOOKUP($B78,SERVIÇOS!$A:$F,2,0),IFERROR(VLOOKUP($B78,'COMPOSIÇÕES COMPLEMENTARES '!$C:$K,2,0),"")))</f>
        <v>PERFIL PA-42 EM ALUMINIO EXTRUDADO</v>
      </c>
      <c r="D78" s="190" t="str">
        <f>IF($B78="","",IFERROR(VLOOKUP($B78,SERVIÇOS!$A:$F,3,0),IFERROR(VLOOKUP($B78,'COMPOSIÇÕES COMPLEMENTARES '!$C:$K,3,0),"")))</f>
        <v>M</v>
      </c>
      <c r="E78" s="191">
        <v>250</v>
      </c>
      <c r="F78" s="192">
        <f>IF($B78="","",IFERROR(VLOOKUP($B78,SERVIÇOS!$A:$F,4,0),IFERROR(VLOOKUP($B78,'COMPOSIÇÕES COMPLEMENTARES '!$C:$K,6,0),"")))</f>
        <v>97.08</v>
      </c>
      <c r="G78" s="192">
        <f>IF($B78="","",IFERROR(VLOOKUP($B78,SERVIÇOS!$A:$F,5,0),IFERROR(VLOOKUP($B78,'COMPOSIÇÕES COMPLEMENTARES '!$C:$K,7,0),"")))</f>
        <v>3.65</v>
      </c>
      <c r="H78" s="192">
        <f t="shared" si="15"/>
        <v>100.73</v>
      </c>
      <c r="I78" s="192">
        <f t="shared" si="16"/>
        <v>24270</v>
      </c>
      <c r="J78" s="192">
        <f t="shared" si="17"/>
        <v>912.5</v>
      </c>
      <c r="K78" s="192">
        <f t="shared" si="18"/>
        <v>25182.5</v>
      </c>
      <c r="L78" s="192"/>
      <c r="M78" s="566"/>
      <c r="N78" s="185">
        <v>252.2</v>
      </c>
      <c r="O78" s="178">
        <v>252.2</v>
      </c>
      <c r="P78" s="177">
        <f t="shared" si="24"/>
        <v>0</v>
      </c>
      <c r="Q78" s="178"/>
      <c r="R78" s="178"/>
      <c r="S78" s="178"/>
      <c r="T78" s="178"/>
      <c r="U78" s="178"/>
      <c r="V78" s="178"/>
      <c r="W78" s="178"/>
      <c r="X78" s="178"/>
      <c r="Y78" s="178"/>
      <c r="Z78" s="178"/>
      <c r="AA78" s="178"/>
      <c r="AB78" s="178"/>
      <c r="AC78" s="178"/>
      <c r="AD78" s="178"/>
      <c r="AE78" s="178"/>
      <c r="AF78" s="178"/>
      <c r="AG78" s="178"/>
      <c r="AH78" s="178"/>
      <c r="AI78" s="178"/>
      <c r="AJ78" s="178"/>
      <c r="AK78" s="179" t="e">
        <f>B78-AL78</f>
        <v>#VALUE!</v>
      </c>
      <c r="AL78" s="179">
        <v>0</v>
      </c>
    </row>
    <row r="79" spans="1:39" s="180" customFormat="1" ht="15" customHeight="1">
      <c r="A79" s="168">
        <v>8</v>
      </c>
      <c r="B79" s="169"/>
      <c r="C79" s="170" t="s">
        <v>255</v>
      </c>
      <c r="D79" s="171"/>
      <c r="E79" s="172"/>
      <c r="F79" s="173"/>
      <c r="G79" s="174"/>
      <c r="H79" s="174"/>
      <c r="I79" s="175">
        <f>ROUND(SUMIF(I80:I107,"&gt;0",I80:I107),2)</f>
        <v>163089.4</v>
      </c>
      <c r="J79" s="175">
        <f>ROUND(SUMIF(J80:J107,"&gt;0",J80:J107),2)</f>
        <v>90634.25</v>
      </c>
      <c r="K79" s="194"/>
      <c r="L79" s="175">
        <f>SUMIF(I79:J79,"&gt;0",I79:J79)</f>
        <v>253723.65</v>
      </c>
      <c r="M79" s="565"/>
      <c r="N79" s="172"/>
      <c r="O79" s="178"/>
      <c r="P79" s="177">
        <f t="shared" si="24"/>
        <v>0</v>
      </c>
      <c r="Q79" s="178"/>
      <c r="R79" s="178"/>
      <c r="S79" s="178"/>
      <c r="T79" s="178"/>
      <c r="U79" s="178"/>
      <c r="V79" s="178"/>
      <c r="W79" s="178"/>
      <c r="X79" s="178"/>
      <c r="Y79" s="178"/>
      <c r="Z79" s="178"/>
      <c r="AA79" s="178"/>
      <c r="AB79" s="178"/>
      <c r="AC79" s="178"/>
      <c r="AD79" s="178"/>
      <c r="AE79" s="178"/>
      <c r="AF79" s="178"/>
      <c r="AG79" s="178"/>
      <c r="AH79" s="178"/>
      <c r="AI79" s="178"/>
      <c r="AJ79" s="178"/>
      <c r="AK79" s="179"/>
      <c r="AL79" s="179"/>
    </row>
    <row r="80" spans="1:39" s="180" customFormat="1" ht="15" customHeight="1">
      <c r="A80" s="198" t="s">
        <v>256</v>
      </c>
      <c r="B80" s="199"/>
      <c r="C80" s="183" t="s">
        <v>257</v>
      </c>
      <c r="D80" s="200" t="str">
        <f>IF($B80="","",IFERROR(VLOOKUP($B80,SERVIÇOS!$A:$F,3,0),IFERROR(VLOOKUP($B80,'COMPOSIÇÕES COMPLEMENTARES '!$C:$K,3,0),"")))</f>
        <v/>
      </c>
      <c r="E80" s="201"/>
      <c r="F80" s="202" t="str">
        <f>IF($B80="","",IFERROR(VLOOKUP($B80,SERVIÇOS!$A:$F,4,0),IFERROR(VLOOKUP($B80,'COMPOSIÇÕES COMPLEMENTARES '!$C:$K,6,0),"")))</f>
        <v/>
      </c>
      <c r="G80" s="202" t="str">
        <f>IF($B80="","",IFERROR(VLOOKUP($B80,SERVIÇOS!$A:$F,5,0),IFERROR(VLOOKUP($B80,'COMPOSIÇÕES COMPLEMENTARES '!$C:$K,7,0),"")))</f>
        <v/>
      </c>
      <c r="H80" s="202" t="str">
        <f t="shared" ref="H80:H107" si="25">IF(E80="","",F80+G80)</f>
        <v/>
      </c>
      <c r="I80" s="202" t="str">
        <f t="shared" ref="I80:I107" si="26">IF(E80="","",ROUND((E80*F80),2))</f>
        <v/>
      </c>
      <c r="J80" s="202" t="str">
        <f t="shared" ref="J80:J107" si="27">IF(E80="","",ROUND((E80*G80),2))</f>
        <v/>
      </c>
      <c r="K80" s="202" t="str">
        <f t="shared" ref="K80:K107" si="28">IF(E80="","",ROUND((E80*H80),2))</f>
        <v/>
      </c>
      <c r="L80" s="202">
        <f>SUM(K81:K93)</f>
        <v>136794.86000000002</v>
      </c>
      <c r="M80" s="565"/>
      <c r="N80" s="201"/>
      <c r="O80" s="178"/>
      <c r="P80" s="177">
        <f t="shared" si="24"/>
        <v>0</v>
      </c>
      <c r="Q80" s="178"/>
      <c r="R80" s="178"/>
      <c r="S80" s="178"/>
      <c r="T80" s="178"/>
      <c r="U80" s="178"/>
      <c r="V80" s="178"/>
      <c r="W80" s="178"/>
      <c r="X80" s="178"/>
      <c r="Y80" s="178"/>
      <c r="Z80" s="178"/>
      <c r="AA80" s="178"/>
      <c r="AB80" s="178"/>
      <c r="AC80" s="178"/>
      <c r="AD80" s="178"/>
      <c r="AE80" s="178"/>
      <c r="AF80" s="178"/>
      <c r="AG80" s="178"/>
      <c r="AH80" s="178"/>
      <c r="AI80" s="178"/>
      <c r="AJ80" s="178"/>
      <c r="AK80" s="179">
        <f>B80-AL80</f>
        <v>0</v>
      </c>
      <c r="AL80" s="179">
        <v>0</v>
      </c>
    </row>
    <row r="81" spans="1:38" s="180" customFormat="1" ht="27" customHeight="1">
      <c r="A81" s="181" t="s">
        <v>258</v>
      </c>
      <c r="B81" s="182">
        <v>96620</v>
      </c>
      <c r="C81" s="195" t="str">
        <f>IF($B81="","",IFERROR(VLOOKUP($B81,SERVIÇOS!$A:$F,2,0),IFERROR(VLOOKUP($B81,'COMPOSIÇÕES COMPLEMENTARES '!$C:$K,2,0),"")))</f>
        <v>LASTRO DE CONCRETO MAGRO, APLICADO EM PISOS, LAJES SOBRE SOLO OU RADIERS. AF_08/2017</v>
      </c>
      <c r="D81" s="184" t="str">
        <f>IF($B81="","",IFERROR(VLOOKUP($B81,SERVIÇOS!$A:$F,3,0),IFERROR(VLOOKUP($B81,'COMPOSIÇÕES COMPLEMENTARES '!$C:$K,3,0),"")))</f>
        <v>M3</v>
      </c>
      <c r="E81" s="185">
        <v>31.484999999999999</v>
      </c>
      <c r="F81" s="186">
        <f>IF($B81="","",IFERROR(VLOOKUP($B81,SERVIÇOS!$A:$F,4,0),IFERROR(VLOOKUP($B81,'COMPOSIÇÕES COMPLEMENTARES '!$C:$K,6,0),"")))</f>
        <v>326.95999999999998</v>
      </c>
      <c r="G81" s="186">
        <f>IF($B81="","",IFERROR(VLOOKUP($B81,SERVIÇOS!$A:$F,5,0),IFERROR(VLOOKUP($B81,'COMPOSIÇÕES COMPLEMENTARES '!$C:$K,7,0),"")))</f>
        <v>173.87</v>
      </c>
      <c r="H81" s="186">
        <f t="shared" si="25"/>
        <v>500.83</v>
      </c>
      <c r="I81" s="186">
        <f t="shared" si="26"/>
        <v>10294.34</v>
      </c>
      <c r="J81" s="186">
        <f t="shared" si="27"/>
        <v>5474.3</v>
      </c>
      <c r="K81" s="186">
        <f t="shared" si="28"/>
        <v>15768.63</v>
      </c>
      <c r="L81" s="186"/>
      <c r="M81" s="565"/>
      <c r="N81" s="185">
        <v>314.85000000000002</v>
      </c>
      <c r="O81" s="178">
        <v>314.85000000000002</v>
      </c>
      <c r="P81" s="177">
        <f t="shared" si="24"/>
        <v>0</v>
      </c>
      <c r="Q81" s="178"/>
      <c r="R81" s="178"/>
      <c r="S81" s="178"/>
      <c r="T81" s="178"/>
      <c r="U81" s="178"/>
      <c r="V81" s="178"/>
      <c r="W81" s="178"/>
      <c r="X81" s="178"/>
      <c r="Y81" s="178"/>
      <c r="Z81" s="178"/>
      <c r="AA81" s="178"/>
      <c r="AB81" s="178"/>
      <c r="AC81" s="178"/>
      <c r="AD81" s="178"/>
      <c r="AE81" s="178"/>
      <c r="AF81" s="178"/>
      <c r="AG81" s="178"/>
      <c r="AH81" s="178"/>
      <c r="AI81" s="178"/>
      <c r="AJ81" s="178"/>
      <c r="AK81" s="179">
        <f>B81-AL81</f>
        <v>96620</v>
      </c>
      <c r="AL81" s="179">
        <v>0</v>
      </c>
    </row>
    <row r="82" spans="1:38" s="180" customFormat="1" ht="31.5" customHeight="1">
      <c r="A82" s="187" t="s">
        <v>259</v>
      </c>
      <c r="B82" s="188" t="s">
        <v>260</v>
      </c>
      <c r="C82" s="189" t="str">
        <f>IF($B82="","",IFERROR(VLOOKUP($B82,SERVIÇOS!$A:$F,2,0),IFERROR(VLOOKUP($B82,'COMPOSIÇÕES COMPLEMENTARES '!$C:$K,2,0),"")))</f>
        <v>REGULARIZACAO DE PISO/BASE EM ARGAMASSA TRACO 1:3 (CIMENTO E AREIA GROSSA SEM PENEIRAR), ESPESSURA 3,0CM, PREPARO MECANICO</v>
      </c>
      <c r="D82" s="190" t="str">
        <f>IF($B82="","",IFERROR(VLOOKUP($B82,SERVIÇOS!$A:$F,3,0),IFERROR(VLOOKUP($B82,'COMPOSIÇÕES COMPLEMENTARES '!$C:$K,3,0),"")))</f>
        <v>M2</v>
      </c>
      <c r="E82" s="191">
        <v>357.14</v>
      </c>
      <c r="F82" s="192">
        <f>IF($B82="","",IFERROR(VLOOKUP($B82,SERVIÇOS!$A:$F,4,0),IFERROR(VLOOKUP($B82,'COMPOSIÇÕES COMPLEMENTARES '!$C:$K,6,0),"")))</f>
        <v>11.4</v>
      </c>
      <c r="G82" s="192">
        <f>IF($B82="","",IFERROR(VLOOKUP($B82,SERVIÇOS!$A:$F,5,0),IFERROR(VLOOKUP($B82,'COMPOSIÇÕES COMPLEMENTARES '!$C:$K,7,0),"")))</f>
        <v>8.07</v>
      </c>
      <c r="H82" s="192">
        <f t="shared" si="25"/>
        <v>19.47</v>
      </c>
      <c r="I82" s="192">
        <f t="shared" si="26"/>
        <v>4071.4</v>
      </c>
      <c r="J82" s="192">
        <f t="shared" si="27"/>
        <v>2882.12</v>
      </c>
      <c r="K82" s="192">
        <f t="shared" si="28"/>
        <v>6953.52</v>
      </c>
      <c r="L82" s="192"/>
      <c r="M82" s="566"/>
      <c r="N82" s="185">
        <v>357.14</v>
      </c>
      <c r="O82" s="178">
        <v>357.14</v>
      </c>
      <c r="P82" s="177">
        <f t="shared" si="24"/>
        <v>0</v>
      </c>
      <c r="Q82" s="178"/>
      <c r="R82" s="178"/>
      <c r="S82" s="178"/>
      <c r="T82" s="178"/>
      <c r="U82" s="178"/>
      <c r="V82" s="178"/>
      <c r="W82" s="178"/>
      <c r="X82" s="178"/>
      <c r="Y82" s="178"/>
      <c r="Z82" s="178"/>
      <c r="AA82" s="178"/>
      <c r="AB82" s="178"/>
      <c r="AC82" s="178"/>
      <c r="AD82" s="178"/>
      <c r="AE82" s="178"/>
      <c r="AF82" s="178"/>
      <c r="AG82" s="178"/>
      <c r="AH82" s="178"/>
      <c r="AI82" s="178"/>
      <c r="AJ82" s="178"/>
      <c r="AK82" s="179" t="e">
        <f>B82-AL82</f>
        <v>#VALUE!</v>
      </c>
      <c r="AL82" s="179">
        <v>0</v>
      </c>
    </row>
    <row r="83" spans="1:38" s="180" customFormat="1" ht="45">
      <c r="A83" s="181" t="s">
        <v>261</v>
      </c>
      <c r="B83" s="182">
        <v>87260</v>
      </c>
      <c r="C83" s="195" t="str">
        <f>IF($B83="","",IFERROR(VLOOKUP($B83,SERVIÇOS!$A:$F,2,0),IFERROR(VLOOKUP($B83,'COMPOSIÇÕES COMPLEMENTARES '!$C:$K,2,0),"")))</f>
        <v>REVESTIMENTO CERÂMICO PARA PISO COM PLACAS TIPO PORCELANATO DE DIMENSÕES 45X45 CM APLICADA EM AMBIENTES DE ÁREA MAIOR QUE 10 M². AF_06/2014</v>
      </c>
      <c r="D83" s="184" t="str">
        <f>IF($B83="","",IFERROR(VLOOKUP($B83,SERVIÇOS!$A:$F,3,0),IFERROR(VLOOKUP($B83,'COMPOSIÇÕES COMPLEMENTARES '!$C:$K,3,0),"")))</f>
        <v>M2</v>
      </c>
      <c r="E83" s="185">
        <v>61</v>
      </c>
      <c r="F83" s="186">
        <f>IF($B83="","",IFERROR(VLOOKUP($B83,SERVIÇOS!$A:$F,4,0),IFERROR(VLOOKUP($B83,'COMPOSIÇÕES COMPLEMENTARES '!$C:$K,6,0),"")))</f>
        <v>97.92</v>
      </c>
      <c r="G83" s="186">
        <f>IF($B83="","",IFERROR(VLOOKUP($B83,SERVIÇOS!$A:$F,5,0),IFERROR(VLOOKUP($B83,'COMPOSIÇÕES COMPLEMENTARES '!$C:$K,7,0),"")))</f>
        <v>9.7799999999999994</v>
      </c>
      <c r="H83" s="186">
        <f t="shared" si="25"/>
        <v>107.7</v>
      </c>
      <c r="I83" s="186">
        <f t="shared" si="26"/>
        <v>5973.12</v>
      </c>
      <c r="J83" s="186">
        <f t="shared" si="27"/>
        <v>596.58000000000004</v>
      </c>
      <c r="K83" s="186">
        <f t="shared" si="28"/>
        <v>6569.7</v>
      </c>
      <c r="L83" s="186"/>
      <c r="M83" s="565" t="s">
        <v>11701</v>
      </c>
      <c r="N83" s="185">
        <v>57.07</v>
      </c>
      <c r="O83" s="178">
        <v>61</v>
      </c>
      <c r="P83" s="177">
        <f t="shared" si="24"/>
        <v>3.9299999999999997</v>
      </c>
      <c r="Q83" s="178"/>
      <c r="R83" s="178"/>
      <c r="S83" s="178"/>
      <c r="T83" s="178"/>
      <c r="U83" s="178"/>
      <c r="V83" s="178"/>
      <c r="W83" s="178"/>
      <c r="X83" s="178"/>
      <c r="Y83" s="178"/>
      <c r="Z83" s="178"/>
      <c r="AA83" s="178"/>
      <c r="AB83" s="178"/>
      <c r="AC83" s="178"/>
      <c r="AD83" s="178"/>
      <c r="AE83" s="178"/>
      <c r="AF83" s="178"/>
      <c r="AG83" s="178"/>
      <c r="AH83" s="178"/>
      <c r="AI83" s="178"/>
      <c r="AJ83" s="178"/>
      <c r="AK83" s="179">
        <f>B83-AL83</f>
        <v>87260</v>
      </c>
      <c r="AL83" s="179">
        <v>0</v>
      </c>
    </row>
    <row r="84" spans="1:38" s="180" customFormat="1">
      <c r="A84" s="187" t="s">
        <v>262</v>
      </c>
      <c r="B84" s="188" t="s">
        <v>263</v>
      </c>
      <c r="C84" s="189" t="str">
        <f>IF($B84="","",IFERROR(VLOOKUP($B84,SERVIÇOS!$A:$F,2,0),IFERROR(VLOOKUP($B84,'COMPOSIÇÕES COMPLEMENTARES '!$C:$K,2,0),"")))</f>
        <v>PISO GRANILITE, ESP=15MM, CONF. PROJETO</v>
      </c>
      <c r="D84" s="190" t="str">
        <f>IF($B84="","",IFERROR(VLOOKUP($B84,SERVIÇOS!$A:$F,3,0),IFERROR(VLOOKUP($B84,'COMPOSIÇÕES COMPLEMENTARES '!$C:$K,3,0),"")))</f>
        <v>M2</v>
      </c>
      <c r="E84" s="191">
        <v>257</v>
      </c>
      <c r="F84" s="192">
        <f>IF($B84="","",IFERROR(VLOOKUP($B84,SERVIÇOS!$A:$F,4,0),IFERROR(VLOOKUP($B84,'COMPOSIÇÕES COMPLEMENTARES '!$C:$K,6,0),"")))</f>
        <v>70.599999999999994</v>
      </c>
      <c r="G84" s="192">
        <f>IF($B84="","",IFERROR(VLOOKUP($B84,SERVIÇOS!$A:$F,5,0),IFERROR(VLOOKUP($B84,'COMPOSIÇÕES COMPLEMENTARES '!$C:$K,7,0),"")))</f>
        <v>68.959999999999994</v>
      </c>
      <c r="H84" s="192">
        <f t="shared" si="25"/>
        <v>139.56</v>
      </c>
      <c r="I84" s="192">
        <f t="shared" si="26"/>
        <v>18144.2</v>
      </c>
      <c r="J84" s="192">
        <f t="shared" si="27"/>
        <v>17722.72</v>
      </c>
      <c r="K84" s="192">
        <f t="shared" si="28"/>
        <v>35866.92</v>
      </c>
      <c r="L84" s="192"/>
      <c r="M84" s="565" t="s">
        <v>11700</v>
      </c>
      <c r="N84" s="185">
        <v>255.62</v>
      </c>
      <c r="O84" s="178">
        <v>257</v>
      </c>
      <c r="P84" s="177">
        <f t="shared" si="24"/>
        <v>1.3799999999999955</v>
      </c>
      <c r="Q84" s="178"/>
      <c r="R84" s="178"/>
      <c r="S84" s="178"/>
      <c r="T84" s="178"/>
      <c r="U84" s="178"/>
      <c r="V84" s="178"/>
      <c r="W84" s="178"/>
      <c r="X84" s="178"/>
      <c r="Y84" s="178"/>
      <c r="Z84" s="178"/>
      <c r="AA84" s="178"/>
      <c r="AB84" s="178"/>
      <c r="AC84" s="178"/>
      <c r="AD84" s="178"/>
      <c r="AE84" s="178"/>
      <c r="AF84" s="178"/>
      <c r="AG84" s="178"/>
      <c r="AH84" s="178"/>
      <c r="AI84" s="178"/>
      <c r="AJ84" s="178"/>
      <c r="AK84" s="179" t="e">
        <f>B84-AL84</f>
        <v>#VALUE!</v>
      </c>
      <c r="AL84" s="179">
        <v>0</v>
      </c>
    </row>
    <row r="85" spans="1:38" s="180" customFormat="1" ht="31.5" customHeight="1">
      <c r="A85" s="187" t="s">
        <v>266</v>
      </c>
      <c r="B85" s="188" t="s">
        <v>265</v>
      </c>
      <c r="C85" s="572" t="str">
        <f>IF($B85="","",IFERROR(VLOOKUP($B85,SERVIÇOS!$A:$F,2,0),IFERROR(VLOOKUP($B85,'COMPOSIÇÕES COMPLEMENTARES '!$C:$K,2,0),"")))</f>
        <v>RODAPE GRANILITE POLIDO ALTURA 10CM</v>
      </c>
      <c r="D85" s="190" t="str">
        <f>IF($B85="","",IFERROR(VLOOKUP($B85,SERVIÇOS!$A:$F,3,0),IFERROR(VLOOKUP($B85,'COMPOSIÇÕES COMPLEMENTARES '!$C:$K,3,0),"")))</f>
        <v>M</v>
      </c>
      <c r="E85" s="191">
        <v>220.95</v>
      </c>
      <c r="F85" s="192">
        <f>IF($B85="","",IFERROR(VLOOKUP($B85,SERVIÇOS!$A:$F,4,0),IFERROR(VLOOKUP($B85,'COMPOSIÇÕES COMPLEMENTARES '!$C:$K,6,0),"")))</f>
        <v>19.23</v>
      </c>
      <c r="G85" s="192">
        <f>IF($B85="","",IFERROR(VLOOKUP($B85,SERVIÇOS!$A:$F,5,0),IFERROR(VLOOKUP($B85,'COMPOSIÇÕES COMPLEMENTARES '!$C:$K,7,0),"")))</f>
        <v>18.57</v>
      </c>
      <c r="H85" s="192">
        <f t="shared" si="25"/>
        <v>37.799999999999997</v>
      </c>
      <c r="I85" s="192">
        <f t="shared" si="26"/>
        <v>4248.87</v>
      </c>
      <c r="J85" s="192">
        <f t="shared" si="27"/>
        <v>4103.04</v>
      </c>
      <c r="K85" s="192">
        <f t="shared" si="28"/>
        <v>8351.91</v>
      </c>
      <c r="L85" s="192"/>
      <c r="M85" s="566"/>
      <c r="N85" s="185">
        <v>220.95</v>
      </c>
      <c r="O85" s="178">
        <v>220.95</v>
      </c>
      <c r="P85" s="177">
        <f t="shared" si="24"/>
        <v>0</v>
      </c>
      <c r="Q85" s="178"/>
      <c r="R85" s="178"/>
      <c r="S85" s="178"/>
      <c r="T85" s="178"/>
      <c r="U85" s="178"/>
      <c r="V85" s="178"/>
      <c r="W85" s="178"/>
      <c r="X85" s="178"/>
      <c r="Y85" s="178"/>
      <c r="Z85" s="178"/>
      <c r="AA85" s="178"/>
      <c r="AB85" s="178"/>
      <c r="AC85" s="178"/>
      <c r="AD85" s="178"/>
      <c r="AE85" s="178"/>
      <c r="AF85" s="178"/>
      <c r="AG85" s="178"/>
      <c r="AH85" s="178"/>
      <c r="AI85" s="178"/>
      <c r="AJ85" s="178"/>
      <c r="AK85" s="179" t="e">
        <f t="shared" ref="AK85:AK96" si="29">B85-AL85</f>
        <v>#VALUE!</v>
      </c>
      <c r="AL85" s="179">
        <v>0</v>
      </c>
    </row>
    <row r="86" spans="1:38" s="180" customFormat="1" ht="42.75" customHeight="1">
      <c r="A86" s="187" t="s">
        <v>268</v>
      </c>
      <c r="B86" s="188" t="s">
        <v>267</v>
      </c>
      <c r="C86" s="189" t="str">
        <f>IF($B86="","",IFERROR(VLOOKUP($B86,SERVIÇOS!$A:$F,2,0),IFERROR(VLOOKUP($B86,'COMPOSIÇÕES COMPLEMENTARES '!$C:$K,2,0),"")))</f>
        <v>PISO CIMENTADO TRAÇO 1:3:4 (CIMENTO, AREIA E PEDRA) ACABAMENTO LISO PIGMENTADO ESPESSURA 10CM COM JUNTAS PLASTICAS DE DILATACAO, POLIMENTO E APLICAÇÃO DE 3 DEMAOS DE CERA</v>
      </c>
      <c r="D86" s="190" t="str">
        <f>IF($B86="","",IFERROR(VLOOKUP($B86,SERVIÇOS!$A:$F,3,0),IFERROR(VLOOKUP($B86,'COMPOSIÇÕES COMPLEMENTARES '!$C:$K,3,0),"")))</f>
        <v>M2</v>
      </c>
      <c r="E86" s="191">
        <v>140</v>
      </c>
      <c r="F86" s="192">
        <f>IF($B86="","",IFERROR(VLOOKUP($B86,SERVIÇOS!$A:$F,4,0),IFERROR(VLOOKUP($B86,'COMPOSIÇÕES COMPLEMENTARES '!$C:$K,6,0),"")))</f>
        <v>65.849999999999994</v>
      </c>
      <c r="G86" s="192">
        <f>IF($B86="","",IFERROR(VLOOKUP($B86,SERVIÇOS!$A:$F,5,0),IFERROR(VLOOKUP($B86,'COMPOSIÇÕES COMPLEMENTARES '!$C:$K,7,0),"")))</f>
        <v>38.659999999999997</v>
      </c>
      <c r="H86" s="192">
        <f t="shared" si="25"/>
        <v>104.50999999999999</v>
      </c>
      <c r="I86" s="192">
        <f t="shared" si="26"/>
        <v>9219</v>
      </c>
      <c r="J86" s="192">
        <f t="shared" si="27"/>
        <v>5412.4</v>
      </c>
      <c r="K86" s="192">
        <f t="shared" si="28"/>
        <v>14631.4</v>
      </c>
      <c r="L86" s="192"/>
      <c r="M86" s="566" t="s">
        <v>11701</v>
      </c>
      <c r="N86" s="185">
        <v>261.41000000000003</v>
      </c>
      <c r="O86" s="178">
        <v>140</v>
      </c>
      <c r="P86" s="177">
        <f t="shared" si="24"/>
        <v>-121.41000000000003</v>
      </c>
      <c r="Q86" s="178"/>
      <c r="R86" s="178"/>
      <c r="S86" s="178"/>
      <c r="T86" s="178"/>
      <c r="U86" s="178"/>
      <c r="V86" s="178"/>
      <c r="W86" s="178"/>
      <c r="X86" s="178"/>
      <c r="Y86" s="178"/>
      <c r="Z86" s="178"/>
      <c r="AA86" s="178"/>
      <c r="AB86" s="178"/>
      <c r="AC86" s="178"/>
      <c r="AD86" s="178"/>
      <c r="AE86" s="178"/>
      <c r="AF86" s="178"/>
      <c r="AG86" s="178"/>
      <c r="AH86" s="178"/>
      <c r="AI86" s="178"/>
      <c r="AJ86" s="178"/>
      <c r="AK86" s="179" t="e">
        <f t="shared" si="29"/>
        <v>#VALUE!</v>
      </c>
      <c r="AL86" s="179">
        <v>0</v>
      </c>
    </row>
    <row r="87" spans="1:38" s="180" customFormat="1" ht="35.25" customHeight="1">
      <c r="A87" s="181" t="s">
        <v>269</v>
      </c>
      <c r="B87" s="182">
        <v>92397</v>
      </c>
      <c r="C87" s="195" t="str">
        <f>IF($B87="","",IFERROR(VLOOKUP($B87,SERVIÇOS!$A:$F,2,0),IFERROR(VLOOKUP($B87,'COMPOSIÇÕES COMPLEMENTARES '!$C:$K,2,0),"")))</f>
        <v>EXECUÇÃO DE PÁTIO/ESTACIONAMENTO EM PISO INTERTRAVADO, COM BLOCO RETANGULAR COR NATURAL DE 20 X 10 CM, ESPESSURA 6 CM. AF_12/2015</v>
      </c>
      <c r="D87" s="184" t="str">
        <f>IF($B87="","",IFERROR(VLOOKUP($B87,SERVIÇOS!$A:$F,3,0),IFERROR(VLOOKUP($B87,'COMPOSIÇÕES COMPLEMENTARES '!$C:$K,3,0),"")))</f>
        <v>M2</v>
      </c>
      <c r="E87" s="185">
        <v>550</v>
      </c>
      <c r="F87" s="186">
        <f>IF($B87="","",IFERROR(VLOOKUP($B87,SERVIÇOS!$A:$F,4,0),IFERROR(VLOOKUP($B87,'COMPOSIÇÕES COMPLEMENTARES '!$C:$K,6,0),"")))</f>
        <v>38.71</v>
      </c>
      <c r="G87" s="186">
        <f>IF($B87="","",IFERROR(VLOOKUP($B87,SERVIÇOS!$A:$F,5,0),IFERROR(VLOOKUP($B87,'COMPOSIÇÕES COMPLEMENTARES '!$C:$K,7,0),"")))</f>
        <v>4.63</v>
      </c>
      <c r="H87" s="186">
        <f t="shared" si="25"/>
        <v>43.34</v>
      </c>
      <c r="I87" s="186">
        <f t="shared" si="26"/>
        <v>21290.5</v>
      </c>
      <c r="J87" s="186">
        <f t="shared" si="27"/>
        <v>2546.5</v>
      </c>
      <c r="K87" s="186">
        <f t="shared" si="28"/>
        <v>23837</v>
      </c>
      <c r="L87" s="186"/>
      <c r="M87" s="565" t="s">
        <v>11701</v>
      </c>
      <c r="N87" s="185">
        <v>221.61</v>
      </c>
      <c r="O87" s="178">
        <v>573.48</v>
      </c>
      <c r="P87" s="177">
        <f t="shared" si="24"/>
        <v>351.87</v>
      </c>
      <c r="Q87" s="178"/>
      <c r="R87" s="178"/>
      <c r="S87" s="178"/>
      <c r="T87" s="178"/>
      <c r="U87" s="178"/>
      <c r="V87" s="178"/>
      <c r="W87" s="178"/>
      <c r="X87" s="178"/>
      <c r="Y87" s="178"/>
      <c r="Z87" s="178"/>
      <c r="AA87" s="178"/>
      <c r="AB87" s="178"/>
      <c r="AC87" s="178"/>
      <c r="AD87" s="178"/>
      <c r="AE87" s="178"/>
      <c r="AF87" s="178"/>
      <c r="AG87" s="178"/>
      <c r="AH87" s="178"/>
      <c r="AI87" s="178"/>
      <c r="AJ87" s="178"/>
      <c r="AK87" s="179">
        <f t="shared" si="29"/>
        <v>92397</v>
      </c>
      <c r="AL87" s="179">
        <v>0</v>
      </c>
    </row>
    <row r="88" spans="1:38" s="180" customFormat="1" ht="46.5" customHeight="1">
      <c r="A88" s="187" t="s">
        <v>271</v>
      </c>
      <c r="B88" s="188" t="s">
        <v>270</v>
      </c>
      <c r="C88" s="189" t="str">
        <f>IF($B88="","",IFERROR(VLOOKUP($B88,SERVIÇOS!$A:$F,2,0),IFERROR(VLOOKUP($B88,'COMPOSIÇÕES COMPLEMENTARES '!$C:$K,2,0),"")))</f>
        <v>PISO PODOTÁTIL COLORIDO, ALERTA OU DIRECIONAL, DE ALTA RESISTÊNCIA, 40X40X3CM, REJUNTE C/ AREIA, ASSENT. SOBRE CAMADA DE 10CM DE AREIA - FORNEC. E ASSENT.</v>
      </c>
      <c r="D88" s="190" t="str">
        <f>IF($B88="","",IFERROR(VLOOKUP($B88,SERVIÇOS!$A:$F,3,0),IFERROR(VLOOKUP($B88,'COMPOSIÇÕES COMPLEMENTARES '!$C:$K,3,0),"")))</f>
        <v>UN</v>
      </c>
      <c r="E88" s="191">
        <v>350</v>
      </c>
      <c r="F88" s="192">
        <f>IF($B88="","",IFERROR(VLOOKUP($B88,SERVIÇOS!$A:$F,4,0),IFERROR(VLOOKUP($B88,'COMPOSIÇÕES COMPLEMENTARES '!$C:$K,6,0),"")))</f>
        <v>19.04</v>
      </c>
      <c r="G88" s="192">
        <f>IF($B88="","",IFERROR(VLOOKUP($B88,SERVIÇOS!$A:$F,5,0),IFERROR(VLOOKUP($B88,'COMPOSIÇÕES COMPLEMENTARES '!$C:$K,7,0),"")))</f>
        <v>5.07</v>
      </c>
      <c r="H88" s="192">
        <f t="shared" si="25"/>
        <v>24.11</v>
      </c>
      <c r="I88" s="192">
        <f t="shared" si="26"/>
        <v>6664</v>
      </c>
      <c r="J88" s="192">
        <f t="shared" si="27"/>
        <v>1774.5</v>
      </c>
      <c r="K88" s="192">
        <f t="shared" si="28"/>
        <v>8438.5</v>
      </c>
      <c r="L88" s="192"/>
      <c r="M88" s="566" t="s">
        <v>11701</v>
      </c>
      <c r="N88" s="185">
        <v>11.73</v>
      </c>
      <c r="O88" s="178">
        <v>85</v>
      </c>
      <c r="P88" s="177">
        <f t="shared" si="24"/>
        <v>73.27</v>
      </c>
      <c r="Q88" s="178"/>
      <c r="R88" s="178"/>
      <c r="S88" s="178"/>
      <c r="T88" s="178"/>
      <c r="U88" s="178"/>
      <c r="V88" s="178"/>
      <c r="W88" s="178"/>
      <c r="X88" s="178"/>
      <c r="Y88" s="178"/>
      <c r="Z88" s="178"/>
      <c r="AA88" s="178"/>
      <c r="AB88" s="178"/>
      <c r="AC88" s="178"/>
      <c r="AD88" s="178"/>
      <c r="AE88" s="178"/>
      <c r="AF88" s="178"/>
      <c r="AG88" s="178"/>
      <c r="AH88" s="178"/>
      <c r="AI88" s="178"/>
      <c r="AJ88" s="178"/>
      <c r="AK88" s="179" t="e">
        <f t="shared" si="29"/>
        <v>#VALUE!</v>
      </c>
      <c r="AL88" s="179">
        <v>0</v>
      </c>
    </row>
    <row r="89" spans="1:38" s="180" customFormat="1" ht="31.5" customHeight="1">
      <c r="A89" s="187" t="s">
        <v>273</v>
      </c>
      <c r="B89" s="188" t="s">
        <v>272</v>
      </c>
      <c r="C89" s="189" t="str">
        <f>IF($B89="","",IFERROR(VLOOKUP($B89,SERVIÇOS!$A:$F,2,0),IFERROR(VLOOKUP($B89,'COMPOSIÇÕES COMPLEMENTARES '!$C:$K,2,0),"")))</f>
        <v>PINTURA DE FAIXAS DE ESTACIONAMENTO, SIMBOLO PNE</v>
      </c>
      <c r="D89" s="190" t="str">
        <f>IF($B89="","",IFERROR(VLOOKUP($B89,SERVIÇOS!$A:$F,3,0),IFERROR(VLOOKUP($B89,'COMPOSIÇÕES COMPLEMENTARES '!$C:$K,3,0),"")))</f>
        <v>M2</v>
      </c>
      <c r="E89" s="191">
        <v>12</v>
      </c>
      <c r="F89" s="192">
        <f>IF($B89="","",IFERROR(VLOOKUP($B89,SERVIÇOS!$A:$F,4,0),IFERROR(VLOOKUP($B89,'COMPOSIÇÕES COMPLEMENTARES '!$C:$K,6,0),"")))</f>
        <v>6.91</v>
      </c>
      <c r="G89" s="192">
        <f>IF($B89="","",IFERROR(VLOOKUP($B89,SERVIÇOS!$A:$F,5,0),IFERROR(VLOOKUP($B89,'COMPOSIÇÕES COMPLEMENTARES '!$C:$K,7,0),"")))</f>
        <v>9.86</v>
      </c>
      <c r="H89" s="192">
        <f t="shared" si="25"/>
        <v>16.77</v>
      </c>
      <c r="I89" s="192">
        <f t="shared" si="26"/>
        <v>82.92</v>
      </c>
      <c r="J89" s="192">
        <f t="shared" si="27"/>
        <v>118.32</v>
      </c>
      <c r="K89" s="192">
        <f t="shared" si="28"/>
        <v>201.24</v>
      </c>
      <c r="L89" s="192"/>
      <c r="M89" s="566" t="s">
        <v>11701</v>
      </c>
      <c r="N89" s="185">
        <v>7.61</v>
      </c>
      <c r="O89" s="178">
        <v>15</v>
      </c>
      <c r="P89" s="177">
        <f t="shared" si="24"/>
        <v>7.39</v>
      </c>
      <c r="Q89" s="178"/>
      <c r="R89" s="178"/>
      <c r="S89" s="178"/>
      <c r="T89" s="178"/>
      <c r="U89" s="178"/>
      <c r="V89" s="178"/>
      <c r="W89" s="178"/>
      <c r="X89" s="178"/>
      <c r="Y89" s="178"/>
      <c r="Z89" s="178"/>
      <c r="AA89" s="178"/>
      <c r="AB89" s="178"/>
      <c r="AC89" s="178"/>
      <c r="AD89" s="178"/>
      <c r="AE89" s="178"/>
      <c r="AF89" s="178"/>
      <c r="AG89" s="178"/>
      <c r="AH89" s="178"/>
      <c r="AI89" s="178"/>
      <c r="AJ89" s="178"/>
      <c r="AK89" s="179" t="e">
        <f t="shared" si="29"/>
        <v>#VALUE!</v>
      </c>
      <c r="AL89" s="179">
        <v>0</v>
      </c>
    </row>
    <row r="90" spans="1:38" s="180" customFormat="1" ht="45" customHeight="1">
      <c r="A90" s="181" t="s">
        <v>274</v>
      </c>
      <c r="B90" s="182">
        <v>94273</v>
      </c>
      <c r="C90" s="195" t="str">
        <f>IF($B90="","",IFERROR(VLOOKUP($B90,SERVIÇOS!$A:$F,2,0),IFERROR(VLOOKUP($B90,'COMPOSIÇÕES COMPLEMENTARES '!$C:$K,2,0),"")))</f>
        <v>ASSENTAMENTO DE GUIA (MEIO-FIO) EM TRECHO RETO, CONFECCIONADA EM CONCRETO PRÉ-FABRICADO, DIMENSÕES 100X15X13X30 CM (COMPRIMENTO X BASE INFERIOR X BASE SUPERIOR X ALTURA), PARA VIAS URBANAS (USO VIÁRIO). AF_06/2016</v>
      </c>
      <c r="D90" s="184" t="str">
        <f>IF($B90="","",IFERROR(VLOOKUP($B90,SERVIÇOS!$A:$F,3,0),IFERROR(VLOOKUP($B90,'COMPOSIÇÕES COMPLEMENTARES '!$C:$K,3,0),"")))</f>
        <v>M</v>
      </c>
      <c r="E90" s="185">
        <v>61.2</v>
      </c>
      <c r="F90" s="186">
        <f>IF($B90="","",IFERROR(VLOOKUP($B90,SERVIÇOS!$A:$F,4,0),IFERROR(VLOOKUP($B90,'COMPOSIÇÕES COMPLEMENTARES '!$C:$K,6,0),"")))</f>
        <v>26.52</v>
      </c>
      <c r="G90" s="186">
        <f>IF($B90="","",IFERROR(VLOOKUP($B90,SERVIÇOS!$A:$F,5,0),IFERROR(VLOOKUP($B90,'COMPOSIÇÕES COMPLEMENTARES '!$C:$K,7,0),"")))</f>
        <v>12.85</v>
      </c>
      <c r="H90" s="186">
        <f t="shared" si="25"/>
        <v>39.369999999999997</v>
      </c>
      <c r="I90" s="186">
        <f t="shared" si="26"/>
        <v>1623.02</v>
      </c>
      <c r="J90" s="186">
        <f t="shared" si="27"/>
        <v>786.42</v>
      </c>
      <c r="K90" s="186">
        <f t="shared" si="28"/>
        <v>2409.44</v>
      </c>
      <c r="L90" s="186"/>
      <c r="M90" s="565" t="s">
        <v>11701</v>
      </c>
      <c r="N90" s="185">
        <v>72.900000000000006</v>
      </c>
      <c r="O90" s="178">
        <v>61.2</v>
      </c>
      <c r="P90" s="177">
        <f t="shared" si="24"/>
        <v>-11.700000000000003</v>
      </c>
      <c r="Q90" s="178"/>
      <c r="R90" s="178"/>
      <c r="S90" s="178"/>
      <c r="T90" s="178"/>
      <c r="U90" s="178"/>
      <c r="V90" s="178"/>
      <c r="W90" s="178"/>
      <c r="X90" s="178"/>
      <c r="Y90" s="178"/>
      <c r="Z90" s="178"/>
      <c r="AA90" s="178"/>
      <c r="AB90" s="178"/>
      <c r="AC90" s="178"/>
      <c r="AD90" s="178"/>
      <c r="AE90" s="178"/>
      <c r="AF90" s="178"/>
      <c r="AG90" s="178"/>
      <c r="AH90" s="178"/>
      <c r="AI90" s="178"/>
      <c r="AJ90" s="178"/>
      <c r="AK90" s="179">
        <f t="shared" si="29"/>
        <v>94273</v>
      </c>
      <c r="AL90" s="179">
        <v>0</v>
      </c>
    </row>
    <row r="91" spans="1:38" s="180" customFormat="1" ht="31.5" customHeight="1">
      <c r="A91" s="187" t="s">
        <v>276</v>
      </c>
      <c r="B91" s="188" t="s">
        <v>275</v>
      </c>
      <c r="C91" s="189" t="str">
        <f>IF($B91="","",IFERROR(VLOOKUP($B91,SERVIÇOS!$A:$F,2,0),IFERROR(VLOOKUP($B91,'COMPOSIÇÕES COMPLEMENTARES '!$C:$K,2,0),"")))</f>
        <v>SARJETA EM CONCRETO, PREPARO MANUAL, COM SEIXO ROLADO, ESPESSURA= 8CM, LARGURA  = 40CM.</v>
      </c>
      <c r="D91" s="190" t="str">
        <f>IF($B91="","",IFERROR(VLOOKUP($B91,SERVIÇOS!$A:$F,3,0),IFERROR(VLOOKUP($B91,'COMPOSIÇÕES COMPLEMENTARES '!$C:$K,3,0),"")))</f>
        <v>M</v>
      </c>
      <c r="E91" s="191">
        <v>61.2</v>
      </c>
      <c r="F91" s="192">
        <f>IF($B91="","",IFERROR(VLOOKUP($B91,SERVIÇOS!$A:$F,4,0),IFERROR(VLOOKUP($B91,'COMPOSIÇÕES COMPLEMENTARES '!$C:$K,6,0),"")))</f>
        <v>29.73</v>
      </c>
      <c r="G91" s="192">
        <f>IF($B91="","",IFERROR(VLOOKUP($B91,SERVIÇOS!$A:$F,5,0),IFERROR(VLOOKUP($B91,'COMPOSIÇÕES COMPLEMENTARES '!$C:$K,7,0),"")))</f>
        <v>28.94</v>
      </c>
      <c r="H91" s="192">
        <f t="shared" si="25"/>
        <v>58.67</v>
      </c>
      <c r="I91" s="192">
        <f t="shared" si="26"/>
        <v>1819.48</v>
      </c>
      <c r="J91" s="192">
        <f t="shared" si="27"/>
        <v>1771.13</v>
      </c>
      <c r="K91" s="192">
        <f t="shared" si="28"/>
        <v>3590.6</v>
      </c>
      <c r="L91" s="192"/>
      <c r="M91" s="566" t="s">
        <v>11701</v>
      </c>
      <c r="N91" s="185">
        <v>72.900000000000006</v>
      </c>
      <c r="O91" s="178">
        <v>61.2</v>
      </c>
      <c r="P91" s="177">
        <f t="shared" si="24"/>
        <v>-11.700000000000003</v>
      </c>
      <c r="Q91" s="178"/>
      <c r="R91" s="178"/>
      <c r="S91" s="178"/>
      <c r="T91" s="178"/>
      <c r="U91" s="178"/>
      <c r="V91" s="178"/>
      <c r="W91" s="178"/>
      <c r="X91" s="178"/>
      <c r="Y91" s="178"/>
      <c r="Z91" s="178"/>
      <c r="AA91" s="178"/>
      <c r="AB91" s="178"/>
      <c r="AC91" s="178"/>
      <c r="AD91" s="178"/>
      <c r="AE91" s="178"/>
      <c r="AF91" s="178"/>
      <c r="AG91" s="178"/>
      <c r="AH91" s="178"/>
      <c r="AI91" s="178"/>
      <c r="AJ91" s="178"/>
      <c r="AK91" s="179" t="e">
        <f t="shared" si="29"/>
        <v>#VALUE!</v>
      </c>
      <c r="AL91" s="179">
        <v>0</v>
      </c>
    </row>
    <row r="92" spans="1:38" s="180" customFormat="1" ht="31.5" customHeight="1">
      <c r="A92" s="187" t="s">
        <v>11659</v>
      </c>
      <c r="B92" s="188" t="s">
        <v>11654</v>
      </c>
      <c r="C92" s="189" t="str">
        <f>IF($B92="","",IFERROR(VLOOKUP($B92,SERVIÇOS!$A:$F,2,0),IFERROR(VLOOKUP($B92,'COMPOSIÇÕES COMPLEMENTARES '!$C:$K,2,0),"")))</f>
        <v>PLANTIO DE GRAMA ESMERALDA EM ROLO</v>
      </c>
      <c r="D92" s="190" t="str">
        <f>IF($B92="","",IFERROR(VLOOKUP($B92,SERVIÇOS!$A:$F,3,0),IFERROR(VLOOKUP($B92,'COMPOSIÇÕES COMPLEMENTARES '!$C:$K,3,0),"")))</f>
        <v>M2</v>
      </c>
      <c r="E92" s="191">
        <v>400</v>
      </c>
      <c r="F92" s="192">
        <f>IF($B92="","",IFERROR(VLOOKUP($B92,SERVIÇOS!$A:$F,4,0),IFERROR(VLOOKUP($B92,'COMPOSIÇÕES COMPLEMENTARES '!$C:$K,6,0),"")))</f>
        <v>10.43</v>
      </c>
      <c r="G92" s="192">
        <f>IF($B92="","",IFERROR(VLOOKUP($B92,SERVIÇOS!$A:$F,5,0),IFERROR(VLOOKUP($B92,'COMPOSIÇÕES COMPLEMENTARES '!$C:$K,7,0),"")))</f>
        <v>2.41</v>
      </c>
      <c r="H92" s="192">
        <f t="shared" ref="H92" si="30">IF(E92="","",F92+G92)</f>
        <v>12.84</v>
      </c>
      <c r="I92" s="192">
        <f t="shared" ref="I92" si="31">IF(E92="","",ROUND((E92*F92),2))</f>
        <v>4172</v>
      </c>
      <c r="J92" s="192">
        <f t="shared" ref="J92" si="32">IF(E92="","",ROUND((E92*G92),2))</f>
        <v>964</v>
      </c>
      <c r="K92" s="192">
        <f t="shared" ref="K92" si="33">IF(E92="","",ROUND((E92*H92),2))</f>
        <v>5136</v>
      </c>
      <c r="L92" s="192"/>
      <c r="M92" s="566" t="s">
        <v>11706</v>
      </c>
      <c r="N92" s="185">
        <v>208.67</v>
      </c>
      <c r="O92" s="178">
        <v>612</v>
      </c>
      <c r="P92" s="177">
        <f t="shared" ref="P92" si="34">O92-N92</f>
        <v>403.33000000000004</v>
      </c>
      <c r="Q92" s="178"/>
      <c r="R92" s="178"/>
      <c r="S92" s="178"/>
      <c r="T92" s="178"/>
      <c r="U92" s="178"/>
      <c r="V92" s="178"/>
      <c r="W92" s="178"/>
      <c r="X92" s="178"/>
      <c r="Y92" s="178"/>
      <c r="Z92" s="178"/>
      <c r="AA92" s="178"/>
      <c r="AB92" s="178"/>
      <c r="AC92" s="178"/>
      <c r="AD92" s="178"/>
      <c r="AE92" s="178"/>
      <c r="AF92" s="178"/>
      <c r="AG92" s="178"/>
      <c r="AH92" s="178"/>
      <c r="AI92" s="178"/>
      <c r="AJ92" s="178"/>
      <c r="AK92" s="179" t="e">
        <f t="shared" ref="AK92" si="35">B92-AL92</f>
        <v>#VALUE!</v>
      </c>
      <c r="AL92" s="179">
        <v>0</v>
      </c>
    </row>
    <row r="93" spans="1:38" s="180" customFormat="1" ht="31.5" customHeight="1">
      <c r="A93" s="187" t="s">
        <v>11726</v>
      </c>
      <c r="B93" s="188" t="s">
        <v>11724</v>
      </c>
      <c r="C93" s="189" t="str">
        <f>IF($B93="","",IFERROR(VLOOKUP($B93,SERVIÇOS!$A:$F,2,0),IFERROR(VLOOKUP($B93,'COMPOSIÇÕES COMPLEMENTARES '!$C:$K,2,0),"")))</f>
        <v>PLANTIO DE GRAMA BATATAIS</v>
      </c>
      <c r="D93" s="190" t="str">
        <f>IF($B93="","",IFERROR(VLOOKUP($B93,SERVIÇOS!$A:$F,3,0),IFERROR(VLOOKUP($B93,'COMPOSIÇÕES COMPLEMENTARES '!$C:$K,3,0),"")))</f>
        <v>M2</v>
      </c>
      <c r="E93" s="191">
        <v>480</v>
      </c>
      <c r="F93" s="192">
        <f>IF($B93="","",IFERROR(VLOOKUP($B93,SERVIÇOS!$A:$F,4,0),IFERROR(VLOOKUP($B93,'COMPOSIÇÕES COMPLEMENTARES '!$C:$K,6,0),"")))</f>
        <v>7.88</v>
      </c>
      <c r="G93" s="192">
        <f>IF($B93="","",IFERROR(VLOOKUP($B93,SERVIÇOS!$A:$F,5,0),IFERROR(VLOOKUP($B93,'COMPOSIÇÕES COMPLEMENTARES '!$C:$K,7,0),"")))</f>
        <v>2.62</v>
      </c>
      <c r="H93" s="192">
        <f t="shared" si="25"/>
        <v>10.5</v>
      </c>
      <c r="I93" s="192">
        <f t="shared" si="26"/>
        <v>3782.4</v>
      </c>
      <c r="J93" s="192">
        <f t="shared" si="27"/>
        <v>1257.5999999999999</v>
      </c>
      <c r="K93" s="192">
        <f t="shared" si="28"/>
        <v>5040</v>
      </c>
      <c r="L93" s="192"/>
      <c r="M93" s="566" t="s">
        <v>11706</v>
      </c>
      <c r="N93" s="185">
        <v>208.67</v>
      </c>
      <c r="O93" s="178">
        <v>612</v>
      </c>
      <c r="P93" s="177">
        <f t="shared" si="24"/>
        <v>403.33000000000004</v>
      </c>
      <c r="Q93" s="178"/>
      <c r="R93" s="178"/>
      <c r="S93" s="178"/>
      <c r="T93" s="178"/>
      <c r="U93" s="178"/>
      <c r="V93" s="178"/>
      <c r="W93" s="178"/>
      <c r="X93" s="178"/>
      <c r="Y93" s="178"/>
      <c r="Z93" s="178"/>
      <c r="AA93" s="178"/>
      <c r="AB93" s="178"/>
      <c r="AC93" s="178"/>
      <c r="AD93" s="178"/>
      <c r="AE93" s="178"/>
      <c r="AF93" s="178"/>
      <c r="AG93" s="178"/>
      <c r="AH93" s="178"/>
      <c r="AI93" s="178"/>
      <c r="AJ93" s="178"/>
      <c r="AK93" s="179" t="e">
        <f t="shared" si="29"/>
        <v>#VALUE!</v>
      </c>
      <c r="AL93" s="179">
        <v>0</v>
      </c>
    </row>
    <row r="94" spans="1:38" s="180" customFormat="1" ht="15" customHeight="1">
      <c r="A94" s="198" t="s">
        <v>277</v>
      </c>
      <c r="B94" s="199"/>
      <c r="C94" s="183" t="s">
        <v>278</v>
      </c>
      <c r="D94" s="200" t="str">
        <f>IF($B94="","",IFERROR(VLOOKUP($B94,SERVIÇOS!$A:$F,3,0),IFERROR(VLOOKUP($B94,'COMPOSIÇÕES COMPLEMENTARES '!$C:$K,3,0),"")))</f>
        <v/>
      </c>
      <c r="E94" s="201"/>
      <c r="F94" s="202" t="str">
        <f>IF($B94="","",IFERROR(VLOOKUP($B94,SERVIÇOS!$A:$F,4,0),IFERROR(VLOOKUP($B94,'COMPOSIÇÕES COMPLEMENTARES '!$C:$K,6,0),"")))</f>
        <v/>
      </c>
      <c r="G94" s="202" t="str">
        <f>IF($B94="","",IFERROR(VLOOKUP($B94,SERVIÇOS!$A:$F,5,0),IFERROR(VLOOKUP($B94,'COMPOSIÇÕES COMPLEMENTARES '!$C:$K,7,0),"")))</f>
        <v/>
      </c>
      <c r="H94" s="202" t="str">
        <f t="shared" si="25"/>
        <v/>
      </c>
      <c r="I94" s="202" t="str">
        <f t="shared" si="26"/>
        <v/>
      </c>
      <c r="J94" s="202" t="str">
        <f t="shared" si="27"/>
        <v/>
      </c>
      <c r="K94" s="202" t="str">
        <f t="shared" si="28"/>
        <v/>
      </c>
      <c r="L94" s="202">
        <f>SUM(K95:K102)</f>
        <v>91807.89</v>
      </c>
      <c r="M94" s="565"/>
      <c r="N94" s="201"/>
      <c r="O94" s="178"/>
      <c r="P94" s="177">
        <f t="shared" si="24"/>
        <v>0</v>
      </c>
      <c r="Q94" s="178"/>
      <c r="R94" s="178"/>
      <c r="S94" s="178"/>
      <c r="T94" s="178"/>
      <c r="U94" s="178"/>
      <c r="V94" s="178"/>
      <c r="W94" s="178"/>
      <c r="X94" s="178"/>
      <c r="Y94" s="178"/>
      <c r="Z94" s="178"/>
      <c r="AA94" s="178"/>
      <c r="AB94" s="178"/>
      <c r="AC94" s="178"/>
      <c r="AD94" s="178"/>
      <c r="AE94" s="178"/>
      <c r="AF94" s="178"/>
      <c r="AG94" s="178"/>
      <c r="AH94" s="178"/>
      <c r="AI94" s="178"/>
      <c r="AJ94" s="178"/>
      <c r="AK94" s="179">
        <f t="shared" si="29"/>
        <v>0</v>
      </c>
      <c r="AL94" s="179">
        <v>0</v>
      </c>
    </row>
    <row r="95" spans="1:38" s="180" customFormat="1" ht="51.75" customHeight="1">
      <c r="A95" s="181" t="s">
        <v>279</v>
      </c>
      <c r="B95" s="182">
        <v>87874</v>
      </c>
      <c r="C95" s="195" t="str">
        <f>IF($B95="","",IFERROR(VLOOKUP($B95,SERVIÇOS!$A:$F,2,0),IFERROR(VLOOKUP($B95,'COMPOSIÇÕES COMPLEMENTARES '!$C:$K,2,0),"")))</f>
        <v>CHAPISCO APLICADO EM ALVENARIAS E ESTRUTURAS DE CONCRETO INTERNAS, COM ROLO PARA TEXTURA ACRÍLICA.  ARGAMASSA TRAÇO 1:4 E EMULSÃO POLIMÉRICA (ADESIVO) COM PREPARO EM BETONEIRA 400L. AF_06/2014</v>
      </c>
      <c r="D95" s="184" t="str">
        <f>IF($B95="","",IFERROR(VLOOKUP($B95,SERVIÇOS!$A:$F,3,0),IFERROR(VLOOKUP($B95,'COMPOSIÇÕES COMPLEMENTARES '!$C:$K,3,0),"")))</f>
        <v>M2</v>
      </c>
      <c r="E95" s="185">
        <v>1071.8</v>
      </c>
      <c r="F95" s="186">
        <f>IF($B95="","",IFERROR(VLOOKUP($B95,SERVIÇOS!$A:$F,4,0),IFERROR(VLOOKUP($B95,'COMPOSIÇÕES COMPLEMENTARES '!$C:$K,6,0),"")))</f>
        <v>4.49</v>
      </c>
      <c r="G95" s="186">
        <f>IF($B95="","",IFERROR(VLOOKUP($B95,SERVIÇOS!$A:$F,5,0),IFERROR(VLOOKUP($B95,'COMPOSIÇÕES COMPLEMENTARES '!$C:$K,7,0),"")))</f>
        <v>0.93</v>
      </c>
      <c r="H95" s="186">
        <f t="shared" si="25"/>
        <v>5.42</v>
      </c>
      <c r="I95" s="186">
        <f t="shared" si="26"/>
        <v>4812.38</v>
      </c>
      <c r="J95" s="186">
        <f t="shared" si="27"/>
        <v>996.77</v>
      </c>
      <c r="K95" s="186">
        <f t="shared" si="28"/>
        <v>5809.16</v>
      </c>
      <c r="L95" s="186"/>
      <c r="M95" s="565"/>
      <c r="N95" s="185">
        <v>1071.8</v>
      </c>
      <c r="O95" s="178">
        <v>1071.8</v>
      </c>
      <c r="P95" s="177">
        <f t="shared" si="24"/>
        <v>0</v>
      </c>
      <c r="Q95" s="178"/>
      <c r="R95" s="178"/>
      <c r="S95" s="178"/>
      <c r="T95" s="178"/>
      <c r="U95" s="178"/>
      <c r="V95" s="178"/>
      <c r="W95" s="178"/>
      <c r="X95" s="178"/>
      <c r="Y95" s="178"/>
      <c r="Z95" s="178"/>
      <c r="AA95" s="178"/>
      <c r="AB95" s="178"/>
      <c r="AC95" s="178"/>
      <c r="AD95" s="178"/>
      <c r="AE95" s="178"/>
      <c r="AF95" s="178"/>
      <c r="AG95" s="178"/>
      <c r="AH95" s="178"/>
      <c r="AI95" s="178"/>
      <c r="AJ95" s="178"/>
      <c r="AK95" s="179">
        <f t="shared" si="29"/>
        <v>87874</v>
      </c>
      <c r="AL95" s="179">
        <v>0</v>
      </c>
    </row>
    <row r="96" spans="1:38" s="180" customFormat="1" ht="45" customHeight="1">
      <c r="A96" s="181" t="s">
        <v>280</v>
      </c>
      <c r="B96" s="182">
        <v>87900</v>
      </c>
      <c r="C96" s="195" t="str">
        <f>IF($B96="","",IFERROR(VLOOKUP($B96,SERVIÇOS!$A:$F,2,0),IFERROR(VLOOKUP($B96,'COMPOSIÇÕES COMPLEMENTARES '!$C:$K,2,0),"")))</f>
        <v>CHAPISCO APLICADO EM ALVENARIA (COM PRESENÇA DE VÃOS) E ESTRUTURAS DE CONCRETO DE FACHADA, COM ROLO PARA TEXTURA ACRÍLICA.  ARGAMASSA TRAÇO 1:4 E EMULSÃO POLIMÉRICA (ADESIVO) COM PREPARO EM BETONEIRA 400L. AF_06/2014</v>
      </c>
      <c r="D96" s="184" t="str">
        <f>IF($B96="","",IFERROR(VLOOKUP($B96,SERVIÇOS!$A:$F,3,0),IFERROR(VLOOKUP($B96,'COMPOSIÇÕES COMPLEMENTARES '!$C:$K,3,0),"")))</f>
        <v>M2</v>
      </c>
      <c r="E96" s="185">
        <v>423.2</v>
      </c>
      <c r="F96" s="186">
        <f>IF($B96="","",IFERROR(VLOOKUP($B96,SERVIÇOS!$A:$F,4,0),IFERROR(VLOOKUP($B96,'COMPOSIÇÕES COMPLEMENTARES '!$C:$K,6,0),"")))</f>
        <v>5.23</v>
      </c>
      <c r="G96" s="186">
        <f>IF($B96="","",IFERROR(VLOOKUP($B96,SERVIÇOS!$A:$F,5,0),IFERROR(VLOOKUP($B96,'COMPOSIÇÕES COMPLEMENTARES '!$C:$K,7,0),"")))</f>
        <v>2.85</v>
      </c>
      <c r="H96" s="186">
        <f t="shared" si="25"/>
        <v>8.08</v>
      </c>
      <c r="I96" s="186">
        <f t="shared" si="26"/>
        <v>2213.34</v>
      </c>
      <c r="J96" s="186">
        <f t="shared" si="27"/>
        <v>1206.1199999999999</v>
      </c>
      <c r="K96" s="186">
        <f t="shared" si="28"/>
        <v>3419.46</v>
      </c>
      <c r="L96" s="186"/>
      <c r="M96" s="565"/>
      <c r="N96" s="185">
        <v>423.2</v>
      </c>
      <c r="O96" s="178">
        <v>423.2</v>
      </c>
      <c r="P96" s="177">
        <f t="shared" si="24"/>
        <v>0</v>
      </c>
      <c r="Q96" s="178"/>
      <c r="R96" s="178"/>
      <c r="S96" s="178"/>
      <c r="T96" s="178"/>
      <c r="U96" s="178"/>
      <c r="V96" s="178"/>
      <c r="W96" s="178"/>
      <c r="X96" s="178"/>
      <c r="Y96" s="178"/>
      <c r="Z96" s="178"/>
      <c r="AA96" s="178"/>
      <c r="AB96" s="178"/>
      <c r="AC96" s="178"/>
      <c r="AD96" s="178"/>
      <c r="AE96" s="178"/>
      <c r="AF96" s="178"/>
      <c r="AG96" s="178"/>
      <c r="AH96" s="178"/>
      <c r="AI96" s="178"/>
      <c r="AJ96" s="178"/>
      <c r="AK96" s="179">
        <f t="shared" si="29"/>
        <v>87900</v>
      </c>
      <c r="AL96" s="179">
        <v>0</v>
      </c>
    </row>
    <row r="97" spans="1:38" s="180" customFormat="1" ht="60">
      <c r="A97" s="181" t="s">
        <v>281</v>
      </c>
      <c r="B97" s="529">
        <v>87547</v>
      </c>
      <c r="C97" s="195" t="str">
        <f>IF($B97="","",IFERROR(VLOOKUP($B97,SERVIÇOS!$A:$F,2,0),IFERROR(VLOOKUP($B97,'COMPOSIÇÕES COMPLEMENTARES '!$C:$K,2,0),"")))</f>
        <v>MASSA ÚNICA, PARA RECEBIMENTO DE PINTURA, EM ARGAMASSA TRAÇO 1:2:8, PREPARO MECÂNICO COM BETONEIRA 400L, APLICADA MANUALMENTE EM FACES INTERNAS DE PAREDES, ESPESSURA DE 10MM, COM EXECUÇÃO DE TALISCAS. AF_06/2014</v>
      </c>
      <c r="D97" s="205" t="s">
        <v>704</v>
      </c>
      <c r="E97" s="206">
        <v>1495</v>
      </c>
      <c r="F97" s="207">
        <v>7.3</v>
      </c>
      <c r="G97" s="207">
        <v>8.49</v>
      </c>
      <c r="H97" s="207">
        <f t="shared" si="25"/>
        <v>15.79</v>
      </c>
      <c r="I97" s="207">
        <f t="shared" si="26"/>
        <v>10913.5</v>
      </c>
      <c r="J97" s="207">
        <f t="shared" si="27"/>
        <v>12692.55</v>
      </c>
      <c r="K97" s="207">
        <f t="shared" si="28"/>
        <v>23606.05</v>
      </c>
      <c r="L97" s="207"/>
      <c r="M97" s="208" t="s">
        <v>264</v>
      </c>
      <c r="N97" s="206"/>
      <c r="O97" s="180">
        <v>1495</v>
      </c>
      <c r="P97" s="177">
        <f t="shared" si="24"/>
        <v>1495</v>
      </c>
      <c r="AK97" s="179"/>
      <c r="AL97" s="179"/>
    </row>
    <row r="98" spans="1:38" s="180" customFormat="1" ht="30">
      <c r="A98" s="181" t="s">
        <v>283</v>
      </c>
      <c r="B98" s="182">
        <v>88497</v>
      </c>
      <c r="C98" s="195" t="str">
        <f>IF($B98="","",IFERROR(VLOOKUP($B98,SERVIÇOS!$A:$F,2,0),IFERROR(VLOOKUP($B98,'COMPOSIÇÕES COMPLEMENTARES '!$C:$K,2,0),"")))</f>
        <v>APLICAÇÃO E LIXAMENTO DE MASSA LÁTEX EM PAREDES, DUAS DEMÃOS. AF_06/2014</v>
      </c>
      <c r="D98" s="184" t="str">
        <f>IF($B98="","",IFERROR(VLOOKUP($B98,SERVIÇOS!$A:$F,3,0),IFERROR(VLOOKUP($B98,'COMPOSIÇÕES COMPLEMENTARES '!$C:$K,3,0),"")))</f>
        <v>M2</v>
      </c>
      <c r="E98" s="185">
        <v>739.01</v>
      </c>
      <c r="F98" s="186">
        <f>IF($B98="","",IFERROR(VLOOKUP($B98,SERVIÇOS!$A:$F,4,0),IFERROR(VLOOKUP($B98,'COMPOSIÇÕES COMPLEMENTARES '!$C:$K,6,0),"")))</f>
        <v>10.18</v>
      </c>
      <c r="G98" s="186">
        <f>IF($B98="","",IFERROR(VLOOKUP($B98,SERVIÇOS!$A:$F,5,0),IFERROR(VLOOKUP($B98,'COMPOSIÇÕES COMPLEMENTARES '!$C:$K,7,0),"")))</f>
        <v>7.33</v>
      </c>
      <c r="H98" s="186">
        <f t="shared" si="25"/>
        <v>17.509999999999998</v>
      </c>
      <c r="I98" s="186">
        <f t="shared" si="26"/>
        <v>7523.12</v>
      </c>
      <c r="J98" s="186">
        <f t="shared" si="27"/>
        <v>5416.94</v>
      </c>
      <c r="K98" s="186">
        <f t="shared" si="28"/>
        <v>12940.07</v>
      </c>
      <c r="L98" s="186"/>
      <c r="M98" s="565"/>
      <c r="N98" s="185">
        <v>739.01</v>
      </c>
      <c r="O98" s="178">
        <v>739.01</v>
      </c>
      <c r="P98" s="177">
        <f t="shared" si="24"/>
        <v>0</v>
      </c>
      <c r="Q98" s="178"/>
      <c r="R98" s="177"/>
      <c r="S98" s="178"/>
      <c r="T98" s="178"/>
      <c r="U98" s="178"/>
      <c r="V98" s="178"/>
      <c r="W98" s="178"/>
      <c r="X98" s="178"/>
      <c r="Y98" s="178"/>
      <c r="Z98" s="178"/>
      <c r="AA98" s="178"/>
      <c r="AB98" s="178"/>
      <c r="AC98" s="178"/>
      <c r="AD98" s="178"/>
      <c r="AE98" s="178"/>
      <c r="AF98" s="178"/>
      <c r="AG98" s="178"/>
      <c r="AH98" s="178"/>
      <c r="AI98" s="178"/>
      <c r="AJ98" s="178"/>
      <c r="AK98" s="179">
        <f t="shared" ref="AK98:AK107" si="36">B98-AL98</f>
        <v>88497</v>
      </c>
      <c r="AL98" s="179">
        <v>0</v>
      </c>
    </row>
    <row r="99" spans="1:38" s="180" customFormat="1" ht="31.5" customHeight="1">
      <c r="A99" s="187" t="s">
        <v>284</v>
      </c>
      <c r="B99" s="188" t="s">
        <v>285</v>
      </c>
      <c r="C99" s="189" t="str">
        <f>IF($B99="","",IFERROR(VLOOKUP($B99,SERVIÇOS!$A:$F,2,0),IFERROR(VLOOKUP($B99,'COMPOSIÇÕES COMPLEMENTARES '!$C:$K,2,0),"")))</f>
        <v>PINTURA LATEX ACRILICA, TRES DEMAOS</v>
      </c>
      <c r="D99" s="190" t="str">
        <f>IF($B99="","",IFERROR(VLOOKUP($B99,SERVIÇOS!$A:$F,3,0),IFERROR(VLOOKUP($B99,'COMPOSIÇÕES COMPLEMENTARES '!$C:$K,3,0),"")))</f>
        <v>M2</v>
      </c>
      <c r="E99" s="191">
        <v>739.01</v>
      </c>
      <c r="F99" s="192">
        <f>IF($B99="","",IFERROR(VLOOKUP($B99,SERVIÇOS!$A:$F,4,0),IFERROR(VLOOKUP($B99,'COMPOSIÇÕES COMPLEMENTARES '!$C:$K,6,0),"")))</f>
        <v>10.15</v>
      </c>
      <c r="G99" s="192">
        <f>IF($B99="","",IFERROR(VLOOKUP($B99,SERVIÇOS!$A:$F,5,0),IFERROR(VLOOKUP($B99,'COMPOSIÇÕES COMPLEMENTARES '!$C:$K,7,0),"")))</f>
        <v>10.119999999999999</v>
      </c>
      <c r="H99" s="192">
        <f t="shared" si="25"/>
        <v>20.27</v>
      </c>
      <c r="I99" s="192">
        <f t="shared" si="26"/>
        <v>7500.95</v>
      </c>
      <c r="J99" s="192">
        <f t="shared" si="27"/>
        <v>7478.78</v>
      </c>
      <c r="K99" s="192">
        <f t="shared" si="28"/>
        <v>14979.73</v>
      </c>
      <c r="L99" s="192"/>
      <c r="M99" s="566"/>
      <c r="N99" s="185">
        <v>739.01</v>
      </c>
      <c r="O99" s="178">
        <v>739.01</v>
      </c>
      <c r="P99" s="177">
        <f t="shared" si="24"/>
        <v>0</v>
      </c>
      <c r="Q99" s="178"/>
      <c r="R99" s="178"/>
      <c r="S99" s="178"/>
      <c r="T99" s="178"/>
      <c r="U99" s="178"/>
      <c r="V99" s="178"/>
      <c r="W99" s="178"/>
      <c r="X99" s="178"/>
      <c r="Y99" s="178"/>
      <c r="Z99" s="178"/>
      <c r="AA99" s="178"/>
      <c r="AB99" s="178"/>
      <c r="AC99" s="178"/>
      <c r="AD99" s="178"/>
      <c r="AE99" s="178"/>
      <c r="AF99" s="178"/>
      <c r="AG99" s="178"/>
      <c r="AH99" s="178"/>
      <c r="AI99" s="178"/>
      <c r="AJ99" s="178"/>
      <c r="AK99" s="179" t="e">
        <f t="shared" si="36"/>
        <v>#VALUE!</v>
      </c>
      <c r="AL99" s="179">
        <v>0</v>
      </c>
    </row>
    <row r="100" spans="1:38" s="180" customFormat="1" ht="31.5" customHeight="1">
      <c r="A100" s="187" t="s">
        <v>286</v>
      </c>
      <c r="B100" s="188" t="s">
        <v>287</v>
      </c>
      <c r="C100" s="189" t="str">
        <f>IF($B100="","",IFERROR(VLOOKUP($B100,SERVIÇOS!$A:$F,2,0),IFERROR(VLOOKUP($B100,'COMPOSIÇÕES COMPLEMENTARES '!$C:$K,2,0),"")))</f>
        <v>REVESTIMENTO CERÂMICO FIXADO ARGAMASSA COLANTE, REJUNTAMENTO COM EPOXI</v>
      </c>
      <c r="D100" s="190" t="str">
        <f>IF($B100="","",IFERROR(VLOOKUP($B100,SERVIÇOS!$A:$F,3,0),IFERROR(VLOOKUP($B100,'COMPOSIÇÕES COMPLEMENTARES '!$C:$K,3,0),"")))</f>
        <v>M2</v>
      </c>
      <c r="E100" s="191">
        <v>319.56</v>
      </c>
      <c r="F100" s="192">
        <f>IF($B100="","",IFERROR(VLOOKUP($B100,SERVIÇOS!$A:$F,4,0),IFERROR(VLOOKUP($B100,'COMPOSIÇÕES COMPLEMENTARES '!$C:$K,6,0),"")))</f>
        <v>56.05</v>
      </c>
      <c r="G100" s="192">
        <f>IF($B100="","",IFERROR(VLOOKUP($B100,SERVIÇOS!$A:$F,5,0),IFERROR(VLOOKUP($B100,'COMPOSIÇÕES COMPLEMENTARES '!$C:$K,7,0),"")))</f>
        <v>9.9</v>
      </c>
      <c r="H100" s="192">
        <f t="shared" si="25"/>
        <v>65.95</v>
      </c>
      <c r="I100" s="192">
        <f t="shared" si="26"/>
        <v>17911.34</v>
      </c>
      <c r="J100" s="192">
        <f t="shared" si="27"/>
        <v>3163.64</v>
      </c>
      <c r="K100" s="192">
        <f t="shared" si="28"/>
        <v>21074.98</v>
      </c>
      <c r="L100" s="192"/>
      <c r="M100" s="566"/>
      <c r="N100" s="185">
        <v>319.56</v>
      </c>
      <c r="O100" s="178">
        <v>319.56</v>
      </c>
      <c r="P100" s="177">
        <f t="shared" si="24"/>
        <v>0</v>
      </c>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9" t="e">
        <f t="shared" si="36"/>
        <v>#VALUE!</v>
      </c>
      <c r="AL100" s="179">
        <v>0</v>
      </c>
    </row>
    <row r="101" spans="1:38" s="180" customFormat="1" ht="35.25" customHeight="1">
      <c r="A101" s="181" t="s">
        <v>288</v>
      </c>
      <c r="B101" s="182">
        <v>88423</v>
      </c>
      <c r="C101" s="195" t="str">
        <f>IF($B101="","",IFERROR(VLOOKUP($B101,SERVIÇOS!$A:$F,2,0),IFERROR(VLOOKUP($B101,'COMPOSIÇÕES COMPLEMENTARES '!$C:$K,2,0),"")))</f>
        <v>APLICAÇÃO MANUAL DE PINTURA COM TINTA TEXTURIZADA ACRÍLICA EM PAREDES EXTERNAS DE CASAS, UMA COR. AF_06/2014</v>
      </c>
      <c r="D101" s="184" t="str">
        <f>IF($B101="","",IFERROR(VLOOKUP($B101,SERVIÇOS!$A:$F,3,0),IFERROR(VLOOKUP($B101,'COMPOSIÇÕES COMPLEMENTARES '!$C:$K,3,0),"")))</f>
        <v>M2</v>
      </c>
      <c r="E101" s="185">
        <v>423.2</v>
      </c>
      <c r="F101" s="186">
        <f>IF($B101="","",IFERROR(VLOOKUP($B101,SERVIÇOS!$A:$F,4,0),IFERROR(VLOOKUP($B101,'COMPOSIÇÕES COMPLEMENTARES '!$C:$K,6,0),"")))</f>
        <v>11.99</v>
      </c>
      <c r="G101" s="186">
        <f>IF($B101="","",IFERROR(VLOOKUP($B101,SERVIÇOS!$A:$F,5,0),IFERROR(VLOOKUP($B101,'COMPOSIÇÕES COMPLEMENTARES '!$C:$K,7,0),"")))</f>
        <v>3.85</v>
      </c>
      <c r="H101" s="186">
        <f t="shared" si="25"/>
        <v>15.84</v>
      </c>
      <c r="I101" s="186">
        <f t="shared" si="26"/>
        <v>5074.17</v>
      </c>
      <c r="J101" s="186">
        <f t="shared" si="27"/>
        <v>1629.32</v>
      </c>
      <c r="K101" s="186">
        <f t="shared" si="28"/>
        <v>6703.49</v>
      </c>
      <c r="L101" s="186"/>
      <c r="M101" s="565"/>
      <c r="N101" s="185">
        <v>423.2</v>
      </c>
      <c r="O101" s="178">
        <v>423.2</v>
      </c>
      <c r="P101" s="177">
        <f t="shared" si="24"/>
        <v>0</v>
      </c>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9">
        <f t="shared" si="36"/>
        <v>88423</v>
      </c>
      <c r="AL101" s="179">
        <v>0</v>
      </c>
    </row>
    <row r="102" spans="1:38" s="180" customFormat="1" ht="45">
      <c r="A102" s="181" t="s">
        <v>289</v>
      </c>
      <c r="B102" s="182">
        <v>88787</v>
      </c>
      <c r="C102" s="195" t="str">
        <f>IF($B102="","",IFERROR(VLOOKUP($B102,SERVIÇOS!$A:$F,2,0),IFERROR(VLOOKUP($B102,'COMPOSIÇÕES COMPLEMENTARES '!$C:$K,2,0),"")))</f>
        <v>REVESTIMENTO CERÂMICO PARA PAREDES EXTERNAS EM PASTILHAS DE PORCELANA 2,5 X 2,5 CM (PLACAS DE 30 X 30 CM), ALINHADAS A PRUMO, APLICADO EM PANOS SEM VÃOS. AF_10/2014</v>
      </c>
      <c r="D102" s="184" t="str">
        <f>IF($B102="","",IFERROR(VLOOKUP($B102,SERVIÇOS!$A:$F,3,0),IFERROR(VLOOKUP($B102,'COMPOSIÇÕES COMPLEMENTARES '!$C:$K,3,0),"")))</f>
        <v>M2</v>
      </c>
      <c r="E102" s="185">
        <v>13.23</v>
      </c>
      <c r="F102" s="186">
        <f>IF($B102="","",IFERROR(VLOOKUP($B102,SERVIÇOS!$A:$F,4,0),IFERROR(VLOOKUP($B102,'COMPOSIÇÕES COMPLEMENTARES '!$C:$K,6,0),"")))</f>
        <v>221.55</v>
      </c>
      <c r="G102" s="186">
        <f>IF($B102="","",IFERROR(VLOOKUP($B102,SERVIÇOS!$A:$F,5,0),IFERROR(VLOOKUP($B102,'COMPOSIÇÕES COMPLEMENTARES '!$C:$K,7,0),"")))</f>
        <v>25.99</v>
      </c>
      <c r="H102" s="186">
        <f t="shared" si="25"/>
        <v>247.54000000000002</v>
      </c>
      <c r="I102" s="186">
        <f t="shared" si="26"/>
        <v>2931.11</v>
      </c>
      <c r="J102" s="186">
        <f t="shared" si="27"/>
        <v>343.85</v>
      </c>
      <c r="K102" s="186">
        <f t="shared" si="28"/>
        <v>3274.95</v>
      </c>
      <c r="L102" s="186"/>
      <c r="M102" s="565"/>
      <c r="N102" s="185">
        <v>13.23</v>
      </c>
      <c r="O102" s="178">
        <v>13.23</v>
      </c>
      <c r="P102" s="177">
        <f t="shared" si="24"/>
        <v>0</v>
      </c>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9">
        <f t="shared" si="36"/>
        <v>88787</v>
      </c>
      <c r="AL102" s="179">
        <v>0</v>
      </c>
    </row>
    <row r="103" spans="1:38" s="180" customFormat="1" ht="15" customHeight="1">
      <c r="A103" s="198" t="s">
        <v>290</v>
      </c>
      <c r="B103" s="199"/>
      <c r="C103" s="183" t="s">
        <v>291</v>
      </c>
      <c r="D103" s="200" t="str">
        <f>IF($B103="","",IFERROR(VLOOKUP($B103,SERVIÇOS!$A:$F,3,0),IFERROR(VLOOKUP($B103,'COMPOSIÇÕES COMPLEMENTARES '!$C:$K,3,0),"")))</f>
        <v/>
      </c>
      <c r="E103" s="201"/>
      <c r="F103" s="202" t="str">
        <f>IF($B103="","",IFERROR(VLOOKUP($B103,SERVIÇOS!$A:$F,4,0),IFERROR(VLOOKUP($B103,'COMPOSIÇÕES COMPLEMENTARES '!$C:$K,6,0),"")))</f>
        <v/>
      </c>
      <c r="G103" s="202" t="str">
        <f>IF($B103="","",IFERROR(VLOOKUP($B103,SERVIÇOS!$A:$F,5,0),IFERROR(VLOOKUP($B103,'COMPOSIÇÕES COMPLEMENTARES '!$C:$K,7,0),"")))</f>
        <v/>
      </c>
      <c r="H103" s="202" t="str">
        <f t="shared" si="25"/>
        <v/>
      </c>
      <c r="I103" s="202" t="str">
        <f t="shared" si="26"/>
        <v/>
      </c>
      <c r="J103" s="202" t="str">
        <f t="shared" si="27"/>
        <v/>
      </c>
      <c r="K103" s="202" t="str">
        <f t="shared" si="28"/>
        <v/>
      </c>
      <c r="L103" s="202">
        <f>SUM(K104:K107)</f>
        <v>25120.89</v>
      </c>
      <c r="M103" s="565"/>
      <c r="N103" s="201"/>
      <c r="O103" s="178"/>
      <c r="P103" s="177">
        <f t="shared" si="24"/>
        <v>0</v>
      </c>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f t="shared" si="36"/>
        <v>0</v>
      </c>
      <c r="AL103" s="179">
        <v>0</v>
      </c>
    </row>
    <row r="104" spans="1:38" s="180" customFormat="1" ht="30" customHeight="1">
      <c r="A104" s="181" t="s">
        <v>292</v>
      </c>
      <c r="B104" s="182">
        <v>87882</v>
      </c>
      <c r="C104" s="195" t="str">
        <f>IF($B104="","",IFERROR(VLOOKUP($B104,SERVIÇOS!$A:$F,2,0),IFERROR(VLOOKUP($B104,'COMPOSIÇÕES COMPLEMENTARES '!$C:$K,2,0),"")))</f>
        <v>CHAPISCO APLICADO NO TETO, COM ROLO PARA TEXTURA ACRÍLICA. ARGAMASSA TRAÇO 1:4 E EMULSÃO POLIMÉRICA (ADESIVO) COM PREPARO EM BETONEIRA 400L. AF_06/2014</v>
      </c>
      <c r="D104" s="184" t="str">
        <f>IF($B104="","",IFERROR(VLOOKUP($B104,SERVIÇOS!$A:$F,3,0),IFERROR(VLOOKUP($B104,'COMPOSIÇÕES COMPLEMENTARES '!$C:$K,3,0),"")))</f>
        <v>M2</v>
      </c>
      <c r="E104" s="185">
        <v>378.13</v>
      </c>
      <c r="F104" s="186">
        <f>IF($B104="","",IFERROR(VLOOKUP($B104,SERVIÇOS!$A:$F,4,0),IFERROR(VLOOKUP($B104,'COMPOSIÇÕES COMPLEMENTARES '!$C:$K,6,0),"")))</f>
        <v>4.46</v>
      </c>
      <c r="G104" s="186">
        <f>IF($B104="","",IFERROR(VLOOKUP($B104,SERVIÇOS!$A:$F,5,0),IFERROR(VLOOKUP($B104,'COMPOSIÇÕES COMPLEMENTARES '!$C:$K,7,0),"")))</f>
        <v>0.85</v>
      </c>
      <c r="H104" s="186">
        <f t="shared" si="25"/>
        <v>5.31</v>
      </c>
      <c r="I104" s="186">
        <f t="shared" si="26"/>
        <v>1686.46</v>
      </c>
      <c r="J104" s="186">
        <f t="shared" si="27"/>
        <v>321.41000000000003</v>
      </c>
      <c r="K104" s="186">
        <f t="shared" si="28"/>
        <v>2007.87</v>
      </c>
      <c r="L104" s="186"/>
      <c r="M104" s="565"/>
      <c r="N104" s="185">
        <v>378.13</v>
      </c>
      <c r="O104" s="178">
        <v>378.13</v>
      </c>
      <c r="P104" s="177">
        <f t="shared" si="24"/>
        <v>0</v>
      </c>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f t="shared" si="36"/>
        <v>87882</v>
      </c>
      <c r="AL104" s="179">
        <v>0</v>
      </c>
    </row>
    <row r="105" spans="1:38" s="180" customFormat="1" ht="45">
      <c r="A105" s="181" t="s">
        <v>293</v>
      </c>
      <c r="B105" s="182">
        <v>90408</v>
      </c>
      <c r="C105" s="195" t="str">
        <f>IF($B105="","",IFERROR(VLOOKUP($B105,SERVIÇOS!$A:$F,2,0),IFERROR(VLOOKUP($B105,'COMPOSIÇÕES COMPLEMENTARES '!$C:$K,2,0),"")))</f>
        <v>MASSA ÚNICA, PARA RECEBIMENTO DE PINTURA, EM ARGAMASSA TRAÇO 1:2:8, PREPARO MECÂNICO COM BETONEIRA 400L, APLICADA MANUALMENTE EM TETO, ESPESSURA DE 10MM, COM EXECUÇÃO DE TALISCAS. AF_03/2015</v>
      </c>
      <c r="D105" s="184" t="str">
        <f>IF($B105="","",IFERROR(VLOOKUP($B105,SERVIÇOS!$A:$F,3,0),IFERROR(VLOOKUP($B105,'COMPOSIÇÕES COMPLEMENTARES '!$C:$K,3,0),"")))</f>
        <v>M2</v>
      </c>
      <c r="E105" s="185">
        <v>378.13</v>
      </c>
      <c r="F105" s="186">
        <f>IF($B105="","",IFERROR(VLOOKUP($B105,SERVIÇOS!$A:$F,4,0),IFERROR(VLOOKUP($B105,'COMPOSIÇÕES COMPLEMENTARES '!$C:$K,6,0),"")))</f>
        <v>13.11</v>
      </c>
      <c r="G105" s="186">
        <f>IF($B105="","",IFERROR(VLOOKUP($B105,SERVIÇOS!$A:$F,5,0),IFERROR(VLOOKUP($B105,'COMPOSIÇÕES COMPLEMENTARES '!$C:$K,7,0),"")))</f>
        <v>16.989999999999998</v>
      </c>
      <c r="H105" s="186">
        <f t="shared" si="25"/>
        <v>30.099999999999998</v>
      </c>
      <c r="I105" s="186">
        <f t="shared" si="26"/>
        <v>4957.28</v>
      </c>
      <c r="J105" s="186">
        <f t="shared" si="27"/>
        <v>6424.43</v>
      </c>
      <c r="K105" s="186">
        <f t="shared" si="28"/>
        <v>11381.71</v>
      </c>
      <c r="L105" s="186"/>
      <c r="M105" s="565"/>
      <c r="N105" s="185">
        <v>378.13</v>
      </c>
      <c r="O105" s="178">
        <v>378.13</v>
      </c>
      <c r="P105" s="177">
        <f t="shared" si="24"/>
        <v>0</v>
      </c>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9">
        <f t="shared" si="36"/>
        <v>90408</v>
      </c>
      <c r="AL105" s="179">
        <v>0</v>
      </c>
    </row>
    <row r="106" spans="1:38" s="180" customFormat="1" ht="30">
      <c r="A106" s="181" t="s">
        <v>294</v>
      </c>
      <c r="B106" s="182">
        <v>88488</v>
      </c>
      <c r="C106" s="195" t="str">
        <f>IF($B106="","",IFERROR(VLOOKUP($B106,SERVIÇOS!$A:$F,2,0),IFERROR(VLOOKUP($B106,'COMPOSIÇÕES COMPLEMENTARES '!$C:$K,2,0),"")))</f>
        <v>APLICAÇÃO MANUAL DE PINTURA COM TINTA LÁTEX ACRÍLICA EM TETO, DUAS DEMÃOS. AF_06/2014</v>
      </c>
      <c r="D106" s="184" t="str">
        <f>IF($B106="","",IFERROR(VLOOKUP($B106,SERVIÇOS!$A:$F,3,0),IFERROR(VLOOKUP($B106,'COMPOSIÇÕES COMPLEMENTARES '!$C:$K,3,0),"")))</f>
        <v>M2</v>
      </c>
      <c r="E106" s="185">
        <v>314.85000000000002</v>
      </c>
      <c r="F106" s="186">
        <f>IF($B106="","",IFERROR(VLOOKUP($B106,SERVIÇOS!$A:$F,4,0),IFERROR(VLOOKUP($B106,'COMPOSIÇÕES COMPLEMENTARES '!$C:$K,6,0),"")))</f>
        <v>9.84</v>
      </c>
      <c r="G106" s="186">
        <f>IF($B106="","",IFERROR(VLOOKUP($B106,SERVIÇOS!$A:$F,5,0),IFERROR(VLOOKUP($B106,'COMPOSIÇÕES COMPLEMENTARES '!$C:$K,7,0),"")))</f>
        <v>5.74</v>
      </c>
      <c r="H106" s="186">
        <f t="shared" si="25"/>
        <v>15.58</v>
      </c>
      <c r="I106" s="186">
        <f t="shared" si="26"/>
        <v>3098.12</v>
      </c>
      <c r="J106" s="186">
        <f t="shared" si="27"/>
        <v>1807.24</v>
      </c>
      <c r="K106" s="186">
        <f t="shared" si="28"/>
        <v>4905.3599999999997</v>
      </c>
      <c r="L106" s="186"/>
      <c r="M106" s="565"/>
      <c r="N106" s="185">
        <v>314.85000000000002</v>
      </c>
      <c r="O106" s="178">
        <v>314.85000000000002</v>
      </c>
      <c r="P106" s="177">
        <f t="shared" si="24"/>
        <v>0</v>
      </c>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9">
        <f t="shared" si="36"/>
        <v>88488</v>
      </c>
      <c r="AL106" s="179">
        <v>0</v>
      </c>
    </row>
    <row r="107" spans="1:38" s="180" customFormat="1" ht="30">
      <c r="A107" s="181" t="s">
        <v>295</v>
      </c>
      <c r="B107" s="182">
        <v>88494</v>
      </c>
      <c r="C107" s="195" t="str">
        <f>IF($B107="","",IFERROR(VLOOKUP($B107,SERVIÇOS!$A:$F,2,0),IFERROR(VLOOKUP($B107,'COMPOSIÇÕES COMPLEMENTARES '!$C:$K,2,0),"")))</f>
        <v>APLICAÇÃO E LIXAMENTO DE MASSA LÁTEX EM TETO, UMA DEMÃO. AF_06/2014</v>
      </c>
      <c r="D107" s="184" t="str">
        <f>IF($B107="","",IFERROR(VLOOKUP($B107,SERVIÇOS!$A:$F,3,0),IFERROR(VLOOKUP($B107,'COMPOSIÇÕES COMPLEMENTARES '!$C:$K,3,0),"")))</f>
        <v>M2</v>
      </c>
      <c r="E107" s="185">
        <v>314.85000000000002</v>
      </c>
      <c r="F107" s="186">
        <f>IF($B107="","",IFERROR(VLOOKUP($B107,SERVIÇOS!$A:$F,4,0),IFERROR(VLOOKUP($B107,'COMPOSIÇÕES COMPLEMENTARES '!$C:$K,6,0),"")))</f>
        <v>9.7899999999999991</v>
      </c>
      <c r="G107" s="186">
        <f>IF($B107="","",IFERROR(VLOOKUP($B107,SERVIÇOS!$A:$F,5,0),IFERROR(VLOOKUP($B107,'COMPOSIÇÕES COMPLEMENTARES '!$C:$K,7,0),"")))</f>
        <v>11.89</v>
      </c>
      <c r="H107" s="186">
        <f t="shared" si="25"/>
        <v>21.68</v>
      </c>
      <c r="I107" s="186">
        <f t="shared" si="26"/>
        <v>3082.38</v>
      </c>
      <c r="J107" s="186">
        <f t="shared" si="27"/>
        <v>3743.57</v>
      </c>
      <c r="K107" s="186">
        <f t="shared" si="28"/>
        <v>6825.95</v>
      </c>
      <c r="L107" s="186"/>
      <c r="M107" s="565"/>
      <c r="N107" s="185">
        <v>314.85000000000002</v>
      </c>
      <c r="O107" s="178">
        <v>314.85000000000002</v>
      </c>
      <c r="P107" s="177">
        <f t="shared" si="24"/>
        <v>0</v>
      </c>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9">
        <f t="shared" si="36"/>
        <v>88494</v>
      </c>
      <c r="AL107" s="179">
        <v>0</v>
      </c>
    </row>
    <row r="108" spans="1:38" s="180" customFormat="1" ht="15" customHeight="1">
      <c r="A108" s="168">
        <v>9</v>
      </c>
      <c r="B108" s="169"/>
      <c r="C108" s="170" t="s">
        <v>296</v>
      </c>
      <c r="D108" s="171"/>
      <c r="E108" s="172"/>
      <c r="F108" s="173"/>
      <c r="G108" s="174"/>
      <c r="H108" s="174"/>
      <c r="I108" s="175">
        <f>ROUND(SUMIF(I109:I133,"&gt;0",I109:I133),2)</f>
        <v>99478.57</v>
      </c>
      <c r="J108" s="175">
        <f>ROUND(SUMIF(J109:J133,"&gt;0",J109:J133),2)</f>
        <v>10951.89</v>
      </c>
      <c r="K108" s="194"/>
      <c r="L108" s="175">
        <f>SUMIF(I108:J108,"&gt;0",I108:J108)</f>
        <v>110430.46</v>
      </c>
      <c r="M108" s="565"/>
      <c r="N108" s="172"/>
      <c r="O108" s="178"/>
      <c r="P108" s="177">
        <f t="shared" si="24"/>
        <v>0</v>
      </c>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9"/>
      <c r="AL108" s="179"/>
    </row>
    <row r="109" spans="1:38" s="180" customFormat="1" ht="15" customHeight="1">
      <c r="A109" s="198" t="s">
        <v>297</v>
      </c>
      <c r="B109" s="199"/>
      <c r="C109" s="183" t="s">
        <v>298</v>
      </c>
      <c r="D109" s="200" t="str">
        <f>IF($B109="","",IFERROR(VLOOKUP($B109,SERVIÇOS!$A:$F,3,0),IFERROR(VLOOKUP($B109,'COMPOSIÇÕES COMPLEMENTARES '!$C:$K,3,0),"")))</f>
        <v/>
      </c>
      <c r="E109" s="201"/>
      <c r="F109" s="202" t="str">
        <f>IF($B109="","",IFERROR(VLOOKUP($B109,SERVIÇOS!$A:$F,4,0),IFERROR(VLOOKUP($B109,'COMPOSIÇÕES COMPLEMENTARES '!$C:$K,6,0),"")))</f>
        <v/>
      </c>
      <c r="G109" s="202" t="str">
        <f>IF($B109="","",IFERROR(VLOOKUP($B109,SERVIÇOS!$A:$F,5,0),IFERROR(VLOOKUP($B109,'COMPOSIÇÕES COMPLEMENTARES '!$C:$K,7,0),"")))</f>
        <v/>
      </c>
      <c r="H109" s="202" t="str">
        <f t="shared" ref="H109:H133" si="37">IF(E109="","",F109+G109)</f>
        <v/>
      </c>
      <c r="I109" s="202" t="str">
        <f t="shared" ref="I109:I133" si="38">IF(E109="","",ROUND((E109*F109),2))</f>
        <v/>
      </c>
      <c r="J109" s="202" t="str">
        <f t="shared" ref="J109:J133" si="39">IF(E109="","",ROUND((E109*G109),2))</f>
        <v/>
      </c>
      <c r="K109" s="202" t="str">
        <f t="shared" ref="K109:K133" si="40">IF(E109="","",ROUND((E109*H109),2))</f>
        <v/>
      </c>
      <c r="L109" s="202"/>
      <c r="M109" s="565"/>
      <c r="N109" s="201"/>
      <c r="O109" s="178"/>
      <c r="P109" s="177">
        <f t="shared" si="24"/>
        <v>0</v>
      </c>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9">
        <f t="shared" ref="AK109:AK118" si="41">B109-AL109</f>
        <v>0</v>
      </c>
      <c r="AL109" s="179">
        <v>0</v>
      </c>
    </row>
    <row r="110" spans="1:38" s="180" customFormat="1" ht="45" customHeight="1">
      <c r="A110" s="181" t="s">
        <v>299</v>
      </c>
      <c r="B110" s="182">
        <v>91015</v>
      </c>
      <c r="C110" s="195" t="str">
        <f>IF($B110="","",IFERROR(VLOOKUP($B110,SERVIÇOS!$A:$F,2,0),IFERROR(VLOOKUP($B110,'COMPOSIÇÕES COMPLEMENTARES '!$C:$K,2,0),"")))</f>
        <v>KIT DE PORTA DE MADEIRA PARA VERNIZ, SEMI-OCA (LEVE OU MÉDIA), PADRÃO MÉDIO, 80X210CM, ESPESSURA DE 3,5CM, ITENS INCLUSOS: DOBRADIÇAS, MONTAGEM E INSTALAÇÃO DO BATENTE, SEM FECHADURA - FORNECIMENTO E INSTALAÇÃO. AF_12/2019</v>
      </c>
      <c r="D110" s="184" t="str">
        <f>IF($B110="","",IFERROR(VLOOKUP($B110,SERVIÇOS!$A:$F,3,0),IFERROR(VLOOKUP($B110,'COMPOSIÇÕES COMPLEMENTARES '!$C:$K,3,0),"")))</f>
        <v>UN</v>
      </c>
      <c r="E110" s="185">
        <v>9</v>
      </c>
      <c r="F110" s="186">
        <f>IF($B110="","",IFERROR(VLOOKUP($B110,SERVIÇOS!$A:$F,4,0),IFERROR(VLOOKUP($B110,'COMPOSIÇÕES COMPLEMENTARES '!$C:$K,6,0),"")))</f>
        <v>650.91999999999996</v>
      </c>
      <c r="G110" s="186">
        <f>IF($B110="","",IFERROR(VLOOKUP($B110,SERVIÇOS!$A:$F,5,0),IFERROR(VLOOKUP($B110,'COMPOSIÇÕES COMPLEMENTARES '!$C:$K,7,0),"")))</f>
        <v>159.53</v>
      </c>
      <c r="H110" s="186">
        <f t="shared" si="37"/>
        <v>810.44999999999993</v>
      </c>
      <c r="I110" s="186">
        <f t="shared" si="38"/>
        <v>5858.28</v>
      </c>
      <c r="J110" s="186">
        <f t="shared" si="39"/>
        <v>1435.77</v>
      </c>
      <c r="K110" s="186">
        <f t="shared" si="40"/>
        <v>7294.05</v>
      </c>
      <c r="L110" s="186"/>
      <c r="M110" s="565"/>
      <c r="N110" s="185">
        <v>9</v>
      </c>
      <c r="O110" s="178">
        <v>9</v>
      </c>
      <c r="P110" s="177">
        <f t="shared" si="24"/>
        <v>0</v>
      </c>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9">
        <f t="shared" si="41"/>
        <v>91015</v>
      </c>
      <c r="AL110" s="179">
        <v>0</v>
      </c>
    </row>
    <row r="111" spans="1:38" s="180" customFormat="1" ht="45" customHeight="1">
      <c r="A111" s="181" t="s">
        <v>300</v>
      </c>
      <c r="B111" s="182">
        <v>91016</v>
      </c>
      <c r="C111" s="195" t="str">
        <f>IF($B111="","",IFERROR(VLOOKUP($B111,SERVIÇOS!$A:$F,2,0),IFERROR(VLOOKUP($B111,'COMPOSIÇÕES COMPLEMENTARES '!$C:$K,2,0),"")))</f>
        <v>KIT DE PORTA DE MADEIRA PARA VERNIZ, SEMI-OCA (LEVE OU MÉDIA), PADRÃO MÉDIO, 90X210CM, ESPESSURA DE 3,5CM, ITENS INCLUSOS: DOBRADIÇAS, MONTAGEM E INSTALAÇÃO DO BATENTE, SEM FECHADURA - FORNECIMENTO E INSTALAÇÃO. AF_12/2019</v>
      </c>
      <c r="D111" s="184" t="str">
        <f>IF($B111="","",IFERROR(VLOOKUP($B111,SERVIÇOS!$A:$F,3,0),IFERROR(VLOOKUP($B111,'COMPOSIÇÕES COMPLEMENTARES '!$C:$K,3,0),"")))</f>
        <v>UN</v>
      </c>
      <c r="E111" s="185">
        <v>13</v>
      </c>
      <c r="F111" s="186">
        <f>IF($B111="","",IFERROR(VLOOKUP($B111,SERVIÇOS!$A:$F,4,0),IFERROR(VLOOKUP($B111,'COMPOSIÇÕES COMPLEMENTARES '!$C:$K,6,0),"")))</f>
        <v>687.72</v>
      </c>
      <c r="G111" s="186">
        <f>IF($B111="","",IFERROR(VLOOKUP($B111,SERVIÇOS!$A:$F,5,0),IFERROR(VLOOKUP($B111,'COMPOSIÇÕES COMPLEMENTARES '!$C:$K,7,0),"")))</f>
        <v>162.77000000000001</v>
      </c>
      <c r="H111" s="186">
        <f t="shared" si="37"/>
        <v>850.49</v>
      </c>
      <c r="I111" s="186">
        <f t="shared" si="38"/>
        <v>8940.36</v>
      </c>
      <c r="J111" s="186">
        <f t="shared" si="39"/>
        <v>2116.0100000000002</v>
      </c>
      <c r="K111" s="186">
        <f t="shared" si="40"/>
        <v>11056.37</v>
      </c>
      <c r="L111" s="186"/>
      <c r="M111" s="565"/>
      <c r="N111" s="185">
        <v>13</v>
      </c>
      <c r="O111" s="178">
        <v>13</v>
      </c>
      <c r="P111" s="177">
        <f t="shared" si="24"/>
        <v>0</v>
      </c>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9">
        <f t="shared" si="41"/>
        <v>91016</v>
      </c>
      <c r="AL111" s="179">
        <v>0</v>
      </c>
    </row>
    <row r="112" spans="1:38" s="180" customFormat="1" ht="31.5" customHeight="1">
      <c r="A112" s="187" t="s">
        <v>301</v>
      </c>
      <c r="B112" s="188" t="s">
        <v>302</v>
      </c>
      <c r="C112" s="189" t="str">
        <f>IF($B112="","",IFERROR(VLOOKUP($B112,SERVIÇOS!$A:$F,2,0),IFERROR(VLOOKUP($B112,'COMPOSIÇÕES COMPLEMENTARES '!$C:$K,2,0),"")))</f>
        <v>PORTA DE MADEIRA COMPENSADA LISA PARA CERA OU VERNIZ, 1,00X2,10M, INCLUSO ADUELA 2A, ALIZAR 2A E DOBRADICA</v>
      </c>
      <c r="D112" s="190" t="str">
        <f>IF($B112="","",IFERROR(VLOOKUP($B112,SERVIÇOS!$A:$F,3,0),IFERROR(VLOOKUP($B112,'COMPOSIÇÕES COMPLEMENTARES '!$C:$K,3,0),"")))</f>
        <v>UN</v>
      </c>
      <c r="E112" s="191">
        <v>1</v>
      </c>
      <c r="F112" s="192">
        <f>IF($B112="","",IFERROR(VLOOKUP($B112,SERVIÇOS!$A:$F,4,0),IFERROR(VLOOKUP($B112,'COMPOSIÇÕES COMPLEMENTARES '!$C:$K,6,0),"")))</f>
        <v>577.54999999999995</v>
      </c>
      <c r="G112" s="192">
        <f>IF($B112="","",IFERROR(VLOOKUP($B112,SERVIÇOS!$A:$F,5,0),IFERROR(VLOOKUP($B112,'COMPOSIÇÕES COMPLEMENTARES '!$C:$K,7,0),"")))</f>
        <v>113.54</v>
      </c>
      <c r="H112" s="192">
        <f t="shared" si="37"/>
        <v>691.08999999999992</v>
      </c>
      <c r="I112" s="192">
        <f t="shared" si="38"/>
        <v>577.54999999999995</v>
      </c>
      <c r="J112" s="192">
        <f t="shared" si="39"/>
        <v>113.54</v>
      </c>
      <c r="K112" s="192">
        <f t="shared" si="40"/>
        <v>691.09</v>
      </c>
      <c r="L112" s="192"/>
      <c r="M112" s="566"/>
      <c r="N112" s="185">
        <v>1</v>
      </c>
      <c r="O112" s="178">
        <v>1</v>
      </c>
      <c r="P112" s="177">
        <f t="shared" si="24"/>
        <v>0</v>
      </c>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t="e">
        <f t="shared" si="41"/>
        <v>#VALUE!</v>
      </c>
      <c r="AL112" s="179">
        <v>0</v>
      </c>
    </row>
    <row r="113" spans="1:38" s="180" customFormat="1" ht="45">
      <c r="A113" s="181" t="s">
        <v>303</v>
      </c>
      <c r="B113" s="182">
        <v>91306</v>
      </c>
      <c r="C113" s="195" t="str">
        <f>IF($B113="","",IFERROR(VLOOKUP($B113,SERVIÇOS!$A:$F,2,0),IFERROR(VLOOKUP($B113,'COMPOSIÇÕES COMPLEMENTARES '!$C:$K,2,0),"")))</f>
        <v>FECHADURA DE EMBUTIR PARA PORTAS INTERNAS, COMPLETA, ACABAMENTO PADRÃO MÉDIO, COM EXECUÇÃO DE FURO - FORNECIMENTO E INSTALAÇÃO. AF_12/2019</v>
      </c>
      <c r="D113" s="184" t="str">
        <f>IF($B113="","",IFERROR(VLOOKUP($B113,SERVIÇOS!$A:$F,3,0),IFERROR(VLOOKUP($B113,'COMPOSIÇÕES COMPLEMENTARES '!$C:$K,3,0),"")))</f>
        <v>UN</v>
      </c>
      <c r="E113" s="185">
        <v>23</v>
      </c>
      <c r="F113" s="186">
        <f>IF($B113="","",IFERROR(VLOOKUP($B113,SERVIÇOS!$A:$F,4,0),IFERROR(VLOOKUP($B113,'COMPOSIÇÕES COMPLEMENTARES '!$C:$K,6,0),"")))</f>
        <v>119.57</v>
      </c>
      <c r="G113" s="186">
        <f>IF($B113="","",IFERROR(VLOOKUP($B113,SERVIÇOS!$A:$F,5,0),IFERROR(VLOOKUP($B113,'COMPOSIÇÕES COMPLEMENTARES '!$C:$K,7,0),"")))</f>
        <v>17.03</v>
      </c>
      <c r="H113" s="186">
        <f t="shared" si="37"/>
        <v>136.6</v>
      </c>
      <c r="I113" s="186">
        <f t="shared" si="38"/>
        <v>2750.11</v>
      </c>
      <c r="J113" s="186">
        <f t="shared" si="39"/>
        <v>391.69</v>
      </c>
      <c r="K113" s="186">
        <f t="shared" si="40"/>
        <v>3141.8</v>
      </c>
      <c r="L113" s="186"/>
      <c r="M113" s="565"/>
      <c r="N113" s="185">
        <v>23</v>
      </c>
      <c r="O113" s="178">
        <v>23</v>
      </c>
      <c r="P113" s="177">
        <f t="shared" si="24"/>
        <v>0</v>
      </c>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9">
        <f t="shared" si="41"/>
        <v>91306</v>
      </c>
      <c r="AL113" s="179">
        <v>0</v>
      </c>
    </row>
    <row r="114" spans="1:38" s="180" customFormat="1" ht="31.5" customHeight="1">
      <c r="A114" s="187" t="s">
        <v>304</v>
      </c>
      <c r="B114" s="188" t="s">
        <v>305</v>
      </c>
      <c r="C114" s="189" t="str">
        <f>IF($B114="","",IFERROR(VLOOKUP($B114,SERVIÇOS!$A:$F,2,0),IFERROR(VLOOKUP($B114,'COMPOSIÇÕES COMPLEMENTARES '!$C:$K,2,0),"")))</f>
        <v>PORTA DE MADEIRA COMPEANSADA DE CORRER PARA CERA OU VERNIZ, 0,90X2,10M, 1 FOLHA - COMPLETA</v>
      </c>
      <c r="D114" s="190" t="str">
        <f>IF($B114="","",IFERROR(VLOOKUP($B114,SERVIÇOS!$A:$F,3,0),IFERROR(VLOOKUP($B114,'COMPOSIÇÕES COMPLEMENTARES '!$C:$K,3,0),"")))</f>
        <v>UN</v>
      </c>
      <c r="E114" s="191">
        <v>1</v>
      </c>
      <c r="F114" s="192">
        <f>IF($B114="","",IFERROR(VLOOKUP($B114,SERVIÇOS!$A:$F,4,0),IFERROR(VLOOKUP($B114,'COMPOSIÇÕES COMPLEMENTARES '!$C:$K,6,0),"")))</f>
        <v>657.64</v>
      </c>
      <c r="G114" s="192">
        <f>IF($B114="","",IFERROR(VLOOKUP($B114,SERVIÇOS!$A:$F,5,0),IFERROR(VLOOKUP($B114,'COMPOSIÇÕES COMPLEMENTARES '!$C:$K,7,0),"")))</f>
        <v>113.54</v>
      </c>
      <c r="H114" s="192">
        <f t="shared" si="37"/>
        <v>771.18</v>
      </c>
      <c r="I114" s="192">
        <f t="shared" si="38"/>
        <v>657.64</v>
      </c>
      <c r="J114" s="192">
        <f t="shared" si="39"/>
        <v>113.54</v>
      </c>
      <c r="K114" s="192">
        <f t="shared" si="40"/>
        <v>771.18</v>
      </c>
      <c r="L114" s="192"/>
      <c r="M114" s="566"/>
      <c r="N114" s="185">
        <v>1</v>
      </c>
      <c r="O114" s="178">
        <v>1</v>
      </c>
      <c r="P114" s="177">
        <f t="shared" si="24"/>
        <v>0</v>
      </c>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t="e">
        <f t="shared" si="41"/>
        <v>#VALUE!</v>
      </c>
      <c r="AL114" s="179">
        <v>0</v>
      </c>
    </row>
    <row r="115" spans="1:38" s="180" customFormat="1" ht="31.5" customHeight="1">
      <c r="A115" s="187" t="s">
        <v>306</v>
      </c>
      <c r="B115" s="188" t="s">
        <v>307</v>
      </c>
      <c r="C115" s="189" t="str">
        <f>IF($B115="","",IFERROR(VLOOKUP($B115,SERVIÇOS!$A:$F,2,0),IFERROR(VLOOKUP($B115,'COMPOSIÇÕES COMPLEMENTARES '!$C:$K,2,0),"")))</f>
        <v xml:space="preserve">MOLA AEREA FECHA PORTA, PARA PORTAS COM LARGURA ATE 95 CM  </v>
      </c>
      <c r="D115" s="190" t="str">
        <f>IF($B115="","",IFERROR(VLOOKUP($B115,SERVIÇOS!$A:$F,3,0),IFERROR(VLOOKUP($B115,'COMPOSIÇÕES COMPLEMENTARES '!$C:$K,3,0),"")))</f>
        <v>UN</v>
      </c>
      <c r="E115" s="191">
        <v>5</v>
      </c>
      <c r="F115" s="192">
        <f>IF($B115="","",IFERROR(VLOOKUP($B115,SERVIÇOS!$A:$F,4,0),IFERROR(VLOOKUP($B115,'COMPOSIÇÕES COMPLEMENTARES '!$C:$K,6,0),"")))</f>
        <v>180.44</v>
      </c>
      <c r="G115" s="192">
        <f>IF($B115="","",IFERROR(VLOOKUP($B115,SERVIÇOS!$A:$F,5,0),IFERROR(VLOOKUP($B115,'COMPOSIÇÕES COMPLEMENTARES '!$C:$K,7,0),"")))</f>
        <v>51.97</v>
      </c>
      <c r="H115" s="192">
        <f t="shared" si="37"/>
        <v>232.41</v>
      </c>
      <c r="I115" s="192">
        <f t="shared" si="38"/>
        <v>902.2</v>
      </c>
      <c r="J115" s="192">
        <f t="shared" si="39"/>
        <v>259.85000000000002</v>
      </c>
      <c r="K115" s="192">
        <f t="shared" si="40"/>
        <v>1162.05</v>
      </c>
      <c r="L115" s="192"/>
      <c r="M115" s="566"/>
      <c r="N115" s="185">
        <v>5</v>
      </c>
      <c r="O115" s="178">
        <v>5</v>
      </c>
      <c r="P115" s="177">
        <f t="shared" si="24"/>
        <v>0</v>
      </c>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t="e">
        <f t="shared" si="41"/>
        <v>#VALUE!</v>
      </c>
      <c r="AL115" s="179">
        <v>0</v>
      </c>
    </row>
    <row r="116" spans="1:38" s="180" customFormat="1" ht="31.5" customHeight="1">
      <c r="A116" s="187" t="s">
        <v>308</v>
      </c>
      <c r="B116" s="188" t="s">
        <v>309</v>
      </c>
      <c r="C116" s="189" t="str">
        <f>IF($B116="","",IFERROR(VLOOKUP($B116,SERVIÇOS!$A:$F,2,0),IFERROR(VLOOKUP($B116,'COMPOSIÇÕES COMPLEMENTARES '!$C:$K,2,0),"")))</f>
        <v xml:space="preserve">PUXADOR HORIZONTAL EM INOX - PADRÃO PNE </v>
      </c>
      <c r="D116" s="190" t="str">
        <f>IF($B116="","",IFERROR(VLOOKUP($B116,SERVIÇOS!$A:$F,3,0),IFERROR(VLOOKUP($B116,'COMPOSIÇÕES COMPLEMENTARES '!$C:$K,3,0),"")))</f>
        <v xml:space="preserve">UN </v>
      </c>
      <c r="E116" s="191">
        <v>4</v>
      </c>
      <c r="F116" s="192">
        <f>IF($B116="","",IFERROR(VLOOKUP($B116,SERVIÇOS!$A:$F,4,0),IFERROR(VLOOKUP($B116,'COMPOSIÇÕES COMPLEMENTARES '!$C:$K,6,0),"")))</f>
        <v>160.06</v>
      </c>
      <c r="G116" s="192">
        <f>IF($B116="","",IFERROR(VLOOKUP($B116,SERVIÇOS!$A:$F,5,0),IFERROR(VLOOKUP($B116,'COMPOSIÇÕES COMPLEMENTARES '!$C:$K,7,0),"")))</f>
        <v>85.31</v>
      </c>
      <c r="H116" s="192">
        <f t="shared" si="37"/>
        <v>245.37</v>
      </c>
      <c r="I116" s="192">
        <f t="shared" si="38"/>
        <v>640.24</v>
      </c>
      <c r="J116" s="192">
        <f t="shared" si="39"/>
        <v>341.24</v>
      </c>
      <c r="K116" s="192">
        <f t="shared" si="40"/>
        <v>981.48</v>
      </c>
      <c r="L116" s="192"/>
      <c r="M116" s="566"/>
      <c r="N116" s="185">
        <v>4</v>
      </c>
      <c r="O116" s="178">
        <v>4</v>
      </c>
      <c r="P116" s="177">
        <f t="shared" si="24"/>
        <v>0</v>
      </c>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9" t="e">
        <f t="shared" si="41"/>
        <v>#VALUE!</v>
      </c>
      <c r="AL116" s="179">
        <v>0</v>
      </c>
    </row>
    <row r="117" spans="1:38" s="180" customFormat="1" ht="15" customHeight="1">
      <c r="A117" s="198" t="s">
        <v>310</v>
      </c>
      <c r="B117" s="199"/>
      <c r="C117" s="183" t="s">
        <v>311</v>
      </c>
      <c r="D117" s="200" t="str">
        <f>IF($B117="","",IFERROR(VLOOKUP($B117,SERVIÇOS!$A:$F,3,0),IFERROR(VLOOKUP($B117,'COMPOSIÇÕES COMPLEMENTARES '!$C:$K,3,0),"")))</f>
        <v/>
      </c>
      <c r="E117" s="201"/>
      <c r="F117" s="202" t="str">
        <f>IF($B117="","",IFERROR(VLOOKUP($B117,SERVIÇOS!$A:$F,4,0),IFERROR(VLOOKUP($B117,'COMPOSIÇÕES COMPLEMENTARES '!$C:$K,6,0),"")))</f>
        <v/>
      </c>
      <c r="G117" s="202" t="str">
        <f>IF($B117="","",IFERROR(VLOOKUP($B117,SERVIÇOS!$A:$F,5,0),IFERROR(VLOOKUP($B117,'COMPOSIÇÕES COMPLEMENTARES '!$C:$K,7,0),"")))</f>
        <v/>
      </c>
      <c r="H117" s="202" t="str">
        <f t="shared" si="37"/>
        <v/>
      </c>
      <c r="I117" s="202" t="str">
        <f t="shared" si="38"/>
        <v/>
      </c>
      <c r="J117" s="202" t="str">
        <f t="shared" si="39"/>
        <v/>
      </c>
      <c r="K117" s="202" t="str">
        <f t="shared" si="40"/>
        <v/>
      </c>
      <c r="L117" s="202"/>
      <c r="M117" s="565"/>
      <c r="N117" s="201"/>
      <c r="O117" s="178"/>
      <c r="P117" s="177">
        <f t="shared" si="24"/>
        <v>0</v>
      </c>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9">
        <f t="shared" si="41"/>
        <v>0</v>
      </c>
      <c r="AL117" s="179">
        <v>0</v>
      </c>
    </row>
    <row r="118" spans="1:38" s="180" customFormat="1" ht="15" customHeight="1">
      <c r="A118" s="187" t="s">
        <v>312</v>
      </c>
      <c r="B118" s="188" t="s">
        <v>313</v>
      </c>
      <c r="C118" s="189" t="str">
        <f>IF($B118="","",IFERROR(VLOOKUP($B118,SERVIÇOS!$A:$F,2,0),IFERROR(VLOOKUP($B118,'COMPOSIÇÕES COMPLEMENTARES '!$C:$K,2,0),"")))</f>
        <v>JANELA ALUMINIO DE CORRER/GUILHOTINA, CONF. PROJETO</v>
      </c>
      <c r="D118" s="190" t="str">
        <f>IF($B118="","",IFERROR(VLOOKUP($B118,SERVIÇOS!$A:$F,3,0),IFERROR(VLOOKUP($B118,'COMPOSIÇÕES COMPLEMENTARES '!$C:$K,3,0),"")))</f>
        <v>M2</v>
      </c>
      <c r="E118" s="191">
        <v>0.54</v>
      </c>
      <c r="F118" s="192">
        <f>IF($B118="","",IFERROR(VLOOKUP($B118,SERVIÇOS!$A:$F,4,0),IFERROR(VLOOKUP($B118,'COMPOSIÇÕES COMPLEMENTARES '!$C:$K,6,0),"")))</f>
        <v>386.85</v>
      </c>
      <c r="G118" s="192">
        <f>IF($B118="","",IFERROR(VLOOKUP($B118,SERVIÇOS!$A:$F,5,0),IFERROR(VLOOKUP($B118,'COMPOSIÇÕES COMPLEMENTARES '!$C:$K,7,0),"")))</f>
        <v>69.239999999999995</v>
      </c>
      <c r="H118" s="192">
        <f t="shared" si="37"/>
        <v>456.09000000000003</v>
      </c>
      <c r="I118" s="192">
        <f t="shared" si="38"/>
        <v>208.9</v>
      </c>
      <c r="J118" s="192">
        <f t="shared" si="39"/>
        <v>37.39</v>
      </c>
      <c r="K118" s="192">
        <f t="shared" si="40"/>
        <v>246.29</v>
      </c>
      <c r="L118" s="192"/>
      <c r="M118" s="565" t="s">
        <v>11703</v>
      </c>
      <c r="N118" s="185">
        <v>36.01</v>
      </c>
      <c r="O118" s="178">
        <v>0.54</v>
      </c>
      <c r="P118" s="177">
        <f t="shared" si="24"/>
        <v>-35.47</v>
      </c>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9" t="e">
        <f t="shared" si="41"/>
        <v>#VALUE!</v>
      </c>
      <c r="AL118" s="179">
        <v>0</v>
      </c>
    </row>
    <row r="119" spans="1:38" s="180" customFormat="1" ht="42.75" customHeight="1">
      <c r="A119" s="181" t="s">
        <v>314</v>
      </c>
      <c r="B119" s="529">
        <v>94570</v>
      </c>
      <c r="C119" s="195" t="str">
        <f>IF($B119="","",IFERROR(VLOOKUP($B119,SERVIÇOS!$A:$F,2,0),IFERROR(VLOOKUP($B119,'COMPOSIÇÕES COMPLEMENTARES '!$C:$K,2,0),"")))</f>
        <v>JANELA DE ALUMÍNIO DE CORRER COM 2 FOLHAS PARA VIDROS, COM VIDROS, BATENTE, ACABAMENTO COM ACETATO OU BRILHANTE E FERRAGENS. EXCLUSIVE ALIZAR E CONTRAMARCO. FORNECIMENTO E INSTALAÇÃO. AF_12/2019</v>
      </c>
      <c r="D119" s="205" t="s">
        <v>704</v>
      </c>
      <c r="E119" s="206">
        <v>34.1</v>
      </c>
      <c r="F119" s="207">
        <v>245.96</v>
      </c>
      <c r="G119" s="207">
        <v>21.06</v>
      </c>
      <c r="H119" s="207">
        <f t="shared" si="37"/>
        <v>267.02</v>
      </c>
      <c r="I119" s="207">
        <f t="shared" si="38"/>
        <v>8387.24</v>
      </c>
      <c r="J119" s="207">
        <f t="shared" si="39"/>
        <v>718.15</v>
      </c>
      <c r="K119" s="207">
        <f t="shared" si="40"/>
        <v>9105.3799999999992</v>
      </c>
      <c r="L119" s="207"/>
      <c r="M119" s="208" t="s">
        <v>11710</v>
      </c>
      <c r="N119" s="206"/>
      <c r="O119" s="180">
        <v>34.1</v>
      </c>
      <c r="P119" s="177">
        <f t="shared" si="24"/>
        <v>34.1</v>
      </c>
      <c r="AK119" s="179"/>
      <c r="AL119" s="179"/>
    </row>
    <row r="120" spans="1:38" s="180" customFormat="1" ht="30">
      <c r="A120" s="187" t="s">
        <v>316</v>
      </c>
      <c r="B120" s="188" t="s">
        <v>315</v>
      </c>
      <c r="C120" s="189" t="str">
        <f>IF($B120="","",IFERROR(VLOOKUP($B120,SERVIÇOS!$A:$F,2,0),IFERROR(VLOOKUP($B120,'COMPOSIÇÕES COMPLEMENTARES '!$C:$K,2,0),"")))</f>
        <v>PORTA DE ABRIR EM ALUMINIO ANODIZADO, CHAPA LISA, COM PINTURA ELETROSTATICA COR BRANCA, CONF PROJETO</v>
      </c>
      <c r="D120" s="190" t="str">
        <f>IF($B120="","",IFERROR(VLOOKUP($B120,SERVIÇOS!$A:$F,3,0),IFERROR(VLOOKUP($B120,'COMPOSIÇÕES COMPLEMENTARES '!$C:$K,3,0),"")))</f>
        <v>M2</v>
      </c>
      <c r="E120" s="191">
        <v>19.36</v>
      </c>
      <c r="F120" s="192">
        <f>IF($B120="","",IFERROR(VLOOKUP($B120,SERVIÇOS!$A:$F,4,0),IFERROR(VLOOKUP($B120,'COMPOSIÇÕES COMPLEMENTARES '!$C:$K,6,0),"")))</f>
        <v>843.35</v>
      </c>
      <c r="G120" s="192">
        <f>IF($B120="","",IFERROR(VLOOKUP($B120,SERVIÇOS!$A:$F,5,0),IFERROR(VLOOKUP($B120,'COMPOSIÇÕES COMPLEMENTARES '!$C:$K,7,0),"")))</f>
        <v>56.08</v>
      </c>
      <c r="H120" s="192">
        <f t="shared" si="37"/>
        <v>899.43000000000006</v>
      </c>
      <c r="I120" s="192">
        <f t="shared" si="38"/>
        <v>16327.26</v>
      </c>
      <c r="J120" s="192">
        <f t="shared" si="39"/>
        <v>1085.71</v>
      </c>
      <c r="K120" s="192">
        <f t="shared" si="40"/>
        <v>17412.96</v>
      </c>
      <c r="L120" s="192"/>
      <c r="M120" s="565"/>
      <c r="N120" s="185">
        <v>16.39</v>
      </c>
      <c r="O120" s="178">
        <v>19.36</v>
      </c>
      <c r="P120" s="177">
        <f t="shared" si="24"/>
        <v>2.9699999999999989</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t="e">
        <f>B120-AL120</f>
        <v>#VALUE!</v>
      </c>
      <c r="AL120" s="179">
        <v>0</v>
      </c>
    </row>
    <row r="121" spans="1:38" s="180" customFormat="1" ht="15" customHeight="1">
      <c r="A121" s="181" t="s">
        <v>11676</v>
      </c>
      <c r="B121" s="182" t="s">
        <v>317</v>
      </c>
      <c r="C121" s="195" t="str">
        <f>IF($B121="","",IFERROR(VLOOKUP($B121,SERVIÇOS!$A:$F,2,0),IFERROR(VLOOKUP($B121,'COMPOSIÇÕES COMPLEMENTARES '!$C:$K,2,0),"")))</f>
        <v>TELA DE NYLON TIPO MOSQUITEIRO COM MOLDURA EM ALUMINIO ANODIZADO NATURAL</v>
      </c>
      <c r="D121" s="184" t="str">
        <f>IF($B121="","",IFERROR(VLOOKUP($B121,SERVIÇOS!$A:$F,3,0),IFERROR(VLOOKUP($B121,'COMPOSIÇÕES COMPLEMENTARES '!$C:$K,3,0),"")))</f>
        <v>M2</v>
      </c>
      <c r="E121" s="185">
        <v>1.44</v>
      </c>
      <c r="F121" s="186">
        <f>IF($B121="","",IFERROR(VLOOKUP($B121,SERVIÇOS!$A:$F,4,0),IFERROR(VLOOKUP($B121,'COMPOSIÇÕES COMPLEMENTARES '!$C:$K,6,0),"")))</f>
        <v>70.08</v>
      </c>
      <c r="G121" s="186">
        <f>IF($B121="","",IFERROR(VLOOKUP($B121,SERVIÇOS!$A:$F,5,0),IFERROR(VLOOKUP($B121,'COMPOSIÇÕES COMPLEMENTARES '!$C:$K,7,0),"")))</f>
        <v>23.09</v>
      </c>
      <c r="H121" s="186">
        <f t="shared" si="37"/>
        <v>93.17</v>
      </c>
      <c r="I121" s="186">
        <f t="shared" si="38"/>
        <v>100.92</v>
      </c>
      <c r="J121" s="186">
        <f t="shared" si="39"/>
        <v>33.25</v>
      </c>
      <c r="K121" s="186">
        <f t="shared" si="40"/>
        <v>134.16</v>
      </c>
      <c r="L121" s="186"/>
      <c r="M121" s="565"/>
      <c r="N121" s="185">
        <v>1.44</v>
      </c>
      <c r="O121" s="178">
        <v>1.44</v>
      </c>
      <c r="P121" s="177">
        <f t="shared" si="24"/>
        <v>0</v>
      </c>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t="e">
        <f>B121-AL121</f>
        <v>#VALUE!</v>
      </c>
      <c r="AL121" s="179">
        <v>0</v>
      </c>
    </row>
    <row r="122" spans="1:38" s="180" customFormat="1">
      <c r="A122" s="198" t="s">
        <v>318</v>
      </c>
      <c r="B122" s="199"/>
      <c r="C122" s="183" t="s">
        <v>319</v>
      </c>
      <c r="D122" s="200" t="str">
        <f>IF($B122="","",IFERROR(VLOOKUP($B122,SERVIÇOS!$A:$F,3,0),IFERROR(VLOOKUP($B122,'COMPOSIÇÕES COMPLEMENTARES '!$C:$K,3,0),"")))</f>
        <v/>
      </c>
      <c r="E122" s="201"/>
      <c r="F122" s="202" t="str">
        <f>IF($B122="","",IFERROR(VLOOKUP($B122,SERVIÇOS!$A:$F,4,0),IFERROR(VLOOKUP($B122,'COMPOSIÇÕES COMPLEMENTARES '!$C:$K,6,0),"")))</f>
        <v/>
      </c>
      <c r="G122" s="202" t="str">
        <f>IF($B122="","",IFERROR(VLOOKUP($B122,SERVIÇOS!$A:$F,5,0),IFERROR(VLOOKUP($B122,'COMPOSIÇÕES COMPLEMENTARES '!$C:$K,7,0),"")))</f>
        <v/>
      </c>
      <c r="H122" s="202" t="str">
        <f t="shared" si="37"/>
        <v/>
      </c>
      <c r="I122" s="202" t="str">
        <f t="shared" si="38"/>
        <v/>
      </c>
      <c r="J122" s="202" t="str">
        <f t="shared" si="39"/>
        <v/>
      </c>
      <c r="K122" s="202" t="str">
        <f t="shared" si="40"/>
        <v/>
      </c>
      <c r="L122" s="202"/>
      <c r="M122" s="565"/>
      <c r="N122" s="201"/>
      <c r="O122" s="178"/>
      <c r="P122" s="177">
        <f t="shared" si="24"/>
        <v>0</v>
      </c>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f>B122-AL122</f>
        <v>0</v>
      </c>
      <c r="AL122" s="179">
        <v>0</v>
      </c>
    </row>
    <row r="123" spans="1:38" s="180" customFormat="1" ht="45">
      <c r="A123" s="187" t="s">
        <v>320</v>
      </c>
      <c r="B123" s="188" t="s">
        <v>321</v>
      </c>
      <c r="C123" s="189" t="str">
        <f>IF($B123="","",IFERROR(VLOOKUP($B123,SERVIÇOS!$A:$F,2,0),IFERROR(VLOOKUP($B123,'COMPOSIÇÕES COMPLEMENTARES '!$C:$K,2,0),"")))</f>
        <v>CONJUNTO DE ALUMINIO ANODIZADO COM PINTURA ELETROSTATICA NA COR BRANCA, COM VIDRO LAMINADO 10MM E PELÍCULA REFLEXIVA, CONF. PROJETO</v>
      </c>
      <c r="D123" s="190" t="str">
        <f>IF($B123="","",IFERROR(VLOOKUP($B123,SERVIÇOS!$A:$F,3,0),IFERROR(VLOOKUP($B123,'COMPOSIÇÕES COMPLEMENTARES '!$C:$K,3,0),"")))</f>
        <v>M2</v>
      </c>
      <c r="E123" s="191">
        <v>19.46</v>
      </c>
      <c r="F123" s="192">
        <f>IF($B123="","",IFERROR(VLOOKUP($B123,SERVIÇOS!$A:$F,4,0),IFERROR(VLOOKUP($B123,'COMPOSIÇÕES COMPLEMENTARES '!$C:$K,6,0),"")))</f>
        <v>1741.79</v>
      </c>
      <c r="G123" s="192">
        <f>IF($B123="","",IFERROR(VLOOKUP($B123,SERVIÇOS!$A:$F,5,0),IFERROR(VLOOKUP($B123,'COMPOSIÇÕES COMPLEMENTARES '!$C:$K,7,0),"")))</f>
        <v>47.32</v>
      </c>
      <c r="H123" s="192">
        <f t="shared" si="37"/>
        <v>1789.11</v>
      </c>
      <c r="I123" s="192">
        <f t="shared" si="38"/>
        <v>33895.230000000003</v>
      </c>
      <c r="J123" s="192">
        <f t="shared" si="39"/>
        <v>920.85</v>
      </c>
      <c r="K123" s="192">
        <f t="shared" si="40"/>
        <v>34816.080000000002</v>
      </c>
      <c r="L123" s="192"/>
      <c r="M123" s="565"/>
      <c r="N123" s="185">
        <v>12.04</v>
      </c>
      <c r="O123" s="178">
        <v>19.46</v>
      </c>
      <c r="P123" s="177">
        <f t="shared" si="24"/>
        <v>7.4200000000000017</v>
      </c>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t="e">
        <f>B123-AL123</f>
        <v>#VALUE!</v>
      </c>
      <c r="AL123" s="179">
        <v>0</v>
      </c>
    </row>
    <row r="124" spans="1:38" s="180" customFormat="1" ht="30">
      <c r="A124" s="181" t="s">
        <v>322</v>
      </c>
      <c r="B124" s="529">
        <v>100702</v>
      </c>
      <c r="C124" s="195" t="str">
        <f>IF($B124="","",IFERROR(VLOOKUP($B124,SERVIÇOS!$A:$F,2,0),IFERROR(VLOOKUP($B124,'COMPOSIÇÕES COMPLEMENTARES '!$C:$K,2,0),"")))</f>
        <v>PORTA DE CORRER DE ALUMÍNIO, COM DUAS FOLHAS PARA VIDRO, INCLUSO VIDRO LISO INCOLOR, FECHADURA E PUXADOR, SEM ALIZAR. AF_12/2019</v>
      </c>
      <c r="D124" s="205" t="s">
        <v>704</v>
      </c>
      <c r="E124" s="206">
        <v>12.04</v>
      </c>
      <c r="F124" s="207">
        <v>538.25</v>
      </c>
      <c r="G124" s="207">
        <v>35.92</v>
      </c>
      <c r="H124" s="207">
        <f t="shared" si="37"/>
        <v>574.16999999999996</v>
      </c>
      <c r="I124" s="207">
        <f t="shared" si="38"/>
        <v>6480.53</v>
      </c>
      <c r="J124" s="207">
        <f t="shared" si="39"/>
        <v>432.48</v>
      </c>
      <c r="K124" s="207">
        <f t="shared" si="40"/>
        <v>6913.01</v>
      </c>
      <c r="L124" s="207"/>
      <c r="M124" s="208" t="s">
        <v>11710</v>
      </c>
      <c r="N124" s="206"/>
      <c r="O124" s="180">
        <v>12.04</v>
      </c>
      <c r="P124" s="177">
        <f t="shared" si="24"/>
        <v>12.04</v>
      </c>
      <c r="AK124" s="179"/>
      <c r="AL124" s="179"/>
    </row>
    <row r="125" spans="1:38" s="180" customFormat="1" ht="45">
      <c r="A125" s="187" t="s">
        <v>11677</v>
      </c>
      <c r="B125" s="188" t="s">
        <v>323</v>
      </c>
      <c r="C125" s="189" t="str">
        <f>IF($B125="","",IFERROR(VLOOKUP($B125,SERVIÇOS!$A:$F,2,0),IFERROR(VLOOKUP($B125,'COMPOSIÇÕES COMPLEMENTARES '!$C:$K,2,0),"")))</f>
        <v>CONJUNTO DE ALUMINIO ANODIZADO COM PINTURA ELETROSTATICA NA COR BRANCA, COM VIDRO LAMINADO DUPLO 5MM E PELÍCULA REFLEXIVA, TIPO STRUTURAL GLAZING, CONF. PROJETO</v>
      </c>
      <c r="D125" s="190" t="str">
        <f>IF($B125="","",IFERROR(VLOOKUP($B125,SERVIÇOS!$A:$F,3,0),IFERROR(VLOOKUP($B125,'COMPOSIÇÕES COMPLEMENTARES '!$C:$K,3,0),"")))</f>
        <v>M2</v>
      </c>
      <c r="E125" s="191">
        <v>2.34</v>
      </c>
      <c r="F125" s="192">
        <f>IF($B125="","",IFERROR(VLOOKUP($B125,SERVIÇOS!$A:$F,4,0),IFERROR(VLOOKUP($B125,'COMPOSIÇÕES COMPLEMENTARES '!$C:$K,6,0),"")))</f>
        <v>2103.7399999999998</v>
      </c>
      <c r="G125" s="192">
        <f>IF($B125="","",IFERROR(VLOOKUP($B125,SERVIÇOS!$A:$F,5,0),IFERROR(VLOOKUP($B125,'COMPOSIÇÕES COMPLEMENTARES '!$C:$K,7,0),"")))</f>
        <v>56.08</v>
      </c>
      <c r="H125" s="192">
        <f t="shared" si="37"/>
        <v>2159.8199999999997</v>
      </c>
      <c r="I125" s="192">
        <f t="shared" si="38"/>
        <v>4922.75</v>
      </c>
      <c r="J125" s="192">
        <f t="shared" si="39"/>
        <v>131.22999999999999</v>
      </c>
      <c r="K125" s="192">
        <f t="shared" si="40"/>
        <v>5053.9799999999996</v>
      </c>
      <c r="L125" s="192"/>
      <c r="M125" s="565"/>
      <c r="N125" s="185">
        <v>4.5599999999999996</v>
      </c>
      <c r="O125" s="178">
        <v>2.34</v>
      </c>
      <c r="P125" s="177">
        <f t="shared" si="24"/>
        <v>-2.2199999999999998</v>
      </c>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t="e">
        <f>B125-AL125</f>
        <v>#VALUE!</v>
      </c>
      <c r="AL125" s="179">
        <v>0</v>
      </c>
    </row>
    <row r="126" spans="1:38" s="180" customFormat="1" ht="30">
      <c r="A126" s="181" t="s">
        <v>11678</v>
      </c>
      <c r="B126" s="529">
        <v>100702</v>
      </c>
      <c r="C126" s="195" t="str">
        <f>IF($B126="","",IFERROR(VLOOKUP($B126,SERVIÇOS!$A:$F,2,0),IFERROR(VLOOKUP($B126,'COMPOSIÇÕES COMPLEMENTARES '!$C:$K,2,0),"")))</f>
        <v>PORTA DE CORRER DE ALUMÍNIO, COM DUAS FOLHAS PARA VIDRO, INCLUSO VIDRO LISO INCOLOR, FECHADURA E PUXADOR, SEM ALIZAR. AF_12/2019</v>
      </c>
      <c r="D126" s="205" t="s">
        <v>704</v>
      </c>
      <c r="E126" s="206">
        <v>3.36</v>
      </c>
      <c r="F126" s="207">
        <v>538.25</v>
      </c>
      <c r="G126" s="207">
        <v>35.92</v>
      </c>
      <c r="H126" s="207">
        <f t="shared" si="37"/>
        <v>574.16999999999996</v>
      </c>
      <c r="I126" s="207">
        <f t="shared" si="38"/>
        <v>1808.52</v>
      </c>
      <c r="J126" s="207">
        <f t="shared" si="39"/>
        <v>120.69</v>
      </c>
      <c r="K126" s="207">
        <f t="shared" si="40"/>
        <v>1929.21</v>
      </c>
      <c r="L126" s="207"/>
      <c r="M126" s="208" t="s">
        <v>11710</v>
      </c>
      <c r="N126" s="206"/>
      <c r="O126" s="180">
        <v>3.36</v>
      </c>
      <c r="P126" s="177">
        <f t="shared" si="24"/>
        <v>3.36</v>
      </c>
      <c r="AK126" s="179"/>
      <c r="AL126" s="179"/>
    </row>
    <row r="127" spans="1:38" s="180" customFormat="1" ht="15" customHeight="1">
      <c r="A127" s="198" t="s">
        <v>324</v>
      </c>
      <c r="B127" s="199"/>
      <c r="C127" s="183" t="s">
        <v>325</v>
      </c>
      <c r="D127" s="200" t="str">
        <f>IF($B127="","",IFERROR(VLOOKUP($B127,SERVIÇOS!$A:$F,3,0),IFERROR(VLOOKUP($B127,'COMPOSIÇÕES COMPLEMENTARES '!$C:$K,3,0),"")))</f>
        <v/>
      </c>
      <c r="E127" s="201"/>
      <c r="F127" s="202" t="str">
        <f>IF($B127="","",IFERROR(VLOOKUP($B127,SERVIÇOS!$A:$F,4,0),IFERROR(VLOOKUP($B127,'COMPOSIÇÕES COMPLEMENTARES '!$C:$K,6,0),"")))</f>
        <v/>
      </c>
      <c r="G127" s="202" t="str">
        <f>IF($B127="","",IFERROR(VLOOKUP($B127,SERVIÇOS!$A:$F,5,0),IFERROR(VLOOKUP($B127,'COMPOSIÇÕES COMPLEMENTARES '!$C:$K,7,0),"")))</f>
        <v/>
      </c>
      <c r="H127" s="202" t="str">
        <f t="shared" si="37"/>
        <v/>
      </c>
      <c r="I127" s="202" t="str">
        <f t="shared" si="38"/>
        <v/>
      </c>
      <c r="J127" s="202" t="str">
        <f t="shared" si="39"/>
        <v/>
      </c>
      <c r="K127" s="202" t="str">
        <f t="shared" si="40"/>
        <v/>
      </c>
      <c r="L127" s="202"/>
      <c r="M127" s="565"/>
      <c r="N127" s="201"/>
      <c r="O127" s="178"/>
      <c r="P127" s="177">
        <f t="shared" si="24"/>
        <v>0</v>
      </c>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9">
        <f t="shared" ref="AK127:AK133" si="42">B127-AL127</f>
        <v>0</v>
      </c>
      <c r="AL127" s="179">
        <v>0</v>
      </c>
    </row>
    <row r="128" spans="1:38" s="180" customFormat="1" ht="15" customHeight="1">
      <c r="A128" s="181" t="s">
        <v>326</v>
      </c>
      <c r="B128" s="182">
        <v>102223</v>
      </c>
      <c r="C128" s="195" t="str">
        <f>IF($B128="","",IFERROR(VLOOKUP($B128,SERVIÇOS!$A:$F,2,0),IFERROR(VLOOKUP($B128,'COMPOSIÇÕES COMPLEMENTARES '!$C:$K,2,0),"")))</f>
        <v>PINTURA VERNIZ (INCOLOR) ALQUÍDICO EM MADEIRA, USO INTERNO E EXTERNO, 3 DEMÃOS. AF_01/2021</v>
      </c>
      <c r="D128" s="184" t="str">
        <f>IF($B128="","",IFERROR(VLOOKUP($B128,SERVIÇOS!$A:$F,3,0),IFERROR(VLOOKUP($B128,'COMPOSIÇÕES COMPLEMENTARES '!$C:$K,3,0),"")))</f>
        <v>M2</v>
      </c>
      <c r="E128" s="185">
        <v>131.04</v>
      </c>
      <c r="F128" s="186">
        <f>IF($B128="","",IFERROR(VLOOKUP($B128,SERVIÇOS!$A:$F,4,0),IFERROR(VLOOKUP($B128,'COMPOSIÇÕES COMPLEMENTARES '!$C:$K,6,0),"")))</f>
        <v>13.43</v>
      </c>
      <c r="G128" s="186">
        <f>IF($B128="","",IFERROR(VLOOKUP($B128,SERVIÇOS!$A:$F,5,0),IFERROR(VLOOKUP($B128,'COMPOSIÇÕES COMPLEMENTARES '!$C:$K,7,0),"")))</f>
        <v>13.22</v>
      </c>
      <c r="H128" s="186">
        <f t="shared" si="37"/>
        <v>26.65</v>
      </c>
      <c r="I128" s="186">
        <f t="shared" si="38"/>
        <v>1759.87</v>
      </c>
      <c r="J128" s="186">
        <f t="shared" si="39"/>
        <v>1732.35</v>
      </c>
      <c r="K128" s="186">
        <f t="shared" si="40"/>
        <v>3492.22</v>
      </c>
      <c r="L128" s="186"/>
      <c r="M128" s="565" t="s">
        <v>11708</v>
      </c>
      <c r="N128" s="185">
        <v>131.04</v>
      </c>
      <c r="O128" s="178">
        <v>131.04</v>
      </c>
      <c r="P128" s="177">
        <f t="shared" si="24"/>
        <v>0</v>
      </c>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f t="shared" si="42"/>
        <v>102223</v>
      </c>
      <c r="AL128" s="179">
        <v>0</v>
      </c>
    </row>
    <row r="129" spans="1:38" s="180" customFormat="1" ht="15" customHeight="1">
      <c r="A129" s="198" t="s">
        <v>327</v>
      </c>
      <c r="B129" s="199"/>
      <c r="C129" s="183" t="s">
        <v>328</v>
      </c>
      <c r="D129" s="200" t="str">
        <f>IF($B129="","",IFERROR(VLOOKUP($B129,SERVIÇOS!$A:$F,3,0),IFERROR(VLOOKUP($B129,'COMPOSIÇÕES COMPLEMENTARES '!$C:$K,3,0),"")))</f>
        <v/>
      </c>
      <c r="E129" s="201"/>
      <c r="F129" s="202" t="str">
        <f>IF($B129="","",IFERROR(VLOOKUP($B129,SERVIÇOS!$A:$F,4,0),IFERROR(VLOOKUP($B129,'COMPOSIÇÕES COMPLEMENTARES '!$C:$K,6,0),"")))</f>
        <v/>
      </c>
      <c r="G129" s="202" t="str">
        <f>IF($B129="","",IFERROR(VLOOKUP($B129,SERVIÇOS!$A:$F,5,0),IFERROR(VLOOKUP($B129,'COMPOSIÇÕES COMPLEMENTARES '!$C:$K,7,0),"")))</f>
        <v/>
      </c>
      <c r="H129" s="202" t="str">
        <f t="shared" si="37"/>
        <v/>
      </c>
      <c r="I129" s="202" t="str">
        <f t="shared" si="38"/>
        <v/>
      </c>
      <c r="J129" s="202" t="str">
        <f t="shared" si="39"/>
        <v/>
      </c>
      <c r="K129" s="202" t="str">
        <f t="shared" si="40"/>
        <v/>
      </c>
      <c r="L129" s="202"/>
      <c r="M129" s="565"/>
      <c r="N129" s="201"/>
      <c r="O129" s="178"/>
      <c r="P129" s="177">
        <f t="shared" si="24"/>
        <v>0</v>
      </c>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9">
        <f t="shared" si="42"/>
        <v>0</v>
      </c>
      <c r="AL129" s="179">
        <v>0</v>
      </c>
    </row>
    <row r="130" spans="1:38" s="180" customFormat="1" ht="23.25" customHeight="1">
      <c r="A130" s="187" t="s">
        <v>329</v>
      </c>
      <c r="B130" s="188" t="s">
        <v>11655</v>
      </c>
      <c r="C130" s="189" t="str">
        <f>IF($B130="","",IFERROR(VLOOKUP($B130,SERVIÇOS!$A:$F,2,0),IFERROR(VLOOKUP($B130,'COMPOSIÇÕES COMPLEMENTARES '!$C:$K,2,0),"")))</f>
        <v>ESPELHO CRISTAL, 4 MM, COM PARAFUSOS DE FIXAÇÃO, SEM MOLDURA</v>
      </c>
      <c r="D130" s="190" t="str">
        <f>IF($B130="","",IFERROR(VLOOKUP($B130,SERVIÇOS!$A:$F,3,0),IFERROR(VLOOKUP($B130,'COMPOSIÇÕES COMPLEMENTARES '!$C:$K,3,0),"")))</f>
        <v>M2</v>
      </c>
      <c r="E130" s="191">
        <v>3.24</v>
      </c>
      <c r="F130" s="192">
        <f>IF($B130="","",IFERROR(VLOOKUP($B130,SERVIÇOS!$A:$F,4,0),IFERROR(VLOOKUP($B130,'COMPOSIÇÕES COMPLEMENTARES '!$C:$K,6,0),"")))</f>
        <v>519.41999999999996</v>
      </c>
      <c r="G130" s="192">
        <f>IF($B130="","",IFERROR(VLOOKUP($B130,SERVIÇOS!$A:$F,5,0),IFERROR(VLOOKUP($B130,'COMPOSIÇÕES COMPLEMENTARES '!$C:$K,7,0),"")))</f>
        <v>43.22</v>
      </c>
      <c r="H130" s="192">
        <f t="shared" si="37"/>
        <v>562.64</v>
      </c>
      <c r="I130" s="192">
        <f t="shared" si="38"/>
        <v>1682.92</v>
      </c>
      <c r="J130" s="192">
        <f t="shared" si="39"/>
        <v>140.03</v>
      </c>
      <c r="K130" s="192">
        <f t="shared" si="40"/>
        <v>1822.95</v>
      </c>
      <c r="L130" s="192"/>
      <c r="M130" s="565" t="s">
        <v>11700</v>
      </c>
      <c r="N130" s="185">
        <v>3.24</v>
      </c>
      <c r="O130" s="178">
        <v>3.24</v>
      </c>
      <c r="P130" s="177">
        <f t="shared" si="24"/>
        <v>0</v>
      </c>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9" t="e">
        <f t="shared" si="42"/>
        <v>#VALUE!</v>
      </c>
      <c r="AL130" s="179">
        <v>0</v>
      </c>
    </row>
    <row r="131" spans="1:38" s="180" customFormat="1" ht="31.5" customHeight="1">
      <c r="A131" s="187" t="s">
        <v>330</v>
      </c>
      <c r="B131" s="188" t="s">
        <v>331</v>
      </c>
      <c r="C131" s="189" t="str">
        <f>IF($B131="","",IFERROR(VLOOKUP($B131,SERVIÇOS!$A:$F,2,0),IFERROR(VLOOKUP($B131,'COMPOSIÇÕES COMPLEMENTARES '!$C:$K,2,0),"")))</f>
        <v>VIDRO/LAMINA DE ACRILICO PARA JANELHA GUILHOTINA E PORTA GUICHE</v>
      </c>
      <c r="D131" s="190" t="str">
        <f>IF($B131="","",IFERROR(VLOOKUP($B131,SERVIÇOS!$A:$F,3,0),IFERROR(VLOOKUP($B131,'COMPOSIÇÕES COMPLEMENTARES '!$C:$K,3,0),"")))</f>
        <v>M2</v>
      </c>
      <c r="E131" s="191">
        <v>0.54</v>
      </c>
      <c r="F131" s="192">
        <f>IF($B131="","",IFERROR(VLOOKUP($B131,SERVIÇOS!$A:$F,4,0),IFERROR(VLOOKUP($B131,'COMPOSIÇÕES COMPLEMENTARES '!$C:$K,6,0),"")))</f>
        <v>179.95</v>
      </c>
      <c r="G131" s="192">
        <f>IF($B131="","",IFERROR(VLOOKUP($B131,SERVIÇOS!$A:$F,5,0),IFERROR(VLOOKUP($B131,'COMPOSIÇÕES COMPLEMENTARES '!$C:$K,7,0),"")))</f>
        <v>28.44</v>
      </c>
      <c r="H131" s="192">
        <f t="shared" si="37"/>
        <v>208.39</v>
      </c>
      <c r="I131" s="192">
        <f t="shared" si="38"/>
        <v>97.17</v>
      </c>
      <c r="J131" s="192">
        <f t="shared" si="39"/>
        <v>15.36</v>
      </c>
      <c r="K131" s="192">
        <f t="shared" si="40"/>
        <v>112.53</v>
      </c>
      <c r="L131" s="192"/>
      <c r="M131" s="566" t="s">
        <v>11699</v>
      </c>
      <c r="N131" s="185">
        <v>0.54</v>
      </c>
      <c r="O131" s="178">
        <v>0.54</v>
      </c>
      <c r="P131" s="177">
        <f t="shared" si="24"/>
        <v>0</v>
      </c>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t="e">
        <f t="shared" si="42"/>
        <v>#VALUE!</v>
      </c>
      <c r="AL131" s="179">
        <v>0</v>
      </c>
    </row>
    <row r="132" spans="1:38" s="180" customFormat="1" ht="15" customHeight="1">
      <c r="A132" s="198" t="s">
        <v>332</v>
      </c>
      <c r="B132" s="199"/>
      <c r="C132" s="183" t="s">
        <v>333</v>
      </c>
      <c r="D132" s="200" t="str">
        <f>IF($B132="","",IFERROR(VLOOKUP($B132,SERVIÇOS!$A:$F,3,0),IFERROR(VLOOKUP($B132,'COMPOSIÇÕES COMPLEMENTARES '!$C:$K,3,0),"")))</f>
        <v/>
      </c>
      <c r="E132" s="201"/>
      <c r="F132" s="202" t="str">
        <f>IF($B132="","",IFERROR(VLOOKUP($B132,SERVIÇOS!$A:$F,4,0),IFERROR(VLOOKUP($B132,'COMPOSIÇÕES COMPLEMENTARES '!$C:$K,6,0),"")))</f>
        <v/>
      </c>
      <c r="G132" s="202" t="str">
        <f>IF($B132="","",IFERROR(VLOOKUP($B132,SERVIÇOS!$A:$F,5,0),IFERROR(VLOOKUP($B132,'COMPOSIÇÕES COMPLEMENTARES '!$C:$K,7,0),"")))</f>
        <v/>
      </c>
      <c r="H132" s="202" t="str">
        <f t="shared" si="37"/>
        <v/>
      </c>
      <c r="I132" s="202" t="str">
        <f t="shared" si="38"/>
        <v/>
      </c>
      <c r="J132" s="202" t="str">
        <f t="shared" si="39"/>
        <v/>
      </c>
      <c r="K132" s="202" t="str">
        <f t="shared" si="40"/>
        <v/>
      </c>
      <c r="L132" s="202"/>
      <c r="M132" s="565"/>
      <c r="N132" s="201"/>
      <c r="O132" s="178"/>
      <c r="P132" s="177">
        <f t="shared" si="24"/>
        <v>0</v>
      </c>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9">
        <f t="shared" si="42"/>
        <v>0</v>
      </c>
      <c r="AL132" s="179">
        <v>0</v>
      </c>
    </row>
    <row r="133" spans="1:38" s="180" customFormat="1" ht="40.5" customHeight="1">
      <c r="A133" s="187" t="s">
        <v>334</v>
      </c>
      <c r="B133" s="188" t="s">
        <v>335</v>
      </c>
      <c r="C133" s="189" t="str">
        <f>IF($B133="","",IFERROR(VLOOKUP($B133,SERVIÇOS!$A:$F,2,0),IFERROR(VLOOKUP($B133,'COMPOSIÇÕES COMPLEMENTARES '!$C:$K,2,0),"")))</f>
        <v>PEITORIL GRANITO CINZA ANDORINHA 2CM, L=15CM, ASSENT. ARGAMASSA MISTA - FORNEC. E APLIC.</v>
      </c>
      <c r="D133" s="190" t="str">
        <f>IF($B133="","",IFERROR(VLOOKUP($B133,SERVIÇOS!$A:$F,3,0),IFERROR(VLOOKUP($B133,'COMPOSIÇÕES COMPLEMENTARES '!$C:$K,3,0),"")))</f>
        <v>M</v>
      </c>
      <c r="E133" s="191">
        <v>52</v>
      </c>
      <c r="F133" s="192">
        <f>IF($B133="","",IFERROR(VLOOKUP($B133,SERVIÇOS!$A:$F,4,0),IFERROR(VLOOKUP($B133,'COMPOSIÇÕES COMPLEMENTARES '!$C:$K,6,0),"")))</f>
        <v>66.94</v>
      </c>
      <c r="G133" s="192">
        <f>IF($B133="","",IFERROR(VLOOKUP($B133,SERVIÇOS!$A:$F,5,0),IFERROR(VLOOKUP($B133,'COMPOSIÇÕES COMPLEMENTARES '!$C:$K,7,0),"")))</f>
        <v>15.63</v>
      </c>
      <c r="H133" s="192">
        <f t="shared" si="37"/>
        <v>82.57</v>
      </c>
      <c r="I133" s="192">
        <f t="shared" si="38"/>
        <v>3480.88</v>
      </c>
      <c r="J133" s="192">
        <f t="shared" si="39"/>
        <v>812.76</v>
      </c>
      <c r="K133" s="192">
        <f t="shared" si="40"/>
        <v>4293.6400000000003</v>
      </c>
      <c r="L133" s="192"/>
      <c r="M133" s="565"/>
      <c r="N133" s="185">
        <v>69.150000000000006</v>
      </c>
      <c r="O133" s="178">
        <v>52</v>
      </c>
      <c r="P133" s="177">
        <f t="shared" si="24"/>
        <v>-17.150000000000006</v>
      </c>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9" t="e">
        <f t="shared" si="42"/>
        <v>#VALUE!</v>
      </c>
      <c r="AL133" s="179">
        <v>0</v>
      </c>
    </row>
    <row r="134" spans="1:38" s="180" customFormat="1" ht="15" customHeight="1">
      <c r="A134" s="168">
        <v>10</v>
      </c>
      <c r="B134" s="169"/>
      <c r="C134" s="170" t="s">
        <v>336</v>
      </c>
      <c r="D134" s="171"/>
      <c r="E134" s="172"/>
      <c r="F134" s="173"/>
      <c r="G134" s="174"/>
      <c r="H134" s="174"/>
      <c r="I134" s="175">
        <f>ROUND(SUMIF(I135:I242,"&gt;0",I135:I242),2)</f>
        <v>132367.34</v>
      </c>
      <c r="J134" s="175">
        <f>ROUND(SUMIF(J135:J242,"&gt;0",J135:J242),2)</f>
        <v>35584.67</v>
      </c>
      <c r="K134" s="194"/>
      <c r="L134" s="175">
        <f>SUMIF(I134:J134,"&gt;0",I134:J134)</f>
        <v>167952.01</v>
      </c>
      <c r="M134" s="565"/>
      <c r="N134" s="172"/>
      <c r="O134" s="178"/>
      <c r="P134" s="177">
        <f t="shared" si="24"/>
        <v>0</v>
      </c>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9"/>
      <c r="AL134" s="179"/>
    </row>
    <row r="135" spans="1:38" s="180" customFormat="1" ht="15" customHeight="1">
      <c r="A135" s="198" t="s">
        <v>337</v>
      </c>
      <c r="B135" s="199"/>
      <c r="C135" s="183" t="s">
        <v>338</v>
      </c>
      <c r="D135" s="200" t="str">
        <f>IF($B135="","",IFERROR(VLOOKUP($B135,SERVIÇOS!$A:$F,3,0),IFERROR(VLOOKUP($B135,'COMPOSIÇÕES COMPLEMENTARES '!$C:$K,3,0),"")))</f>
        <v/>
      </c>
      <c r="E135" s="201"/>
      <c r="F135" s="202" t="str">
        <f>IF($B135="","",IFERROR(VLOOKUP($B135,SERVIÇOS!$A:$F,4,0),IFERROR(VLOOKUP($B135,'COMPOSIÇÕES COMPLEMENTARES '!$C:$K,6,0),"")))</f>
        <v/>
      </c>
      <c r="G135" s="202" t="str">
        <f>IF($B135="","",IFERROR(VLOOKUP($B135,SERVIÇOS!$A:$F,5,0),IFERROR(VLOOKUP($B135,'COMPOSIÇÕES COMPLEMENTARES '!$C:$K,7,0),"")))</f>
        <v/>
      </c>
      <c r="H135" s="202" t="str">
        <f t="shared" ref="H135:H166" si="43">IF(E135="","",F135+G135)</f>
        <v/>
      </c>
      <c r="I135" s="202" t="str">
        <f t="shared" ref="I135:I166" si="44">IF(E135="","",ROUND((E135*F135),2))</f>
        <v/>
      </c>
      <c r="J135" s="202" t="str">
        <f t="shared" ref="J135:J166" si="45">IF(E135="","",ROUND((E135*G135),2))</f>
        <v/>
      </c>
      <c r="K135" s="202" t="str">
        <f t="shared" ref="K135:K166" si="46">IF(E135="","",ROUND((E135*H135),2))</f>
        <v/>
      </c>
      <c r="L135" s="202"/>
      <c r="M135" s="565"/>
      <c r="N135" s="201"/>
      <c r="O135" s="178"/>
      <c r="P135" s="177">
        <f t="shared" si="24"/>
        <v>0</v>
      </c>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f t="shared" ref="AK135:AK165" si="47">B135-AL135</f>
        <v>0</v>
      </c>
      <c r="AL135" s="179">
        <v>0</v>
      </c>
    </row>
    <row r="136" spans="1:38" s="180" customFormat="1" ht="36" customHeight="1">
      <c r="A136" s="187" t="s">
        <v>339</v>
      </c>
      <c r="B136" s="188" t="s">
        <v>340</v>
      </c>
      <c r="C136" s="189" t="str">
        <f>IF($B136="","",IFERROR(VLOOKUP($B136,SERVIÇOS!$A:$F,2,0),IFERROR(VLOOKUP($B136,'COMPOSIÇÕES COMPLEMENTARES '!$C:$K,2,0),"")))</f>
        <v>PADRAO DE ENTRADA TRIFÁSICO 200A AÉREO, CONFORME ESPECIFICAÇÕES, LISTA DE MATERIAL E PROJETO</v>
      </c>
      <c r="D136" s="190" t="str">
        <f>IF($B136="","",IFERROR(VLOOKUP($B136,SERVIÇOS!$A:$F,3,0),IFERROR(VLOOKUP($B136,'COMPOSIÇÕES COMPLEMENTARES '!$C:$K,3,0),"")))</f>
        <v>CJ</v>
      </c>
      <c r="E136" s="191">
        <v>1</v>
      </c>
      <c r="F136" s="192">
        <f>IF($B136="","",IFERROR(VLOOKUP($B136,SERVIÇOS!$A:$F,4,0),IFERROR(VLOOKUP($B136,'COMPOSIÇÕES COMPLEMENTARES '!$C:$K,6,0),"")))</f>
        <v>12216</v>
      </c>
      <c r="G136" s="192">
        <f>IF($B136="","",IFERROR(VLOOKUP($B136,SERVIÇOS!$A:$F,5,0),IFERROR(VLOOKUP($B136,'COMPOSIÇÕES COMPLEMENTARES '!$C:$K,7,0),"")))</f>
        <v>1181.74</v>
      </c>
      <c r="H136" s="192">
        <f t="shared" si="43"/>
        <v>13397.74</v>
      </c>
      <c r="I136" s="192">
        <f t="shared" si="44"/>
        <v>12216</v>
      </c>
      <c r="J136" s="192">
        <f t="shared" si="45"/>
        <v>1181.74</v>
      </c>
      <c r="K136" s="192">
        <f t="shared" si="46"/>
        <v>13397.74</v>
      </c>
      <c r="L136" s="192"/>
      <c r="M136" s="565"/>
      <c r="N136" s="185">
        <v>1</v>
      </c>
      <c r="O136" s="178">
        <v>1</v>
      </c>
      <c r="P136" s="177">
        <f t="shared" si="24"/>
        <v>0</v>
      </c>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9" t="e">
        <f t="shared" si="47"/>
        <v>#VALUE!</v>
      </c>
      <c r="AL136" s="179">
        <v>0</v>
      </c>
    </row>
    <row r="137" spans="1:38" s="180" customFormat="1" ht="15" customHeight="1">
      <c r="A137" s="198" t="s">
        <v>341</v>
      </c>
      <c r="B137" s="199"/>
      <c r="C137" s="183" t="s">
        <v>342</v>
      </c>
      <c r="D137" s="200" t="str">
        <f>IF($B137="","",IFERROR(VLOOKUP($B137,SERVIÇOS!$A:$F,3,0),IFERROR(VLOOKUP($B137,'COMPOSIÇÕES COMPLEMENTARES '!$C:$K,3,0),"")))</f>
        <v/>
      </c>
      <c r="E137" s="201"/>
      <c r="F137" s="202" t="str">
        <f>IF($B137="","",IFERROR(VLOOKUP($B137,SERVIÇOS!$A:$F,4,0),IFERROR(VLOOKUP($B137,'COMPOSIÇÕES COMPLEMENTARES '!$C:$K,6,0),"")))</f>
        <v/>
      </c>
      <c r="G137" s="202" t="str">
        <f>IF($B137="","",IFERROR(VLOOKUP($B137,SERVIÇOS!$A:$F,5,0),IFERROR(VLOOKUP($B137,'COMPOSIÇÕES COMPLEMENTARES '!$C:$K,7,0),"")))</f>
        <v/>
      </c>
      <c r="H137" s="202" t="str">
        <f t="shared" si="43"/>
        <v/>
      </c>
      <c r="I137" s="202" t="str">
        <f t="shared" si="44"/>
        <v/>
      </c>
      <c r="J137" s="202" t="str">
        <f t="shared" si="45"/>
        <v/>
      </c>
      <c r="K137" s="202" t="str">
        <f t="shared" si="46"/>
        <v/>
      </c>
      <c r="L137" s="202"/>
      <c r="M137" s="565"/>
      <c r="N137" s="201"/>
      <c r="O137" s="178"/>
      <c r="P137" s="177">
        <f t="shared" si="24"/>
        <v>0</v>
      </c>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9">
        <f t="shared" si="47"/>
        <v>0</v>
      </c>
      <c r="AL137" s="179">
        <v>0</v>
      </c>
    </row>
    <row r="138" spans="1:38" s="180" customFormat="1" ht="30" customHeight="1">
      <c r="A138" s="187" t="s">
        <v>343</v>
      </c>
      <c r="B138" s="188" t="s">
        <v>344</v>
      </c>
      <c r="C138" s="189" t="str">
        <f>IF($B138="","",IFERROR(VLOOKUP($B138,SERVIÇOS!$A:$F,2,0),IFERROR(VLOOKUP($B138,'COMPOSIÇÕES COMPLEMENTARES '!$C:$K,2,0),"")))</f>
        <v xml:space="preserve">PAINEL DE DISTRIBUIÇÃO COMPLETO QDG, C/ BARRAMENTO PARA 200A - FABRICAR CONFORME DIAGRAMA UNIFILAR </v>
      </c>
      <c r="D138" s="190" t="str">
        <f>IF($B138="","",IFERROR(VLOOKUP($B138,SERVIÇOS!$A:$F,3,0),IFERROR(VLOOKUP($B138,'COMPOSIÇÕES COMPLEMENTARES '!$C:$K,3,0),"")))</f>
        <v>UN</v>
      </c>
      <c r="E138" s="191">
        <v>1</v>
      </c>
      <c r="F138" s="192">
        <f>IF($B138="","",IFERROR(VLOOKUP($B138,SERVIÇOS!$A:$F,4,0),IFERROR(VLOOKUP($B138,'COMPOSIÇÕES COMPLEMENTARES '!$C:$K,6,0),"")))</f>
        <v>3844.65</v>
      </c>
      <c r="G138" s="192">
        <f>IF($B138="","",IFERROR(VLOOKUP($B138,SERVIÇOS!$A:$F,5,0),IFERROR(VLOOKUP($B138,'COMPOSIÇÕES COMPLEMENTARES '!$C:$K,7,0),"")))</f>
        <v>668.93</v>
      </c>
      <c r="H138" s="192">
        <f t="shared" si="43"/>
        <v>4513.58</v>
      </c>
      <c r="I138" s="192">
        <f t="shared" si="44"/>
        <v>3844.65</v>
      </c>
      <c r="J138" s="192">
        <f t="shared" si="45"/>
        <v>668.93</v>
      </c>
      <c r="K138" s="192">
        <f t="shared" si="46"/>
        <v>4513.58</v>
      </c>
      <c r="L138" s="192"/>
      <c r="M138" s="565"/>
      <c r="N138" s="185">
        <v>1</v>
      </c>
      <c r="O138" s="178">
        <v>1</v>
      </c>
      <c r="P138" s="177">
        <f t="shared" si="24"/>
        <v>0</v>
      </c>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9" t="e">
        <f t="shared" si="47"/>
        <v>#VALUE!</v>
      </c>
      <c r="AL138" s="179">
        <v>0</v>
      </c>
    </row>
    <row r="139" spans="1:38" s="180" customFormat="1" ht="30">
      <c r="A139" s="181" t="s">
        <v>345</v>
      </c>
      <c r="B139" s="182">
        <v>101896</v>
      </c>
      <c r="C139" s="195" t="str">
        <f>IF($B139="","",IFERROR(VLOOKUP($B139,SERVIÇOS!$A:$F,2,0),IFERROR(VLOOKUP($B139,'COMPOSIÇÕES COMPLEMENTARES '!$C:$K,2,0),"")))</f>
        <v>DISJUNTOR TERMOMAGNÉTICO TRIPOLAR , CORRENTE NOMINAL DE 200A - FORNECIMENTO E INSTALAÇÃO. AF_10/2020</v>
      </c>
      <c r="D139" s="184" t="str">
        <f>IF($B139="","",IFERROR(VLOOKUP($B139,SERVIÇOS!$A:$F,3,0),IFERROR(VLOOKUP($B139,'COMPOSIÇÕES COMPLEMENTARES '!$C:$K,3,0),"")))</f>
        <v>UN</v>
      </c>
      <c r="E139" s="185">
        <v>1</v>
      </c>
      <c r="F139" s="186">
        <f>IF($B139="","",IFERROR(VLOOKUP($B139,SERVIÇOS!$A:$F,4,0),IFERROR(VLOOKUP($B139,'COMPOSIÇÕES COMPLEMENTARES '!$C:$K,6,0),"")))</f>
        <v>694.67</v>
      </c>
      <c r="G139" s="186">
        <f>IF($B139="","",IFERROR(VLOOKUP($B139,SERVIÇOS!$A:$F,5,0),IFERROR(VLOOKUP($B139,'COMPOSIÇÕES COMPLEMENTARES '!$C:$K,7,0),"")))</f>
        <v>42.82</v>
      </c>
      <c r="H139" s="186">
        <f t="shared" si="43"/>
        <v>737.49</v>
      </c>
      <c r="I139" s="186">
        <f t="shared" si="44"/>
        <v>694.67</v>
      </c>
      <c r="J139" s="186">
        <f t="shared" si="45"/>
        <v>42.82</v>
      </c>
      <c r="K139" s="186">
        <f t="shared" si="46"/>
        <v>737.49</v>
      </c>
      <c r="L139" s="186"/>
      <c r="M139" s="565" t="s">
        <v>11699</v>
      </c>
      <c r="N139" s="185">
        <v>1</v>
      </c>
      <c r="O139" s="178">
        <v>1</v>
      </c>
      <c r="P139" s="177">
        <f t="shared" si="24"/>
        <v>0</v>
      </c>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f t="shared" si="47"/>
        <v>101896</v>
      </c>
      <c r="AL139" s="179">
        <v>0</v>
      </c>
    </row>
    <row r="140" spans="1:38" s="180" customFormat="1" ht="30">
      <c r="A140" s="181" t="s">
        <v>346</v>
      </c>
      <c r="B140" s="182">
        <v>93654</v>
      </c>
      <c r="C140" s="195" t="str">
        <f>IF($B140="","",IFERROR(VLOOKUP($B140,SERVIÇOS!$A:$F,2,0),IFERROR(VLOOKUP($B140,'COMPOSIÇÕES COMPLEMENTARES '!$C:$K,2,0),"")))</f>
        <v>DISJUNTOR MONOPOLAR TIPO DIN, CORRENTE NOMINAL DE 16A - FORNECIMENTO E INSTALAÇÃO. AF_10/2020</v>
      </c>
      <c r="D140" s="184" t="str">
        <f>IF($B140="","",IFERROR(VLOOKUP($B140,SERVIÇOS!$A:$F,3,0),IFERROR(VLOOKUP($B140,'COMPOSIÇÕES COMPLEMENTARES '!$C:$K,3,0),"")))</f>
        <v>UN</v>
      </c>
      <c r="E140" s="185">
        <v>2</v>
      </c>
      <c r="F140" s="186">
        <f>IF($B140="","",IFERROR(VLOOKUP($B140,SERVIÇOS!$A:$F,4,0),IFERROR(VLOOKUP($B140,'COMPOSIÇÕES COMPLEMENTARES '!$C:$K,6,0),"")))</f>
        <v>12.29</v>
      </c>
      <c r="G140" s="186">
        <f>IF($B140="","",IFERROR(VLOOKUP($B140,SERVIÇOS!$A:$F,5,0),IFERROR(VLOOKUP($B140,'COMPOSIÇÕES COMPLEMENTARES '!$C:$K,7,0),"")))</f>
        <v>1.51</v>
      </c>
      <c r="H140" s="186">
        <f t="shared" si="43"/>
        <v>13.799999999999999</v>
      </c>
      <c r="I140" s="186">
        <f t="shared" si="44"/>
        <v>24.58</v>
      </c>
      <c r="J140" s="186">
        <f t="shared" si="45"/>
        <v>3.02</v>
      </c>
      <c r="K140" s="186">
        <f t="shared" si="46"/>
        <v>27.6</v>
      </c>
      <c r="L140" s="186"/>
      <c r="M140" s="565"/>
      <c r="N140" s="185">
        <v>2</v>
      </c>
      <c r="O140" s="178">
        <v>2</v>
      </c>
      <c r="P140" s="177">
        <f t="shared" ref="P140:P203" si="48">O140-N140</f>
        <v>0</v>
      </c>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9">
        <f t="shared" si="47"/>
        <v>93654</v>
      </c>
      <c r="AL140" s="179">
        <v>0</v>
      </c>
    </row>
    <row r="141" spans="1:38" s="180" customFormat="1" ht="30">
      <c r="A141" s="181" t="s">
        <v>347</v>
      </c>
      <c r="B141" s="182">
        <v>93655</v>
      </c>
      <c r="C141" s="195" t="str">
        <f>IF($B141="","",IFERROR(VLOOKUP($B141,SERVIÇOS!$A:$F,2,0),IFERROR(VLOOKUP($B141,'COMPOSIÇÕES COMPLEMENTARES '!$C:$K,2,0),"")))</f>
        <v>DISJUNTOR MONOPOLAR TIPO DIN, CORRENTE NOMINAL DE 20A - FORNECIMENTO E INSTALAÇÃO. AF_10/2020</v>
      </c>
      <c r="D141" s="184" t="str">
        <f>IF($B141="","",IFERROR(VLOOKUP($B141,SERVIÇOS!$A:$F,3,0),IFERROR(VLOOKUP($B141,'COMPOSIÇÕES COMPLEMENTARES '!$C:$K,3,0),"")))</f>
        <v>UN</v>
      </c>
      <c r="E141" s="185">
        <v>2</v>
      </c>
      <c r="F141" s="186">
        <f>IF($B141="","",IFERROR(VLOOKUP($B141,SERVIÇOS!$A:$F,4,0),IFERROR(VLOOKUP($B141,'COMPOSIÇÕES COMPLEMENTARES '!$C:$K,6,0),"")))</f>
        <v>12.8</v>
      </c>
      <c r="G141" s="186">
        <f>IF($B141="","",IFERROR(VLOOKUP($B141,SERVIÇOS!$A:$F,5,0),IFERROR(VLOOKUP($B141,'COMPOSIÇÕES COMPLEMENTARES '!$C:$K,7,0),"")))</f>
        <v>2.13</v>
      </c>
      <c r="H141" s="186">
        <f t="shared" si="43"/>
        <v>14.93</v>
      </c>
      <c r="I141" s="186">
        <f t="shared" si="44"/>
        <v>25.6</v>
      </c>
      <c r="J141" s="186">
        <f t="shared" si="45"/>
        <v>4.26</v>
      </c>
      <c r="K141" s="186">
        <f t="shared" si="46"/>
        <v>29.86</v>
      </c>
      <c r="L141" s="186"/>
      <c r="M141" s="565"/>
      <c r="N141" s="185">
        <v>2</v>
      </c>
      <c r="O141" s="178">
        <v>2</v>
      </c>
      <c r="P141" s="177">
        <f t="shared" si="48"/>
        <v>0</v>
      </c>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9">
        <f t="shared" si="47"/>
        <v>93655</v>
      </c>
      <c r="AL141" s="179">
        <v>0</v>
      </c>
    </row>
    <row r="142" spans="1:38" s="180" customFormat="1" ht="30">
      <c r="A142" s="181" t="s">
        <v>348</v>
      </c>
      <c r="B142" s="182">
        <v>93662</v>
      </c>
      <c r="C142" s="195" t="str">
        <f>IF($B142="","",IFERROR(VLOOKUP($B142,SERVIÇOS!$A:$F,2,0),IFERROR(VLOOKUP($B142,'COMPOSIÇÕES COMPLEMENTARES '!$C:$K,2,0),"")))</f>
        <v>DISJUNTOR BIPOLAR TIPO DIN, CORRENTE NOMINAL DE 20A - FORNECIMENTO E INSTALAÇÃO. AF_10/2020</v>
      </c>
      <c r="D142" s="184" t="str">
        <f>IF($B142="","",IFERROR(VLOOKUP($B142,SERVIÇOS!$A:$F,3,0),IFERROR(VLOOKUP($B142,'COMPOSIÇÕES COMPLEMENTARES '!$C:$K,3,0),"")))</f>
        <v>UN</v>
      </c>
      <c r="E142" s="185">
        <v>13</v>
      </c>
      <c r="F142" s="186">
        <f>IF($B142="","",IFERROR(VLOOKUP($B142,SERVIÇOS!$A:$F,4,0),IFERROR(VLOOKUP($B142,'COMPOSIÇÕES COMPLEMENTARES '!$C:$K,6,0),"")))</f>
        <v>65.66</v>
      </c>
      <c r="G142" s="186">
        <f>IF($B142="","",IFERROR(VLOOKUP($B142,SERVIÇOS!$A:$F,5,0),IFERROR(VLOOKUP($B142,'COMPOSIÇÕES COMPLEMENTARES '!$C:$K,7,0),"")))</f>
        <v>4.2699999999999996</v>
      </c>
      <c r="H142" s="186">
        <f t="shared" si="43"/>
        <v>69.929999999999993</v>
      </c>
      <c r="I142" s="186">
        <f t="shared" si="44"/>
        <v>853.58</v>
      </c>
      <c r="J142" s="186">
        <f t="shared" si="45"/>
        <v>55.51</v>
      </c>
      <c r="K142" s="186">
        <f t="shared" si="46"/>
        <v>909.09</v>
      </c>
      <c r="L142" s="186"/>
      <c r="M142" s="565"/>
      <c r="N142" s="185">
        <v>13</v>
      </c>
      <c r="O142" s="178">
        <v>13</v>
      </c>
      <c r="P142" s="177">
        <f t="shared" si="48"/>
        <v>0</v>
      </c>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f t="shared" si="47"/>
        <v>93662</v>
      </c>
      <c r="AL142" s="179">
        <v>0</v>
      </c>
    </row>
    <row r="143" spans="1:38" s="180" customFormat="1" ht="30">
      <c r="A143" s="181" t="s">
        <v>349</v>
      </c>
      <c r="B143" s="182">
        <v>93664</v>
      </c>
      <c r="C143" s="195" t="str">
        <f>IF($B143="","",IFERROR(VLOOKUP($B143,SERVIÇOS!$A:$F,2,0),IFERROR(VLOOKUP($B143,'COMPOSIÇÕES COMPLEMENTARES '!$C:$K,2,0),"")))</f>
        <v>DISJUNTOR BIPOLAR TIPO DIN, CORRENTE NOMINAL DE 32A - FORNECIMENTO E INSTALAÇÃO. AF_10/2020</v>
      </c>
      <c r="D143" s="184" t="str">
        <f>IF($B143="","",IFERROR(VLOOKUP($B143,SERVIÇOS!$A:$F,3,0),IFERROR(VLOOKUP($B143,'COMPOSIÇÕES COMPLEMENTARES '!$C:$K,3,0),"")))</f>
        <v>UN</v>
      </c>
      <c r="E143" s="185">
        <v>26</v>
      </c>
      <c r="F143" s="186">
        <f>IF($B143="","",IFERROR(VLOOKUP($B143,SERVIÇOS!$A:$F,4,0),IFERROR(VLOOKUP($B143,'COMPOSIÇÕES COMPLEMENTARES '!$C:$K,6,0),"")))</f>
        <v>66.75</v>
      </c>
      <c r="G143" s="186">
        <f>IF($B143="","",IFERROR(VLOOKUP($B143,SERVIÇOS!$A:$F,5,0),IFERROR(VLOOKUP($B143,'COMPOSIÇÕES COMPLEMENTARES '!$C:$K,7,0),"")))</f>
        <v>5.89</v>
      </c>
      <c r="H143" s="186">
        <f t="shared" si="43"/>
        <v>72.64</v>
      </c>
      <c r="I143" s="186">
        <f t="shared" si="44"/>
        <v>1735.5</v>
      </c>
      <c r="J143" s="186">
        <f t="shared" si="45"/>
        <v>153.13999999999999</v>
      </c>
      <c r="K143" s="186">
        <f t="shared" si="46"/>
        <v>1888.64</v>
      </c>
      <c r="L143" s="186"/>
      <c r="M143" s="565"/>
      <c r="N143" s="185">
        <v>26</v>
      </c>
      <c r="O143" s="178">
        <v>26</v>
      </c>
      <c r="P143" s="177">
        <f t="shared" si="48"/>
        <v>0</v>
      </c>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9">
        <f t="shared" si="47"/>
        <v>93664</v>
      </c>
      <c r="AL143" s="179">
        <v>0</v>
      </c>
    </row>
    <row r="144" spans="1:38" s="180" customFormat="1" ht="30">
      <c r="A144" s="181" t="s">
        <v>350</v>
      </c>
      <c r="B144" s="182">
        <v>93672</v>
      </c>
      <c r="C144" s="195" t="str">
        <f>IF($B144="","",IFERROR(VLOOKUP($B144,SERVIÇOS!$A:$F,2,0),IFERROR(VLOOKUP($B144,'COMPOSIÇÕES COMPLEMENTARES '!$C:$K,2,0),"")))</f>
        <v>DISJUNTOR TRIPOLAR TIPO DIN, CORRENTE NOMINAL DE 40A - FORNECIMENTO E INSTALAÇÃO. AF_10/2020</v>
      </c>
      <c r="D144" s="184" t="str">
        <f>IF($B144="","",IFERROR(VLOOKUP($B144,SERVIÇOS!$A:$F,3,0),IFERROR(VLOOKUP($B144,'COMPOSIÇÕES COMPLEMENTARES '!$C:$K,3,0),"")))</f>
        <v>UN</v>
      </c>
      <c r="E144" s="185">
        <v>4</v>
      </c>
      <c r="F144" s="186">
        <f>IF($B144="","",IFERROR(VLOOKUP($B144,SERVIÇOS!$A:$F,4,0),IFERROR(VLOOKUP($B144,'COMPOSIÇÕES COMPLEMENTARES '!$C:$K,6,0),"")))</f>
        <v>85.34</v>
      </c>
      <c r="G144" s="186">
        <f>IF($B144="","",IFERROR(VLOOKUP($B144,SERVIÇOS!$A:$F,5,0),IFERROR(VLOOKUP($B144,'COMPOSIÇÕES COMPLEMENTARES '!$C:$K,7,0),"")))</f>
        <v>13.12</v>
      </c>
      <c r="H144" s="186">
        <f t="shared" si="43"/>
        <v>98.460000000000008</v>
      </c>
      <c r="I144" s="186">
        <f t="shared" si="44"/>
        <v>341.36</v>
      </c>
      <c r="J144" s="186">
        <f t="shared" si="45"/>
        <v>52.48</v>
      </c>
      <c r="K144" s="186">
        <f t="shared" si="46"/>
        <v>393.84</v>
      </c>
      <c r="L144" s="186"/>
      <c r="M144" s="565"/>
      <c r="N144" s="185">
        <v>4</v>
      </c>
      <c r="O144" s="178">
        <v>4</v>
      </c>
      <c r="P144" s="177">
        <f t="shared" si="48"/>
        <v>0</v>
      </c>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9">
        <f t="shared" si="47"/>
        <v>93672</v>
      </c>
      <c r="AL144" s="179">
        <v>0</v>
      </c>
    </row>
    <row r="145" spans="1:38" s="180" customFormat="1" ht="18" customHeight="1">
      <c r="A145" s="187" t="s">
        <v>351</v>
      </c>
      <c r="B145" s="188" t="s">
        <v>352</v>
      </c>
      <c r="C145" s="189" t="str">
        <f>IF($B145="","",IFERROR(VLOOKUP($B145,SERVIÇOS!$A:$F,2,0),IFERROR(VLOOKUP($B145,'COMPOSIÇÕES COMPLEMENTARES '!$C:$K,2,0),"")))</f>
        <v xml:space="preserve">DISPOSITIVO DR, 4 POLOS, SENSIBILIDADE DE 30 MA, CORRENTE DE 63 A, TIPO AC - FORNECIMENTO E INSTALAÇÃO                                                                                                                                                                                                                                                                                                                                                                                                                               </v>
      </c>
      <c r="D145" s="190" t="str">
        <f>IF($B145="","",IFERROR(VLOOKUP($B145,SERVIÇOS!$A:$F,3,0),IFERROR(VLOOKUP($B145,'COMPOSIÇÕES COMPLEMENTARES '!$C:$K,3,0),"")))</f>
        <v>UN</v>
      </c>
      <c r="E145" s="191">
        <v>1</v>
      </c>
      <c r="F145" s="192">
        <f>IF($B145="","",IFERROR(VLOOKUP($B145,SERVIÇOS!$A:$F,4,0),IFERROR(VLOOKUP($B145,'COMPOSIÇÕES COMPLEMENTARES '!$C:$K,6,0),"")))</f>
        <v>215.41</v>
      </c>
      <c r="G145" s="192">
        <f>IF($B145="","",IFERROR(VLOOKUP($B145,SERVIÇOS!$A:$F,5,0),IFERROR(VLOOKUP($B145,'COMPOSIÇÕES COMPLEMENTARES '!$C:$K,7,0),"")))</f>
        <v>24.29</v>
      </c>
      <c r="H145" s="192">
        <f t="shared" si="43"/>
        <v>239.7</v>
      </c>
      <c r="I145" s="192">
        <f t="shared" si="44"/>
        <v>215.41</v>
      </c>
      <c r="J145" s="192">
        <f t="shared" si="45"/>
        <v>24.29</v>
      </c>
      <c r="K145" s="192">
        <f t="shared" si="46"/>
        <v>239.7</v>
      </c>
      <c r="L145" s="192"/>
      <c r="M145" s="565"/>
      <c r="N145" s="185">
        <v>1</v>
      </c>
      <c r="O145" s="178">
        <v>1</v>
      </c>
      <c r="P145" s="177">
        <f t="shared" si="48"/>
        <v>0</v>
      </c>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9" t="e">
        <f t="shared" si="47"/>
        <v>#VALUE!</v>
      </c>
      <c r="AL145" s="179">
        <v>0</v>
      </c>
    </row>
    <row r="146" spans="1:38" s="180" customFormat="1" ht="18" customHeight="1">
      <c r="A146" s="187" t="s">
        <v>353</v>
      </c>
      <c r="B146" s="188" t="s">
        <v>354</v>
      </c>
      <c r="C146" s="189" t="str">
        <f>IF($B146="","",IFERROR(VLOOKUP($B146,SERVIÇOS!$A:$F,2,0),IFERROR(VLOOKUP($B146,'COMPOSIÇÕES COMPLEMENTARES '!$C:$K,2,0),"")))</f>
        <v xml:space="preserve">DISPOSITIVO DPS CLASSE II, 1 POLO, TENSAO MAXIMA DE 275 V, CORRENTE MAXIMA DE *45* KA (TIPO AC) - FORNECIMENTO E INSTALAÇÃO                                                                                                                                                                                                                                                                                                                                                                                                          </v>
      </c>
      <c r="D146" s="190" t="str">
        <f>IF($B146="","",IFERROR(VLOOKUP($B146,SERVIÇOS!$A:$F,3,0),IFERROR(VLOOKUP($B146,'COMPOSIÇÕES COMPLEMENTARES '!$C:$K,3,0),"")))</f>
        <v>UN</v>
      </c>
      <c r="E146" s="191">
        <v>1</v>
      </c>
      <c r="F146" s="192">
        <f>IF($B146="","",IFERROR(VLOOKUP($B146,SERVIÇOS!$A:$F,4,0),IFERROR(VLOOKUP($B146,'COMPOSIÇÕES COMPLEMENTARES '!$C:$K,6,0),"")))</f>
        <v>131.55000000000001</v>
      </c>
      <c r="G146" s="192">
        <f>IF($B146="","",IFERROR(VLOOKUP($B146,SERVIÇOS!$A:$F,5,0),IFERROR(VLOOKUP($B146,'COMPOSIÇÕES COMPLEMENTARES '!$C:$K,7,0),"")))</f>
        <v>19.43</v>
      </c>
      <c r="H146" s="192">
        <f t="shared" si="43"/>
        <v>150.98000000000002</v>
      </c>
      <c r="I146" s="192">
        <f t="shared" si="44"/>
        <v>131.55000000000001</v>
      </c>
      <c r="J146" s="192">
        <f t="shared" si="45"/>
        <v>19.43</v>
      </c>
      <c r="K146" s="192">
        <f t="shared" si="46"/>
        <v>150.97999999999999</v>
      </c>
      <c r="L146" s="192"/>
      <c r="M146" s="565"/>
      <c r="N146" s="185">
        <v>1</v>
      </c>
      <c r="O146" s="178">
        <v>1</v>
      </c>
      <c r="P146" s="177">
        <f t="shared" si="48"/>
        <v>0</v>
      </c>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t="e">
        <f t="shared" si="47"/>
        <v>#VALUE!</v>
      </c>
      <c r="AL146" s="179">
        <v>0</v>
      </c>
    </row>
    <row r="147" spans="1:38" s="180" customFormat="1" ht="45">
      <c r="A147" s="181" t="s">
        <v>355</v>
      </c>
      <c r="B147" s="182">
        <v>97669</v>
      </c>
      <c r="C147" s="195" t="str">
        <f>IF($B147="","",IFERROR(VLOOKUP($B147,SERVIÇOS!$A:$F,2,0),IFERROR(VLOOKUP($B147,'COMPOSIÇÕES COMPLEMENTARES '!$C:$K,2,0),"")))</f>
        <v>ELETRODUTO FLEXÍVEL CORRUGADO, PEAD, DN 90 (3"), PARA REDE ENTERRADA DE DISTRIBUIÇÃO DE ENERGIA ELÉTRICA - FORNECIMENTO E INSTALAÇÃO. AF_12/2021</v>
      </c>
      <c r="D147" s="184" t="str">
        <f>IF($B147="","",IFERROR(VLOOKUP($B147,SERVIÇOS!$A:$F,3,0),IFERROR(VLOOKUP($B147,'COMPOSIÇÕES COMPLEMENTARES '!$C:$K,3,0),"")))</f>
        <v>M</v>
      </c>
      <c r="E147" s="185">
        <v>1</v>
      </c>
      <c r="F147" s="186">
        <f>IF($B147="","",IFERROR(VLOOKUP($B147,SERVIÇOS!$A:$F,4,0),IFERROR(VLOOKUP($B147,'COMPOSIÇÕES COMPLEMENTARES '!$C:$K,6,0),"")))</f>
        <v>10.76</v>
      </c>
      <c r="G147" s="186">
        <f>IF($B147="","",IFERROR(VLOOKUP($B147,SERVIÇOS!$A:$F,5,0),IFERROR(VLOOKUP($B147,'COMPOSIÇÕES COMPLEMENTARES '!$C:$K,7,0),"")))</f>
        <v>4.8899999999999997</v>
      </c>
      <c r="H147" s="186">
        <f t="shared" si="43"/>
        <v>15.649999999999999</v>
      </c>
      <c r="I147" s="186">
        <f t="shared" si="44"/>
        <v>10.76</v>
      </c>
      <c r="J147" s="186">
        <f t="shared" si="45"/>
        <v>4.8899999999999997</v>
      </c>
      <c r="K147" s="186">
        <f t="shared" si="46"/>
        <v>15.65</v>
      </c>
      <c r="L147" s="186"/>
      <c r="M147" s="565"/>
      <c r="N147" s="185">
        <v>1</v>
      </c>
      <c r="O147" s="178">
        <v>1</v>
      </c>
      <c r="P147" s="177">
        <f t="shared" si="48"/>
        <v>0</v>
      </c>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f t="shared" si="47"/>
        <v>97669</v>
      </c>
      <c r="AL147" s="179">
        <v>0</v>
      </c>
    </row>
    <row r="148" spans="1:38" s="180" customFormat="1" ht="23.25" customHeight="1">
      <c r="A148" s="187" t="s">
        <v>356</v>
      </c>
      <c r="B148" s="188" t="s">
        <v>357</v>
      </c>
      <c r="C148" s="189" t="str">
        <f>IF($B148="","",IFERROR(VLOOKUP($B148,SERVIÇOS!$A:$F,2,0),IFERROR(VLOOKUP($B148,'COMPOSIÇÕES COMPLEMENTARES '!$C:$K,2,0),"")))</f>
        <v>UNIDUT CÔNICO COM BUCHA E ARUELA Ø3" - FORNECIMENTO E INSTALAÇÃO</v>
      </c>
      <c r="D148" s="190" t="str">
        <f>IF($B148="","",IFERROR(VLOOKUP($B148,SERVIÇOS!$A:$F,3,0),IFERROR(VLOOKUP($B148,'COMPOSIÇÕES COMPLEMENTARES '!$C:$K,3,0),"")))</f>
        <v>UN</v>
      </c>
      <c r="E148" s="191">
        <v>30</v>
      </c>
      <c r="F148" s="192">
        <f>IF($B148="","",IFERROR(VLOOKUP($B148,SERVIÇOS!$A:$F,4,0),IFERROR(VLOOKUP($B148,'COMPOSIÇÕES COMPLEMENTARES '!$C:$K,6,0),"")))</f>
        <v>35.6</v>
      </c>
      <c r="G148" s="192">
        <f>IF($B148="","",IFERROR(VLOOKUP($B148,SERVIÇOS!$A:$F,5,0),IFERROR(VLOOKUP($B148,'COMPOSIÇÕES COMPLEMENTARES '!$C:$K,7,0),"")))</f>
        <v>3.24</v>
      </c>
      <c r="H148" s="192">
        <f t="shared" si="43"/>
        <v>38.840000000000003</v>
      </c>
      <c r="I148" s="192">
        <f t="shared" si="44"/>
        <v>1068</v>
      </c>
      <c r="J148" s="192">
        <f t="shared" si="45"/>
        <v>97.2</v>
      </c>
      <c r="K148" s="192">
        <f t="shared" si="46"/>
        <v>1165.2</v>
      </c>
      <c r="L148" s="192"/>
      <c r="M148" s="565"/>
      <c r="N148" s="185">
        <v>30</v>
      </c>
      <c r="O148" s="178">
        <v>30</v>
      </c>
      <c r="P148" s="177">
        <f t="shared" si="48"/>
        <v>0</v>
      </c>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9" t="e">
        <f t="shared" si="47"/>
        <v>#VALUE!</v>
      </c>
      <c r="AL148" s="179">
        <v>0</v>
      </c>
    </row>
    <row r="149" spans="1:38" s="180" customFormat="1" ht="18" customHeight="1">
      <c r="A149" s="187" t="s">
        <v>358</v>
      </c>
      <c r="B149" s="188" t="s">
        <v>359</v>
      </c>
      <c r="C149" s="189" t="str">
        <f>IF($B149="","",IFERROR(VLOOKUP($B149,SERVIÇOS!$A:$F,2,0),IFERROR(VLOOKUP($B149,'COMPOSIÇÕES COMPLEMENTARES '!$C:$K,2,0),"")))</f>
        <v>CAIXA DE PASSAGEM 40X40X50 FUNDO BRITA COM TAMPA</v>
      </c>
      <c r="D149" s="190" t="str">
        <f>IF($B149="","",IFERROR(VLOOKUP($B149,SERVIÇOS!$A:$F,3,0),IFERROR(VLOOKUP($B149,'COMPOSIÇÕES COMPLEMENTARES '!$C:$K,3,0),"")))</f>
        <v xml:space="preserve">UN </v>
      </c>
      <c r="E149" s="191">
        <v>2</v>
      </c>
      <c r="F149" s="192">
        <f>IF($B149="","",IFERROR(VLOOKUP($B149,SERVIÇOS!$A:$F,4,0),IFERROR(VLOOKUP($B149,'COMPOSIÇÕES COMPLEMENTARES '!$C:$K,6,0),"")))</f>
        <v>98.04</v>
      </c>
      <c r="G149" s="192">
        <f>IF($B149="","",IFERROR(VLOOKUP($B149,SERVIÇOS!$A:$F,5,0),IFERROR(VLOOKUP($B149,'COMPOSIÇÕES COMPLEMENTARES '!$C:$K,7,0),"")))</f>
        <v>99.79</v>
      </c>
      <c r="H149" s="192">
        <f t="shared" si="43"/>
        <v>197.83</v>
      </c>
      <c r="I149" s="192">
        <f t="shared" si="44"/>
        <v>196.08</v>
      </c>
      <c r="J149" s="192">
        <f t="shared" si="45"/>
        <v>199.58</v>
      </c>
      <c r="K149" s="192">
        <f t="shared" si="46"/>
        <v>395.66</v>
      </c>
      <c r="L149" s="192"/>
      <c r="M149" s="565"/>
      <c r="N149" s="185">
        <v>2</v>
      </c>
      <c r="O149" s="178">
        <v>2</v>
      </c>
      <c r="P149" s="177">
        <f t="shared" si="48"/>
        <v>0</v>
      </c>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9" t="e">
        <f t="shared" si="47"/>
        <v>#VALUE!</v>
      </c>
      <c r="AL149" s="179">
        <v>0</v>
      </c>
    </row>
    <row r="150" spans="1:38" s="180" customFormat="1" ht="45">
      <c r="A150" s="181" t="s">
        <v>360</v>
      </c>
      <c r="B150" s="182">
        <v>92992</v>
      </c>
      <c r="C150" s="195" t="str">
        <f>IF($B150="","",IFERROR(VLOOKUP($B150,SERVIÇOS!$A:$F,2,0),IFERROR(VLOOKUP($B150,'COMPOSIÇÕES COMPLEMENTARES '!$C:$K,2,0),"")))</f>
        <v>CABO DE COBRE FLEXÍVEL ISOLADO, 95 MM², ANTI-CHAMA 0,6/1,0 KV, PARA REDE ENTERRADA DE DISTRIBUIÇÃO DE ENERGIA ELÉTRICA - FORNECIMENTO E INSTALAÇÃO. AF_12/2021</v>
      </c>
      <c r="D150" s="184" t="str">
        <f>IF($B150="","",IFERROR(VLOOKUP($B150,SERVIÇOS!$A:$F,3,0),IFERROR(VLOOKUP($B150,'COMPOSIÇÕES COMPLEMENTARES '!$C:$K,3,0),"")))</f>
        <v>M</v>
      </c>
      <c r="E150" s="185">
        <v>120</v>
      </c>
      <c r="F150" s="186">
        <f>IF($B150="","",IFERROR(VLOOKUP($B150,SERVIÇOS!$A:$F,4,0),IFERROR(VLOOKUP($B150,'COMPOSIÇÕES COMPLEMENTARES '!$C:$K,6,0),"")))</f>
        <v>89.93</v>
      </c>
      <c r="G150" s="186">
        <f>IF($B150="","",IFERROR(VLOOKUP($B150,SERVIÇOS!$A:$F,5,0),IFERROR(VLOOKUP($B150,'COMPOSIÇÕES COMPLEMENTARES '!$C:$K,7,0),"")))</f>
        <v>3.95</v>
      </c>
      <c r="H150" s="186">
        <f t="shared" si="43"/>
        <v>93.88000000000001</v>
      </c>
      <c r="I150" s="186">
        <f t="shared" si="44"/>
        <v>10791.6</v>
      </c>
      <c r="J150" s="186">
        <f t="shared" si="45"/>
        <v>474</v>
      </c>
      <c r="K150" s="186">
        <f t="shared" si="46"/>
        <v>11265.6</v>
      </c>
      <c r="L150" s="186"/>
      <c r="M150" s="565"/>
      <c r="N150" s="185">
        <v>120</v>
      </c>
      <c r="O150" s="178">
        <v>120</v>
      </c>
      <c r="P150" s="177">
        <f t="shared" si="48"/>
        <v>0</v>
      </c>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9">
        <f t="shared" si="47"/>
        <v>92992</v>
      </c>
      <c r="AL150" s="179">
        <v>0</v>
      </c>
    </row>
    <row r="151" spans="1:38" s="180" customFormat="1" ht="45">
      <c r="A151" s="181" t="s">
        <v>361</v>
      </c>
      <c r="B151" s="182">
        <v>92988</v>
      </c>
      <c r="C151" s="195" t="str">
        <f>IF($B151="","",IFERROR(VLOOKUP($B151,SERVIÇOS!$A:$F,2,0),IFERROR(VLOOKUP($B151,'COMPOSIÇÕES COMPLEMENTARES '!$C:$K,2,0),"")))</f>
        <v>CABO DE COBRE FLEXÍVEL ISOLADO, 50 MM², ANTI-CHAMA 0,6/1,0 KV, PARA REDE ENTERRADA DE DISTRIBUIÇÃO DE ENERGIA ELÉTRICA - FORNECIMENTO E INSTALAÇÃO. AF_12/2021</v>
      </c>
      <c r="D151" s="184" t="str">
        <f>IF($B151="","",IFERROR(VLOOKUP($B151,SERVIÇOS!$A:$F,3,0),IFERROR(VLOOKUP($B151,'COMPOSIÇÕES COMPLEMENTARES '!$C:$K,3,0),"")))</f>
        <v>M</v>
      </c>
      <c r="E151" s="185">
        <v>30</v>
      </c>
      <c r="F151" s="186">
        <f>IF($B151="","",IFERROR(VLOOKUP($B151,SERVIÇOS!$A:$F,4,0),IFERROR(VLOOKUP($B151,'COMPOSIÇÕES COMPLEMENTARES '!$C:$K,6,0),"")))</f>
        <v>49.11</v>
      </c>
      <c r="G151" s="186">
        <f>IF($B151="","",IFERROR(VLOOKUP($B151,SERVIÇOS!$A:$F,5,0),IFERROR(VLOOKUP($B151,'COMPOSIÇÕES COMPLEMENTARES '!$C:$K,7,0),"")))</f>
        <v>2.67</v>
      </c>
      <c r="H151" s="186">
        <f t="shared" si="43"/>
        <v>51.78</v>
      </c>
      <c r="I151" s="186">
        <f t="shared" si="44"/>
        <v>1473.3</v>
      </c>
      <c r="J151" s="186">
        <f t="shared" si="45"/>
        <v>80.099999999999994</v>
      </c>
      <c r="K151" s="186">
        <f t="shared" si="46"/>
        <v>1553.4</v>
      </c>
      <c r="L151" s="186"/>
      <c r="M151" s="565"/>
      <c r="N151" s="185">
        <v>30</v>
      </c>
      <c r="O151" s="178">
        <v>30</v>
      </c>
      <c r="P151" s="177">
        <f t="shared" si="48"/>
        <v>0</v>
      </c>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9">
        <f t="shared" si="47"/>
        <v>92988</v>
      </c>
      <c r="AL151" s="179">
        <v>0</v>
      </c>
    </row>
    <row r="152" spans="1:38" s="180" customFormat="1" ht="15" customHeight="1">
      <c r="A152" s="198" t="s">
        <v>362</v>
      </c>
      <c r="B152" s="199"/>
      <c r="C152" s="183" t="s">
        <v>363</v>
      </c>
      <c r="D152" s="200" t="str">
        <f>IF($B152="","",IFERROR(VLOOKUP($B152,SERVIÇOS!$A:$F,3,0),IFERROR(VLOOKUP($B152,'COMPOSIÇÕES COMPLEMENTARES '!$C:$K,3,0),"")))</f>
        <v/>
      </c>
      <c r="E152" s="201"/>
      <c r="F152" s="202" t="str">
        <f>IF($B152="","",IFERROR(VLOOKUP($B152,SERVIÇOS!$A:$F,4,0),IFERROR(VLOOKUP($B152,'COMPOSIÇÕES COMPLEMENTARES '!$C:$K,6,0),"")))</f>
        <v/>
      </c>
      <c r="G152" s="202" t="str">
        <f>IF($B152="","",IFERROR(VLOOKUP($B152,SERVIÇOS!$A:$F,5,0),IFERROR(VLOOKUP($B152,'COMPOSIÇÕES COMPLEMENTARES '!$C:$K,7,0),"")))</f>
        <v/>
      </c>
      <c r="H152" s="202" t="str">
        <f t="shared" si="43"/>
        <v/>
      </c>
      <c r="I152" s="202" t="str">
        <f t="shared" si="44"/>
        <v/>
      </c>
      <c r="J152" s="202" t="str">
        <f t="shared" si="45"/>
        <v/>
      </c>
      <c r="K152" s="202" t="str">
        <f t="shared" si="46"/>
        <v/>
      </c>
      <c r="L152" s="202"/>
      <c r="M152" s="565"/>
      <c r="N152" s="201"/>
      <c r="O152" s="178"/>
      <c r="P152" s="177">
        <f t="shared" si="48"/>
        <v>0</v>
      </c>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9">
        <f t="shared" si="47"/>
        <v>0</v>
      </c>
      <c r="AL152" s="179">
        <v>0</v>
      </c>
    </row>
    <row r="153" spans="1:38" s="180" customFormat="1" ht="87" customHeight="1">
      <c r="A153" s="187" t="s">
        <v>364</v>
      </c>
      <c r="B153" s="188" t="s">
        <v>365</v>
      </c>
      <c r="C153" s="189" t="str">
        <f>IF($B153="","",IFERROR(VLOOKUP($B153,SERVIÇOS!$A:$F,2,0),IFERROR(VLOOKUP($B153,'COMPOSIÇÕES COMPLEMENTARES '!$C:$K,2,0),"")))</f>
        <v>LUMINÁRIA PARA LÂMPADA FLUORESCENTE TUBULAR T5, 2X28W/127V DE SOBREPOR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OS - 572 (INTRAL), COM LÂMPADA PHILIPS 4000K E REATOR MARCA INTRAL.</v>
      </c>
      <c r="D153" s="190" t="str">
        <f>IF($B153="","",IFERROR(VLOOKUP($B153,SERVIÇOS!$A:$F,3,0),IFERROR(VLOOKUP($B153,'COMPOSIÇÕES COMPLEMENTARES '!$C:$K,3,0),"")))</f>
        <v>UN</v>
      </c>
      <c r="E153" s="191">
        <v>56</v>
      </c>
      <c r="F153" s="192">
        <f>IF($B153="","",IFERROR(VLOOKUP($B153,SERVIÇOS!$A:$F,4,0),IFERROR(VLOOKUP($B153,'COMPOSIÇÕES COMPLEMENTARES '!$C:$K,6,0),"")))</f>
        <v>202.44</v>
      </c>
      <c r="G153" s="192">
        <f>IF($B153="","",IFERROR(VLOOKUP($B153,SERVIÇOS!$A:$F,5,0),IFERROR(VLOOKUP($B153,'COMPOSIÇÕES COMPLEMENTARES '!$C:$K,7,0),"")))</f>
        <v>38.42</v>
      </c>
      <c r="H153" s="192">
        <f t="shared" si="43"/>
        <v>240.86</v>
      </c>
      <c r="I153" s="192">
        <f t="shared" si="44"/>
        <v>11336.64</v>
      </c>
      <c r="J153" s="192">
        <f t="shared" si="45"/>
        <v>2151.52</v>
      </c>
      <c r="K153" s="192">
        <f t="shared" si="46"/>
        <v>13488.16</v>
      </c>
      <c r="L153" s="192"/>
      <c r="M153" s="565"/>
      <c r="N153" s="185">
        <v>56</v>
      </c>
      <c r="O153" s="178">
        <v>56</v>
      </c>
      <c r="P153" s="177">
        <f t="shared" si="48"/>
        <v>0</v>
      </c>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9" t="e">
        <f t="shared" si="47"/>
        <v>#VALUE!</v>
      </c>
      <c r="AL153" s="179">
        <v>0</v>
      </c>
    </row>
    <row r="154" spans="1:38" s="180" customFormat="1" ht="62.25" customHeight="1">
      <c r="A154" s="187" t="s">
        <v>366</v>
      </c>
      <c r="B154" s="188" t="s">
        <v>367</v>
      </c>
      <c r="C154" s="189" t="str">
        <f>IF($B154="","",IFERROR(VLOOKUP($B154,SERVIÇOS!$A:$F,2,0),IFERROR(VLOOKUP($B154,'COMPOSIÇÕES COMPLEMENTARES '!$C:$K,2,0),"")))</f>
        <v>LUMÍNARIA FLUORESCENTE COMPACTA DE EMBUTIR, PARA 2 X FC 18/ 26W OU FC ELETRÔNICA 23W E CHAPA DE AÇO TRATADA E PINTADA, COM REFLETOR EM ALUMÍNIO ANODIZADO ALTO BRILHO, DIFUSOR EM ACRÍLICO TRANSLUCIDO NA COR BRANCA REF.PE 200/ACR (MEGALIGHT).</v>
      </c>
      <c r="D154" s="190" t="str">
        <f>IF($B154="","",IFERROR(VLOOKUP($B154,SERVIÇOS!$A:$F,3,0),IFERROR(VLOOKUP($B154,'COMPOSIÇÕES COMPLEMENTARES '!$C:$K,3,0),"")))</f>
        <v>UN</v>
      </c>
      <c r="E154" s="191">
        <v>9</v>
      </c>
      <c r="F154" s="192">
        <f>IF($B154="","",IFERROR(VLOOKUP($B154,SERVIÇOS!$A:$F,4,0),IFERROR(VLOOKUP($B154,'COMPOSIÇÕES COMPLEMENTARES '!$C:$K,6,0),"")))</f>
        <v>204.77</v>
      </c>
      <c r="G154" s="192">
        <f>IF($B154="","",IFERROR(VLOOKUP($B154,SERVIÇOS!$A:$F,5,0),IFERROR(VLOOKUP($B154,'COMPOSIÇÕES COMPLEMENTARES '!$C:$K,7,0),"")))</f>
        <v>42.54</v>
      </c>
      <c r="H154" s="192">
        <f t="shared" si="43"/>
        <v>247.31</v>
      </c>
      <c r="I154" s="192">
        <f t="shared" si="44"/>
        <v>1842.93</v>
      </c>
      <c r="J154" s="192">
        <f t="shared" si="45"/>
        <v>382.86</v>
      </c>
      <c r="K154" s="192">
        <f t="shared" si="46"/>
        <v>2225.79</v>
      </c>
      <c r="L154" s="192"/>
      <c r="M154" s="565"/>
      <c r="N154" s="185">
        <v>9</v>
      </c>
      <c r="O154" s="178">
        <v>9</v>
      </c>
      <c r="P154" s="177">
        <f t="shared" si="48"/>
        <v>0</v>
      </c>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9" t="e">
        <f t="shared" si="47"/>
        <v>#VALUE!</v>
      </c>
      <c r="AL154" s="179">
        <v>0</v>
      </c>
    </row>
    <row r="155" spans="1:38" s="180" customFormat="1" ht="18" customHeight="1">
      <c r="A155" s="187" t="s">
        <v>368</v>
      </c>
      <c r="B155" s="188" t="s">
        <v>369</v>
      </c>
      <c r="C155" s="189" t="str">
        <f>IF($B155="","",IFERROR(VLOOKUP($B155,SERVIÇOS!$A:$F,2,0),IFERROR(VLOOKUP($B155,'COMPOSIÇÕES COMPLEMENTARES '!$C:$K,2,0),"")))</f>
        <v>LUMINARIA GLOBO VIDRO LEITOSO/PLAFONIER/BOCAL/LAMPADA LED 10W</v>
      </c>
      <c r="D155" s="190" t="str">
        <f>IF($B155="","",IFERROR(VLOOKUP($B155,SERVIÇOS!$A:$F,3,0),IFERROR(VLOOKUP($B155,'COMPOSIÇÕES COMPLEMENTARES '!$C:$K,3,0),"")))</f>
        <v>UN</v>
      </c>
      <c r="E155" s="191">
        <v>4</v>
      </c>
      <c r="F155" s="192">
        <f>IF($B155="","",IFERROR(VLOOKUP($B155,SERVIÇOS!$A:$F,4,0),IFERROR(VLOOKUP($B155,'COMPOSIÇÕES COMPLEMENTARES '!$C:$K,6,0),"")))</f>
        <v>103.98</v>
      </c>
      <c r="G155" s="192">
        <f>IF($B155="","",IFERROR(VLOOKUP($B155,SERVIÇOS!$A:$F,5,0),IFERROR(VLOOKUP($B155,'COMPOSIÇÕES COMPLEMENTARES '!$C:$K,7,0),"")))</f>
        <v>25.91</v>
      </c>
      <c r="H155" s="192">
        <f t="shared" si="43"/>
        <v>129.89000000000001</v>
      </c>
      <c r="I155" s="192">
        <f t="shared" si="44"/>
        <v>415.92</v>
      </c>
      <c r="J155" s="192">
        <f t="shared" si="45"/>
        <v>103.64</v>
      </c>
      <c r="K155" s="192">
        <f t="shared" si="46"/>
        <v>519.55999999999995</v>
      </c>
      <c r="L155" s="192"/>
      <c r="M155" s="565"/>
      <c r="N155" s="185">
        <v>4</v>
      </c>
      <c r="O155" s="178">
        <v>4</v>
      </c>
      <c r="P155" s="177">
        <f t="shared" si="48"/>
        <v>0</v>
      </c>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t="e">
        <f t="shared" si="47"/>
        <v>#VALUE!</v>
      </c>
      <c r="AL155" s="179">
        <v>0</v>
      </c>
    </row>
    <row r="156" spans="1:38" s="180" customFormat="1" ht="30">
      <c r="A156" s="181" t="s">
        <v>370</v>
      </c>
      <c r="B156" s="182">
        <v>97599</v>
      </c>
      <c r="C156" s="195" t="str">
        <f>IF($B156="","",IFERROR(VLOOKUP($B156,SERVIÇOS!$A:$F,2,0),IFERROR(VLOOKUP($B156,'COMPOSIÇÕES COMPLEMENTARES '!$C:$K,2,0),"")))</f>
        <v>LUMINÁRIA DE EMERGÊNCIA, COM 30 LÂMPADAS LED DE 2 W, SEM REATOR - FORNECIMENTO E INSTALAÇÃO. AF_02/2020</v>
      </c>
      <c r="D156" s="184" t="str">
        <f>IF($B156="","",IFERROR(VLOOKUP($B156,SERVIÇOS!$A:$F,3,0),IFERROR(VLOOKUP($B156,'COMPOSIÇÕES COMPLEMENTARES '!$C:$K,3,0),"")))</f>
        <v>UN</v>
      </c>
      <c r="E156" s="185">
        <v>9</v>
      </c>
      <c r="F156" s="186">
        <f>IF($B156="","",IFERROR(VLOOKUP($B156,SERVIÇOS!$A:$F,4,0),IFERROR(VLOOKUP($B156,'COMPOSIÇÕES COMPLEMENTARES '!$C:$K,6,0),"")))</f>
        <v>22.85</v>
      </c>
      <c r="G156" s="186">
        <f>IF($B156="","",IFERROR(VLOOKUP($B156,SERVIÇOS!$A:$F,5,0),IFERROR(VLOOKUP($B156,'COMPOSIÇÕES COMPLEMENTARES '!$C:$K,7,0),"")))</f>
        <v>4.3899999999999997</v>
      </c>
      <c r="H156" s="186">
        <f t="shared" si="43"/>
        <v>27.240000000000002</v>
      </c>
      <c r="I156" s="186">
        <f t="shared" si="44"/>
        <v>205.65</v>
      </c>
      <c r="J156" s="186">
        <f t="shared" si="45"/>
        <v>39.51</v>
      </c>
      <c r="K156" s="186">
        <f t="shared" si="46"/>
        <v>245.16</v>
      </c>
      <c r="L156" s="186"/>
      <c r="M156" s="565"/>
      <c r="N156" s="185">
        <v>9</v>
      </c>
      <c r="O156" s="178">
        <v>9</v>
      </c>
      <c r="P156" s="177">
        <f t="shared" si="48"/>
        <v>0</v>
      </c>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9">
        <f t="shared" si="47"/>
        <v>97599</v>
      </c>
      <c r="AL156" s="179">
        <v>0</v>
      </c>
    </row>
    <row r="157" spans="1:38" s="180" customFormat="1" ht="32.25" customHeight="1">
      <c r="A157" s="187" t="s">
        <v>371</v>
      </c>
      <c r="B157" s="188" t="s">
        <v>372</v>
      </c>
      <c r="C157" s="189" t="str">
        <f>IF($B157="","",IFERROR(VLOOKUP($B157,SERVIÇOS!$A:$F,2,0),IFERROR(VLOOKUP($B157,'COMPOSIÇÕES COMPLEMENTARES '!$C:$K,2,0),"")))</f>
        <v>PROJETOR RETANGULAR DE LONGO ALCANCE COM LÂMPADA ELETRÔNICA DE 59W/220V COM RELÉ FOTO-ELÉTRICO</v>
      </c>
      <c r="D157" s="190" t="str">
        <f>IF($B157="","",IFERROR(VLOOKUP($B157,SERVIÇOS!$A:$F,3,0),IFERROR(VLOOKUP($B157,'COMPOSIÇÕES COMPLEMENTARES '!$C:$K,3,0),"")))</f>
        <v>UN</v>
      </c>
      <c r="E157" s="191">
        <v>7</v>
      </c>
      <c r="F157" s="192">
        <f>IF($B157="","",IFERROR(VLOOKUP($B157,SERVIÇOS!$A:$F,4,0),IFERROR(VLOOKUP($B157,'COMPOSIÇÕES COMPLEMENTARES '!$C:$K,6,0),"")))</f>
        <v>212.79</v>
      </c>
      <c r="G157" s="192">
        <f>IF($B157="","",IFERROR(VLOOKUP($B157,SERVIÇOS!$A:$F,5,0),IFERROR(VLOOKUP($B157,'COMPOSIÇÕES COMPLEMENTARES '!$C:$K,7,0),"")))</f>
        <v>38.85</v>
      </c>
      <c r="H157" s="192">
        <f t="shared" si="43"/>
        <v>251.64</v>
      </c>
      <c r="I157" s="192">
        <f t="shared" si="44"/>
        <v>1489.53</v>
      </c>
      <c r="J157" s="192">
        <f t="shared" si="45"/>
        <v>271.95</v>
      </c>
      <c r="K157" s="192">
        <f t="shared" si="46"/>
        <v>1761.48</v>
      </c>
      <c r="L157" s="192"/>
      <c r="M157" s="565"/>
      <c r="N157" s="185">
        <v>7</v>
      </c>
      <c r="O157" s="178">
        <v>7</v>
      </c>
      <c r="P157" s="177">
        <f t="shared" si="48"/>
        <v>0</v>
      </c>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9" t="e">
        <f t="shared" si="47"/>
        <v>#VALUE!</v>
      </c>
      <c r="AL157" s="179">
        <v>0</v>
      </c>
    </row>
    <row r="158" spans="1:38" s="180" customFormat="1" ht="30">
      <c r="A158" s="181" t="s">
        <v>373</v>
      </c>
      <c r="B158" s="182">
        <v>91953</v>
      </c>
      <c r="C158" s="195" t="str">
        <f>IF($B158="","",IFERROR(VLOOKUP($B158,SERVIÇOS!$A:$F,2,0),IFERROR(VLOOKUP($B158,'COMPOSIÇÕES COMPLEMENTARES '!$C:$K,2,0),"")))</f>
        <v>INTERRUPTOR SIMPLES (1 MÓDULO), 10A/250V, INCLUINDO SUPORTE E PLACA - FORNECIMENTO E INSTALAÇÃO. AF_12/2015</v>
      </c>
      <c r="D158" s="184" t="str">
        <f>IF($B158="","",IFERROR(VLOOKUP($B158,SERVIÇOS!$A:$F,3,0),IFERROR(VLOOKUP($B158,'COMPOSIÇÕES COMPLEMENTARES '!$C:$K,3,0),"")))</f>
        <v>UN</v>
      </c>
      <c r="E158" s="185">
        <v>20</v>
      </c>
      <c r="F158" s="186">
        <f>IF($B158="","",IFERROR(VLOOKUP($B158,SERVIÇOS!$A:$F,4,0),IFERROR(VLOOKUP($B158,'COMPOSIÇÕES COMPLEMENTARES '!$C:$K,6,0),"")))</f>
        <v>18.93</v>
      </c>
      <c r="G158" s="186">
        <f>IF($B158="","",IFERROR(VLOOKUP($B158,SERVIÇOS!$A:$F,5,0),IFERROR(VLOOKUP($B158,'COMPOSIÇÕES COMPLEMENTARES '!$C:$K,7,0),"")))</f>
        <v>9.64</v>
      </c>
      <c r="H158" s="186">
        <f t="shared" si="43"/>
        <v>28.57</v>
      </c>
      <c r="I158" s="186">
        <f t="shared" si="44"/>
        <v>378.6</v>
      </c>
      <c r="J158" s="186">
        <f t="shared" si="45"/>
        <v>192.8</v>
      </c>
      <c r="K158" s="186">
        <f t="shared" si="46"/>
        <v>571.4</v>
      </c>
      <c r="L158" s="186"/>
      <c r="M158" s="565"/>
      <c r="N158" s="185">
        <v>20</v>
      </c>
      <c r="O158" s="178">
        <v>20</v>
      </c>
      <c r="P158" s="177">
        <f t="shared" si="48"/>
        <v>0</v>
      </c>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9">
        <f t="shared" si="47"/>
        <v>91953</v>
      </c>
      <c r="AL158" s="179">
        <v>0</v>
      </c>
    </row>
    <row r="159" spans="1:38" s="180" customFormat="1" ht="30">
      <c r="A159" s="181" t="s">
        <v>374</v>
      </c>
      <c r="B159" s="182">
        <v>91955</v>
      </c>
      <c r="C159" s="195" t="str">
        <f>IF($B159="","",IFERROR(VLOOKUP($B159,SERVIÇOS!$A:$F,2,0),IFERROR(VLOOKUP($B159,'COMPOSIÇÕES COMPLEMENTARES '!$C:$K,2,0),"")))</f>
        <v>INTERRUPTOR PARALELO (1 MÓDULO), 10A/250V, INCLUINDO SUPORTE E PLACA - FORNECIMENTO E INSTALAÇÃO. AF_12/2015</v>
      </c>
      <c r="D159" s="184" t="str">
        <f>IF($B159="","",IFERROR(VLOOKUP($B159,SERVIÇOS!$A:$F,3,0),IFERROR(VLOOKUP($B159,'COMPOSIÇÕES COMPLEMENTARES '!$C:$K,3,0),"")))</f>
        <v>UN</v>
      </c>
      <c r="E159" s="185">
        <v>4</v>
      </c>
      <c r="F159" s="186">
        <f>IF($B159="","",IFERROR(VLOOKUP($B159,SERVIÇOS!$A:$F,4,0),IFERROR(VLOOKUP($B159,'COMPOSIÇÕES COMPLEMENTARES '!$C:$K,6,0),"")))</f>
        <v>22.83</v>
      </c>
      <c r="G159" s="186">
        <f>IF($B159="","",IFERROR(VLOOKUP($B159,SERVIÇOS!$A:$F,5,0),IFERROR(VLOOKUP($B159,'COMPOSIÇÕES COMPLEMENTARES '!$C:$K,7,0),"")))</f>
        <v>12.32</v>
      </c>
      <c r="H159" s="186">
        <f t="shared" si="43"/>
        <v>35.15</v>
      </c>
      <c r="I159" s="186">
        <f t="shared" si="44"/>
        <v>91.32</v>
      </c>
      <c r="J159" s="186">
        <f t="shared" si="45"/>
        <v>49.28</v>
      </c>
      <c r="K159" s="186">
        <f t="shared" si="46"/>
        <v>140.6</v>
      </c>
      <c r="L159" s="186"/>
      <c r="M159" s="565"/>
      <c r="N159" s="185">
        <v>4</v>
      </c>
      <c r="O159" s="178">
        <v>4</v>
      </c>
      <c r="P159" s="177">
        <f t="shared" si="48"/>
        <v>0</v>
      </c>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9">
        <f t="shared" si="47"/>
        <v>91955</v>
      </c>
      <c r="AL159" s="179">
        <v>0</v>
      </c>
    </row>
    <row r="160" spans="1:38" s="180" customFormat="1" ht="30">
      <c r="A160" s="181" t="s">
        <v>375</v>
      </c>
      <c r="B160" s="182">
        <v>91959</v>
      </c>
      <c r="C160" s="195" t="str">
        <f>IF($B160="","",IFERROR(VLOOKUP($B160,SERVIÇOS!$A:$F,2,0),IFERROR(VLOOKUP($B160,'COMPOSIÇÕES COMPLEMENTARES '!$C:$K,2,0),"")))</f>
        <v>INTERRUPTOR SIMPLES (2 MÓDULOS), 10A/250V, INCLUINDO SUPORTE E PLACA - FORNECIMENTO E INSTALAÇÃO. AF_12/2015</v>
      </c>
      <c r="D160" s="184" t="str">
        <f>IF($B160="","",IFERROR(VLOOKUP($B160,SERVIÇOS!$A:$F,3,0),IFERROR(VLOOKUP($B160,'COMPOSIÇÕES COMPLEMENTARES '!$C:$K,3,0),"")))</f>
        <v>UN</v>
      </c>
      <c r="E160" s="185">
        <v>1</v>
      </c>
      <c r="F160" s="186">
        <f>IF($B160="","",IFERROR(VLOOKUP($B160,SERVIÇOS!$A:$F,4,0),IFERROR(VLOOKUP($B160,'COMPOSIÇÕES COMPLEMENTARES '!$C:$K,6,0),"")))</f>
        <v>30.33</v>
      </c>
      <c r="G160" s="186">
        <f>IF($B160="","",IFERROR(VLOOKUP($B160,SERVIÇOS!$A:$F,5,0),IFERROR(VLOOKUP($B160,'COMPOSIÇÕES COMPLEMENTARES '!$C:$K,7,0),"")))</f>
        <v>14.99</v>
      </c>
      <c r="H160" s="186">
        <f t="shared" si="43"/>
        <v>45.32</v>
      </c>
      <c r="I160" s="186">
        <f t="shared" si="44"/>
        <v>30.33</v>
      </c>
      <c r="J160" s="186">
        <f t="shared" si="45"/>
        <v>14.99</v>
      </c>
      <c r="K160" s="186">
        <f t="shared" si="46"/>
        <v>45.32</v>
      </c>
      <c r="L160" s="186"/>
      <c r="M160" s="565"/>
      <c r="N160" s="185">
        <v>1</v>
      </c>
      <c r="O160" s="178">
        <v>1</v>
      </c>
      <c r="P160" s="177">
        <f t="shared" si="48"/>
        <v>0</v>
      </c>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f t="shared" si="47"/>
        <v>91959</v>
      </c>
      <c r="AL160" s="179">
        <v>0</v>
      </c>
    </row>
    <row r="161" spans="1:38" s="180" customFormat="1" ht="30">
      <c r="A161" s="181" t="s">
        <v>376</v>
      </c>
      <c r="B161" s="182">
        <v>91961</v>
      </c>
      <c r="C161" s="195" t="str">
        <f>IF($B161="","",IFERROR(VLOOKUP($B161,SERVIÇOS!$A:$F,2,0),IFERROR(VLOOKUP($B161,'COMPOSIÇÕES COMPLEMENTARES '!$C:$K,2,0),"")))</f>
        <v>INTERRUPTOR PARALELO (2 MÓDULOS), 10A/250V, INCLUINDO SUPORTE E PLACA - FORNECIMENTO E INSTALAÇÃO. AF_12/2015</v>
      </c>
      <c r="D161" s="184" t="str">
        <f>IF($B161="","",IFERROR(VLOOKUP($B161,SERVIÇOS!$A:$F,3,0),IFERROR(VLOOKUP($B161,'COMPOSIÇÕES COMPLEMENTARES '!$C:$K,3,0),"")))</f>
        <v>UN</v>
      </c>
      <c r="E161" s="185">
        <v>1</v>
      </c>
      <c r="F161" s="186">
        <f>IF($B161="","",IFERROR(VLOOKUP($B161,SERVIÇOS!$A:$F,4,0),IFERROR(VLOOKUP($B161,'COMPOSIÇÕES COMPLEMENTARES '!$C:$K,6,0),"")))</f>
        <v>38.11</v>
      </c>
      <c r="G161" s="186">
        <f>IF($B161="","",IFERROR(VLOOKUP($B161,SERVIÇOS!$A:$F,5,0),IFERROR(VLOOKUP($B161,'COMPOSIÇÕES COMPLEMENTARES '!$C:$K,7,0),"")))</f>
        <v>20.32</v>
      </c>
      <c r="H161" s="186">
        <f t="shared" si="43"/>
        <v>58.43</v>
      </c>
      <c r="I161" s="186">
        <f t="shared" si="44"/>
        <v>38.11</v>
      </c>
      <c r="J161" s="186">
        <f t="shared" si="45"/>
        <v>20.32</v>
      </c>
      <c r="K161" s="186">
        <f t="shared" si="46"/>
        <v>58.43</v>
      </c>
      <c r="L161" s="186"/>
      <c r="M161" s="565"/>
      <c r="N161" s="185">
        <v>1</v>
      </c>
      <c r="O161" s="178">
        <v>1</v>
      </c>
      <c r="P161" s="177">
        <f t="shared" si="48"/>
        <v>0</v>
      </c>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9">
        <f t="shared" si="47"/>
        <v>91961</v>
      </c>
      <c r="AL161" s="179">
        <v>0</v>
      </c>
    </row>
    <row r="162" spans="1:38" s="180" customFormat="1" ht="30">
      <c r="A162" s="181" t="s">
        <v>377</v>
      </c>
      <c r="B162" s="182">
        <v>91969</v>
      </c>
      <c r="C162" s="195" t="str">
        <f>IF($B162="","",IFERROR(VLOOKUP($B162,SERVIÇOS!$A:$F,2,0),IFERROR(VLOOKUP($B162,'COMPOSIÇÕES COMPLEMENTARES '!$C:$K,2,0),"")))</f>
        <v>INTERRUPTOR PARALELO (3 MÓDULOS), 10A/250V, INCLUINDO SUPORTE E PLACA - FORNECIMENTO E INSTALAÇÃO. AF_12/2015</v>
      </c>
      <c r="D162" s="184" t="str">
        <f>IF($B162="","",IFERROR(VLOOKUP($B162,SERVIÇOS!$A:$F,3,0),IFERROR(VLOOKUP($B162,'COMPOSIÇÕES COMPLEMENTARES '!$C:$K,3,0),"")))</f>
        <v>UN</v>
      </c>
      <c r="E162" s="185">
        <v>3</v>
      </c>
      <c r="F162" s="186">
        <f>IF($B162="","",IFERROR(VLOOKUP($B162,SERVIÇOS!$A:$F,4,0),IFERROR(VLOOKUP($B162,'COMPOSIÇÕES COMPLEMENTARES '!$C:$K,6,0),"")))</f>
        <v>53.38</v>
      </c>
      <c r="G162" s="186">
        <f>IF($B162="","",IFERROR(VLOOKUP($B162,SERVIÇOS!$A:$F,5,0),IFERROR(VLOOKUP($B162,'COMPOSIÇÕES COMPLEMENTARES '!$C:$K,7,0),"")))</f>
        <v>28.33</v>
      </c>
      <c r="H162" s="186">
        <f t="shared" si="43"/>
        <v>81.710000000000008</v>
      </c>
      <c r="I162" s="186">
        <f t="shared" si="44"/>
        <v>160.13999999999999</v>
      </c>
      <c r="J162" s="186">
        <f t="shared" si="45"/>
        <v>84.99</v>
      </c>
      <c r="K162" s="186">
        <f t="shared" si="46"/>
        <v>245.13</v>
      </c>
      <c r="L162" s="186"/>
      <c r="M162" s="565"/>
      <c r="N162" s="185">
        <v>3</v>
      </c>
      <c r="O162" s="178">
        <v>3</v>
      </c>
      <c r="P162" s="177">
        <f t="shared" si="48"/>
        <v>0</v>
      </c>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9">
        <f t="shared" si="47"/>
        <v>91969</v>
      </c>
      <c r="AL162" s="179">
        <v>0</v>
      </c>
    </row>
    <row r="163" spans="1:38" s="180" customFormat="1" ht="30">
      <c r="A163" s="181" t="s">
        <v>378</v>
      </c>
      <c r="B163" s="182">
        <v>92023</v>
      </c>
      <c r="C163" s="195" t="str">
        <f>IF($B163="","",IFERROR(VLOOKUP($B163,SERVIÇOS!$A:$F,2,0),IFERROR(VLOOKUP($B163,'COMPOSIÇÕES COMPLEMENTARES '!$C:$K,2,0),"")))</f>
        <v>INTERRUPTOR SIMPLES (1 MÓDULO) COM 1 TOMADA DE EMBUTIR 2P+T 10 A,  INCLUINDO SUPORTE E PLACA - FORNECIMENTO E INSTALAÇÃO. AF_12/2015</v>
      </c>
      <c r="D163" s="184" t="str">
        <f>IF($B163="","",IFERROR(VLOOKUP($B163,SERVIÇOS!$A:$F,3,0),IFERROR(VLOOKUP($B163,'COMPOSIÇÕES COMPLEMENTARES '!$C:$K,3,0),"")))</f>
        <v>UN</v>
      </c>
      <c r="E163" s="185">
        <v>1</v>
      </c>
      <c r="F163" s="186">
        <f>IF($B163="","",IFERROR(VLOOKUP($B163,SERVIÇOS!$A:$F,4,0),IFERROR(VLOOKUP($B163,'COMPOSIÇÕES COMPLEMENTARES '!$C:$K,6,0),"")))</f>
        <v>32.69</v>
      </c>
      <c r="G163" s="186">
        <f>IF($B163="","",IFERROR(VLOOKUP($B163,SERVIÇOS!$A:$F,5,0),IFERROR(VLOOKUP($B163,'COMPOSIÇÕES COMPLEMENTARES '!$C:$K,7,0),"")))</f>
        <v>17.64</v>
      </c>
      <c r="H163" s="186">
        <f t="shared" si="43"/>
        <v>50.33</v>
      </c>
      <c r="I163" s="186">
        <f t="shared" si="44"/>
        <v>32.69</v>
      </c>
      <c r="J163" s="186">
        <f t="shared" si="45"/>
        <v>17.64</v>
      </c>
      <c r="K163" s="186">
        <f t="shared" si="46"/>
        <v>50.33</v>
      </c>
      <c r="L163" s="186"/>
      <c r="M163" s="565"/>
      <c r="N163" s="185">
        <v>1</v>
      </c>
      <c r="O163" s="178">
        <v>1</v>
      </c>
      <c r="P163" s="177">
        <f t="shared" si="48"/>
        <v>0</v>
      </c>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9">
        <f t="shared" si="47"/>
        <v>92023</v>
      </c>
      <c r="AL163" s="179">
        <v>0</v>
      </c>
    </row>
    <row r="164" spans="1:38" s="180" customFormat="1" ht="45">
      <c r="A164" s="181" t="s">
        <v>379</v>
      </c>
      <c r="B164" s="182">
        <v>91965</v>
      </c>
      <c r="C164" s="195" t="str">
        <f>IF($B164="","",IFERROR(VLOOKUP($B164,SERVIÇOS!$A:$F,2,0),IFERROR(VLOOKUP($B164,'COMPOSIÇÕES COMPLEMENTARES '!$C:$K,2,0),"")))</f>
        <v>INTERRUPTOR SIMPLES (2 MÓDULOS) COM INTERRUPTOR PARALELO (1 MÓDULO), 10A/250V, INCLUINDO SUPORTE E PLACA - FORNECIMENTO E INSTALAÇÃO. AF_12/2015</v>
      </c>
      <c r="D164" s="184" t="str">
        <f>IF($B164="","",IFERROR(VLOOKUP($B164,SERVIÇOS!$A:$F,3,0),IFERROR(VLOOKUP($B164,'COMPOSIÇÕES COMPLEMENTARES '!$C:$K,3,0),"")))</f>
        <v>UN</v>
      </c>
      <c r="E164" s="185">
        <v>1</v>
      </c>
      <c r="F164" s="186">
        <f>IF($B164="","",IFERROR(VLOOKUP($B164,SERVIÇOS!$A:$F,4,0),IFERROR(VLOOKUP($B164,'COMPOSIÇÕES COMPLEMENTARES '!$C:$K,6,0),"")))</f>
        <v>45.61</v>
      </c>
      <c r="G164" s="186">
        <f>IF($B164="","",IFERROR(VLOOKUP($B164,SERVIÇOS!$A:$F,5,0),IFERROR(VLOOKUP($B164,'COMPOSIÇÕES COMPLEMENTARES '!$C:$K,7,0),"")))</f>
        <v>22.98</v>
      </c>
      <c r="H164" s="186">
        <f t="shared" si="43"/>
        <v>68.59</v>
      </c>
      <c r="I164" s="186">
        <f t="shared" si="44"/>
        <v>45.61</v>
      </c>
      <c r="J164" s="186">
        <f t="shared" si="45"/>
        <v>22.98</v>
      </c>
      <c r="K164" s="186">
        <f t="shared" si="46"/>
        <v>68.59</v>
      </c>
      <c r="L164" s="186"/>
      <c r="M164" s="565"/>
      <c r="N164" s="185">
        <v>1</v>
      </c>
      <c r="O164" s="178">
        <v>1</v>
      </c>
      <c r="P164" s="177">
        <f t="shared" si="48"/>
        <v>0</v>
      </c>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9">
        <f t="shared" si="47"/>
        <v>91965</v>
      </c>
      <c r="AL164" s="179">
        <v>0</v>
      </c>
    </row>
    <row r="165" spans="1:38" s="180" customFormat="1" ht="30">
      <c r="A165" s="181" t="s">
        <v>380</v>
      </c>
      <c r="B165" s="182">
        <v>92001</v>
      </c>
      <c r="C165" s="195" t="str">
        <f>IF($B165="","",IFERROR(VLOOKUP($B165,SERVIÇOS!$A:$F,2,0),IFERROR(VLOOKUP($B165,'COMPOSIÇÕES COMPLEMENTARES '!$C:$K,2,0),"")))</f>
        <v>TOMADA BAIXA DE EMBUTIR (1 MÓDULO), 2P+T 20 A, INCLUINDO SUPORTE E PLACA - FORNECIMENTO E INSTALAÇÃO. AF_12/2015</v>
      </c>
      <c r="D165" s="184" t="str">
        <f>IF($B165="","",IFERROR(VLOOKUP($B165,SERVIÇOS!$A:$F,3,0),IFERROR(VLOOKUP($B165,'COMPOSIÇÕES COMPLEMENTARES '!$C:$K,3,0),"")))</f>
        <v>UN</v>
      </c>
      <c r="E165" s="185">
        <v>64</v>
      </c>
      <c r="F165" s="186">
        <f>IF($B165="","",IFERROR(VLOOKUP($B165,SERVIÇOS!$A:$F,4,0),IFERROR(VLOOKUP($B165,'COMPOSIÇÕES COMPLEMENTARES '!$C:$K,6,0),"")))</f>
        <v>23.28</v>
      </c>
      <c r="G165" s="186">
        <f>IF($B165="","",IFERROR(VLOOKUP($B165,SERVIÇOS!$A:$F,5,0),IFERROR(VLOOKUP($B165,'COMPOSIÇÕES COMPLEMENTARES '!$C:$K,7,0),"")))</f>
        <v>9.9499999999999993</v>
      </c>
      <c r="H165" s="186">
        <f t="shared" si="43"/>
        <v>33.230000000000004</v>
      </c>
      <c r="I165" s="186">
        <f t="shared" si="44"/>
        <v>1489.92</v>
      </c>
      <c r="J165" s="186">
        <f t="shared" si="45"/>
        <v>636.79999999999995</v>
      </c>
      <c r="K165" s="186">
        <f t="shared" si="46"/>
        <v>2126.7199999999998</v>
      </c>
      <c r="L165" s="186"/>
      <c r="M165" s="565"/>
      <c r="N165" s="185">
        <v>64</v>
      </c>
      <c r="O165" s="178">
        <v>64</v>
      </c>
      <c r="P165" s="177">
        <f t="shared" si="48"/>
        <v>0</v>
      </c>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9">
        <f t="shared" si="47"/>
        <v>92001</v>
      </c>
      <c r="AL165" s="179">
        <v>0</v>
      </c>
    </row>
    <row r="166" spans="1:38" s="180" customFormat="1" ht="30">
      <c r="A166" s="181" t="s">
        <v>381</v>
      </c>
      <c r="B166" s="182">
        <v>92005</v>
      </c>
      <c r="C166" s="195" t="str">
        <f>IF($B166="","",IFERROR(VLOOKUP($B166,SERVIÇOS!$A:$F,2,0),IFERROR(VLOOKUP($B166,'COMPOSIÇÕES COMPLEMENTARES '!$C:$K,2,0),"")))</f>
        <v>TOMADA MÉDIA DE EMBUTIR (2 MÓDULOS), 2P+T 20 A, INCLUINDO SUPORTE E PLACA - FORNECIMENTO E INSTALAÇÃO. AF_12/2015</v>
      </c>
      <c r="D166" s="184" t="str">
        <f>IF($B166="","",IFERROR(VLOOKUP($B166,SERVIÇOS!$A:$F,3,0),IFERROR(VLOOKUP($B166,'COMPOSIÇÕES COMPLEMENTARES '!$C:$K,3,0),"")))</f>
        <v>UN</v>
      </c>
      <c r="E166" s="185">
        <v>18</v>
      </c>
      <c r="F166" s="186">
        <f>IF($B166="","",IFERROR(VLOOKUP($B166,SERVIÇOS!$A:$F,4,0),IFERROR(VLOOKUP($B166,'COMPOSIÇÕES COMPLEMENTARES '!$C:$K,6,0),"")))</f>
        <v>40.93</v>
      </c>
      <c r="G166" s="186">
        <f>IF($B166="","",IFERROR(VLOOKUP($B166,SERVIÇOS!$A:$F,5,0),IFERROR(VLOOKUP($B166,'COMPOSIÇÕES COMPLEMENTARES '!$C:$K,7,0),"")))</f>
        <v>20.32</v>
      </c>
      <c r="H166" s="186">
        <f t="shared" si="43"/>
        <v>61.25</v>
      </c>
      <c r="I166" s="186">
        <f t="shared" si="44"/>
        <v>736.74</v>
      </c>
      <c r="J166" s="186">
        <f t="shared" si="45"/>
        <v>365.76</v>
      </c>
      <c r="K166" s="186">
        <f t="shared" si="46"/>
        <v>1102.5</v>
      </c>
      <c r="L166" s="186"/>
      <c r="M166" s="565"/>
      <c r="N166" s="185">
        <v>18</v>
      </c>
      <c r="O166" s="178">
        <v>18</v>
      </c>
      <c r="P166" s="177">
        <f t="shared" si="48"/>
        <v>0</v>
      </c>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9"/>
      <c r="AL166" s="179"/>
    </row>
    <row r="167" spans="1:38" s="180" customFormat="1" ht="30">
      <c r="A167" s="181" t="s">
        <v>382</v>
      </c>
      <c r="B167" s="182">
        <v>91993</v>
      </c>
      <c r="C167" s="195" t="str">
        <f>IF($B167="","",IFERROR(VLOOKUP($B167,SERVIÇOS!$A:$F,2,0),IFERROR(VLOOKUP($B167,'COMPOSIÇÕES COMPLEMENTARES '!$C:$K,2,0),"")))</f>
        <v>TOMADA ALTA DE EMBUTIR (1 MÓDULO), 2P+T 20 A, INCLUINDO SUPORTE E PLACA - FORNECIMENTO E INSTALAÇÃO. AF_12/2015</v>
      </c>
      <c r="D167" s="184" t="str">
        <f>IF($B167="","",IFERROR(VLOOKUP($B167,SERVIÇOS!$A:$F,3,0),IFERROR(VLOOKUP($B167,'COMPOSIÇÕES COMPLEMENTARES '!$C:$K,3,0),"")))</f>
        <v>UN</v>
      </c>
      <c r="E167" s="185">
        <v>10</v>
      </c>
      <c r="F167" s="186">
        <f>IF($B167="","",IFERROR(VLOOKUP($B167,SERVIÇOS!$A:$F,4,0),IFERROR(VLOOKUP($B167,'COMPOSIÇÕES COMPLEMENTARES '!$C:$K,6,0),"")))</f>
        <v>26.74</v>
      </c>
      <c r="G167" s="186">
        <f>IF($B167="","",IFERROR(VLOOKUP($B167,SERVIÇOS!$A:$F,5,0),IFERROR(VLOOKUP($B167,'COMPOSIÇÕES COMPLEMENTARES '!$C:$K,7,0),"")))</f>
        <v>18.420000000000002</v>
      </c>
      <c r="H167" s="186">
        <f t="shared" ref="H167:H198" si="49">IF(E167="","",F167+G167)</f>
        <v>45.16</v>
      </c>
      <c r="I167" s="186">
        <f t="shared" ref="I167:I198" si="50">IF(E167="","",ROUND((E167*F167),2))</f>
        <v>267.39999999999998</v>
      </c>
      <c r="J167" s="186">
        <f t="shared" ref="J167:J198" si="51">IF(E167="","",ROUND((E167*G167),2))</f>
        <v>184.2</v>
      </c>
      <c r="K167" s="186">
        <f t="shared" ref="K167:K198" si="52">IF(E167="","",ROUND((E167*H167),2))</f>
        <v>451.6</v>
      </c>
      <c r="L167" s="186"/>
      <c r="M167" s="565"/>
      <c r="N167" s="185">
        <v>10</v>
      </c>
      <c r="O167" s="178">
        <v>10</v>
      </c>
      <c r="P167" s="177">
        <f t="shared" si="48"/>
        <v>0</v>
      </c>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9"/>
      <c r="AL167" s="179"/>
    </row>
    <row r="168" spans="1:38" s="180" customFormat="1" ht="30">
      <c r="A168" s="181" t="s">
        <v>383</v>
      </c>
      <c r="B168" s="182">
        <v>92009</v>
      </c>
      <c r="C168" s="195" t="str">
        <f>IF($B168="","",IFERROR(VLOOKUP($B168,SERVIÇOS!$A:$F,2,0),IFERROR(VLOOKUP($B168,'COMPOSIÇÕES COMPLEMENTARES '!$C:$K,2,0),"")))</f>
        <v>TOMADA BAIXA DE EMBUTIR (2 MÓDULOS), 2P+T 20 A, INCLUINDO SUPORTE E PLACA - FORNECIMENTO E INSTALAÇÃO. AF_12/2015</v>
      </c>
      <c r="D168" s="184" t="str">
        <f>IF($B168="","",IFERROR(VLOOKUP($B168,SERVIÇOS!$A:$F,3,0),IFERROR(VLOOKUP($B168,'COMPOSIÇÕES COMPLEMENTARES '!$C:$K,3,0),"")))</f>
        <v>UN</v>
      </c>
      <c r="E168" s="185">
        <v>13</v>
      </c>
      <c r="F168" s="186">
        <f>IF($B168="","",IFERROR(VLOOKUP($B168,SERVIÇOS!$A:$F,4,0),IFERROR(VLOOKUP($B168,'COMPOSIÇÕES COMPLEMENTARES '!$C:$K,6,0),"")))</f>
        <v>38.99</v>
      </c>
      <c r="G168" s="186">
        <f>IF($B168="","",IFERROR(VLOOKUP($B168,SERVIÇOS!$A:$F,5,0),IFERROR(VLOOKUP($B168,'COMPOSIÇÕES COMPLEMENTARES '!$C:$K,7,0),"")))</f>
        <v>15.59</v>
      </c>
      <c r="H168" s="186">
        <f t="shared" si="49"/>
        <v>54.58</v>
      </c>
      <c r="I168" s="186">
        <f t="shared" si="50"/>
        <v>506.87</v>
      </c>
      <c r="J168" s="186">
        <f t="shared" si="51"/>
        <v>202.67</v>
      </c>
      <c r="K168" s="186">
        <f t="shared" si="52"/>
        <v>709.54</v>
      </c>
      <c r="L168" s="186"/>
      <c r="M168" s="565"/>
      <c r="N168" s="185">
        <v>13</v>
      </c>
      <c r="O168" s="178">
        <v>13</v>
      </c>
      <c r="P168" s="177">
        <f t="shared" si="48"/>
        <v>0</v>
      </c>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9">
        <f t="shared" ref="AK168:AK210" si="53">B168-AL168</f>
        <v>92009</v>
      </c>
      <c r="AL168" s="179">
        <v>0</v>
      </c>
    </row>
    <row r="169" spans="1:38" s="180" customFormat="1" ht="30">
      <c r="A169" s="181" t="s">
        <v>384</v>
      </c>
      <c r="B169" s="182">
        <v>92001</v>
      </c>
      <c r="C169" s="195" t="str">
        <f>IF($B169="","",IFERROR(VLOOKUP($B169,SERVIÇOS!$A:$F,2,0),IFERROR(VLOOKUP($B169,'COMPOSIÇÕES COMPLEMENTARES '!$C:$K,2,0),"")))</f>
        <v>TOMADA BAIXA DE EMBUTIR (1 MÓDULO), 2P+T 20 A, INCLUINDO SUPORTE E PLACA - FORNECIMENTO E INSTALAÇÃO. AF_12/2015</v>
      </c>
      <c r="D169" s="184" t="str">
        <f>IF($B169="","",IFERROR(VLOOKUP($B169,SERVIÇOS!$A:$F,3,0),IFERROR(VLOOKUP($B169,'COMPOSIÇÕES COMPLEMENTARES '!$C:$K,3,0),"")))</f>
        <v>UN</v>
      </c>
      <c r="E169" s="185">
        <v>12</v>
      </c>
      <c r="F169" s="186">
        <f>IF($B169="","",IFERROR(VLOOKUP($B169,SERVIÇOS!$A:$F,4,0),IFERROR(VLOOKUP($B169,'COMPOSIÇÕES COMPLEMENTARES '!$C:$K,6,0),"")))</f>
        <v>23.28</v>
      </c>
      <c r="G169" s="186">
        <f>IF($B169="","",IFERROR(VLOOKUP($B169,SERVIÇOS!$A:$F,5,0),IFERROR(VLOOKUP($B169,'COMPOSIÇÕES COMPLEMENTARES '!$C:$K,7,0),"")))</f>
        <v>9.9499999999999993</v>
      </c>
      <c r="H169" s="186">
        <f t="shared" si="49"/>
        <v>33.230000000000004</v>
      </c>
      <c r="I169" s="186">
        <f t="shared" si="50"/>
        <v>279.36</v>
      </c>
      <c r="J169" s="186">
        <f t="shared" si="51"/>
        <v>119.4</v>
      </c>
      <c r="K169" s="186">
        <f t="shared" si="52"/>
        <v>398.76</v>
      </c>
      <c r="L169" s="186"/>
      <c r="M169" s="565"/>
      <c r="N169" s="185">
        <v>12</v>
      </c>
      <c r="O169" s="178">
        <v>12</v>
      </c>
      <c r="P169" s="177">
        <f t="shared" si="48"/>
        <v>0</v>
      </c>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9">
        <f t="shared" si="53"/>
        <v>92001</v>
      </c>
      <c r="AL169" s="179">
        <v>0</v>
      </c>
    </row>
    <row r="170" spans="1:38" s="180" customFormat="1" ht="30" customHeight="1">
      <c r="A170" s="187" t="s">
        <v>385</v>
      </c>
      <c r="B170" s="188" t="s">
        <v>386</v>
      </c>
      <c r="C170" s="189" t="str">
        <f>IF($B170="","",IFERROR(VLOOKUP($B170,SERVIÇOS!$A:$F,2,0),IFERROR(VLOOKUP($B170,'COMPOSIÇÕES COMPLEMENTARES '!$C:$K,2,0),"")))</f>
        <v>PONTO ELETRICO EMBUTIDO NA PAREDE EM (CX. 4"X2") COM PLACA DE SAÍDA DE FIO.</v>
      </c>
      <c r="D170" s="190" t="str">
        <f>IF($B170="","",IFERROR(VLOOKUP($B170,SERVIÇOS!$A:$F,3,0),IFERROR(VLOOKUP($B170,'COMPOSIÇÕES COMPLEMENTARES '!$C:$K,3,0),"")))</f>
        <v>PT</v>
      </c>
      <c r="E170" s="191">
        <v>14</v>
      </c>
      <c r="F170" s="192">
        <f>IF($B170="","",IFERROR(VLOOKUP($B170,SERVIÇOS!$A:$F,4,0),IFERROR(VLOOKUP($B170,'COMPOSIÇÕES COMPLEMENTARES '!$C:$K,6,0),"")))</f>
        <v>9.35</v>
      </c>
      <c r="G170" s="192">
        <f>IF($B170="","",IFERROR(VLOOKUP($B170,SERVIÇOS!$A:$F,5,0),IFERROR(VLOOKUP($B170,'COMPOSIÇÕES COMPLEMENTARES '!$C:$K,7,0),"")))</f>
        <v>6.47</v>
      </c>
      <c r="H170" s="192">
        <f t="shared" si="49"/>
        <v>15.82</v>
      </c>
      <c r="I170" s="192">
        <f t="shared" si="50"/>
        <v>130.9</v>
      </c>
      <c r="J170" s="192">
        <f t="shared" si="51"/>
        <v>90.58</v>
      </c>
      <c r="K170" s="192">
        <f t="shared" si="52"/>
        <v>221.48</v>
      </c>
      <c r="L170" s="192"/>
      <c r="M170" s="565"/>
      <c r="N170" s="185">
        <v>14</v>
      </c>
      <c r="O170" s="178">
        <v>14</v>
      </c>
      <c r="P170" s="177">
        <f t="shared" si="48"/>
        <v>0</v>
      </c>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9" t="e">
        <f t="shared" si="53"/>
        <v>#VALUE!</v>
      </c>
      <c r="AL170" s="179">
        <v>0</v>
      </c>
    </row>
    <row r="171" spans="1:38" s="180" customFormat="1" ht="30" customHeight="1">
      <c r="A171" s="187" t="s">
        <v>387</v>
      </c>
      <c r="B171" s="188" t="s">
        <v>388</v>
      </c>
      <c r="C171" s="189" t="str">
        <f>IF($B171="","",IFERROR(VLOOKUP($B171,SERVIÇOS!$A:$F,2,0),IFERROR(VLOOKUP($B171,'COMPOSIÇÕES COMPLEMENTARES '!$C:$K,2,0),"")))</f>
        <v>CAIXA DE PASSAGEM PVC 4X2" - FORNECIMENTO E INSTALACAO</v>
      </c>
      <c r="D171" s="190" t="str">
        <f>IF($B171="","",IFERROR(VLOOKUP($B171,SERVIÇOS!$A:$F,3,0),IFERROR(VLOOKUP($B171,'COMPOSIÇÕES COMPLEMENTARES '!$C:$K,3,0),"")))</f>
        <v xml:space="preserve">UN </v>
      </c>
      <c r="E171" s="191">
        <v>143</v>
      </c>
      <c r="F171" s="192">
        <f>IF($B171="","",IFERROR(VLOOKUP($B171,SERVIÇOS!$A:$F,4,0),IFERROR(VLOOKUP($B171,'COMPOSIÇÕES COMPLEMENTARES '!$C:$K,6,0),"")))</f>
        <v>5.61</v>
      </c>
      <c r="G171" s="192">
        <f>IF($B171="","",IFERROR(VLOOKUP($B171,SERVIÇOS!$A:$F,5,0),IFERROR(VLOOKUP($B171,'COMPOSIÇÕES COMPLEMENTARES '!$C:$K,7,0),"")))</f>
        <v>4.8600000000000003</v>
      </c>
      <c r="H171" s="192">
        <f t="shared" si="49"/>
        <v>10.47</v>
      </c>
      <c r="I171" s="192">
        <f t="shared" si="50"/>
        <v>802.23</v>
      </c>
      <c r="J171" s="192">
        <f t="shared" si="51"/>
        <v>694.98</v>
      </c>
      <c r="K171" s="192">
        <f t="shared" si="52"/>
        <v>1497.21</v>
      </c>
      <c r="L171" s="192"/>
      <c r="M171" s="565"/>
      <c r="N171" s="185">
        <v>143</v>
      </c>
      <c r="O171" s="178">
        <v>143</v>
      </c>
      <c r="P171" s="177">
        <f t="shared" si="48"/>
        <v>0</v>
      </c>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9" t="e">
        <f t="shared" si="53"/>
        <v>#VALUE!</v>
      </c>
      <c r="AL171" s="179">
        <v>0</v>
      </c>
    </row>
    <row r="172" spans="1:38" s="180" customFormat="1" ht="30" customHeight="1">
      <c r="A172" s="187" t="s">
        <v>389</v>
      </c>
      <c r="B172" s="188" t="s">
        <v>390</v>
      </c>
      <c r="C172" s="189" t="str">
        <f>IF($B172="","",IFERROR(VLOOKUP($B172,SERVIÇOS!$A:$F,2,0),IFERROR(VLOOKUP($B172,'COMPOSIÇÕES COMPLEMENTARES '!$C:$K,2,0),"")))</f>
        <v>CAIXA DE PASSAGEM PVC 4X4" - FORNECIMENTO E INSTALACAO</v>
      </c>
      <c r="D172" s="190" t="str">
        <f>IF($B172="","",IFERROR(VLOOKUP($B172,SERVIÇOS!$A:$F,3,0),IFERROR(VLOOKUP($B172,'COMPOSIÇÕES COMPLEMENTARES '!$C:$K,3,0),"")))</f>
        <v xml:space="preserve">UN </v>
      </c>
      <c r="E172" s="191">
        <v>17</v>
      </c>
      <c r="F172" s="192">
        <f>IF($B172="","",IFERROR(VLOOKUP($B172,SERVIÇOS!$A:$F,4,0),IFERROR(VLOOKUP($B172,'COMPOSIÇÕES COMPLEMENTARES '!$C:$K,6,0),"")))</f>
        <v>9.18</v>
      </c>
      <c r="G172" s="192">
        <f>IF($B172="","",IFERROR(VLOOKUP($B172,SERVIÇOS!$A:$F,5,0),IFERROR(VLOOKUP($B172,'COMPOSIÇÕES COMPLEMENTARES '!$C:$K,7,0),"")))</f>
        <v>4.8600000000000003</v>
      </c>
      <c r="H172" s="192">
        <f t="shared" si="49"/>
        <v>14.04</v>
      </c>
      <c r="I172" s="192">
        <f t="shared" si="50"/>
        <v>156.06</v>
      </c>
      <c r="J172" s="192">
        <f t="shared" si="51"/>
        <v>82.62</v>
      </c>
      <c r="K172" s="192">
        <f t="shared" si="52"/>
        <v>238.68</v>
      </c>
      <c r="L172" s="192"/>
      <c r="M172" s="565"/>
      <c r="N172" s="185">
        <v>17</v>
      </c>
      <c r="O172" s="178">
        <v>17</v>
      </c>
      <c r="P172" s="177">
        <f t="shared" si="48"/>
        <v>0</v>
      </c>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9" t="e">
        <f t="shared" si="53"/>
        <v>#VALUE!</v>
      </c>
      <c r="AL172" s="179">
        <v>0</v>
      </c>
    </row>
    <row r="173" spans="1:38" s="180" customFormat="1" ht="45">
      <c r="A173" s="181" t="s">
        <v>391</v>
      </c>
      <c r="B173" s="182">
        <v>91854</v>
      </c>
      <c r="C173" s="195" t="str">
        <f>IF($B173="","",IFERROR(VLOOKUP($B173,SERVIÇOS!$A:$F,2,0),IFERROR(VLOOKUP($B173,'COMPOSIÇÕES COMPLEMENTARES '!$C:$K,2,0),"")))</f>
        <v>ELETRODUTO FLEXÍVEL CORRUGADO, PVC, DN 25 MM (3/4"), PARA CIRCUITOS TERMINAIS, INSTALADO EM PAREDE - FORNECIMENTO E INSTALAÇÃO. AF_12/2015</v>
      </c>
      <c r="D173" s="184" t="str">
        <f>IF($B173="","",IFERROR(VLOOKUP($B173,SERVIÇOS!$A:$F,3,0),IFERROR(VLOOKUP($B173,'COMPOSIÇÕES COMPLEMENTARES '!$C:$K,3,0),"")))</f>
        <v>M</v>
      </c>
      <c r="E173" s="185">
        <v>520</v>
      </c>
      <c r="F173" s="186">
        <f>IF($B173="","",IFERROR(VLOOKUP($B173,SERVIÇOS!$A:$F,4,0),IFERROR(VLOOKUP($B173,'COMPOSIÇÕES COMPLEMENTARES '!$C:$K,6,0),"")))</f>
        <v>5.19</v>
      </c>
      <c r="G173" s="186">
        <f>IF($B173="","",IFERROR(VLOOKUP($B173,SERVIÇOS!$A:$F,5,0),IFERROR(VLOOKUP($B173,'COMPOSIÇÕES COMPLEMENTARES '!$C:$K,7,0),"")))</f>
        <v>4.66</v>
      </c>
      <c r="H173" s="186">
        <f t="shared" si="49"/>
        <v>9.8500000000000014</v>
      </c>
      <c r="I173" s="186">
        <f t="shared" si="50"/>
        <v>2698.8</v>
      </c>
      <c r="J173" s="186">
        <f t="shared" si="51"/>
        <v>2423.1999999999998</v>
      </c>
      <c r="K173" s="186">
        <f t="shared" si="52"/>
        <v>5122</v>
      </c>
      <c r="L173" s="186"/>
      <c r="M173" s="565"/>
      <c r="N173" s="185">
        <v>540</v>
      </c>
      <c r="O173" s="178">
        <v>540</v>
      </c>
      <c r="P173" s="177">
        <f t="shared" si="48"/>
        <v>0</v>
      </c>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9">
        <f t="shared" si="53"/>
        <v>91854</v>
      </c>
      <c r="AL173" s="179">
        <v>0</v>
      </c>
    </row>
    <row r="174" spans="1:38" s="180" customFormat="1" ht="45">
      <c r="A174" s="181" t="s">
        <v>392</v>
      </c>
      <c r="B174" s="182">
        <v>91844</v>
      </c>
      <c r="C174" s="195" t="str">
        <f>IF($B174="","",IFERROR(VLOOKUP($B174,SERVIÇOS!$A:$F,2,0),IFERROR(VLOOKUP($B174,'COMPOSIÇÕES COMPLEMENTARES '!$C:$K,2,0),"")))</f>
        <v>ELETRODUTO FLEXÍVEL CORRUGADO, PVC, DN 25 MM (3/4"), PARA CIRCUITOS TERMINAIS, INSTALADO EM LAJE - FORNECIMENTO E INSTALAÇÃO. AF_12/2015</v>
      </c>
      <c r="D174" s="184" t="str">
        <f>IF($B174="","",IFERROR(VLOOKUP($B174,SERVIÇOS!$A:$F,3,0),IFERROR(VLOOKUP($B174,'COMPOSIÇÕES COMPLEMENTARES '!$C:$K,3,0),"")))</f>
        <v>M</v>
      </c>
      <c r="E174" s="185">
        <v>360</v>
      </c>
      <c r="F174" s="186">
        <f>IF($B174="","",IFERROR(VLOOKUP($B174,SERVIÇOS!$A:$F,4,0),IFERROR(VLOOKUP($B174,'COMPOSIÇÕES COMPLEMENTARES '!$C:$K,6,0),"")))</f>
        <v>4.75</v>
      </c>
      <c r="G174" s="186">
        <f>IF($B174="","",IFERROR(VLOOKUP($B174,SERVIÇOS!$A:$F,5,0),IFERROR(VLOOKUP($B174,'COMPOSIÇÕES COMPLEMENTARES '!$C:$K,7,0),"")))</f>
        <v>2.81</v>
      </c>
      <c r="H174" s="186">
        <f t="shared" si="49"/>
        <v>7.5600000000000005</v>
      </c>
      <c r="I174" s="186">
        <f t="shared" si="50"/>
        <v>1710</v>
      </c>
      <c r="J174" s="186">
        <f t="shared" si="51"/>
        <v>1011.6</v>
      </c>
      <c r="K174" s="186">
        <f t="shared" si="52"/>
        <v>2721.6</v>
      </c>
      <c r="L174" s="186"/>
      <c r="M174" s="565"/>
      <c r="N174" s="185">
        <v>360</v>
      </c>
      <c r="O174" s="178">
        <v>360</v>
      </c>
      <c r="P174" s="177">
        <f t="shared" si="48"/>
        <v>0</v>
      </c>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9">
        <f t="shared" si="53"/>
        <v>91844</v>
      </c>
      <c r="AL174" s="179">
        <v>0</v>
      </c>
    </row>
    <row r="175" spans="1:38" s="180" customFormat="1" ht="30">
      <c r="A175" s="181" t="s">
        <v>393</v>
      </c>
      <c r="B175" s="182">
        <v>91926</v>
      </c>
      <c r="C175" s="195" t="str">
        <f>IF($B175="","",IFERROR(VLOOKUP($B175,SERVIÇOS!$A:$F,2,0),IFERROR(VLOOKUP($B175,'COMPOSIÇÕES COMPLEMENTARES '!$C:$K,2,0),"")))</f>
        <v>CABO DE COBRE FLEXÍVEL ISOLADO, 2,5 MM², ANTI-CHAMA 450/750 V, PARA CIRCUITOS TERMINAIS - FORNECIMENTO E INSTALAÇÃO. AF_12/2015</v>
      </c>
      <c r="D175" s="184" t="str">
        <f>IF($B175="","",IFERROR(VLOOKUP($B175,SERVIÇOS!$A:$F,3,0),IFERROR(VLOOKUP($B175,'COMPOSIÇÕES COMPLEMENTARES '!$C:$K,3,0),"")))</f>
        <v>M</v>
      </c>
      <c r="E175" s="185">
        <v>3500</v>
      </c>
      <c r="F175" s="186">
        <f>IF($B175="","",IFERROR(VLOOKUP($B175,SERVIÇOS!$A:$F,4,0),IFERROR(VLOOKUP($B175,'COMPOSIÇÕES COMPLEMENTARES '!$C:$K,6,0),"")))</f>
        <v>3.08</v>
      </c>
      <c r="G175" s="186">
        <f>IF($B175="","",IFERROR(VLOOKUP($B175,SERVIÇOS!$A:$F,5,0),IFERROR(VLOOKUP($B175,'COMPOSIÇÕES COMPLEMENTARES '!$C:$K,7,0),"")))</f>
        <v>0.96</v>
      </c>
      <c r="H175" s="186">
        <f t="shared" si="49"/>
        <v>4.04</v>
      </c>
      <c r="I175" s="186">
        <f t="shared" si="50"/>
        <v>10780</v>
      </c>
      <c r="J175" s="186">
        <f t="shared" si="51"/>
        <v>3360</v>
      </c>
      <c r="K175" s="186">
        <f t="shared" si="52"/>
        <v>14140</v>
      </c>
      <c r="L175" s="186"/>
      <c r="M175" s="565"/>
      <c r="N175" s="185">
        <v>4200</v>
      </c>
      <c r="O175" s="178">
        <v>4200</v>
      </c>
      <c r="P175" s="177">
        <f t="shared" si="48"/>
        <v>0</v>
      </c>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9">
        <f t="shared" si="53"/>
        <v>91926</v>
      </c>
      <c r="AL175" s="179">
        <v>0</v>
      </c>
    </row>
    <row r="176" spans="1:38" s="180" customFormat="1" ht="30">
      <c r="A176" s="181" t="s">
        <v>394</v>
      </c>
      <c r="B176" s="182">
        <v>91930</v>
      </c>
      <c r="C176" s="195" t="str">
        <f>IF($B176="","",IFERROR(VLOOKUP($B176,SERVIÇOS!$A:$F,2,0),IFERROR(VLOOKUP($B176,'COMPOSIÇÕES COMPLEMENTARES '!$C:$K,2,0),"")))</f>
        <v>CABO DE COBRE FLEXÍVEL ISOLADO, 6 MM², ANTI-CHAMA 450/750 V, PARA CIRCUITOS TERMINAIS - FORNECIMENTO E INSTALAÇÃO. AF_12/2015</v>
      </c>
      <c r="D176" s="184" t="str">
        <f>IF($B176="","",IFERROR(VLOOKUP($B176,SERVIÇOS!$A:$F,3,0),IFERROR(VLOOKUP($B176,'COMPOSIÇÕES COMPLEMENTARES '!$C:$K,3,0),"")))</f>
        <v>M</v>
      </c>
      <c r="E176" s="185">
        <v>195</v>
      </c>
      <c r="F176" s="186">
        <f>IF($B176="","",IFERROR(VLOOKUP($B176,SERVIÇOS!$A:$F,4,0),IFERROR(VLOOKUP($B176,'COMPOSIÇÕES COMPLEMENTARES '!$C:$K,6,0),"")))</f>
        <v>7.32</v>
      </c>
      <c r="G176" s="186">
        <f>IF($B176="","",IFERROR(VLOOKUP($B176,SERVIÇOS!$A:$F,5,0),IFERROR(VLOOKUP($B176,'COMPOSIÇÕES COMPLEMENTARES '!$C:$K,7,0),"")))</f>
        <v>1.66</v>
      </c>
      <c r="H176" s="186">
        <f t="shared" si="49"/>
        <v>8.98</v>
      </c>
      <c r="I176" s="186">
        <f t="shared" si="50"/>
        <v>1427.4</v>
      </c>
      <c r="J176" s="186">
        <f t="shared" si="51"/>
        <v>323.7</v>
      </c>
      <c r="K176" s="186">
        <f t="shared" si="52"/>
        <v>1751.1</v>
      </c>
      <c r="L176" s="186"/>
      <c r="M176" s="565"/>
      <c r="N176" s="185">
        <v>200</v>
      </c>
      <c r="O176" s="178">
        <v>200</v>
      </c>
      <c r="P176" s="177">
        <f t="shared" si="48"/>
        <v>0</v>
      </c>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9">
        <f t="shared" si="53"/>
        <v>91930</v>
      </c>
      <c r="AL176" s="179">
        <v>0</v>
      </c>
    </row>
    <row r="177" spans="1:38" s="180" customFormat="1" ht="15" customHeight="1">
      <c r="A177" s="198" t="s">
        <v>395</v>
      </c>
      <c r="B177" s="199"/>
      <c r="C177" s="183" t="s">
        <v>396</v>
      </c>
      <c r="D177" s="200" t="str">
        <f>IF($B177="","",IFERROR(VLOOKUP($B177,SERVIÇOS!$A:$F,3,0),IFERROR(VLOOKUP($B177,'COMPOSIÇÕES COMPLEMENTARES '!$C:$K,3,0),"")))</f>
        <v/>
      </c>
      <c r="E177" s="201"/>
      <c r="F177" s="202" t="str">
        <f>IF($B177="","",IFERROR(VLOOKUP($B177,SERVIÇOS!$A:$F,4,0),IFERROR(VLOOKUP($B177,'COMPOSIÇÕES COMPLEMENTARES '!$C:$K,6,0),"")))</f>
        <v/>
      </c>
      <c r="G177" s="202" t="str">
        <f>IF($B177="","",IFERROR(VLOOKUP($B177,SERVIÇOS!$A:$F,5,0),IFERROR(VLOOKUP($B177,'COMPOSIÇÕES COMPLEMENTARES '!$C:$K,7,0),"")))</f>
        <v/>
      </c>
      <c r="H177" s="202" t="str">
        <f t="shared" si="49"/>
        <v/>
      </c>
      <c r="I177" s="202" t="str">
        <f t="shared" si="50"/>
        <v/>
      </c>
      <c r="J177" s="202" t="str">
        <f t="shared" si="51"/>
        <v/>
      </c>
      <c r="K177" s="202" t="str">
        <f t="shared" si="52"/>
        <v/>
      </c>
      <c r="L177" s="202"/>
      <c r="M177" s="565"/>
      <c r="N177" s="201"/>
      <c r="O177" s="178"/>
      <c r="P177" s="177">
        <f t="shared" si="48"/>
        <v>0</v>
      </c>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9">
        <f t="shared" si="53"/>
        <v>0</v>
      </c>
      <c r="AL177" s="179">
        <v>0</v>
      </c>
    </row>
    <row r="178" spans="1:38" s="180" customFormat="1" ht="30" customHeight="1">
      <c r="A178" s="187" t="s">
        <v>397</v>
      </c>
      <c r="B178" s="188" t="s">
        <v>398</v>
      </c>
      <c r="C178" s="189" t="str">
        <f>IF($B178="","",IFERROR(VLOOKUP($B178,SERVIÇOS!$A:$F,2,0),IFERROR(VLOOKUP($B178,'COMPOSIÇÕES COMPLEMENTARES '!$C:$K,2,0),"")))</f>
        <v>QUADRO DE COMANDO 60X50X20 CONFORME DIAGRAMA UNIFILAR DO FORNECEDOR DO EQUIPAMENTO A SER INSTALADO.</v>
      </c>
      <c r="D178" s="190" t="str">
        <f>IF($B178="","",IFERROR(VLOOKUP($B178,SERVIÇOS!$A:$F,3,0),IFERROR(VLOOKUP($B178,'COMPOSIÇÕES COMPLEMENTARES '!$C:$K,3,0),"")))</f>
        <v>UN</v>
      </c>
      <c r="E178" s="191">
        <v>1</v>
      </c>
      <c r="F178" s="192">
        <f>IF($B178="","",IFERROR(VLOOKUP($B178,SERVIÇOS!$A:$F,4,0),IFERROR(VLOOKUP($B178,'COMPOSIÇÕES COMPLEMENTARES '!$C:$K,6,0),"")))</f>
        <v>595.13</v>
      </c>
      <c r="G178" s="192">
        <f>IF($B178="","",IFERROR(VLOOKUP($B178,SERVIÇOS!$A:$F,5,0),IFERROR(VLOOKUP($B178,'COMPOSIÇÕES COMPLEMENTARES '!$C:$K,7,0),"")))</f>
        <v>194.28</v>
      </c>
      <c r="H178" s="192">
        <f t="shared" si="49"/>
        <v>789.41</v>
      </c>
      <c r="I178" s="192">
        <f t="shared" si="50"/>
        <v>595.13</v>
      </c>
      <c r="J178" s="192">
        <f t="shared" si="51"/>
        <v>194.28</v>
      </c>
      <c r="K178" s="192">
        <f t="shared" si="52"/>
        <v>789.41</v>
      </c>
      <c r="L178" s="192"/>
      <c r="M178" s="565"/>
      <c r="N178" s="185">
        <v>1</v>
      </c>
      <c r="O178" s="178">
        <v>1</v>
      </c>
      <c r="P178" s="177">
        <f t="shared" si="48"/>
        <v>0</v>
      </c>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9" t="e">
        <f t="shared" si="53"/>
        <v>#VALUE!</v>
      </c>
      <c r="AL178" s="179">
        <v>0</v>
      </c>
    </row>
    <row r="179" spans="1:38" s="180" customFormat="1" ht="30">
      <c r="A179" s="181" t="s">
        <v>399</v>
      </c>
      <c r="B179" s="182">
        <v>101890</v>
      </c>
      <c r="C179" s="195" t="str">
        <f>IF($B179="","",IFERROR(VLOOKUP($B179,SERVIÇOS!$A:$F,2,0),IFERROR(VLOOKUP($B179,'COMPOSIÇÕES COMPLEMENTARES '!$C:$K,2,0),"")))</f>
        <v>DISJUNTOR MONOPOLAR TIPO NEMA, CORRENTE NOMINAL DE 10 ATÉ 30A - FORNECIMENTO E INSTALAÇÃO. AF_10/2020</v>
      </c>
      <c r="D179" s="184" t="str">
        <f>IF($B179="","",IFERROR(VLOOKUP($B179,SERVIÇOS!$A:$F,3,0),IFERROR(VLOOKUP($B179,'COMPOSIÇÕES COMPLEMENTARES '!$C:$K,3,0),"")))</f>
        <v>UN</v>
      </c>
      <c r="E179" s="185">
        <v>1</v>
      </c>
      <c r="F179" s="186">
        <f>IF($B179="","",IFERROR(VLOOKUP($B179,SERVIÇOS!$A:$F,4,0),IFERROR(VLOOKUP($B179,'COMPOSIÇÕES COMPLEMENTARES '!$C:$K,6,0),"")))</f>
        <v>15.97</v>
      </c>
      <c r="G179" s="186">
        <f>IF($B179="","",IFERROR(VLOOKUP($B179,SERVIÇOS!$A:$F,5,0),IFERROR(VLOOKUP($B179,'COMPOSIÇÕES COMPLEMENTARES '!$C:$K,7,0),"")))</f>
        <v>2.13</v>
      </c>
      <c r="H179" s="186">
        <f t="shared" si="49"/>
        <v>18.100000000000001</v>
      </c>
      <c r="I179" s="186">
        <f t="shared" si="50"/>
        <v>15.97</v>
      </c>
      <c r="J179" s="186">
        <f t="shared" si="51"/>
        <v>2.13</v>
      </c>
      <c r="K179" s="186">
        <f t="shared" si="52"/>
        <v>18.100000000000001</v>
      </c>
      <c r="L179" s="186"/>
      <c r="M179" s="565" t="s">
        <v>11699</v>
      </c>
      <c r="N179" s="185">
        <v>1</v>
      </c>
      <c r="O179" s="178">
        <v>1</v>
      </c>
      <c r="P179" s="177">
        <f t="shared" si="48"/>
        <v>0</v>
      </c>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9">
        <f t="shared" si="53"/>
        <v>101890</v>
      </c>
      <c r="AL179" s="179">
        <v>0</v>
      </c>
    </row>
    <row r="180" spans="1:38" s="180" customFormat="1" ht="30" customHeight="1">
      <c r="A180" s="187" t="s">
        <v>400</v>
      </c>
      <c r="B180" s="188" t="s">
        <v>401</v>
      </c>
      <c r="C180" s="189" t="str">
        <f>IF($B180="","",IFERROR(VLOOKUP($B180,SERVIÇOS!$A:$F,2,0),IFERROR(VLOOKUP($B180,'COMPOSIÇÕES COMPLEMENTARES '!$C:$K,2,0),"")))</f>
        <v>PARA-RAIO TIPO VCL 40KA</v>
      </c>
      <c r="D180" s="190" t="str">
        <f>IF($B180="","",IFERROR(VLOOKUP($B180,SERVIÇOS!$A:$F,3,0),IFERROR(VLOOKUP($B180,'COMPOSIÇÕES COMPLEMENTARES '!$C:$K,3,0),"")))</f>
        <v>UN</v>
      </c>
      <c r="E180" s="191">
        <v>3</v>
      </c>
      <c r="F180" s="192">
        <f>IF($B180="","",IFERROR(VLOOKUP($B180,SERVIÇOS!$A:$F,4,0),IFERROR(VLOOKUP($B180,'COMPOSIÇÕES COMPLEMENTARES '!$C:$K,6,0),"")))</f>
        <v>138.05000000000001</v>
      </c>
      <c r="G180" s="192">
        <f>IF($B180="","",IFERROR(VLOOKUP($B180,SERVIÇOS!$A:$F,5,0),IFERROR(VLOOKUP($B180,'COMPOSIÇÕES COMPLEMENTARES '!$C:$K,7,0),"")))</f>
        <v>12.55</v>
      </c>
      <c r="H180" s="192">
        <f t="shared" si="49"/>
        <v>150.60000000000002</v>
      </c>
      <c r="I180" s="192">
        <f t="shared" si="50"/>
        <v>414.15</v>
      </c>
      <c r="J180" s="192">
        <f t="shared" si="51"/>
        <v>37.65</v>
      </c>
      <c r="K180" s="192">
        <f t="shared" si="52"/>
        <v>451.8</v>
      </c>
      <c r="L180" s="192"/>
      <c r="M180" s="565"/>
      <c r="N180" s="185">
        <v>3</v>
      </c>
      <c r="O180" s="178">
        <v>3</v>
      </c>
      <c r="P180" s="177">
        <f t="shared" si="48"/>
        <v>0</v>
      </c>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9" t="e">
        <f t="shared" si="53"/>
        <v>#VALUE!</v>
      </c>
      <c r="AL180" s="179">
        <v>0</v>
      </c>
    </row>
    <row r="181" spans="1:38" s="180" customFormat="1" ht="30" customHeight="1">
      <c r="A181" s="187" t="s">
        <v>402</v>
      </c>
      <c r="B181" s="188" t="s">
        <v>403</v>
      </c>
      <c r="C181" s="189" t="str">
        <f>IF($B181="","",IFERROR(VLOOKUP($B181,SERVIÇOS!$A:$F,2,0),IFERROR(VLOOKUP($B181,'COMPOSIÇÕES COMPLEMENTARES '!$C:$K,2,0),"")))</f>
        <v>ELETRODUTO FLEXÍVEL DE Ø1.1/2"</v>
      </c>
      <c r="D181" s="190" t="str">
        <f>IF($B181="","",IFERROR(VLOOKUP($B181,SERVIÇOS!$A:$F,3,0),IFERROR(VLOOKUP($B181,'COMPOSIÇÕES COMPLEMENTARES '!$C:$K,3,0),"")))</f>
        <v>M</v>
      </c>
      <c r="E181" s="191">
        <v>20</v>
      </c>
      <c r="F181" s="192">
        <f>IF($B181="","",IFERROR(VLOOKUP($B181,SERVIÇOS!$A:$F,4,0),IFERROR(VLOOKUP($B181,'COMPOSIÇÕES COMPLEMENTARES '!$C:$K,6,0),"")))</f>
        <v>9.77</v>
      </c>
      <c r="G181" s="192">
        <f>IF($B181="","",IFERROR(VLOOKUP($B181,SERVIÇOS!$A:$F,5,0),IFERROR(VLOOKUP($B181,'COMPOSIÇÕES COMPLEMENTARES '!$C:$K,7,0),"")))</f>
        <v>18.29</v>
      </c>
      <c r="H181" s="192">
        <f t="shared" si="49"/>
        <v>28.06</v>
      </c>
      <c r="I181" s="192">
        <f t="shared" si="50"/>
        <v>195.4</v>
      </c>
      <c r="J181" s="192">
        <f t="shared" si="51"/>
        <v>365.8</v>
      </c>
      <c r="K181" s="192">
        <f t="shared" si="52"/>
        <v>561.20000000000005</v>
      </c>
      <c r="L181" s="192"/>
      <c r="M181" s="565"/>
      <c r="N181" s="185">
        <v>20</v>
      </c>
      <c r="O181" s="178">
        <v>20</v>
      </c>
      <c r="P181" s="177">
        <f t="shared" si="48"/>
        <v>0</v>
      </c>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9" t="e">
        <f t="shared" si="53"/>
        <v>#VALUE!</v>
      </c>
      <c r="AL181" s="179">
        <v>0</v>
      </c>
    </row>
    <row r="182" spans="1:38" s="180" customFormat="1" ht="30" customHeight="1">
      <c r="A182" s="187" t="s">
        <v>404</v>
      </c>
      <c r="B182" s="188" t="s">
        <v>405</v>
      </c>
      <c r="C182" s="189" t="str">
        <f>IF($B182="","",IFERROR(VLOOKUP($B182,SERVIÇOS!$A:$F,2,0),IFERROR(VLOOKUP($B182,'COMPOSIÇÕES COMPLEMENTARES '!$C:$K,2,0),"")))</f>
        <v>UNIDUT CÔNICO COM BUCHA E ARUELA Ø 1.1/2"</v>
      </c>
      <c r="D182" s="190" t="str">
        <f>IF($B182="","",IFERROR(VLOOKUP($B182,SERVIÇOS!$A:$F,3,0),IFERROR(VLOOKUP($B182,'COMPOSIÇÕES COMPLEMENTARES '!$C:$K,3,0),"")))</f>
        <v>UN</v>
      </c>
      <c r="E182" s="191">
        <v>2</v>
      </c>
      <c r="F182" s="192">
        <f>IF($B182="","",IFERROR(VLOOKUP($B182,SERVIÇOS!$A:$F,4,0),IFERROR(VLOOKUP($B182,'COMPOSIÇÕES COMPLEMENTARES '!$C:$K,6,0),"")))</f>
        <v>11.9</v>
      </c>
      <c r="G182" s="192">
        <f>IF($B182="","",IFERROR(VLOOKUP($B182,SERVIÇOS!$A:$F,5,0),IFERROR(VLOOKUP($B182,'COMPOSIÇÕES COMPLEMENTARES '!$C:$K,7,0),"")))</f>
        <v>3.24</v>
      </c>
      <c r="H182" s="192">
        <f t="shared" si="49"/>
        <v>15.14</v>
      </c>
      <c r="I182" s="192">
        <f t="shared" si="50"/>
        <v>23.8</v>
      </c>
      <c r="J182" s="192">
        <f t="shared" si="51"/>
        <v>6.48</v>
      </c>
      <c r="K182" s="192">
        <f t="shared" si="52"/>
        <v>30.28</v>
      </c>
      <c r="L182" s="192"/>
      <c r="M182" s="565"/>
      <c r="N182" s="185">
        <v>2</v>
      </c>
      <c r="O182" s="178">
        <v>2</v>
      </c>
      <c r="P182" s="177">
        <f t="shared" si="48"/>
        <v>0</v>
      </c>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9" t="e">
        <f t="shared" si="53"/>
        <v>#VALUE!</v>
      </c>
      <c r="AL182" s="179">
        <v>0</v>
      </c>
    </row>
    <row r="183" spans="1:38" s="180" customFormat="1" ht="30">
      <c r="A183" s="181" t="s">
        <v>406</v>
      </c>
      <c r="B183" s="182">
        <v>91933</v>
      </c>
      <c r="C183" s="195" t="str">
        <f>IF($B183="","",IFERROR(VLOOKUP($B183,SERVIÇOS!$A:$F,2,0),IFERROR(VLOOKUP($B183,'COMPOSIÇÕES COMPLEMENTARES '!$C:$K,2,0),"")))</f>
        <v>CABO DE COBRE FLEXÍVEL ISOLADO, 10 MM², ANTI-CHAMA 0,6/1,0 KV, PARA CIRCUITOS TERMINAIS - FORNECIMENTO E INSTALAÇÃO. AF_12/2015</v>
      </c>
      <c r="D183" s="184" t="str">
        <f>IF($B183="","",IFERROR(VLOOKUP($B183,SERVIÇOS!$A:$F,3,0),IFERROR(VLOOKUP($B183,'COMPOSIÇÕES COMPLEMENTARES '!$C:$K,3,0),"")))</f>
        <v>M</v>
      </c>
      <c r="E183" s="185">
        <v>75</v>
      </c>
      <c r="F183" s="186">
        <f>IF($B183="","",IFERROR(VLOOKUP($B183,SERVIÇOS!$A:$F,4,0),IFERROR(VLOOKUP($B183,'COMPOSIÇÕES COMPLEMENTARES '!$C:$K,6,0),"")))</f>
        <v>13.33</v>
      </c>
      <c r="G183" s="186">
        <f>IF($B183="","",IFERROR(VLOOKUP($B183,SERVIÇOS!$A:$F,5,0),IFERROR(VLOOKUP($B183,'COMPOSIÇÕES COMPLEMENTARES '!$C:$K,7,0),"")))</f>
        <v>2.48</v>
      </c>
      <c r="H183" s="186">
        <f t="shared" si="49"/>
        <v>15.81</v>
      </c>
      <c r="I183" s="186">
        <f t="shared" si="50"/>
        <v>999.75</v>
      </c>
      <c r="J183" s="186">
        <f t="shared" si="51"/>
        <v>186</v>
      </c>
      <c r="K183" s="186">
        <f t="shared" si="52"/>
        <v>1185.75</v>
      </c>
      <c r="L183" s="186"/>
      <c r="M183" s="565"/>
      <c r="N183" s="185">
        <v>75</v>
      </c>
      <c r="O183" s="178">
        <v>75</v>
      </c>
      <c r="P183" s="177">
        <f t="shared" si="48"/>
        <v>0</v>
      </c>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9">
        <f t="shared" si="53"/>
        <v>91933</v>
      </c>
      <c r="AL183" s="179">
        <v>0</v>
      </c>
    </row>
    <row r="184" spans="1:38" s="180" customFormat="1" ht="15" customHeight="1">
      <c r="A184" s="198" t="s">
        <v>407</v>
      </c>
      <c r="B184" s="199"/>
      <c r="C184" s="183" t="s">
        <v>408</v>
      </c>
      <c r="D184" s="200" t="str">
        <f>IF($B184="","",IFERROR(VLOOKUP($B184,SERVIÇOS!$A:$F,3,0),IFERROR(VLOOKUP($B184,'COMPOSIÇÕES COMPLEMENTARES '!$C:$K,3,0),"")))</f>
        <v/>
      </c>
      <c r="E184" s="201"/>
      <c r="F184" s="202" t="str">
        <f>IF($B184="","",IFERROR(VLOOKUP($B184,SERVIÇOS!$A:$F,4,0),IFERROR(VLOOKUP($B184,'COMPOSIÇÕES COMPLEMENTARES '!$C:$K,6,0),"")))</f>
        <v/>
      </c>
      <c r="G184" s="202" t="str">
        <f>IF($B184="","",IFERROR(VLOOKUP($B184,SERVIÇOS!$A:$F,5,0),IFERROR(VLOOKUP($B184,'COMPOSIÇÕES COMPLEMENTARES '!$C:$K,7,0),"")))</f>
        <v/>
      </c>
      <c r="H184" s="202" t="str">
        <f t="shared" si="49"/>
        <v/>
      </c>
      <c r="I184" s="202" t="str">
        <f t="shared" si="50"/>
        <v/>
      </c>
      <c r="J184" s="202" t="str">
        <f t="shared" si="51"/>
        <v/>
      </c>
      <c r="K184" s="202" t="str">
        <f t="shared" si="52"/>
        <v/>
      </c>
      <c r="L184" s="202"/>
      <c r="M184" s="565"/>
      <c r="N184" s="201"/>
      <c r="O184" s="178"/>
      <c r="P184" s="177">
        <f t="shared" si="48"/>
        <v>0</v>
      </c>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9">
        <f t="shared" si="53"/>
        <v>0</v>
      </c>
      <c r="AL184" s="179">
        <v>0</v>
      </c>
    </row>
    <row r="185" spans="1:38" s="180" customFormat="1" ht="30" customHeight="1">
      <c r="A185" s="187" t="s">
        <v>409</v>
      </c>
      <c r="B185" s="188" t="s">
        <v>398</v>
      </c>
      <c r="C185" s="189" t="str">
        <f>IF($B185="","",IFERROR(VLOOKUP($B185,SERVIÇOS!$A:$F,2,0),IFERROR(VLOOKUP($B185,'COMPOSIÇÕES COMPLEMENTARES '!$C:$K,2,0),"")))</f>
        <v>QUADRO DE COMANDO 60X50X20 CONFORME DIAGRAMA UNIFILAR DO FORNECEDOR DO EQUIPAMENTO A SER INSTALADO.</v>
      </c>
      <c r="D185" s="190" t="str">
        <f>IF($B185="","",IFERROR(VLOOKUP($B185,SERVIÇOS!$A:$F,3,0),IFERROR(VLOOKUP($B185,'COMPOSIÇÕES COMPLEMENTARES '!$C:$K,3,0),"")))</f>
        <v>UN</v>
      </c>
      <c r="E185" s="191">
        <v>1</v>
      </c>
      <c r="F185" s="192">
        <f>IF($B185="","",IFERROR(VLOOKUP($B185,SERVIÇOS!$A:$F,4,0),IFERROR(VLOOKUP($B185,'COMPOSIÇÕES COMPLEMENTARES '!$C:$K,6,0),"")))</f>
        <v>595.13</v>
      </c>
      <c r="G185" s="192">
        <f>IF($B185="","",IFERROR(VLOOKUP($B185,SERVIÇOS!$A:$F,5,0),IFERROR(VLOOKUP($B185,'COMPOSIÇÕES COMPLEMENTARES '!$C:$K,7,0),"")))</f>
        <v>194.28</v>
      </c>
      <c r="H185" s="192">
        <f t="shared" si="49"/>
        <v>789.41</v>
      </c>
      <c r="I185" s="192">
        <f t="shared" si="50"/>
        <v>595.13</v>
      </c>
      <c r="J185" s="192">
        <f t="shared" si="51"/>
        <v>194.28</v>
      </c>
      <c r="K185" s="192">
        <f t="shared" si="52"/>
        <v>789.41</v>
      </c>
      <c r="L185" s="192"/>
      <c r="M185" s="565"/>
      <c r="N185" s="185">
        <v>1</v>
      </c>
      <c r="O185" s="178">
        <v>1</v>
      </c>
      <c r="P185" s="177">
        <f t="shared" si="48"/>
        <v>0</v>
      </c>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9" t="e">
        <f t="shared" si="53"/>
        <v>#VALUE!</v>
      </c>
      <c r="AL185" s="179">
        <v>0</v>
      </c>
    </row>
    <row r="186" spans="1:38" s="180" customFormat="1" ht="30">
      <c r="A186" s="181" t="s">
        <v>410</v>
      </c>
      <c r="B186" s="182">
        <v>101893</v>
      </c>
      <c r="C186" s="195" t="str">
        <f>IF($B186="","",IFERROR(VLOOKUP($B186,SERVIÇOS!$A:$F,2,0),IFERROR(VLOOKUP($B186,'COMPOSIÇÕES COMPLEMENTARES '!$C:$K,2,0),"")))</f>
        <v>DISJUNTOR TRIPOLAR TIPO NEMA, CORRENTE NOMINAL DE 10 ATÉ 50A - FORNECIMENTO E INSTALAÇÃO. AF_10/2020</v>
      </c>
      <c r="D186" s="184" t="str">
        <f>IF($B186="","",IFERROR(VLOOKUP($B186,SERVIÇOS!$A:$F,3,0),IFERROR(VLOOKUP($B186,'COMPOSIÇÕES COMPLEMENTARES '!$C:$K,3,0),"")))</f>
        <v>UN</v>
      </c>
      <c r="E186" s="185">
        <v>1</v>
      </c>
      <c r="F186" s="186">
        <f>IF($B186="","",IFERROR(VLOOKUP($B186,SERVIÇOS!$A:$F,4,0),IFERROR(VLOOKUP($B186,'COMPOSIÇÕES COMPLEMENTARES '!$C:$K,6,0),"")))</f>
        <v>99.52</v>
      </c>
      <c r="G186" s="186">
        <f>IF($B186="","",IFERROR(VLOOKUP($B186,SERVIÇOS!$A:$F,5,0),IFERROR(VLOOKUP($B186,'COMPOSIÇÕES COMPLEMENTARES '!$C:$K,7,0),"")))</f>
        <v>6.41</v>
      </c>
      <c r="H186" s="186">
        <f t="shared" si="49"/>
        <v>105.92999999999999</v>
      </c>
      <c r="I186" s="186">
        <f t="shared" si="50"/>
        <v>99.52</v>
      </c>
      <c r="J186" s="186">
        <f t="shared" si="51"/>
        <v>6.41</v>
      </c>
      <c r="K186" s="186">
        <f t="shared" si="52"/>
        <v>105.93</v>
      </c>
      <c r="L186" s="186"/>
      <c r="M186" s="565" t="s">
        <v>11699</v>
      </c>
      <c r="N186" s="185">
        <v>1</v>
      </c>
      <c r="O186" s="178">
        <v>1</v>
      </c>
      <c r="P186" s="177">
        <f t="shared" si="48"/>
        <v>0</v>
      </c>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9">
        <f t="shared" si="53"/>
        <v>101893</v>
      </c>
      <c r="AL186" s="179">
        <v>0</v>
      </c>
    </row>
    <row r="187" spans="1:38" s="180" customFormat="1" ht="30" customHeight="1">
      <c r="A187" s="187" t="s">
        <v>411</v>
      </c>
      <c r="B187" s="188" t="s">
        <v>401</v>
      </c>
      <c r="C187" s="189" t="str">
        <f>IF($B187="","",IFERROR(VLOOKUP($B187,SERVIÇOS!$A:$F,2,0),IFERROR(VLOOKUP($B187,'COMPOSIÇÕES COMPLEMENTARES '!$C:$K,2,0),"")))</f>
        <v>PARA-RAIO TIPO VCL 40KA</v>
      </c>
      <c r="D187" s="190" t="str">
        <f>IF($B187="","",IFERROR(VLOOKUP($B187,SERVIÇOS!$A:$F,3,0),IFERROR(VLOOKUP($B187,'COMPOSIÇÕES COMPLEMENTARES '!$C:$K,3,0),"")))</f>
        <v>UN</v>
      </c>
      <c r="E187" s="191">
        <v>3</v>
      </c>
      <c r="F187" s="192">
        <f>IF($B187="","",IFERROR(VLOOKUP($B187,SERVIÇOS!$A:$F,4,0),IFERROR(VLOOKUP($B187,'COMPOSIÇÕES COMPLEMENTARES '!$C:$K,6,0),"")))</f>
        <v>138.05000000000001</v>
      </c>
      <c r="G187" s="192">
        <f>IF($B187="","",IFERROR(VLOOKUP($B187,SERVIÇOS!$A:$F,5,0),IFERROR(VLOOKUP($B187,'COMPOSIÇÕES COMPLEMENTARES '!$C:$K,7,0),"")))</f>
        <v>12.55</v>
      </c>
      <c r="H187" s="192">
        <f t="shared" si="49"/>
        <v>150.60000000000002</v>
      </c>
      <c r="I187" s="192">
        <f t="shared" si="50"/>
        <v>414.15</v>
      </c>
      <c r="J187" s="192">
        <f t="shared" si="51"/>
        <v>37.65</v>
      </c>
      <c r="K187" s="192">
        <f t="shared" si="52"/>
        <v>451.8</v>
      </c>
      <c r="L187" s="192"/>
      <c r="M187" s="565"/>
      <c r="N187" s="185">
        <v>3</v>
      </c>
      <c r="O187" s="178">
        <v>3</v>
      </c>
      <c r="P187" s="177">
        <f t="shared" si="48"/>
        <v>0</v>
      </c>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9" t="e">
        <f t="shared" si="53"/>
        <v>#VALUE!</v>
      </c>
      <c r="AL187" s="179">
        <v>0</v>
      </c>
    </row>
    <row r="188" spans="1:38" s="180" customFormat="1" ht="30" customHeight="1">
      <c r="A188" s="187" t="s">
        <v>412</v>
      </c>
      <c r="B188" s="188" t="s">
        <v>403</v>
      </c>
      <c r="C188" s="189" t="str">
        <f>IF($B188="","",IFERROR(VLOOKUP($B188,SERVIÇOS!$A:$F,2,0),IFERROR(VLOOKUP($B188,'COMPOSIÇÕES COMPLEMENTARES '!$C:$K,2,0),"")))</f>
        <v>ELETRODUTO FLEXÍVEL DE Ø1.1/2"</v>
      </c>
      <c r="D188" s="190" t="str">
        <f>IF($B188="","",IFERROR(VLOOKUP($B188,SERVIÇOS!$A:$F,3,0),IFERROR(VLOOKUP($B188,'COMPOSIÇÕES COMPLEMENTARES '!$C:$K,3,0),"")))</f>
        <v>M</v>
      </c>
      <c r="E188" s="191">
        <v>15</v>
      </c>
      <c r="F188" s="192">
        <f>IF($B188="","",IFERROR(VLOOKUP($B188,SERVIÇOS!$A:$F,4,0),IFERROR(VLOOKUP($B188,'COMPOSIÇÕES COMPLEMENTARES '!$C:$K,6,0),"")))</f>
        <v>9.77</v>
      </c>
      <c r="G188" s="192">
        <f>IF($B188="","",IFERROR(VLOOKUP($B188,SERVIÇOS!$A:$F,5,0),IFERROR(VLOOKUP($B188,'COMPOSIÇÕES COMPLEMENTARES '!$C:$K,7,0),"")))</f>
        <v>18.29</v>
      </c>
      <c r="H188" s="192">
        <f t="shared" si="49"/>
        <v>28.06</v>
      </c>
      <c r="I188" s="192">
        <f t="shared" si="50"/>
        <v>146.55000000000001</v>
      </c>
      <c r="J188" s="192">
        <f t="shared" si="51"/>
        <v>274.35000000000002</v>
      </c>
      <c r="K188" s="192">
        <f t="shared" si="52"/>
        <v>420.9</v>
      </c>
      <c r="L188" s="192"/>
      <c r="M188" s="565"/>
      <c r="N188" s="185">
        <v>15</v>
      </c>
      <c r="O188" s="178">
        <v>15</v>
      </c>
      <c r="P188" s="177">
        <f t="shared" si="48"/>
        <v>0</v>
      </c>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9" t="e">
        <f t="shared" si="53"/>
        <v>#VALUE!</v>
      </c>
      <c r="AL188" s="179">
        <v>0</v>
      </c>
    </row>
    <row r="189" spans="1:38" s="180" customFormat="1" ht="30" customHeight="1">
      <c r="A189" s="187" t="s">
        <v>413</v>
      </c>
      <c r="B189" s="188" t="s">
        <v>405</v>
      </c>
      <c r="C189" s="189" t="str">
        <f>IF($B189="","",IFERROR(VLOOKUP($B189,SERVIÇOS!$A:$F,2,0),IFERROR(VLOOKUP($B189,'COMPOSIÇÕES COMPLEMENTARES '!$C:$K,2,0),"")))</f>
        <v>UNIDUT CÔNICO COM BUCHA E ARUELA Ø 1.1/2"</v>
      </c>
      <c r="D189" s="190" t="str">
        <f>IF($B189="","",IFERROR(VLOOKUP($B189,SERVIÇOS!$A:$F,3,0),IFERROR(VLOOKUP($B189,'COMPOSIÇÕES COMPLEMENTARES '!$C:$K,3,0),"")))</f>
        <v>UN</v>
      </c>
      <c r="E189" s="191">
        <v>2</v>
      </c>
      <c r="F189" s="192">
        <f>IF($B189="","",IFERROR(VLOOKUP($B189,SERVIÇOS!$A:$F,4,0),IFERROR(VLOOKUP($B189,'COMPOSIÇÕES COMPLEMENTARES '!$C:$K,6,0),"")))</f>
        <v>11.9</v>
      </c>
      <c r="G189" s="192">
        <f>IF($B189="","",IFERROR(VLOOKUP($B189,SERVIÇOS!$A:$F,5,0),IFERROR(VLOOKUP($B189,'COMPOSIÇÕES COMPLEMENTARES '!$C:$K,7,0),"")))</f>
        <v>3.24</v>
      </c>
      <c r="H189" s="192">
        <f t="shared" si="49"/>
        <v>15.14</v>
      </c>
      <c r="I189" s="192">
        <f t="shared" si="50"/>
        <v>23.8</v>
      </c>
      <c r="J189" s="192">
        <f t="shared" si="51"/>
        <v>6.48</v>
      </c>
      <c r="K189" s="192">
        <f t="shared" si="52"/>
        <v>30.28</v>
      </c>
      <c r="L189" s="192"/>
      <c r="M189" s="565"/>
      <c r="N189" s="185">
        <v>2</v>
      </c>
      <c r="O189" s="178">
        <v>2</v>
      </c>
      <c r="P189" s="177">
        <f t="shared" si="48"/>
        <v>0</v>
      </c>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9" t="e">
        <f t="shared" si="53"/>
        <v>#VALUE!</v>
      </c>
      <c r="AL189" s="179">
        <v>0</v>
      </c>
    </row>
    <row r="190" spans="1:38" s="180" customFormat="1" ht="30">
      <c r="A190" s="181" t="s">
        <v>414</v>
      </c>
      <c r="B190" s="182">
        <v>91931</v>
      </c>
      <c r="C190" s="195" t="str">
        <f>IF($B190="","",IFERROR(VLOOKUP($B190,SERVIÇOS!$A:$F,2,0),IFERROR(VLOOKUP($B190,'COMPOSIÇÕES COMPLEMENTARES '!$C:$K,2,0),"")))</f>
        <v>CABO DE COBRE FLEXÍVEL ISOLADO, 6 MM², ANTI-CHAMA 0,6/1,0 KV, PARA CIRCUITOS TERMINAIS - FORNECIMENTO E INSTALAÇÃO. AF_12/2015</v>
      </c>
      <c r="D190" s="184" t="str">
        <f>IF($B190="","",IFERROR(VLOOKUP($B190,SERVIÇOS!$A:$F,3,0),IFERROR(VLOOKUP($B190,'COMPOSIÇÕES COMPLEMENTARES '!$C:$K,3,0),"")))</f>
        <v>M</v>
      </c>
      <c r="E190" s="185">
        <v>75</v>
      </c>
      <c r="F190" s="186">
        <f>IF($B190="","",IFERROR(VLOOKUP($B190,SERVIÇOS!$A:$F,4,0),IFERROR(VLOOKUP($B190,'COMPOSIÇÕES COMPLEMENTARES '!$C:$K,6,0),"")))</f>
        <v>8.41</v>
      </c>
      <c r="G190" s="186">
        <f>IF($B190="","",IFERROR(VLOOKUP($B190,SERVIÇOS!$A:$F,5,0),IFERROR(VLOOKUP($B190,'COMPOSIÇÕES COMPLEMENTARES '!$C:$K,7,0),"")))</f>
        <v>1.66</v>
      </c>
      <c r="H190" s="186">
        <f t="shared" si="49"/>
        <v>10.07</v>
      </c>
      <c r="I190" s="186">
        <f t="shared" si="50"/>
        <v>630.75</v>
      </c>
      <c r="J190" s="186">
        <f t="shared" si="51"/>
        <v>124.5</v>
      </c>
      <c r="K190" s="186">
        <f t="shared" si="52"/>
        <v>755.25</v>
      </c>
      <c r="L190" s="186"/>
      <c r="M190" s="565"/>
      <c r="N190" s="185">
        <v>75</v>
      </c>
      <c r="O190" s="178">
        <v>75</v>
      </c>
      <c r="P190" s="177">
        <f t="shared" si="48"/>
        <v>0</v>
      </c>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9">
        <f t="shared" si="53"/>
        <v>91931</v>
      </c>
      <c r="AL190" s="179">
        <v>0</v>
      </c>
    </row>
    <row r="191" spans="1:38" s="180" customFormat="1" ht="15" customHeight="1">
      <c r="A191" s="198" t="s">
        <v>415</v>
      </c>
      <c r="B191" s="199"/>
      <c r="C191" s="531" t="s">
        <v>416</v>
      </c>
      <c r="D191" s="200" t="str">
        <f>IF($B191="","",IFERROR(VLOOKUP($B191,SERVIÇOS!$A:$F,3,0),IFERROR(VLOOKUP($B191,'COMPOSIÇÕES COMPLEMENTARES '!$C:$K,3,0),"")))</f>
        <v/>
      </c>
      <c r="E191" s="201"/>
      <c r="F191" s="202" t="str">
        <f>IF($B191="","",IFERROR(VLOOKUP($B191,SERVIÇOS!$A:$F,4,0),IFERROR(VLOOKUP($B191,'COMPOSIÇÕES COMPLEMENTARES '!$C:$K,6,0),"")))</f>
        <v/>
      </c>
      <c r="G191" s="202" t="str">
        <f>IF($B191="","",IFERROR(VLOOKUP($B191,SERVIÇOS!$A:$F,5,0),IFERROR(VLOOKUP($B191,'COMPOSIÇÕES COMPLEMENTARES '!$C:$K,7,0),"")))</f>
        <v/>
      </c>
      <c r="H191" s="202" t="str">
        <f t="shared" si="49"/>
        <v/>
      </c>
      <c r="I191" s="202" t="str">
        <f t="shared" si="50"/>
        <v/>
      </c>
      <c r="J191" s="202" t="str">
        <f t="shared" si="51"/>
        <v/>
      </c>
      <c r="K191" s="202" t="str">
        <f t="shared" si="52"/>
        <v/>
      </c>
      <c r="L191" s="202"/>
      <c r="M191" s="565"/>
      <c r="N191" s="201"/>
      <c r="O191" s="178"/>
      <c r="P191" s="177">
        <f t="shared" si="48"/>
        <v>0</v>
      </c>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9">
        <f t="shared" si="53"/>
        <v>0</v>
      </c>
      <c r="AL191" s="179">
        <v>0</v>
      </c>
    </row>
    <row r="192" spans="1:38" s="216" customFormat="1" ht="15" customHeight="1">
      <c r="A192" s="532" t="s">
        <v>417</v>
      </c>
      <c r="B192" s="209"/>
      <c r="C192" s="531" t="s">
        <v>418</v>
      </c>
      <c r="D192" s="211" t="str">
        <f>IF($B192="","",IFERROR(VLOOKUP($B192,SERVIÇOS!$A:$F,3,0),IFERROR(VLOOKUP($B192,'COMPOSIÇÕES COMPLEMENTARES '!$C:$K,3,0),"")))</f>
        <v/>
      </c>
      <c r="E192" s="212"/>
      <c r="F192" s="213" t="str">
        <f>IF($B192="","",IFERROR(VLOOKUP($B192,SERVIÇOS!$A:$F,4,0),IFERROR(VLOOKUP($B192,'COMPOSIÇÕES COMPLEMENTARES '!$C:$K,6,0),"")))</f>
        <v/>
      </c>
      <c r="G192" s="213" t="str">
        <f>IF($B192="","",IFERROR(VLOOKUP($B192,SERVIÇOS!$A:$F,5,0),IFERROR(VLOOKUP($B192,'COMPOSIÇÕES COMPLEMENTARES '!$C:$K,7,0),"")))</f>
        <v/>
      </c>
      <c r="H192" s="213" t="str">
        <f t="shared" si="49"/>
        <v/>
      </c>
      <c r="I192" s="213" t="str">
        <f t="shared" si="50"/>
        <v/>
      </c>
      <c r="J192" s="213" t="str">
        <f t="shared" si="51"/>
        <v/>
      </c>
      <c r="K192" s="213" t="str">
        <f t="shared" si="52"/>
        <v/>
      </c>
      <c r="L192" s="213"/>
      <c r="M192" s="569"/>
      <c r="N192" s="212"/>
      <c r="O192" s="214"/>
      <c r="P192" s="177">
        <f t="shared" si="48"/>
        <v>0</v>
      </c>
      <c r="Q192" s="214"/>
      <c r="R192" s="214"/>
      <c r="S192" s="214"/>
      <c r="T192" s="214"/>
      <c r="U192" s="214"/>
      <c r="V192" s="214"/>
      <c r="W192" s="214"/>
      <c r="X192" s="214"/>
      <c r="Y192" s="214"/>
      <c r="Z192" s="214"/>
      <c r="AA192" s="214"/>
      <c r="AB192" s="214"/>
      <c r="AC192" s="214"/>
      <c r="AD192" s="214"/>
      <c r="AE192" s="214"/>
      <c r="AF192" s="214"/>
      <c r="AG192" s="214"/>
      <c r="AH192" s="214"/>
      <c r="AI192" s="214"/>
      <c r="AJ192" s="214"/>
      <c r="AK192" s="215">
        <f t="shared" si="53"/>
        <v>0</v>
      </c>
      <c r="AL192" s="215">
        <v>0</v>
      </c>
    </row>
    <row r="193" spans="1:38" s="180" customFormat="1" ht="45">
      <c r="A193" s="181" t="s">
        <v>419</v>
      </c>
      <c r="B193" s="182">
        <v>100561</v>
      </c>
      <c r="C193" s="195" t="str">
        <f>IF($B193="","",IFERROR(VLOOKUP($B193,SERVIÇOS!$A:$F,2,0),IFERROR(VLOOKUP($B193,'COMPOSIÇÕES COMPLEMENTARES '!$C:$K,2,0),"")))</f>
        <v>QUADRO DE DISTRIBUICAO PARA TELEFONE N.3, 40X40X12CM EM CHAPA METALICA, DE EMBUTIR, SEM ACESSORIOS, PADRAO TELEBRAS, FORNECIMENTO E INSTALAÇÃO. AF_11/2019</v>
      </c>
      <c r="D193" s="184" t="str">
        <f>IF($B193="","",IFERROR(VLOOKUP($B193,SERVIÇOS!$A:$F,3,0),IFERROR(VLOOKUP($B193,'COMPOSIÇÕES COMPLEMENTARES '!$C:$K,3,0),"")))</f>
        <v>UN</v>
      </c>
      <c r="E193" s="185">
        <v>1</v>
      </c>
      <c r="F193" s="186">
        <f>IF($B193="","",IFERROR(VLOOKUP($B193,SERVIÇOS!$A:$F,4,0),IFERROR(VLOOKUP($B193,'COMPOSIÇÕES COMPLEMENTARES '!$C:$K,6,0),"")))</f>
        <v>203.76</v>
      </c>
      <c r="G193" s="186">
        <f>IF($B193="","",IFERROR(VLOOKUP($B193,SERVIÇOS!$A:$F,5,0),IFERROR(VLOOKUP($B193,'COMPOSIÇÕES COMPLEMENTARES '!$C:$K,7,0),"")))</f>
        <v>33.32</v>
      </c>
      <c r="H193" s="186">
        <f t="shared" si="49"/>
        <v>237.07999999999998</v>
      </c>
      <c r="I193" s="186">
        <f t="shared" si="50"/>
        <v>203.76</v>
      </c>
      <c r="J193" s="186">
        <f t="shared" si="51"/>
        <v>33.32</v>
      </c>
      <c r="K193" s="186">
        <f t="shared" si="52"/>
        <v>237.08</v>
      </c>
      <c r="L193" s="186"/>
      <c r="M193" s="565"/>
      <c r="N193" s="185">
        <v>1</v>
      </c>
      <c r="O193" s="178">
        <v>1</v>
      </c>
      <c r="P193" s="177">
        <f t="shared" si="48"/>
        <v>0</v>
      </c>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9">
        <f t="shared" si="53"/>
        <v>100561</v>
      </c>
      <c r="AL193" s="179">
        <v>0</v>
      </c>
    </row>
    <row r="194" spans="1:38" s="180" customFormat="1" ht="30" customHeight="1">
      <c r="A194" s="187" t="s">
        <v>420</v>
      </c>
      <c r="B194" s="188" t="s">
        <v>359</v>
      </c>
      <c r="C194" s="189" t="str">
        <f>IF($B194="","",IFERROR(VLOOKUP($B194,SERVIÇOS!$A:$F,2,0),IFERROR(VLOOKUP($B194,'COMPOSIÇÕES COMPLEMENTARES '!$C:$K,2,0),"")))</f>
        <v>CAIXA DE PASSAGEM 40X40X50 FUNDO BRITA COM TAMPA</v>
      </c>
      <c r="D194" s="190" t="str">
        <f>IF($B194="","",IFERROR(VLOOKUP($B194,SERVIÇOS!$A:$F,3,0),IFERROR(VLOOKUP($B194,'COMPOSIÇÕES COMPLEMENTARES '!$C:$K,3,0),"")))</f>
        <v xml:space="preserve">UN </v>
      </c>
      <c r="E194" s="191">
        <v>1</v>
      </c>
      <c r="F194" s="192">
        <f>IF($B194="","",IFERROR(VLOOKUP($B194,SERVIÇOS!$A:$F,4,0),IFERROR(VLOOKUP($B194,'COMPOSIÇÕES COMPLEMENTARES '!$C:$K,6,0),"")))</f>
        <v>98.04</v>
      </c>
      <c r="G194" s="192">
        <f>IF($B194="","",IFERROR(VLOOKUP($B194,SERVIÇOS!$A:$F,5,0),IFERROR(VLOOKUP($B194,'COMPOSIÇÕES COMPLEMENTARES '!$C:$K,7,0),"")))</f>
        <v>99.79</v>
      </c>
      <c r="H194" s="192">
        <f t="shared" si="49"/>
        <v>197.83</v>
      </c>
      <c r="I194" s="192">
        <f t="shared" si="50"/>
        <v>98.04</v>
      </c>
      <c r="J194" s="192">
        <f t="shared" si="51"/>
        <v>99.79</v>
      </c>
      <c r="K194" s="192">
        <f t="shared" si="52"/>
        <v>197.83</v>
      </c>
      <c r="L194" s="192"/>
      <c r="M194" s="565"/>
      <c r="N194" s="185">
        <v>1</v>
      </c>
      <c r="O194" s="178">
        <v>1</v>
      </c>
      <c r="P194" s="177">
        <f t="shared" si="48"/>
        <v>0</v>
      </c>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9" t="e">
        <f t="shared" si="53"/>
        <v>#VALUE!</v>
      </c>
      <c r="AL194" s="179">
        <v>0</v>
      </c>
    </row>
    <row r="195" spans="1:38" s="180" customFormat="1" ht="30" customHeight="1">
      <c r="A195" s="187" t="s">
        <v>421</v>
      </c>
      <c r="B195" s="188" t="s">
        <v>422</v>
      </c>
      <c r="C195" s="189" t="str">
        <f>IF($B195="","",IFERROR(VLOOKUP($B195,SERVIÇOS!$A:$F,2,0),IFERROR(VLOOKUP($B195,'COMPOSIÇÕES COMPLEMENTARES '!$C:$K,2,0),"")))</f>
        <v>ELETRODUTO FLEXIVEL DE Ø2"</v>
      </c>
      <c r="D195" s="190" t="str">
        <f>IF($B195="","",IFERROR(VLOOKUP($B195,SERVIÇOS!$A:$F,3,0),IFERROR(VLOOKUP($B195,'COMPOSIÇÕES COMPLEMENTARES '!$C:$K,3,0),"")))</f>
        <v>M</v>
      </c>
      <c r="E195" s="191">
        <v>75</v>
      </c>
      <c r="F195" s="192">
        <f>IF($B195="","",IFERROR(VLOOKUP($B195,SERVIÇOS!$A:$F,4,0),IFERROR(VLOOKUP($B195,'COMPOSIÇÕES COMPLEMENTARES '!$C:$K,6,0),"")))</f>
        <v>10.75</v>
      </c>
      <c r="G195" s="192">
        <f>IF($B195="","",IFERROR(VLOOKUP($B195,SERVIÇOS!$A:$F,5,0),IFERROR(VLOOKUP($B195,'COMPOSIÇÕES COMPLEMENTARES '!$C:$K,7,0),"")))</f>
        <v>19.059999999999999</v>
      </c>
      <c r="H195" s="192">
        <f t="shared" si="49"/>
        <v>29.81</v>
      </c>
      <c r="I195" s="192">
        <f t="shared" si="50"/>
        <v>806.25</v>
      </c>
      <c r="J195" s="192">
        <f t="shared" si="51"/>
        <v>1429.5</v>
      </c>
      <c r="K195" s="192">
        <f t="shared" si="52"/>
        <v>2235.75</v>
      </c>
      <c r="L195" s="192"/>
      <c r="M195" s="565"/>
      <c r="N195" s="185">
        <v>80</v>
      </c>
      <c r="O195" s="178">
        <v>80</v>
      </c>
      <c r="P195" s="177">
        <f t="shared" si="48"/>
        <v>0</v>
      </c>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9" t="e">
        <f t="shared" si="53"/>
        <v>#VALUE!</v>
      </c>
      <c r="AL195" s="179">
        <v>0</v>
      </c>
    </row>
    <row r="196" spans="1:38" s="180" customFormat="1" ht="30" customHeight="1">
      <c r="A196" s="187" t="s">
        <v>423</v>
      </c>
      <c r="B196" s="188" t="s">
        <v>424</v>
      </c>
      <c r="C196" s="189" t="str">
        <f>IF($B196="","",IFERROR(VLOOKUP($B196,SERVIÇOS!$A:$F,2,0),IFERROR(VLOOKUP($B196,'COMPOSIÇÕES COMPLEMENTARES '!$C:$K,2,0),"")))</f>
        <v>UNIDUT CÔNICO COM BUCHA E ARUELA Ø 2"</v>
      </c>
      <c r="D196" s="190" t="str">
        <f>IF($B196="","",IFERROR(VLOOKUP($B196,SERVIÇOS!$A:$F,3,0),IFERROR(VLOOKUP($B196,'COMPOSIÇÕES COMPLEMENTARES '!$C:$K,3,0),"")))</f>
        <v>UN</v>
      </c>
      <c r="E196" s="191">
        <v>4</v>
      </c>
      <c r="F196" s="192">
        <f>IF($B196="","",IFERROR(VLOOKUP($B196,SERVIÇOS!$A:$F,4,0),IFERROR(VLOOKUP($B196,'COMPOSIÇÕES COMPLEMENTARES '!$C:$K,6,0),"")))</f>
        <v>15.15</v>
      </c>
      <c r="G196" s="192">
        <f>IF($B196="","",IFERROR(VLOOKUP($B196,SERVIÇOS!$A:$F,5,0),IFERROR(VLOOKUP($B196,'COMPOSIÇÕES COMPLEMENTARES '!$C:$K,7,0),"")))</f>
        <v>3.24</v>
      </c>
      <c r="H196" s="192">
        <f t="shared" si="49"/>
        <v>18.39</v>
      </c>
      <c r="I196" s="192">
        <f t="shared" si="50"/>
        <v>60.6</v>
      </c>
      <c r="J196" s="192">
        <f t="shared" si="51"/>
        <v>12.96</v>
      </c>
      <c r="K196" s="192">
        <f t="shared" si="52"/>
        <v>73.56</v>
      </c>
      <c r="L196" s="192"/>
      <c r="M196" s="565"/>
      <c r="N196" s="185">
        <v>4</v>
      </c>
      <c r="O196" s="178">
        <v>4</v>
      </c>
      <c r="P196" s="177">
        <f t="shared" si="48"/>
        <v>0</v>
      </c>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9" t="e">
        <f t="shared" si="53"/>
        <v>#VALUE!</v>
      </c>
      <c r="AL196" s="179">
        <v>0</v>
      </c>
    </row>
    <row r="197" spans="1:38" s="216" customFormat="1" ht="15" customHeight="1">
      <c r="A197" s="532" t="s">
        <v>425</v>
      </c>
      <c r="B197" s="209"/>
      <c r="C197" s="531" t="s">
        <v>426</v>
      </c>
      <c r="D197" s="211" t="str">
        <f>IF($B197="","",IFERROR(VLOOKUP($B197,SERVIÇOS!$A:$F,3,0),IFERROR(VLOOKUP($B197,'COMPOSIÇÕES COMPLEMENTARES '!$C:$K,3,0),"")))</f>
        <v/>
      </c>
      <c r="E197" s="212"/>
      <c r="F197" s="213" t="str">
        <f>IF($B197="","",IFERROR(VLOOKUP($B197,SERVIÇOS!$A:$F,4,0),IFERROR(VLOOKUP($B197,'COMPOSIÇÕES COMPLEMENTARES '!$C:$K,6,0),"")))</f>
        <v/>
      </c>
      <c r="G197" s="213" t="str">
        <f>IF($B197="","",IFERROR(VLOOKUP($B197,SERVIÇOS!$A:$F,5,0),IFERROR(VLOOKUP($B197,'COMPOSIÇÕES COMPLEMENTARES '!$C:$K,7,0),"")))</f>
        <v/>
      </c>
      <c r="H197" s="213" t="str">
        <f t="shared" si="49"/>
        <v/>
      </c>
      <c r="I197" s="213" t="str">
        <f t="shared" si="50"/>
        <v/>
      </c>
      <c r="J197" s="213" t="str">
        <f t="shared" si="51"/>
        <v/>
      </c>
      <c r="K197" s="213" t="str">
        <f t="shared" si="52"/>
        <v/>
      </c>
      <c r="L197" s="213"/>
      <c r="M197" s="569"/>
      <c r="N197" s="212"/>
      <c r="O197" s="214"/>
      <c r="P197" s="177">
        <f t="shared" si="48"/>
        <v>0</v>
      </c>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5">
        <f t="shared" si="53"/>
        <v>0</v>
      </c>
      <c r="AL197" s="215">
        <v>0</v>
      </c>
    </row>
    <row r="198" spans="1:38" s="180" customFormat="1" ht="30" customHeight="1">
      <c r="A198" s="187" t="s">
        <v>427</v>
      </c>
      <c r="B198" s="188" t="s">
        <v>428</v>
      </c>
      <c r="C198" s="189" t="str">
        <f>IF($B198="","",IFERROR(VLOOKUP($B198,SERVIÇOS!$A:$F,2,0),IFERROR(VLOOKUP($B198,'COMPOSIÇÕES COMPLEMENTARES '!$C:$K,2,0),"")))</f>
        <v>RACK 19" X 12U'S X 770MM TIPO AUTO PORTANTE C/ PORTA EM ACRILICO E CHAVE FRONTAL E LATERAL, COM 4 VENTILADORES DE TETO, C/ DUAS BANDEJAS FIXAS E 1 BANDEJA MÓVEL E GUIA VERTICAL.</v>
      </c>
      <c r="D198" s="190" t="str">
        <f>IF($B198="","",IFERROR(VLOOKUP($B198,SERVIÇOS!$A:$F,3,0),IFERROR(VLOOKUP($B198,'COMPOSIÇÕES COMPLEMENTARES '!$C:$K,3,0),"")))</f>
        <v>UN</v>
      </c>
      <c r="E198" s="191">
        <v>1</v>
      </c>
      <c r="F198" s="192">
        <f>IF($B198="","",IFERROR(VLOOKUP($B198,SERVIÇOS!$A:$F,4,0),IFERROR(VLOOKUP($B198,'COMPOSIÇÕES COMPLEMENTARES '!$C:$K,6,0),"")))</f>
        <v>1130.5999999999999</v>
      </c>
      <c r="G198" s="192">
        <f>IF($B198="","",IFERROR(VLOOKUP($B198,SERVIÇOS!$A:$F,5,0),IFERROR(VLOOKUP($B198,'COMPOSIÇÕES COMPLEMENTARES '!$C:$K,7,0),"")))</f>
        <v>90.67</v>
      </c>
      <c r="H198" s="192">
        <f t="shared" si="49"/>
        <v>1221.27</v>
      </c>
      <c r="I198" s="192">
        <f t="shared" si="50"/>
        <v>1130.5999999999999</v>
      </c>
      <c r="J198" s="192">
        <f t="shared" si="51"/>
        <v>90.67</v>
      </c>
      <c r="K198" s="192">
        <f t="shared" si="52"/>
        <v>1221.27</v>
      </c>
      <c r="L198" s="192"/>
      <c r="M198" s="565"/>
      <c r="N198" s="185">
        <v>1</v>
      </c>
      <c r="O198" s="178">
        <v>1</v>
      </c>
      <c r="P198" s="177">
        <f t="shared" si="48"/>
        <v>0</v>
      </c>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9" t="e">
        <f t="shared" si="53"/>
        <v>#VALUE!</v>
      </c>
      <c r="AL198" s="179">
        <v>0</v>
      </c>
    </row>
    <row r="199" spans="1:38" s="180" customFormat="1" ht="45">
      <c r="A199" s="181" t="s">
        <v>429</v>
      </c>
      <c r="B199" s="182">
        <v>100561</v>
      </c>
      <c r="C199" s="195" t="str">
        <f>IF($B199="","",IFERROR(VLOOKUP($B199,SERVIÇOS!$A:$F,2,0),IFERROR(VLOOKUP($B199,'COMPOSIÇÕES COMPLEMENTARES '!$C:$K,2,0),"")))</f>
        <v>QUADRO DE DISTRIBUICAO PARA TELEFONE N.3, 40X40X12CM EM CHAPA METALICA, DE EMBUTIR, SEM ACESSORIOS, PADRAO TELEBRAS, FORNECIMENTO E INSTALAÇÃO. AF_11/2019</v>
      </c>
      <c r="D199" s="184" t="str">
        <f>IF($B199="","",IFERROR(VLOOKUP($B199,SERVIÇOS!$A:$F,3,0),IFERROR(VLOOKUP($B199,'COMPOSIÇÕES COMPLEMENTARES '!$C:$K,3,0),"")))</f>
        <v>UN</v>
      </c>
      <c r="E199" s="185">
        <v>1</v>
      </c>
      <c r="F199" s="186">
        <f>IF($B199="","",IFERROR(VLOOKUP($B199,SERVIÇOS!$A:$F,4,0),IFERROR(VLOOKUP($B199,'COMPOSIÇÕES COMPLEMENTARES '!$C:$K,6,0),"")))</f>
        <v>203.76</v>
      </c>
      <c r="G199" s="186">
        <f>IF($B199="","",IFERROR(VLOOKUP($B199,SERVIÇOS!$A:$F,5,0),IFERROR(VLOOKUP($B199,'COMPOSIÇÕES COMPLEMENTARES '!$C:$K,7,0),"")))</f>
        <v>33.32</v>
      </c>
      <c r="H199" s="186">
        <f t="shared" ref="H199:H230" si="54">IF(E199="","",F199+G199)</f>
        <v>237.07999999999998</v>
      </c>
      <c r="I199" s="186">
        <f t="shared" ref="I199:I230" si="55">IF(E199="","",ROUND((E199*F199),2))</f>
        <v>203.76</v>
      </c>
      <c r="J199" s="186">
        <f t="shared" ref="J199:J230" si="56">IF(E199="","",ROUND((E199*G199),2))</f>
        <v>33.32</v>
      </c>
      <c r="K199" s="186">
        <f t="shared" ref="K199:K230" si="57">IF(E199="","",ROUND((E199*H199),2))</f>
        <v>237.08</v>
      </c>
      <c r="L199" s="186"/>
      <c r="M199" s="565" t="s">
        <v>11699</v>
      </c>
      <c r="N199" s="185">
        <v>1</v>
      </c>
      <c r="O199" s="178">
        <v>1</v>
      </c>
      <c r="P199" s="177">
        <f t="shared" si="48"/>
        <v>0</v>
      </c>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9">
        <f t="shared" si="53"/>
        <v>100561</v>
      </c>
      <c r="AL199" s="179">
        <v>0</v>
      </c>
    </row>
    <row r="200" spans="1:38" s="180" customFormat="1" ht="30" customHeight="1">
      <c r="A200" s="187" t="s">
        <v>430</v>
      </c>
      <c r="B200" s="188" t="s">
        <v>431</v>
      </c>
      <c r="C200" s="189" t="str">
        <f>IF($B200="","",IFERROR(VLOOKUP($B200,SERVIÇOS!$A:$F,2,0),IFERROR(VLOOKUP($B200,'COMPOSIÇÕES COMPLEMENTARES '!$C:$K,2,0),"")))</f>
        <v xml:space="preserve">SWITCH 24 PORTAS 10/100/1000 GERENCIAVEL </v>
      </c>
      <c r="D200" s="190" t="str">
        <f>IF($B200="","",IFERROR(VLOOKUP($B200,SERVIÇOS!$A:$F,3,0),IFERROR(VLOOKUP($B200,'COMPOSIÇÕES COMPLEMENTARES '!$C:$K,3,0),"")))</f>
        <v>UN</v>
      </c>
      <c r="E200" s="191">
        <v>1</v>
      </c>
      <c r="F200" s="192">
        <f>IF($B200="","",IFERROR(VLOOKUP($B200,SERVIÇOS!$A:$F,4,0),IFERROR(VLOOKUP($B200,'COMPOSIÇÕES COMPLEMENTARES '!$C:$K,6,0),"")))</f>
        <v>1085.6199999999999</v>
      </c>
      <c r="G200" s="192">
        <f>IF($B200="","",IFERROR(VLOOKUP($B200,SERVIÇOS!$A:$F,5,0),IFERROR(VLOOKUP($B200,'COMPOSIÇÕES COMPLEMENTARES '!$C:$K,7,0),"")))</f>
        <v>14.57</v>
      </c>
      <c r="H200" s="192">
        <f t="shared" si="54"/>
        <v>1100.1899999999998</v>
      </c>
      <c r="I200" s="192">
        <f t="shared" si="55"/>
        <v>1085.6199999999999</v>
      </c>
      <c r="J200" s="192">
        <f t="shared" si="56"/>
        <v>14.57</v>
      </c>
      <c r="K200" s="192">
        <f t="shared" si="57"/>
        <v>1100.19</v>
      </c>
      <c r="L200" s="192"/>
      <c r="M200" s="565"/>
      <c r="N200" s="185">
        <v>1</v>
      </c>
      <c r="O200" s="178">
        <v>1</v>
      </c>
      <c r="P200" s="177">
        <f t="shared" si="48"/>
        <v>0</v>
      </c>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9" t="e">
        <f t="shared" si="53"/>
        <v>#VALUE!</v>
      </c>
      <c r="AL200" s="179">
        <v>0</v>
      </c>
    </row>
    <row r="201" spans="1:38" s="180" customFormat="1" ht="30" customHeight="1">
      <c r="A201" s="187" t="s">
        <v>432</v>
      </c>
      <c r="B201" s="188" t="s">
        <v>433</v>
      </c>
      <c r="C201" s="189" t="str">
        <f>IF($B201="","",IFERROR(VLOOKUP($B201,SERVIÇOS!$A:$F,2,0),IFERROR(VLOOKUP($B201,'COMPOSIÇÕES COMPLEMENTARES '!$C:$K,2,0),"")))</f>
        <v xml:space="preserve">VOICE PAINEL 50P RJ45-IDC CAT 6 </v>
      </c>
      <c r="D201" s="190" t="str">
        <f>IF($B201="","",IFERROR(VLOOKUP($B201,SERVIÇOS!$A:$F,3,0),IFERROR(VLOOKUP($B201,'COMPOSIÇÕES COMPLEMENTARES '!$C:$K,3,0),"")))</f>
        <v>UN</v>
      </c>
      <c r="E201" s="191">
        <v>1</v>
      </c>
      <c r="F201" s="192">
        <f>IF($B201="","",IFERROR(VLOOKUP($B201,SERVIÇOS!$A:$F,4,0),IFERROR(VLOOKUP($B201,'COMPOSIÇÕES COMPLEMENTARES '!$C:$K,6,0),"")))</f>
        <v>26.07</v>
      </c>
      <c r="G201" s="192">
        <f>IF($B201="","",IFERROR(VLOOKUP($B201,SERVIÇOS!$A:$F,5,0),IFERROR(VLOOKUP($B201,'COMPOSIÇÕES COMPLEMENTARES '!$C:$K,7,0),"")))</f>
        <v>9.43</v>
      </c>
      <c r="H201" s="192">
        <f t="shared" si="54"/>
        <v>35.5</v>
      </c>
      <c r="I201" s="192">
        <f t="shared" si="55"/>
        <v>26.07</v>
      </c>
      <c r="J201" s="192">
        <f t="shared" si="56"/>
        <v>9.43</v>
      </c>
      <c r="K201" s="192">
        <f t="shared" si="57"/>
        <v>35.5</v>
      </c>
      <c r="L201" s="192"/>
      <c r="M201" s="565"/>
      <c r="N201" s="185">
        <v>1</v>
      </c>
      <c r="O201" s="178">
        <v>1</v>
      </c>
      <c r="P201" s="177">
        <f t="shared" si="48"/>
        <v>0</v>
      </c>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9" t="e">
        <f t="shared" si="53"/>
        <v>#VALUE!</v>
      </c>
      <c r="AL201" s="179">
        <v>0</v>
      </c>
    </row>
    <row r="202" spans="1:38" s="180" customFormat="1" ht="30">
      <c r="A202" s="181" t="s">
        <v>434</v>
      </c>
      <c r="B202" s="182">
        <v>98302</v>
      </c>
      <c r="C202" s="195" t="str">
        <f>IF($B202="","",IFERROR(VLOOKUP($B202,SERVIÇOS!$A:$F,2,0),IFERROR(VLOOKUP($B202,'COMPOSIÇÕES COMPLEMENTARES '!$C:$K,2,0),"")))</f>
        <v>PATCH PANEL 24 PORTAS, CATEGORIA 6 - FORNECIMENTO E INSTALAÇÃO. AF_11/2019</v>
      </c>
      <c r="D202" s="184" t="str">
        <f>IF($B202="","",IFERROR(VLOOKUP($B202,SERVIÇOS!$A:$F,3,0),IFERROR(VLOOKUP($B202,'COMPOSIÇÕES COMPLEMENTARES '!$C:$K,3,0),"")))</f>
        <v>UN</v>
      </c>
      <c r="E202" s="185">
        <v>2</v>
      </c>
      <c r="F202" s="186">
        <f>IF($B202="","",IFERROR(VLOOKUP($B202,SERVIÇOS!$A:$F,4,0),IFERROR(VLOOKUP($B202,'COMPOSIÇÕES COMPLEMENTARES '!$C:$K,6,0),"")))</f>
        <v>632.29</v>
      </c>
      <c r="G202" s="186">
        <f>IF($B202="","",IFERROR(VLOOKUP($B202,SERVIÇOS!$A:$F,5,0),IFERROR(VLOOKUP($B202,'COMPOSIÇÕES COMPLEMENTARES '!$C:$K,7,0),"")))</f>
        <v>200.77</v>
      </c>
      <c r="H202" s="186">
        <f t="shared" si="54"/>
        <v>833.06</v>
      </c>
      <c r="I202" s="186">
        <f t="shared" si="55"/>
        <v>1264.58</v>
      </c>
      <c r="J202" s="186">
        <f t="shared" si="56"/>
        <v>401.54</v>
      </c>
      <c r="K202" s="186">
        <f t="shared" si="57"/>
        <v>1666.12</v>
      </c>
      <c r="L202" s="186"/>
      <c r="M202" s="565"/>
      <c r="N202" s="185">
        <v>2</v>
      </c>
      <c r="O202" s="178">
        <v>2</v>
      </c>
      <c r="P202" s="177">
        <f t="shared" si="48"/>
        <v>0</v>
      </c>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9">
        <f t="shared" si="53"/>
        <v>98302</v>
      </c>
      <c r="AL202" s="179">
        <v>0</v>
      </c>
    </row>
    <row r="203" spans="1:38" s="180" customFormat="1" ht="31.5" customHeight="1">
      <c r="A203" s="187" t="s">
        <v>435</v>
      </c>
      <c r="B203" s="188" t="s">
        <v>436</v>
      </c>
      <c r="C203" s="189" t="str">
        <f>IF($B203="","",IFERROR(VLOOKUP($B203,SERVIÇOS!$A:$F,2,0),IFERROR(VLOOKUP($B203,'COMPOSIÇÕES COMPLEMENTARES '!$C:$K,2,0),"")))</f>
        <v>GUIA DE CABOS - 19"</v>
      </c>
      <c r="D203" s="190" t="str">
        <f>IF($B203="","",IFERROR(VLOOKUP($B203,SERVIÇOS!$A:$F,3,0),IFERROR(VLOOKUP($B203,'COMPOSIÇÕES COMPLEMENTARES '!$C:$K,3,0),"")))</f>
        <v>UN</v>
      </c>
      <c r="E203" s="191">
        <v>8</v>
      </c>
      <c r="F203" s="192">
        <f>IF($B203="","",IFERROR(VLOOKUP($B203,SERVIÇOS!$A:$F,4,0),IFERROR(VLOOKUP($B203,'COMPOSIÇÕES COMPLEMENTARES '!$C:$K,6,0),"")))</f>
        <v>58.09</v>
      </c>
      <c r="G203" s="192">
        <f>IF($B203="","",IFERROR(VLOOKUP($B203,SERVIÇOS!$A:$F,5,0),IFERROR(VLOOKUP($B203,'COMPOSIÇÕES COMPLEMENTARES '!$C:$K,7,0),"")))</f>
        <v>16.2</v>
      </c>
      <c r="H203" s="192">
        <f t="shared" si="54"/>
        <v>74.290000000000006</v>
      </c>
      <c r="I203" s="192">
        <f t="shared" si="55"/>
        <v>464.72</v>
      </c>
      <c r="J203" s="192">
        <f t="shared" si="56"/>
        <v>129.6</v>
      </c>
      <c r="K203" s="192">
        <f t="shared" si="57"/>
        <v>594.32000000000005</v>
      </c>
      <c r="L203" s="192"/>
      <c r="M203" s="566"/>
      <c r="N203" s="185">
        <v>8</v>
      </c>
      <c r="O203" s="178">
        <v>8</v>
      </c>
      <c r="P203" s="177">
        <f t="shared" si="48"/>
        <v>0</v>
      </c>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9" t="e">
        <f t="shared" si="53"/>
        <v>#VALUE!</v>
      </c>
      <c r="AL203" s="179">
        <v>0</v>
      </c>
    </row>
    <row r="204" spans="1:38" s="180" customFormat="1" ht="31.5" customHeight="1">
      <c r="A204" s="187" t="s">
        <v>437</v>
      </c>
      <c r="B204" s="188" t="s">
        <v>438</v>
      </c>
      <c r="C204" s="189" t="str">
        <f>IF($B204="","",IFERROR(VLOOKUP($B204,SERVIÇOS!$A:$F,2,0),IFERROR(VLOOKUP($B204,'COMPOSIÇÕES COMPLEMENTARES '!$C:$K,2,0),"")))</f>
        <v xml:space="preserve">PATCH CORD CAT.6 - 1,5M VERDE (AMP) - TELEFONIA </v>
      </c>
      <c r="D204" s="190" t="str">
        <f>IF($B204="","",IFERROR(VLOOKUP($B204,SERVIÇOS!$A:$F,3,0),IFERROR(VLOOKUP($B204,'COMPOSIÇÕES COMPLEMENTARES '!$C:$K,3,0),"")))</f>
        <v>UN</v>
      </c>
      <c r="E204" s="191">
        <v>16</v>
      </c>
      <c r="F204" s="192">
        <f>IF($B204="","",IFERROR(VLOOKUP($B204,SERVIÇOS!$A:$F,4,0),IFERROR(VLOOKUP($B204,'COMPOSIÇÕES COMPLEMENTARES '!$C:$K,6,0),"")))</f>
        <v>33.04</v>
      </c>
      <c r="G204" s="192">
        <f>IF($B204="","",IFERROR(VLOOKUP($B204,SERVIÇOS!$A:$F,5,0),IFERROR(VLOOKUP($B204,'COMPOSIÇÕES COMPLEMENTARES '!$C:$K,7,0),"")))</f>
        <v>9.7100000000000009</v>
      </c>
      <c r="H204" s="192">
        <f t="shared" si="54"/>
        <v>42.75</v>
      </c>
      <c r="I204" s="192">
        <f t="shared" si="55"/>
        <v>528.64</v>
      </c>
      <c r="J204" s="192">
        <f t="shared" si="56"/>
        <v>155.36000000000001</v>
      </c>
      <c r="K204" s="192">
        <f t="shared" si="57"/>
        <v>684</v>
      </c>
      <c r="L204" s="192"/>
      <c r="M204" s="566"/>
      <c r="N204" s="185">
        <v>16</v>
      </c>
      <c r="O204" s="178">
        <v>16</v>
      </c>
      <c r="P204" s="177">
        <f t="shared" ref="P204:P267" si="58">O204-N204</f>
        <v>0</v>
      </c>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9" t="e">
        <f t="shared" si="53"/>
        <v>#VALUE!</v>
      </c>
      <c r="AL204" s="179">
        <v>0</v>
      </c>
    </row>
    <row r="205" spans="1:38" s="180" customFormat="1" ht="31.5" customHeight="1">
      <c r="A205" s="187" t="s">
        <v>439</v>
      </c>
      <c r="B205" s="188" t="s">
        <v>440</v>
      </c>
      <c r="C205" s="189" t="str">
        <f>IF($B205="","",IFERROR(VLOOKUP($B205,SERVIÇOS!$A:$F,2,0),IFERROR(VLOOKUP($B205,'COMPOSIÇÕES COMPLEMENTARES '!$C:$K,2,0),"")))</f>
        <v>PATCH CORD CAT.6 - 1,5M AZUL  (AMP) - REDE</v>
      </c>
      <c r="D205" s="190" t="str">
        <f>IF($B205="","",IFERROR(VLOOKUP($B205,SERVIÇOS!$A:$F,3,0),IFERROR(VLOOKUP($B205,'COMPOSIÇÕES COMPLEMENTARES '!$C:$K,3,0),"")))</f>
        <v>UN</v>
      </c>
      <c r="E205" s="191">
        <v>17</v>
      </c>
      <c r="F205" s="192">
        <f>IF($B205="","",IFERROR(VLOOKUP($B205,SERVIÇOS!$A:$F,4,0),IFERROR(VLOOKUP($B205,'COMPOSIÇÕES COMPLEMENTARES '!$C:$K,6,0),"")))</f>
        <v>33.04</v>
      </c>
      <c r="G205" s="192">
        <f>IF($B205="","",IFERROR(VLOOKUP($B205,SERVIÇOS!$A:$F,5,0),IFERROR(VLOOKUP($B205,'COMPOSIÇÕES COMPLEMENTARES '!$C:$K,7,0),"")))</f>
        <v>9.7100000000000009</v>
      </c>
      <c r="H205" s="192">
        <f t="shared" si="54"/>
        <v>42.75</v>
      </c>
      <c r="I205" s="192">
        <f t="shared" si="55"/>
        <v>561.67999999999995</v>
      </c>
      <c r="J205" s="192">
        <f t="shared" si="56"/>
        <v>165.07</v>
      </c>
      <c r="K205" s="192">
        <f t="shared" si="57"/>
        <v>726.75</v>
      </c>
      <c r="L205" s="192"/>
      <c r="M205" s="566"/>
      <c r="N205" s="185">
        <v>17</v>
      </c>
      <c r="O205" s="178">
        <v>17</v>
      </c>
      <c r="P205" s="177">
        <f t="shared" si="58"/>
        <v>0</v>
      </c>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9" t="e">
        <f t="shared" si="53"/>
        <v>#VALUE!</v>
      </c>
      <c r="AL205" s="179">
        <v>0</v>
      </c>
    </row>
    <row r="206" spans="1:38" s="180" customFormat="1" ht="31.5" customHeight="1">
      <c r="A206" s="187" t="s">
        <v>441</v>
      </c>
      <c r="B206" s="188" t="s">
        <v>442</v>
      </c>
      <c r="C206" s="189" t="str">
        <f>IF($B206="","",IFERROR(VLOOKUP($B206,SERVIÇOS!$A:$F,2,0),IFERROR(VLOOKUP($B206,'COMPOSIÇÕES COMPLEMENTARES '!$C:$K,2,0),"")))</f>
        <v xml:space="preserve">PLACA 4X4" COM 1 (UMA) TOMADAS DE LOGICA TIPO RJ45 CAT. 6 </v>
      </c>
      <c r="D206" s="190" t="str">
        <f>IF($B206="","",IFERROR(VLOOKUP($B206,SERVIÇOS!$A:$F,3,0),IFERROR(VLOOKUP($B206,'COMPOSIÇÕES COMPLEMENTARES '!$C:$K,3,0),"")))</f>
        <v>UN</v>
      </c>
      <c r="E206" s="191">
        <v>1</v>
      </c>
      <c r="F206" s="192">
        <f>IF($B206="","",IFERROR(VLOOKUP($B206,SERVIÇOS!$A:$F,4,0),IFERROR(VLOOKUP($B206,'COMPOSIÇÕES COMPLEMENTARES '!$C:$K,6,0),"")))</f>
        <v>50.02</v>
      </c>
      <c r="G206" s="192">
        <f>IF($B206="","",IFERROR(VLOOKUP($B206,SERVIÇOS!$A:$F,5,0),IFERROR(VLOOKUP($B206,'COMPOSIÇÕES COMPLEMENTARES '!$C:$K,7,0),"")))</f>
        <v>5.18</v>
      </c>
      <c r="H206" s="192">
        <f t="shared" si="54"/>
        <v>55.2</v>
      </c>
      <c r="I206" s="192">
        <f t="shared" si="55"/>
        <v>50.02</v>
      </c>
      <c r="J206" s="192">
        <f t="shared" si="56"/>
        <v>5.18</v>
      </c>
      <c r="K206" s="192">
        <f t="shared" si="57"/>
        <v>55.2</v>
      </c>
      <c r="L206" s="192"/>
      <c r="M206" s="566"/>
      <c r="N206" s="185">
        <v>1</v>
      </c>
      <c r="O206" s="178">
        <v>1</v>
      </c>
      <c r="P206" s="177">
        <f t="shared" si="58"/>
        <v>0</v>
      </c>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t="e">
        <f t="shared" si="53"/>
        <v>#VALUE!</v>
      </c>
      <c r="AL206" s="179">
        <v>0</v>
      </c>
    </row>
    <row r="207" spans="1:38" s="180" customFormat="1" ht="31.5" customHeight="1">
      <c r="A207" s="187" t="s">
        <v>443</v>
      </c>
      <c r="B207" s="188" t="s">
        <v>444</v>
      </c>
      <c r="C207" s="189" t="str">
        <f>IF($B207="","",IFERROR(VLOOKUP($B207,SERVIÇOS!$A:$F,2,0),IFERROR(VLOOKUP($B207,'COMPOSIÇÕES COMPLEMENTARES '!$C:$K,2,0),"")))</f>
        <v xml:space="preserve">PLACA 4X4" COM 2 (DUAS) TOMADAS DE LOGICA TIPO RJ45 CAT. 6 </v>
      </c>
      <c r="D207" s="190" t="str">
        <f>IF($B207="","",IFERROR(VLOOKUP($B207,SERVIÇOS!$A:$F,3,0),IFERROR(VLOOKUP($B207,'COMPOSIÇÕES COMPLEMENTARES '!$C:$K,3,0),"")))</f>
        <v>UN</v>
      </c>
      <c r="E207" s="191">
        <v>16</v>
      </c>
      <c r="F207" s="192">
        <f>IF($B207="","",IFERROR(VLOOKUP($B207,SERVIÇOS!$A:$F,4,0),IFERROR(VLOOKUP($B207,'COMPOSIÇÕES COMPLEMENTARES '!$C:$K,6,0),"")))</f>
        <v>51.08</v>
      </c>
      <c r="G207" s="192">
        <f>IF($B207="","",IFERROR(VLOOKUP($B207,SERVIÇOS!$A:$F,5,0),IFERROR(VLOOKUP($B207,'COMPOSIÇÕES COMPLEMENTARES '!$C:$K,7,0),"")))</f>
        <v>7.77</v>
      </c>
      <c r="H207" s="192">
        <f t="shared" si="54"/>
        <v>58.849999999999994</v>
      </c>
      <c r="I207" s="192">
        <f t="shared" si="55"/>
        <v>817.28</v>
      </c>
      <c r="J207" s="192">
        <f t="shared" si="56"/>
        <v>124.32</v>
      </c>
      <c r="K207" s="192">
        <f t="shared" si="57"/>
        <v>941.6</v>
      </c>
      <c r="L207" s="192"/>
      <c r="M207" s="566"/>
      <c r="N207" s="185">
        <v>16</v>
      </c>
      <c r="O207" s="178">
        <v>16</v>
      </c>
      <c r="P207" s="177">
        <f t="shared" si="58"/>
        <v>0</v>
      </c>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9" t="e">
        <f t="shared" si="53"/>
        <v>#VALUE!</v>
      </c>
      <c r="AL207" s="179">
        <v>0</v>
      </c>
    </row>
    <row r="208" spans="1:38" s="180" customFormat="1" ht="31.5" customHeight="1">
      <c r="A208" s="187" t="s">
        <v>445</v>
      </c>
      <c r="B208" s="188" t="s">
        <v>446</v>
      </c>
      <c r="C208" s="189" t="str">
        <f>IF($B208="","",IFERROR(VLOOKUP($B208,SERVIÇOS!$A:$F,2,0),IFERROR(VLOOKUP($B208,'COMPOSIÇÕES COMPLEMENTARES '!$C:$K,2,0),"")))</f>
        <v>PLACA SAÍDA DE FIO - 4"X4" - ANTENA DE TV</v>
      </c>
      <c r="D208" s="190" t="str">
        <f>IF($B208="","",IFERROR(VLOOKUP($B208,SERVIÇOS!$A:$F,3,0),IFERROR(VLOOKUP($B208,'COMPOSIÇÕES COMPLEMENTARES '!$C:$K,3,0),"")))</f>
        <v>UN</v>
      </c>
      <c r="E208" s="191">
        <v>2</v>
      </c>
      <c r="F208" s="192">
        <f>IF($B208="","",IFERROR(VLOOKUP($B208,SERVIÇOS!$A:$F,4,0),IFERROR(VLOOKUP($B208,'COMPOSIÇÕES COMPLEMENTARES '!$C:$K,6,0),"")))</f>
        <v>8.2100000000000009</v>
      </c>
      <c r="G208" s="192">
        <f>IF($B208="","",IFERROR(VLOOKUP($B208,SERVIÇOS!$A:$F,5,0),IFERROR(VLOOKUP($B208,'COMPOSIÇÕES COMPLEMENTARES '!$C:$K,7,0),"")))</f>
        <v>3.24</v>
      </c>
      <c r="H208" s="192">
        <f t="shared" si="54"/>
        <v>11.450000000000001</v>
      </c>
      <c r="I208" s="192">
        <f t="shared" si="55"/>
        <v>16.420000000000002</v>
      </c>
      <c r="J208" s="192">
        <f t="shared" si="56"/>
        <v>6.48</v>
      </c>
      <c r="K208" s="192">
        <f t="shared" si="57"/>
        <v>22.9</v>
      </c>
      <c r="L208" s="192"/>
      <c r="M208" s="566"/>
      <c r="N208" s="185">
        <v>2</v>
      </c>
      <c r="O208" s="178">
        <v>2</v>
      </c>
      <c r="P208" s="177">
        <f t="shared" si="58"/>
        <v>0</v>
      </c>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9" t="e">
        <f t="shared" si="53"/>
        <v>#VALUE!</v>
      </c>
      <c r="AL208" s="179">
        <v>0</v>
      </c>
    </row>
    <row r="209" spans="1:38" s="180" customFormat="1" ht="31.5" customHeight="1">
      <c r="A209" s="187" t="s">
        <v>447</v>
      </c>
      <c r="B209" s="188" t="s">
        <v>390</v>
      </c>
      <c r="C209" s="189" t="str">
        <f>IF($B209="","",IFERROR(VLOOKUP($B209,SERVIÇOS!$A:$F,2,0),IFERROR(VLOOKUP($B209,'COMPOSIÇÕES COMPLEMENTARES '!$C:$K,2,0),"")))</f>
        <v>CAIXA DE PASSAGEM PVC 4X4" - FORNECIMENTO E INSTALACAO</v>
      </c>
      <c r="D209" s="190" t="str">
        <f>IF($B209="","",IFERROR(VLOOKUP($B209,SERVIÇOS!$A:$F,3,0),IFERROR(VLOOKUP($B209,'COMPOSIÇÕES COMPLEMENTARES '!$C:$K,3,0),"")))</f>
        <v xml:space="preserve">UN </v>
      </c>
      <c r="E209" s="191">
        <v>19</v>
      </c>
      <c r="F209" s="192">
        <f>IF($B209="","",IFERROR(VLOOKUP($B209,SERVIÇOS!$A:$F,4,0),IFERROR(VLOOKUP($B209,'COMPOSIÇÕES COMPLEMENTARES '!$C:$K,6,0),"")))</f>
        <v>9.18</v>
      </c>
      <c r="G209" s="192">
        <f>IF($B209="","",IFERROR(VLOOKUP($B209,SERVIÇOS!$A:$F,5,0),IFERROR(VLOOKUP($B209,'COMPOSIÇÕES COMPLEMENTARES '!$C:$K,7,0),"")))</f>
        <v>4.8600000000000003</v>
      </c>
      <c r="H209" s="192">
        <f t="shared" si="54"/>
        <v>14.04</v>
      </c>
      <c r="I209" s="192">
        <f t="shared" si="55"/>
        <v>174.42</v>
      </c>
      <c r="J209" s="192">
        <f t="shared" si="56"/>
        <v>92.34</v>
      </c>
      <c r="K209" s="192">
        <f t="shared" si="57"/>
        <v>266.76</v>
      </c>
      <c r="L209" s="192"/>
      <c r="M209" s="566"/>
      <c r="N209" s="185">
        <v>19</v>
      </c>
      <c r="O209" s="178">
        <v>19</v>
      </c>
      <c r="P209" s="177">
        <f t="shared" si="58"/>
        <v>0</v>
      </c>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9" t="e">
        <f t="shared" si="53"/>
        <v>#VALUE!</v>
      </c>
      <c r="AL209" s="179">
        <v>0</v>
      </c>
    </row>
    <row r="210" spans="1:38" s="180" customFormat="1" ht="30" customHeight="1">
      <c r="A210" s="181" t="s">
        <v>448</v>
      </c>
      <c r="B210" s="182">
        <v>91855</v>
      </c>
      <c r="C210" s="195" t="str">
        <f>IF($B210="","",IFERROR(VLOOKUP($B210,SERVIÇOS!$A:$F,2,0),IFERROR(VLOOKUP($B210,'COMPOSIÇÕES COMPLEMENTARES '!$C:$K,2,0),"")))</f>
        <v>ELETRODUTO FLEXÍVEL CORRUGADO REFORÇADO, PVC, DN 25 MM (3/4"), PARA CIRCUITOS TERMINAIS, INSTALADO EM PAREDE - FORNECIMENTO E INSTALAÇÃO. AF_12/2015</v>
      </c>
      <c r="D210" s="184" t="str">
        <f>IF($B210="","",IFERROR(VLOOKUP($B210,SERVIÇOS!$A:$F,3,0),IFERROR(VLOOKUP($B210,'COMPOSIÇÕES COMPLEMENTARES '!$C:$K,3,0),"")))</f>
        <v>M</v>
      </c>
      <c r="E210" s="185">
        <v>120</v>
      </c>
      <c r="F210" s="186">
        <f>IF($B210="","",IFERROR(VLOOKUP($B210,SERVIÇOS!$A:$F,4,0),IFERROR(VLOOKUP($B210,'COMPOSIÇÕES COMPLEMENTARES '!$C:$K,6,0),"")))</f>
        <v>6.92</v>
      </c>
      <c r="G210" s="186">
        <f>IF($B210="","",IFERROR(VLOOKUP($B210,SERVIÇOS!$A:$F,5,0),IFERROR(VLOOKUP($B210,'COMPOSIÇÕES COMPLEMENTARES '!$C:$K,7,0),"")))</f>
        <v>4.66</v>
      </c>
      <c r="H210" s="186">
        <f t="shared" si="54"/>
        <v>11.58</v>
      </c>
      <c r="I210" s="186">
        <f t="shared" si="55"/>
        <v>830.4</v>
      </c>
      <c r="J210" s="186">
        <f t="shared" si="56"/>
        <v>559.20000000000005</v>
      </c>
      <c r="K210" s="186">
        <f t="shared" si="57"/>
        <v>1389.6</v>
      </c>
      <c r="L210" s="186"/>
      <c r="M210" s="565"/>
      <c r="N210" s="185">
        <v>120</v>
      </c>
      <c r="O210" s="178">
        <v>120</v>
      </c>
      <c r="P210" s="177">
        <f t="shared" si="58"/>
        <v>0</v>
      </c>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f t="shared" si="53"/>
        <v>91855</v>
      </c>
      <c r="AL210" s="179">
        <v>0</v>
      </c>
    </row>
    <row r="211" spans="1:38" s="180" customFormat="1" ht="28.5" customHeight="1">
      <c r="A211" s="181" t="s">
        <v>449</v>
      </c>
      <c r="B211" s="182">
        <v>91844</v>
      </c>
      <c r="C211" s="195" t="str">
        <f>IF($B211="","",IFERROR(VLOOKUP($B211,SERVIÇOS!$A:$F,2,0),IFERROR(VLOOKUP($B211,'COMPOSIÇÕES COMPLEMENTARES '!$C:$K,2,0),"")))</f>
        <v>ELETRODUTO FLEXÍVEL CORRUGADO, PVC, DN 25 MM (3/4"), PARA CIRCUITOS TERMINAIS, INSTALADO EM LAJE - FORNECIMENTO E INSTALAÇÃO. AF_12/2015</v>
      </c>
      <c r="D211" s="184" t="str">
        <f>IF($B211="","",IFERROR(VLOOKUP($B211,SERVIÇOS!$A:$F,3,0),IFERROR(VLOOKUP($B211,'COMPOSIÇÕES COMPLEMENTARES '!$C:$K,3,0),"")))</f>
        <v>M</v>
      </c>
      <c r="E211" s="185">
        <v>75</v>
      </c>
      <c r="F211" s="186">
        <f>IF($B211="","",IFERROR(VLOOKUP($B211,SERVIÇOS!$A:$F,4,0),IFERROR(VLOOKUP($B211,'COMPOSIÇÕES COMPLEMENTARES '!$C:$K,6,0),"")))</f>
        <v>4.75</v>
      </c>
      <c r="G211" s="186">
        <f>IF($B211="","",IFERROR(VLOOKUP($B211,SERVIÇOS!$A:$F,5,0),IFERROR(VLOOKUP($B211,'COMPOSIÇÕES COMPLEMENTARES '!$C:$K,7,0),"")))</f>
        <v>2.81</v>
      </c>
      <c r="H211" s="186">
        <f t="shared" si="54"/>
        <v>7.5600000000000005</v>
      </c>
      <c r="I211" s="186">
        <f t="shared" si="55"/>
        <v>356.25</v>
      </c>
      <c r="J211" s="186">
        <f t="shared" si="56"/>
        <v>210.75</v>
      </c>
      <c r="K211" s="186">
        <f t="shared" si="57"/>
        <v>567</v>
      </c>
      <c r="L211" s="186"/>
      <c r="M211" s="565"/>
      <c r="N211" s="185">
        <v>80</v>
      </c>
      <c r="O211" s="178">
        <v>80</v>
      </c>
      <c r="P211" s="177">
        <f t="shared" si="58"/>
        <v>0</v>
      </c>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9"/>
      <c r="AL211" s="179"/>
    </row>
    <row r="212" spans="1:38" s="180" customFormat="1" ht="31.5" customHeight="1">
      <c r="A212" s="187" t="s">
        <v>450</v>
      </c>
      <c r="B212" s="188" t="s">
        <v>451</v>
      </c>
      <c r="C212" s="189" t="str">
        <f>IF($B212="","",IFERROR(VLOOKUP($B212,SERVIÇOS!$A:$F,2,0),IFERROR(VLOOKUP($B212,'COMPOSIÇÕES COMPLEMENTARES '!$C:$K,2,0),"")))</f>
        <v>UNIDUT CÔNICO COM BUCHA E ARUELA Ø 1"</v>
      </c>
      <c r="D212" s="190" t="str">
        <f>IF($B212="","",IFERROR(VLOOKUP($B212,SERVIÇOS!$A:$F,3,0),IFERROR(VLOOKUP($B212,'COMPOSIÇÕES COMPLEMENTARES '!$C:$K,3,0),"")))</f>
        <v>UN</v>
      </c>
      <c r="E212" s="191">
        <v>50</v>
      </c>
      <c r="F212" s="192">
        <f>IF($B212="","",IFERROR(VLOOKUP($B212,SERVIÇOS!$A:$F,4,0),IFERROR(VLOOKUP($B212,'COMPOSIÇÕES COMPLEMENTARES '!$C:$K,6,0),"")))</f>
        <v>6.03</v>
      </c>
      <c r="G212" s="192">
        <f>IF($B212="","",IFERROR(VLOOKUP($B212,SERVIÇOS!$A:$F,5,0),IFERROR(VLOOKUP($B212,'COMPOSIÇÕES COMPLEMENTARES '!$C:$K,7,0),"")))</f>
        <v>3.24</v>
      </c>
      <c r="H212" s="192">
        <f t="shared" si="54"/>
        <v>9.27</v>
      </c>
      <c r="I212" s="192">
        <f t="shared" si="55"/>
        <v>301.5</v>
      </c>
      <c r="J212" s="192">
        <f t="shared" si="56"/>
        <v>162</v>
      </c>
      <c r="K212" s="192">
        <f t="shared" si="57"/>
        <v>463.5</v>
      </c>
      <c r="L212" s="192"/>
      <c r="M212" s="566"/>
      <c r="N212" s="185">
        <v>50</v>
      </c>
      <c r="O212" s="178">
        <v>50</v>
      </c>
      <c r="P212" s="177">
        <f t="shared" si="58"/>
        <v>0</v>
      </c>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9" t="e">
        <f t="shared" ref="AK212:AK242" si="59">B212-AL212</f>
        <v>#VALUE!</v>
      </c>
      <c r="AL212" s="179">
        <v>0</v>
      </c>
    </row>
    <row r="213" spans="1:38" s="180" customFormat="1" ht="31.5" customHeight="1">
      <c r="A213" s="187" t="s">
        <v>452</v>
      </c>
      <c r="B213" s="188" t="s">
        <v>453</v>
      </c>
      <c r="C213" s="189" t="str">
        <f>IF($B213="","",IFERROR(VLOOKUP($B213,SERVIÇOS!$A:$F,2,0),IFERROR(VLOOKUP($B213,'COMPOSIÇÕES COMPLEMENTARES '!$C:$K,2,0),"")))</f>
        <v xml:space="preserve">CABO UTP 4 PARES CATEGORIA 6 </v>
      </c>
      <c r="D213" s="190" t="str">
        <f>IF($B213="","",IFERROR(VLOOKUP($B213,SERVIÇOS!$A:$F,3,0),IFERROR(VLOOKUP($B213,'COMPOSIÇÕES COMPLEMENTARES '!$C:$K,3,0),"")))</f>
        <v>M</v>
      </c>
      <c r="E213" s="191">
        <v>850</v>
      </c>
      <c r="F213" s="192">
        <f>IF($B213="","",IFERROR(VLOOKUP($B213,SERVIÇOS!$A:$F,4,0),IFERROR(VLOOKUP($B213,'COMPOSIÇÕES COMPLEMENTARES '!$C:$K,6,0),"")))</f>
        <v>4.95</v>
      </c>
      <c r="G213" s="192">
        <f>IF($B213="","",IFERROR(VLOOKUP($B213,SERVIÇOS!$A:$F,5,0),IFERROR(VLOOKUP($B213,'COMPOSIÇÕES COMPLEMENTARES '!$C:$K,7,0),"")))</f>
        <v>4.8600000000000003</v>
      </c>
      <c r="H213" s="192">
        <f t="shared" si="54"/>
        <v>9.81</v>
      </c>
      <c r="I213" s="192">
        <f t="shared" si="55"/>
        <v>4207.5</v>
      </c>
      <c r="J213" s="192">
        <f t="shared" si="56"/>
        <v>4131</v>
      </c>
      <c r="K213" s="192">
        <f t="shared" si="57"/>
        <v>8338.5</v>
      </c>
      <c r="L213" s="192"/>
      <c r="M213" s="566"/>
      <c r="N213" s="185">
        <v>900</v>
      </c>
      <c r="O213" s="178">
        <v>900</v>
      </c>
      <c r="P213" s="177">
        <f t="shared" si="58"/>
        <v>0</v>
      </c>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9" t="e">
        <f t="shared" si="59"/>
        <v>#VALUE!</v>
      </c>
      <c r="AL213" s="179">
        <v>0</v>
      </c>
    </row>
    <row r="214" spans="1:38" s="180" customFormat="1" ht="31.5" customHeight="1">
      <c r="A214" s="187" t="s">
        <v>454</v>
      </c>
      <c r="B214" s="188" t="s">
        <v>455</v>
      </c>
      <c r="C214" s="189" t="str">
        <f>IF($B214="","",IFERROR(VLOOKUP($B214,SERVIÇOS!$A:$F,2,0),IFERROR(VLOOKUP($B214,'COMPOSIÇÕES COMPLEMENTARES '!$C:$K,2,0),"")))</f>
        <v>CERTIFICAÇÃO DO CABEAMENTO HORIZONTAL CONFORME NORMAS PARA ATENDIMENTO DA CATEGORIA 6</v>
      </c>
      <c r="D214" s="190" t="str">
        <f>IF($B214="","",IFERROR(VLOOKUP($B214,SERVIÇOS!$A:$F,3,0),IFERROR(VLOOKUP($B214,'COMPOSIÇÕES COMPLEMENTARES '!$C:$K,3,0),"")))</f>
        <v>PT</v>
      </c>
      <c r="E214" s="191">
        <v>33</v>
      </c>
      <c r="F214" s="192">
        <f>IF($B214="","",IFERROR(VLOOKUP($B214,SERVIÇOS!$A:$F,4,0),IFERROR(VLOOKUP($B214,'COMPOSIÇÕES COMPLEMENTARES '!$C:$K,6,0),"")))</f>
        <v>8.66</v>
      </c>
      <c r="G214" s="192">
        <f>IF($B214="","",IFERROR(VLOOKUP($B214,SERVIÇOS!$A:$F,5,0),IFERROR(VLOOKUP($B214,'COMPOSIÇÕES COMPLEMENTARES '!$C:$K,7,0),"")))</f>
        <v>21.05</v>
      </c>
      <c r="H214" s="192">
        <f t="shared" si="54"/>
        <v>29.71</v>
      </c>
      <c r="I214" s="192">
        <f t="shared" si="55"/>
        <v>285.77999999999997</v>
      </c>
      <c r="J214" s="192">
        <f t="shared" si="56"/>
        <v>694.65</v>
      </c>
      <c r="K214" s="192">
        <f t="shared" si="57"/>
        <v>980.43</v>
      </c>
      <c r="L214" s="192"/>
      <c r="M214" s="566"/>
      <c r="N214" s="185">
        <v>33</v>
      </c>
      <c r="O214" s="178">
        <v>33</v>
      </c>
      <c r="P214" s="177">
        <f t="shared" si="58"/>
        <v>0</v>
      </c>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9" t="e">
        <f t="shared" si="59"/>
        <v>#VALUE!</v>
      </c>
      <c r="AL214" s="179">
        <v>0</v>
      </c>
    </row>
    <row r="215" spans="1:38" s="216" customFormat="1" ht="15" customHeight="1">
      <c r="A215" s="532" t="s">
        <v>456</v>
      </c>
      <c r="B215" s="209"/>
      <c r="C215" s="531" t="s">
        <v>457</v>
      </c>
      <c r="D215" s="211" t="str">
        <f>IF($B215="","",IFERROR(VLOOKUP($B215,SERVIÇOS!$A:$F,3,0),IFERROR(VLOOKUP($B215,'COMPOSIÇÕES COMPLEMENTARES '!$C:$K,3,0),"")))</f>
        <v/>
      </c>
      <c r="E215" s="212"/>
      <c r="F215" s="213" t="str">
        <f>IF($B215="","",IFERROR(VLOOKUP($B215,SERVIÇOS!$A:$F,4,0),IFERROR(VLOOKUP($B215,'COMPOSIÇÕES COMPLEMENTARES '!$C:$K,6,0),"")))</f>
        <v/>
      </c>
      <c r="G215" s="213" t="str">
        <f>IF($B215="","",IFERROR(VLOOKUP($B215,SERVIÇOS!$A:$F,5,0),IFERROR(VLOOKUP($B215,'COMPOSIÇÕES COMPLEMENTARES '!$C:$K,7,0),"")))</f>
        <v/>
      </c>
      <c r="H215" s="213" t="str">
        <f t="shared" si="54"/>
        <v/>
      </c>
      <c r="I215" s="213" t="str">
        <f t="shared" si="55"/>
        <v/>
      </c>
      <c r="J215" s="213" t="str">
        <f t="shared" si="56"/>
        <v/>
      </c>
      <c r="K215" s="213" t="str">
        <f t="shared" si="57"/>
        <v/>
      </c>
      <c r="L215" s="213"/>
      <c r="M215" s="569"/>
      <c r="N215" s="212"/>
      <c r="O215" s="214"/>
      <c r="P215" s="177">
        <f t="shared" si="58"/>
        <v>0</v>
      </c>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5">
        <f t="shared" si="59"/>
        <v>0</v>
      </c>
      <c r="AL215" s="215">
        <v>0</v>
      </c>
    </row>
    <row r="216" spans="1:38" s="180" customFormat="1" ht="45">
      <c r="A216" s="181" t="s">
        <v>458</v>
      </c>
      <c r="B216" s="182">
        <v>100561</v>
      </c>
      <c r="C216" s="195" t="str">
        <f>IF($B216="","",IFERROR(VLOOKUP($B216,SERVIÇOS!$A:$F,2,0),IFERROR(VLOOKUP($B216,'COMPOSIÇÕES COMPLEMENTARES '!$C:$K,2,0),"")))</f>
        <v>QUADRO DE DISTRIBUICAO PARA TELEFONE N.3, 40X40X12CM EM CHAPA METALICA, DE EMBUTIR, SEM ACESSORIOS, PADRAO TELEBRAS, FORNECIMENTO E INSTALAÇÃO. AF_11/2019</v>
      </c>
      <c r="D216" s="184" t="str">
        <f>IF($B216="","",IFERROR(VLOOKUP($B216,SERVIÇOS!$A:$F,3,0),IFERROR(VLOOKUP($B216,'COMPOSIÇÕES COMPLEMENTARES '!$C:$K,3,0),"")))</f>
        <v>UN</v>
      </c>
      <c r="E216" s="185">
        <v>1</v>
      </c>
      <c r="F216" s="186">
        <f>IF($B216="","",IFERROR(VLOOKUP($B216,SERVIÇOS!$A:$F,4,0),IFERROR(VLOOKUP($B216,'COMPOSIÇÕES COMPLEMENTARES '!$C:$K,6,0),"")))</f>
        <v>203.76</v>
      </c>
      <c r="G216" s="186">
        <f>IF($B216="","",IFERROR(VLOOKUP($B216,SERVIÇOS!$A:$F,5,0),IFERROR(VLOOKUP($B216,'COMPOSIÇÕES COMPLEMENTARES '!$C:$K,7,0),"")))</f>
        <v>33.32</v>
      </c>
      <c r="H216" s="186">
        <f t="shared" si="54"/>
        <v>237.07999999999998</v>
      </c>
      <c r="I216" s="186">
        <f t="shared" si="55"/>
        <v>203.76</v>
      </c>
      <c r="J216" s="186">
        <f t="shared" si="56"/>
        <v>33.32</v>
      </c>
      <c r="K216" s="186">
        <f t="shared" si="57"/>
        <v>237.08</v>
      </c>
      <c r="L216" s="186"/>
      <c r="M216" s="565"/>
      <c r="N216" s="185">
        <v>1</v>
      </c>
      <c r="O216" s="178">
        <v>1</v>
      </c>
      <c r="P216" s="177">
        <f t="shared" si="58"/>
        <v>0</v>
      </c>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9">
        <f t="shared" si="59"/>
        <v>100561</v>
      </c>
      <c r="AL216" s="179">
        <v>0</v>
      </c>
    </row>
    <row r="217" spans="1:38" s="180" customFormat="1" ht="30">
      <c r="A217" s="181" t="s">
        <v>459</v>
      </c>
      <c r="B217" s="182" t="s">
        <v>460</v>
      </c>
      <c r="C217" s="195" t="str">
        <f>IF($B217="","",IFERROR(VLOOKUP($B217,SERVIÇOS!$A:$F,2,0),IFERROR(VLOOKUP($B217,'COMPOSIÇÕES COMPLEMENTARES '!$C:$K,2,0),"")))</f>
        <v>GRAVADOR DIGITAL DE VIDEO -DVR - REF VD 16H 480 PARA 16 CAMERAS - COM HD 2 TERA</v>
      </c>
      <c r="D217" s="184" t="str">
        <f>IF($B217="","",IFERROR(VLOOKUP($B217,SERVIÇOS!$A:$F,3,0),IFERROR(VLOOKUP($B217,'COMPOSIÇÕES COMPLEMENTARES '!$C:$K,3,0),"")))</f>
        <v>UN</v>
      </c>
      <c r="E217" s="185">
        <v>1</v>
      </c>
      <c r="F217" s="186">
        <f>IF($B217="","",IFERROR(VLOOKUP($B217,SERVIÇOS!$A:$F,4,0),IFERROR(VLOOKUP($B217,'COMPOSIÇÕES COMPLEMENTARES '!$C:$K,6,0),"")))</f>
        <v>3003.5</v>
      </c>
      <c r="G217" s="186">
        <f>IF($B217="","",IFERROR(VLOOKUP($B217,SERVIÇOS!$A:$F,5,0),IFERROR(VLOOKUP($B217,'COMPOSIÇÕES COMPLEMENTARES '!$C:$K,7,0),"")))</f>
        <v>58.29</v>
      </c>
      <c r="H217" s="186">
        <f t="shared" si="54"/>
        <v>3061.79</v>
      </c>
      <c r="I217" s="186">
        <f t="shared" si="55"/>
        <v>3003.5</v>
      </c>
      <c r="J217" s="186">
        <f t="shared" si="56"/>
        <v>58.29</v>
      </c>
      <c r="K217" s="186">
        <f t="shared" si="57"/>
        <v>3061.79</v>
      </c>
      <c r="L217" s="186"/>
      <c r="M217" s="565"/>
      <c r="N217" s="185">
        <v>1</v>
      </c>
      <c r="O217" s="178">
        <v>1</v>
      </c>
      <c r="P217" s="177">
        <f t="shared" si="58"/>
        <v>0</v>
      </c>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9" t="e">
        <f t="shared" si="59"/>
        <v>#VALUE!</v>
      </c>
      <c r="AL217" s="179">
        <v>0</v>
      </c>
    </row>
    <row r="218" spans="1:38" s="180" customFormat="1" ht="15" customHeight="1">
      <c r="A218" s="181" t="s">
        <v>461</v>
      </c>
      <c r="B218" s="182" t="s">
        <v>462</v>
      </c>
      <c r="C218" s="195" t="str">
        <f>IF($B218="","",IFERROR(VLOOKUP($B218,SERVIÇOS!$A:$F,2,0),IFERROR(VLOOKUP($B218,'COMPOSIÇÕES COMPLEMENTARES '!$C:$K,2,0),"")))</f>
        <v>FONTE DE ALIMENTAÇÃO 12V 10 A  PARA CONJUNTO DE 16 CAMERAS</v>
      </c>
      <c r="D218" s="184" t="str">
        <f>IF($B218="","",IFERROR(VLOOKUP($B218,SERVIÇOS!$A:$F,3,0),IFERROR(VLOOKUP($B218,'COMPOSIÇÕES COMPLEMENTARES '!$C:$K,3,0),"")))</f>
        <v>UN</v>
      </c>
      <c r="E218" s="185">
        <v>1</v>
      </c>
      <c r="F218" s="186">
        <f>IF($B218="","",IFERROR(VLOOKUP($B218,SERVIÇOS!$A:$F,4,0),IFERROR(VLOOKUP($B218,'COMPOSIÇÕES COMPLEMENTARES '!$C:$K,6,0),"")))</f>
        <v>69.180000000000007</v>
      </c>
      <c r="G218" s="186">
        <f>IF($B218="","",IFERROR(VLOOKUP($B218,SERVIÇOS!$A:$F,5,0),IFERROR(VLOOKUP($B218,'COMPOSIÇÕES COMPLEMENTARES '!$C:$K,7,0),"")))</f>
        <v>16.2</v>
      </c>
      <c r="H218" s="186">
        <f t="shared" si="54"/>
        <v>85.38000000000001</v>
      </c>
      <c r="I218" s="186">
        <f t="shared" si="55"/>
        <v>69.180000000000007</v>
      </c>
      <c r="J218" s="186">
        <f t="shared" si="56"/>
        <v>16.2</v>
      </c>
      <c r="K218" s="186">
        <f t="shared" si="57"/>
        <v>85.38</v>
      </c>
      <c r="L218" s="186"/>
      <c r="M218" s="565"/>
      <c r="N218" s="185">
        <v>1</v>
      </c>
      <c r="O218" s="178">
        <v>1</v>
      </c>
      <c r="P218" s="177">
        <f t="shared" si="58"/>
        <v>0</v>
      </c>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9" t="e">
        <f t="shared" si="59"/>
        <v>#VALUE!</v>
      </c>
      <c r="AL218" s="179">
        <v>0</v>
      </c>
    </row>
    <row r="219" spans="1:38" s="180" customFormat="1" ht="30">
      <c r="A219" s="181" t="s">
        <v>463</v>
      </c>
      <c r="B219" s="182" t="s">
        <v>464</v>
      </c>
      <c r="C219" s="195" t="str">
        <f>IF($B219="","",IFERROR(VLOOKUP($B219,SERVIÇOS!$A:$F,2,0),IFERROR(VLOOKUP($B219,'COMPOSIÇÕES COMPLEMENTARES '!$C:$K,2,0),"")))</f>
        <v>PROTETOR CONTRA SURTO DE TENSÃO PARA EQUIPAMENTOS DE VIGILÂNCIA ELETRICA COM 32 PORTAS</v>
      </c>
      <c r="D219" s="184" t="str">
        <f>IF($B219="","",IFERROR(VLOOKUP($B219,SERVIÇOS!$A:$F,3,0),IFERROR(VLOOKUP($B219,'COMPOSIÇÕES COMPLEMENTARES '!$C:$K,3,0),"")))</f>
        <v>UN</v>
      </c>
      <c r="E219" s="185">
        <v>1</v>
      </c>
      <c r="F219" s="186">
        <f>IF($B219="","",IFERROR(VLOOKUP($B219,SERVIÇOS!$A:$F,4,0),IFERROR(VLOOKUP($B219,'COMPOSIÇÕES COMPLEMENTARES '!$C:$K,6,0),"")))</f>
        <v>96.12</v>
      </c>
      <c r="G219" s="186">
        <f>IF($B219="","",IFERROR(VLOOKUP($B219,SERVIÇOS!$A:$F,5,0),IFERROR(VLOOKUP($B219,'COMPOSIÇÕES COMPLEMENTARES '!$C:$K,7,0),"")))</f>
        <v>16.2</v>
      </c>
      <c r="H219" s="186">
        <f t="shared" si="54"/>
        <v>112.32000000000001</v>
      </c>
      <c r="I219" s="186">
        <f t="shared" si="55"/>
        <v>96.12</v>
      </c>
      <c r="J219" s="186">
        <f t="shared" si="56"/>
        <v>16.2</v>
      </c>
      <c r="K219" s="186">
        <f t="shared" si="57"/>
        <v>112.32</v>
      </c>
      <c r="L219" s="186"/>
      <c r="M219" s="565"/>
      <c r="N219" s="185">
        <v>1</v>
      </c>
      <c r="O219" s="178">
        <v>1</v>
      </c>
      <c r="P219" s="177">
        <f t="shared" si="58"/>
        <v>0</v>
      </c>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9" t="e">
        <f t="shared" si="59"/>
        <v>#VALUE!</v>
      </c>
      <c r="AL219" s="179">
        <v>0</v>
      </c>
    </row>
    <row r="220" spans="1:38" s="180" customFormat="1" ht="15" customHeight="1">
      <c r="A220" s="181" t="s">
        <v>465</v>
      </c>
      <c r="B220" s="182" t="s">
        <v>466</v>
      </c>
      <c r="C220" s="195" t="str">
        <f>IF($B220="","",IFERROR(VLOOKUP($B220,SERVIÇOS!$A:$F,2,0),IFERROR(VLOOKUP($B220,'COMPOSIÇÕES COMPLEMENTARES '!$C:$K,2,0),"")))</f>
        <v>CÂMERA DE CFTV DAY NIGHT CCD1/3 EM CX. 4"X4"</v>
      </c>
      <c r="D220" s="184" t="str">
        <f>IF($B220="","",IFERROR(VLOOKUP($B220,SERVIÇOS!$A:$F,3,0),IFERROR(VLOOKUP($B220,'COMPOSIÇÕES COMPLEMENTARES '!$C:$K,3,0),"")))</f>
        <v>UN</v>
      </c>
      <c r="E220" s="185">
        <v>10</v>
      </c>
      <c r="F220" s="186">
        <f>IF($B220="","",IFERROR(VLOOKUP($B220,SERVIÇOS!$A:$F,4,0),IFERROR(VLOOKUP($B220,'COMPOSIÇÕES COMPLEMENTARES '!$C:$K,6,0),"")))</f>
        <v>253.29</v>
      </c>
      <c r="G220" s="186">
        <f>IF($B220="","",IFERROR(VLOOKUP($B220,SERVIÇOS!$A:$F,5,0),IFERROR(VLOOKUP($B220,'COMPOSIÇÕES COMPLEMENTARES '!$C:$K,7,0),"")))</f>
        <v>32.380000000000003</v>
      </c>
      <c r="H220" s="186">
        <f t="shared" si="54"/>
        <v>285.67</v>
      </c>
      <c r="I220" s="186">
        <f t="shared" si="55"/>
        <v>2532.9</v>
      </c>
      <c r="J220" s="186">
        <f t="shared" si="56"/>
        <v>323.8</v>
      </c>
      <c r="K220" s="186">
        <f t="shared" si="57"/>
        <v>2856.7</v>
      </c>
      <c r="L220" s="186"/>
      <c r="M220" s="565"/>
      <c r="N220" s="185">
        <v>10</v>
      </c>
      <c r="O220" s="178">
        <v>10</v>
      </c>
      <c r="P220" s="177">
        <f t="shared" si="58"/>
        <v>0</v>
      </c>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9" t="e">
        <f t="shared" si="59"/>
        <v>#VALUE!</v>
      </c>
      <c r="AL220" s="179">
        <v>0</v>
      </c>
    </row>
    <row r="221" spans="1:38" s="180" customFormat="1" ht="15" customHeight="1">
      <c r="A221" s="181" t="s">
        <v>467</v>
      </c>
      <c r="B221" s="182" t="s">
        <v>468</v>
      </c>
      <c r="C221" s="195" t="str">
        <f>IF($B221="","",IFERROR(VLOOKUP($B221,SERVIÇOS!$A:$F,2,0),IFERROR(VLOOKUP($B221,'COMPOSIÇÕES COMPLEMENTARES '!$C:$K,2,0),"")))</f>
        <v>BALUM PASSIVO PARA CABO PAR TRANÇADO - UTILIZAÇÃO EM CFTV</v>
      </c>
      <c r="D221" s="184" t="str">
        <f>IF($B221="","",IFERROR(VLOOKUP($B221,SERVIÇOS!$A:$F,3,0),IFERROR(VLOOKUP($B221,'COMPOSIÇÕES COMPLEMENTARES '!$C:$K,3,0),"")))</f>
        <v>UN</v>
      </c>
      <c r="E221" s="185">
        <v>20</v>
      </c>
      <c r="F221" s="186">
        <f>IF($B221="","",IFERROR(VLOOKUP($B221,SERVIÇOS!$A:$F,4,0),IFERROR(VLOOKUP($B221,'COMPOSIÇÕES COMPLEMENTARES '!$C:$K,6,0),"")))</f>
        <v>63.09</v>
      </c>
      <c r="G221" s="186">
        <f>IF($B221="","",IFERROR(VLOOKUP($B221,SERVIÇOS!$A:$F,5,0),IFERROR(VLOOKUP($B221,'COMPOSIÇÕES COMPLEMENTARES '!$C:$K,7,0),"")))</f>
        <v>6.47</v>
      </c>
      <c r="H221" s="186">
        <f t="shared" si="54"/>
        <v>69.56</v>
      </c>
      <c r="I221" s="186">
        <f t="shared" si="55"/>
        <v>1261.8</v>
      </c>
      <c r="J221" s="186">
        <f t="shared" si="56"/>
        <v>129.4</v>
      </c>
      <c r="K221" s="186">
        <f t="shared" si="57"/>
        <v>1391.2</v>
      </c>
      <c r="L221" s="186"/>
      <c r="M221" s="565"/>
      <c r="N221" s="185">
        <v>20</v>
      </c>
      <c r="O221" s="178">
        <v>20</v>
      </c>
      <c r="P221" s="177">
        <f t="shared" si="58"/>
        <v>0</v>
      </c>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9" t="e">
        <f t="shared" si="59"/>
        <v>#VALUE!</v>
      </c>
      <c r="AL221" s="179">
        <v>0</v>
      </c>
    </row>
    <row r="222" spans="1:38" s="180" customFormat="1" ht="30">
      <c r="A222" s="181" t="s">
        <v>469</v>
      </c>
      <c r="B222" s="182" t="s">
        <v>470</v>
      </c>
      <c r="C222" s="195" t="str">
        <f>IF($B222="","",IFERROR(VLOOKUP($B222,SERVIÇOS!$A:$F,2,0),IFERROR(VLOOKUP($B222,'COMPOSIÇÕES COMPLEMENTARES '!$C:$K,2,0),"")))</f>
        <v>CENTRAL DE ALARME DE SEGURANÇA, COM DISCADORA, BATERIA, SIRENE E COM OPCIONAL DE MONITORAMENTO</v>
      </c>
      <c r="D222" s="184" t="str">
        <f>IF($B222="","",IFERROR(VLOOKUP($B222,SERVIÇOS!$A:$F,3,0),IFERROR(VLOOKUP($B222,'COMPOSIÇÕES COMPLEMENTARES '!$C:$K,3,0),"")))</f>
        <v>UN</v>
      </c>
      <c r="E222" s="185">
        <v>1</v>
      </c>
      <c r="F222" s="186">
        <f>IF($B222="","",IFERROR(VLOOKUP($B222,SERVIÇOS!$A:$F,4,0),IFERROR(VLOOKUP($B222,'COMPOSIÇÕES COMPLEMENTARES '!$C:$K,6,0),"")))</f>
        <v>429</v>
      </c>
      <c r="G222" s="186">
        <f>IF($B222="","",IFERROR(VLOOKUP($B222,SERVIÇOS!$A:$F,5,0),IFERROR(VLOOKUP($B222,'COMPOSIÇÕES COMPLEMENTARES '!$C:$K,7,0),"")))</f>
        <v>194.28</v>
      </c>
      <c r="H222" s="186">
        <f t="shared" si="54"/>
        <v>623.28</v>
      </c>
      <c r="I222" s="186">
        <f t="shared" si="55"/>
        <v>429</v>
      </c>
      <c r="J222" s="186">
        <f t="shared" si="56"/>
        <v>194.28</v>
      </c>
      <c r="K222" s="186">
        <f t="shared" si="57"/>
        <v>623.28</v>
      </c>
      <c r="L222" s="186"/>
      <c r="M222" s="565"/>
      <c r="N222" s="185">
        <v>1</v>
      </c>
      <c r="O222" s="178">
        <v>1</v>
      </c>
      <c r="P222" s="177">
        <f t="shared" si="58"/>
        <v>0</v>
      </c>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9" t="e">
        <f t="shared" si="59"/>
        <v>#VALUE!</v>
      </c>
      <c r="AL222" s="179">
        <v>0</v>
      </c>
    </row>
    <row r="223" spans="1:38" s="180" customFormat="1" ht="30">
      <c r="A223" s="181" t="s">
        <v>471</v>
      </c>
      <c r="B223" s="182">
        <v>97595</v>
      </c>
      <c r="C223" s="195" t="str">
        <f>IF($B223="","",IFERROR(VLOOKUP($B223,SERVIÇOS!$A:$F,2,0),IFERROR(VLOOKUP($B223,'COMPOSIÇÕES COMPLEMENTARES '!$C:$K,2,0),"")))</f>
        <v>SENSOR DE PRESENÇA COM FOTOCÉLULA, FIXAÇÃO EM PAREDE - FORNECIMENTO E INSTALAÇÃO. AF_02/2020</v>
      </c>
      <c r="D223" s="184" t="str">
        <f>IF($B223="","",IFERROR(VLOOKUP($B223,SERVIÇOS!$A:$F,3,0),IFERROR(VLOOKUP($B223,'COMPOSIÇÕES COMPLEMENTARES '!$C:$K,3,0),"")))</f>
        <v>UN</v>
      </c>
      <c r="E223" s="185">
        <v>22</v>
      </c>
      <c r="F223" s="186">
        <f>IF($B223="","",IFERROR(VLOOKUP($B223,SERVIÇOS!$A:$F,4,0),IFERROR(VLOOKUP($B223,'COMPOSIÇÕES COMPLEMENTARES '!$C:$K,6,0),"")))</f>
        <v>112.8</v>
      </c>
      <c r="G223" s="186">
        <f>IF($B223="","",IFERROR(VLOOKUP($B223,SERVIÇOS!$A:$F,5,0),IFERROR(VLOOKUP($B223,'COMPOSIÇÕES COMPLEMENTARES '!$C:$K,7,0),"")))</f>
        <v>13.86</v>
      </c>
      <c r="H223" s="186">
        <f t="shared" si="54"/>
        <v>126.66</v>
      </c>
      <c r="I223" s="186">
        <f t="shared" si="55"/>
        <v>2481.6</v>
      </c>
      <c r="J223" s="186">
        <f t="shared" si="56"/>
        <v>304.92</v>
      </c>
      <c r="K223" s="186">
        <f t="shared" si="57"/>
        <v>2786.52</v>
      </c>
      <c r="L223" s="186"/>
      <c r="M223" s="565"/>
      <c r="N223" s="185">
        <v>22</v>
      </c>
      <c r="O223" s="178">
        <v>22</v>
      </c>
      <c r="P223" s="177">
        <f t="shared" si="58"/>
        <v>0</v>
      </c>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9">
        <f t="shared" si="59"/>
        <v>97595</v>
      </c>
      <c r="AL223" s="179">
        <v>0</v>
      </c>
    </row>
    <row r="224" spans="1:38" s="180" customFormat="1" ht="15" customHeight="1">
      <c r="A224" s="181" t="s">
        <v>472</v>
      </c>
      <c r="B224" s="182" t="s">
        <v>473</v>
      </c>
      <c r="C224" s="195" t="str">
        <f>IF($B224="","",IFERROR(VLOOKUP($B224,SERVIÇOS!$A:$F,2,0),IFERROR(VLOOKUP($B224,'COMPOSIÇÕES COMPLEMENTARES '!$C:$K,2,0),"")))</f>
        <v>TECLADO DE ALARME</v>
      </c>
      <c r="D224" s="184" t="str">
        <f>IF($B224="","",IFERROR(VLOOKUP($B224,SERVIÇOS!$A:$F,3,0),IFERROR(VLOOKUP($B224,'COMPOSIÇÕES COMPLEMENTARES '!$C:$K,3,0),"")))</f>
        <v>UN</v>
      </c>
      <c r="E224" s="185">
        <v>2</v>
      </c>
      <c r="F224" s="186">
        <f>IF($B224="","",IFERROR(VLOOKUP($B224,SERVIÇOS!$A:$F,4,0),IFERROR(VLOOKUP($B224,'COMPOSIÇÕES COMPLEMENTARES '!$C:$K,6,0),"")))</f>
        <v>221.18</v>
      </c>
      <c r="G224" s="186">
        <f>IF($B224="","",IFERROR(VLOOKUP($B224,SERVIÇOS!$A:$F,5,0),IFERROR(VLOOKUP($B224,'COMPOSIÇÕES COMPLEMENTARES '!$C:$K,7,0),"")))</f>
        <v>58.29</v>
      </c>
      <c r="H224" s="186">
        <f t="shared" si="54"/>
        <v>279.47000000000003</v>
      </c>
      <c r="I224" s="186">
        <f t="shared" si="55"/>
        <v>442.36</v>
      </c>
      <c r="J224" s="186">
        <f t="shared" si="56"/>
        <v>116.58</v>
      </c>
      <c r="K224" s="186">
        <f t="shared" si="57"/>
        <v>558.94000000000005</v>
      </c>
      <c r="L224" s="186"/>
      <c r="M224" s="565"/>
      <c r="N224" s="185">
        <v>2</v>
      </c>
      <c r="O224" s="178">
        <v>2</v>
      </c>
      <c r="P224" s="177">
        <f t="shared" si="58"/>
        <v>0</v>
      </c>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9" t="e">
        <f t="shared" si="59"/>
        <v>#VALUE!</v>
      </c>
      <c r="AL224" s="179">
        <v>0</v>
      </c>
    </row>
    <row r="225" spans="1:38" s="180" customFormat="1" ht="30" customHeight="1">
      <c r="A225" s="181" t="s">
        <v>474</v>
      </c>
      <c r="B225" s="182">
        <v>91855</v>
      </c>
      <c r="C225" s="195" t="str">
        <f>IF($B225="","",IFERROR(VLOOKUP($B225,SERVIÇOS!$A:$F,2,0),IFERROR(VLOOKUP($B225,'COMPOSIÇÕES COMPLEMENTARES '!$C:$K,2,0),"")))</f>
        <v>ELETRODUTO FLEXÍVEL CORRUGADO REFORÇADO, PVC, DN 25 MM (3/4"), PARA CIRCUITOS TERMINAIS, INSTALADO EM PAREDE - FORNECIMENTO E INSTALAÇÃO. AF_12/2015</v>
      </c>
      <c r="D225" s="184" t="str">
        <f>IF($B225="","",IFERROR(VLOOKUP($B225,SERVIÇOS!$A:$F,3,0),IFERROR(VLOOKUP($B225,'COMPOSIÇÕES COMPLEMENTARES '!$C:$K,3,0),"")))</f>
        <v>M</v>
      </c>
      <c r="E225" s="185">
        <v>180</v>
      </c>
      <c r="F225" s="186">
        <f>IF($B225="","",IFERROR(VLOOKUP($B225,SERVIÇOS!$A:$F,4,0),IFERROR(VLOOKUP($B225,'COMPOSIÇÕES COMPLEMENTARES '!$C:$K,6,0),"")))</f>
        <v>6.92</v>
      </c>
      <c r="G225" s="186">
        <f>IF($B225="","",IFERROR(VLOOKUP($B225,SERVIÇOS!$A:$F,5,0),IFERROR(VLOOKUP($B225,'COMPOSIÇÕES COMPLEMENTARES '!$C:$K,7,0),"")))</f>
        <v>4.66</v>
      </c>
      <c r="H225" s="186">
        <f t="shared" si="54"/>
        <v>11.58</v>
      </c>
      <c r="I225" s="186">
        <f t="shared" si="55"/>
        <v>1245.5999999999999</v>
      </c>
      <c r="J225" s="186">
        <f t="shared" si="56"/>
        <v>838.8</v>
      </c>
      <c r="K225" s="186">
        <f t="shared" si="57"/>
        <v>2084.4</v>
      </c>
      <c r="L225" s="186"/>
      <c r="M225" s="565"/>
      <c r="N225" s="185">
        <v>180</v>
      </c>
      <c r="O225" s="178">
        <v>180</v>
      </c>
      <c r="P225" s="177">
        <f t="shared" si="58"/>
        <v>0</v>
      </c>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9">
        <f t="shared" si="59"/>
        <v>91855</v>
      </c>
      <c r="AL225" s="179">
        <v>0</v>
      </c>
    </row>
    <row r="226" spans="1:38" s="180" customFormat="1" ht="45">
      <c r="A226" s="181" t="s">
        <v>475</v>
      </c>
      <c r="B226" s="182">
        <v>91844</v>
      </c>
      <c r="C226" s="195" t="str">
        <f>IF($B226="","",IFERROR(VLOOKUP($B226,SERVIÇOS!$A:$F,2,0),IFERROR(VLOOKUP($B226,'COMPOSIÇÕES COMPLEMENTARES '!$C:$K,2,0),"")))</f>
        <v>ELETRODUTO FLEXÍVEL CORRUGADO, PVC, DN 25 MM (3/4"), PARA CIRCUITOS TERMINAIS, INSTALADO EM LAJE - FORNECIMENTO E INSTALAÇÃO. AF_12/2015</v>
      </c>
      <c r="D226" s="184" t="str">
        <f>IF($B226="","",IFERROR(VLOOKUP($B226,SERVIÇOS!$A:$F,3,0),IFERROR(VLOOKUP($B226,'COMPOSIÇÕES COMPLEMENTARES '!$C:$K,3,0),"")))</f>
        <v>M</v>
      </c>
      <c r="E226" s="185">
        <v>120</v>
      </c>
      <c r="F226" s="186">
        <f>IF($B226="","",IFERROR(VLOOKUP($B226,SERVIÇOS!$A:$F,4,0),IFERROR(VLOOKUP($B226,'COMPOSIÇÕES COMPLEMENTARES '!$C:$K,6,0),"")))</f>
        <v>4.75</v>
      </c>
      <c r="G226" s="186">
        <f>IF($B226="","",IFERROR(VLOOKUP($B226,SERVIÇOS!$A:$F,5,0),IFERROR(VLOOKUP($B226,'COMPOSIÇÕES COMPLEMENTARES '!$C:$K,7,0),"")))</f>
        <v>2.81</v>
      </c>
      <c r="H226" s="186">
        <f t="shared" si="54"/>
        <v>7.5600000000000005</v>
      </c>
      <c r="I226" s="186">
        <f t="shared" si="55"/>
        <v>570</v>
      </c>
      <c r="J226" s="186">
        <f t="shared" si="56"/>
        <v>337.2</v>
      </c>
      <c r="K226" s="186">
        <f t="shared" si="57"/>
        <v>907.2</v>
      </c>
      <c r="L226" s="186"/>
      <c r="M226" s="565"/>
      <c r="N226" s="185">
        <v>120</v>
      </c>
      <c r="O226" s="178">
        <v>120</v>
      </c>
      <c r="P226" s="177">
        <f t="shared" si="58"/>
        <v>0</v>
      </c>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9">
        <f t="shared" si="59"/>
        <v>91844</v>
      </c>
      <c r="AL226" s="179">
        <v>0</v>
      </c>
    </row>
    <row r="227" spans="1:38" s="180" customFormat="1" ht="15" customHeight="1">
      <c r="A227" s="181" t="s">
        <v>476</v>
      </c>
      <c r="B227" s="182" t="s">
        <v>451</v>
      </c>
      <c r="C227" s="195" t="str">
        <f>IF($B227="","",IFERROR(VLOOKUP($B227,SERVIÇOS!$A:$F,2,0),IFERROR(VLOOKUP($B227,'COMPOSIÇÕES COMPLEMENTARES '!$C:$K,2,0),"")))</f>
        <v>UNIDUT CÔNICO COM BUCHA E ARUELA Ø 1"</v>
      </c>
      <c r="D227" s="184" t="str">
        <f>IF($B227="","",IFERROR(VLOOKUP($B227,SERVIÇOS!$A:$F,3,0),IFERROR(VLOOKUP($B227,'COMPOSIÇÕES COMPLEMENTARES '!$C:$K,3,0),"")))</f>
        <v>UN</v>
      </c>
      <c r="E227" s="185">
        <v>50</v>
      </c>
      <c r="F227" s="186">
        <f>IF($B227="","",IFERROR(VLOOKUP($B227,SERVIÇOS!$A:$F,4,0),IFERROR(VLOOKUP($B227,'COMPOSIÇÕES COMPLEMENTARES '!$C:$K,6,0),"")))</f>
        <v>6.03</v>
      </c>
      <c r="G227" s="186">
        <f>IF($B227="","",IFERROR(VLOOKUP($B227,SERVIÇOS!$A:$F,5,0),IFERROR(VLOOKUP($B227,'COMPOSIÇÕES COMPLEMENTARES '!$C:$K,7,0),"")))</f>
        <v>3.24</v>
      </c>
      <c r="H227" s="186">
        <f t="shared" si="54"/>
        <v>9.27</v>
      </c>
      <c r="I227" s="186">
        <f t="shared" si="55"/>
        <v>301.5</v>
      </c>
      <c r="J227" s="186">
        <f t="shared" si="56"/>
        <v>162</v>
      </c>
      <c r="K227" s="186">
        <f t="shared" si="57"/>
        <v>463.5</v>
      </c>
      <c r="L227" s="186"/>
      <c r="M227" s="565"/>
      <c r="N227" s="185">
        <v>50</v>
      </c>
      <c r="O227" s="178">
        <v>50</v>
      </c>
      <c r="P227" s="177">
        <f t="shared" si="58"/>
        <v>0</v>
      </c>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9" t="e">
        <f t="shared" si="59"/>
        <v>#VALUE!</v>
      </c>
      <c r="AL227" s="179">
        <v>0</v>
      </c>
    </row>
    <row r="228" spans="1:38" s="180" customFormat="1" ht="15" customHeight="1">
      <c r="A228" s="181" t="s">
        <v>477</v>
      </c>
      <c r="B228" s="182" t="s">
        <v>388</v>
      </c>
      <c r="C228" s="195" t="str">
        <f>IF($B228="","",IFERROR(VLOOKUP($B228,SERVIÇOS!$A:$F,2,0),IFERROR(VLOOKUP($B228,'COMPOSIÇÕES COMPLEMENTARES '!$C:$K,2,0),"")))</f>
        <v>CAIXA DE PASSAGEM PVC 4X2" - FORNECIMENTO E INSTALACAO</v>
      </c>
      <c r="D228" s="184" t="str">
        <f>IF($B228="","",IFERROR(VLOOKUP($B228,SERVIÇOS!$A:$F,3,0),IFERROR(VLOOKUP($B228,'COMPOSIÇÕES COMPLEMENTARES '!$C:$K,3,0),"")))</f>
        <v xml:space="preserve">UN </v>
      </c>
      <c r="E228" s="185">
        <v>32</v>
      </c>
      <c r="F228" s="186">
        <f>IF($B228="","",IFERROR(VLOOKUP($B228,SERVIÇOS!$A:$F,4,0),IFERROR(VLOOKUP($B228,'COMPOSIÇÕES COMPLEMENTARES '!$C:$K,6,0),"")))</f>
        <v>5.61</v>
      </c>
      <c r="G228" s="186">
        <f>IF($B228="","",IFERROR(VLOOKUP($B228,SERVIÇOS!$A:$F,5,0),IFERROR(VLOOKUP($B228,'COMPOSIÇÕES COMPLEMENTARES '!$C:$K,7,0),"")))</f>
        <v>4.8600000000000003</v>
      </c>
      <c r="H228" s="186">
        <f t="shared" si="54"/>
        <v>10.47</v>
      </c>
      <c r="I228" s="186">
        <f t="shared" si="55"/>
        <v>179.52</v>
      </c>
      <c r="J228" s="186">
        <f t="shared" si="56"/>
        <v>155.52000000000001</v>
      </c>
      <c r="K228" s="186">
        <f t="shared" si="57"/>
        <v>335.04</v>
      </c>
      <c r="L228" s="186"/>
      <c r="M228" s="565"/>
      <c r="N228" s="185">
        <v>32</v>
      </c>
      <c r="O228" s="178">
        <v>32</v>
      </c>
      <c r="P228" s="177">
        <f t="shared" si="58"/>
        <v>0</v>
      </c>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9" t="e">
        <f t="shared" si="59"/>
        <v>#VALUE!</v>
      </c>
      <c r="AL228" s="179">
        <v>0</v>
      </c>
    </row>
    <row r="229" spans="1:38" s="180" customFormat="1" ht="15" customHeight="1">
      <c r="A229" s="181" t="s">
        <v>478</v>
      </c>
      <c r="B229" s="182" t="s">
        <v>390</v>
      </c>
      <c r="C229" s="195" t="str">
        <f>IF($B229="","",IFERROR(VLOOKUP($B229,SERVIÇOS!$A:$F,2,0),IFERROR(VLOOKUP($B229,'COMPOSIÇÕES COMPLEMENTARES '!$C:$K,2,0),"")))</f>
        <v>CAIXA DE PASSAGEM PVC 4X4" - FORNECIMENTO E INSTALACAO</v>
      </c>
      <c r="D229" s="184" t="str">
        <f>IF($B229="","",IFERROR(VLOOKUP($B229,SERVIÇOS!$A:$F,3,0),IFERROR(VLOOKUP($B229,'COMPOSIÇÕES COMPLEMENTARES '!$C:$K,3,0),"")))</f>
        <v xml:space="preserve">UN </v>
      </c>
      <c r="E229" s="185">
        <v>1</v>
      </c>
      <c r="F229" s="186">
        <f>IF($B229="","",IFERROR(VLOOKUP($B229,SERVIÇOS!$A:$F,4,0),IFERROR(VLOOKUP($B229,'COMPOSIÇÕES COMPLEMENTARES '!$C:$K,6,0),"")))</f>
        <v>9.18</v>
      </c>
      <c r="G229" s="186">
        <f>IF($B229="","",IFERROR(VLOOKUP($B229,SERVIÇOS!$A:$F,5,0),IFERROR(VLOOKUP($B229,'COMPOSIÇÕES COMPLEMENTARES '!$C:$K,7,0),"")))</f>
        <v>4.8600000000000003</v>
      </c>
      <c r="H229" s="186">
        <f t="shared" si="54"/>
        <v>14.04</v>
      </c>
      <c r="I229" s="186">
        <f t="shared" si="55"/>
        <v>9.18</v>
      </c>
      <c r="J229" s="186">
        <f t="shared" si="56"/>
        <v>4.8600000000000003</v>
      </c>
      <c r="K229" s="186">
        <f t="shared" si="57"/>
        <v>14.04</v>
      </c>
      <c r="L229" s="186"/>
      <c r="M229" s="565"/>
      <c r="N229" s="185">
        <v>1</v>
      </c>
      <c r="O229" s="178">
        <v>1</v>
      </c>
      <c r="P229" s="177">
        <f t="shared" si="58"/>
        <v>0</v>
      </c>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9" t="e">
        <f t="shared" si="59"/>
        <v>#VALUE!</v>
      </c>
      <c r="AL229" s="179">
        <v>0</v>
      </c>
    </row>
    <row r="230" spans="1:38" s="180" customFormat="1" ht="15" customHeight="1">
      <c r="A230" s="198" t="s">
        <v>479</v>
      </c>
      <c r="B230" s="199"/>
      <c r="C230" s="183" t="s">
        <v>480</v>
      </c>
      <c r="D230" s="200" t="str">
        <f>IF($B230="","",IFERROR(VLOOKUP($B230,SERVIÇOS!$A:$F,3,0),IFERROR(VLOOKUP($B230,'COMPOSIÇÕES COMPLEMENTARES '!$C:$K,3,0),"")))</f>
        <v/>
      </c>
      <c r="E230" s="201"/>
      <c r="F230" s="202" t="str">
        <f>IF($B230="","",IFERROR(VLOOKUP($B230,SERVIÇOS!$A:$F,4,0),IFERROR(VLOOKUP($B230,'COMPOSIÇÕES COMPLEMENTARES '!$C:$K,6,0),"")))</f>
        <v/>
      </c>
      <c r="G230" s="202" t="str">
        <f>IF($B230="","",IFERROR(VLOOKUP($B230,SERVIÇOS!$A:$F,5,0),IFERROR(VLOOKUP($B230,'COMPOSIÇÕES COMPLEMENTARES '!$C:$K,7,0),"")))</f>
        <v/>
      </c>
      <c r="H230" s="202" t="str">
        <f t="shared" si="54"/>
        <v/>
      </c>
      <c r="I230" s="202" t="str">
        <f t="shared" si="55"/>
        <v/>
      </c>
      <c r="J230" s="202" t="str">
        <f t="shared" si="56"/>
        <v/>
      </c>
      <c r="K230" s="202" t="str">
        <f t="shared" si="57"/>
        <v/>
      </c>
      <c r="L230" s="202"/>
      <c r="M230" s="565"/>
      <c r="N230" s="201"/>
      <c r="O230" s="178"/>
      <c r="P230" s="177">
        <f t="shared" si="58"/>
        <v>0</v>
      </c>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f t="shared" si="59"/>
        <v>0</v>
      </c>
      <c r="AL230" s="179">
        <v>0</v>
      </c>
    </row>
    <row r="231" spans="1:38" s="225" customFormat="1" ht="45">
      <c r="A231" s="217" t="s">
        <v>481</v>
      </c>
      <c r="B231" s="218">
        <v>97886</v>
      </c>
      <c r="C231" s="219" t="str">
        <f>IF($B231="","",IFERROR(VLOOKUP($B231,SERVIÇOS!$A:$F,2,0),IFERROR(VLOOKUP($B231,'COMPOSIÇÕES COMPLEMENTARES '!$C:$K,2,0),"")))</f>
        <v>CAIXA ENTERRADA ELÉTRICA RETANGULAR, EM ALVENARIA COM TIJOLOS CERÂMICOS MACIÇOS, FUNDO COM BRITA, DIMENSÕES INTERNAS: 0,3X0,3X0,3 M. AF_12/2020</v>
      </c>
      <c r="D231" s="220" t="str">
        <f>IF($B231="","",IFERROR(VLOOKUP($B231,SERVIÇOS!$A:$F,3,0),IFERROR(VLOOKUP($B231,'COMPOSIÇÕES COMPLEMENTARES '!$C:$K,3,0),"")))</f>
        <v>UN</v>
      </c>
      <c r="E231" s="221">
        <v>8</v>
      </c>
      <c r="F231" s="222">
        <f>IF($B231="","",IFERROR(VLOOKUP($B231,SERVIÇOS!$A:$F,4,0),IFERROR(VLOOKUP($B231,'COMPOSIÇÕES COMPLEMENTARES '!$C:$K,6,0),"")))</f>
        <v>91.97</v>
      </c>
      <c r="G231" s="222">
        <f>IF($B231="","",IFERROR(VLOOKUP($B231,SERVIÇOS!$A:$F,5,0),IFERROR(VLOOKUP($B231,'COMPOSIÇÕES COMPLEMENTARES '!$C:$K,7,0),"")))</f>
        <v>78.099999999999994</v>
      </c>
      <c r="H231" s="222">
        <f t="shared" ref="H231:H242" si="60">IF(E231="","",F231+G231)</f>
        <v>170.07</v>
      </c>
      <c r="I231" s="222">
        <f t="shared" ref="I231:I242" si="61">IF(E231="","",ROUND((E231*F231),2))</f>
        <v>735.76</v>
      </c>
      <c r="J231" s="222">
        <f t="shared" ref="J231:J242" si="62">IF(E231="","",ROUND((E231*G231),2))</f>
        <v>624.79999999999995</v>
      </c>
      <c r="K231" s="222">
        <f t="shared" ref="K231:K242" si="63">IF(E231="","",ROUND((E231*H231),2))</f>
        <v>1360.56</v>
      </c>
      <c r="L231" s="222"/>
      <c r="M231" s="570"/>
      <c r="N231" s="221">
        <v>8</v>
      </c>
      <c r="O231" s="223">
        <v>8</v>
      </c>
      <c r="P231" s="177">
        <f t="shared" si="58"/>
        <v>0</v>
      </c>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4">
        <f t="shared" si="59"/>
        <v>97886</v>
      </c>
      <c r="AL231" s="224">
        <v>0</v>
      </c>
    </row>
    <row r="232" spans="1:38" s="180" customFormat="1" ht="15" customHeight="1">
      <c r="A232" s="217" t="s">
        <v>482</v>
      </c>
      <c r="B232" s="182" t="s">
        <v>483</v>
      </c>
      <c r="C232" s="195" t="str">
        <f>IF($B232="","",IFERROR(VLOOKUP($B232,SERVIÇOS!$A:$F,2,0),IFERROR(VLOOKUP($B232,'COMPOSIÇÕES COMPLEMENTARES '!$C:$K,2,0),"")))</f>
        <v>CABO DE COBRE NU 35MM2 - FORNECIMENTO E INSTALACAO</v>
      </c>
      <c r="D232" s="184" t="str">
        <f>IF($B232="","",IFERROR(VLOOKUP($B232,SERVIÇOS!$A:$F,3,0),IFERROR(VLOOKUP($B232,'COMPOSIÇÕES COMPLEMENTARES '!$C:$K,3,0),"")))</f>
        <v>M</v>
      </c>
      <c r="E232" s="185">
        <v>60</v>
      </c>
      <c r="F232" s="186">
        <f>IF($B232="","",IFERROR(VLOOKUP($B232,SERVIÇOS!$A:$F,4,0),IFERROR(VLOOKUP($B232,'COMPOSIÇÕES COMPLEMENTARES '!$C:$K,6,0),"")))</f>
        <v>44.11</v>
      </c>
      <c r="G232" s="186">
        <f>IF($B232="","",IFERROR(VLOOKUP($B232,SERVIÇOS!$A:$F,5,0),IFERROR(VLOOKUP($B232,'COMPOSIÇÕES COMPLEMENTARES '!$C:$K,7,0),"")))</f>
        <v>6.8</v>
      </c>
      <c r="H232" s="186">
        <f t="shared" si="60"/>
        <v>50.91</v>
      </c>
      <c r="I232" s="186">
        <f t="shared" si="61"/>
        <v>2646.6</v>
      </c>
      <c r="J232" s="186">
        <f t="shared" si="62"/>
        <v>408</v>
      </c>
      <c r="K232" s="186">
        <f t="shared" si="63"/>
        <v>3054.6</v>
      </c>
      <c r="L232" s="186"/>
      <c r="M232" s="565"/>
      <c r="N232" s="185">
        <v>60</v>
      </c>
      <c r="O232" s="178">
        <v>60</v>
      </c>
      <c r="P232" s="177">
        <f t="shared" si="58"/>
        <v>0</v>
      </c>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9" t="e">
        <f t="shared" si="59"/>
        <v>#VALUE!</v>
      </c>
      <c r="AL232" s="179">
        <v>0</v>
      </c>
    </row>
    <row r="233" spans="1:38" s="180" customFormat="1" ht="15" customHeight="1">
      <c r="A233" s="217" t="s">
        <v>484</v>
      </c>
      <c r="B233" s="182" t="s">
        <v>485</v>
      </c>
      <c r="C233" s="195" t="str">
        <f>IF($B233="","",IFERROR(VLOOKUP($B233,SERVIÇOS!$A:$F,2,0),IFERROR(VLOOKUP($B233,'COMPOSIÇÕES COMPLEMENTARES '!$C:$K,2,0),"")))</f>
        <v>PRESILHA DE LATÃO PARA CABO DE COBRE 35/50MM2 C/FURO ∅5MM (REF. TEL-744) PARA FIXAÇÃO EM ALVENARIA OU C/ FURO ∅8MM (REF. TEL-745) PARA FIXAÇÃO C/ PARAFUSO E BUCHA S6.</v>
      </c>
      <c r="D233" s="184" t="str">
        <f>IF($B233="","",IFERROR(VLOOKUP($B233,SERVIÇOS!$A:$F,3,0),IFERROR(VLOOKUP($B233,'COMPOSIÇÕES COMPLEMENTARES '!$C:$K,3,0),"")))</f>
        <v>UN</v>
      </c>
      <c r="E233" s="185">
        <v>60</v>
      </c>
      <c r="F233" s="186">
        <f>IF($B233="","",IFERROR(VLOOKUP($B233,SERVIÇOS!$A:$F,4,0),IFERROR(VLOOKUP($B233,'COMPOSIÇÕES COMPLEMENTARES '!$C:$K,6,0),"")))</f>
        <v>69.319999999999993</v>
      </c>
      <c r="G233" s="186">
        <f>IF($B233="","",IFERROR(VLOOKUP($B233,SERVIÇOS!$A:$F,5,0),IFERROR(VLOOKUP($B233,'COMPOSIÇÕES COMPLEMENTARES '!$C:$K,7,0),"")))</f>
        <v>5.14</v>
      </c>
      <c r="H233" s="186">
        <f t="shared" si="60"/>
        <v>74.459999999999994</v>
      </c>
      <c r="I233" s="186">
        <f t="shared" si="61"/>
        <v>4159.2</v>
      </c>
      <c r="J233" s="186">
        <f t="shared" si="62"/>
        <v>308.39999999999998</v>
      </c>
      <c r="K233" s="186">
        <f t="shared" si="63"/>
        <v>4467.6000000000004</v>
      </c>
      <c r="L233" s="186"/>
      <c r="M233" s="565"/>
      <c r="N233" s="185">
        <v>60</v>
      </c>
      <c r="O233" s="178">
        <v>60</v>
      </c>
      <c r="P233" s="177">
        <f t="shared" si="58"/>
        <v>0</v>
      </c>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9" t="e">
        <f t="shared" si="59"/>
        <v>#VALUE!</v>
      </c>
      <c r="AL233" s="179">
        <v>0</v>
      </c>
    </row>
    <row r="234" spans="1:38" s="180" customFormat="1" ht="30">
      <c r="A234" s="217" t="s">
        <v>486</v>
      </c>
      <c r="B234" s="182">
        <v>96977</v>
      </c>
      <c r="C234" s="195" t="str">
        <f>IF($B234="","",IFERROR(VLOOKUP($B234,SERVIÇOS!$A:$F,2,0),IFERROR(VLOOKUP($B234,'COMPOSIÇÕES COMPLEMENTARES '!$C:$K,2,0),"")))</f>
        <v>CORDOALHA DE COBRE NU 50 MM², ENTERRADA, SEM ISOLADOR - FORNECIMENTO E INSTALAÇÃO. AF_12/2017</v>
      </c>
      <c r="D234" s="184" t="str">
        <f>IF($B234="","",IFERROR(VLOOKUP($B234,SERVIÇOS!$A:$F,3,0),IFERROR(VLOOKUP($B234,'COMPOSIÇÕES COMPLEMENTARES '!$C:$K,3,0),"")))</f>
        <v>M</v>
      </c>
      <c r="E234" s="185">
        <v>140</v>
      </c>
      <c r="F234" s="186">
        <f>IF($B234="","",IFERROR(VLOOKUP($B234,SERVIÇOS!$A:$F,4,0),IFERROR(VLOOKUP($B234,'COMPOSIÇÕES COMPLEMENTARES '!$C:$K,6,0),"")))</f>
        <v>62.5</v>
      </c>
      <c r="G234" s="186">
        <f>IF($B234="","",IFERROR(VLOOKUP($B234,SERVIÇOS!$A:$F,5,0),IFERROR(VLOOKUP($B234,'COMPOSIÇÕES COMPLEMENTARES '!$C:$K,7,0),"")))</f>
        <v>1.07</v>
      </c>
      <c r="H234" s="186">
        <f t="shared" si="60"/>
        <v>63.57</v>
      </c>
      <c r="I234" s="186">
        <f t="shared" si="61"/>
        <v>8750</v>
      </c>
      <c r="J234" s="186">
        <f t="shared" si="62"/>
        <v>149.80000000000001</v>
      </c>
      <c r="K234" s="186">
        <f t="shared" si="63"/>
        <v>8899.7999999999993</v>
      </c>
      <c r="L234" s="186"/>
      <c r="M234" s="565"/>
      <c r="N234" s="185">
        <v>140</v>
      </c>
      <c r="O234" s="178">
        <v>140</v>
      </c>
      <c r="P234" s="177">
        <f t="shared" si="58"/>
        <v>0</v>
      </c>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9">
        <f t="shared" si="59"/>
        <v>96977</v>
      </c>
      <c r="AL234" s="179">
        <v>0</v>
      </c>
    </row>
    <row r="235" spans="1:38" s="180" customFormat="1" ht="15" customHeight="1">
      <c r="A235" s="217" t="s">
        <v>487</v>
      </c>
      <c r="B235" s="182" t="s">
        <v>488</v>
      </c>
      <c r="C235" s="195" t="str">
        <f>IF($B235="","",IFERROR(VLOOKUP($B235,SERVIÇOS!$A:$F,2,0),IFERROR(VLOOKUP($B235,'COMPOSIÇÕES COMPLEMENTARES '!$C:$K,2,0),"")))</f>
        <v>PARAFUSO C/ BUCHA E ARRUELA S8 - CABEÇA SEXTAVADA</v>
      </c>
      <c r="D235" s="184" t="str">
        <f>IF($B235="","",IFERROR(VLOOKUP($B235,SERVIÇOS!$A:$F,3,0),IFERROR(VLOOKUP($B235,'COMPOSIÇÕES COMPLEMENTARES '!$C:$K,3,0),"")))</f>
        <v>UN</v>
      </c>
      <c r="E235" s="185">
        <v>800</v>
      </c>
      <c r="F235" s="186">
        <f>IF($B235="","",IFERROR(VLOOKUP($B235,SERVIÇOS!$A:$F,4,0),IFERROR(VLOOKUP($B235,'COMPOSIÇÕES COMPLEMENTARES '!$C:$K,6,0),"")))</f>
        <v>1.36</v>
      </c>
      <c r="G235" s="186">
        <f>IF($B235="","",IFERROR(VLOOKUP($B235,SERVIÇOS!$A:$F,5,0),IFERROR(VLOOKUP($B235,'COMPOSIÇÕES COMPLEMENTARES '!$C:$K,7,0),"")))</f>
        <v>1.62</v>
      </c>
      <c r="H235" s="186">
        <f t="shared" si="60"/>
        <v>2.9800000000000004</v>
      </c>
      <c r="I235" s="186">
        <f t="shared" si="61"/>
        <v>1088</v>
      </c>
      <c r="J235" s="186">
        <f t="shared" si="62"/>
        <v>1296</v>
      </c>
      <c r="K235" s="186">
        <f t="shared" si="63"/>
        <v>2384</v>
      </c>
      <c r="L235" s="186"/>
      <c r="M235" s="565"/>
      <c r="N235" s="185">
        <v>1000</v>
      </c>
      <c r="O235" s="178">
        <v>1000</v>
      </c>
      <c r="P235" s="177">
        <f t="shared" si="58"/>
        <v>0</v>
      </c>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9" t="e">
        <f t="shared" si="59"/>
        <v>#VALUE!</v>
      </c>
      <c r="AL235" s="179">
        <v>0</v>
      </c>
    </row>
    <row r="236" spans="1:38" s="180" customFormat="1" ht="15" customHeight="1">
      <c r="A236" s="217" t="s">
        <v>489</v>
      </c>
      <c r="B236" s="182">
        <v>96985</v>
      </c>
      <c r="C236" s="195" t="str">
        <f>IF($B236="","",IFERROR(VLOOKUP($B236,SERVIÇOS!$A:$F,2,0),IFERROR(VLOOKUP($B236,'COMPOSIÇÕES COMPLEMENTARES '!$C:$K,2,0),"")))</f>
        <v>HASTE DE ATERRAMENTO 5/8  PARA SPDA - FORNECIMENTO E INSTALAÇÃO. AF_12/2017</v>
      </c>
      <c r="D236" s="184" t="str">
        <f>IF($B236="","",IFERROR(VLOOKUP($B236,SERVIÇOS!$A:$F,3,0),IFERROR(VLOOKUP($B236,'COMPOSIÇÕES COMPLEMENTARES '!$C:$K,3,0),"")))</f>
        <v>UN</v>
      </c>
      <c r="E236" s="185">
        <v>31</v>
      </c>
      <c r="F236" s="186">
        <f>IF($B236="","",IFERROR(VLOOKUP($B236,SERVIÇOS!$A:$F,4,0),IFERROR(VLOOKUP($B236,'COMPOSIÇÕES COMPLEMENTARES '!$C:$K,6,0),"")))</f>
        <v>67.099999999999994</v>
      </c>
      <c r="G236" s="186">
        <f>IF($B236="","",IFERROR(VLOOKUP($B236,SERVIÇOS!$A:$F,5,0),IFERROR(VLOOKUP($B236,'COMPOSIÇÕES COMPLEMENTARES '!$C:$K,7,0),"")))</f>
        <v>8.17</v>
      </c>
      <c r="H236" s="186">
        <f t="shared" si="60"/>
        <v>75.27</v>
      </c>
      <c r="I236" s="186">
        <f t="shared" si="61"/>
        <v>2080.1</v>
      </c>
      <c r="J236" s="186">
        <f t="shared" si="62"/>
        <v>253.27</v>
      </c>
      <c r="K236" s="186">
        <f t="shared" si="63"/>
        <v>2333.37</v>
      </c>
      <c r="L236" s="186"/>
      <c r="M236" s="565"/>
      <c r="N236" s="185">
        <v>31</v>
      </c>
      <c r="O236" s="178">
        <v>31</v>
      </c>
      <c r="P236" s="177">
        <f t="shared" si="58"/>
        <v>0</v>
      </c>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9">
        <f t="shared" si="59"/>
        <v>96985</v>
      </c>
      <c r="AL236" s="179">
        <v>0</v>
      </c>
    </row>
    <row r="237" spans="1:38" s="180" customFormat="1" ht="15" customHeight="1">
      <c r="A237" s="217" t="s">
        <v>490</v>
      </c>
      <c r="B237" s="182" t="s">
        <v>491</v>
      </c>
      <c r="C237" s="195" t="str">
        <f>IF($B237="","",IFERROR(VLOOKUP($B237,SERVIÇOS!$A:$F,2,0),IFERROR(VLOOKUP($B237,'COMPOSIÇÕES COMPLEMENTARES '!$C:$K,2,0),"")))</f>
        <v>TERMINAL AÉREO 60CM EM BARRA CHATA DE ALUMINIO REF TEL 922</v>
      </c>
      <c r="D237" s="184" t="str">
        <f>IF($B237="","",IFERROR(VLOOKUP($B237,SERVIÇOS!$A:$F,3,0),IFERROR(VLOOKUP($B237,'COMPOSIÇÕES COMPLEMENTARES '!$C:$K,3,0),"")))</f>
        <v>UN</v>
      </c>
      <c r="E237" s="185">
        <v>29</v>
      </c>
      <c r="F237" s="186">
        <f>IF($B237="","",IFERROR(VLOOKUP($B237,SERVIÇOS!$A:$F,4,0),IFERROR(VLOOKUP($B237,'COMPOSIÇÕES COMPLEMENTARES '!$C:$K,6,0),"")))</f>
        <v>37.32</v>
      </c>
      <c r="G237" s="186">
        <f>IF($B237="","",IFERROR(VLOOKUP($B237,SERVIÇOS!$A:$F,5,0),IFERROR(VLOOKUP($B237,'COMPOSIÇÕES COMPLEMENTARES '!$C:$K,7,0),"")))</f>
        <v>19.43</v>
      </c>
      <c r="H237" s="186">
        <f t="shared" si="60"/>
        <v>56.75</v>
      </c>
      <c r="I237" s="186">
        <f t="shared" si="61"/>
        <v>1082.28</v>
      </c>
      <c r="J237" s="186">
        <f t="shared" si="62"/>
        <v>563.47</v>
      </c>
      <c r="K237" s="186">
        <f t="shared" si="63"/>
        <v>1645.75</v>
      </c>
      <c r="L237" s="186"/>
      <c r="M237" s="565"/>
      <c r="N237" s="185">
        <v>29</v>
      </c>
      <c r="O237" s="178">
        <v>29</v>
      </c>
      <c r="P237" s="177">
        <f t="shared" si="58"/>
        <v>0</v>
      </c>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9" t="e">
        <f t="shared" si="59"/>
        <v>#VALUE!</v>
      </c>
      <c r="AL237" s="179">
        <v>0</v>
      </c>
    </row>
    <row r="238" spans="1:38" s="180" customFormat="1" ht="15" customHeight="1">
      <c r="A238" s="217" t="s">
        <v>492</v>
      </c>
      <c r="B238" s="182" t="s">
        <v>493</v>
      </c>
      <c r="C238" s="195" t="str">
        <f>IF($B238="","",IFERROR(VLOOKUP($B238,SERVIÇOS!$A:$F,2,0),IFERROR(VLOOKUP($B238,'COMPOSIÇÕES COMPLEMENTARES '!$C:$K,2,0),"")))</f>
        <v>BARRA CHATA DE ALUMÍNIO BARRA DE 3M, 3/4X1/4" - REF TEL 770 - CAPTAÇÃO</v>
      </c>
      <c r="D238" s="184" t="str">
        <f>IF($B238="","",IFERROR(VLOOKUP($B238,SERVIÇOS!$A:$F,3,0),IFERROR(VLOOKUP($B238,'COMPOSIÇÕES COMPLEMENTARES '!$C:$K,3,0),"")))</f>
        <v>M</v>
      </c>
      <c r="E238" s="185">
        <v>240</v>
      </c>
      <c r="F238" s="186">
        <f>IF($B238="","",IFERROR(VLOOKUP($B238,SERVIÇOS!$A:$F,4,0),IFERROR(VLOOKUP($B238,'COMPOSIÇÕES COMPLEMENTARES '!$C:$K,6,0),"")))</f>
        <v>33.979999999999997</v>
      </c>
      <c r="G238" s="186">
        <f>IF($B238="","",IFERROR(VLOOKUP($B238,SERVIÇOS!$A:$F,5,0),IFERROR(VLOOKUP($B238,'COMPOSIÇÕES COMPLEMENTARES '!$C:$K,7,0),"")))</f>
        <v>11.33</v>
      </c>
      <c r="H238" s="186">
        <f t="shared" si="60"/>
        <v>45.309999999999995</v>
      </c>
      <c r="I238" s="186">
        <f t="shared" si="61"/>
        <v>8155.2</v>
      </c>
      <c r="J238" s="186">
        <f t="shared" si="62"/>
        <v>2719.2</v>
      </c>
      <c r="K238" s="186">
        <f t="shared" si="63"/>
        <v>10874.4</v>
      </c>
      <c r="L238" s="186"/>
      <c r="M238" s="565"/>
      <c r="N238" s="185">
        <v>240</v>
      </c>
      <c r="O238" s="178">
        <v>240</v>
      </c>
      <c r="P238" s="177">
        <f t="shared" si="58"/>
        <v>0</v>
      </c>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9" t="e">
        <f t="shared" si="59"/>
        <v>#VALUE!</v>
      </c>
      <c r="AL238" s="179">
        <v>0</v>
      </c>
    </row>
    <row r="239" spans="1:38" s="180" customFormat="1" ht="15" customHeight="1">
      <c r="A239" s="217" t="s">
        <v>494</v>
      </c>
      <c r="B239" s="182" t="s">
        <v>495</v>
      </c>
      <c r="C239" s="195" t="str">
        <f>IF($B239="","",IFERROR(VLOOKUP($B239,SERVIÇOS!$A:$F,2,0),IFERROR(VLOOKUP($B239,'COMPOSIÇÕES COMPLEMENTARES '!$C:$K,2,0),"")))</f>
        <v>SOLDA EXOTÉRMICA PARA HASTE COM CABO #50MM2 (VIDE DETALHE)</v>
      </c>
      <c r="D239" s="184" t="str">
        <f>IF($B239="","",IFERROR(VLOOKUP($B239,SERVIÇOS!$A:$F,3,0),IFERROR(VLOOKUP($B239,'COMPOSIÇÕES COMPLEMENTARES '!$C:$K,3,0),"")))</f>
        <v>UN</v>
      </c>
      <c r="E239" s="185">
        <v>39</v>
      </c>
      <c r="F239" s="186">
        <f>IF($B239="","",IFERROR(VLOOKUP($B239,SERVIÇOS!$A:$F,4,0),IFERROR(VLOOKUP($B239,'COMPOSIÇÕES COMPLEMENTARES '!$C:$K,6,0),"")))</f>
        <v>22.98</v>
      </c>
      <c r="G239" s="186">
        <f>IF($B239="","",IFERROR(VLOOKUP($B239,SERVIÇOS!$A:$F,5,0),IFERROR(VLOOKUP($B239,'COMPOSIÇÕES COMPLEMENTARES '!$C:$K,7,0),"")))</f>
        <v>9.7100000000000009</v>
      </c>
      <c r="H239" s="186">
        <f t="shared" si="60"/>
        <v>32.69</v>
      </c>
      <c r="I239" s="186">
        <f t="shared" si="61"/>
        <v>896.22</v>
      </c>
      <c r="J239" s="186">
        <f t="shared" si="62"/>
        <v>378.69</v>
      </c>
      <c r="K239" s="186">
        <f t="shared" si="63"/>
        <v>1274.9100000000001</v>
      </c>
      <c r="L239" s="186"/>
      <c r="M239" s="565"/>
      <c r="N239" s="185">
        <v>39</v>
      </c>
      <c r="O239" s="178">
        <v>39</v>
      </c>
      <c r="P239" s="177">
        <f t="shared" si="58"/>
        <v>0</v>
      </c>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t="e">
        <f t="shared" si="59"/>
        <v>#VALUE!</v>
      </c>
      <c r="AL239" s="179">
        <v>0</v>
      </c>
    </row>
    <row r="240" spans="1:38" s="180" customFormat="1" ht="15" customHeight="1">
      <c r="A240" s="217" t="s">
        <v>496</v>
      </c>
      <c r="B240" s="182" t="s">
        <v>497</v>
      </c>
      <c r="C240" s="195" t="str">
        <f>IF($B240="","",IFERROR(VLOOKUP($B240,SERVIÇOS!$A:$F,2,0),IFERROR(VLOOKUP($B240,'COMPOSIÇÕES COMPLEMENTARES '!$C:$K,2,0),"")))</f>
        <v>CABO DE COBRE NU 16MM2 - FORNECIMENTO E INSTALACAO</v>
      </c>
      <c r="D240" s="184" t="str">
        <f>IF($B240="","",IFERROR(VLOOKUP($B240,SERVIÇOS!$A:$F,3,0),IFERROR(VLOOKUP($B240,'COMPOSIÇÕES COMPLEMENTARES '!$C:$K,3,0),"")))</f>
        <v>M</v>
      </c>
      <c r="E240" s="185">
        <v>50</v>
      </c>
      <c r="F240" s="186">
        <f>IF($B240="","",IFERROR(VLOOKUP($B240,SERVIÇOS!$A:$F,4,0),IFERROR(VLOOKUP($B240,'COMPOSIÇÕES COMPLEMENTARES '!$C:$K,6,0),"")))</f>
        <v>21.1</v>
      </c>
      <c r="G240" s="186">
        <f>IF($B240="","",IFERROR(VLOOKUP($B240,SERVIÇOS!$A:$F,5,0),IFERROR(VLOOKUP($B240,'COMPOSIÇÕES COMPLEMENTARES '!$C:$K,7,0),"")))</f>
        <v>4.21</v>
      </c>
      <c r="H240" s="186">
        <f t="shared" si="60"/>
        <v>25.310000000000002</v>
      </c>
      <c r="I240" s="186">
        <f t="shared" si="61"/>
        <v>1055</v>
      </c>
      <c r="J240" s="186">
        <f t="shared" si="62"/>
        <v>210.5</v>
      </c>
      <c r="K240" s="186">
        <f t="shared" si="63"/>
        <v>1265.5</v>
      </c>
      <c r="L240" s="186"/>
      <c r="M240" s="565"/>
      <c r="N240" s="185">
        <v>50</v>
      </c>
      <c r="O240" s="178">
        <v>50</v>
      </c>
      <c r="P240" s="177">
        <f t="shared" si="58"/>
        <v>0</v>
      </c>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9" t="e">
        <f t="shared" si="59"/>
        <v>#VALUE!</v>
      </c>
      <c r="AL240" s="179">
        <v>0</v>
      </c>
    </row>
    <row r="241" spans="1:38" s="180" customFormat="1" ht="15" customHeight="1">
      <c r="A241" s="217" t="s">
        <v>498</v>
      </c>
      <c r="B241" s="182" t="s">
        <v>499</v>
      </c>
      <c r="C241" s="195" t="str">
        <f>IF($B241="","",IFERROR(VLOOKUP($B241,SERVIÇOS!$A:$F,2,0),IFERROR(VLOOKUP($B241,'COMPOSIÇÕES COMPLEMENTARES '!$C:$K,2,0),"")))</f>
        <v>CAIXA DE EQUIPOTENCIALIDADE COM BARRAMENTO 40X40X12 CM</v>
      </c>
      <c r="D241" s="184" t="str">
        <f>IF($B241="","",IFERROR(VLOOKUP($B241,SERVIÇOS!$A:$F,3,0),IFERROR(VLOOKUP($B241,'COMPOSIÇÕES COMPLEMENTARES '!$C:$K,3,0),"")))</f>
        <v>UN</v>
      </c>
      <c r="E241" s="185">
        <v>1</v>
      </c>
      <c r="F241" s="186">
        <f>IF($B241="","",IFERROR(VLOOKUP($B241,SERVIÇOS!$A:$F,4,0),IFERROR(VLOOKUP($B241,'COMPOSIÇÕES COMPLEMENTARES '!$C:$K,6,0),"")))</f>
        <v>340.92</v>
      </c>
      <c r="G241" s="186">
        <f>IF($B241="","",IFERROR(VLOOKUP($B241,SERVIÇOS!$A:$F,5,0),IFERROR(VLOOKUP($B241,'COMPOSIÇÕES COMPLEMENTARES '!$C:$K,7,0),"")))</f>
        <v>11.33</v>
      </c>
      <c r="H241" s="186">
        <f t="shared" si="60"/>
        <v>352.25</v>
      </c>
      <c r="I241" s="186">
        <f t="shared" si="61"/>
        <v>340.92</v>
      </c>
      <c r="J241" s="186">
        <f t="shared" si="62"/>
        <v>11.33</v>
      </c>
      <c r="K241" s="186">
        <f t="shared" si="63"/>
        <v>352.25</v>
      </c>
      <c r="L241" s="186"/>
      <c r="M241" s="565"/>
      <c r="N241" s="185">
        <v>1</v>
      </c>
      <c r="O241" s="178">
        <v>1</v>
      </c>
      <c r="P241" s="177">
        <f t="shared" si="58"/>
        <v>0</v>
      </c>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9" t="e">
        <f t="shared" si="59"/>
        <v>#VALUE!</v>
      </c>
      <c r="AL241" s="179">
        <v>0</v>
      </c>
    </row>
    <row r="242" spans="1:38" s="180" customFormat="1" ht="30">
      <c r="A242" s="217" t="s">
        <v>500</v>
      </c>
      <c r="B242" s="182" t="s">
        <v>501</v>
      </c>
      <c r="C242" s="195" t="str">
        <f>IF($B242="","",IFERROR(VLOOKUP($B242,SERVIÇOS!$A:$F,2,0),IFERROR(VLOOKUP($B242,'COMPOSIÇÕES COMPLEMENTARES '!$C:$K,2,0),"")))</f>
        <v>MASTRO SIMPLES DE FERRO GALVANIZADO P/ PARA-RAIOS H=4,00M INCLUINDO BASE - FORNECIMENTO E INSTALACAO</v>
      </c>
      <c r="D242" s="184" t="str">
        <f>IF($B242="","",IFERROR(VLOOKUP($B242,SERVIÇOS!$A:$F,3,0),IFERROR(VLOOKUP($B242,'COMPOSIÇÕES COMPLEMENTARES '!$C:$K,3,0),"")))</f>
        <v>UN</v>
      </c>
      <c r="E242" s="185">
        <v>1</v>
      </c>
      <c r="F242" s="186">
        <f>IF($B242="","",IFERROR(VLOOKUP($B242,SERVIÇOS!$A:$F,4,0),IFERROR(VLOOKUP($B242,'COMPOSIÇÕES COMPLEMENTARES '!$C:$K,6,0),"")))</f>
        <v>248.26</v>
      </c>
      <c r="G242" s="186">
        <f>IF($B242="","",IFERROR(VLOOKUP($B242,SERVIÇOS!$A:$F,5,0),IFERROR(VLOOKUP($B242,'COMPOSIÇÕES COMPLEMENTARES '!$C:$K,7,0),"")))</f>
        <v>63.4</v>
      </c>
      <c r="H242" s="186">
        <f t="shared" si="60"/>
        <v>311.65999999999997</v>
      </c>
      <c r="I242" s="186">
        <f t="shared" si="61"/>
        <v>248.26</v>
      </c>
      <c r="J242" s="186">
        <f t="shared" si="62"/>
        <v>63.4</v>
      </c>
      <c r="K242" s="186">
        <f t="shared" si="63"/>
        <v>311.66000000000003</v>
      </c>
      <c r="L242" s="186"/>
      <c r="M242" s="565"/>
      <c r="N242" s="185">
        <v>1</v>
      </c>
      <c r="O242" s="178">
        <v>1</v>
      </c>
      <c r="P242" s="177">
        <f t="shared" si="58"/>
        <v>0</v>
      </c>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t="e">
        <f t="shared" si="59"/>
        <v>#VALUE!</v>
      </c>
      <c r="AL242" s="179">
        <v>0</v>
      </c>
    </row>
    <row r="243" spans="1:38" s="180" customFormat="1" ht="15" customHeight="1">
      <c r="A243" s="168">
        <v>11</v>
      </c>
      <c r="B243" s="169"/>
      <c r="C243" s="170" t="s">
        <v>502</v>
      </c>
      <c r="D243" s="171"/>
      <c r="E243" s="172"/>
      <c r="F243" s="173"/>
      <c r="G243" s="174"/>
      <c r="H243" s="174"/>
      <c r="I243" s="175">
        <f>ROUND(SUMIF(I244:I334,"&gt;0",I244:I334),2)</f>
        <v>103301.57</v>
      </c>
      <c r="J243" s="175">
        <f>ROUND(SUMIF(J244:J334,"&gt;0",J244:J334),2)</f>
        <v>25317.83</v>
      </c>
      <c r="K243" s="194"/>
      <c r="L243" s="175">
        <f>SUMIF(I243:J243,"&gt;0",I243:J243)</f>
        <v>128619.40000000001</v>
      </c>
      <c r="M243" s="565"/>
      <c r="N243" s="172"/>
      <c r="O243" s="178"/>
      <c r="P243" s="177">
        <f t="shared" si="58"/>
        <v>0</v>
      </c>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9"/>
      <c r="AL243" s="179"/>
    </row>
    <row r="244" spans="1:38" s="180" customFormat="1" ht="15" customHeight="1">
      <c r="A244" s="198" t="s">
        <v>503</v>
      </c>
      <c r="B244" s="199"/>
      <c r="C244" s="183" t="s">
        <v>504</v>
      </c>
      <c r="D244" s="200" t="str">
        <f>IF($B244="","",IFERROR(VLOOKUP($B244,SERVIÇOS!$A:$F,3,0),IFERROR(VLOOKUP($B244,'COMPOSIÇÕES COMPLEMENTARES '!$C:$K,3,0),"")))</f>
        <v/>
      </c>
      <c r="E244" s="201"/>
      <c r="F244" s="202" t="str">
        <f>IF($B244="","",IFERROR(VLOOKUP($B244,SERVIÇOS!$A:$F,4,0),IFERROR(VLOOKUP($B244,'COMPOSIÇÕES COMPLEMENTARES '!$C:$K,6,0),"")))</f>
        <v/>
      </c>
      <c r="G244" s="202" t="str">
        <f>IF($B244="","",IFERROR(VLOOKUP($B244,SERVIÇOS!$A:$F,5,0),IFERROR(VLOOKUP($B244,'COMPOSIÇÕES COMPLEMENTARES '!$C:$K,7,0),"")))</f>
        <v/>
      </c>
      <c r="H244" s="202" t="str">
        <f t="shared" ref="H244:H275" si="64">IF(E244="","",F244+G244)</f>
        <v/>
      </c>
      <c r="I244" s="202" t="str">
        <f t="shared" ref="I244:I275" si="65">IF(E244="","",ROUND((E244*F244),2))</f>
        <v/>
      </c>
      <c r="J244" s="202" t="str">
        <f t="shared" ref="J244:J275" si="66">IF(E244="","",ROUND((E244*G244),2))</f>
        <v/>
      </c>
      <c r="K244" s="202" t="str">
        <f t="shared" ref="K244:K275" si="67">IF(E244="","",ROUND((E244*H244),2))</f>
        <v/>
      </c>
      <c r="L244" s="202"/>
      <c r="M244" s="565"/>
      <c r="N244" s="201"/>
      <c r="O244" s="178"/>
      <c r="P244" s="177">
        <f t="shared" si="58"/>
        <v>0</v>
      </c>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9">
        <f t="shared" ref="AK244:AK275" si="68">B244-AL244</f>
        <v>0</v>
      </c>
      <c r="AL244" s="179">
        <v>0</v>
      </c>
    </row>
    <row r="245" spans="1:38" s="180" customFormat="1" ht="30">
      <c r="A245" s="181" t="s">
        <v>505</v>
      </c>
      <c r="B245" s="182">
        <v>89987</v>
      </c>
      <c r="C245" s="195" t="str">
        <f>IF($B245="","",IFERROR(VLOOKUP($B245,SERVIÇOS!$A:$F,2,0),IFERROR(VLOOKUP($B245,'COMPOSIÇÕES COMPLEMENTARES '!$C:$K,2,0),"")))</f>
        <v>REGISTRO DE GAVETA BRUTO, LATÃO, ROSCÁVEL, 3/4", COM ACABAMENTO E CANOPLA CROMADOS - FORNECIMENTO E INSTALAÇÃO. AF_08/2021</v>
      </c>
      <c r="D245" s="184" t="str">
        <f>IF($B245="","",IFERROR(VLOOKUP($B245,SERVIÇOS!$A:$F,3,0),IFERROR(VLOOKUP($B245,'COMPOSIÇÕES COMPLEMENTARES '!$C:$K,3,0),"")))</f>
        <v>UN</v>
      </c>
      <c r="E245" s="185">
        <v>28</v>
      </c>
      <c r="F245" s="186">
        <f>IF($B245="","",IFERROR(VLOOKUP($B245,SERVIÇOS!$A:$F,4,0),IFERROR(VLOOKUP($B245,'COMPOSIÇÕES COMPLEMENTARES '!$C:$K,6,0),"")))</f>
        <v>80.760000000000005</v>
      </c>
      <c r="G245" s="186">
        <f>IF($B245="","",IFERROR(VLOOKUP($B245,SERVIÇOS!$A:$F,5,0),IFERROR(VLOOKUP($B245,'COMPOSIÇÕES COMPLEMENTARES '!$C:$K,7,0),"")))</f>
        <v>7.06</v>
      </c>
      <c r="H245" s="186">
        <f t="shared" si="64"/>
        <v>87.820000000000007</v>
      </c>
      <c r="I245" s="186">
        <f t="shared" si="65"/>
        <v>2261.2800000000002</v>
      </c>
      <c r="J245" s="186">
        <f t="shared" si="66"/>
        <v>197.68</v>
      </c>
      <c r="K245" s="186">
        <f t="shared" si="67"/>
        <v>2458.96</v>
      </c>
      <c r="L245" s="186"/>
      <c r="M245" s="565"/>
      <c r="N245" s="185">
        <v>28</v>
      </c>
      <c r="O245" s="178">
        <v>28</v>
      </c>
      <c r="P245" s="177">
        <f t="shared" si="58"/>
        <v>0</v>
      </c>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f t="shared" si="68"/>
        <v>89987</v>
      </c>
      <c r="AL245" s="179">
        <v>0</v>
      </c>
    </row>
    <row r="246" spans="1:38" s="180" customFormat="1" ht="30">
      <c r="A246" s="181" t="s">
        <v>506</v>
      </c>
      <c r="B246" s="182">
        <v>94792</v>
      </c>
      <c r="C246" s="195" t="str">
        <f>IF($B246="","",IFERROR(VLOOKUP($B246,SERVIÇOS!$A:$F,2,0),IFERROR(VLOOKUP($B246,'COMPOSIÇÕES COMPLEMENTARES '!$C:$K,2,0),"")))</f>
        <v>REGISTRO DE GAVETA BRUTO, LATÃO, ROSCÁVEL, 1", COM ACABAMENTO E CANOPLA CROMADOS - FORNECIMENTO E INSTALAÇÃO. AF_08/2021</v>
      </c>
      <c r="D246" s="184" t="str">
        <f>IF($B246="","",IFERROR(VLOOKUP($B246,SERVIÇOS!$A:$F,3,0),IFERROR(VLOOKUP($B246,'COMPOSIÇÕES COMPLEMENTARES '!$C:$K,3,0),"")))</f>
        <v>UN</v>
      </c>
      <c r="E246" s="185">
        <v>1</v>
      </c>
      <c r="F246" s="186">
        <f>IF($B246="","",IFERROR(VLOOKUP($B246,SERVIÇOS!$A:$F,4,0),IFERROR(VLOOKUP($B246,'COMPOSIÇÕES COMPLEMENTARES '!$C:$K,6,0),"")))</f>
        <v>98.74</v>
      </c>
      <c r="G246" s="186">
        <f>IF($B246="","",IFERROR(VLOOKUP($B246,SERVIÇOS!$A:$F,5,0),IFERROR(VLOOKUP($B246,'COMPOSIÇÕES COMPLEMENTARES '!$C:$K,7,0),"")))</f>
        <v>8.2799999999999994</v>
      </c>
      <c r="H246" s="186">
        <f t="shared" si="64"/>
        <v>107.02</v>
      </c>
      <c r="I246" s="186">
        <f t="shared" si="65"/>
        <v>98.74</v>
      </c>
      <c r="J246" s="186">
        <f t="shared" si="66"/>
        <v>8.2799999999999994</v>
      </c>
      <c r="K246" s="186">
        <f t="shared" si="67"/>
        <v>107.02</v>
      </c>
      <c r="L246" s="186"/>
      <c r="M246" s="565"/>
      <c r="N246" s="185">
        <v>1</v>
      </c>
      <c r="O246" s="178">
        <v>1</v>
      </c>
      <c r="P246" s="177">
        <f t="shared" si="58"/>
        <v>0</v>
      </c>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9">
        <f t="shared" si="68"/>
        <v>94792</v>
      </c>
      <c r="AL246" s="179">
        <v>0</v>
      </c>
    </row>
    <row r="247" spans="1:38" s="180" customFormat="1" ht="45">
      <c r="A247" s="181" t="s">
        <v>507</v>
      </c>
      <c r="B247" s="182">
        <v>89972</v>
      </c>
      <c r="C247" s="195" t="str">
        <f>IF($B247="","",IFERROR(VLOOKUP($B247,SERVIÇOS!$A:$F,2,0),IFERROR(VLOOKUP($B247,'COMPOSIÇÕES COMPLEMENTARES '!$C:$K,2,0),"")))</f>
        <v>KIT DE REGISTRO DE GAVETA BRUTO DE LATÃO ¾", INCLUSIVE CONEXÕES, ROSCÁVEL, INSTALADO EM RAMAL DE ÁGUA FRIA - FORNECIMENTO E INSTALAÇÃO. AF_12/2014</v>
      </c>
      <c r="D247" s="184" t="str">
        <f>IF($B247="","",IFERROR(VLOOKUP($B247,SERVIÇOS!$A:$F,3,0),IFERROR(VLOOKUP($B247,'COMPOSIÇÕES COMPLEMENTARES '!$C:$K,3,0),"")))</f>
        <v>UN</v>
      </c>
      <c r="E247" s="185">
        <v>2</v>
      </c>
      <c r="F247" s="186">
        <f>IF($B247="","",IFERROR(VLOOKUP($B247,SERVIÇOS!$A:$F,4,0),IFERROR(VLOOKUP($B247,'COMPOSIÇÕES COMPLEMENTARES '!$C:$K,6,0),"")))</f>
        <v>40.770000000000003</v>
      </c>
      <c r="G247" s="186">
        <f>IF($B247="","",IFERROR(VLOOKUP($B247,SERVIÇOS!$A:$F,5,0),IFERROR(VLOOKUP($B247,'COMPOSIÇÕES COMPLEMENTARES '!$C:$K,7,0),"")))</f>
        <v>9.89</v>
      </c>
      <c r="H247" s="186">
        <f t="shared" si="64"/>
        <v>50.660000000000004</v>
      </c>
      <c r="I247" s="186">
        <f t="shared" si="65"/>
        <v>81.540000000000006</v>
      </c>
      <c r="J247" s="186">
        <f t="shared" si="66"/>
        <v>19.78</v>
      </c>
      <c r="K247" s="186">
        <f t="shared" si="67"/>
        <v>101.32</v>
      </c>
      <c r="L247" s="186"/>
      <c r="M247" s="565"/>
      <c r="N247" s="185">
        <v>2</v>
      </c>
      <c r="O247" s="178">
        <v>2</v>
      </c>
      <c r="P247" s="177">
        <f t="shared" si="58"/>
        <v>0</v>
      </c>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9">
        <f t="shared" si="68"/>
        <v>89972</v>
      </c>
      <c r="AL247" s="179">
        <v>0</v>
      </c>
    </row>
    <row r="248" spans="1:38" s="180" customFormat="1" ht="30">
      <c r="A248" s="181" t="s">
        <v>508</v>
      </c>
      <c r="B248" s="182">
        <v>94495</v>
      </c>
      <c r="C248" s="195" t="str">
        <f>IF($B248="","",IFERROR(VLOOKUP($B248,SERVIÇOS!$A:$F,2,0),IFERROR(VLOOKUP($B248,'COMPOSIÇÕES COMPLEMENTARES '!$C:$K,2,0),"")))</f>
        <v>REGISTRO DE GAVETA BRUTO, LATÃO, ROSCÁVEL, 1" - FORNECIMENTO E INSTALAÇÃO. AF_08/2021</v>
      </c>
      <c r="D248" s="184" t="str">
        <f>IF($B248="","",IFERROR(VLOOKUP($B248,SERVIÇOS!$A:$F,3,0),IFERROR(VLOOKUP($B248,'COMPOSIÇÕES COMPLEMENTARES '!$C:$K,3,0),"")))</f>
        <v>UN</v>
      </c>
      <c r="E248" s="185">
        <v>4</v>
      </c>
      <c r="F248" s="186">
        <f>IF($B248="","",IFERROR(VLOOKUP($B248,SERVIÇOS!$A:$F,4,0),IFERROR(VLOOKUP($B248,'COMPOSIÇÕES COMPLEMENTARES '!$C:$K,6,0),"")))</f>
        <v>52.44</v>
      </c>
      <c r="G248" s="186">
        <f>IF($B248="","",IFERROR(VLOOKUP($B248,SERVIÇOS!$A:$F,5,0),IFERROR(VLOOKUP($B248,'COMPOSIÇÕES COMPLEMENTARES '!$C:$K,7,0),"")))</f>
        <v>4.7300000000000004</v>
      </c>
      <c r="H248" s="186">
        <f t="shared" si="64"/>
        <v>57.17</v>
      </c>
      <c r="I248" s="186">
        <f t="shared" si="65"/>
        <v>209.76</v>
      </c>
      <c r="J248" s="186">
        <f t="shared" si="66"/>
        <v>18.920000000000002</v>
      </c>
      <c r="K248" s="186">
        <f t="shared" si="67"/>
        <v>228.68</v>
      </c>
      <c r="L248" s="186"/>
      <c r="M248" s="565"/>
      <c r="N248" s="185">
        <v>4</v>
      </c>
      <c r="O248" s="178">
        <v>4</v>
      </c>
      <c r="P248" s="177">
        <f t="shared" si="58"/>
        <v>0</v>
      </c>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9">
        <f t="shared" si="68"/>
        <v>94495</v>
      </c>
      <c r="AL248" s="179">
        <v>0</v>
      </c>
    </row>
    <row r="249" spans="1:38" s="180" customFormat="1" ht="30">
      <c r="A249" s="181" t="s">
        <v>509</v>
      </c>
      <c r="B249" s="182">
        <v>94497</v>
      </c>
      <c r="C249" s="195" t="str">
        <f>IF($B249="","",IFERROR(VLOOKUP($B249,SERVIÇOS!$A:$F,2,0),IFERROR(VLOOKUP($B249,'COMPOSIÇÕES COMPLEMENTARES '!$C:$K,2,0),"")))</f>
        <v>REGISTRO DE GAVETA BRUTO, LATÃO, ROSCÁVEL, 1 1/2" - FORNECIMENTO E INSTALAÇÃO. AF_08/2021</v>
      </c>
      <c r="D249" s="184" t="str">
        <f>IF($B249="","",IFERROR(VLOOKUP($B249,SERVIÇOS!$A:$F,3,0),IFERROR(VLOOKUP($B249,'COMPOSIÇÕES COMPLEMENTARES '!$C:$K,3,0),"")))</f>
        <v>UN</v>
      </c>
      <c r="E249" s="185">
        <v>1</v>
      </c>
      <c r="F249" s="186">
        <f>IF($B249="","",IFERROR(VLOOKUP($B249,SERVIÇOS!$A:$F,4,0),IFERROR(VLOOKUP($B249,'COMPOSIÇÕES COMPLEMENTARES '!$C:$K,6,0),"")))</f>
        <v>90.23</v>
      </c>
      <c r="G249" s="186">
        <f>IF($B249="","",IFERROR(VLOOKUP($B249,SERVIÇOS!$A:$F,5,0),IFERROR(VLOOKUP($B249,'COMPOSIÇÕES COMPLEMENTARES '!$C:$K,7,0),"")))</f>
        <v>8.41</v>
      </c>
      <c r="H249" s="186">
        <f t="shared" si="64"/>
        <v>98.64</v>
      </c>
      <c r="I249" s="186">
        <f t="shared" si="65"/>
        <v>90.23</v>
      </c>
      <c r="J249" s="186">
        <f t="shared" si="66"/>
        <v>8.41</v>
      </c>
      <c r="K249" s="186">
        <f t="shared" si="67"/>
        <v>98.64</v>
      </c>
      <c r="L249" s="186"/>
      <c r="M249" s="565"/>
      <c r="N249" s="185">
        <v>1</v>
      </c>
      <c r="O249" s="178">
        <v>1</v>
      </c>
      <c r="P249" s="177">
        <f t="shared" si="58"/>
        <v>0</v>
      </c>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9">
        <f t="shared" si="68"/>
        <v>94497</v>
      </c>
      <c r="AL249" s="179">
        <v>0</v>
      </c>
    </row>
    <row r="250" spans="1:38" s="180" customFormat="1" ht="30">
      <c r="A250" s="181" t="s">
        <v>510</v>
      </c>
      <c r="B250" s="182">
        <v>94499</v>
      </c>
      <c r="C250" s="195" t="str">
        <f>IF($B250="","",IFERROR(VLOOKUP($B250,SERVIÇOS!$A:$F,2,0),IFERROR(VLOOKUP($B250,'COMPOSIÇÕES COMPLEMENTARES '!$C:$K,2,0),"")))</f>
        <v>REGISTRO DE GAVETA BRUTO, LATÃO, ROSCÁVEL, 2 1/2" - FORNECIMENTO E INSTALAÇÃO. AF_08/2021</v>
      </c>
      <c r="D250" s="184" t="str">
        <f>IF($B250="","",IFERROR(VLOOKUP($B250,SERVIÇOS!$A:$F,3,0),IFERROR(VLOOKUP($B250,'COMPOSIÇÕES COMPLEMENTARES '!$C:$K,3,0),"")))</f>
        <v>UN</v>
      </c>
      <c r="E250" s="185">
        <v>1</v>
      </c>
      <c r="F250" s="186">
        <f>IF($B250="","",IFERROR(VLOOKUP($B250,SERVIÇOS!$A:$F,4,0),IFERROR(VLOOKUP($B250,'COMPOSIÇÕES COMPLEMENTARES '!$C:$K,6,0),"")))</f>
        <v>256.52999999999997</v>
      </c>
      <c r="G250" s="186">
        <f>IF($B250="","",IFERROR(VLOOKUP($B250,SERVIÇOS!$A:$F,5,0),IFERROR(VLOOKUP($B250,'COMPOSIÇÕES COMPLEMENTARES '!$C:$K,7,0),"")))</f>
        <v>14.52</v>
      </c>
      <c r="H250" s="186">
        <f t="shared" si="64"/>
        <v>271.04999999999995</v>
      </c>
      <c r="I250" s="186">
        <f t="shared" si="65"/>
        <v>256.52999999999997</v>
      </c>
      <c r="J250" s="186">
        <f t="shared" si="66"/>
        <v>14.52</v>
      </c>
      <c r="K250" s="186">
        <f t="shared" si="67"/>
        <v>271.05</v>
      </c>
      <c r="L250" s="186"/>
      <c r="M250" s="565"/>
      <c r="N250" s="185">
        <v>1</v>
      </c>
      <c r="O250" s="178">
        <v>1</v>
      </c>
      <c r="P250" s="177">
        <f t="shared" si="58"/>
        <v>0</v>
      </c>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9">
        <f t="shared" si="68"/>
        <v>94499</v>
      </c>
      <c r="AL250" s="179">
        <v>0</v>
      </c>
    </row>
    <row r="251" spans="1:38" s="180" customFormat="1" ht="30">
      <c r="A251" s="181" t="s">
        <v>511</v>
      </c>
      <c r="B251" s="182">
        <v>99629</v>
      </c>
      <c r="C251" s="195" t="str">
        <f>IF($B251="","",IFERROR(VLOOKUP($B251,SERVIÇOS!$A:$F,2,0),IFERROR(VLOOKUP($B251,'COMPOSIÇÕES COMPLEMENTARES '!$C:$K,2,0),"")))</f>
        <v>VÁLVULA DE RETENÇÃO VERTICAL, DE BRONZE, ROSCÁVEL, 1" - FORNECIMENTO E INSTALAÇÃO. AF_08/2021</v>
      </c>
      <c r="D251" s="184" t="str">
        <f>IF($B251="","",IFERROR(VLOOKUP($B251,SERVIÇOS!$A:$F,3,0),IFERROR(VLOOKUP($B251,'COMPOSIÇÕES COMPLEMENTARES '!$C:$K,3,0),"")))</f>
        <v>UN</v>
      </c>
      <c r="E251" s="185">
        <v>1</v>
      </c>
      <c r="F251" s="186">
        <f>IF($B251="","",IFERROR(VLOOKUP($B251,SERVIÇOS!$A:$F,4,0),IFERROR(VLOOKUP($B251,'COMPOSIÇÕES COMPLEMENTARES '!$C:$K,6,0),"")))</f>
        <v>66.97</v>
      </c>
      <c r="G251" s="186">
        <f>IF($B251="","",IFERROR(VLOOKUP($B251,SERVIÇOS!$A:$F,5,0),IFERROR(VLOOKUP($B251,'COMPOSIÇÕES COMPLEMENTARES '!$C:$K,7,0),"")))</f>
        <v>4.7300000000000004</v>
      </c>
      <c r="H251" s="186">
        <f t="shared" si="64"/>
        <v>71.7</v>
      </c>
      <c r="I251" s="186">
        <f t="shared" si="65"/>
        <v>66.97</v>
      </c>
      <c r="J251" s="186">
        <f t="shared" si="66"/>
        <v>4.7300000000000004</v>
      </c>
      <c r="K251" s="186">
        <f t="shared" si="67"/>
        <v>71.7</v>
      </c>
      <c r="L251" s="186"/>
      <c r="M251" s="565"/>
      <c r="N251" s="185">
        <v>1</v>
      </c>
      <c r="O251" s="178">
        <v>1</v>
      </c>
      <c r="P251" s="177">
        <f t="shared" si="58"/>
        <v>0</v>
      </c>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9">
        <f t="shared" si="68"/>
        <v>99629</v>
      </c>
      <c r="AL251" s="179">
        <v>0</v>
      </c>
    </row>
    <row r="252" spans="1:38" s="180" customFormat="1" ht="15" customHeight="1">
      <c r="A252" s="181" t="s">
        <v>512</v>
      </c>
      <c r="B252" s="182" t="s">
        <v>513</v>
      </c>
      <c r="C252" s="195" t="str">
        <f>IF($B252="","",IFERROR(VLOOKUP($B252,SERVIÇOS!$A:$F,2,0),IFERROR(VLOOKUP($B252,'COMPOSIÇÕES COMPLEMENTARES '!$C:$K,2,0),"")))</f>
        <v>CAIXA VOLUME = 1.500 LITROS</v>
      </c>
      <c r="D252" s="184" t="str">
        <f>IF($B252="","",IFERROR(VLOOKUP($B252,SERVIÇOS!$A:$F,3,0),IFERROR(VLOOKUP($B252,'COMPOSIÇÕES COMPLEMENTARES '!$C:$K,3,0),"")))</f>
        <v xml:space="preserve">UN </v>
      </c>
      <c r="E252" s="185">
        <v>2</v>
      </c>
      <c r="F252" s="186">
        <f>IF($B252="","",IFERROR(VLOOKUP($B252,SERVIÇOS!$A:$F,4,0),IFERROR(VLOOKUP($B252,'COMPOSIÇÕES COMPLEMENTARES '!$C:$K,6,0),"")))</f>
        <v>705.16</v>
      </c>
      <c r="G252" s="186">
        <f>IF($B252="","",IFERROR(VLOOKUP($B252,SERVIÇOS!$A:$F,5,0),IFERROR(VLOOKUP($B252,'COMPOSIÇÕES COMPLEMENTARES '!$C:$K,7,0),"")))</f>
        <v>95.94</v>
      </c>
      <c r="H252" s="186">
        <f t="shared" si="64"/>
        <v>801.09999999999991</v>
      </c>
      <c r="I252" s="186">
        <f t="shared" si="65"/>
        <v>1410.32</v>
      </c>
      <c r="J252" s="186">
        <f t="shared" si="66"/>
        <v>191.88</v>
      </c>
      <c r="K252" s="186">
        <f t="shared" si="67"/>
        <v>1602.2</v>
      </c>
      <c r="L252" s="186"/>
      <c r="M252" s="565"/>
      <c r="N252" s="185">
        <v>2</v>
      </c>
      <c r="O252" s="178">
        <v>2</v>
      </c>
      <c r="P252" s="177">
        <f t="shared" si="58"/>
        <v>0</v>
      </c>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t="e">
        <f t="shared" si="68"/>
        <v>#VALUE!</v>
      </c>
      <c r="AL252" s="179">
        <v>0</v>
      </c>
    </row>
    <row r="253" spans="1:38" s="180" customFormat="1" ht="15" customHeight="1">
      <c r="A253" s="181" t="s">
        <v>514</v>
      </c>
      <c r="B253" s="182" t="s">
        <v>515</v>
      </c>
      <c r="C253" s="195" t="str">
        <f>IF($B253="","",IFERROR(VLOOKUP($B253,SERVIÇOS!$A:$F,2,0),IFERROR(VLOOKUP($B253,'COMPOSIÇÕES COMPLEMENTARES '!$C:$K,2,0),"")))</f>
        <v>CAIXA VOLUME = 3.000 LITROS</v>
      </c>
      <c r="D253" s="184" t="str">
        <f>IF($B253="","",IFERROR(VLOOKUP($B253,SERVIÇOS!$A:$F,3,0),IFERROR(VLOOKUP($B253,'COMPOSIÇÕES COMPLEMENTARES '!$C:$K,3,0),"")))</f>
        <v xml:space="preserve">UN </v>
      </c>
      <c r="E253" s="185">
        <v>1</v>
      </c>
      <c r="F253" s="186">
        <f>IF($B253="","",IFERROR(VLOOKUP($B253,SERVIÇOS!$A:$F,4,0),IFERROR(VLOOKUP($B253,'COMPOSIÇÕES COMPLEMENTARES '!$C:$K,6,0),"")))</f>
        <v>1886.14</v>
      </c>
      <c r="G253" s="186">
        <f>IF($B253="","",IFERROR(VLOOKUP($B253,SERVIÇOS!$A:$F,5,0),IFERROR(VLOOKUP($B253,'COMPOSIÇÕES COMPLEMENTARES '!$C:$K,7,0),"")))</f>
        <v>95.94</v>
      </c>
      <c r="H253" s="186">
        <f t="shared" si="64"/>
        <v>1982.0800000000002</v>
      </c>
      <c r="I253" s="186">
        <f t="shared" si="65"/>
        <v>1886.14</v>
      </c>
      <c r="J253" s="186">
        <f t="shared" si="66"/>
        <v>95.94</v>
      </c>
      <c r="K253" s="186">
        <f t="shared" si="67"/>
        <v>1982.08</v>
      </c>
      <c r="L253" s="186"/>
      <c r="M253" s="565"/>
      <c r="N253" s="185">
        <v>1</v>
      </c>
      <c r="O253" s="178">
        <v>1</v>
      </c>
      <c r="P253" s="177">
        <f t="shared" si="58"/>
        <v>0</v>
      </c>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9" t="e">
        <f t="shared" si="68"/>
        <v>#VALUE!</v>
      </c>
      <c r="AL253" s="179">
        <v>0</v>
      </c>
    </row>
    <row r="254" spans="1:38" s="180" customFormat="1" ht="30">
      <c r="A254" s="181" t="s">
        <v>516</v>
      </c>
      <c r="B254" s="182">
        <v>99635</v>
      </c>
      <c r="C254" s="195" t="str">
        <f>IF($B254="","",IFERROR(VLOOKUP($B254,SERVIÇOS!$A:$F,2,0),IFERROR(VLOOKUP($B254,'COMPOSIÇÕES COMPLEMENTARES '!$C:$K,2,0),"")))</f>
        <v>VÁLVULA DE DESCARGA METÁLICA, BASE 1 1/2", ACABAMENTO METALICO CROMADO - FORNECIMENTO E INSTALAÇÃO. AF_08/2021</v>
      </c>
      <c r="D254" s="184" t="str">
        <f>IF($B254="","",IFERROR(VLOOKUP($B254,SERVIÇOS!$A:$F,3,0),IFERROR(VLOOKUP($B254,'COMPOSIÇÕES COMPLEMENTARES '!$C:$K,3,0),"")))</f>
        <v>UN</v>
      </c>
      <c r="E254" s="185">
        <v>1</v>
      </c>
      <c r="F254" s="186">
        <f>IF($B254="","",IFERROR(VLOOKUP($B254,SERVIÇOS!$A:$F,4,0),IFERROR(VLOOKUP($B254,'COMPOSIÇÕES COMPLEMENTARES '!$C:$K,6,0),"")))</f>
        <v>281.44</v>
      </c>
      <c r="G254" s="186">
        <f>IF($B254="","",IFERROR(VLOOKUP($B254,SERVIÇOS!$A:$F,5,0),IFERROR(VLOOKUP($B254,'COMPOSIÇÕES COMPLEMENTARES '!$C:$K,7,0),"")))</f>
        <v>29.56</v>
      </c>
      <c r="H254" s="186">
        <f t="shared" si="64"/>
        <v>311</v>
      </c>
      <c r="I254" s="186">
        <f t="shared" si="65"/>
        <v>281.44</v>
      </c>
      <c r="J254" s="186">
        <f t="shared" si="66"/>
        <v>29.56</v>
      </c>
      <c r="K254" s="186">
        <f t="shared" si="67"/>
        <v>311</v>
      </c>
      <c r="L254" s="186"/>
      <c r="M254" s="565"/>
      <c r="N254" s="185">
        <v>1</v>
      </c>
      <c r="O254" s="178">
        <v>1</v>
      </c>
      <c r="P254" s="177">
        <f t="shared" si="58"/>
        <v>0</v>
      </c>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9">
        <f t="shared" si="68"/>
        <v>99635</v>
      </c>
      <c r="AL254" s="179">
        <v>0</v>
      </c>
    </row>
    <row r="255" spans="1:38" s="180" customFormat="1" ht="15" customHeight="1">
      <c r="A255" s="181" t="s">
        <v>517</v>
      </c>
      <c r="B255" s="182">
        <v>102137</v>
      </c>
      <c r="C255" s="195" t="str">
        <f>IF($B255="","",IFERROR(VLOOKUP($B255,SERVIÇOS!$A:$F,2,0),IFERROR(VLOOKUP($B255,'COMPOSIÇÕES COMPLEMENTARES '!$C:$K,2,0),"")))</f>
        <v>CHAVE DE BOIA AUTOMÁTICA SUPERIOR/INFERIOR 15A/250V - FORNECIMENTO E INSTALAÇÃO. AF_12/2020</v>
      </c>
      <c r="D255" s="184" t="str">
        <f>IF($B255="","",IFERROR(VLOOKUP($B255,SERVIÇOS!$A:$F,3,0),IFERROR(VLOOKUP($B255,'COMPOSIÇÕES COMPLEMENTARES '!$C:$K,3,0),"")))</f>
        <v>UN</v>
      </c>
      <c r="E255" s="185">
        <v>1</v>
      </c>
      <c r="F255" s="186">
        <f>IF($B255="","",IFERROR(VLOOKUP($B255,SERVIÇOS!$A:$F,4,0),IFERROR(VLOOKUP($B255,'COMPOSIÇÕES COMPLEMENTARES '!$C:$K,6,0),"")))</f>
        <v>51.87</v>
      </c>
      <c r="G255" s="186">
        <f>IF($B255="","",IFERROR(VLOOKUP($B255,SERVIÇOS!$A:$F,5,0),IFERROR(VLOOKUP($B255,'COMPOSIÇÕES COMPLEMENTARES '!$C:$K,7,0),"")))</f>
        <v>20.49</v>
      </c>
      <c r="H255" s="186">
        <f t="shared" si="64"/>
        <v>72.36</v>
      </c>
      <c r="I255" s="186">
        <f t="shared" si="65"/>
        <v>51.87</v>
      </c>
      <c r="J255" s="186">
        <f t="shared" si="66"/>
        <v>20.49</v>
      </c>
      <c r="K255" s="186">
        <f t="shared" si="67"/>
        <v>72.36</v>
      </c>
      <c r="L255" s="186"/>
      <c r="M255" s="565" t="s">
        <v>11699</v>
      </c>
      <c r="N255" s="185">
        <v>1</v>
      </c>
      <c r="O255" s="178">
        <v>1</v>
      </c>
      <c r="P255" s="177">
        <f t="shared" si="58"/>
        <v>0</v>
      </c>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9">
        <f t="shared" si="68"/>
        <v>102137</v>
      </c>
      <c r="AL255" s="179">
        <v>0</v>
      </c>
    </row>
    <row r="256" spans="1:38" s="180" customFormat="1" ht="30">
      <c r="A256" s="181" t="s">
        <v>518</v>
      </c>
      <c r="B256" s="182">
        <v>94796</v>
      </c>
      <c r="C256" s="195" t="str">
        <f>IF($B256="","",IFERROR(VLOOKUP($B256,SERVIÇOS!$A:$F,2,0),IFERROR(VLOOKUP($B256,'COMPOSIÇÕES COMPLEMENTARES '!$C:$K,2,0),"")))</f>
        <v>TORNEIRA DE BOIA PARA CAIXA D'ÁGUA, ROSCÁVEL, 3/4" - FORNECIMENTO E INSTALAÇÃO. AF_08/2021</v>
      </c>
      <c r="D256" s="184" t="str">
        <f>IF($B256="","",IFERROR(VLOOKUP($B256,SERVIÇOS!$A:$F,3,0),IFERROR(VLOOKUP($B256,'COMPOSIÇÕES COMPLEMENTARES '!$C:$K,3,0),"")))</f>
        <v>UN</v>
      </c>
      <c r="E256" s="185">
        <v>1</v>
      </c>
      <c r="F256" s="186">
        <f>IF($B256="","",IFERROR(VLOOKUP($B256,SERVIÇOS!$A:$F,4,0),IFERROR(VLOOKUP($B256,'COMPOSIÇÕES COMPLEMENTARES '!$C:$K,6,0),"")))</f>
        <v>31.7</v>
      </c>
      <c r="G256" s="186">
        <f>IF($B256="","",IFERROR(VLOOKUP($B256,SERVIÇOS!$A:$F,5,0),IFERROR(VLOOKUP($B256,'COMPOSIÇÕES COMPLEMENTARES '!$C:$K,7,0),"")))</f>
        <v>6.07</v>
      </c>
      <c r="H256" s="186">
        <f t="shared" si="64"/>
        <v>37.769999999999996</v>
      </c>
      <c r="I256" s="186">
        <f t="shared" si="65"/>
        <v>31.7</v>
      </c>
      <c r="J256" s="186">
        <f t="shared" si="66"/>
        <v>6.07</v>
      </c>
      <c r="K256" s="186">
        <f t="shared" si="67"/>
        <v>37.770000000000003</v>
      </c>
      <c r="L256" s="186"/>
      <c r="M256" s="565"/>
      <c r="N256" s="185">
        <v>1</v>
      </c>
      <c r="O256" s="178">
        <v>1</v>
      </c>
      <c r="P256" s="177">
        <f t="shared" si="58"/>
        <v>0</v>
      </c>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9">
        <f t="shared" si="68"/>
        <v>94796</v>
      </c>
      <c r="AL256" s="179">
        <v>0</v>
      </c>
    </row>
    <row r="257" spans="1:38" s="225" customFormat="1" ht="30">
      <c r="A257" s="181" t="s">
        <v>519</v>
      </c>
      <c r="B257" s="218">
        <v>89371</v>
      </c>
      <c r="C257" s="219" t="str">
        <f>IF($B257="","",IFERROR(VLOOKUP($B257,SERVIÇOS!$A:$F,2,0),IFERROR(VLOOKUP($B257,'COMPOSIÇÕES COMPLEMENTARES '!$C:$K,2,0),"")))</f>
        <v>LUVA, PVC, SOLDÁVEL, DN 20MM, INSTALADO EM RAMAL OU SUB-RAMAL DE ÁGUA - FORNECIMENTO E INSTALAÇÃO. AF_12/2014</v>
      </c>
      <c r="D257" s="220" t="str">
        <f>IF($B257="","",IFERROR(VLOOKUP($B257,SERVIÇOS!$A:$F,3,0),IFERROR(VLOOKUP($B257,'COMPOSIÇÕES COMPLEMENTARES '!$C:$K,3,0),"")))</f>
        <v>UN</v>
      </c>
      <c r="E257" s="221">
        <v>1</v>
      </c>
      <c r="F257" s="222">
        <f>IF($B257="","",IFERROR(VLOOKUP($B257,SERVIÇOS!$A:$F,4,0),IFERROR(VLOOKUP($B257,'COMPOSIÇÕES COMPLEMENTARES '!$C:$K,6,0),"")))</f>
        <v>2.91</v>
      </c>
      <c r="G257" s="222">
        <f>IF($B257="","",IFERROR(VLOOKUP($B257,SERVIÇOS!$A:$F,5,0),IFERROR(VLOOKUP($B257,'COMPOSIÇÕES COMPLEMENTARES '!$C:$K,7,0),"")))</f>
        <v>2.76</v>
      </c>
      <c r="H257" s="222">
        <f t="shared" si="64"/>
        <v>5.67</v>
      </c>
      <c r="I257" s="222">
        <f t="shared" si="65"/>
        <v>2.91</v>
      </c>
      <c r="J257" s="222">
        <f t="shared" si="66"/>
        <v>2.76</v>
      </c>
      <c r="K257" s="222">
        <f t="shared" si="67"/>
        <v>5.67</v>
      </c>
      <c r="L257" s="222"/>
      <c r="M257" s="570"/>
      <c r="N257" s="221">
        <v>1</v>
      </c>
      <c r="O257" s="223">
        <v>1</v>
      </c>
      <c r="P257" s="177">
        <f t="shared" si="58"/>
        <v>0</v>
      </c>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4">
        <f t="shared" si="68"/>
        <v>89371</v>
      </c>
      <c r="AL257" s="224">
        <v>0</v>
      </c>
    </row>
    <row r="258" spans="1:38" s="180" customFormat="1" ht="30">
      <c r="A258" s="181" t="s">
        <v>520</v>
      </c>
      <c r="B258" s="182" t="s">
        <v>521</v>
      </c>
      <c r="C258" s="195" t="str">
        <f>IF($B258="","",IFERROR(VLOOKUP($B258,SERVIÇOS!$A:$F,2,0),IFERROR(VLOOKUP($B258,'COMPOSIÇÕES COMPLEMENTARES '!$C:$K,2,0),"")))</f>
        <v>PRESSURIZADOR AUTOMATICO COM PRESSOSTATO PARA REDE DE TORNEIRAS - RP18 COM POTENCIA 0,5 HP</v>
      </c>
      <c r="D258" s="184" t="str">
        <f>IF($B258="","",IFERROR(VLOOKUP($B258,SERVIÇOS!$A:$F,3,0),IFERROR(VLOOKUP($B258,'COMPOSIÇÕES COMPLEMENTARES '!$C:$K,3,0),"")))</f>
        <v>UN</v>
      </c>
      <c r="E258" s="185">
        <v>1</v>
      </c>
      <c r="F258" s="186">
        <f>IF($B258="","",IFERROR(VLOOKUP($B258,SERVIÇOS!$A:$F,4,0),IFERROR(VLOOKUP($B258,'COMPOSIÇÕES COMPLEMENTARES '!$C:$K,6,0),"")))</f>
        <v>2827.22</v>
      </c>
      <c r="G258" s="186">
        <f>IF($B258="","",IFERROR(VLOOKUP($B258,SERVIÇOS!$A:$F,5,0),IFERROR(VLOOKUP($B258,'COMPOSIÇÕES COMPLEMENTARES '!$C:$K,7,0),"")))</f>
        <v>31.98</v>
      </c>
      <c r="H258" s="186">
        <f t="shared" si="64"/>
        <v>2859.2</v>
      </c>
      <c r="I258" s="186">
        <f t="shared" si="65"/>
        <v>2827.22</v>
      </c>
      <c r="J258" s="186">
        <f t="shared" si="66"/>
        <v>31.98</v>
      </c>
      <c r="K258" s="186">
        <f t="shared" si="67"/>
        <v>2859.2</v>
      </c>
      <c r="L258" s="186"/>
      <c r="M258" s="565"/>
      <c r="N258" s="185">
        <v>1</v>
      </c>
      <c r="O258" s="178">
        <v>1</v>
      </c>
      <c r="P258" s="177">
        <f t="shared" si="58"/>
        <v>0</v>
      </c>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9" t="e">
        <f t="shared" si="68"/>
        <v>#VALUE!</v>
      </c>
      <c r="AL258" s="179">
        <v>0</v>
      </c>
    </row>
    <row r="259" spans="1:38" s="180" customFormat="1" ht="15" customHeight="1">
      <c r="A259" s="181" t="s">
        <v>522</v>
      </c>
      <c r="B259" s="182" t="s">
        <v>523</v>
      </c>
      <c r="C259" s="195" t="str">
        <f>IF($B259="","",IFERROR(VLOOKUP($B259,SERVIÇOS!$A:$F,2,0),IFERROR(VLOOKUP($B259,'COMPOSIÇÕES COMPLEMENTARES '!$C:$K,2,0),"")))</f>
        <v>FREIO D'ÁGUA MARCA 3P TECHNIK</v>
      </c>
      <c r="D259" s="184" t="str">
        <f>IF($B259="","",IFERROR(VLOOKUP($B259,SERVIÇOS!$A:$F,3,0),IFERROR(VLOOKUP($B259,'COMPOSIÇÕES COMPLEMENTARES '!$C:$K,3,0),"")))</f>
        <v>UN</v>
      </c>
      <c r="E259" s="185">
        <v>1</v>
      </c>
      <c r="F259" s="186">
        <f>IF($B259="","",IFERROR(VLOOKUP($B259,SERVIÇOS!$A:$F,4,0),IFERROR(VLOOKUP($B259,'COMPOSIÇÕES COMPLEMENTARES '!$C:$K,6,0),"")))</f>
        <v>111.87</v>
      </c>
      <c r="G259" s="186">
        <f>IF($B259="","",IFERROR(VLOOKUP($B259,SERVIÇOS!$A:$F,5,0),IFERROR(VLOOKUP($B259,'COMPOSIÇÕES COMPLEMENTARES '!$C:$K,7,0),"")))</f>
        <v>31.98</v>
      </c>
      <c r="H259" s="186">
        <f t="shared" si="64"/>
        <v>143.85</v>
      </c>
      <c r="I259" s="186">
        <f t="shared" si="65"/>
        <v>111.87</v>
      </c>
      <c r="J259" s="186">
        <f t="shared" si="66"/>
        <v>31.98</v>
      </c>
      <c r="K259" s="186">
        <f t="shared" si="67"/>
        <v>143.85</v>
      </c>
      <c r="L259" s="186"/>
      <c r="M259" s="565"/>
      <c r="N259" s="185">
        <v>1</v>
      </c>
      <c r="O259" s="178">
        <v>1</v>
      </c>
      <c r="P259" s="177">
        <f t="shared" si="58"/>
        <v>0</v>
      </c>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9" t="e">
        <f t="shared" si="68"/>
        <v>#VALUE!</v>
      </c>
      <c r="AL259" s="179">
        <v>0</v>
      </c>
    </row>
    <row r="260" spans="1:38" s="180" customFormat="1" ht="15" customHeight="1">
      <c r="A260" s="181" t="s">
        <v>524</v>
      </c>
      <c r="B260" s="182" t="s">
        <v>525</v>
      </c>
      <c r="C260" s="195" t="str">
        <f>IF($B260="","",IFERROR(VLOOKUP($B260,SERVIÇOS!$A:$F,2,0),IFERROR(VLOOKUP($B260,'COMPOSIÇÕES COMPLEMENTARES '!$C:$K,2,0),"")))</f>
        <v>CONJUNTO FLUTUANTE DE SUCÇÃO 1" 3P TECHNIK</v>
      </c>
      <c r="D260" s="184" t="str">
        <f>IF($B260="","",IFERROR(VLOOKUP($B260,SERVIÇOS!$A:$F,3,0),IFERROR(VLOOKUP($B260,'COMPOSIÇÕES COMPLEMENTARES '!$C:$K,3,0),"")))</f>
        <v>UN</v>
      </c>
      <c r="E260" s="185">
        <v>1</v>
      </c>
      <c r="F260" s="186">
        <f>IF($B260="","",IFERROR(VLOOKUP($B260,SERVIÇOS!$A:$F,4,0),IFERROR(VLOOKUP($B260,'COMPOSIÇÕES COMPLEMENTARES '!$C:$K,6,0),"")))</f>
        <v>381.14</v>
      </c>
      <c r="G260" s="186">
        <f>IF($B260="","",IFERROR(VLOOKUP($B260,SERVIÇOS!$A:$F,5,0),IFERROR(VLOOKUP($B260,'COMPOSIÇÕES COMPLEMENTARES '!$C:$K,7,0),"")))</f>
        <v>31.98</v>
      </c>
      <c r="H260" s="186">
        <f t="shared" si="64"/>
        <v>413.12</v>
      </c>
      <c r="I260" s="186">
        <f t="shared" si="65"/>
        <v>381.14</v>
      </c>
      <c r="J260" s="186">
        <f t="shared" si="66"/>
        <v>31.98</v>
      </c>
      <c r="K260" s="186">
        <f t="shared" si="67"/>
        <v>413.12</v>
      </c>
      <c r="L260" s="186"/>
      <c r="M260" s="565"/>
      <c r="N260" s="185">
        <v>1</v>
      </c>
      <c r="O260" s="178">
        <v>1</v>
      </c>
      <c r="P260" s="177">
        <f t="shared" si="58"/>
        <v>0</v>
      </c>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9" t="e">
        <f t="shared" si="68"/>
        <v>#VALUE!</v>
      </c>
      <c r="AL260" s="179">
        <v>0</v>
      </c>
    </row>
    <row r="261" spans="1:38" s="180" customFormat="1" ht="15" customHeight="1">
      <c r="A261" s="181" t="s">
        <v>526</v>
      </c>
      <c r="B261" s="182" t="s">
        <v>527</v>
      </c>
      <c r="C261" s="195" t="str">
        <f>IF($B261="","",IFERROR(VLOOKUP($B261,SERVIÇOS!$A:$F,2,0),IFERROR(VLOOKUP($B261,'COMPOSIÇÕES COMPLEMENTARES '!$C:$K,2,0),"")))</f>
        <v xml:space="preserve">SIFÃO LADRÃO </v>
      </c>
      <c r="D261" s="184" t="str">
        <f>IF($B261="","",IFERROR(VLOOKUP($B261,SERVIÇOS!$A:$F,3,0),IFERROR(VLOOKUP($B261,'COMPOSIÇÕES COMPLEMENTARES '!$C:$K,3,0),"")))</f>
        <v>UN</v>
      </c>
      <c r="E261" s="185">
        <v>1</v>
      </c>
      <c r="F261" s="186">
        <f>IF($B261="","",IFERROR(VLOOKUP($B261,SERVIÇOS!$A:$F,4,0),IFERROR(VLOOKUP($B261,'COMPOSIÇÕES COMPLEMENTARES '!$C:$K,6,0),"")))</f>
        <v>381.14</v>
      </c>
      <c r="G261" s="186">
        <f>IF($B261="","",IFERROR(VLOOKUP($B261,SERVIÇOS!$A:$F,5,0),IFERROR(VLOOKUP($B261,'COMPOSIÇÕES COMPLEMENTARES '!$C:$K,7,0),"")))</f>
        <v>31.98</v>
      </c>
      <c r="H261" s="186">
        <f t="shared" si="64"/>
        <v>413.12</v>
      </c>
      <c r="I261" s="186">
        <f t="shared" si="65"/>
        <v>381.14</v>
      </c>
      <c r="J261" s="186">
        <f t="shared" si="66"/>
        <v>31.98</v>
      </c>
      <c r="K261" s="186">
        <f t="shared" si="67"/>
        <v>413.12</v>
      </c>
      <c r="L261" s="186"/>
      <c r="M261" s="565"/>
      <c r="N261" s="185">
        <v>1</v>
      </c>
      <c r="O261" s="178">
        <v>1</v>
      </c>
      <c r="P261" s="177">
        <f t="shared" si="58"/>
        <v>0</v>
      </c>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9" t="e">
        <f t="shared" si="68"/>
        <v>#VALUE!</v>
      </c>
      <c r="AL261" s="179">
        <v>0</v>
      </c>
    </row>
    <row r="262" spans="1:38" s="180" customFormat="1" ht="15" customHeight="1">
      <c r="A262" s="181" t="s">
        <v>528</v>
      </c>
      <c r="B262" s="182" t="s">
        <v>529</v>
      </c>
      <c r="C262" s="195" t="str">
        <f>IF($B262="","",IFERROR(VLOOKUP($B262,SERVIÇOS!$A:$F,2,0),IFERROR(VLOOKUP($B262,'COMPOSIÇÕES COMPLEMENTARES '!$C:$K,2,0),"")))</f>
        <v xml:space="preserve">FILTRO VOLUMÉTRICO  VF1 </v>
      </c>
      <c r="D262" s="184" t="str">
        <f>IF($B262="","",IFERROR(VLOOKUP($B262,SERVIÇOS!$A:$F,3,0),IFERROR(VLOOKUP($B262,'COMPOSIÇÕES COMPLEMENTARES '!$C:$K,3,0),"")))</f>
        <v>UN</v>
      </c>
      <c r="E262" s="185">
        <v>1</v>
      </c>
      <c r="F262" s="186">
        <f>IF($B262="","",IFERROR(VLOOKUP($B262,SERVIÇOS!$A:$F,4,0),IFERROR(VLOOKUP($B262,'COMPOSIÇÕES COMPLEMENTARES '!$C:$K,6,0),"")))</f>
        <v>1519.79</v>
      </c>
      <c r="G262" s="186">
        <f>IF($B262="","",IFERROR(VLOOKUP($B262,SERVIÇOS!$A:$F,5,0),IFERROR(VLOOKUP($B262,'COMPOSIÇÕES COMPLEMENTARES '!$C:$K,7,0),"")))</f>
        <v>31.98</v>
      </c>
      <c r="H262" s="186">
        <f t="shared" si="64"/>
        <v>1551.77</v>
      </c>
      <c r="I262" s="186">
        <f t="shared" si="65"/>
        <v>1519.79</v>
      </c>
      <c r="J262" s="186">
        <f t="shared" si="66"/>
        <v>31.98</v>
      </c>
      <c r="K262" s="186">
        <f t="shared" si="67"/>
        <v>1551.77</v>
      </c>
      <c r="L262" s="186"/>
      <c r="M262" s="565"/>
      <c r="N262" s="185">
        <v>1</v>
      </c>
      <c r="O262" s="178">
        <v>1</v>
      </c>
      <c r="P262" s="177">
        <f t="shared" si="58"/>
        <v>0</v>
      </c>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9" t="e">
        <f t="shared" si="68"/>
        <v>#VALUE!</v>
      </c>
      <c r="AL262" s="179">
        <v>0</v>
      </c>
    </row>
    <row r="263" spans="1:38" s="180" customFormat="1" ht="15" customHeight="1">
      <c r="A263" s="181" t="s">
        <v>530</v>
      </c>
      <c r="B263" s="182" t="s">
        <v>531</v>
      </c>
      <c r="C263" s="195" t="str">
        <f>IF($B263="","",IFERROR(VLOOKUP($B263,SERVIÇOS!$A:$F,2,0),IFERROR(VLOOKUP($B263,'COMPOSIÇÕES COMPLEMENTARES '!$C:$K,2,0),"")))</f>
        <v>SISTEMA AUTOMÁTICO DE REALIMENTAÇÃO Ø 3/4" MARCA 3P TECHNIK CONTENDO: BÓIA AUTOMÁTICA DE NÍVEL E VÁLVULA SOLENÓIDE</v>
      </c>
      <c r="D263" s="184" t="str">
        <f>IF($B263="","",IFERROR(VLOOKUP($B263,SERVIÇOS!$A:$F,3,0),IFERROR(VLOOKUP($B263,'COMPOSIÇÕES COMPLEMENTARES '!$C:$K,3,0),"")))</f>
        <v>UN</v>
      </c>
      <c r="E263" s="185">
        <v>1</v>
      </c>
      <c r="F263" s="186">
        <f>IF($B263="","",IFERROR(VLOOKUP($B263,SERVIÇOS!$A:$F,4,0),IFERROR(VLOOKUP($B263,'COMPOSIÇÕES COMPLEMENTARES '!$C:$K,6,0),"")))</f>
        <v>78.27</v>
      </c>
      <c r="G263" s="186">
        <f>IF($B263="","",IFERROR(VLOOKUP($B263,SERVIÇOS!$A:$F,5,0),IFERROR(VLOOKUP($B263,'COMPOSIÇÕES COMPLEMENTARES '!$C:$K,7,0),"")))</f>
        <v>31.98</v>
      </c>
      <c r="H263" s="186">
        <f t="shared" si="64"/>
        <v>110.25</v>
      </c>
      <c r="I263" s="186">
        <f t="shared" si="65"/>
        <v>78.27</v>
      </c>
      <c r="J263" s="186">
        <f t="shared" si="66"/>
        <v>31.98</v>
      </c>
      <c r="K263" s="186">
        <f t="shared" si="67"/>
        <v>110.25</v>
      </c>
      <c r="L263" s="186"/>
      <c r="M263" s="565"/>
      <c r="N263" s="185">
        <v>1</v>
      </c>
      <c r="O263" s="178">
        <v>1</v>
      </c>
      <c r="P263" s="177">
        <f t="shared" si="58"/>
        <v>0</v>
      </c>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9" t="e">
        <f t="shared" si="68"/>
        <v>#VALUE!</v>
      </c>
      <c r="AL263" s="179">
        <v>0</v>
      </c>
    </row>
    <row r="264" spans="1:38" s="180" customFormat="1" ht="15" customHeight="1">
      <c r="A264" s="198" t="s">
        <v>532</v>
      </c>
      <c r="B264" s="199"/>
      <c r="C264" s="183" t="s">
        <v>533</v>
      </c>
      <c r="D264" s="200" t="str">
        <f>IF($B264="","",IFERROR(VLOOKUP($B264,SERVIÇOS!$A:$F,3,0),IFERROR(VLOOKUP($B264,'COMPOSIÇÕES COMPLEMENTARES '!$C:$K,3,0),"")))</f>
        <v/>
      </c>
      <c r="E264" s="201"/>
      <c r="F264" s="202" t="str">
        <f>IF($B264="","",IFERROR(VLOOKUP($B264,SERVIÇOS!$A:$F,4,0),IFERROR(VLOOKUP($B264,'COMPOSIÇÕES COMPLEMENTARES '!$C:$K,6,0),"")))</f>
        <v/>
      </c>
      <c r="G264" s="202" t="str">
        <f>IF($B264="","",IFERROR(VLOOKUP($B264,SERVIÇOS!$A:$F,5,0),IFERROR(VLOOKUP($B264,'COMPOSIÇÕES COMPLEMENTARES '!$C:$K,7,0),"")))</f>
        <v/>
      </c>
      <c r="H264" s="202" t="str">
        <f t="shared" si="64"/>
        <v/>
      </c>
      <c r="I264" s="202" t="str">
        <f t="shared" si="65"/>
        <v/>
      </c>
      <c r="J264" s="202" t="str">
        <f t="shared" si="66"/>
        <v/>
      </c>
      <c r="K264" s="202" t="str">
        <f t="shared" si="67"/>
        <v/>
      </c>
      <c r="L264" s="202"/>
      <c r="M264" s="565"/>
      <c r="N264" s="201"/>
      <c r="O264" s="178"/>
      <c r="P264" s="177">
        <f t="shared" si="58"/>
        <v>0</v>
      </c>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9">
        <f t="shared" si="68"/>
        <v>0</v>
      </c>
      <c r="AL264" s="179">
        <v>0</v>
      </c>
    </row>
    <row r="265" spans="1:38" s="180" customFormat="1" ht="30">
      <c r="A265" s="181" t="s">
        <v>534</v>
      </c>
      <c r="B265" s="182">
        <v>86915</v>
      </c>
      <c r="C265" s="195" t="str">
        <f>IF($B265="","",IFERROR(VLOOKUP($B265,SERVIÇOS!$A:$F,2,0),IFERROR(VLOOKUP($B265,'COMPOSIÇÕES COMPLEMENTARES '!$C:$K,2,0),"")))</f>
        <v>TORNEIRA CROMADA DE MESA, 1/2” OU 3/4”, PARA LAVATÓRIO, PADRÃO MÉDIO - FORNECIMENTO E INSTALAÇÃO. AF_01/2020</v>
      </c>
      <c r="D265" s="184" t="str">
        <f>IF($B265="","",IFERROR(VLOOKUP($B265,SERVIÇOS!$A:$F,3,0),IFERROR(VLOOKUP($B265,'COMPOSIÇÕES COMPLEMENTARES '!$C:$K,3,0),"")))</f>
        <v>UN</v>
      </c>
      <c r="E265" s="185">
        <v>16</v>
      </c>
      <c r="F265" s="186">
        <f>IF($B265="","",IFERROR(VLOOKUP($B265,SERVIÇOS!$A:$F,4,0),IFERROR(VLOOKUP($B265,'COMPOSIÇÕES COMPLEMENTARES '!$C:$K,6,0),"")))</f>
        <v>95.46</v>
      </c>
      <c r="G265" s="186">
        <f>IF($B265="","",IFERROR(VLOOKUP($B265,SERVIÇOS!$A:$F,5,0),IFERROR(VLOOKUP($B265,'COMPOSIÇÕES COMPLEMENTARES '!$C:$K,7,0),"")))</f>
        <v>2.1800000000000002</v>
      </c>
      <c r="H265" s="186">
        <f t="shared" si="64"/>
        <v>97.64</v>
      </c>
      <c r="I265" s="186">
        <f t="shared" si="65"/>
        <v>1527.36</v>
      </c>
      <c r="J265" s="186">
        <f t="shared" si="66"/>
        <v>34.880000000000003</v>
      </c>
      <c r="K265" s="186">
        <f t="shared" si="67"/>
        <v>1562.24</v>
      </c>
      <c r="L265" s="186"/>
      <c r="M265" s="565"/>
      <c r="N265" s="185">
        <v>16</v>
      </c>
      <c r="O265" s="178">
        <v>16</v>
      </c>
      <c r="P265" s="177">
        <f t="shared" si="58"/>
        <v>0</v>
      </c>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9">
        <f t="shared" si="68"/>
        <v>86915</v>
      </c>
      <c r="AL265" s="179">
        <v>0</v>
      </c>
    </row>
    <row r="266" spans="1:38" s="180" customFormat="1" ht="30">
      <c r="A266" s="181" t="s">
        <v>535</v>
      </c>
      <c r="B266" s="182">
        <v>86909</v>
      </c>
      <c r="C266" s="195" t="str">
        <f>IF($B266="","",IFERROR(VLOOKUP($B266,SERVIÇOS!$A:$F,2,0),IFERROR(VLOOKUP($B266,'COMPOSIÇÕES COMPLEMENTARES '!$C:$K,2,0),"")))</f>
        <v>TORNEIRA CROMADA TUBO MÓVEL, DE MESA, 1/2” OU 3/4”, PARA PIA DE COZINHA, PADRÃO ALTO - FORNECIMENTO E INSTALAÇÃO. AF_01/2020</v>
      </c>
      <c r="D266" s="184" t="str">
        <f>IF($B266="","",IFERROR(VLOOKUP($B266,SERVIÇOS!$A:$F,3,0),IFERROR(VLOOKUP($B266,'COMPOSIÇÕES COMPLEMENTARES '!$C:$K,3,0),"")))</f>
        <v>UN</v>
      </c>
      <c r="E266" s="185">
        <v>13</v>
      </c>
      <c r="F266" s="186">
        <f>IF($B266="","",IFERROR(VLOOKUP($B266,SERVIÇOS!$A:$F,4,0),IFERROR(VLOOKUP($B266,'COMPOSIÇÕES COMPLEMENTARES '!$C:$K,6,0),"")))</f>
        <v>85.51</v>
      </c>
      <c r="G266" s="186">
        <f>IF($B266="","",IFERROR(VLOOKUP($B266,SERVIÇOS!$A:$F,5,0),IFERROR(VLOOKUP($B266,'COMPOSIÇÕES COMPLEMENTARES '!$C:$K,7,0),"")))</f>
        <v>3.8</v>
      </c>
      <c r="H266" s="186">
        <f t="shared" si="64"/>
        <v>89.31</v>
      </c>
      <c r="I266" s="186">
        <f t="shared" si="65"/>
        <v>1111.6300000000001</v>
      </c>
      <c r="J266" s="186">
        <f t="shared" si="66"/>
        <v>49.4</v>
      </c>
      <c r="K266" s="186">
        <f t="shared" si="67"/>
        <v>1161.03</v>
      </c>
      <c r="L266" s="186"/>
      <c r="M266" s="565"/>
      <c r="N266" s="185">
        <v>13</v>
      </c>
      <c r="O266" s="178">
        <v>13</v>
      </c>
      <c r="P266" s="177">
        <f t="shared" si="58"/>
        <v>0</v>
      </c>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9">
        <f t="shared" si="68"/>
        <v>86909</v>
      </c>
      <c r="AL266" s="179">
        <v>0</v>
      </c>
    </row>
    <row r="267" spans="1:38" s="180" customFormat="1" ht="15" customHeight="1">
      <c r="A267" s="181" t="s">
        <v>536</v>
      </c>
      <c r="B267" s="182" t="s">
        <v>537</v>
      </c>
      <c r="C267" s="195" t="str">
        <f>IF($B267="","",IFERROR(VLOOKUP($B267,SERVIÇOS!$A:$F,2,0),IFERROR(VLOOKUP($B267,'COMPOSIÇÕES COMPLEMENTARES '!$C:$K,2,0),"")))</f>
        <v>TORNEIRA COM ACIONAMENTO RESTRITO</v>
      </c>
      <c r="D267" s="184" t="str">
        <f>IF($B267="","",IFERROR(VLOOKUP($B267,SERVIÇOS!$A:$F,3,0),IFERROR(VLOOKUP($B267,'COMPOSIÇÕES COMPLEMENTARES '!$C:$K,3,0),"")))</f>
        <v>UN</v>
      </c>
      <c r="E267" s="185">
        <v>8</v>
      </c>
      <c r="F267" s="186">
        <f>IF($B267="","",IFERROR(VLOOKUP($B267,SERVIÇOS!$A:$F,4,0),IFERROR(VLOOKUP($B267,'COMPOSIÇÕES COMPLEMENTARES '!$C:$K,6,0),"")))</f>
        <v>51.29</v>
      </c>
      <c r="G267" s="186">
        <f>IF($B267="","",IFERROR(VLOOKUP($B267,SERVIÇOS!$A:$F,5,0),IFERROR(VLOOKUP($B267,'COMPOSIÇÕES COMPLEMENTARES '!$C:$K,7,0),"")))</f>
        <v>12.79</v>
      </c>
      <c r="H267" s="186">
        <f t="shared" si="64"/>
        <v>64.08</v>
      </c>
      <c r="I267" s="186">
        <f t="shared" si="65"/>
        <v>410.32</v>
      </c>
      <c r="J267" s="186">
        <f t="shared" si="66"/>
        <v>102.32</v>
      </c>
      <c r="K267" s="186">
        <f t="shared" si="67"/>
        <v>512.64</v>
      </c>
      <c r="L267" s="186"/>
      <c r="M267" s="565"/>
      <c r="N267" s="185">
        <v>8</v>
      </c>
      <c r="O267" s="178">
        <v>8</v>
      </c>
      <c r="P267" s="177">
        <f t="shared" si="58"/>
        <v>0</v>
      </c>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9" t="e">
        <f t="shared" si="68"/>
        <v>#VALUE!</v>
      </c>
      <c r="AL267" s="179">
        <v>0</v>
      </c>
    </row>
    <row r="268" spans="1:38" s="180" customFormat="1" ht="15" customHeight="1">
      <c r="A268" s="181" t="s">
        <v>538</v>
      </c>
      <c r="B268" s="182" t="s">
        <v>539</v>
      </c>
      <c r="C268" s="195" t="str">
        <f>IF($B268="","",IFERROR(VLOOKUP($B268,SERVIÇOS!$A:$F,2,0),IFERROR(VLOOKUP($B268,'COMPOSIÇÕES COMPLEMENTARES '!$C:$K,2,0),"")))</f>
        <v>BEBEDOURO</v>
      </c>
      <c r="D268" s="184" t="str">
        <f>IF($B268="","",IFERROR(VLOOKUP($B268,SERVIÇOS!$A:$F,3,0),IFERROR(VLOOKUP($B268,'COMPOSIÇÕES COMPLEMENTARES '!$C:$K,3,0),"")))</f>
        <v>UN</v>
      </c>
      <c r="E268" s="185">
        <v>2</v>
      </c>
      <c r="F268" s="186">
        <f>IF($B268="","",IFERROR(VLOOKUP($B268,SERVIÇOS!$A:$F,4,0),IFERROR(VLOOKUP($B268,'COMPOSIÇÕES COMPLEMENTARES '!$C:$K,6,0),"")))</f>
        <v>1101.92</v>
      </c>
      <c r="G268" s="186">
        <f>IF($B268="","",IFERROR(VLOOKUP($B268,SERVIÇOS!$A:$F,5,0),IFERROR(VLOOKUP($B268,'COMPOSIÇÕES COMPLEMENTARES '!$C:$K,7,0),"")))</f>
        <v>20.79</v>
      </c>
      <c r="H268" s="186">
        <f t="shared" si="64"/>
        <v>1122.71</v>
      </c>
      <c r="I268" s="186">
        <f t="shared" si="65"/>
        <v>2203.84</v>
      </c>
      <c r="J268" s="186">
        <f t="shared" si="66"/>
        <v>41.58</v>
      </c>
      <c r="K268" s="186">
        <f t="shared" si="67"/>
        <v>2245.42</v>
      </c>
      <c r="L268" s="186"/>
      <c r="M268" s="565"/>
      <c r="N268" s="185">
        <v>2</v>
      </c>
      <c r="O268" s="178">
        <v>2</v>
      </c>
      <c r="P268" s="177">
        <f t="shared" ref="P268:P331" si="69">O268-N268</f>
        <v>0</v>
      </c>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9" t="e">
        <f t="shared" si="68"/>
        <v>#VALUE!</v>
      </c>
      <c r="AL268" s="179">
        <v>0</v>
      </c>
    </row>
    <row r="269" spans="1:38" s="180" customFormat="1" ht="15" customHeight="1">
      <c r="A269" s="181" t="s">
        <v>540</v>
      </c>
      <c r="B269" s="182" t="s">
        <v>541</v>
      </c>
      <c r="C269" s="195" t="str">
        <f>IF($B269="","",IFERROR(VLOOKUP($B269,SERVIÇOS!$A:$F,2,0),IFERROR(VLOOKUP($B269,'COMPOSIÇÕES COMPLEMENTARES '!$C:$K,2,0),"")))</f>
        <v>DUCHA HIGIENICA</v>
      </c>
      <c r="D269" s="184" t="str">
        <f>IF($B269="","",IFERROR(VLOOKUP($B269,SERVIÇOS!$A:$F,3,0),IFERROR(VLOOKUP($B269,'COMPOSIÇÕES COMPLEMENTARES '!$C:$K,3,0),"")))</f>
        <v>UN</v>
      </c>
      <c r="E269" s="185">
        <v>1</v>
      </c>
      <c r="F269" s="186">
        <f>IF($B269="","",IFERROR(VLOOKUP($B269,SERVIÇOS!$A:$F,4,0),IFERROR(VLOOKUP($B269,'COMPOSIÇÕES COMPLEMENTARES '!$C:$K,6,0),"")))</f>
        <v>105.66</v>
      </c>
      <c r="G269" s="186">
        <f>IF($B269="","",IFERROR(VLOOKUP($B269,SERVIÇOS!$A:$F,5,0),IFERROR(VLOOKUP($B269,'COMPOSIÇÕES COMPLEMENTARES '!$C:$K,7,0),"")))</f>
        <v>15.99</v>
      </c>
      <c r="H269" s="186">
        <f t="shared" si="64"/>
        <v>121.64999999999999</v>
      </c>
      <c r="I269" s="186">
        <f t="shared" si="65"/>
        <v>105.66</v>
      </c>
      <c r="J269" s="186">
        <f t="shared" si="66"/>
        <v>15.99</v>
      </c>
      <c r="K269" s="186">
        <f t="shared" si="67"/>
        <v>121.65</v>
      </c>
      <c r="L269" s="186"/>
      <c r="M269" s="565"/>
      <c r="N269" s="185">
        <v>1</v>
      </c>
      <c r="O269" s="178">
        <v>1</v>
      </c>
      <c r="P269" s="177">
        <f t="shared" si="69"/>
        <v>0</v>
      </c>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9" t="e">
        <f t="shared" si="68"/>
        <v>#VALUE!</v>
      </c>
      <c r="AL269" s="179">
        <v>0</v>
      </c>
    </row>
    <row r="270" spans="1:38" s="180" customFormat="1" ht="15" customHeight="1">
      <c r="A270" s="198" t="s">
        <v>542</v>
      </c>
      <c r="B270" s="199"/>
      <c r="C270" s="183" t="s">
        <v>543</v>
      </c>
      <c r="D270" s="200" t="str">
        <f>IF($B270="","",IFERROR(VLOOKUP($B270,SERVIÇOS!$A:$F,3,0),IFERROR(VLOOKUP($B270,'COMPOSIÇÕES COMPLEMENTARES '!$C:$K,3,0),"")))</f>
        <v/>
      </c>
      <c r="E270" s="201"/>
      <c r="F270" s="202" t="str">
        <f>IF($B270="","",IFERROR(VLOOKUP($B270,SERVIÇOS!$A:$F,4,0),IFERROR(VLOOKUP($B270,'COMPOSIÇÕES COMPLEMENTARES '!$C:$K,6,0),"")))</f>
        <v/>
      </c>
      <c r="G270" s="202" t="str">
        <f>IF($B270="","",IFERROR(VLOOKUP($B270,SERVIÇOS!$A:$F,5,0),IFERROR(VLOOKUP($B270,'COMPOSIÇÕES COMPLEMENTARES '!$C:$K,7,0),"")))</f>
        <v/>
      </c>
      <c r="H270" s="202" t="str">
        <f t="shared" si="64"/>
        <v/>
      </c>
      <c r="I270" s="202" t="str">
        <f t="shared" si="65"/>
        <v/>
      </c>
      <c r="J270" s="202" t="str">
        <f t="shared" si="66"/>
        <v/>
      </c>
      <c r="K270" s="202" t="str">
        <f t="shared" si="67"/>
        <v/>
      </c>
      <c r="L270" s="202"/>
      <c r="M270" s="565"/>
      <c r="N270" s="201"/>
      <c r="O270" s="178"/>
      <c r="P270" s="177">
        <f t="shared" si="69"/>
        <v>0</v>
      </c>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9">
        <f t="shared" si="68"/>
        <v>0</v>
      </c>
      <c r="AL270" s="179">
        <v>0</v>
      </c>
    </row>
    <row r="271" spans="1:38" s="180" customFormat="1" ht="45" customHeight="1">
      <c r="A271" s="181" t="s">
        <v>544</v>
      </c>
      <c r="B271" s="182">
        <v>91784</v>
      </c>
      <c r="C271" s="195" t="str">
        <f>IF($B271="","",IFERROR(VLOOKUP($B271,SERVIÇOS!$A:$F,2,0),IFERROR(VLOOKUP($B271,'COMPOSIÇÕES COMPLEMENTARES '!$C:$K,2,0),"")))</f>
        <v>(COMPOSIÇÃO REPRESENTATIVA) DO SERVIÇO DE INSTALAÇÃO DE TUBOS DE PVC, SOLDÁVEL, ÁGUA FRIA, DN 20 MM (INSTALADO EM RAMAL, SUB-RAMAL OU RAMAL DE DISTRIBUIÇÃO), INCLUSIVE CONEXÕES, CORTES E FIXAÇÕES, PARA PRÉDIOS. AF_10/2015</v>
      </c>
      <c r="D271" s="184" t="str">
        <f>IF($B271="","",IFERROR(VLOOKUP($B271,SERVIÇOS!$A:$F,3,0),IFERROR(VLOOKUP($B271,'COMPOSIÇÕES COMPLEMENTARES '!$C:$K,3,0),"")))</f>
        <v>M</v>
      </c>
      <c r="E271" s="185">
        <v>6</v>
      </c>
      <c r="F271" s="186">
        <f>IF($B271="","",IFERROR(VLOOKUP($B271,SERVIÇOS!$A:$F,4,0),IFERROR(VLOOKUP($B271,'COMPOSIÇÕES COMPLEMENTARES '!$C:$K,6,0),"")))</f>
        <v>20.66</v>
      </c>
      <c r="G271" s="186">
        <f>IF($B271="","",IFERROR(VLOOKUP($B271,SERVIÇOS!$A:$F,5,0),IFERROR(VLOOKUP($B271,'COMPOSIÇÕES COMPLEMENTARES '!$C:$K,7,0),"")))</f>
        <v>23.33</v>
      </c>
      <c r="H271" s="186">
        <f t="shared" si="64"/>
        <v>43.989999999999995</v>
      </c>
      <c r="I271" s="186">
        <f t="shared" si="65"/>
        <v>123.96</v>
      </c>
      <c r="J271" s="186">
        <f t="shared" si="66"/>
        <v>139.97999999999999</v>
      </c>
      <c r="K271" s="186">
        <f t="shared" si="67"/>
        <v>263.94</v>
      </c>
      <c r="L271" s="186"/>
      <c r="M271" s="565"/>
      <c r="N271" s="185">
        <v>6</v>
      </c>
      <c r="O271" s="178">
        <v>6</v>
      </c>
      <c r="P271" s="177">
        <f t="shared" si="69"/>
        <v>0</v>
      </c>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9">
        <f t="shared" si="68"/>
        <v>91784</v>
      </c>
      <c r="AL271" s="179">
        <v>0</v>
      </c>
    </row>
    <row r="272" spans="1:38" s="180" customFormat="1" ht="45" customHeight="1">
      <c r="A272" s="181" t="s">
        <v>545</v>
      </c>
      <c r="B272" s="182">
        <v>91785</v>
      </c>
      <c r="C272" s="195" t="str">
        <f>IF($B272="","",IFERROR(VLOOKUP($B272,SERVIÇOS!$A:$F,2,0),IFERROR(VLOOKUP($B272,'COMPOSIÇÕES COMPLEMENTARES '!$C:$K,2,0),"")))</f>
        <v>(COMPOSIÇÃO REPRESENTATIVA) DO SERVIÇO DE INSTALAÇÃO DE TUBOS DE PVC, SOLDÁVEL, ÁGUA FRIA, DN 25 MM (INSTALADO EM RAMAL, SUB-RAMAL, RAMAL DE DISTRIBUIÇÃO OU PRUMADA), INCLUSIVE CONEXÕES, CORTES E FIXAÇÕES, PARA PRÉDIOS. AF_10/2015</v>
      </c>
      <c r="D272" s="184" t="str">
        <f>IF($B272="","",IFERROR(VLOOKUP($B272,SERVIÇOS!$A:$F,3,0),IFERROR(VLOOKUP($B272,'COMPOSIÇÕES COMPLEMENTARES '!$C:$K,3,0),"")))</f>
        <v>M</v>
      </c>
      <c r="E272" s="185">
        <v>260</v>
      </c>
      <c r="F272" s="186">
        <f>IF($B272="","",IFERROR(VLOOKUP($B272,SERVIÇOS!$A:$F,4,0),IFERROR(VLOOKUP($B272,'COMPOSIÇÕES COMPLEMENTARES '!$C:$K,6,0),"")))</f>
        <v>21.05</v>
      </c>
      <c r="G272" s="186">
        <f>IF($B272="","",IFERROR(VLOOKUP($B272,SERVIÇOS!$A:$F,5,0),IFERROR(VLOOKUP($B272,'COMPOSIÇÕES COMPLEMENTARES '!$C:$K,7,0),"")))</f>
        <v>22.67</v>
      </c>
      <c r="H272" s="186">
        <f t="shared" si="64"/>
        <v>43.72</v>
      </c>
      <c r="I272" s="186">
        <f t="shared" si="65"/>
        <v>5473</v>
      </c>
      <c r="J272" s="186">
        <f t="shared" si="66"/>
        <v>5894.2</v>
      </c>
      <c r="K272" s="186">
        <f t="shared" si="67"/>
        <v>11367.2</v>
      </c>
      <c r="L272" s="186"/>
      <c r="M272" s="565"/>
      <c r="N272" s="185">
        <v>270</v>
      </c>
      <c r="O272" s="178">
        <v>270</v>
      </c>
      <c r="P272" s="177">
        <f t="shared" si="69"/>
        <v>0</v>
      </c>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9">
        <f t="shared" si="68"/>
        <v>91785</v>
      </c>
      <c r="AL272" s="179">
        <v>0</v>
      </c>
    </row>
    <row r="273" spans="1:38" s="180" customFormat="1" ht="45" customHeight="1">
      <c r="A273" s="181" t="s">
        <v>546</v>
      </c>
      <c r="B273" s="182">
        <v>91786</v>
      </c>
      <c r="C273" s="195" t="str">
        <f>IF($B273="","",IFERROR(VLOOKUP($B273,SERVIÇOS!$A:$F,2,0),IFERROR(VLOOKUP($B273,'COMPOSIÇÕES COMPLEMENTARES '!$C:$K,2,0),"")))</f>
        <v>(COMPOSIÇÃO REPRESENTATIVA) DO SERVIÇO DE INSTALAÇÃO TUBOS DE PVC, SOLDÁVEL, ÁGUA FRIA, DN 32 MM (INSTALADO EM RAMAL, SUB-RAMAL, RAMAL DE DISTRIBUIÇÃO OU PRUMADA), INCLUSIVE CONEXÕES, CORTES E FIXAÇÕES, PARA PRÉDIOS. AF_10/2015</v>
      </c>
      <c r="D273" s="184" t="str">
        <f>IF($B273="","",IFERROR(VLOOKUP($B273,SERVIÇOS!$A:$F,3,0),IFERROR(VLOOKUP($B273,'COMPOSIÇÕES COMPLEMENTARES '!$C:$K,3,0),"")))</f>
        <v>M</v>
      </c>
      <c r="E273" s="185">
        <v>102</v>
      </c>
      <c r="F273" s="186">
        <f>IF($B273="","",IFERROR(VLOOKUP($B273,SERVIÇOS!$A:$F,4,0),IFERROR(VLOOKUP($B273,'COMPOSIÇÕES COMPLEMENTARES '!$C:$K,6,0),"")))</f>
        <v>23.94</v>
      </c>
      <c r="G273" s="186">
        <f>IF($B273="","",IFERROR(VLOOKUP($B273,SERVIÇOS!$A:$F,5,0),IFERROR(VLOOKUP($B273,'COMPOSIÇÕES COMPLEMENTARES '!$C:$K,7,0),"")))</f>
        <v>8.48</v>
      </c>
      <c r="H273" s="186">
        <f t="shared" si="64"/>
        <v>32.42</v>
      </c>
      <c r="I273" s="186">
        <f t="shared" si="65"/>
        <v>2441.88</v>
      </c>
      <c r="J273" s="186">
        <f t="shared" si="66"/>
        <v>864.96</v>
      </c>
      <c r="K273" s="186">
        <f t="shared" si="67"/>
        <v>3306.84</v>
      </c>
      <c r="L273" s="186"/>
      <c r="M273" s="565"/>
      <c r="N273" s="185">
        <v>102</v>
      </c>
      <c r="O273" s="178">
        <v>102</v>
      </c>
      <c r="P273" s="177">
        <f t="shared" si="69"/>
        <v>0</v>
      </c>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9">
        <f t="shared" si="68"/>
        <v>91786</v>
      </c>
      <c r="AL273" s="179">
        <v>0</v>
      </c>
    </row>
    <row r="274" spans="1:38" s="180" customFormat="1" ht="45">
      <c r="A274" s="181" t="s">
        <v>547</v>
      </c>
      <c r="B274" s="182">
        <v>91787</v>
      </c>
      <c r="C274" s="195" t="str">
        <f>IF($B274="","",IFERROR(VLOOKUP($B274,SERVIÇOS!$A:$F,2,0),IFERROR(VLOOKUP($B274,'COMPOSIÇÕES COMPLEMENTARES '!$C:$K,2,0),"")))</f>
        <v>(COMPOSIÇÃO REPRESENTATIVA) DO SERVIÇO DE INSTALAÇÃO DE TUBOS DE PVC, SOLDÁVEL, ÁGUA FRIA, DN 40 MM (INSTALADO EM PRUMADA), INCLUSIVE CONEXÕES, CORTES E FIXAÇÕES, PARA PRÉDIOS. AF_10/2015</v>
      </c>
      <c r="D274" s="184" t="str">
        <f>IF($B274="","",IFERROR(VLOOKUP($B274,SERVIÇOS!$A:$F,3,0),IFERROR(VLOOKUP($B274,'COMPOSIÇÕES COMPLEMENTARES '!$C:$K,3,0),"")))</f>
        <v>M</v>
      </c>
      <c r="E274" s="185">
        <v>15</v>
      </c>
      <c r="F274" s="186">
        <f>IF($B274="","",IFERROR(VLOOKUP($B274,SERVIÇOS!$A:$F,4,0),IFERROR(VLOOKUP($B274,'COMPOSIÇÕES COMPLEMENTARES '!$C:$K,6,0),"")))</f>
        <v>34.47</v>
      </c>
      <c r="G274" s="186">
        <f>IF($B274="","",IFERROR(VLOOKUP($B274,SERVIÇOS!$A:$F,5,0),IFERROR(VLOOKUP($B274,'COMPOSIÇÕES COMPLEMENTARES '!$C:$K,7,0),"")))</f>
        <v>3.82</v>
      </c>
      <c r="H274" s="186">
        <f t="shared" si="64"/>
        <v>38.29</v>
      </c>
      <c r="I274" s="186">
        <f t="shared" si="65"/>
        <v>517.04999999999995</v>
      </c>
      <c r="J274" s="186">
        <f t="shared" si="66"/>
        <v>57.3</v>
      </c>
      <c r="K274" s="186">
        <f t="shared" si="67"/>
        <v>574.35</v>
      </c>
      <c r="L274" s="186"/>
      <c r="M274" s="565"/>
      <c r="N274" s="185">
        <v>15</v>
      </c>
      <c r="O274" s="178">
        <v>15</v>
      </c>
      <c r="P274" s="177">
        <f t="shared" si="69"/>
        <v>0</v>
      </c>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9">
        <f t="shared" si="68"/>
        <v>91787</v>
      </c>
      <c r="AL274" s="179">
        <v>0</v>
      </c>
    </row>
    <row r="275" spans="1:38" s="180" customFormat="1" ht="45">
      <c r="A275" s="181" t="s">
        <v>548</v>
      </c>
      <c r="B275" s="182">
        <v>91788</v>
      </c>
      <c r="C275" s="195" t="str">
        <f>IF($B275="","",IFERROR(VLOOKUP($B275,SERVIÇOS!$A:$F,2,0),IFERROR(VLOOKUP($B275,'COMPOSIÇÕES COMPLEMENTARES '!$C:$K,2,0),"")))</f>
        <v>(COMPOSIÇÃO REPRESENTATIVA) DO SERVIÇO DE INSTALAÇÃO DE TUBOS DE PVC, SOLDÁVEL, ÁGUA FRIA, DN 50 MM (INSTALADO EM PRUMADA), INCLUSIVE CONEXÕES, CORTES E FIXAÇÕES, PARA PRÉDIOS. AF_10/2015</v>
      </c>
      <c r="D275" s="184" t="str">
        <f>IF($B275="","",IFERROR(VLOOKUP($B275,SERVIÇOS!$A:$F,3,0),IFERROR(VLOOKUP($B275,'COMPOSIÇÕES COMPLEMENTARES '!$C:$K,3,0),"")))</f>
        <v>M</v>
      </c>
      <c r="E275" s="185">
        <v>15</v>
      </c>
      <c r="F275" s="186">
        <f>IF($B275="","",IFERROR(VLOOKUP($B275,SERVIÇOS!$A:$F,4,0),IFERROR(VLOOKUP($B275,'COMPOSIÇÕES COMPLEMENTARES '!$C:$K,6,0),"")))</f>
        <v>41.56</v>
      </c>
      <c r="G275" s="186">
        <f>IF($B275="","",IFERROR(VLOOKUP($B275,SERVIÇOS!$A:$F,5,0),IFERROR(VLOOKUP($B275,'COMPOSIÇÕES COMPLEMENTARES '!$C:$K,7,0),"")))</f>
        <v>6.73</v>
      </c>
      <c r="H275" s="186">
        <f t="shared" si="64"/>
        <v>48.290000000000006</v>
      </c>
      <c r="I275" s="186">
        <f t="shared" si="65"/>
        <v>623.4</v>
      </c>
      <c r="J275" s="186">
        <f t="shared" si="66"/>
        <v>100.95</v>
      </c>
      <c r="K275" s="186">
        <f t="shared" si="67"/>
        <v>724.35</v>
      </c>
      <c r="L275" s="186"/>
      <c r="M275" s="565"/>
      <c r="N275" s="185">
        <v>15</v>
      </c>
      <c r="O275" s="178">
        <v>15</v>
      </c>
      <c r="P275" s="177">
        <f t="shared" si="69"/>
        <v>0</v>
      </c>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9">
        <f t="shared" si="68"/>
        <v>91788</v>
      </c>
      <c r="AL275" s="179">
        <v>0</v>
      </c>
    </row>
    <row r="276" spans="1:38" s="180" customFormat="1" ht="30">
      <c r="A276" s="181" t="s">
        <v>549</v>
      </c>
      <c r="B276" s="182" t="s">
        <v>550</v>
      </c>
      <c r="C276" s="195" t="str">
        <f>IF($B276="","",IFERROR(VLOOKUP($B276,SERVIÇOS!$A:$F,2,0),IFERROR(VLOOKUP($B276,'COMPOSIÇÕES COMPLEMENTARES '!$C:$K,2,0),"")))</f>
        <v>TUBO PVC SOLDAVEL AGUA FRIA DN 60MM, INCLUSIVE CONEXOES - FORNECIMENTO E INSTALACAO</v>
      </c>
      <c r="D276" s="184" t="str">
        <f>IF($B276="","",IFERROR(VLOOKUP($B276,SERVIÇOS!$A:$F,3,0),IFERROR(VLOOKUP($B276,'COMPOSIÇÕES COMPLEMENTARES '!$C:$K,3,0),"")))</f>
        <v>M</v>
      </c>
      <c r="E276" s="185">
        <v>6</v>
      </c>
      <c r="F276" s="186">
        <f>IF($B276="","",IFERROR(VLOOKUP($B276,SERVIÇOS!$A:$F,4,0),IFERROR(VLOOKUP($B276,'COMPOSIÇÕES COMPLEMENTARES '!$C:$K,6,0),"")))</f>
        <v>52.96</v>
      </c>
      <c r="G276" s="186">
        <f>IF($B276="","",IFERROR(VLOOKUP($B276,SERVIÇOS!$A:$F,5,0),IFERROR(VLOOKUP($B276,'COMPOSIÇÕES COMPLEMENTARES '!$C:$K,7,0),"")))</f>
        <v>22.38</v>
      </c>
      <c r="H276" s="186">
        <f t="shared" ref="H276:H307" si="70">IF(E276="","",F276+G276)</f>
        <v>75.34</v>
      </c>
      <c r="I276" s="186">
        <f t="shared" ref="I276:I307" si="71">IF(E276="","",ROUND((E276*F276),2))</f>
        <v>317.76</v>
      </c>
      <c r="J276" s="186">
        <f t="shared" ref="J276:J307" si="72">IF(E276="","",ROUND((E276*G276),2))</f>
        <v>134.28</v>
      </c>
      <c r="K276" s="186">
        <f t="shared" ref="K276:K307" si="73">IF(E276="","",ROUND((E276*H276),2))</f>
        <v>452.04</v>
      </c>
      <c r="L276" s="186"/>
      <c r="M276" s="565"/>
      <c r="N276" s="185">
        <v>6</v>
      </c>
      <c r="O276" s="178">
        <v>6</v>
      </c>
      <c r="P276" s="177">
        <f t="shared" si="69"/>
        <v>0</v>
      </c>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9" t="e">
        <f t="shared" ref="AK276:AK307" si="74">B276-AL276</f>
        <v>#VALUE!</v>
      </c>
      <c r="AL276" s="179">
        <v>0</v>
      </c>
    </row>
    <row r="277" spans="1:38" s="180" customFormat="1" ht="30">
      <c r="A277" s="181" t="s">
        <v>551</v>
      </c>
      <c r="B277" s="182" t="s">
        <v>552</v>
      </c>
      <c r="C277" s="195" t="str">
        <f>IF($B277="","",IFERROR(VLOOKUP($B277,SERVIÇOS!$A:$F,2,0),IFERROR(VLOOKUP($B277,'COMPOSIÇÕES COMPLEMENTARES '!$C:$K,2,0),"")))</f>
        <v>TUBO PVC SOLDAVEL AGUA FRIA DN 75MM, INCLUSIVE CONEXOES - FORNECIMENTO E INSTALACAO</v>
      </c>
      <c r="D277" s="184" t="str">
        <f>IF($B277="","",IFERROR(VLOOKUP($B277,SERVIÇOS!$A:$F,3,0),IFERROR(VLOOKUP($B277,'COMPOSIÇÕES COMPLEMENTARES '!$C:$K,3,0),"")))</f>
        <v>M</v>
      </c>
      <c r="E277" s="185">
        <v>6</v>
      </c>
      <c r="F277" s="186">
        <f>IF($B277="","",IFERROR(VLOOKUP($B277,SERVIÇOS!$A:$F,4,0),IFERROR(VLOOKUP($B277,'COMPOSIÇÕES COMPLEMENTARES '!$C:$K,6,0),"")))</f>
        <v>84.04</v>
      </c>
      <c r="G277" s="186">
        <f>IF($B277="","",IFERROR(VLOOKUP($B277,SERVIÇOS!$A:$F,5,0),IFERROR(VLOOKUP($B277,'COMPOSIÇÕES COMPLEMENTARES '!$C:$K,7,0),"")))</f>
        <v>25.59</v>
      </c>
      <c r="H277" s="186">
        <f t="shared" si="70"/>
        <v>109.63000000000001</v>
      </c>
      <c r="I277" s="186">
        <f t="shared" si="71"/>
        <v>504.24</v>
      </c>
      <c r="J277" s="186">
        <f t="shared" si="72"/>
        <v>153.54</v>
      </c>
      <c r="K277" s="186">
        <f t="shared" si="73"/>
        <v>657.78</v>
      </c>
      <c r="L277" s="186"/>
      <c r="M277" s="565"/>
      <c r="N277" s="185">
        <v>6</v>
      </c>
      <c r="O277" s="178">
        <v>6</v>
      </c>
      <c r="P277" s="177">
        <f t="shared" si="69"/>
        <v>0</v>
      </c>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9" t="e">
        <f t="shared" si="74"/>
        <v>#VALUE!</v>
      </c>
      <c r="AL277" s="179">
        <v>0</v>
      </c>
    </row>
    <row r="278" spans="1:38" s="180" customFormat="1" ht="15" customHeight="1">
      <c r="A278" s="198" t="s">
        <v>553</v>
      </c>
      <c r="B278" s="199"/>
      <c r="C278" s="183" t="s">
        <v>554</v>
      </c>
      <c r="D278" s="200" t="str">
        <f>IF($B278="","",IFERROR(VLOOKUP($B278,SERVIÇOS!$A:$F,3,0),IFERROR(VLOOKUP($B278,'COMPOSIÇÕES COMPLEMENTARES '!$C:$K,3,0),"")))</f>
        <v/>
      </c>
      <c r="E278" s="201"/>
      <c r="F278" s="202" t="str">
        <f>IF($B278="","",IFERROR(VLOOKUP($B278,SERVIÇOS!$A:$F,4,0),IFERROR(VLOOKUP($B278,'COMPOSIÇÕES COMPLEMENTARES '!$C:$K,6,0),"")))</f>
        <v/>
      </c>
      <c r="G278" s="202" t="str">
        <f>IF($B278="","",IFERROR(VLOOKUP($B278,SERVIÇOS!$A:$F,5,0),IFERROR(VLOOKUP($B278,'COMPOSIÇÕES COMPLEMENTARES '!$C:$K,7,0),"")))</f>
        <v/>
      </c>
      <c r="H278" s="202" t="str">
        <f t="shared" si="70"/>
        <v/>
      </c>
      <c r="I278" s="202" t="str">
        <f t="shared" si="71"/>
        <v/>
      </c>
      <c r="J278" s="202" t="str">
        <f t="shared" si="72"/>
        <v/>
      </c>
      <c r="K278" s="202" t="str">
        <f t="shared" si="73"/>
        <v/>
      </c>
      <c r="L278" s="202"/>
      <c r="M278" s="565"/>
      <c r="N278" s="201"/>
      <c r="O278" s="178"/>
      <c r="P278" s="177">
        <f t="shared" si="69"/>
        <v>0</v>
      </c>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9">
        <f t="shared" si="74"/>
        <v>0</v>
      </c>
      <c r="AL278" s="179">
        <v>0</v>
      </c>
    </row>
    <row r="279" spans="1:38" s="180" customFormat="1" ht="30">
      <c r="A279" s="181" t="s">
        <v>555</v>
      </c>
      <c r="B279" s="182">
        <v>92284</v>
      </c>
      <c r="C279" s="195" t="str">
        <f>IF($B279="","",IFERROR(VLOOKUP($B279,SERVIÇOS!$A:$F,2,0),IFERROR(VLOOKUP($B279,'COMPOSIÇÕES COMPLEMENTARES '!$C:$K,2,0),"")))</f>
        <v>TUBO EM COBRE RÍGIDO, DN 42 MM, CLASSE E, COM ISOLAMENTO, INSTALADO EM PRUMADA – FORNECIMENTO E INSTALAÇÃO. AF_12/2015</v>
      </c>
      <c r="D279" s="184" t="str">
        <f>IF($B279="","",IFERROR(VLOOKUP($B279,SERVIÇOS!$A:$F,3,0),IFERROR(VLOOKUP($B279,'COMPOSIÇÕES COMPLEMENTARES '!$C:$K,3,0),"")))</f>
        <v>M</v>
      </c>
      <c r="E279" s="185">
        <v>6</v>
      </c>
      <c r="F279" s="186">
        <f>IF($B279="","",IFERROR(VLOOKUP($B279,SERVIÇOS!$A:$F,4,0),IFERROR(VLOOKUP($B279,'COMPOSIÇÕES COMPLEMENTARES '!$C:$K,6,0),"")))</f>
        <v>291.23</v>
      </c>
      <c r="G279" s="186">
        <f>IF($B279="","",IFERROR(VLOOKUP($B279,SERVIÇOS!$A:$F,5,0),IFERROR(VLOOKUP($B279,'COMPOSIÇÕES COMPLEMENTARES '!$C:$K,7,0),"")))</f>
        <v>3.11</v>
      </c>
      <c r="H279" s="186">
        <f t="shared" si="70"/>
        <v>294.34000000000003</v>
      </c>
      <c r="I279" s="186">
        <f t="shared" si="71"/>
        <v>1747.38</v>
      </c>
      <c r="J279" s="186">
        <f t="shared" si="72"/>
        <v>18.66</v>
      </c>
      <c r="K279" s="186">
        <f t="shared" si="73"/>
        <v>1766.04</v>
      </c>
      <c r="L279" s="186"/>
      <c r="M279" s="565"/>
      <c r="N279" s="185">
        <v>6</v>
      </c>
      <c r="O279" s="178">
        <v>6</v>
      </c>
      <c r="P279" s="177">
        <f t="shared" si="69"/>
        <v>0</v>
      </c>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9">
        <f t="shared" si="74"/>
        <v>92284</v>
      </c>
      <c r="AL279" s="179">
        <v>0</v>
      </c>
    </row>
    <row r="280" spans="1:38" s="180" customFormat="1" ht="15" customHeight="1">
      <c r="A280" s="198" t="s">
        <v>556</v>
      </c>
      <c r="B280" s="199"/>
      <c r="C280" s="183" t="s">
        <v>557</v>
      </c>
      <c r="D280" s="200" t="str">
        <f>IF($B280="","",IFERROR(VLOOKUP($B280,SERVIÇOS!$A:$F,3,0),IFERROR(VLOOKUP($B280,'COMPOSIÇÕES COMPLEMENTARES '!$C:$K,3,0),"")))</f>
        <v/>
      </c>
      <c r="E280" s="201"/>
      <c r="F280" s="202" t="str">
        <f>IF($B280="","",IFERROR(VLOOKUP($B280,SERVIÇOS!$A:$F,4,0),IFERROR(VLOOKUP($B280,'COMPOSIÇÕES COMPLEMENTARES '!$C:$K,6,0),"")))</f>
        <v/>
      </c>
      <c r="G280" s="202" t="str">
        <f>IF($B280="","",IFERROR(VLOOKUP($B280,SERVIÇOS!$A:$F,5,0),IFERROR(VLOOKUP($B280,'COMPOSIÇÕES COMPLEMENTARES '!$C:$K,7,0),"")))</f>
        <v/>
      </c>
      <c r="H280" s="202" t="str">
        <f t="shared" si="70"/>
        <v/>
      </c>
      <c r="I280" s="202" t="str">
        <f t="shared" si="71"/>
        <v/>
      </c>
      <c r="J280" s="202" t="str">
        <f t="shared" si="72"/>
        <v/>
      </c>
      <c r="K280" s="202" t="str">
        <f t="shared" si="73"/>
        <v/>
      </c>
      <c r="L280" s="202"/>
      <c r="M280" s="565"/>
      <c r="N280" s="201"/>
      <c r="O280" s="178"/>
      <c r="P280" s="177">
        <f t="shared" si="69"/>
        <v>0</v>
      </c>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9">
        <f t="shared" si="74"/>
        <v>0</v>
      </c>
      <c r="AL280" s="179">
        <v>0</v>
      </c>
    </row>
    <row r="281" spans="1:38" s="180" customFormat="1" ht="45">
      <c r="A281" s="181" t="s">
        <v>558</v>
      </c>
      <c r="B281" s="182">
        <v>89712</v>
      </c>
      <c r="C281" s="195" t="str">
        <f>IF($B281="","",IFERROR(VLOOKUP($B281,SERVIÇOS!$A:$F,2,0),IFERROR(VLOOKUP($B281,'COMPOSIÇÕES COMPLEMENTARES '!$C:$K,2,0),"")))</f>
        <v>TUBO PVC, SERIE NORMAL, ESGOTO PREDIAL, DN 50 MM, FORNECIDO E INSTALADO EM RAMAL DE DESCARGA OU RAMAL DE ESGOTO SANITÁRIO. AF_12/2014</v>
      </c>
      <c r="D281" s="184" t="str">
        <f>IF($B281="","",IFERROR(VLOOKUP($B281,SERVIÇOS!$A:$F,3,0),IFERROR(VLOOKUP($B281,'COMPOSIÇÕES COMPLEMENTARES '!$C:$K,3,0),"")))</f>
        <v>M</v>
      </c>
      <c r="E281" s="185">
        <v>57</v>
      </c>
      <c r="F281" s="186">
        <f>IF($B281="","",IFERROR(VLOOKUP($B281,SERVIÇOS!$A:$F,4,0),IFERROR(VLOOKUP($B281,'COMPOSIÇÕES COMPLEMENTARES '!$C:$K,6,0),"")))</f>
        <v>19.03</v>
      </c>
      <c r="G281" s="186">
        <f>IF($B281="","",IFERROR(VLOOKUP($B281,SERVIÇOS!$A:$F,5,0),IFERROR(VLOOKUP($B281,'COMPOSIÇÕES COMPLEMENTARES '!$C:$K,7,0),"")))</f>
        <v>12.15</v>
      </c>
      <c r="H281" s="186">
        <f t="shared" si="70"/>
        <v>31.18</v>
      </c>
      <c r="I281" s="186">
        <f t="shared" si="71"/>
        <v>1084.71</v>
      </c>
      <c r="J281" s="186">
        <f t="shared" si="72"/>
        <v>692.55</v>
      </c>
      <c r="K281" s="186">
        <f t="shared" si="73"/>
        <v>1777.26</v>
      </c>
      <c r="L281" s="186"/>
      <c r="M281" s="565"/>
      <c r="N281" s="185">
        <v>57</v>
      </c>
      <c r="O281" s="178">
        <v>57</v>
      </c>
      <c r="P281" s="177">
        <f t="shared" si="69"/>
        <v>0</v>
      </c>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9">
        <f t="shared" si="74"/>
        <v>89712</v>
      </c>
      <c r="AL281" s="179">
        <v>0</v>
      </c>
    </row>
    <row r="282" spans="1:38" s="180" customFormat="1" ht="45">
      <c r="A282" s="181" t="s">
        <v>559</v>
      </c>
      <c r="B282" s="182">
        <v>89713</v>
      </c>
      <c r="C282" s="195" t="str">
        <f>IF($B282="","",IFERROR(VLOOKUP($B282,SERVIÇOS!$A:$F,2,0),IFERROR(VLOOKUP($B282,'COMPOSIÇÕES COMPLEMENTARES '!$C:$K,2,0),"")))</f>
        <v>TUBO PVC, SERIE NORMAL, ESGOTO PREDIAL, DN 75 MM, FORNECIDO E INSTALADO EM RAMAL DE DESCARGA OU RAMAL DE ESGOTO SANITÁRIO. AF_12/2014</v>
      </c>
      <c r="D282" s="184" t="str">
        <f>IF($B282="","",IFERROR(VLOOKUP($B282,SERVIÇOS!$A:$F,3,0),IFERROR(VLOOKUP($B282,'COMPOSIÇÕES COMPLEMENTARES '!$C:$K,3,0),"")))</f>
        <v>M</v>
      </c>
      <c r="E282" s="185">
        <v>6</v>
      </c>
      <c r="F282" s="186">
        <f>IF($B282="","",IFERROR(VLOOKUP($B282,SERVIÇOS!$A:$F,4,0),IFERROR(VLOOKUP($B282,'COMPOSIÇÕES COMPLEMENTARES '!$C:$K,6,0),"")))</f>
        <v>29.56</v>
      </c>
      <c r="G282" s="186">
        <f>IF($B282="","",IFERROR(VLOOKUP($B282,SERVIÇOS!$A:$F,5,0),IFERROR(VLOOKUP($B282,'COMPOSIÇÕES COMPLEMENTARES '!$C:$K,7,0),"")))</f>
        <v>17.91</v>
      </c>
      <c r="H282" s="186">
        <f t="shared" si="70"/>
        <v>47.47</v>
      </c>
      <c r="I282" s="186">
        <f t="shared" si="71"/>
        <v>177.36</v>
      </c>
      <c r="J282" s="186">
        <f t="shared" si="72"/>
        <v>107.46</v>
      </c>
      <c r="K282" s="186">
        <f t="shared" si="73"/>
        <v>284.82</v>
      </c>
      <c r="L282" s="186"/>
      <c r="M282" s="565"/>
      <c r="N282" s="185">
        <v>6</v>
      </c>
      <c r="O282" s="178">
        <v>6</v>
      </c>
      <c r="P282" s="177">
        <f t="shared" si="69"/>
        <v>0</v>
      </c>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9">
        <f t="shared" si="74"/>
        <v>89713</v>
      </c>
      <c r="AL282" s="179">
        <v>0</v>
      </c>
    </row>
    <row r="283" spans="1:38" s="180" customFormat="1" ht="45">
      <c r="A283" s="181" t="s">
        <v>560</v>
      </c>
      <c r="B283" s="182">
        <v>89714</v>
      </c>
      <c r="C283" s="195" t="str">
        <f>IF($B283="","",IFERROR(VLOOKUP($B283,SERVIÇOS!$A:$F,2,0),IFERROR(VLOOKUP($B283,'COMPOSIÇÕES COMPLEMENTARES '!$C:$K,2,0),"")))</f>
        <v>TUBO PVC, SERIE NORMAL, ESGOTO PREDIAL, DN 100 MM, FORNECIDO E INSTALADO EM RAMAL DE DESCARGA OU RAMAL DE ESGOTO SANITÁRIO. AF_12/2014</v>
      </c>
      <c r="D283" s="184" t="str">
        <f>IF($B283="","",IFERROR(VLOOKUP($B283,SERVIÇOS!$A:$F,3,0),IFERROR(VLOOKUP($B283,'COMPOSIÇÕES COMPLEMENTARES '!$C:$K,3,0),"")))</f>
        <v>M</v>
      </c>
      <c r="E283" s="185">
        <v>54</v>
      </c>
      <c r="F283" s="186">
        <f>IF($B283="","",IFERROR(VLOOKUP($B283,SERVIÇOS!$A:$F,4,0),IFERROR(VLOOKUP($B283,'COMPOSIÇÕES COMPLEMENTARES '!$C:$K,6,0),"")))</f>
        <v>36.67</v>
      </c>
      <c r="G283" s="186">
        <f>IF($B283="","",IFERROR(VLOOKUP($B283,SERVIÇOS!$A:$F,5,0),IFERROR(VLOOKUP($B283,'COMPOSIÇÕES COMPLEMENTARES '!$C:$K,7,0),"")))</f>
        <v>23.69</v>
      </c>
      <c r="H283" s="186">
        <f t="shared" si="70"/>
        <v>60.36</v>
      </c>
      <c r="I283" s="186">
        <f t="shared" si="71"/>
        <v>1980.18</v>
      </c>
      <c r="J283" s="186">
        <f t="shared" si="72"/>
        <v>1279.26</v>
      </c>
      <c r="K283" s="186">
        <f t="shared" si="73"/>
        <v>3259.44</v>
      </c>
      <c r="L283" s="186"/>
      <c r="M283" s="565"/>
      <c r="N283" s="185">
        <v>54</v>
      </c>
      <c r="O283" s="178">
        <v>54</v>
      </c>
      <c r="P283" s="177">
        <f t="shared" si="69"/>
        <v>0</v>
      </c>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9">
        <f t="shared" si="74"/>
        <v>89714</v>
      </c>
      <c r="AL283" s="179">
        <v>0</v>
      </c>
    </row>
    <row r="284" spans="1:38" s="180" customFormat="1" ht="15" customHeight="1">
      <c r="A284" s="198" t="s">
        <v>561</v>
      </c>
      <c r="B284" s="199"/>
      <c r="C284" s="183" t="s">
        <v>562</v>
      </c>
      <c r="D284" s="200" t="str">
        <f>IF($B284="","",IFERROR(VLOOKUP($B284,SERVIÇOS!$A:$F,3,0),IFERROR(VLOOKUP($B284,'COMPOSIÇÕES COMPLEMENTARES '!$C:$K,3,0),"")))</f>
        <v/>
      </c>
      <c r="E284" s="201"/>
      <c r="F284" s="202" t="str">
        <f>IF($B284="","",IFERROR(VLOOKUP($B284,SERVIÇOS!$A:$F,4,0),IFERROR(VLOOKUP($B284,'COMPOSIÇÕES COMPLEMENTARES '!$C:$K,6,0),"")))</f>
        <v/>
      </c>
      <c r="G284" s="202" t="str">
        <f>IF($B284="","",IFERROR(VLOOKUP($B284,SERVIÇOS!$A:$F,5,0),IFERROR(VLOOKUP($B284,'COMPOSIÇÕES COMPLEMENTARES '!$C:$K,7,0),"")))</f>
        <v/>
      </c>
      <c r="H284" s="202" t="str">
        <f t="shared" si="70"/>
        <v/>
      </c>
      <c r="I284" s="202" t="str">
        <f t="shared" si="71"/>
        <v/>
      </c>
      <c r="J284" s="202" t="str">
        <f t="shared" si="72"/>
        <v/>
      </c>
      <c r="K284" s="202" t="str">
        <f t="shared" si="73"/>
        <v/>
      </c>
      <c r="L284" s="202"/>
      <c r="M284" s="565"/>
      <c r="N284" s="201"/>
      <c r="O284" s="178"/>
      <c r="P284" s="177">
        <f t="shared" si="69"/>
        <v>0</v>
      </c>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9">
        <f t="shared" si="74"/>
        <v>0</v>
      </c>
      <c r="AL284" s="179">
        <v>0</v>
      </c>
    </row>
    <row r="285" spans="1:38" s="180" customFormat="1" ht="45">
      <c r="A285" s="181" t="s">
        <v>563</v>
      </c>
      <c r="B285" s="182">
        <v>89711</v>
      </c>
      <c r="C285" s="195" t="str">
        <f>IF($B285="","",IFERROR(VLOOKUP($B285,SERVIÇOS!$A:$F,2,0),IFERROR(VLOOKUP($B285,'COMPOSIÇÕES COMPLEMENTARES '!$C:$K,2,0),"")))</f>
        <v>TUBO PVC, SERIE NORMAL, ESGOTO PREDIAL, DN 40 MM, FORNECIDO E INSTALADO EM RAMAL DE DESCARGA OU RAMAL DE ESGOTO SANITÁRIO. AF_12/2014</v>
      </c>
      <c r="D285" s="184" t="str">
        <f>IF($B285="","",IFERROR(VLOOKUP($B285,SERVIÇOS!$A:$F,3,0),IFERROR(VLOOKUP($B285,'COMPOSIÇÕES COMPLEMENTARES '!$C:$K,3,0),"")))</f>
        <v>M</v>
      </c>
      <c r="E285" s="185">
        <v>48</v>
      </c>
      <c r="F285" s="186">
        <f>IF($B285="","",IFERROR(VLOOKUP($B285,SERVIÇOS!$A:$F,4,0),IFERROR(VLOOKUP($B285,'COMPOSIÇÕES COMPLEMENTARES '!$C:$K,6,0),"")))</f>
        <v>10.86</v>
      </c>
      <c r="G285" s="186">
        <f>IF($B285="","",IFERROR(VLOOKUP($B285,SERVIÇOS!$A:$F,5,0),IFERROR(VLOOKUP($B285,'COMPOSIÇÕES COMPLEMENTARES '!$C:$K,7,0),"")))</f>
        <v>9.6</v>
      </c>
      <c r="H285" s="186">
        <f t="shared" si="70"/>
        <v>20.46</v>
      </c>
      <c r="I285" s="186">
        <f t="shared" si="71"/>
        <v>521.28</v>
      </c>
      <c r="J285" s="186">
        <f t="shared" si="72"/>
        <v>460.8</v>
      </c>
      <c r="K285" s="186">
        <f t="shared" si="73"/>
        <v>982.08</v>
      </c>
      <c r="L285" s="186"/>
      <c r="M285" s="565"/>
      <c r="N285" s="185">
        <v>48</v>
      </c>
      <c r="O285" s="178">
        <v>48</v>
      </c>
      <c r="P285" s="177">
        <f t="shared" si="69"/>
        <v>0</v>
      </c>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9">
        <f t="shared" si="74"/>
        <v>89711</v>
      </c>
      <c r="AL285" s="179">
        <v>0</v>
      </c>
    </row>
    <row r="286" spans="1:38" s="180" customFormat="1" ht="30">
      <c r="A286" s="181" t="s">
        <v>564</v>
      </c>
      <c r="B286" s="182" t="s">
        <v>565</v>
      </c>
      <c r="C286" s="195" t="str">
        <f>IF($B286="","",IFERROR(VLOOKUP($B286,SERVIÇOS!$A:$F,2,0),IFERROR(VLOOKUP($B286,'COMPOSIÇÕES COMPLEMENTARES '!$C:$K,2,0),"")))</f>
        <v>CAIXA SIFONADA PVC 150X150X50MM COM GRELHA REDONDA BRANCA - FORNECIMENTO E INSTALACAO</v>
      </c>
      <c r="D286" s="184" t="str">
        <f>IF($B286="","",IFERROR(VLOOKUP($B286,SERVIÇOS!$A:$F,3,0),IFERROR(VLOOKUP($B286,'COMPOSIÇÕES COMPLEMENTARES '!$C:$K,3,0),"")))</f>
        <v xml:space="preserve">UN </v>
      </c>
      <c r="E286" s="185">
        <v>7</v>
      </c>
      <c r="F286" s="186">
        <f>IF($B286="","",IFERROR(VLOOKUP($B286,SERVIÇOS!$A:$F,4,0),IFERROR(VLOOKUP($B286,'COMPOSIÇÕES COMPLEMENTARES '!$C:$K,6,0),"")))</f>
        <v>50.67</v>
      </c>
      <c r="G286" s="186">
        <f>IF($B286="","",IFERROR(VLOOKUP($B286,SERVIÇOS!$A:$F,5,0),IFERROR(VLOOKUP($B286,'COMPOSIÇÕES COMPLEMENTARES '!$C:$K,7,0),"")))</f>
        <v>15.99</v>
      </c>
      <c r="H286" s="186">
        <f t="shared" si="70"/>
        <v>66.66</v>
      </c>
      <c r="I286" s="186">
        <f t="shared" si="71"/>
        <v>354.69</v>
      </c>
      <c r="J286" s="186">
        <f t="shared" si="72"/>
        <v>111.93</v>
      </c>
      <c r="K286" s="186">
        <f t="shared" si="73"/>
        <v>466.62</v>
      </c>
      <c r="L286" s="186"/>
      <c r="M286" s="565"/>
      <c r="N286" s="185">
        <v>7</v>
      </c>
      <c r="O286" s="178">
        <v>7</v>
      </c>
      <c r="P286" s="177">
        <f t="shared" si="69"/>
        <v>0</v>
      </c>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9" t="e">
        <f t="shared" si="74"/>
        <v>#VALUE!</v>
      </c>
      <c r="AL286" s="179">
        <v>0</v>
      </c>
    </row>
    <row r="287" spans="1:38" s="180" customFormat="1" ht="30" customHeight="1">
      <c r="A287" s="181" t="s">
        <v>566</v>
      </c>
      <c r="B287" s="182">
        <v>89708</v>
      </c>
      <c r="C287" s="195" t="str">
        <f>IF($B287="","",IFERROR(VLOOKUP($B287,SERVIÇOS!$A:$F,2,0),IFERROR(VLOOKUP($B287,'COMPOSIÇÕES COMPLEMENTARES '!$C:$K,2,0),"")))</f>
        <v>CAIXA SIFONADA, PVC, DN 150 X 185 X 75 MM, JUNTA ELÁSTICA, FORNECIDA E INSTALADA EM RAMAL DE DESCARGA OU EM RAMAL DE ESGOTO SANITÁRIO. AF_12/2014</v>
      </c>
      <c r="D287" s="184" t="str">
        <f>IF($B287="","",IFERROR(VLOOKUP($B287,SERVIÇOS!$A:$F,3,0),IFERROR(VLOOKUP($B287,'COMPOSIÇÕES COMPLEMENTARES '!$C:$K,3,0),"")))</f>
        <v>UN</v>
      </c>
      <c r="E287" s="185">
        <v>3</v>
      </c>
      <c r="F287" s="186">
        <f>IF($B287="","",IFERROR(VLOOKUP($B287,SERVIÇOS!$A:$F,4,0),IFERROR(VLOOKUP($B287,'COMPOSIÇÕES COMPLEMENTARES '!$C:$K,6,0),"")))</f>
        <v>66.83</v>
      </c>
      <c r="G287" s="186">
        <f>IF($B287="","",IFERROR(VLOOKUP($B287,SERVIÇOS!$A:$F,5,0),IFERROR(VLOOKUP($B287,'COMPOSIÇÕES COMPLEMENTARES '!$C:$K,7,0),"")))</f>
        <v>12.14</v>
      </c>
      <c r="H287" s="186">
        <f t="shared" si="70"/>
        <v>78.97</v>
      </c>
      <c r="I287" s="186">
        <f t="shared" si="71"/>
        <v>200.49</v>
      </c>
      <c r="J287" s="186">
        <f t="shared" si="72"/>
        <v>36.42</v>
      </c>
      <c r="K287" s="186">
        <f t="shared" si="73"/>
        <v>236.91</v>
      </c>
      <c r="L287" s="186"/>
      <c r="M287" s="565"/>
      <c r="N287" s="185">
        <v>3</v>
      </c>
      <c r="O287" s="178">
        <v>3</v>
      </c>
      <c r="P287" s="177">
        <f t="shared" si="69"/>
        <v>0</v>
      </c>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9">
        <f t="shared" si="74"/>
        <v>89708</v>
      </c>
      <c r="AL287" s="179">
        <v>0</v>
      </c>
    </row>
    <row r="288" spans="1:38" s="180" customFormat="1" ht="15" customHeight="1">
      <c r="A288" s="181" t="s">
        <v>567</v>
      </c>
      <c r="B288" s="182" t="s">
        <v>568</v>
      </c>
      <c r="C288" s="195" t="str">
        <f>IF($B288="","",IFERROR(VLOOKUP($B288,SERVIÇOS!$A:$F,2,0),IFERROR(VLOOKUP($B288,'COMPOSIÇÕES COMPLEMENTARES '!$C:$K,2,0),"")))</f>
        <v>RALO SECO DE PVC 100X100MM SIMPLES - FORNECIMENTO E INSTALACAO</v>
      </c>
      <c r="D288" s="184" t="str">
        <f>IF($B288="","",IFERROR(VLOOKUP($B288,SERVIÇOS!$A:$F,3,0),IFERROR(VLOOKUP($B288,'COMPOSIÇÕES COMPLEMENTARES '!$C:$K,3,0),"")))</f>
        <v xml:space="preserve">UN </v>
      </c>
      <c r="E288" s="185">
        <v>4</v>
      </c>
      <c r="F288" s="186">
        <f>IF($B288="","",IFERROR(VLOOKUP($B288,SERVIÇOS!$A:$F,4,0),IFERROR(VLOOKUP($B288,'COMPOSIÇÕES COMPLEMENTARES '!$C:$K,6,0),"")))</f>
        <v>15.86</v>
      </c>
      <c r="G288" s="186">
        <f>IF($B288="","",IFERROR(VLOOKUP($B288,SERVIÇOS!$A:$F,5,0),IFERROR(VLOOKUP($B288,'COMPOSIÇÕES COMPLEMENTARES '!$C:$K,7,0),"")))</f>
        <v>12.79</v>
      </c>
      <c r="H288" s="186">
        <f t="shared" si="70"/>
        <v>28.65</v>
      </c>
      <c r="I288" s="186">
        <f t="shared" si="71"/>
        <v>63.44</v>
      </c>
      <c r="J288" s="186">
        <f t="shared" si="72"/>
        <v>51.16</v>
      </c>
      <c r="K288" s="186">
        <f t="shared" si="73"/>
        <v>114.6</v>
      </c>
      <c r="L288" s="186"/>
      <c r="M288" s="565"/>
      <c r="N288" s="185">
        <v>4</v>
      </c>
      <c r="O288" s="178">
        <v>4</v>
      </c>
      <c r="P288" s="177">
        <f t="shared" si="69"/>
        <v>0</v>
      </c>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9" t="e">
        <f t="shared" si="74"/>
        <v>#VALUE!</v>
      </c>
      <c r="AL288" s="179">
        <v>0</v>
      </c>
    </row>
    <row r="289" spans="1:38" s="180" customFormat="1" ht="15" customHeight="1">
      <c r="A289" s="198" t="s">
        <v>569</v>
      </c>
      <c r="B289" s="199"/>
      <c r="C289" s="183" t="s">
        <v>570</v>
      </c>
      <c r="D289" s="200" t="str">
        <f>IF($B289="","",IFERROR(VLOOKUP($B289,SERVIÇOS!$A:$F,3,0),IFERROR(VLOOKUP($B289,'COMPOSIÇÕES COMPLEMENTARES '!$C:$K,3,0),"")))</f>
        <v/>
      </c>
      <c r="E289" s="201"/>
      <c r="F289" s="202" t="str">
        <f>IF($B289="","",IFERROR(VLOOKUP($B289,SERVIÇOS!$A:$F,4,0),IFERROR(VLOOKUP($B289,'COMPOSIÇÕES COMPLEMENTARES '!$C:$K,6,0),"")))</f>
        <v/>
      </c>
      <c r="G289" s="202" t="str">
        <f>IF($B289="","",IFERROR(VLOOKUP($B289,SERVIÇOS!$A:$F,5,0),IFERROR(VLOOKUP($B289,'COMPOSIÇÕES COMPLEMENTARES '!$C:$K,7,0),"")))</f>
        <v/>
      </c>
      <c r="H289" s="202" t="str">
        <f t="shared" si="70"/>
        <v/>
      </c>
      <c r="I289" s="202" t="str">
        <f t="shared" si="71"/>
        <v/>
      </c>
      <c r="J289" s="202" t="str">
        <f t="shared" si="72"/>
        <v/>
      </c>
      <c r="K289" s="202" t="str">
        <f t="shared" si="73"/>
        <v/>
      </c>
      <c r="L289" s="202"/>
      <c r="M289" s="565"/>
      <c r="N289" s="201"/>
      <c r="O289" s="178"/>
      <c r="P289" s="177">
        <f t="shared" si="69"/>
        <v>0</v>
      </c>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9">
        <f t="shared" si="74"/>
        <v>0</v>
      </c>
      <c r="AL289" s="179">
        <v>0</v>
      </c>
    </row>
    <row r="290" spans="1:38" s="180" customFormat="1" ht="15" customHeight="1">
      <c r="A290" s="181" t="s">
        <v>571</v>
      </c>
      <c r="B290" s="182" t="s">
        <v>568</v>
      </c>
      <c r="C290" s="195" t="str">
        <f>IF($B290="","",IFERROR(VLOOKUP($B290,SERVIÇOS!$A:$F,2,0),IFERROR(VLOOKUP($B290,'COMPOSIÇÕES COMPLEMENTARES '!$C:$K,2,0),"")))</f>
        <v>RALO SECO DE PVC 100X100MM SIMPLES - FORNECIMENTO E INSTALACAO</v>
      </c>
      <c r="D290" s="184" t="str">
        <f>IF($B290="","",IFERROR(VLOOKUP($B290,SERVIÇOS!$A:$F,3,0),IFERROR(VLOOKUP($B290,'COMPOSIÇÕES COMPLEMENTARES '!$C:$K,3,0),"")))</f>
        <v xml:space="preserve">UN </v>
      </c>
      <c r="E290" s="185">
        <v>1</v>
      </c>
      <c r="F290" s="186">
        <f>IF($B290="","",IFERROR(VLOOKUP($B290,SERVIÇOS!$A:$F,4,0),IFERROR(VLOOKUP($B290,'COMPOSIÇÕES COMPLEMENTARES '!$C:$K,6,0),"")))</f>
        <v>15.86</v>
      </c>
      <c r="G290" s="186">
        <f>IF($B290="","",IFERROR(VLOOKUP($B290,SERVIÇOS!$A:$F,5,0),IFERROR(VLOOKUP($B290,'COMPOSIÇÕES COMPLEMENTARES '!$C:$K,7,0),"")))</f>
        <v>12.79</v>
      </c>
      <c r="H290" s="186">
        <f t="shared" si="70"/>
        <v>28.65</v>
      </c>
      <c r="I290" s="186">
        <f t="shared" si="71"/>
        <v>15.86</v>
      </c>
      <c r="J290" s="186">
        <f t="shared" si="72"/>
        <v>12.79</v>
      </c>
      <c r="K290" s="186">
        <f t="shared" si="73"/>
        <v>28.65</v>
      </c>
      <c r="L290" s="186"/>
      <c r="M290" s="565"/>
      <c r="N290" s="185">
        <v>1</v>
      </c>
      <c r="O290" s="178">
        <v>1</v>
      </c>
      <c r="P290" s="177">
        <f t="shared" si="69"/>
        <v>0</v>
      </c>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9" t="e">
        <f t="shared" si="74"/>
        <v>#VALUE!</v>
      </c>
      <c r="AL290" s="179">
        <v>0</v>
      </c>
    </row>
    <row r="291" spans="1:38" s="180" customFormat="1" ht="45">
      <c r="A291" s="181" t="s">
        <v>572</v>
      </c>
      <c r="B291" s="182">
        <v>89712</v>
      </c>
      <c r="C291" s="195" t="str">
        <f>IF($B291="","",IFERROR(VLOOKUP($B291,SERVIÇOS!$A:$F,2,0),IFERROR(VLOOKUP($B291,'COMPOSIÇÕES COMPLEMENTARES '!$C:$K,2,0),"")))</f>
        <v>TUBO PVC, SERIE NORMAL, ESGOTO PREDIAL, DN 50 MM, FORNECIDO E INSTALADO EM RAMAL DE DESCARGA OU RAMAL DE ESGOTO SANITÁRIO. AF_12/2014</v>
      </c>
      <c r="D291" s="184" t="str">
        <f>IF($B291="","",IFERROR(VLOOKUP($B291,SERVIÇOS!$A:$F,3,0),IFERROR(VLOOKUP($B291,'COMPOSIÇÕES COMPLEMENTARES '!$C:$K,3,0),"")))</f>
        <v>M</v>
      </c>
      <c r="E291" s="185">
        <v>6</v>
      </c>
      <c r="F291" s="186">
        <f>IF($B291="","",IFERROR(VLOOKUP($B291,SERVIÇOS!$A:$F,4,0),IFERROR(VLOOKUP($B291,'COMPOSIÇÕES COMPLEMENTARES '!$C:$K,6,0),"")))</f>
        <v>19.03</v>
      </c>
      <c r="G291" s="186">
        <f>IF($B291="","",IFERROR(VLOOKUP($B291,SERVIÇOS!$A:$F,5,0),IFERROR(VLOOKUP($B291,'COMPOSIÇÕES COMPLEMENTARES '!$C:$K,7,0),"")))</f>
        <v>12.15</v>
      </c>
      <c r="H291" s="186">
        <f t="shared" si="70"/>
        <v>31.18</v>
      </c>
      <c r="I291" s="186">
        <f t="shared" si="71"/>
        <v>114.18</v>
      </c>
      <c r="J291" s="186">
        <f t="shared" si="72"/>
        <v>72.900000000000006</v>
      </c>
      <c r="K291" s="186">
        <f t="shared" si="73"/>
        <v>187.08</v>
      </c>
      <c r="L291" s="186"/>
      <c r="M291" s="565"/>
      <c r="N291" s="185">
        <v>6</v>
      </c>
      <c r="O291" s="178">
        <v>6</v>
      </c>
      <c r="P291" s="177">
        <f t="shared" si="69"/>
        <v>0</v>
      </c>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9">
        <f t="shared" si="74"/>
        <v>89712</v>
      </c>
      <c r="AL291" s="179">
        <v>0</v>
      </c>
    </row>
    <row r="292" spans="1:38" s="180" customFormat="1" ht="45">
      <c r="A292" s="181" t="s">
        <v>573</v>
      </c>
      <c r="B292" s="182">
        <v>89713</v>
      </c>
      <c r="C292" s="195" t="str">
        <f>IF($B292="","",IFERROR(VLOOKUP($B292,SERVIÇOS!$A:$F,2,0),IFERROR(VLOOKUP($B292,'COMPOSIÇÕES COMPLEMENTARES '!$C:$K,2,0),"")))</f>
        <v>TUBO PVC, SERIE NORMAL, ESGOTO PREDIAL, DN 75 MM, FORNECIDO E INSTALADO EM RAMAL DE DESCARGA OU RAMAL DE ESGOTO SANITÁRIO. AF_12/2014</v>
      </c>
      <c r="D292" s="184" t="str">
        <f>IF($B292="","",IFERROR(VLOOKUP($B292,SERVIÇOS!$A:$F,3,0),IFERROR(VLOOKUP($B292,'COMPOSIÇÕES COMPLEMENTARES '!$C:$K,3,0),"")))</f>
        <v>M</v>
      </c>
      <c r="E292" s="197">
        <v>30</v>
      </c>
      <c r="F292" s="186">
        <f>IF($B292="","",IFERROR(VLOOKUP($B292,SERVIÇOS!$A:$F,4,0),IFERROR(VLOOKUP($B292,'COMPOSIÇÕES COMPLEMENTARES '!$C:$K,6,0),"")))</f>
        <v>29.56</v>
      </c>
      <c r="G292" s="186">
        <f>IF($B292="","",IFERROR(VLOOKUP($B292,SERVIÇOS!$A:$F,5,0),IFERROR(VLOOKUP($B292,'COMPOSIÇÕES COMPLEMENTARES '!$C:$K,7,0),"")))</f>
        <v>17.91</v>
      </c>
      <c r="H292" s="186">
        <f t="shared" si="70"/>
        <v>47.47</v>
      </c>
      <c r="I292" s="186">
        <f t="shared" si="71"/>
        <v>886.8</v>
      </c>
      <c r="J292" s="186">
        <f t="shared" si="72"/>
        <v>537.29999999999995</v>
      </c>
      <c r="K292" s="186">
        <f t="shared" si="73"/>
        <v>1424.1</v>
      </c>
      <c r="L292" s="186"/>
      <c r="M292" s="565"/>
      <c r="N292" s="197">
        <v>30</v>
      </c>
      <c r="O292" s="178">
        <v>30</v>
      </c>
      <c r="P292" s="177">
        <f t="shared" si="69"/>
        <v>0</v>
      </c>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9">
        <f t="shared" si="74"/>
        <v>89713</v>
      </c>
      <c r="AL292" s="179">
        <v>0</v>
      </c>
    </row>
    <row r="293" spans="1:38" s="180" customFormat="1" ht="30">
      <c r="A293" s="198" t="s">
        <v>574</v>
      </c>
      <c r="B293" s="199"/>
      <c r="C293" s="183" t="s">
        <v>575</v>
      </c>
      <c r="D293" s="200" t="str">
        <f>IF($B293="","",IFERROR(VLOOKUP($B293,SERVIÇOS!$A:$F,3,0),IFERROR(VLOOKUP($B293,'COMPOSIÇÕES COMPLEMENTARES '!$C:$K,3,0),"")))</f>
        <v/>
      </c>
      <c r="E293" s="201"/>
      <c r="F293" s="202" t="str">
        <f>IF($B293="","",IFERROR(VLOOKUP($B293,SERVIÇOS!$A:$F,4,0),IFERROR(VLOOKUP($B293,'COMPOSIÇÕES COMPLEMENTARES '!$C:$K,6,0),"")))</f>
        <v/>
      </c>
      <c r="G293" s="202" t="str">
        <f>IF($B293="","",IFERROR(VLOOKUP($B293,SERVIÇOS!$A:$F,5,0),IFERROR(VLOOKUP($B293,'COMPOSIÇÕES COMPLEMENTARES '!$C:$K,7,0),"")))</f>
        <v/>
      </c>
      <c r="H293" s="202" t="str">
        <f t="shared" si="70"/>
        <v/>
      </c>
      <c r="I293" s="202" t="str">
        <f t="shared" si="71"/>
        <v/>
      </c>
      <c r="J293" s="202" t="str">
        <f t="shared" si="72"/>
        <v/>
      </c>
      <c r="K293" s="202" t="str">
        <f t="shared" si="73"/>
        <v/>
      </c>
      <c r="L293" s="202"/>
      <c r="M293" s="565"/>
      <c r="N293" s="201"/>
      <c r="O293" s="178"/>
      <c r="P293" s="177">
        <f t="shared" si="69"/>
        <v>0</v>
      </c>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9">
        <f t="shared" si="74"/>
        <v>0</v>
      </c>
      <c r="AL293" s="179">
        <v>0</v>
      </c>
    </row>
    <row r="294" spans="1:38" s="180" customFormat="1" ht="60">
      <c r="A294" s="181" t="s">
        <v>576</v>
      </c>
      <c r="B294" s="182">
        <v>91785</v>
      </c>
      <c r="C294" s="195" t="str">
        <f>IF($B294="","",IFERROR(VLOOKUP($B294,SERVIÇOS!$A:$F,2,0),IFERROR(VLOOKUP($B294,'COMPOSIÇÕES COMPLEMENTARES '!$C:$K,2,0),"")))</f>
        <v>(COMPOSIÇÃO REPRESENTATIVA) DO SERVIÇO DE INSTALAÇÃO DE TUBOS DE PVC, SOLDÁVEL, ÁGUA FRIA, DN 25 MM (INSTALADO EM RAMAL, SUB-RAMAL, RAMAL DE DISTRIBUIÇÃO OU PRUMADA), INCLUSIVE CONEXÕES, CORTES E FIXAÇÕES, PARA PRÉDIOS. AF_10/2015</v>
      </c>
      <c r="D294" s="184" t="str">
        <f>IF($B294="","",IFERROR(VLOOKUP($B294,SERVIÇOS!$A:$F,3,0),IFERROR(VLOOKUP($B294,'COMPOSIÇÕES COMPLEMENTARES '!$C:$K,3,0),"")))</f>
        <v>M</v>
      </c>
      <c r="E294" s="185">
        <v>42</v>
      </c>
      <c r="F294" s="186">
        <f>IF($B294="","",IFERROR(VLOOKUP($B294,SERVIÇOS!$A:$F,4,0),IFERROR(VLOOKUP($B294,'COMPOSIÇÕES COMPLEMENTARES '!$C:$K,6,0),"")))</f>
        <v>21.05</v>
      </c>
      <c r="G294" s="186">
        <f>IF($B294="","",IFERROR(VLOOKUP($B294,SERVIÇOS!$A:$F,5,0),IFERROR(VLOOKUP($B294,'COMPOSIÇÕES COMPLEMENTARES '!$C:$K,7,0),"")))</f>
        <v>22.67</v>
      </c>
      <c r="H294" s="186">
        <f t="shared" si="70"/>
        <v>43.72</v>
      </c>
      <c r="I294" s="186">
        <f t="shared" si="71"/>
        <v>884.1</v>
      </c>
      <c r="J294" s="186">
        <f t="shared" si="72"/>
        <v>952.14</v>
      </c>
      <c r="K294" s="186">
        <f t="shared" si="73"/>
        <v>1836.24</v>
      </c>
      <c r="L294" s="186"/>
      <c r="M294" s="565"/>
      <c r="N294" s="185">
        <v>42</v>
      </c>
      <c r="O294" s="178">
        <v>42</v>
      </c>
      <c r="P294" s="177">
        <f t="shared" si="69"/>
        <v>0</v>
      </c>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9">
        <f t="shared" si="74"/>
        <v>91785</v>
      </c>
      <c r="AL294" s="179">
        <v>0</v>
      </c>
    </row>
    <row r="295" spans="1:38" s="180" customFormat="1" ht="45">
      <c r="A295" s="181" t="s">
        <v>577</v>
      </c>
      <c r="B295" s="182">
        <v>91787</v>
      </c>
      <c r="C295" s="195" t="str">
        <f>IF($B295="","",IFERROR(VLOOKUP($B295,SERVIÇOS!$A:$F,2,0),IFERROR(VLOOKUP($B295,'COMPOSIÇÕES COMPLEMENTARES '!$C:$K,2,0),"")))</f>
        <v>(COMPOSIÇÃO REPRESENTATIVA) DO SERVIÇO DE INSTALAÇÃO DE TUBOS DE PVC, SOLDÁVEL, ÁGUA FRIA, DN 40 MM (INSTALADO EM PRUMADA), INCLUSIVE CONEXÕES, CORTES E FIXAÇÕES, PARA PRÉDIOS. AF_10/2015</v>
      </c>
      <c r="D295" s="184" t="str">
        <f>IF($B295="","",IFERROR(VLOOKUP($B295,SERVIÇOS!$A:$F,3,0),IFERROR(VLOOKUP($B295,'COMPOSIÇÕES COMPLEMENTARES '!$C:$K,3,0),"")))</f>
        <v>M</v>
      </c>
      <c r="E295" s="185">
        <v>66</v>
      </c>
      <c r="F295" s="186">
        <f>IF($B295="","",IFERROR(VLOOKUP($B295,SERVIÇOS!$A:$F,4,0),IFERROR(VLOOKUP($B295,'COMPOSIÇÕES COMPLEMENTARES '!$C:$K,6,0),"")))</f>
        <v>34.47</v>
      </c>
      <c r="G295" s="186">
        <f>IF($B295="","",IFERROR(VLOOKUP($B295,SERVIÇOS!$A:$F,5,0),IFERROR(VLOOKUP($B295,'COMPOSIÇÕES COMPLEMENTARES '!$C:$K,7,0),"")))</f>
        <v>3.82</v>
      </c>
      <c r="H295" s="186">
        <f t="shared" si="70"/>
        <v>38.29</v>
      </c>
      <c r="I295" s="186">
        <f t="shared" si="71"/>
        <v>2275.02</v>
      </c>
      <c r="J295" s="186">
        <f t="shared" si="72"/>
        <v>252.12</v>
      </c>
      <c r="K295" s="186">
        <f t="shared" si="73"/>
        <v>2527.14</v>
      </c>
      <c r="L295" s="186"/>
      <c r="M295" s="565"/>
      <c r="N295" s="185">
        <v>66</v>
      </c>
      <c r="O295" s="178">
        <v>66</v>
      </c>
      <c r="P295" s="177">
        <f t="shared" si="69"/>
        <v>0</v>
      </c>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9">
        <f t="shared" si="74"/>
        <v>91787</v>
      </c>
      <c r="AL295" s="179">
        <v>0</v>
      </c>
    </row>
    <row r="296" spans="1:38" s="180" customFormat="1" ht="15" customHeight="1">
      <c r="A296" s="198" t="s">
        <v>578</v>
      </c>
      <c r="B296" s="199"/>
      <c r="C296" s="183" t="s">
        <v>579</v>
      </c>
      <c r="D296" s="200" t="str">
        <f>IF($B296="","",IFERROR(VLOOKUP($B296,SERVIÇOS!$A:$F,3,0),IFERROR(VLOOKUP($B296,'COMPOSIÇÕES COMPLEMENTARES '!$C:$K,3,0),"")))</f>
        <v/>
      </c>
      <c r="E296" s="201"/>
      <c r="F296" s="202" t="str">
        <f>IF($B296="","",IFERROR(VLOOKUP($B296,SERVIÇOS!$A:$F,4,0),IFERROR(VLOOKUP($B296,'COMPOSIÇÕES COMPLEMENTARES '!$C:$K,6,0),"")))</f>
        <v/>
      </c>
      <c r="G296" s="202" t="str">
        <f>IF($B296="","",IFERROR(VLOOKUP($B296,SERVIÇOS!$A:$F,5,0),IFERROR(VLOOKUP($B296,'COMPOSIÇÕES COMPLEMENTARES '!$C:$K,7,0),"")))</f>
        <v/>
      </c>
      <c r="H296" s="202" t="str">
        <f t="shared" si="70"/>
        <v/>
      </c>
      <c r="I296" s="202" t="str">
        <f t="shared" si="71"/>
        <v/>
      </c>
      <c r="J296" s="202" t="str">
        <f t="shared" si="72"/>
        <v/>
      </c>
      <c r="K296" s="202" t="str">
        <f t="shared" si="73"/>
        <v/>
      </c>
      <c r="L296" s="202"/>
      <c r="M296" s="565"/>
      <c r="N296" s="201"/>
      <c r="O296" s="178"/>
      <c r="P296" s="177">
        <f t="shared" si="69"/>
        <v>0</v>
      </c>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9">
        <f t="shared" si="74"/>
        <v>0</v>
      </c>
      <c r="AL296" s="179">
        <v>0</v>
      </c>
    </row>
    <row r="297" spans="1:38" s="180" customFormat="1" ht="15" customHeight="1">
      <c r="A297" s="181" t="s">
        <v>580</v>
      </c>
      <c r="B297" s="182">
        <v>101908</v>
      </c>
      <c r="C297" s="195" t="str">
        <f>IF($B297="","",IFERROR(VLOOKUP($B297,SERVIÇOS!$A:$F,2,0),IFERROR(VLOOKUP($B297,'COMPOSIÇÕES COMPLEMENTARES '!$C:$K,2,0),"")))</f>
        <v>EXTINTOR DE INCÊNDIO PORTÁTIL COM CARGA DE PQS DE 4 KG, CLASSE BC - FORNECIMENTO E INSTALAÇÃO. AF_10/2020_P</v>
      </c>
      <c r="D297" s="184" t="str">
        <f>IF($B297="","",IFERROR(VLOOKUP($B297,SERVIÇOS!$A:$F,3,0),IFERROR(VLOOKUP($B297,'COMPOSIÇÕES COMPLEMENTARES '!$C:$K,3,0),"")))</f>
        <v>UN</v>
      </c>
      <c r="E297" s="185">
        <v>2</v>
      </c>
      <c r="F297" s="186">
        <f>IF($B297="","",IFERROR(VLOOKUP($B297,SERVIÇOS!$A:$F,4,0),IFERROR(VLOOKUP($B297,'COMPOSIÇÕES COMPLEMENTARES '!$C:$K,6,0),"")))</f>
        <v>167.73</v>
      </c>
      <c r="G297" s="186">
        <f>IF($B297="","",IFERROR(VLOOKUP($B297,SERVIÇOS!$A:$F,5,0),IFERROR(VLOOKUP($B297,'COMPOSIÇÕES COMPLEMENTARES '!$C:$K,7,0),"")))</f>
        <v>14.6</v>
      </c>
      <c r="H297" s="186">
        <f t="shared" si="70"/>
        <v>182.32999999999998</v>
      </c>
      <c r="I297" s="186">
        <f t="shared" si="71"/>
        <v>335.46</v>
      </c>
      <c r="J297" s="186">
        <f t="shared" si="72"/>
        <v>29.2</v>
      </c>
      <c r="K297" s="186">
        <f t="shared" si="73"/>
        <v>364.66</v>
      </c>
      <c r="L297" s="186"/>
      <c r="M297" s="565" t="s">
        <v>11699</v>
      </c>
      <c r="N297" s="185">
        <v>2</v>
      </c>
      <c r="O297" s="178">
        <v>2</v>
      </c>
      <c r="P297" s="177">
        <f t="shared" si="69"/>
        <v>0</v>
      </c>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9">
        <f t="shared" si="74"/>
        <v>101908</v>
      </c>
      <c r="AL297" s="179">
        <v>0</v>
      </c>
    </row>
    <row r="298" spans="1:38" s="180" customFormat="1" ht="15" customHeight="1">
      <c r="A298" s="181" t="s">
        <v>581</v>
      </c>
      <c r="B298" s="182">
        <v>101907</v>
      </c>
      <c r="C298" s="195" t="str">
        <f>IF($B298="","",IFERROR(VLOOKUP($B298,SERVIÇOS!$A:$F,2,0),IFERROR(VLOOKUP($B298,'COMPOSIÇÕES COMPLEMENTARES '!$C:$K,2,0),"")))</f>
        <v>EXTINTOR DE INCÊNDIO PORTÁTIL COM CARGA DE CO2 DE 6 KG, CLASSE BC - FORNECIMENTO E INSTALAÇÃO. AF_10/2020_P</v>
      </c>
      <c r="D298" s="184" t="str">
        <f>IF($B298="","",IFERROR(VLOOKUP($B298,SERVIÇOS!$A:$F,3,0),IFERROR(VLOOKUP($B298,'COMPOSIÇÕES COMPLEMENTARES '!$C:$K,3,0),"")))</f>
        <v>UN</v>
      </c>
      <c r="E298" s="185">
        <v>1</v>
      </c>
      <c r="F298" s="186">
        <f>IF($B298="","",IFERROR(VLOOKUP($B298,SERVIÇOS!$A:$F,4,0),IFERROR(VLOOKUP($B298,'COMPOSIÇÕES COMPLEMENTARES '!$C:$K,6,0),"")))</f>
        <v>576.97</v>
      </c>
      <c r="G298" s="186">
        <f>IF($B298="","",IFERROR(VLOOKUP($B298,SERVIÇOS!$A:$F,5,0),IFERROR(VLOOKUP($B298,'COMPOSIÇÕES COMPLEMENTARES '!$C:$K,7,0),"")))</f>
        <v>14.6</v>
      </c>
      <c r="H298" s="186">
        <f t="shared" si="70"/>
        <v>591.57000000000005</v>
      </c>
      <c r="I298" s="186">
        <f t="shared" si="71"/>
        <v>576.97</v>
      </c>
      <c r="J298" s="186">
        <f t="shared" si="72"/>
        <v>14.6</v>
      </c>
      <c r="K298" s="186">
        <f t="shared" si="73"/>
        <v>591.57000000000005</v>
      </c>
      <c r="L298" s="186"/>
      <c r="M298" s="565" t="s">
        <v>11699</v>
      </c>
      <c r="N298" s="185">
        <v>1</v>
      </c>
      <c r="O298" s="178">
        <v>1</v>
      </c>
      <c r="P298" s="177">
        <f t="shared" si="69"/>
        <v>0</v>
      </c>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9">
        <f t="shared" si="74"/>
        <v>101907</v>
      </c>
      <c r="AL298" s="179">
        <v>0</v>
      </c>
    </row>
    <row r="299" spans="1:38" s="180" customFormat="1" ht="15" customHeight="1">
      <c r="A299" s="181" t="s">
        <v>582</v>
      </c>
      <c r="B299" s="182">
        <v>101905</v>
      </c>
      <c r="C299" s="195" t="str">
        <f>IF($B299="","",IFERROR(VLOOKUP($B299,SERVIÇOS!$A:$F,2,0),IFERROR(VLOOKUP($B299,'COMPOSIÇÕES COMPLEMENTARES '!$C:$K,2,0),"")))</f>
        <v>EXTINTOR DE INCÊNDIO PORTÁTIL COM CARGA DE ÁGUA PRESSURIZADA DE 10 L, CLASSE A - FORNECIMENTO E INSTALAÇÃO. AF_10/2020_P</v>
      </c>
      <c r="D299" s="184" t="str">
        <f>IF($B299="","",IFERROR(VLOOKUP($B299,SERVIÇOS!$A:$F,3,0),IFERROR(VLOOKUP($B299,'COMPOSIÇÕES COMPLEMENTARES '!$C:$K,3,0),"")))</f>
        <v>UN</v>
      </c>
      <c r="E299" s="185">
        <v>1</v>
      </c>
      <c r="F299" s="186">
        <f>IF($B299="","",IFERROR(VLOOKUP($B299,SERVIÇOS!$A:$F,4,0),IFERROR(VLOOKUP($B299,'COMPOSIÇÕES COMPLEMENTARES '!$C:$K,6,0),"")))</f>
        <v>173.22</v>
      </c>
      <c r="G299" s="186">
        <f>IF($B299="","",IFERROR(VLOOKUP($B299,SERVIÇOS!$A:$F,5,0),IFERROR(VLOOKUP($B299,'COMPOSIÇÕES COMPLEMENTARES '!$C:$K,7,0),"")))</f>
        <v>14.6</v>
      </c>
      <c r="H299" s="186">
        <f t="shared" si="70"/>
        <v>187.82</v>
      </c>
      <c r="I299" s="186">
        <f t="shared" si="71"/>
        <v>173.22</v>
      </c>
      <c r="J299" s="186">
        <f t="shared" si="72"/>
        <v>14.6</v>
      </c>
      <c r="K299" s="186">
        <f t="shared" si="73"/>
        <v>187.82</v>
      </c>
      <c r="L299" s="186"/>
      <c r="M299" s="565" t="s">
        <v>11699</v>
      </c>
      <c r="N299" s="185">
        <v>1</v>
      </c>
      <c r="O299" s="178">
        <v>1</v>
      </c>
      <c r="P299" s="177">
        <f t="shared" si="69"/>
        <v>0</v>
      </c>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9">
        <f t="shared" si="74"/>
        <v>101905</v>
      </c>
      <c r="AL299" s="179">
        <v>0</v>
      </c>
    </row>
    <row r="300" spans="1:38" s="180" customFormat="1" ht="15" customHeight="1">
      <c r="A300" s="181" t="s">
        <v>583</v>
      </c>
      <c r="B300" s="182" t="s">
        <v>584</v>
      </c>
      <c r="C300" s="195" t="str">
        <f>IF($B300="","",IFERROR(VLOOKUP($B300,SERVIÇOS!$A:$F,2,0),IFERROR(VLOOKUP($B300,'COMPOSIÇÕES COMPLEMENTARES '!$C:$K,2,0),"")))</f>
        <v>PLACAS DE SINALIZAÇÃO 24X12CM</v>
      </c>
      <c r="D300" s="184" t="str">
        <f>IF($B300="","",IFERROR(VLOOKUP($B300,SERVIÇOS!$A:$F,3,0),IFERROR(VLOOKUP($B300,'COMPOSIÇÕES COMPLEMENTARES '!$C:$K,3,0),"")))</f>
        <v>UN</v>
      </c>
      <c r="E300" s="185">
        <v>9</v>
      </c>
      <c r="F300" s="186">
        <f>IF($B300="","",IFERROR(VLOOKUP($B300,SERVIÇOS!$A:$F,4,0),IFERROR(VLOOKUP($B300,'COMPOSIÇÕES COMPLEMENTARES '!$C:$K,6,0),"")))</f>
        <v>107.2</v>
      </c>
      <c r="G300" s="186">
        <f>IF($B300="","",IFERROR(VLOOKUP($B300,SERVIÇOS!$A:$F,5,0),IFERROR(VLOOKUP($B300,'COMPOSIÇÕES COMPLEMENTARES '!$C:$K,7,0),"")))</f>
        <v>3.44</v>
      </c>
      <c r="H300" s="186">
        <f t="shared" si="70"/>
        <v>110.64</v>
      </c>
      <c r="I300" s="186">
        <f t="shared" si="71"/>
        <v>964.8</v>
      </c>
      <c r="J300" s="186">
        <f t="shared" si="72"/>
        <v>30.96</v>
      </c>
      <c r="K300" s="186">
        <f t="shared" si="73"/>
        <v>995.76</v>
      </c>
      <c r="L300" s="186"/>
      <c r="M300" s="565"/>
      <c r="N300" s="185">
        <v>9</v>
      </c>
      <c r="O300" s="178">
        <v>9</v>
      </c>
      <c r="P300" s="177">
        <f t="shared" si="69"/>
        <v>0</v>
      </c>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9" t="e">
        <f t="shared" si="74"/>
        <v>#VALUE!</v>
      </c>
      <c r="AL300" s="179">
        <v>0</v>
      </c>
    </row>
    <row r="301" spans="1:38" s="180" customFormat="1" ht="15" customHeight="1">
      <c r="A301" s="198" t="s">
        <v>585</v>
      </c>
      <c r="B301" s="199"/>
      <c r="C301" s="183" t="s">
        <v>586</v>
      </c>
      <c r="D301" s="200" t="str">
        <f>IF($B301="","",IFERROR(VLOOKUP($B301,SERVIÇOS!$A:$F,3,0),IFERROR(VLOOKUP($B301,'COMPOSIÇÕES COMPLEMENTARES '!$C:$K,3,0),"")))</f>
        <v/>
      </c>
      <c r="E301" s="201"/>
      <c r="F301" s="202" t="str">
        <f>IF($B301="","",IFERROR(VLOOKUP($B301,SERVIÇOS!$A:$F,4,0),IFERROR(VLOOKUP($B301,'COMPOSIÇÕES COMPLEMENTARES '!$C:$K,6,0),"")))</f>
        <v/>
      </c>
      <c r="G301" s="202" t="str">
        <f>IF($B301="","",IFERROR(VLOOKUP($B301,SERVIÇOS!$A:$F,5,0),IFERROR(VLOOKUP($B301,'COMPOSIÇÕES COMPLEMENTARES '!$C:$K,7,0),"")))</f>
        <v/>
      </c>
      <c r="H301" s="202" t="str">
        <f t="shared" si="70"/>
        <v/>
      </c>
      <c r="I301" s="202" t="str">
        <f t="shared" si="71"/>
        <v/>
      </c>
      <c r="J301" s="202" t="str">
        <f t="shared" si="72"/>
        <v/>
      </c>
      <c r="K301" s="202" t="str">
        <f t="shared" si="73"/>
        <v/>
      </c>
      <c r="L301" s="202"/>
      <c r="M301" s="565"/>
      <c r="N301" s="201"/>
      <c r="O301" s="178"/>
      <c r="P301" s="177">
        <f t="shared" si="69"/>
        <v>0</v>
      </c>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9">
        <f t="shared" si="74"/>
        <v>0</v>
      </c>
      <c r="AL301" s="179">
        <v>0</v>
      </c>
    </row>
    <row r="302" spans="1:38" s="180" customFormat="1" ht="45">
      <c r="A302" s="181" t="s">
        <v>587</v>
      </c>
      <c r="B302" s="182">
        <v>86932</v>
      </c>
      <c r="C302" s="195" t="str">
        <f>IF($B302="","",IFERROR(VLOOKUP($B302,SERVIÇOS!$A:$F,2,0),IFERROR(VLOOKUP($B302,'COMPOSIÇÕES COMPLEMENTARES '!$C:$K,2,0),"")))</f>
        <v>VASO SANITÁRIO SIFONADO COM CAIXA ACOPLADA LOUÇA BRANCA - PADRÃO MÉDIO, INCLUSO ENGATE FLEXÍVEL EM METAL CROMADO, 1/2  X 40CM - FORNECIMENTO E INSTALAÇÃO. AF_01/2020</v>
      </c>
      <c r="D302" s="184" t="str">
        <f>IF($B302="","",IFERROR(VLOOKUP($B302,SERVIÇOS!$A:$F,3,0),IFERROR(VLOOKUP($B302,'COMPOSIÇÕES COMPLEMENTARES '!$C:$K,3,0),"")))</f>
        <v>UN</v>
      </c>
      <c r="E302" s="185">
        <v>3</v>
      </c>
      <c r="F302" s="186">
        <f>IF($B302="","",IFERROR(VLOOKUP($B302,SERVIÇOS!$A:$F,4,0),IFERROR(VLOOKUP($B302,'COMPOSIÇÕES COMPLEMENTARES '!$C:$K,6,0),"")))</f>
        <v>593.09</v>
      </c>
      <c r="G302" s="186">
        <f>IF($B302="","",IFERROR(VLOOKUP($B302,SERVIÇOS!$A:$F,5,0),IFERROR(VLOOKUP($B302,'COMPOSIÇÕES COMPLEMENTARES '!$C:$K,7,0),"")))</f>
        <v>23.85</v>
      </c>
      <c r="H302" s="186">
        <f t="shared" si="70"/>
        <v>616.94000000000005</v>
      </c>
      <c r="I302" s="186">
        <f t="shared" si="71"/>
        <v>1779.27</v>
      </c>
      <c r="J302" s="186">
        <f t="shared" si="72"/>
        <v>71.55</v>
      </c>
      <c r="K302" s="186">
        <f t="shared" si="73"/>
        <v>1850.82</v>
      </c>
      <c r="L302" s="186"/>
      <c r="M302" s="565"/>
      <c r="N302" s="185">
        <v>3</v>
      </c>
      <c r="O302" s="178">
        <v>3</v>
      </c>
      <c r="P302" s="177">
        <f t="shared" si="69"/>
        <v>0</v>
      </c>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9">
        <f t="shared" si="74"/>
        <v>86932</v>
      </c>
      <c r="AL302" s="179">
        <v>0</v>
      </c>
    </row>
    <row r="303" spans="1:38" s="180" customFormat="1" ht="45">
      <c r="A303" s="181" t="s">
        <v>588</v>
      </c>
      <c r="B303" s="182">
        <v>95471</v>
      </c>
      <c r="C303" s="195" t="str">
        <f>IF($B303="","",IFERROR(VLOOKUP($B303,SERVIÇOS!$A:$F,2,0),IFERROR(VLOOKUP($B303,'COMPOSIÇÕES COMPLEMENTARES '!$C:$K,2,0),"")))</f>
        <v>VASO SANITARIO SIFONADO CONVENCIONAL PARA PCD SEM FURO FRONTAL COM  LOUÇA BRANCA SEM ASSENTO -  FORNECIMENTO E INSTALAÇÃO. AF_01/2020</v>
      </c>
      <c r="D303" s="184" t="str">
        <f>IF($B303="","",IFERROR(VLOOKUP($B303,SERVIÇOS!$A:$F,3,0),IFERROR(VLOOKUP($B303,'COMPOSIÇÕES COMPLEMENTARES '!$C:$K,3,0),"")))</f>
        <v>UN</v>
      </c>
      <c r="E303" s="185">
        <v>4</v>
      </c>
      <c r="F303" s="186">
        <f>IF($B303="","",IFERROR(VLOOKUP($B303,SERVIÇOS!$A:$F,4,0),IFERROR(VLOOKUP($B303,'COMPOSIÇÕES COMPLEMENTARES '!$C:$K,6,0),"")))</f>
        <v>800.1</v>
      </c>
      <c r="G303" s="186">
        <f>IF($B303="","",IFERROR(VLOOKUP($B303,SERVIÇOS!$A:$F,5,0),IFERROR(VLOOKUP($B303,'COMPOSIÇÕES COMPLEMENTARES '!$C:$K,7,0),"")))</f>
        <v>28.97</v>
      </c>
      <c r="H303" s="186">
        <f t="shared" si="70"/>
        <v>829.07</v>
      </c>
      <c r="I303" s="186">
        <f t="shared" si="71"/>
        <v>3200.4</v>
      </c>
      <c r="J303" s="186">
        <f t="shared" si="72"/>
        <v>115.88</v>
      </c>
      <c r="K303" s="186">
        <f t="shared" si="73"/>
        <v>3316.28</v>
      </c>
      <c r="L303" s="186"/>
      <c r="M303" s="565"/>
      <c r="N303" s="185">
        <v>4</v>
      </c>
      <c r="O303" s="178">
        <v>4</v>
      </c>
      <c r="P303" s="177">
        <f t="shared" si="69"/>
        <v>0</v>
      </c>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9">
        <f t="shared" si="74"/>
        <v>95471</v>
      </c>
      <c r="AL303" s="179">
        <v>0</v>
      </c>
    </row>
    <row r="304" spans="1:38" s="180" customFormat="1" ht="60">
      <c r="A304" s="181" t="s">
        <v>589</v>
      </c>
      <c r="B304" s="182">
        <v>86942</v>
      </c>
      <c r="C304" s="195" t="str">
        <f>IF($B304="","",IFERROR(VLOOKUP($B304,SERVIÇOS!$A:$F,2,0),IFERROR(VLOOKUP($B304,'COMPOSIÇÕES COMPLEMENTARES '!$C:$K,2,0),"")))</f>
        <v>LAVATÓRIO LOUÇA BRANCA SUSPENSO, 29,5 X 39CM OU EQUIVALENTE, PADRÃO POPULAR, INCLUSO SIFÃO TIPO GARRAFA EM PVC, VÁLVULA E ENGATE FLEXÍVEL 30CM EM PLÁSTICO E TORNEIRA CROMADA DE MESA, PADRÃO POPULAR - FORNECIMENTO E INSTALAÇÃO. AF_01/2020</v>
      </c>
      <c r="D304" s="184" t="str">
        <f>IF($B304="","",IFERROR(VLOOKUP($B304,SERVIÇOS!$A:$F,3,0),IFERROR(VLOOKUP($B304,'COMPOSIÇÕES COMPLEMENTARES '!$C:$K,3,0),"")))</f>
        <v>UN</v>
      </c>
      <c r="E304" s="185">
        <v>20</v>
      </c>
      <c r="F304" s="186">
        <f>IF($B304="","",IFERROR(VLOOKUP($B304,SERVIÇOS!$A:$F,4,0),IFERROR(VLOOKUP($B304,'COMPOSIÇÕES COMPLEMENTARES '!$C:$K,6,0),"")))</f>
        <v>222.3</v>
      </c>
      <c r="G304" s="186">
        <f>IF($B304="","",IFERROR(VLOOKUP($B304,SERVIÇOS!$A:$F,5,0),IFERROR(VLOOKUP($B304,'COMPOSIÇÕES COMPLEMENTARES '!$C:$K,7,0),"")))</f>
        <v>21.29</v>
      </c>
      <c r="H304" s="186">
        <f t="shared" si="70"/>
        <v>243.59</v>
      </c>
      <c r="I304" s="186">
        <f t="shared" si="71"/>
        <v>4446</v>
      </c>
      <c r="J304" s="186">
        <f t="shared" si="72"/>
        <v>425.8</v>
      </c>
      <c r="K304" s="186">
        <f t="shared" si="73"/>
        <v>4871.8</v>
      </c>
      <c r="L304" s="186"/>
      <c r="M304" s="565"/>
      <c r="N304" s="185">
        <v>20</v>
      </c>
      <c r="O304" s="178">
        <v>20</v>
      </c>
      <c r="P304" s="177">
        <f t="shared" si="69"/>
        <v>0</v>
      </c>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9">
        <f t="shared" si="74"/>
        <v>86942</v>
      </c>
      <c r="AL304" s="179">
        <v>0</v>
      </c>
    </row>
    <row r="305" spans="1:38" s="180" customFormat="1" ht="45">
      <c r="A305" s="181" t="s">
        <v>590</v>
      </c>
      <c r="B305" s="182">
        <v>86920</v>
      </c>
      <c r="C305" s="195" t="str">
        <f>IF($B305="","",IFERROR(VLOOKUP($B305,SERVIÇOS!$A:$F,2,0),IFERROR(VLOOKUP($B305,'COMPOSIÇÕES COMPLEMENTARES '!$C:$K,2,0),"")))</f>
        <v>TANQUE DE LOUÇA BRANCA COM COLUNA, 30L OU EQUIVALENTE, INCLUSO SIFÃO FLEXÍVEL EM PVC, VÁLVULA PLÁSTICA E TORNEIRA DE METAL CROMADO PADRÃO POPULAR - FORNECIMENTO E INSTALAÇÃO. AF_01/2020</v>
      </c>
      <c r="D305" s="184" t="str">
        <f>IF($B305="","",IFERROR(VLOOKUP($B305,SERVIÇOS!$A:$F,3,0),IFERROR(VLOOKUP($B305,'COMPOSIÇÕES COMPLEMENTARES '!$C:$K,3,0),"")))</f>
        <v>UN</v>
      </c>
      <c r="E305" s="185">
        <v>1</v>
      </c>
      <c r="F305" s="186">
        <f>IF($B305="","",IFERROR(VLOOKUP($B305,SERVIÇOS!$A:$F,4,0),IFERROR(VLOOKUP($B305,'COMPOSIÇÕES COMPLEMENTARES '!$C:$K,6,0),"")))</f>
        <v>780.13</v>
      </c>
      <c r="G305" s="186">
        <f>IF($B305="","",IFERROR(VLOOKUP($B305,SERVIÇOS!$A:$F,5,0),IFERROR(VLOOKUP($B305,'COMPOSIÇÕES COMPLEMENTARES '!$C:$K,7,0),"")))</f>
        <v>50.71</v>
      </c>
      <c r="H305" s="186">
        <f t="shared" si="70"/>
        <v>830.84</v>
      </c>
      <c r="I305" s="186">
        <f t="shared" si="71"/>
        <v>780.13</v>
      </c>
      <c r="J305" s="186">
        <f t="shared" si="72"/>
        <v>50.71</v>
      </c>
      <c r="K305" s="186">
        <f t="shared" si="73"/>
        <v>830.84</v>
      </c>
      <c r="L305" s="186"/>
      <c r="M305" s="565"/>
      <c r="N305" s="185">
        <v>1</v>
      </c>
      <c r="O305" s="178">
        <v>1</v>
      </c>
      <c r="P305" s="177">
        <f t="shared" si="69"/>
        <v>0</v>
      </c>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9">
        <f t="shared" si="74"/>
        <v>86920</v>
      </c>
      <c r="AL305" s="179">
        <v>0</v>
      </c>
    </row>
    <row r="306" spans="1:38" s="180" customFormat="1" ht="15" customHeight="1">
      <c r="A306" s="181" t="s">
        <v>591</v>
      </c>
      <c r="B306" s="182" t="s">
        <v>592</v>
      </c>
      <c r="C306" s="195" t="str">
        <f>IF($B306="","",IFERROR(VLOOKUP($B306,SERVIÇOS!$A:$F,2,0),IFERROR(VLOOKUP($B306,'COMPOSIÇÕES COMPLEMENTARES '!$C:$K,2,0),"")))</f>
        <v>EXPURGO EM INOX</v>
      </c>
      <c r="D306" s="184" t="str">
        <f>IF($B306="","",IFERROR(VLOOKUP($B306,SERVIÇOS!$A:$F,3,0),IFERROR(VLOOKUP($B306,'COMPOSIÇÕES COMPLEMENTARES '!$C:$K,3,0),"")))</f>
        <v>UN</v>
      </c>
      <c r="E306" s="185">
        <v>1</v>
      </c>
      <c r="F306" s="186">
        <f>IF($B306="","",IFERROR(VLOOKUP($B306,SERVIÇOS!$A:$F,4,0),IFERROR(VLOOKUP($B306,'COMPOSIÇÕES COMPLEMENTARES '!$C:$K,6,0),"")))</f>
        <v>2178.04</v>
      </c>
      <c r="G306" s="186">
        <f>IF($B306="","",IFERROR(VLOOKUP($B306,SERVIÇOS!$A:$F,5,0),IFERROR(VLOOKUP($B306,'COMPOSIÇÕES COMPLEMENTARES '!$C:$K,7,0),"")))</f>
        <v>18.72</v>
      </c>
      <c r="H306" s="186">
        <f t="shared" si="70"/>
        <v>2196.7599999999998</v>
      </c>
      <c r="I306" s="186">
        <f t="shared" si="71"/>
        <v>2178.04</v>
      </c>
      <c r="J306" s="186">
        <f t="shared" si="72"/>
        <v>18.72</v>
      </c>
      <c r="K306" s="186">
        <f t="shared" si="73"/>
        <v>2196.7600000000002</v>
      </c>
      <c r="L306" s="186"/>
      <c r="M306" s="565"/>
      <c r="N306" s="185">
        <v>1</v>
      </c>
      <c r="O306" s="178">
        <v>1</v>
      </c>
      <c r="P306" s="177">
        <f t="shared" si="69"/>
        <v>0</v>
      </c>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9" t="e">
        <f t="shared" si="74"/>
        <v>#VALUE!</v>
      </c>
      <c r="AL306" s="179">
        <v>0</v>
      </c>
    </row>
    <row r="307" spans="1:38" s="180" customFormat="1" ht="30">
      <c r="A307" s="181" t="s">
        <v>593</v>
      </c>
      <c r="B307" s="182">
        <v>95547</v>
      </c>
      <c r="C307" s="195" t="str">
        <f>IF($B307="","",IFERROR(VLOOKUP($B307,SERVIÇOS!$A:$F,2,0),IFERROR(VLOOKUP($B307,'COMPOSIÇÕES COMPLEMENTARES '!$C:$K,2,0),"")))</f>
        <v>SABONETEIRA PLASTICA TIPO DISPENSER PARA SABONETE LIQUIDO COM RESERVATORIO 800 A 1500 ML, INCLUSO FIXAÇÃO. AF_01/2020</v>
      </c>
      <c r="D307" s="184" t="str">
        <f>IF($B307="","",IFERROR(VLOOKUP($B307,SERVIÇOS!$A:$F,3,0),IFERROR(VLOOKUP($B307,'COMPOSIÇÕES COMPLEMENTARES '!$C:$K,3,0),"")))</f>
        <v>UN</v>
      </c>
      <c r="E307" s="185">
        <v>20</v>
      </c>
      <c r="F307" s="186">
        <f>IF($B307="","",IFERROR(VLOOKUP($B307,SERVIÇOS!$A:$F,4,0),IFERROR(VLOOKUP($B307,'COMPOSIÇÕES COMPLEMENTARES '!$C:$K,6,0),"")))</f>
        <v>48.07</v>
      </c>
      <c r="G307" s="186">
        <f>IF($B307="","",IFERROR(VLOOKUP($B307,SERVIÇOS!$A:$F,5,0),IFERROR(VLOOKUP($B307,'COMPOSIÇÕES COMPLEMENTARES '!$C:$K,7,0),"")))</f>
        <v>7.23</v>
      </c>
      <c r="H307" s="186">
        <f t="shared" si="70"/>
        <v>55.3</v>
      </c>
      <c r="I307" s="186">
        <f t="shared" si="71"/>
        <v>961.4</v>
      </c>
      <c r="J307" s="186">
        <f t="shared" si="72"/>
        <v>144.6</v>
      </c>
      <c r="K307" s="186">
        <f t="shared" si="73"/>
        <v>1106</v>
      </c>
      <c r="L307" s="186"/>
      <c r="M307" s="565"/>
      <c r="N307" s="185">
        <v>20</v>
      </c>
      <c r="O307" s="178">
        <v>20</v>
      </c>
      <c r="P307" s="177">
        <f t="shared" si="69"/>
        <v>0</v>
      </c>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9">
        <f t="shared" si="74"/>
        <v>95547</v>
      </c>
      <c r="AL307" s="179">
        <v>0</v>
      </c>
    </row>
    <row r="308" spans="1:38" s="180" customFormat="1" ht="15" customHeight="1">
      <c r="A308" s="181" t="s">
        <v>594</v>
      </c>
      <c r="B308" s="182">
        <v>95544</v>
      </c>
      <c r="C308" s="195" t="str">
        <f>IF($B308="","",IFERROR(VLOOKUP($B308,SERVIÇOS!$A:$F,2,0),IFERROR(VLOOKUP($B308,'COMPOSIÇÕES COMPLEMENTARES '!$C:$K,2,0),"")))</f>
        <v>PAPELEIRA DE PAREDE EM METAL CROMADO SEM TAMPA, INCLUSO FIXAÇÃO. AF_01/2020</v>
      </c>
      <c r="D308" s="184" t="str">
        <f>IF($B308="","",IFERROR(VLOOKUP($B308,SERVIÇOS!$A:$F,3,0),IFERROR(VLOOKUP($B308,'COMPOSIÇÕES COMPLEMENTARES '!$C:$K,3,0),"")))</f>
        <v>UN</v>
      </c>
      <c r="E308" s="185">
        <v>20</v>
      </c>
      <c r="F308" s="186">
        <f>IF($B308="","",IFERROR(VLOOKUP($B308,SERVIÇOS!$A:$F,4,0),IFERROR(VLOOKUP($B308,'COMPOSIÇÕES COMPLEMENTARES '!$C:$K,6,0),"")))</f>
        <v>63.05</v>
      </c>
      <c r="G308" s="186">
        <f>IF($B308="","",IFERROR(VLOOKUP($B308,SERVIÇOS!$A:$F,5,0),IFERROR(VLOOKUP($B308,'COMPOSIÇÕES COMPLEMENTARES '!$C:$K,7,0),"")))</f>
        <v>7.22</v>
      </c>
      <c r="H308" s="186">
        <f t="shared" ref="H308:H334" si="75">IF(E308="","",F308+G308)</f>
        <v>70.27</v>
      </c>
      <c r="I308" s="186">
        <f t="shared" ref="I308:I334" si="76">IF(E308="","",ROUND((E308*F308),2))</f>
        <v>1261</v>
      </c>
      <c r="J308" s="186">
        <f t="shared" ref="J308:J334" si="77">IF(E308="","",ROUND((E308*G308),2))</f>
        <v>144.4</v>
      </c>
      <c r="K308" s="186">
        <f t="shared" ref="K308:K334" si="78">IF(E308="","",ROUND((E308*H308),2))</f>
        <v>1405.4</v>
      </c>
      <c r="L308" s="186"/>
      <c r="M308" s="565"/>
      <c r="N308" s="185">
        <v>20</v>
      </c>
      <c r="O308" s="178">
        <v>20</v>
      </c>
      <c r="P308" s="177">
        <f t="shared" si="69"/>
        <v>0</v>
      </c>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9">
        <f t="shared" ref="AK308:AK334" si="79">B308-AL308</f>
        <v>95544</v>
      </c>
      <c r="AL308" s="179">
        <v>0</v>
      </c>
    </row>
    <row r="309" spans="1:38" s="180" customFormat="1" ht="30">
      <c r="A309" s="181" t="s">
        <v>595</v>
      </c>
      <c r="B309" s="182" t="s">
        <v>596</v>
      </c>
      <c r="C309" s="195" t="str">
        <f>IF($B309="","",IFERROR(VLOOKUP($B309,SERVIÇOS!$A:$F,2,0),IFERROR(VLOOKUP($B309,'COMPOSIÇÕES COMPLEMENTARES '!$C:$K,2,0),"")))</f>
        <v xml:space="preserve">PAPELEIRA PLASTICA TIPO DISPENSER PARA PAPEL HIGIENICO ROLAO. FORNECIMENTO E INSTALAÇÃO                                                                                                                                                                                                                                                                                                                                                                                                                                              </v>
      </c>
      <c r="D309" s="184" t="str">
        <f>IF($B309="","",IFERROR(VLOOKUP($B309,SERVIÇOS!$A:$F,3,0),IFERROR(VLOOKUP($B309,'COMPOSIÇÕES COMPLEMENTARES '!$C:$K,3,0),"")))</f>
        <v>UN</v>
      </c>
      <c r="E309" s="185">
        <v>7</v>
      </c>
      <c r="F309" s="186">
        <f>IF($B309="","",IFERROR(VLOOKUP($B309,SERVIÇOS!$A:$F,4,0),IFERROR(VLOOKUP($B309,'COMPOSIÇÕES COMPLEMENTARES '!$C:$K,6,0),"")))</f>
        <v>50.69</v>
      </c>
      <c r="G309" s="186">
        <f>IF($B309="","",IFERROR(VLOOKUP($B309,SERVIÇOS!$A:$F,5,0),IFERROR(VLOOKUP($B309,'COMPOSIÇÕES COMPLEMENTARES '!$C:$K,7,0),"")))</f>
        <v>6.59</v>
      </c>
      <c r="H309" s="186">
        <f t="shared" si="75"/>
        <v>57.28</v>
      </c>
      <c r="I309" s="186">
        <f t="shared" si="76"/>
        <v>354.83</v>
      </c>
      <c r="J309" s="186">
        <f t="shared" si="77"/>
        <v>46.13</v>
      </c>
      <c r="K309" s="186">
        <f t="shared" si="78"/>
        <v>400.96</v>
      </c>
      <c r="L309" s="186"/>
      <c r="M309" s="565"/>
      <c r="N309" s="185">
        <v>7</v>
      </c>
      <c r="O309" s="178">
        <v>7</v>
      </c>
      <c r="P309" s="177">
        <f t="shared" si="69"/>
        <v>0</v>
      </c>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9" t="e">
        <f t="shared" si="79"/>
        <v>#VALUE!</v>
      </c>
      <c r="AL309" s="179">
        <v>0</v>
      </c>
    </row>
    <row r="310" spans="1:38" s="180" customFormat="1" ht="15" customHeight="1">
      <c r="A310" s="181" t="s">
        <v>597</v>
      </c>
      <c r="B310" s="182" t="s">
        <v>598</v>
      </c>
      <c r="C310" s="195" t="str">
        <f>IF($B310="","",IFERROR(VLOOKUP($B310,SERVIÇOS!$A:$F,2,0),IFERROR(VLOOKUP($B310,'COMPOSIÇÕES COMPLEMENTARES '!$C:$K,2,0),"")))</f>
        <v>BARRA APOIO PARA DEFICIENTE EM AÇO EM AÇO INOX</v>
      </c>
      <c r="D310" s="184" t="str">
        <f>IF($B310="","",IFERROR(VLOOKUP($B310,SERVIÇOS!$A:$F,3,0),IFERROR(VLOOKUP($B310,'COMPOSIÇÕES COMPLEMENTARES '!$C:$K,3,0),"")))</f>
        <v>M</v>
      </c>
      <c r="E310" s="185">
        <v>13.6</v>
      </c>
      <c r="F310" s="186">
        <f>IF($B310="","",IFERROR(VLOOKUP($B310,SERVIÇOS!$A:$F,4,0),IFERROR(VLOOKUP($B310,'COMPOSIÇÕES COMPLEMENTARES '!$C:$K,6,0),"")))</f>
        <v>279.44</v>
      </c>
      <c r="G310" s="186">
        <f>IF($B310="","",IFERROR(VLOOKUP($B310,SERVIÇOS!$A:$F,5,0),IFERROR(VLOOKUP($B310,'COMPOSIÇÕES COMPLEMENTARES '!$C:$K,7,0),"")))</f>
        <v>10.56</v>
      </c>
      <c r="H310" s="186">
        <f t="shared" si="75"/>
        <v>290</v>
      </c>
      <c r="I310" s="186">
        <f t="shared" si="76"/>
        <v>3800.38</v>
      </c>
      <c r="J310" s="186">
        <f t="shared" si="77"/>
        <v>143.62</v>
      </c>
      <c r="K310" s="186">
        <f t="shared" si="78"/>
        <v>3944</v>
      </c>
      <c r="L310" s="186"/>
      <c r="M310" s="565"/>
      <c r="N310" s="185">
        <v>13.6</v>
      </c>
      <c r="O310" s="178">
        <v>13.6</v>
      </c>
      <c r="P310" s="177">
        <f t="shared" si="69"/>
        <v>0</v>
      </c>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9" t="e">
        <f t="shared" si="79"/>
        <v>#VALUE!</v>
      </c>
      <c r="AL310" s="179">
        <v>0</v>
      </c>
    </row>
    <row r="311" spans="1:38" s="180" customFormat="1" ht="15" customHeight="1">
      <c r="A311" s="181" t="s">
        <v>599</v>
      </c>
      <c r="B311" s="182" t="s">
        <v>600</v>
      </c>
      <c r="C311" s="195" t="str">
        <f>IF($B311="","",IFERROR(VLOOKUP($B311,SERVIÇOS!$A:$F,2,0),IFERROR(VLOOKUP($B311,'COMPOSIÇÕES COMPLEMENTARES '!$C:$K,2,0),"")))</f>
        <v>BANCADA EM INOX</v>
      </c>
      <c r="D311" s="184" t="str">
        <f>IF($B311="","",IFERROR(VLOOKUP($B311,SERVIÇOS!$A:$F,3,0),IFERROR(VLOOKUP($B311,'COMPOSIÇÕES COMPLEMENTARES '!$C:$K,3,0),"")))</f>
        <v>M</v>
      </c>
      <c r="E311" s="185">
        <v>3.3</v>
      </c>
      <c r="F311" s="186">
        <f>IF($B311="","",IFERROR(VLOOKUP($B311,SERVIÇOS!$A:$F,4,0),IFERROR(VLOOKUP($B311,'COMPOSIÇÕES COMPLEMENTARES '!$C:$K,6,0),"")))</f>
        <v>1170.78</v>
      </c>
      <c r="G311" s="186">
        <f>IF($B311="","",IFERROR(VLOOKUP($B311,SERVIÇOS!$A:$F,5,0),IFERROR(VLOOKUP($B311,'COMPOSIÇÕES COMPLEMENTARES '!$C:$K,7,0),"")))</f>
        <v>16.02</v>
      </c>
      <c r="H311" s="186">
        <f t="shared" si="75"/>
        <v>1186.8</v>
      </c>
      <c r="I311" s="186">
        <f t="shared" si="76"/>
        <v>3863.57</v>
      </c>
      <c r="J311" s="186">
        <f t="shared" si="77"/>
        <v>52.87</v>
      </c>
      <c r="K311" s="186">
        <f t="shared" si="78"/>
        <v>3916.44</v>
      </c>
      <c r="L311" s="186"/>
      <c r="M311" s="565"/>
      <c r="N311" s="185">
        <v>3.3</v>
      </c>
      <c r="O311" s="178">
        <v>3.3</v>
      </c>
      <c r="P311" s="177">
        <f t="shared" si="69"/>
        <v>0</v>
      </c>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9" t="e">
        <f t="shared" si="79"/>
        <v>#VALUE!</v>
      </c>
      <c r="AL311" s="179">
        <v>0</v>
      </c>
    </row>
    <row r="312" spans="1:38" s="180" customFormat="1">
      <c r="A312" s="181" t="s">
        <v>601</v>
      </c>
      <c r="B312" s="182" t="s">
        <v>602</v>
      </c>
      <c r="C312" s="195" t="str">
        <f>IF($B312="","",IFERROR(VLOOKUP($B312,SERVIÇOS!$A:$F,2,0),IFERROR(VLOOKUP($B312,'COMPOSIÇÕES COMPLEMENTARES '!$C:$K,2,0),"")))</f>
        <v>BANCADA EM INOX COM 1 CUBA (C/VÁLVULA E SIFÃO EM METAL CROMADOS)</v>
      </c>
      <c r="D312" s="184" t="str">
        <f>IF($B312="","",IFERROR(VLOOKUP($B312,SERVIÇOS!$A:$F,3,0),IFERROR(VLOOKUP($B312,'COMPOSIÇÕES COMPLEMENTARES '!$C:$K,3,0),"")))</f>
        <v>M</v>
      </c>
      <c r="E312" s="185">
        <v>15.15</v>
      </c>
      <c r="F312" s="186">
        <f>IF($B312="","",IFERROR(VLOOKUP($B312,SERVIÇOS!$A:$F,4,0),IFERROR(VLOOKUP($B312,'COMPOSIÇÕES COMPLEMENTARES '!$C:$K,6,0),"")))</f>
        <v>609.39</v>
      </c>
      <c r="G312" s="186">
        <f>IF($B312="","",IFERROR(VLOOKUP($B312,SERVIÇOS!$A:$F,5,0),IFERROR(VLOOKUP($B312,'COMPOSIÇÕES COMPLEMENTARES '!$C:$K,7,0),"")))</f>
        <v>89.64</v>
      </c>
      <c r="H312" s="186">
        <f t="shared" si="75"/>
        <v>699.03</v>
      </c>
      <c r="I312" s="186">
        <f t="shared" si="76"/>
        <v>9232.26</v>
      </c>
      <c r="J312" s="186">
        <f t="shared" si="77"/>
        <v>1358.05</v>
      </c>
      <c r="K312" s="186">
        <f t="shared" si="78"/>
        <v>10590.3</v>
      </c>
      <c r="L312" s="186"/>
      <c r="M312" s="565"/>
      <c r="N312" s="185">
        <v>15.15</v>
      </c>
      <c r="O312" s="178">
        <v>15.15</v>
      </c>
      <c r="P312" s="177">
        <f t="shared" si="69"/>
        <v>0</v>
      </c>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9" t="e">
        <f t="shared" si="79"/>
        <v>#VALUE!</v>
      </c>
      <c r="AL312" s="179">
        <v>0</v>
      </c>
    </row>
    <row r="313" spans="1:38" s="180" customFormat="1" ht="15" customHeight="1">
      <c r="A313" s="181" t="s">
        <v>603</v>
      </c>
      <c r="B313" s="182" t="s">
        <v>604</v>
      </c>
      <c r="C313" s="195" t="str">
        <f>IF($B313="","",IFERROR(VLOOKUP($B313,SERVIÇOS!$A:$F,2,0),IFERROR(VLOOKUP($B313,'COMPOSIÇÕES COMPLEMENTARES '!$C:$K,2,0),"")))</f>
        <v>BANCADA EM INOX COM 2 CUBAS (C/VÁLVULA E SIFÃO EM METAL CROMADOS)</v>
      </c>
      <c r="D313" s="184" t="str">
        <f>IF($B313="","",IFERROR(VLOOKUP($B313,SERVIÇOS!$A:$F,3,0),IFERROR(VLOOKUP($B313,'COMPOSIÇÕES COMPLEMENTARES '!$C:$K,3,0),"")))</f>
        <v>M</v>
      </c>
      <c r="E313" s="185">
        <v>3</v>
      </c>
      <c r="F313" s="186">
        <f>IF($B313="","",IFERROR(VLOOKUP($B313,SERVIÇOS!$A:$F,4,0),IFERROR(VLOOKUP($B313,'COMPOSIÇÕES COMPLEMENTARES '!$C:$K,6,0),"")))</f>
        <v>741.85</v>
      </c>
      <c r="G313" s="186">
        <f>IF($B313="","",IFERROR(VLOOKUP($B313,SERVIÇOS!$A:$F,5,0),IFERROR(VLOOKUP($B313,'COMPOSIÇÕES COMPLEMENTARES '!$C:$K,7,0),"")))</f>
        <v>96.02</v>
      </c>
      <c r="H313" s="186">
        <f t="shared" si="75"/>
        <v>837.87</v>
      </c>
      <c r="I313" s="186">
        <f t="shared" si="76"/>
        <v>2225.5500000000002</v>
      </c>
      <c r="J313" s="186">
        <f t="shared" si="77"/>
        <v>288.06</v>
      </c>
      <c r="K313" s="186">
        <f t="shared" si="78"/>
        <v>2513.61</v>
      </c>
      <c r="L313" s="186"/>
      <c r="M313" s="565"/>
      <c r="N313" s="185">
        <v>3</v>
      </c>
      <c r="O313" s="178">
        <v>3</v>
      </c>
      <c r="P313" s="177">
        <f t="shared" si="69"/>
        <v>0</v>
      </c>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9" t="e">
        <f t="shared" si="79"/>
        <v>#VALUE!</v>
      </c>
      <c r="AL313" s="179">
        <v>0</v>
      </c>
    </row>
    <row r="314" spans="1:38" s="180" customFormat="1" ht="15" customHeight="1">
      <c r="A314" s="181" t="s">
        <v>605</v>
      </c>
      <c r="B314" s="182" t="s">
        <v>606</v>
      </c>
      <c r="C314" s="195" t="str">
        <f>IF($B314="","",IFERROR(VLOOKUP($B314,SERVIÇOS!$A:$F,2,0),IFERROR(VLOOKUP($B314,'COMPOSIÇÕES COMPLEMENTARES '!$C:$K,2,0),"")))</f>
        <v>ESCOVÓDROMO EM INOX COM 1 CUBA  (C/VALVULA E SIFÃO METÁLICOS)</v>
      </c>
      <c r="D314" s="184" t="str">
        <f>IF($B314="","",IFERROR(VLOOKUP($B314,SERVIÇOS!$A:$F,3,0),IFERROR(VLOOKUP($B314,'COMPOSIÇÕES COMPLEMENTARES '!$C:$K,3,0),"")))</f>
        <v>UN</v>
      </c>
      <c r="E314" s="185">
        <v>2</v>
      </c>
      <c r="F314" s="186">
        <f>IF($B314="","",IFERROR(VLOOKUP($B314,SERVIÇOS!$A:$F,4,0),IFERROR(VLOOKUP($B314,'COMPOSIÇÕES COMPLEMENTARES '!$C:$K,6,0),"")))</f>
        <v>893.05</v>
      </c>
      <c r="G314" s="186">
        <f>IF($B314="","",IFERROR(VLOOKUP($B314,SERVIÇOS!$A:$F,5,0),IFERROR(VLOOKUP($B314,'COMPOSIÇÕES COMPLEMENTARES '!$C:$K,7,0),"")))</f>
        <v>96.04</v>
      </c>
      <c r="H314" s="186">
        <f t="shared" si="75"/>
        <v>989.08999999999992</v>
      </c>
      <c r="I314" s="186">
        <f t="shared" si="76"/>
        <v>1786.1</v>
      </c>
      <c r="J314" s="186">
        <f t="shared" si="77"/>
        <v>192.08</v>
      </c>
      <c r="K314" s="186">
        <f t="shared" si="78"/>
        <v>1978.18</v>
      </c>
      <c r="L314" s="186"/>
      <c r="M314" s="565"/>
      <c r="N314" s="185">
        <v>2</v>
      </c>
      <c r="O314" s="178">
        <v>2</v>
      </c>
      <c r="P314" s="177">
        <f t="shared" si="69"/>
        <v>0</v>
      </c>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9" t="e">
        <f t="shared" si="79"/>
        <v>#VALUE!</v>
      </c>
      <c r="AL314" s="179">
        <v>0</v>
      </c>
    </row>
    <row r="315" spans="1:38" s="180" customFormat="1" ht="15" customHeight="1">
      <c r="A315" s="198" t="s">
        <v>607</v>
      </c>
      <c r="B315" s="199"/>
      <c r="C315" s="183" t="s">
        <v>608</v>
      </c>
      <c r="D315" s="200" t="str">
        <f>IF($B315="","",IFERROR(VLOOKUP($B315,SERVIÇOS!$A:$F,3,0),IFERROR(VLOOKUP($B315,'COMPOSIÇÕES COMPLEMENTARES '!$C:$K,3,0),"")))</f>
        <v/>
      </c>
      <c r="E315" s="201"/>
      <c r="F315" s="202" t="str">
        <f>IF($B315="","",IFERROR(VLOOKUP($B315,SERVIÇOS!$A:$F,4,0),IFERROR(VLOOKUP($B315,'COMPOSIÇÕES COMPLEMENTARES '!$C:$K,6,0),"")))</f>
        <v/>
      </c>
      <c r="G315" s="202" t="str">
        <f>IF($B315="","",IFERROR(VLOOKUP($B315,SERVIÇOS!$A:$F,5,0),IFERROR(VLOOKUP($B315,'COMPOSIÇÕES COMPLEMENTARES '!$C:$K,7,0),"")))</f>
        <v/>
      </c>
      <c r="H315" s="202" t="str">
        <f t="shared" si="75"/>
        <v/>
      </c>
      <c r="I315" s="202" t="str">
        <f t="shared" si="76"/>
        <v/>
      </c>
      <c r="J315" s="202" t="str">
        <f t="shared" si="77"/>
        <v/>
      </c>
      <c r="K315" s="202" t="str">
        <f t="shared" si="78"/>
        <v/>
      </c>
      <c r="L315" s="202"/>
      <c r="M315" s="565"/>
      <c r="N315" s="201"/>
      <c r="O315" s="178"/>
      <c r="P315" s="177">
        <f t="shared" si="69"/>
        <v>0</v>
      </c>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9">
        <f t="shared" si="79"/>
        <v>0</v>
      </c>
      <c r="AL315" s="179">
        <v>0</v>
      </c>
    </row>
    <row r="316" spans="1:38" s="216" customFormat="1" ht="15" customHeight="1">
      <c r="A316" s="532" t="s">
        <v>609</v>
      </c>
      <c r="B316" s="209"/>
      <c r="C316" s="210" t="s">
        <v>543</v>
      </c>
      <c r="D316" s="211" t="str">
        <f>IF($B316="","",IFERROR(VLOOKUP($B316,SERVIÇOS!$A:$F,3,0),IFERROR(VLOOKUP($B316,'COMPOSIÇÕES COMPLEMENTARES '!$C:$K,3,0),"")))</f>
        <v/>
      </c>
      <c r="E316" s="212"/>
      <c r="F316" s="213" t="str">
        <f>IF($B316="","",IFERROR(VLOOKUP($B316,SERVIÇOS!$A:$F,4,0),IFERROR(VLOOKUP($B316,'COMPOSIÇÕES COMPLEMENTARES '!$C:$K,6,0),"")))</f>
        <v/>
      </c>
      <c r="G316" s="213" t="str">
        <f>IF($B316="","",IFERROR(VLOOKUP($B316,SERVIÇOS!$A:$F,5,0),IFERROR(VLOOKUP($B316,'COMPOSIÇÕES COMPLEMENTARES '!$C:$K,7,0),"")))</f>
        <v/>
      </c>
      <c r="H316" s="213" t="str">
        <f t="shared" si="75"/>
        <v/>
      </c>
      <c r="I316" s="213" t="str">
        <f t="shared" si="76"/>
        <v/>
      </c>
      <c r="J316" s="213" t="str">
        <f t="shared" si="77"/>
        <v/>
      </c>
      <c r="K316" s="213" t="str">
        <f t="shared" si="78"/>
        <v/>
      </c>
      <c r="L316" s="213"/>
      <c r="M316" s="569"/>
      <c r="N316" s="212"/>
      <c r="O316" s="214"/>
      <c r="P316" s="177">
        <f t="shared" si="69"/>
        <v>0</v>
      </c>
      <c r="Q316" s="214"/>
      <c r="R316" s="214"/>
      <c r="S316" s="214"/>
      <c r="T316" s="214"/>
      <c r="U316" s="214"/>
      <c r="V316" s="214"/>
      <c r="W316" s="214"/>
      <c r="X316" s="214"/>
      <c r="Y316" s="214"/>
      <c r="Z316" s="214"/>
      <c r="AA316" s="214"/>
      <c r="AB316" s="214"/>
      <c r="AC316" s="214"/>
      <c r="AD316" s="214"/>
      <c r="AE316" s="214"/>
      <c r="AF316" s="214"/>
      <c r="AG316" s="214"/>
      <c r="AH316" s="214"/>
      <c r="AI316" s="214"/>
      <c r="AJ316" s="214"/>
      <c r="AK316" s="215">
        <f t="shared" si="79"/>
        <v>0</v>
      </c>
      <c r="AL316" s="215">
        <v>0</v>
      </c>
    </row>
    <row r="317" spans="1:38" s="180" customFormat="1" ht="60">
      <c r="A317" s="181" t="s">
        <v>610</v>
      </c>
      <c r="B317" s="182">
        <v>91785</v>
      </c>
      <c r="C317" s="195" t="str">
        <f>IF($B317="","",IFERROR(VLOOKUP($B317,SERVIÇOS!$A:$F,2,0),IFERROR(VLOOKUP($B317,'COMPOSIÇÕES COMPLEMENTARES '!$C:$K,2,0),"")))</f>
        <v>(COMPOSIÇÃO REPRESENTATIVA) DO SERVIÇO DE INSTALAÇÃO DE TUBOS DE PVC, SOLDÁVEL, ÁGUA FRIA, DN 25 MM (INSTALADO EM RAMAL, SUB-RAMAL, RAMAL DE DISTRIBUIÇÃO OU PRUMADA), INCLUSIVE CONEXÕES, CORTES E FIXAÇÕES, PARA PRÉDIOS. AF_10/2015</v>
      </c>
      <c r="D317" s="184" t="str">
        <f>IF($B317="","",IFERROR(VLOOKUP($B317,SERVIÇOS!$A:$F,3,0),IFERROR(VLOOKUP($B317,'COMPOSIÇÕES COMPLEMENTARES '!$C:$K,3,0),"")))</f>
        <v>M</v>
      </c>
      <c r="E317" s="185">
        <v>12</v>
      </c>
      <c r="F317" s="186">
        <f>IF($B317="","",IFERROR(VLOOKUP($B317,SERVIÇOS!$A:$F,4,0),IFERROR(VLOOKUP($B317,'COMPOSIÇÕES COMPLEMENTARES '!$C:$K,6,0),"")))</f>
        <v>21.05</v>
      </c>
      <c r="G317" s="186">
        <f>IF($B317="","",IFERROR(VLOOKUP($B317,SERVIÇOS!$A:$F,5,0),IFERROR(VLOOKUP($B317,'COMPOSIÇÕES COMPLEMENTARES '!$C:$K,7,0),"")))</f>
        <v>22.67</v>
      </c>
      <c r="H317" s="186">
        <f t="shared" si="75"/>
        <v>43.72</v>
      </c>
      <c r="I317" s="186">
        <f t="shared" si="76"/>
        <v>252.6</v>
      </c>
      <c r="J317" s="186">
        <f t="shared" si="77"/>
        <v>272.04000000000002</v>
      </c>
      <c r="K317" s="186">
        <f t="shared" si="78"/>
        <v>524.64</v>
      </c>
      <c r="L317" s="186"/>
      <c r="M317" s="565"/>
      <c r="N317" s="185">
        <v>12</v>
      </c>
      <c r="O317" s="178">
        <v>12</v>
      </c>
      <c r="P317" s="177">
        <f t="shared" si="69"/>
        <v>0</v>
      </c>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9">
        <f t="shared" si="79"/>
        <v>91785</v>
      </c>
      <c r="AL317" s="179">
        <v>0</v>
      </c>
    </row>
    <row r="318" spans="1:38" s="180" customFormat="1" ht="45" customHeight="1">
      <c r="A318" s="181" t="s">
        <v>611</v>
      </c>
      <c r="B318" s="182">
        <v>91786</v>
      </c>
      <c r="C318" s="195" t="str">
        <f>IF($B318="","",IFERROR(VLOOKUP($B318,SERVIÇOS!$A:$F,2,0),IFERROR(VLOOKUP($B318,'COMPOSIÇÕES COMPLEMENTARES '!$C:$K,2,0),"")))</f>
        <v>(COMPOSIÇÃO REPRESENTATIVA) DO SERVIÇO DE INSTALAÇÃO TUBOS DE PVC, SOLDÁVEL, ÁGUA FRIA, DN 32 MM (INSTALADO EM RAMAL, SUB-RAMAL, RAMAL DE DISTRIBUIÇÃO OU PRUMADA), INCLUSIVE CONEXÕES, CORTES E FIXAÇÕES, PARA PRÉDIOS. AF_10/2015</v>
      </c>
      <c r="D318" s="184" t="str">
        <f>IF($B318="","",IFERROR(VLOOKUP($B318,SERVIÇOS!$A:$F,3,0),IFERROR(VLOOKUP($B318,'COMPOSIÇÕES COMPLEMENTARES '!$C:$K,3,0),"")))</f>
        <v>M</v>
      </c>
      <c r="E318" s="185">
        <v>69</v>
      </c>
      <c r="F318" s="186">
        <f>IF($B318="","",IFERROR(VLOOKUP($B318,SERVIÇOS!$A:$F,4,0),IFERROR(VLOOKUP($B318,'COMPOSIÇÕES COMPLEMENTARES '!$C:$K,6,0),"")))</f>
        <v>23.94</v>
      </c>
      <c r="G318" s="186">
        <f>IF($B318="","",IFERROR(VLOOKUP($B318,SERVIÇOS!$A:$F,5,0),IFERROR(VLOOKUP($B318,'COMPOSIÇÕES COMPLEMENTARES '!$C:$K,7,0),"")))</f>
        <v>8.48</v>
      </c>
      <c r="H318" s="186">
        <f t="shared" si="75"/>
        <v>32.42</v>
      </c>
      <c r="I318" s="186">
        <f t="shared" si="76"/>
        <v>1651.86</v>
      </c>
      <c r="J318" s="186">
        <f t="shared" si="77"/>
        <v>585.12</v>
      </c>
      <c r="K318" s="186">
        <f t="shared" si="78"/>
        <v>2236.98</v>
      </c>
      <c r="L318" s="186"/>
      <c r="M318" s="565"/>
      <c r="N318" s="185">
        <v>69</v>
      </c>
      <c r="O318" s="178">
        <v>69</v>
      </c>
      <c r="P318" s="177">
        <f t="shared" si="69"/>
        <v>0</v>
      </c>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9">
        <f t="shared" si="79"/>
        <v>91786</v>
      </c>
      <c r="AL318" s="179">
        <v>0</v>
      </c>
    </row>
    <row r="319" spans="1:38" s="216" customFormat="1" ht="15" customHeight="1">
      <c r="A319" s="532" t="s">
        <v>612</v>
      </c>
      <c r="B319" s="209"/>
      <c r="C319" s="210" t="s">
        <v>557</v>
      </c>
      <c r="D319" s="211" t="str">
        <f>IF($B319="","",IFERROR(VLOOKUP($B319,SERVIÇOS!$A:$F,3,0),IFERROR(VLOOKUP($B319,'COMPOSIÇÕES COMPLEMENTARES '!$C:$K,3,0),"")))</f>
        <v/>
      </c>
      <c r="E319" s="212"/>
      <c r="F319" s="213" t="str">
        <f>IF($B319="","",IFERROR(VLOOKUP($B319,SERVIÇOS!$A:$F,4,0),IFERROR(VLOOKUP($B319,'COMPOSIÇÕES COMPLEMENTARES '!$C:$K,6,0),"")))</f>
        <v/>
      </c>
      <c r="G319" s="213" t="str">
        <f>IF($B319="","",IFERROR(VLOOKUP($B319,SERVIÇOS!$A:$F,5,0),IFERROR(VLOOKUP($B319,'COMPOSIÇÕES COMPLEMENTARES '!$C:$K,7,0),"")))</f>
        <v/>
      </c>
      <c r="H319" s="213" t="str">
        <f t="shared" si="75"/>
        <v/>
      </c>
      <c r="I319" s="213" t="str">
        <f t="shared" si="76"/>
        <v/>
      </c>
      <c r="J319" s="213" t="str">
        <f t="shared" si="77"/>
        <v/>
      </c>
      <c r="K319" s="213" t="str">
        <f t="shared" si="78"/>
        <v/>
      </c>
      <c r="L319" s="213"/>
      <c r="M319" s="569"/>
      <c r="N319" s="212"/>
      <c r="O319" s="214"/>
      <c r="P319" s="177">
        <f t="shared" si="69"/>
        <v>0</v>
      </c>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5">
        <f t="shared" si="79"/>
        <v>0</v>
      </c>
      <c r="AL319" s="215">
        <v>0</v>
      </c>
    </row>
    <row r="320" spans="1:38" s="180" customFormat="1" ht="45">
      <c r="A320" s="181" t="s">
        <v>613</v>
      </c>
      <c r="B320" s="182">
        <v>89714</v>
      </c>
      <c r="C320" s="195" t="str">
        <f>IF($B320="","",IFERROR(VLOOKUP($B320,SERVIÇOS!$A:$F,2,0),IFERROR(VLOOKUP($B320,'COMPOSIÇÕES COMPLEMENTARES '!$C:$K,2,0),"")))</f>
        <v>TUBO PVC, SERIE NORMAL, ESGOTO PREDIAL, DN 100 MM, FORNECIDO E INSTALADO EM RAMAL DE DESCARGA OU RAMAL DE ESGOTO SANITÁRIO. AF_12/2014</v>
      </c>
      <c r="D320" s="184" t="str">
        <f>IF($B320="","",IFERROR(VLOOKUP($B320,SERVIÇOS!$A:$F,3,0),IFERROR(VLOOKUP($B320,'COMPOSIÇÕES COMPLEMENTARES '!$C:$K,3,0),"")))</f>
        <v>M</v>
      </c>
      <c r="E320" s="185">
        <v>21</v>
      </c>
      <c r="F320" s="186">
        <f>IF($B320="","",IFERROR(VLOOKUP($B320,SERVIÇOS!$A:$F,4,0),IFERROR(VLOOKUP($B320,'COMPOSIÇÕES COMPLEMENTARES '!$C:$K,6,0),"")))</f>
        <v>36.67</v>
      </c>
      <c r="G320" s="186">
        <f>IF($B320="","",IFERROR(VLOOKUP($B320,SERVIÇOS!$A:$F,5,0),IFERROR(VLOOKUP($B320,'COMPOSIÇÕES COMPLEMENTARES '!$C:$K,7,0),"")))</f>
        <v>23.69</v>
      </c>
      <c r="H320" s="186">
        <f t="shared" si="75"/>
        <v>60.36</v>
      </c>
      <c r="I320" s="186">
        <f t="shared" si="76"/>
        <v>770.07</v>
      </c>
      <c r="J320" s="186">
        <f t="shared" si="77"/>
        <v>497.49</v>
      </c>
      <c r="K320" s="186">
        <f t="shared" si="78"/>
        <v>1267.56</v>
      </c>
      <c r="L320" s="186"/>
      <c r="M320" s="565"/>
      <c r="N320" s="185">
        <v>21</v>
      </c>
      <c r="O320" s="178">
        <v>21</v>
      </c>
      <c r="P320" s="177">
        <f t="shared" si="69"/>
        <v>0</v>
      </c>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9">
        <f t="shared" si="79"/>
        <v>89714</v>
      </c>
      <c r="AL320" s="179">
        <v>0</v>
      </c>
    </row>
    <row r="321" spans="1:38" s="180" customFormat="1" ht="60">
      <c r="A321" s="181" t="s">
        <v>614</v>
      </c>
      <c r="B321" s="182">
        <v>91796</v>
      </c>
      <c r="C321" s="195" t="str">
        <f>IF($B321="","",IFERROR(VLOOKUP($B321,SERVIÇOS!$A:$F,2,0),IFERROR(VLOOKUP($B321,'COMPOSIÇÕES COMPLEMENTARES '!$C:$K,2,0),"")))</f>
        <v>(COMPOSIÇÃO REPRESENTATIVA) DO SERVIÇO DE INSTALAÇÃO DE TUBO DE PVC, SÉRIE NORMAL, ESGOTO PREDIAL, DN 150 MM (INSTALADO EM SUB-COLETOR AÉREO), INCLUSIVE CONEXÕES, CORTES E FIXAÇÕES, PARA PRÉDIOS. AF_10/2015</v>
      </c>
      <c r="D321" s="184" t="str">
        <f>IF($B321="","",IFERROR(VLOOKUP($B321,SERVIÇOS!$A:$F,3,0),IFERROR(VLOOKUP($B321,'COMPOSIÇÕES COMPLEMENTARES '!$C:$K,3,0),"")))</f>
        <v>M</v>
      </c>
      <c r="E321" s="185">
        <v>126</v>
      </c>
      <c r="F321" s="186">
        <f>IF($B321="","",IFERROR(VLOOKUP($B321,SERVIÇOS!$A:$F,4,0),IFERROR(VLOOKUP($B321,'COMPOSIÇÕES COMPLEMENTARES '!$C:$K,6,0),"")))</f>
        <v>65.599999999999994</v>
      </c>
      <c r="G321" s="186">
        <f>IF($B321="","",IFERROR(VLOOKUP($B321,SERVIÇOS!$A:$F,5,0),IFERROR(VLOOKUP($B321,'COMPOSIÇÕES COMPLEMENTARES '!$C:$K,7,0),"")))</f>
        <v>18.57</v>
      </c>
      <c r="H321" s="186">
        <f t="shared" si="75"/>
        <v>84.169999999999987</v>
      </c>
      <c r="I321" s="186">
        <f t="shared" si="76"/>
        <v>8265.6</v>
      </c>
      <c r="J321" s="186">
        <f t="shared" si="77"/>
        <v>2339.8200000000002</v>
      </c>
      <c r="K321" s="186">
        <f t="shared" si="78"/>
        <v>10605.42</v>
      </c>
      <c r="L321" s="186"/>
      <c r="M321" s="565"/>
      <c r="N321" s="185">
        <v>126</v>
      </c>
      <c r="O321" s="178">
        <v>126</v>
      </c>
      <c r="P321" s="177">
        <f t="shared" si="69"/>
        <v>0</v>
      </c>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9">
        <f t="shared" si="79"/>
        <v>91796</v>
      </c>
      <c r="AL321" s="179">
        <v>0</v>
      </c>
    </row>
    <row r="322" spans="1:38" s="216" customFormat="1" ht="15" customHeight="1">
      <c r="A322" s="532" t="s">
        <v>615</v>
      </c>
      <c r="B322" s="209"/>
      <c r="C322" s="210" t="s">
        <v>570</v>
      </c>
      <c r="D322" s="211" t="str">
        <f>IF($B322="","",IFERROR(VLOOKUP($B322,SERVIÇOS!$A:$F,3,0),IFERROR(VLOOKUP($B322,'COMPOSIÇÕES COMPLEMENTARES '!$C:$K,3,0),"")))</f>
        <v/>
      </c>
      <c r="E322" s="212"/>
      <c r="F322" s="213" t="str">
        <f>IF($B322="","",IFERROR(VLOOKUP($B322,SERVIÇOS!$A:$F,4,0),IFERROR(VLOOKUP($B322,'COMPOSIÇÕES COMPLEMENTARES '!$C:$K,6,0),"")))</f>
        <v/>
      </c>
      <c r="G322" s="213" t="str">
        <f>IF($B322="","",IFERROR(VLOOKUP($B322,SERVIÇOS!$A:$F,5,0),IFERROR(VLOOKUP($B322,'COMPOSIÇÕES COMPLEMENTARES '!$C:$K,7,0),"")))</f>
        <v/>
      </c>
      <c r="H322" s="213" t="str">
        <f t="shared" si="75"/>
        <v/>
      </c>
      <c r="I322" s="213" t="str">
        <f t="shared" si="76"/>
        <v/>
      </c>
      <c r="J322" s="213" t="str">
        <f t="shared" si="77"/>
        <v/>
      </c>
      <c r="K322" s="213" t="str">
        <f t="shared" si="78"/>
        <v/>
      </c>
      <c r="L322" s="213"/>
      <c r="M322" s="569"/>
      <c r="N322" s="212"/>
      <c r="O322" s="214"/>
      <c r="P322" s="177">
        <f t="shared" si="69"/>
        <v>0</v>
      </c>
      <c r="Q322" s="214"/>
      <c r="R322" s="214"/>
      <c r="S322" s="214"/>
      <c r="T322" s="214"/>
      <c r="U322" s="214"/>
      <c r="V322" s="214"/>
      <c r="W322" s="214"/>
      <c r="X322" s="214"/>
      <c r="Y322" s="214"/>
      <c r="Z322" s="214"/>
      <c r="AA322" s="214"/>
      <c r="AB322" s="214"/>
      <c r="AC322" s="214"/>
      <c r="AD322" s="214"/>
      <c r="AE322" s="214"/>
      <c r="AF322" s="214"/>
      <c r="AG322" s="214"/>
      <c r="AH322" s="214"/>
      <c r="AI322" s="214"/>
      <c r="AJ322" s="214"/>
      <c r="AK322" s="215">
        <f t="shared" si="79"/>
        <v>0</v>
      </c>
      <c r="AL322" s="215">
        <v>0</v>
      </c>
    </row>
    <row r="323" spans="1:38" s="180" customFormat="1" ht="30">
      <c r="A323" s="181" t="s">
        <v>616</v>
      </c>
      <c r="B323" s="182">
        <v>89512</v>
      </c>
      <c r="C323" s="195" t="str">
        <f>IF($B323="","",IFERROR(VLOOKUP($B323,SERVIÇOS!$A:$F,2,0),IFERROR(VLOOKUP($B323,'COMPOSIÇÕES COMPLEMENTARES '!$C:$K,2,0),"")))</f>
        <v>TUBO PVC, SÉRIE R, ÁGUA PLUVIAL, DN 100 MM, FORNECIDO E INSTALADO EM RAMAL DE ENCAMINHAMENTO. AF_12/2014</v>
      </c>
      <c r="D323" s="184" t="str">
        <f>IF($B323="","",IFERROR(VLOOKUP($B323,SERVIÇOS!$A:$F,3,0),IFERROR(VLOOKUP($B323,'COMPOSIÇÕES COMPLEMENTARES '!$C:$K,3,0),"")))</f>
        <v>M</v>
      </c>
      <c r="E323" s="185">
        <v>6</v>
      </c>
      <c r="F323" s="186">
        <f>IF($B323="","",IFERROR(VLOOKUP($B323,SERVIÇOS!$A:$F,4,0),IFERROR(VLOOKUP($B323,'COMPOSIÇÕES COMPLEMENTARES '!$C:$K,6,0),"")))</f>
        <v>62.63</v>
      </c>
      <c r="G323" s="186">
        <f>IF($B323="","",IFERROR(VLOOKUP($B323,SERVIÇOS!$A:$F,5,0),IFERROR(VLOOKUP($B323,'COMPOSIÇÕES COMPLEMENTARES '!$C:$K,7,0),"")))</f>
        <v>14.22</v>
      </c>
      <c r="H323" s="186">
        <f t="shared" si="75"/>
        <v>76.850000000000009</v>
      </c>
      <c r="I323" s="186">
        <f t="shared" si="76"/>
        <v>375.78</v>
      </c>
      <c r="J323" s="186">
        <f t="shared" si="77"/>
        <v>85.32</v>
      </c>
      <c r="K323" s="186">
        <f t="shared" si="78"/>
        <v>461.1</v>
      </c>
      <c r="L323" s="186"/>
      <c r="M323" s="565" t="s">
        <v>11699</v>
      </c>
      <c r="N323" s="185">
        <v>6</v>
      </c>
      <c r="O323" s="178">
        <v>6</v>
      </c>
      <c r="P323" s="177">
        <f t="shared" si="69"/>
        <v>0</v>
      </c>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9">
        <f t="shared" si="79"/>
        <v>89512</v>
      </c>
      <c r="AL323" s="179">
        <v>0</v>
      </c>
    </row>
    <row r="324" spans="1:38" s="180" customFormat="1" ht="60">
      <c r="A324" s="181" t="s">
        <v>617</v>
      </c>
      <c r="B324" s="182">
        <v>91796</v>
      </c>
      <c r="C324" s="195" t="str">
        <f>IF($B324="","",IFERROR(VLOOKUP($B324,SERVIÇOS!$A:$F,2,0),IFERROR(VLOOKUP($B324,'COMPOSIÇÕES COMPLEMENTARES '!$C:$K,2,0),"")))</f>
        <v>(COMPOSIÇÃO REPRESENTATIVA) DO SERVIÇO DE INSTALAÇÃO DE TUBO DE PVC, SÉRIE NORMAL, ESGOTO PREDIAL, DN 150 MM (INSTALADO EM SUB-COLETOR AÉREO), INCLUSIVE CONEXÕES, CORTES E FIXAÇÕES, PARA PRÉDIOS. AF_10/2015</v>
      </c>
      <c r="D324" s="184" t="str">
        <f>IF($B324="","",IFERROR(VLOOKUP($B324,SERVIÇOS!$A:$F,3,0),IFERROR(VLOOKUP($B324,'COMPOSIÇÕES COMPLEMENTARES '!$C:$K,3,0),"")))</f>
        <v>M</v>
      </c>
      <c r="E324" s="185">
        <v>60</v>
      </c>
      <c r="F324" s="186">
        <f>IF($B324="","",IFERROR(VLOOKUP($B324,SERVIÇOS!$A:$F,4,0),IFERROR(VLOOKUP($B324,'COMPOSIÇÕES COMPLEMENTARES '!$C:$K,6,0),"")))</f>
        <v>65.599999999999994</v>
      </c>
      <c r="G324" s="186">
        <f>IF($B324="","",IFERROR(VLOOKUP($B324,SERVIÇOS!$A:$F,5,0),IFERROR(VLOOKUP($B324,'COMPOSIÇÕES COMPLEMENTARES '!$C:$K,7,0),"")))</f>
        <v>18.57</v>
      </c>
      <c r="H324" s="186">
        <f t="shared" si="75"/>
        <v>84.169999999999987</v>
      </c>
      <c r="I324" s="186">
        <f t="shared" si="76"/>
        <v>3936</v>
      </c>
      <c r="J324" s="186">
        <f t="shared" si="77"/>
        <v>1114.2</v>
      </c>
      <c r="K324" s="186">
        <f t="shared" si="78"/>
        <v>5050.2</v>
      </c>
      <c r="L324" s="186"/>
      <c r="M324" s="565"/>
      <c r="N324" s="185">
        <v>60</v>
      </c>
      <c r="O324" s="178">
        <v>60</v>
      </c>
      <c r="P324" s="177">
        <f t="shared" si="69"/>
        <v>0</v>
      </c>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9">
        <f t="shared" si="79"/>
        <v>91796</v>
      </c>
      <c r="AL324" s="179">
        <v>0</v>
      </c>
    </row>
    <row r="325" spans="1:38" s="180" customFormat="1" ht="30">
      <c r="A325" s="181" t="s">
        <v>618</v>
      </c>
      <c r="B325" s="182">
        <v>90696</v>
      </c>
      <c r="C325" s="195" t="str">
        <f>IF($B325="","",IFERROR(VLOOKUP($B325,SERVIÇOS!$A:$F,2,0),IFERROR(VLOOKUP($B325,'COMPOSIÇÕES COMPLEMENTARES '!$C:$K,2,0),"")))</f>
        <v>TUBO DE PVC PARA REDE COLETORA DE ESGOTO DE PAREDE MACIÇA, DN 200 MM, JUNTA ELÁSTICA - FORNECIMENTO E ASSENTAMENTO. AF_01/2021</v>
      </c>
      <c r="D325" s="184" t="str">
        <f>IF($B325="","",IFERROR(VLOOKUP($B325,SERVIÇOS!$A:$F,3,0),IFERROR(VLOOKUP($B325,'COMPOSIÇÕES COMPLEMENTARES '!$C:$K,3,0),"")))</f>
        <v>M</v>
      </c>
      <c r="E325" s="185">
        <v>15</v>
      </c>
      <c r="F325" s="186">
        <f>IF($B325="","",IFERROR(VLOOKUP($B325,SERVIÇOS!$A:$F,4,0),IFERROR(VLOOKUP($B325,'COMPOSIÇÕES COMPLEMENTARES '!$C:$K,6,0),"")))</f>
        <v>103.08</v>
      </c>
      <c r="G325" s="186">
        <f>IF($B325="","",IFERROR(VLOOKUP($B325,SERVIÇOS!$A:$F,5,0),IFERROR(VLOOKUP($B325,'COMPOSIÇÕES COMPLEMENTARES '!$C:$K,7,0),"")))</f>
        <v>3.13</v>
      </c>
      <c r="H325" s="186">
        <f t="shared" si="75"/>
        <v>106.21</v>
      </c>
      <c r="I325" s="186">
        <f t="shared" si="76"/>
        <v>1546.2</v>
      </c>
      <c r="J325" s="186">
        <f t="shared" si="77"/>
        <v>46.95</v>
      </c>
      <c r="K325" s="186">
        <f t="shared" si="78"/>
        <v>1593.15</v>
      </c>
      <c r="L325" s="186"/>
      <c r="M325" s="565"/>
      <c r="N325" s="185">
        <v>15</v>
      </c>
      <c r="O325" s="178">
        <v>15</v>
      </c>
      <c r="P325" s="177">
        <f t="shared" si="69"/>
        <v>0</v>
      </c>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9">
        <f t="shared" si="79"/>
        <v>90696</v>
      </c>
      <c r="AL325" s="179">
        <v>0</v>
      </c>
    </row>
    <row r="326" spans="1:38" s="216" customFormat="1" ht="15" customHeight="1">
      <c r="A326" s="532" t="s">
        <v>619</v>
      </c>
      <c r="B326" s="209"/>
      <c r="C326" s="210" t="s">
        <v>620</v>
      </c>
      <c r="D326" s="211" t="str">
        <f>IF($B326="","",IFERROR(VLOOKUP($B326,SERVIÇOS!$A:$F,3,0),IFERROR(VLOOKUP($B326,'COMPOSIÇÕES COMPLEMENTARES '!$C:$K,3,0),"")))</f>
        <v/>
      </c>
      <c r="E326" s="212"/>
      <c r="F326" s="213" t="str">
        <f>IF($B326="","",IFERROR(VLOOKUP($B326,SERVIÇOS!$A:$F,4,0),IFERROR(VLOOKUP($B326,'COMPOSIÇÕES COMPLEMENTARES '!$C:$K,6,0),"")))</f>
        <v/>
      </c>
      <c r="G326" s="213" t="str">
        <f>IF($B326="","",IFERROR(VLOOKUP($B326,SERVIÇOS!$A:$F,5,0),IFERROR(VLOOKUP($B326,'COMPOSIÇÕES COMPLEMENTARES '!$C:$K,7,0),"")))</f>
        <v/>
      </c>
      <c r="H326" s="213" t="str">
        <f t="shared" si="75"/>
        <v/>
      </c>
      <c r="I326" s="213" t="str">
        <f t="shared" si="76"/>
        <v/>
      </c>
      <c r="J326" s="213" t="str">
        <f t="shared" si="77"/>
        <v/>
      </c>
      <c r="K326" s="213" t="str">
        <f t="shared" si="78"/>
        <v/>
      </c>
      <c r="L326" s="213"/>
      <c r="M326" s="569"/>
      <c r="N326" s="212"/>
      <c r="O326" s="214"/>
      <c r="P326" s="177">
        <f t="shared" si="69"/>
        <v>0</v>
      </c>
      <c r="Q326" s="214"/>
      <c r="R326" s="214"/>
      <c r="S326" s="214"/>
      <c r="T326" s="214"/>
      <c r="U326" s="214"/>
      <c r="V326" s="214"/>
      <c r="W326" s="214"/>
      <c r="X326" s="214"/>
      <c r="Y326" s="214"/>
      <c r="Z326" s="214"/>
      <c r="AA326" s="214"/>
      <c r="AB326" s="214"/>
      <c r="AC326" s="214"/>
      <c r="AD326" s="214"/>
      <c r="AE326" s="214"/>
      <c r="AF326" s="214"/>
      <c r="AG326" s="214"/>
      <c r="AH326" s="214"/>
      <c r="AI326" s="214"/>
      <c r="AJ326" s="214"/>
      <c r="AK326" s="215">
        <f t="shared" si="79"/>
        <v>0</v>
      </c>
      <c r="AL326" s="215">
        <v>0</v>
      </c>
    </row>
    <row r="327" spans="1:38" s="180" customFormat="1" ht="45">
      <c r="A327" s="181" t="s">
        <v>621</v>
      </c>
      <c r="B327" s="182">
        <v>95567</v>
      </c>
      <c r="C327" s="195" t="str">
        <f>IF($B327="","",IFERROR(VLOOKUP($B327,SERVIÇOS!$A:$F,2,0),IFERROR(VLOOKUP($B327,'COMPOSIÇÕES COMPLEMENTARES '!$C:$K,2,0),"")))</f>
        <v>TUBO DE CONCRETO (SIMPLES) PARA REDES COLETORAS DE ÁGUAS PLUVIAIS, DIÂMETRO DE 300 MM, JUNTA RÍGIDA, INSTALADO EM LOCAL COM BAIXO NÍVEL DE INTERFERÊNCIAS - FORNECIMENTO E ASSENTAMENTO. AF_12/2015</v>
      </c>
      <c r="D327" s="184" t="str">
        <f>IF($B327="","",IFERROR(VLOOKUP($B327,SERVIÇOS!$A:$F,3,0),IFERROR(VLOOKUP($B327,'COMPOSIÇÕES COMPLEMENTARES '!$C:$K,3,0),"")))</f>
        <v>M</v>
      </c>
      <c r="E327" s="185">
        <v>5</v>
      </c>
      <c r="F327" s="186">
        <f>IF($B327="","",IFERROR(VLOOKUP($B327,SERVIÇOS!$A:$F,4,0),IFERROR(VLOOKUP($B327,'COMPOSIÇÕES COMPLEMENTARES '!$C:$K,6,0),"")))</f>
        <v>48.31</v>
      </c>
      <c r="G327" s="186">
        <f>IF($B327="","",IFERROR(VLOOKUP($B327,SERVIÇOS!$A:$F,5,0),IFERROR(VLOOKUP($B327,'COMPOSIÇÕES COMPLEMENTARES '!$C:$K,7,0),"")))</f>
        <v>16.71</v>
      </c>
      <c r="H327" s="186">
        <f t="shared" si="75"/>
        <v>65.02000000000001</v>
      </c>
      <c r="I327" s="186">
        <f t="shared" si="76"/>
        <v>241.55</v>
      </c>
      <c r="J327" s="186">
        <f t="shared" si="77"/>
        <v>83.55</v>
      </c>
      <c r="K327" s="186">
        <f t="shared" si="78"/>
        <v>325.10000000000002</v>
      </c>
      <c r="L327" s="186"/>
      <c r="M327" s="565" t="s">
        <v>11699</v>
      </c>
      <c r="N327" s="185">
        <v>5</v>
      </c>
      <c r="O327" s="178">
        <v>5</v>
      </c>
      <c r="P327" s="177">
        <f t="shared" si="69"/>
        <v>0</v>
      </c>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9">
        <f t="shared" si="79"/>
        <v>95567</v>
      </c>
      <c r="AL327" s="179">
        <v>0</v>
      </c>
    </row>
    <row r="328" spans="1:38" s="180" customFormat="1" ht="15" customHeight="1">
      <c r="A328" s="198" t="s">
        <v>622</v>
      </c>
      <c r="B328" s="199"/>
      <c r="C328" s="183" t="s">
        <v>623</v>
      </c>
      <c r="D328" s="200" t="str">
        <f>IF($B328="","",IFERROR(VLOOKUP($B328,SERVIÇOS!$A:$F,3,0),IFERROR(VLOOKUP($B328,'COMPOSIÇÕES COMPLEMENTARES '!$C:$K,3,0),"")))</f>
        <v/>
      </c>
      <c r="E328" s="201"/>
      <c r="F328" s="202" t="str">
        <f>IF($B328="","",IFERROR(VLOOKUP($B328,SERVIÇOS!$A:$F,4,0),IFERROR(VLOOKUP($B328,'COMPOSIÇÕES COMPLEMENTARES '!$C:$K,6,0),"")))</f>
        <v/>
      </c>
      <c r="G328" s="202" t="str">
        <f>IF($B328="","",IFERROR(VLOOKUP($B328,SERVIÇOS!$A:$F,5,0),IFERROR(VLOOKUP($B328,'COMPOSIÇÕES COMPLEMENTARES '!$C:$K,7,0),"")))</f>
        <v/>
      </c>
      <c r="H328" s="202" t="str">
        <f t="shared" si="75"/>
        <v/>
      </c>
      <c r="I328" s="202" t="str">
        <f t="shared" si="76"/>
        <v/>
      </c>
      <c r="J328" s="202" t="str">
        <f t="shared" si="77"/>
        <v/>
      </c>
      <c r="K328" s="202" t="str">
        <f t="shared" si="78"/>
        <v/>
      </c>
      <c r="L328" s="202"/>
      <c r="M328" s="565"/>
      <c r="N328" s="201"/>
      <c r="O328" s="178"/>
      <c r="P328" s="177">
        <f t="shared" si="69"/>
        <v>0</v>
      </c>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9">
        <f t="shared" si="79"/>
        <v>0</v>
      </c>
      <c r="AL328" s="179">
        <v>0</v>
      </c>
    </row>
    <row r="329" spans="1:38" s="180" customFormat="1" ht="15" customHeight="1">
      <c r="A329" s="181" t="s">
        <v>624</v>
      </c>
      <c r="B329" s="182" t="s">
        <v>625</v>
      </c>
      <c r="C329" s="195" t="str">
        <f>IF($B329="","",IFERROR(VLOOKUP($B329,SERVIÇOS!$A:$F,2,0),IFERROR(VLOOKUP($B329,'COMPOSIÇÕES COMPLEMENTARES '!$C:$K,2,0),"")))</f>
        <v>CAIXA DE CAPTAÇÃO COM GRELHA DE FERRO (40 X 40)CM - ÁGUAS PLUVIAIS</v>
      </c>
      <c r="D329" s="184" t="str">
        <f>IF($B329="","",IFERROR(VLOOKUP($B329,SERVIÇOS!$A:$F,3,0),IFERROR(VLOOKUP($B329,'COMPOSIÇÕES COMPLEMENTARES '!$C:$K,3,0),"")))</f>
        <v>UN</v>
      </c>
      <c r="E329" s="185">
        <v>2</v>
      </c>
      <c r="F329" s="186">
        <f>IF($B329="","",IFERROR(VLOOKUP($B329,SERVIÇOS!$A:$F,4,0),IFERROR(VLOOKUP($B329,'COMPOSIÇÕES COMPLEMENTARES '!$C:$K,6,0),"")))</f>
        <v>189.98</v>
      </c>
      <c r="G329" s="186">
        <f>IF($B329="","",IFERROR(VLOOKUP($B329,SERVIÇOS!$A:$F,5,0),IFERROR(VLOOKUP($B329,'COMPOSIÇÕES COMPLEMENTARES '!$C:$K,7,0),"")))</f>
        <v>67.64</v>
      </c>
      <c r="H329" s="186">
        <f t="shared" si="75"/>
        <v>257.62</v>
      </c>
      <c r="I329" s="186">
        <f t="shared" si="76"/>
        <v>379.96</v>
      </c>
      <c r="J329" s="186">
        <f t="shared" si="77"/>
        <v>135.28</v>
      </c>
      <c r="K329" s="186">
        <f t="shared" si="78"/>
        <v>515.24</v>
      </c>
      <c r="L329" s="186"/>
      <c r="M329" s="565"/>
      <c r="N329" s="185">
        <v>2</v>
      </c>
      <c r="O329" s="178">
        <v>2</v>
      </c>
      <c r="P329" s="177">
        <f t="shared" si="69"/>
        <v>0</v>
      </c>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9" t="e">
        <f t="shared" si="79"/>
        <v>#VALUE!</v>
      </c>
      <c r="AL329" s="179">
        <v>0</v>
      </c>
    </row>
    <row r="330" spans="1:38" s="180" customFormat="1">
      <c r="A330" s="181" t="s">
        <v>626</v>
      </c>
      <c r="B330" s="182" t="s">
        <v>627</v>
      </c>
      <c r="C330" s="195" t="str">
        <f>IF($B330="","",IFERROR(VLOOKUP($B330,SERVIÇOS!$A:$F,2,0),IFERROR(VLOOKUP($B330,'COMPOSIÇÕES COMPLEMENTARES '!$C:$K,2,0),"")))</f>
        <v>CAIXA DE CAPTAÇÃO COM GRELHA DE FERRO (60 X 60)CM - ÁGUAS PLUVIAIS</v>
      </c>
      <c r="D330" s="184" t="str">
        <f>IF($B330="","",IFERROR(VLOOKUP($B330,SERVIÇOS!$A:$F,3,0),IFERROR(VLOOKUP($B330,'COMPOSIÇÕES COMPLEMENTARES '!$C:$K,3,0),"")))</f>
        <v>UN</v>
      </c>
      <c r="E330" s="185">
        <v>4</v>
      </c>
      <c r="F330" s="186">
        <f>IF($B330="","",IFERROR(VLOOKUP($B330,SERVIÇOS!$A:$F,4,0),IFERROR(VLOOKUP($B330,'COMPOSIÇÕES COMPLEMENTARES '!$C:$K,6,0),"")))</f>
        <v>406.28</v>
      </c>
      <c r="G330" s="186">
        <f>IF($B330="","",IFERROR(VLOOKUP($B330,SERVIÇOS!$A:$F,5,0),IFERROR(VLOOKUP($B330,'COMPOSIÇÕES COMPLEMENTARES '!$C:$K,7,0),"")))</f>
        <v>141.28</v>
      </c>
      <c r="H330" s="186">
        <f t="shared" si="75"/>
        <v>547.55999999999995</v>
      </c>
      <c r="I330" s="186">
        <f t="shared" si="76"/>
        <v>1625.12</v>
      </c>
      <c r="J330" s="186">
        <f t="shared" si="77"/>
        <v>565.12</v>
      </c>
      <c r="K330" s="186">
        <f t="shared" si="78"/>
        <v>2190.2399999999998</v>
      </c>
      <c r="L330" s="186"/>
      <c r="M330" s="565"/>
      <c r="N330" s="185">
        <v>4</v>
      </c>
      <c r="O330" s="178">
        <v>4</v>
      </c>
      <c r="P330" s="177">
        <f t="shared" si="69"/>
        <v>0</v>
      </c>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9" t="e">
        <f t="shared" si="79"/>
        <v>#VALUE!</v>
      </c>
      <c r="AL330" s="179">
        <v>0</v>
      </c>
    </row>
    <row r="331" spans="1:38" s="180" customFormat="1" ht="15" customHeight="1">
      <c r="A331" s="181" t="s">
        <v>628</v>
      </c>
      <c r="B331" s="182" t="s">
        <v>629</v>
      </c>
      <c r="C331" s="195" t="str">
        <f>IF($B331="","",IFERROR(VLOOKUP($B331,SERVIÇOS!$A:$F,2,0),IFERROR(VLOOKUP($B331,'COMPOSIÇÕES COMPLEMENTARES '!$C:$K,2,0),"")))</f>
        <v>CAIXA DE INSPEÇÃO 50X50CM</v>
      </c>
      <c r="D331" s="184" t="str">
        <f>IF($B331="","",IFERROR(VLOOKUP($B331,SERVIÇOS!$A:$F,3,0),IFERROR(VLOOKUP($B331,'COMPOSIÇÕES COMPLEMENTARES '!$C:$K,3,0),"")))</f>
        <v>UN</v>
      </c>
      <c r="E331" s="185">
        <v>18</v>
      </c>
      <c r="F331" s="186">
        <f>IF($B331="","",IFERROR(VLOOKUP($B331,SERVIÇOS!$A:$F,4,0),IFERROR(VLOOKUP($B331,'COMPOSIÇÕES COMPLEMENTARES '!$C:$K,6,0),"")))</f>
        <v>266.12</v>
      </c>
      <c r="G331" s="186">
        <f>IF($B331="","",IFERROR(VLOOKUP($B331,SERVIÇOS!$A:$F,5,0),IFERROR(VLOOKUP($B331,'COMPOSIÇÕES COMPLEMENTARES '!$C:$K,7,0),"")))</f>
        <v>99.67</v>
      </c>
      <c r="H331" s="186">
        <f t="shared" si="75"/>
        <v>365.79</v>
      </c>
      <c r="I331" s="186">
        <f t="shared" si="76"/>
        <v>4790.16</v>
      </c>
      <c r="J331" s="186">
        <f t="shared" si="77"/>
        <v>1794.06</v>
      </c>
      <c r="K331" s="186">
        <f t="shared" si="78"/>
        <v>6584.22</v>
      </c>
      <c r="L331" s="186"/>
      <c r="M331" s="565"/>
      <c r="N331" s="185">
        <v>18</v>
      </c>
      <c r="O331" s="178">
        <v>18</v>
      </c>
      <c r="P331" s="177">
        <f t="shared" si="69"/>
        <v>0</v>
      </c>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9" t="e">
        <f t="shared" si="79"/>
        <v>#VALUE!</v>
      </c>
      <c r="AL331" s="179">
        <v>0</v>
      </c>
    </row>
    <row r="332" spans="1:38" s="180" customFormat="1" ht="15" customHeight="1">
      <c r="A332" s="181" t="s">
        <v>630</v>
      </c>
      <c r="B332" s="182" t="s">
        <v>631</v>
      </c>
      <c r="C332" s="195" t="str">
        <f>IF($B332="","",IFERROR(VLOOKUP($B332,SERVIÇOS!$A:$F,2,0),IFERROR(VLOOKUP($B332,'COMPOSIÇÕES COMPLEMENTARES '!$C:$K,2,0),"")))</f>
        <v>CAIXA SIFONADA PARA ESGOTO 50X50X35CM</v>
      </c>
      <c r="D332" s="184" t="str">
        <f>IF($B332="","",IFERROR(VLOOKUP($B332,SERVIÇOS!$A:$F,3,0),IFERROR(VLOOKUP($B332,'COMPOSIÇÕES COMPLEMENTARES '!$C:$K,3,0),"")))</f>
        <v>UN</v>
      </c>
      <c r="E332" s="185">
        <v>3</v>
      </c>
      <c r="F332" s="186">
        <f>IF($B332="","",IFERROR(VLOOKUP($B332,SERVIÇOS!$A:$F,4,0),IFERROR(VLOOKUP($B332,'COMPOSIÇÕES COMPLEMENTARES '!$C:$K,6,0),"")))</f>
        <v>383.3</v>
      </c>
      <c r="G332" s="186">
        <f>IF($B332="","",IFERROR(VLOOKUP($B332,SERVIÇOS!$A:$F,5,0),IFERROR(VLOOKUP($B332,'COMPOSIÇÕES COMPLEMENTARES '!$C:$K,7,0),"")))</f>
        <v>145.53</v>
      </c>
      <c r="H332" s="186">
        <f t="shared" si="75"/>
        <v>528.83000000000004</v>
      </c>
      <c r="I332" s="186">
        <f t="shared" si="76"/>
        <v>1149.9000000000001</v>
      </c>
      <c r="J332" s="186">
        <f t="shared" si="77"/>
        <v>436.59</v>
      </c>
      <c r="K332" s="186">
        <f t="shared" si="78"/>
        <v>1586.49</v>
      </c>
      <c r="L332" s="186"/>
      <c r="M332" s="565"/>
      <c r="N332" s="185">
        <v>3</v>
      </c>
      <c r="O332" s="178">
        <v>3</v>
      </c>
      <c r="P332" s="177">
        <f t="shared" ref="P332:P364" si="80">O332-N332</f>
        <v>0</v>
      </c>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9" t="e">
        <f t="shared" si="79"/>
        <v>#VALUE!</v>
      </c>
      <c r="AL332" s="179">
        <v>0</v>
      </c>
    </row>
    <row r="333" spans="1:38" s="180" customFormat="1" ht="45">
      <c r="A333" s="187" t="s">
        <v>632</v>
      </c>
      <c r="B333" s="188" t="s">
        <v>633</v>
      </c>
      <c r="C333" s="189" t="str">
        <f>IF($B333="","",IFERROR(VLOOKUP($B333,SERVIÇOS!$A:$F,2,0),IFERROR(VLOOKUP($B333,'COMPOSIÇÕES COMPLEMENTARES '!$C:$K,2,0),"")))</f>
        <v>FOSSA SEPTICA EM ALVENARIA DE TIJOLO CERAMICO MACICO DIMENSOES EXTERNAS 1,90X1,10X1,40M, 1.500 LITROS, REVESTIDA INTERNAMENTE COMBARRA LISA, COM TAMPA EM CONCRETO ARMADO COM ESPESSURA 8CM</v>
      </c>
      <c r="D333" s="190" t="str">
        <f>IF($B333="","",IFERROR(VLOOKUP($B333,SERVIÇOS!$A:$F,3,0),IFERROR(VLOOKUP($B333,'COMPOSIÇÕES COMPLEMENTARES '!$C:$K,3,0),"")))</f>
        <v xml:space="preserve">UN </v>
      </c>
      <c r="E333" s="191">
        <v>1</v>
      </c>
      <c r="F333" s="192">
        <f>IF($B333="","",IFERROR(VLOOKUP($B333,SERVIÇOS!$A:$F,4,0),IFERROR(VLOOKUP($B333,'COMPOSIÇÕES COMPLEMENTARES '!$C:$K,6,0),"")))</f>
        <v>1431.36</v>
      </c>
      <c r="G333" s="192">
        <f>IF($B333="","",IFERROR(VLOOKUP($B333,SERVIÇOS!$A:$F,5,0),IFERROR(VLOOKUP($B333,'COMPOSIÇÕES COMPLEMENTARES '!$C:$K,7,0),"")))</f>
        <v>624.70000000000005</v>
      </c>
      <c r="H333" s="192">
        <f t="shared" si="75"/>
        <v>2056.06</v>
      </c>
      <c r="I333" s="192">
        <f t="shared" si="76"/>
        <v>1431.36</v>
      </c>
      <c r="J333" s="192">
        <f t="shared" si="77"/>
        <v>624.70000000000005</v>
      </c>
      <c r="K333" s="192">
        <f t="shared" si="78"/>
        <v>2056.06</v>
      </c>
      <c r="L333" s="192"/>
      <c r="M333" s="565" t="s">
        <v>11709</v>
      </c>
      <c r="N333" s="185"/>
      <c r="O333" s="178">
        <v>1</v>
      </c>
      <c r="P333" s="177">
        <f t="shared" si="80"/>
        <v>1</v>
      </c>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9" t="e">
        <f t="shared" si="79"/>
        <v>#VALUE!</v>
      </c>
      <c r="AL333" s="179">
        <v>0</v>
      </c>
    </row>
    <row r="334" spans="1:38" s="180" customFormat="1" ht="45">
      <c r="A334" s="187" t="s">
        <v>634</v>
      </c>
      <c r="B334" s="188" t="s">
        <v>635</v>
      </c>
      <c r="C334" s="189" t="str">
        <f>IF($B334="","",IFERROR(VLOOKUP($B334,SERVIÇOS!$A:$F,2,0),IFERROR(VLOOKUP($B334,'COMPOSIÇÕES COMPLEMENTARES '!$C:$K,2,0),"")))</f>
        <v>SUMIDOURO EM ALVENARIA DE TIJOLO CERAMICO MACICO DIAMETRO 1,20M E ALTURA 5,00M, COM TAMPA EM CONCRETO ARMADO DIAMETRO 1,40M E ESPESSURA 10CM</v>
      </c>
      <c r="D334" s="190" t="str">
        <f>IF($B334="","",IFERROR(VLOOKUP($B334,SERVIÇOS!$A:$F,3,0),IFERROR(VLOOKUP($B334,'COMPOSIÇÕES COMPLEMENTARES '!$C:$K,3,0),"")))</f>
        <v xml:space="preserve">UN </v>
      </c>
      <c r="E334" s="191">
        <v>1</v>
      </c>
      <c r="F334" s="192">
        <f>IF($B334="","",IFERROR(VLOOKUP($B334,SERVIÇOS!$A:$F,4,0),IFERROR(VLOOKUP($B334,'COMPOSIÇÕES COMPLEMENTARES '!$C:$K,6,0),"")))</f>
        <v>1271.58</v>
      </c>
      <c r="G334" s="192">
        <f>IF($B334="","",IFERROR(VLOOKUP($B334,SERVIÇOS!$A:$F,5,0),IFERROR(VLOOKUP($B334,'COMPOSIÇÕES COMPLEMENTARES '!$C:$K,7,0),"")))</f>
        <v>609.99</v>
      </c>
      <c r="H334" s="192">
        <f t="shared" si="75"/>
        <v>1881.57</v>
      </c>
      <c r="I334" s="192">
        <f t="shared" si="76"/>
        <v>1271.58</v>
      </c>
      <c r="J334" s="192">
        <f t="shared" si="77"/>
        <v>609.99</v>
      </c>
      <c r="K334" s="192">
        <f t="shared" si="78"/>
        <v>1881.57</v>
      </c>
      <c r="L334" s="192"/>
      <c r="M334" s="565" t="s">
        <v>11709</v>
      </c>
      <c r="N334" s="185"/>
      <c r="O334" s="178">
        <v>1</v>
      </c>
      <c r="P334" s="177">
        <f t="shared" si="80"/>
        <v>1</v>
      </c>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9" t="e">
        <f t="shared" si="79"/>
        <v>#VALUE!</v>
      </c>
      <c r="AL334" s="179">
        <v>0</v>
      </c>
    </row>
    <row r="335" spans="1:38" s="180" customFormat="1" ht="15" customHeight="1">
      <c r="A335" s="168">
        <v>12</v>
      </c>
      <c r="B335" s="169"/>
      <c r="C335" s="170" t="s">
        <v>636</v>
      </c>
      <c r="D335" s="171"/>
      <c r="E335" s="172"/>
      <c r="F335" s="173"/>
      <c r="G335" s="174"/>
      <c r="H335" s="174"/>
      <c r="I335" s="175">
        <f>ROUND(SUMIF(I336:I346,"&gt;0",I336:I346),2)</f>
        <v>55019.73</v>
      </c>
      <c r="J335" s="175">
        <f>ROUND(SUMIF(J336:J346,"&gt;0",J336:J346),2)</f>
        <v>7318.38</v>
      </c>
      <c r="K335" s="194"/>
      <c r="L335" s="175">
        <f>SUMIF(I335:J335,"&gt;0",I335:J335)</f>
        <v>62338.11</v>
      </c>
      <c r="M335" s="565" t="s">
        <v>11709</v>
      </c>
      <c r="N335" s="172"/>
      <c r="O335" s="178"/>
      <c r="P335" s="177">
        <f t="shared" si="80"/>
        <v>0</v>
      </c>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9"/>
      <c r="AL335" s="179"/>
    </row>
    <row r="336" spans="1:38" s="180" customFormat="1" ht="15" customHeight="1">
      <c r="A336" s="198" t="s">
        <v>637</v>
      </c>
      <c r="B336" s="199"/>
      <c r="C336" s="183" t="s">
        <v>638</v>
      </c>
      <c r="D336" s="200" t="str">
        <f>IF($B336="","",IFERROR(VLOOKUP($B336,SERVIÇOS!$A:$F,3,0),IFERROR(VLOOKUP($B336,'COMPOSIÇÕES COMPLEMENTARES '!$C:$K,3,0),"")))</f>
        <v/>
      </c>
      <c r="E336" s="201"/>
      <c r="F336" s="202" t="str">
        <f>IF($B336="","",IFERROR(VLOOKUP($B336,SERVIÇOS!$A:$F,4,0),IFERROR(VLOOKUP($B336,'COMPOSIÇÕES COMPLEMENTARES '!$C:$K,6,0),"")))</f>
        <v/>
      </c>
      <c r="G336" s="202" t="str">
        <f>IF($B336="","",IFERROR(VLOOKUP($B336,SERVIÇOS!$A:$F,5,0),IFERROR(VLOOKUP($B336,'COMPOSIÇÕES COMPLEMENTARES '!$C:$K,7,0),"")))</f>
        <v/>
      </c>
      <c r="H336" s="202" t="str">
        <f t="shared" ref="H336:H346" si="81">IF(E336="","",F336+G336)</f>
        <v/>
      </c>
      <c r="I336" s="202" t="str">
        <f t="shared" ref="I336:I346" si="82">IF(E336="","",ROUND((E336*F336),2))</f>
        <v/>
      </c>
      <c r="J336" s="202" t="str">
        <f t="shared" ref="J336:J346" si="83">IF(E336="","",ROUND((E336*G336),2))</f>
        <v/>
      </c>
      <c r="K336" s="202" t="str">
        <f t="shared" ref="K336:K346" si="84">IF(E336="","",ROUND((E336*H336),2))</f>
        <v/>
      </c>
      <c r="L336" s="202"/>
      <c r="M336" s="565" t="s">
        <v>11709</v>
      </c>
      <c r="N336" s="201"/>
      <c r="O336" s="178"/>
      <c r="P336" s="177">
        <f t="shared" si="80"/>
        <v>0</v>
      </c>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9">
        <f t="shared" ref="AK336:AK346" si="85">B336-AL336</f>
        <v>0</v>
      </c>
      <c r="AL336" s="179">
        <v>0</v>
      </c>
    </row>
    <row r="337" spans="1:38" s="180" customFormat="1" ht="75">
      <c r="A337" s="187" t="s">
        <v>639</v>
      </c>
      <c r="B337" s="188" t="s">
        <v>640</v>
      </c>
      <c r="C337" s="189" t="str">
        <f>IF($B337="","",IFERROR(VLOOKUP($B337,SERVIÇOS!$A:$F,2,0),IFERROR(VLOOKUP($B337,'COMPOSIÇÕES COMPLEMENTARES '!$C:$K,2,0),"")))</f>
        <v xml:space="preserve">CONDICIONADOR DE AR TIPO SPLIT, EVAPORADOR MODELO APARENTE, DE PAREDE, TIPO HI WALL, COM CONTROLE REMOTO SEM FIO - SISTEMA DE CONTROLE DE CAPACIDADE PROPORCIONAL LINEAR TIPO INVERTER, GÁS REFRIGERANTE ECOLÓGICO R410A, CAPACIDADE NOMINAL MÍNIMA DE 9.000 BTU/H, CICLOS DE REFRIGERAÇÃO E AQUECIMENTO                                                                                                                                                                                                                                                                                                                                                                                                                                                </v>
      </c>
      <c r="D337" s="190" t="str">
        <f>IF($B337="","",IFERROR(VLOOKUP($B337,SERVIÇOS!$A:$F,3,0),IFERROR(VLOOKUP($B337,'COMPOSIÇÕES COMPLEMENTARES '!$C:$K,3,0),"")))</f>
        <v xml:space="preserve">UN </v>
      </c>
      <c r="E337" s="191">
        <v>13</v>
      </c>
      <c r="F337" s="192">
        <f>IF($B337="","",IFERROR(VLOOKUP($B337,SERVIÇOS!$A:$F,4,0),IFERROR(VLOOKUP($B337,'COMPOSIÇÕES COMPLEMENTARES '!$C:$K,6,0),"")))</f>
        <v>1674.17</v>
      </c>
      <c r="G337" s="192">
        <f>IF($B337="","",IFERROR(VLOOKUP($B337,SERVIÇOS!$A:$F,5,0),IFERROR(VLOOKUP($B337,'COMPOSIÇÕES COMPLEMENTARES '!$C:$K,7,0),"")))</f>
        <v>173.41</v>
      </c>
      <c r="H337" s="192">
        <f t="shared" si="81"/>
        <v>1847.5800000000002</v>
      </c>
      <c r="I337" s="192">
        <f t="shared" si="82"/>
        <v>21764.21</v>
      </c>
      <c r="J337" s="192">
        <f t="shared" si="83"/>
        <v>2254.33</v>
      </c>
      <c r="K337" s="192">
        <f t="shared" si="84"/>
        <v>24018.54</v>
      </c>
      <c r="L337" s="192"/>
      <c r="M337" s="565" t="s">
        <v>11709</v>
      </c>
      <c r="N337" s="185"/>
      <c r="O337" s="178">
        <v>13</v>
      </c>
      <c r="P337" s="177">
        <f t="shared" si="80"/>
        <v>13</v>
      </c>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9" t="e">
        <f t="shared" si="85"/>
        <v>#VALUE!</v>
      </c>
      <c r="AL337" s="179">
        <v>0</v>
      </c>
    </row>
    <row r="338" spans="1:38" s="180" customFormat="1" ht="75">
      <c r="A338" s="187" t="s">
        <v>641</v>
      </c>
      <c r="B338" s="188" t="s">
        <v>642</v>
      </c>
      <c r="C338" s="189" t="str">
        <f>IF($B338="","",IFERROR(VLOOKUP($B338,SERVIÇOS!$A:$F,2,0),IFERROR(VLOOKUP($B338,'COMPOSIÇÕES COMPLEMENTARES '!$C:$K,2,0),"")))</f>
        <v xml:space="preserve">CONDICIONADOR DE AR TIPO SPLIT, EVAPORADOR MODELO APARENTE, DE PAREDE, TIPO HI WALL, COM CONTROLE REMOTO SEM FIO - SISTEMA DE CONTROLE DE CAPACIDADE PROPORCIONAL LINEAR TIPO INVERTER, GÁS REFRIGERANTE ECOLÓGICO R410A, CAPACIDADE NOMINAL MÍNIMA DE 18.000 BTU/H, CICLOS DE REFRIGERAÇÃO E AQUECIMENTO                                                                                                                                                                                                                                                                                                                                                                                                                                               </v>
      </c>
      <c r="D338" s="190" t="str">
        <f>IF($B338="","",IFERROR(VLOOKUP($B338,SERVIÇOS!$A:$F,3,0),IFERROR(VLOOKUP($B338,'COMPOSIÇÕES COMPLEMENTARES '!$C:$K,3,0),"")))</f>
        <v xml:space="preserve">UN </v>
      </c>
      <c r="E338" s="191">
        <v>5</v>
      </c>
      <c r="F338" s="192">
        <f>IF($B338="","",IFERROR(VLOOKUP($B338,SERVIÇOS!$A:$F,4,0),IFERROR(VLOOKUP($B338,'COMPOSIÇÕES COMPLEMENTARES '!$C:$K,6,0),"")))</f>
        <v>2845.32</v>
      </c>
      <c r="G338" s="192">
        <f>IF($B338="","",IFERROR(VLOOKUP($B338,SERVIÇOS!$A:$F,5,0),IFERROR(VLOOKUP($B338,'COMPOSIÇÕES COMPLEMENTARES '!$C:$K,7,0),"")))</f>
        <v>326.33</v>
      </c>
      <c r="H338" s="192">
        <f t="shared" si="81"/>
        <v>3171.65</v>
      </c>
      <c r="I338" s="192">
        <f t="shared" si="82"/>
        <v>14226.6</v>
      </c>
      <c r="J338" s="192">
        <f t="shared" si="83"/>
        <v>1631.65</v>
      </c>
      <c r="K338" s="192">
        <f t="shared" si="84"/>
        <v>15858.25</v>
      </c>
      <c r="L338" s="192"/>
      <c r="M338" s="565" t="s">
        <v>11709</v>
      </c>
      <c r="N338" s="185"/>
      <c r="O338" s="178">
        <v>5</v>
      </c>
      <c r="P338" s="177">
        <f t="shared" si="80"/>
        <v>5</v>
      </c>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9" t="e">
        <f t="shared" si="85"/>
        <v>#VALUE!</v>
      </c>
      <c r="AL338" s="179">
        <v>0</v>
      </c>
    </row>
    <row r="339" spans="1:38" s="180" customFormat="1" ht="30">
      <c r="A339" s="187" t="s">
        <v>643</v>
      </c>
      <c r="B339" s="188" t="s">
        <v>644</v>
      </c>
      <c r="C339" s="189" t="str">
        <f>IF($B339="","",IFERROR(VLOOKUP($B339,SERVIÇOS!$A:$F,2,0),IFERROR(VLOOKUP($B339,'COMPOSIÇÕES COMPLEMENTARES '!$C:$K,2,0),"")))</f>
        <v xml:space="preserve">TUBULAÇÃO DE COBRE COM ISOLAMENTO TÉRMICO E ACESSÓRIOS, DIÂMETROS  1/4" E 3/8" - FORNECIMENTO E INSTALAÇÃO                                                                                                                                                                                                                                                                                                                                                                                                                                               </v>
      </c>
      <c r="D339" s="190" t="str">
        <f>IF($B339="","",IFERROR(VLOOKUP($B339,SERVIÇOS!$A:$F,3,0),IFERROR(VLOOKUP($B339,'COMPOSIÇÕES COMPLEMENTARES '!$C:$K,3,0),"")))</f>
        <v>M</v>
      </c>
      <c r="E339" s="191">
        <v>130</v>
      </c>
      <c r="F339" s="192">
        <f>IF($B339="","",IFERROR(VLOOKUP($B339,SERVIÇOS!$A:$F,4,0),IFERROR(VLOOKUP($B339,'COMPOSIÇÕES COMPLEMENTARES '!$C:$K,6,0),"")))</f>
        <v>57.76</v>
      </c>
      <c r="G339" s="192">
        <f>IF($B339="","",IFERROR(VLOOKUP($B339,SERVIÇOS!$A:$F,5,0),IFERROR(VLOOKUP($B339,'COMPOSIÇÕES COMPLEMENTARES '!$C:$K,7,0),"")))</f>
        <v>2.75</v>
      </c>
      <c r="H339" s="192">
        <f t="shared" si="81"/>
        <v>60.51</v>
      </c>
      <c r="I339" s="192">
        <f t="shared" si="82"/>
        <v>7508.8</v>
      </c>
      <c r="J339" s="192">
        <f t="shared" si="83"/>
        <v>357.5</v>
      </c>
      <c r="K339" s="192">
        <f t="shared" si="84"/>
        <v>7866.3</v>
      </c>
      <c r="L339" s="192"/>
      <c r="M339" s="565" t="s">
        <v>11709</v>
      </c>
      <c r="N339" s="185"/>
      <c r="O339" s="178">
        <v>130</v>
      </c>
      <c r="P339" s="177">
        <f t="shared" si="80"/>
        <v>130</v>
      </c>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9" t="e">
        <f t="shared" si="85"/>
        <v>#VALUE!</v>
      </c>
      <c r="AL339" s="179">
        <v>0</v>
      </c>
    </row>
    <row r="340" spans="1:38" s="180" customFormat="1" ht="30">
      <c r="A340" s="187" t="s">
        <v>645</v>
      </c>
      <c r="B340" s="188" t="s">
        <v>646</v>
      </c>
      <c r="C340" s="189" t="str">
        <f>IF($B340="","",IFERROR(VLOOKUP($B340,SERVIÇOS!$A:$F,2,0),IFERROR(VLOOKUP($B340,'COMPOSIÇÕES COMPLEMENTARES '!$C:$K,2,0),"")))</f>
        <v xml:space="preserve">TUBULAÇÃO DE COBRE COM ISOLAMENTO TÉRMICO E ACESSÓRIOS, DIÂMETROS  1/4" E 1/2" - FORNECIMENTO E INSTALAÇÃO                                                                                                                                                                                                                                                                                                                                                                                                                                               </v>
      </c>
      <c r="D340" s="190" t="str">
        <f>IF($B340="","",IFERROR(VLOOKUP($B340,SERVIÇOS!$A:$F,3,0),IFERROR(VLOOKUP($B340,'COMPOSIÇÕES COMPLEMENTARES '!$C:$K,3,0),"")))</f>
        <v>M</v>
      </c>
      <c r="E340" s="191">
        <v>50</v>
      </c>
      <c r="F340" s="192">
        <f>IF($B340="","",IFERROR(VLOOKUP($B340,SERVIÇOS!$A:$F,4,0),IFERROR(VLOOKUP($B340,'COMPOSIÇÕES COMPLEMENTARES '!$C:$K,6,0),"")))</f>
        <v>67.69</v>
      </c>
      <c r="G340" s="192">
        <f>IF($B340="","",IFERROR(VLOOKUP($B340,SERVIÇOS!$A:$F,5,0),IFERROR(VLOOKUP($B340,'COMPOSIÇÕES COMPLEMENTARES '!$C:$K,7,0),"")))</f>
        <v>2.89</v>
      </c>
      <c r="H340" s="192">
        <f t="shared" si="81"/>
        <v>70.58</v>
      </c>
      <c r="I340" s="192">
        <f t="shared" si="82"/>
        <v>3384.5</v>
      </c>
      <c r="J340" s="192">
        <f t="shared" si="83"/>
        <v>144.5</v>
      </c>
      <c r="K340" s="192">
        <f t="shared" si="84"/>
        <v>3529</v>
      </c>
      <c r="L340" s="192"/>
      <c r="M340" s="565" t="s">
        <v>11709</v>
      </c>
      <c r="N340" s="185"/>
      <c r="O340" s="178">
        <v>50</v>
      </c>
      <c r="P340" s="177">
        <f t="shared" si="80"/>
        <v>50</v>
      </c>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9" t="e">
        <f t="shared" si="85"/>
        <v>#VALUE!</v>
      </c>
      <c r="AL340" s="179">
        <v>0</v>
      </c>
    </row>
    <row r="341" spans="1:38" s="180" customFormat="1" ht="75">
      <c r="A341" s="187" t="s">
        <v>647</v>
      </c>
      <c r="B341" s="188" t="s">
        <v>648</v>
      </c>
      <c r="C341" s="189" t="str">
        <f>IF($B341="","",IFERROR(VLOOKUP($B341,SERVIÇOS!$A:$F,2,0),IFERROR(VLOOKUP($B341,'COMPOSIÇÕES COMPLEMENTARES '!$C:$K,2,0),"")))</f>
        <v>INTERLIGAÇÃO ELÉTRICA COMPOSTA POR CABOS DE FORÇA ENTRE EQUIPAMENTOS E PONTO DE FORÇA IMEDIATAMENTE ANEXO, E CABOS DE COMANDO ENTRE EVAPORADORA E CONDENSADORA, COMPLETOS, COM CONDULETES, CAIXAS DE PASSAGENS, IDENTIFICAÇÕES, ACOPLAMENTOS E ACESSÓRIOS</v>
      </c>
      <c r="D341" s="190" t="str">
        <f>IF($B341="","",IFERROR(VLOOKUP($B341,SERVIÇOS!$A:$F,3,0),IFERROR(VLOOKUP($B341,'COMPOSIÇÕES COMPLEMENTARES '!$C:$K,3,0),"")))</f>
        <v>M</v>
      </c>
      <c r="E341" s="191">
        <v>100</v>
      </c>
      <c r="F341" s="192">
        <f>IF($B341="","",IFERROR(VLOOKUP($B341,SERVIÇOS!$A:$F,4,0),IFERROR(VLOOKUP($B341,'COMPOSIÇÕES COMPLEMENTARES '!$C:$K,6,0),"")))</f>
        <v>26.74</v>
      </c>
      <c r="G341" s="192">
        <f>IF($B341="","",IFERROR(VLOOKUP($B341,SERVIÇOS!$A:$F,5,0),IFERROR(VLOOKUP($B341,'COMPOSIÇÕES COMPLEMENTARES '!$C:$K,7,0),"")))</f>
        <v>13.32</v>
      </c>
      <c r="H341" s="192">
        <f t="shared" si="81"/>
        <v>40.06</v>
      </c>
      <c r="I341" s="192">
        <f t="shared" si="82"/>
        <v>2674</v>
      </c>
      <c r="J341" s="192">
        <f t="shared" si="83"/>
        <v>1332</v>
      </c>
      <c r="K341" s="192">
        <f t="shared" si="84"/>
        <v>4006</v>
      </c>
      <c r="L341" s="192"/>
      <c r="M341" s="565" t="s">
        <v>11709</v>
      </c>
      <c r="N341" s="185"/>
      <c r="O341" s="178">
        <v>180</v>
      </c>
      <c r="P341" s="177">
        <f t="shared" si="80"/>
        <v>180</v>
      </c>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9" t="e">
        <f t="shared" si="85"/>
        <v>#VALUE!</v>
      </c>
      <c r="AL341" s="179">
        <v>0</v>
      </c>
    </row>
    <row r="342" spans="1:38" s="180" customFormat="1" ht="15" customHeight="1">
      <c r="A342" s="226" t="s">
        <v>649</v>
      </c>
      <c r="B342" s="227"/>
      <c r="C342" s="228" t="s">
        <v>650</v>
      </c>
      <c r="D342" s="229" t="str">
        <f>IF($B342="","",IFERROR(VLOOKUP($B342,SERVIÇOS!$A:$F,3,0),IFERROR(VLOOKUP($B342,'COMPOSIÇÕES COMPLEMENTARES '!$C:$K,3,0),"")))</f>
        <v/>
      </c>
      <c r="E342" s="230"/>
      <c r="F342" s="231" t="str">
        <f>IF($B342="","",IFERROR(VLOOKUP($B342,SERVIÇOS!$A:$F,4,0),IFERROR(VLOOKUP($B342,'COMPOSIÇÕES COMPLEMENTARES '!$C:$K,6,0),"")))</f>
        <v/>
      </c>
      <c r="G342" s="231" t="str">
        <f>IF($B342="","",IFERROR(VLOOKUP($B342,SERVIÇOS!$A:$F,5,0),IFERROR(VLOOKUP($B342,'COMPOSIÇÕES COMPLEMENTARES '!$C:$K,7,0),"")))</f>
        <v/>
      </c>
      <c r="H342" s="231" t="str">
        <f t="shared" si="81"/>
        <v/>
      </c>
      <c r="I342" s="231" t="str">
        <f t="shared" si="82"/>
        <v/>
      </c>
      <c r="J342" s="231" t="str">
        <f t="shared" si="83"/>
        <v/>
      </c>
      <c r="K342" s="231" t="str">
        <f t="shared" si="84"/>
        <v/>
      </c>
      <c r="L342" s="231"/>
      <c r="M342" s="565" t="s">
        <v>11709</v>
      </c>
      <c r="N342" s="201"/>
      <c r="O342" s="178"/>
      <c r="P342" s="177">
        <f t="shared" si="80"/>
        <v>0</v>
      </c>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9">
        <f t="shared" si="85"/>
        <v>0</v>
      </c>
      <c r="AL342" s="179">
        <v>0</v>
      </c>
    </row>
    <row r="343" spans="1:38" s="180" customFormat="1" ht="30">
      <c r="A343" s="187" t="s">
        <v>651</v>
      </c>
      <c r="B343" s="188" t="s">
        <v>652</v>
      </c>
      <c r="C343" s="189" t="str">
        <f>IF($B343="","",IFERROR(VLOOKUP($B343,SERVIÇOS!$A:$F,2,0),IFERROR(VLOOKUP($B343,'COMPOSIÇÕES COMPLEMENTARES '!$C:$K,2,0),"")))</f>
        <v>VENTILADOR PARA EXAUSTÃO COM GRELHA FIXA E VENEZIANA SOBRE PRESÃO - VAZÃO 150m3/h - 220V BIVOLT - 50W</v>
      </c>
      <c r="D343" s="190" t="str">
        <f>IF($B343="","",IFERROR(VLOOKUP($B343,SERVIÇOS!$A:$F,3,0),IFERROR(VLOOKUP($B343,'COMPOSIÇÕES COMPLEMENTARES '!$C:$K,3,0),"")))</f>
        <v>UN</v>
      </c>
      <c r="E343" s="191">
        <v>1</v>
      </c>
      <c r="F343" s="192">
        <f>IF($B343="","",IFERROR(VLOOKUP($B343,SERVIÇOS!$A:$F,4,0),IFERROR(VLOOKUP($B343,'COMPOSIÇÕES COMPLEMENTARES '!$C:$K,6,0),"")))</f>
        <v>421.5</v>
      </c>
      <c r="G343" s="192">
        <f>IF($B343="","",IFERROR(VLOOKUP($B343,SERVIÇOS!$A:$F,5,0),IFERROR(VLOOKUP($B343,'COMPOSIÇÕES COMPLEMENTARES '!$C:$K,7,0),"")))</f>
        <v>0</v>
      </c>
      <c r="H343" s="192">
        <f t="shared" si="81"/>
        <v>421.5</v>
      </c>
      <c r="I343" s="192">
        <f t="shared" si="82"/>
        <v>421.5</v>
      </c>
      <c r="J343" s="192">
        <f t="shared" si="83"/>
        <v>0</v>
      </c>
      <c r="K343" s="192">
        <f t="shared" si="84"/>
        <v>421.5</v>
      </c>
      <c r="L343" s="192"/>
      <c r="M343" s="565" t="s">
        <v>11709</v>
      </c>
      <c r="N343" s="185"/>
      <c r="O343" s="178">
        <v>1</v>
      </c>
      <c r="P343" s="177">
        <f t="shared" si="80"/>
        <v>1</v>
      </c>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9" t="e">
        <f t="shared" si="85"/>
        <v>#VALUE!</v>
      </c>
      <c r="AL343" s="179">
        <v>0</v>
      </c>
    </row>
    <row r="344" spans="1:38" s="180" customFormat="1" ht="75">
      <c r="A344" s="187" t="s">
        <v>653</v>
      </c>
      <c r="B344" s="188" t="s">
        <v>654</v>
      </c>
      <c r="C344" s="189" t="str">
        <f>IF($B344="","",IFERROR(VLOOKUP($B344,SERVIÇOS!$A:$F,2,0),IFERROR(VLOOKUP($B344,'COMPOSIÇÕES COMPLEMENTARES '!$C:$K,2,0),"")))</f>
        <v>INTERLIGAÇÃO ELÉTRICA E DE LÓGICA COMPOSTA POR CABOS DE FORÇA ENTRE EQUIPAMENTOS E PONTO DE FORÇA IMEDIATAMENTE ANEXO, E CABOS DE COMANDO ENTRE VENTILADOR E COMANDO, COMPLETOS, COM CONDULETES, CAIXAS DE PASSAGENS, IDENTIFICAÇÕES, ACOPLAMENTOS E ACESSÓRIOS</v>
      </c>
      <c r="D344" s="190" t="str">
        <f>IF($B344="","",IFERROR(VLOOKUP($B344,SERVIÇOS!$A:$F,3,0),IFERROR(VLOOKUP($B344,'COMPOSIÇÕES COMPLEMENTARES '!$C:$K,3,0),"")))</f>
        <v>M</v>
      </c>
      <c r="E344" s="191">
        <v>6</v>
      </c>
      <c r="F344" s="192">
        <f>IF($B344="","",IFERROR(VLOOKUP($B344,SERVIÇOS!$A:$F,4,0),IFERROR(VLOOKUP($B344,'COMPOSIÇÕES COMPLEMENTARES '!$C:$K,6,0),"")))</f>
        <v>64.760000000000005</v>
      </c>
      <c r="G344" s="192">
        <f>IF($B344="","",IFERROR(VLOOKUP($B344,SERVIÇOS!$A:$F,5,0),IFERROR(VLOOKUP($B344,'COMPOSIÇÕES COMPLEMENTARES '!$C:$K,7,0),"")))</f>
        <v>26.64</v>
      </c>
      <c r="H344" s="192">
        <f t="shared" si="81"/>
        <v>91.4</v>
      </c>
      <c r="I344" s="192">
        <f t="shared" si="82"/>
        <v>388.56</v>
      </c>
      <c r="J344" s="192">
        <f t="shared" si="83"/>
        <v>159.84</v>
      </c>
      <c r="K344" s="192">
        <f t="shared" si="84"/>
        <v>548.4</v>
      </c>
      <c r="L344" s="192"/>
      <c r="M344" s="565" t="s">
        <v>11709</v>
      </c>
      <c r="N344" s="185"/>
      <c r="O344" s="178">
        <v>6</v>
      </c>
      <c r="P344" s="177">
        <f t="shared" si="80"/>
        <v>6</v>
      </c>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9" t="e">
        <f t="shared" si="85"/>
        <v>#VALUE!</v>
      </c>
      <c r="AL344" s="179">
        <v>0</v>
      </c>
    </row>
    <row r="345" spans="1:38" s="180" customFormat="1" ht="15" customHeight="1">
      <c r="A345" s="226" t="s">
        <v>655</v>
      </c>
      <c r="B345" s="227"/>
      <c r="C345" s="228" t="s">
        <v>656</v>
      </c>
      <c r="D345" s="229" t="str">
        <f>IF($B345="","",IFERROR(VLOOKUP($B345,SERVIÇOS!$A:$F,3,0),IFERROR(VLOOKUP($B345,'COMPOSIÇÕES COMPLEMENTARES '!$C:$K,3,0),"")))</f>
        <v/>
      </c>
      <c r="E345" s="230"/>
      <c r="F345" s="231" t="str">
        <f>IF($B345="","",IFERROR(VLOOKUP($B345,SERVIÇOS!$A:$F,4,0),IFERROR(VLOOKUP($B345,'COMPOSIÇÕES COMPLEMENTARES '!$C:$K,6,0),"")))</f>
        <v/>
      </c>
      <c r="G345" s="231" t="str">
        <f>IF($B345="","",IFERROR(VLOOKUP($B345,SERVIÇOS!$A:$F,5,0),IFERROR(VLOOKUP($B345,'COMPOSIÇÕES COMPLEMENTARES '!$C:$K,7,0),"")))</f>
        <v/>
      </c>
      <c r="H345" s="231" t="str">
        <f t="shared" si="81"/>
        <v/>
      </c>
      <c r="I345" s="231" t="str">
        <f t="shared" si="82"/>
        <v/>
      </c>
      <c r="J345" s="231" t="str">
        <f t="shared" si="83"/>
        <v/>
      </c>
      <c r="K345" s="231" t="str">
        <f t="shared" si="84"/>
        <v/>
      </c>
      <c r="L345" s="231"/>
      <c r="M345" s="565" t="s">
        <v>11709</v>
      </c>
      <c r="N345" s="201"/>
      <c r="O345" s="178"/>
      <c r="P345" s="177">
        <f t="shared" si="80"/>
        <v>0</v>
      </c>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9">
        <f t="shared" si="85"/>
        <v>0</v>
      </c>
      <c r="AL345" s="179">
        <v>0</v>
      </c>
    </row>
    <row r="346" spans="1:38" s="180" customFormat="1" ht="30">
      <c r="A346" s="187" t="s">
        <v>657</v>
      </c>
      <c r="B346" s="188" t="s">
        <v>658</v>
      </c>
      <c r="C346" s="189" t="str">
        <f>IF($B346="","",IFERROR(VLOOKUP($B346,SERVIÇOS!$A:$F,2,0),IFERROR(VLOOKUP($B346,'COMPOSIÇÕES COMPLEMENTARES '!$C:$K,2,0),"")))</f>
        <v>REDE DE DUTO FLEXÍVEL SEM ISOLAMENTO - Ø100mm, COM ACESSÓRIOS DE FIXAÇÃO TAIS COMO BRAÇADEIRAS E FITAS DE VEDAÇÃO</v>
      </c>
      <c r="D346" s="190" t="str">
        <f>IF($B346="","",IFERROR(VLOOKUP($B346,SERVIÇOS!$A:$F,3,0),IFERROR(VLOOKUP($B346,'COMPOSIÇÕES COMPLEMENTARES '!$C:$K,3,0),"")))</f>
        <v>M</v>
      </c>
      <c r="E346" s="191">
        <v>54</v>
      </c>
      <c r="F346" s="192">
        <f>IF($B346="","",IFERROR(VLOOKUP($B346,SERVIÇOS!$A:$F,4,0),IFERROR(VLOOKUP($B346,'COMPOSIÇÕES COMPLEMENTARES '!$C:$K,6,0),"")))</f>
        <v>86.14</v>
      </c>
      <c r="G346" s="192">
        <f>IF($B346="","",IFERROR(VLOOKUP($B346,SERVIÇOS!$A:$F,5,0),IFERROR(VLOOKUP($B346,'COMPOSIÇÕES COMPLEMENTARES '!$C:$K,7,0),"")))</f>
        <v>26.64</v>
      </c>
      <c r="H346" s="192">
        <f t="shared" si="81"/>
        <v>112.78</v>
      </c>
      <c r="I346" s="192">
        <f t="shared" si="82"/>
        <v>4651.5600000000004</v>
      </c>
      <c r="J346" s="192">
        <f t="shared" si="83"/>
        <v>1438.56</v>
      </c>
      <c r="K346" s="192">
        <f t="shared" si="84"/>
        <v>6090.12</v>
      </c>
      <c r="L346" s="192"/>
      <c r="M346" s="565" t="s">
        <v>11709</v>
      </c>
      <c r="N346" s="185"/>
      <c r="O346" s="178">
        <v>54</v>
      </c>
      <c r="P346" s="177">
        <f t="shared" si="80"/>
        <v>54</v>
      </c>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9" t="e">
        <f t="shared" si="85"/>
        <v>#VALUE!</v>
      </c>
      <c r="AL346" s="179">
        <v>0</v>
      </c>
    </row>
    <row r="347" spans="1:38" s="180" customFormat="1" ht="15" customHeight="1">
      <c r="A347" s="168">
        <v>13</v>
      </c>
      <c r="B347" s="169"/>
      <c r="C347" s="170" t="s">
        <v>659</v>
      </c>
      <c r="D347" s="171"/>
      <c r="E347" s="172"/>
      <c r="F347" s="173"/>
      <c r="G347" s="174"/>
      <c r="H347" s="174"/>
      <c r="I347" s="175">
        <f>ROUND(SUMIF(I348:I354,"&gt;0",I348:I354),2)</f>
        <v>53993.8</v>
      </c>
      <c r="J347" s="175">
        <f>ROUND(SUMIF(J348:J354,"&gt;0",J348:J354),2)</f>
        <v>3084.88</v>
      </c>
      <c r="K347" s="194"/>
      <c r="L347" s="175">
        <f>SUMIF(I347:J347,"&gt;0",I347:J347)</f>
        <v>57078.68</v>
      </c>
      <c r="M347" s="565"/>
      <c r="N347" s="172"/>
      <c r="O347" s="178"/>
      <c r="P347" s="177">
        <f t="shared" si="80"/>
        <v>0</v>
      </c>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9"/>
      <c r="AL347" s="179"/>
    </row>
    <row r="348" spans="1:38" s="180" customFormat="1" ht="15" customHeight="1">
      <c r="A348" s="198" t="s">
        <v>660</v>
      </c>
      <c r="B348" s="199"/>
      <c r="C348" s="183" t="s">
        <v>661</v>
      </c>
      <c r="D348" s="200" t="str">
        <f>IF($B348="","",IFERROR(VLOOKUP($B348,SERVIÇOS!$A:$F,3,0),IFERROR(VLOOKUP($B348,'COMPOSIÇÕES COMPLEMENTARES '!$C:$K,3,0),"")))</f>
        <v/>
      </c>
      <c r="E348" s="201"/>
      <c r="F348" s="202" t="str">
        <f>IF($B348="","",IFERROR(VLOOKUP($B348,SERVIÇOS!$A:$F,4,0),IFERROR(VLOOKUP($B348,'COMPOSIÇÕES COMPLEMENTARES '!$C:$K,6,0),"")))</f>
        <v/>
      </c>
      <c r="G348" s="202" t="str">
        <f>IF($B348="","",IFERROR(VLOOKUP($B348,SERVIÇOS!$A:$F,5,0),IFERROR(VLOOKUP($B348,'COMPOSIÇÕES COMPLEMENTARES '!$C:$K,7,0),"")))</f>
        <v/>
      </c>
      <c r="H348" s="202" t="str">
        <f t="shared" ref="H348:H354" si="86">IF(E348="","",F348+G348)</f>
        <v/>
      </c>
      <c r="I348" s="202" t="str">
        <f t="shared" ref="I348:I354" si="87">IF(E348="","",ROUND((E348*F348),2))</f>
        <v/>
      </c>
      <c r="J348" s="202" t="str">
        <f t="shared" ref="J348:J354" si="88">IF(E348="","",ROUND((E348*G348),2))</f>
        <v/>
      </c>
      <c r="K348" s="202" t="str">
        <f t="shared" ref="K348:K354" si="89">IF(E348="","",ROUND((E348*H348),2))</f>
        <v/>
      </c>
      <c r="L348" s="202"/>
      <c r="M348" s="565"/>
      <c r="N348" s="201"/>
      <c r="O348" s="178"/>
      <c r="P348" s="177">
        <f t="shared" si="80"/>
        <v>0</v>
      </c>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9">
        <f t="shared" ref="AK348:AK354" si="90">B348-AL348</f>
        <v>0</v>
      </c>
      <c r="AL348" s="179">
        <v>0</v>
      </c>
    </row>
    <row r="349" spans="1:38" s="180" customFormat="1" ht="30">
      <c r="A349" s="181" t="s">
        <v>662</v>
      </c>
      <c r="B349" s="182">
        <v>97341</v>
      </c>
      <c r="C349" s="195" t="str">
        <f>IF($B349="","",IFERROR(VLOOKUP($B349,SERVIÇOS!$A:$F,2,0),IFERROR(VLOOKUP($B349,'COMPOSIÇÕES COMPLEMENTARES '!$C:$K,2,0),"")))</f>
        <v>TUBO EM COBRE RÍGIDO, DN 15 MM, CLASSE A, SEM ISOLAMENTO, INSTALADO EM RAMAL DE DISTRIBUIÇÃO – FORNECIMENTO E INSTALAÇÃO. AF_12/2015</v>
      </c>
      <c r="D349" s="184" t="str">
        <f>IF($B349="","",IFERROR(VLOOKUP($B349,SERVIÇOS!$A:$F,3,0),IFERROR(VLOOKUP($B349,'COMPOSIÇÕES COMPLEMENTARES '!$C:$K,3,0),"")))</f>
        <v>M</v>
      </c>
      <c r="E349" s="185">
        <v>53</v>
      </c>
      <c r="F349" s="186">
        <f>IF($B349="","",IFERROR(VLOOKUP($B349,SERVIÇOS!$A:$F,4,0),IFERROR(VLOOKUP($B349,'COMPOSIÇÕES COMPLEMENTARES '!$C:$K,6,0),"")))</f>
        <v>57.35</v>
      </c>
      <c r="G349" s="186">
        <f>IF($B349="","",IFERROR(VLOOKUP($B349,SERVIÇOS!$A:$F,5,0),IFERROR(VLOOKUP($B349,'COMPOSIÇÕES COMPLEMENTARES '!$C:$K,7,0),"")))</f>
        <v>3.98</v>
      </c>
      <c r="H349" s="186">
        <f t="shared" si="86"/>
        <v>61.33</v>
      </c>
      <c r="I349" s="186">
        <f t="shared" si="87"/>
        <v>3039.55</v>
      </c>
      <c r="J349" s="186">
        <f t="shared" si="88"/>
        <v>210.94</v>
      </c>
      <c r="K349" s="186">
        <f t="shared" si="89"/>
        <v>3250.49</v>
      </c>
      <c r="L349" s="186"/>
      <c r="M349" s="565"/>
      <c r="N349" s="185">
        <v>53</v>
      </c>
      <c r="O349" s="178">
        <v>53</v>
      </c>
      <c r="P349" s="177">
        <f t="shared" si="80"/>
        <v>0</v>
      </c>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9">
        <f t="shared" si="90"/>
        <v>97341</v>
      </c>
      <c r="AL349" s="179">
        <v>0</v>
      </c>
    </row>
    <row r="350" spans="1:38" s="180" customFormat="1" ht="15" customHeight="1">
      <c r="A350" s="198" t="s">
        <v>663</v>
      </c>
      <c r="B350" s="199"/>
      <c r="C350" s="183" t="s">
        <v>664</v>
      </c>
      <c r="D350" s="200" t="str">
        <f>IF($B350="","",IFERROR(VLOOKUP($B350,SERVIÇOS!$A:$F,3,0),IFERROR(VLOOKUP($B350,'COMPOSIÇÕES COMPLEMENTARES '!$C:$K,3,0),"")))</f>
        <v/>
      </c>
      <c r="E350" s="201"/>
      <c r="F350" s="202" t="str">
        <f>IF($B350="","",IFERROR(VLOOKUP($B350,SERVIÇOS!$A:$F,4,0),IFERROR(VLOOKUP($B350,'COMPOSIÇÕES COMPLEMENTARES '!$C:$K,6,0),"")))</f>
        <v/>
      </c>
      <c r="G350" s="202" t="str">
        <f>IF($B350="","",IFERROR(VLOOKUP($B350,SERVIÇOS!$A:$F,5,0),IFERROR(VLOOKUP($B350,'COMPOSIÇÕES COMPLEMENTARES '!$C:$K,7,0),"")))</f>
        <v/>
      </c>
      <c r="H350" s="202" t="str">
        <f t="shared" si="86"/>
        <v/>
      </c>
      <c r="I350" s="202" t="str">
        <f t="shared" si="87"/>
        <v/>
      </c>
      <c r="J350" s="202" t="str">
        <f t="shared" si="88"/>
        <v/>
      </c>
      <c r="K350" s="202" t="str">
        <f t="shared" si="89"/>
        <v/>
      </c>
      <c r="L350" s="202"/>
      <c r="M350" s="565"/>
      <c r="N350" s="201"/>
      <c r="O350" s="178"/>
      <c r="P350" s="177">
        <f t="shared" si="80"/>
        <v>0</v>
      </c>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9">
        <f t="shared" si="90"/>
        <v>0</v>
      </c>
      <c r="AL350" s="179">
        <v>0</v>
      </c>
    </row>
    <row r="351" spans="1:38" s="180" customFormat="1">
      <c r="A351" s="181" t="s">
        <v>665</v>
      </c>
      <c r="B351" s="182" t="s">
        <v>666</v>
      </c>
      <c r="C351" s="195" t="str">
        <f>IF($B351="","",IFERROR(VLOOKUP($B351,SERVIÇOS!$A:$F,2,0),IFERROR(VLOOKUP($B351,'COMPOSIÇÕES COMPLEMENTARES '!$C:$K,2,0),"")))</f>
        <v>POSTO CONSUMO COMPLETO AR COMPRIMIDO - DUPLA RETENÇÃO</v>
      </c>
      <c r="D351" s="184" t="str">
        <f>IF($B351="","",IFERROR(VLOOKUP($B351,SERVIÇOS!$A:$F,3,0),IFERROR(VLOOKUP($B351,'COMPOSIÇÕES COMPLEMENTARES '!$C:$K,3,0),"")))</f>
        <v>UN</v>
      </c>
      <c r="E351" s="185">
        <v>5</v>
      </c>
      <c r="F351" s="186">
        <f>IF($B351="","",IFERROR(VLOOKUP($B351,SERVIÇOS!$A:$F,4,0),IFERROR(VLOOKUP($B351,'COMPOSIÇÕES COMPLEMENTARES '!$C:$K,6,0),"")))</f>
        <v>125.93</v>
      </c>
      <c r="G351" s="186">
        <f>IF($B351="","",IFERROR(VLOOKUP($B351,SERVIÇOS!$A:$F,5,0),IFERROR(VLOOKUP($B351,'COMPOSIÇÕES COMPLEMENTARES '!$C:$K,7,0),"")))</f>
        <v>63.96</v>
      </c>
      <c r="H351" s="186">
        <f t="shared" si="86"/>
        <v>189.89000000000001</v>
      </c>
      <c r="I351" s="186">
        <f t="shared" si="87"/>
        <v>629.65</v>
      </c>
      <c r="J351" s="186">
        <f t="shared" si="88"/>
        <v>319.8</v>
      </c>
      <c r="K351" s="186">
        <f t="shared" si="89"/>
        <v>949.45</v>
      </c>
      <c r="L351" s="186"/>
      <c r="M351" s="565"/>
      <c r="N351" s="185">
        <v>5</v>
      </c>
      <c r="O351" s="178">
        <v>5</v>
      </c>
      <c r="P351" s="177">
        <f t="shared" si="80"/>
        <v>0</v>
      </c>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9" t="e">
        <f t="shared" si="90"/>
        <v>#VALUE!</v>
      </c>
      <c r="AL351" s="179">
        <v>0</v>
      </c>
    </row>
    <row r="352" spans="1:38" s="180" customFormat="1" ht="15" customHeight="1">
      <c r="A352" s="198" t="s">
        <v>667</v>
      </c>
      <c r="B352" s="199"/>
      <c r="C352" s="183" t="s">
        <v>668</v>
      </c>
      <c r="D352" s="200" t="str">
        <f>IF($B352="","",IFERROR(VLOOKUP($B352,SERVIÇOS!$A:$F,3,0),IFERROR(VLOOKUP($B352,'COMPOSIÇÕES COMPLEMENTARES '!$C:$K,3,0),"")))</f>
        <v/>
      </c>
      <c r="E352" s="201"/>
      <c r="F352" s="202" t="str">
        <f>IF($B352="","",IFERROR(VLOOKUP($B352,SERVIÇOS!$A:$F,4,0),IFERROR(VLOOKUP($B352,'COMPOSIÇÕES COMPLEMENTARES '!$C:$K,6,0),"")))</f>
        <v/>
      </c>
      <c r="G352" s="202" t="str">
        <f>IF($B352="","",IFERROR(VLOOKUP($B352,SERVIÇOS!$A:$F,5,0),IFERROR(VLOOKUP($B352,'COMPOSIÇÕES COMPLEMENTARES '!$C:$K,7,0),"")))</f>
        <v/>
      </c>
      <c r="H352" s="202" t="str">
        <f t="shared" si="86"/>
        <v/>
      </c>
      <c r="I352" s="202" t="str">
        <f t="shared" si="87"/>
        <v/>
      </c>
      <c r="J352" s="202" t="str">
        <f t="shared" si="88"/>
        <v/>
      </c>
      <c r="K352" s="202" t="str">
        <f t="shared" si="89"/>
        <v/>
      </c>
      <c r="L352" s="202"/>
      <c r="M352" s="565"/>
      <c r="N352" s="201"/>
      <c r="O352" s="178"/>
      <c r="P352" s="177">
        <f t="shared" si="80"/>
        <v>0</v>
      </c>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9">
        <f t="shared" si="90"/>
        <v>0</v>
      </c>
      <c r="AL352" s="179">
        <v>0</v>
      </c>
    </row>
    <row r="353" spans="1:38" s="180" customFormat="1">
      <c r="A353" s="181" t="s">
        <v>669</v>
      </c>
      <c r="B353" s="182" t="s">
        <v>670</v>
      </c>
      <c r="C353" s="195" t="str">
        <f>IF($B353="","",IFERROR(VLOOKUP($B353,SERVIÇOS!$A:$F,2,0),IFERROR(VLOOKUP($B353,'COMPOSIÇÕES COMPLEMENTARES '!$C:$K,2,0),"")))</f>
        <v>BOMBA DE VÁCUO ODONTOLÓGICA</v>
      </c>
      <c r="D353" s="184" t="str">
        <f>IF($B353="","",IFERROR(VLOOKUP($B353,SERVIÇOS!$A:$F,3,0),IFERROR(VLOOKUP($B353,'COMPOSIÇÕES COMPLEMENTARES '!$C:$K,3,0),"")))</f>
        <v>UN</v>
      </c>
      <c r="E353" s="185">
        <v>1</v>
      </c>
      <c r="F353" s="186">
        <f>IF($B353="","",IFERROR(VLOOKUP($B353,SERVIÇOS!$A:$F,4,0),IFERROR(VLOOKUP($B353,'COMPOSIÇÕES COMPLEMENTARES '!$C:$K,6,0),"")))</f>
        <v>3555.98</v>
      </c>
      <c r="G353" s="186">
        <f>IF($B353="","",IFERROR(VLOOKUP($B353,SERVIÇOS!$A:$F,5,0),IFERROR(VLOOKUP($B353,'COMPOSIÇÕES COMPLEMENTARES '!$C:$K,7,0),"")))</f>
        <v>710.49</v>
      </c>
      <c r="H353" s="186">
        <f t="shared" si="86"/>
        <v>4266.47</v>
      </c>
      <c r="I353" s="186">
        <f t="shared" si="87"/>
        <v>3555.98</v>
      </c>
      <c r="J353" s="186">
        <f t="shared" si="88"/>
        <v>710.49</v>
      </c>
      <c r="K353" s="186">
        <f t="shared" si="89"/>
        <v>4266.47</v>
      </c>
      <c r="L353" s="186"/>
      <c r="M353" s="565"/>
      <c r="N353" s="185">
        <v>1</v>
      </c>
      <c r="O353" s="178">
        <v>1</v>
      </c>
      <c r="P353" s="177">
        <f t="shared" si="80"/>
        <v>0</v>
      </c>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9" t="e">
        <f t="shared" si="90"/>
        <v>#VALUE!</v>
      </c>
      <c r="AL353" s="179">
        <v>0</v>
      </c>
    </row>
    <row r="354" spans="1:38" s="180" customFormat="1">
      <c r="A354" s="181" t="s">
        <v>671</v>
      </c>
      <c r="B354" s="182" t="s">
        <v>672</v>
      </c>
      <c r="C354" s="195" t="str">
        <f>IF($B354="","",IFERROR(VLOOKUP($B354,SERVIÇOS!$A:$F,2,0),IFERROR(VLOOKUP($B354,'COMPOSIÇÕES COMPLEMENTARES '!$C:$K,2,0),"")))</f>
        <v>CENTRAL PARA AR COMPRIMIDO ,CONFORME MEMORIAL</v>
      </c>
      <c r="D354" s="184" t="str">
        <f>IF($B354="","",IFERROR(VLOOKUP($B354,SERVIÇOS!$A:$F,3,0),IFERROR(VLOOKUP($B354,'COMPOSIÇÕES COMPLEMENTARES '!$C:$K,3,0),"")))</f>
        <v>UN</v>
      </c>
      <c r="E354" s="185">
        <v>1</v>
      </c>
      <c r="F354" s="186">
        <f>IF($B354="","",IFERROR(VLOOKUP($B354,SERVIÇOS!$A:$F,4,0),IFERROR(VLOOKUP($B354,'COMPOSIÇÕES COMPLEMENTARES '!$C:$K,6,0),"")))</f>
        <v>46768.62</v>
      </c>
      <c r="G354" s="186">
        <f>IF($B354="","",IFERROR(VLOOKUP($B354,SERVIÇOS!$A:$F,5,0),IFERROR(VLOOKUP($B354,'COMPOSIÇÕES COMPLEMENTARES '!$C:$K,7,0),"")))</f>
        <v>1843.65</v>
      </c>
      <c r="H354" s="186">
        <f t="shared" si="86"/>
        <v>48612.270000000004</v>
      </c>
      <c r="I354" s="186">
        <f t="shared" si="87"/>
        <v>46768.62</v>
      </c>
      <c r="J354" s="186">
        <f t="shared" si="88"/>
        <v>1843.65</v>
      </c>
      <c r="K354" s="186">
        <f t="shared" si="89"/>
        <v>48612.27</v>
      </c>
      <c r="L354" s="186"/>
      <c r="M354" s="565"/>
      <c r="N354" s="185">
        <v>1</v>
      </c>
      <c r="O354" s="178">
        <v>1</v>
      </c>
      <c r="P354" s="177">
        <f t="shared" si="80"/>
        <v>0</v>
      </c>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9" t="e">
        <f t="shared" si="90"/>
        <v>#VALUE!</v>
      </c>
      <c r="AL354" s="179">
        <v>0</v>
      </c>
    </row>
    <row r="355" spans="1:38" s="180" customFormat="1" ht="15" customHeight="1">
      <c r="A355" s="168">
        <v>14</v>
      </c>
      <c r="B355" s="169"/>
      <c r="C355" s="170" t="s">
        <v>11693</v>
      </c>
      <c r="D355" s="171"/>
      <c r="E355" s="172"/>
      <c r="F355" s="173"/>
      <c r="G355" s="174"/>
      <c r="H355" s="174"/>
      <c r="I355" s="175">
        <f ca="1">ROUND(SUMIF(I356:I364,"&gt;0",I356:I362),2)</f>
        <v>24275.599999999999</v>
      </c>
      <c r="J355" s="175">
        <f>ROUND(SUMIF(J356:J364,"&gt;0",J356:J366),2)</f>
        <v>2723.01</v>
      </c>
      <c r="K355" s="194"/>
      <c r="L355" s="175">
        <f ca="1">SUMIF(I355:J355,"&gt;0",I355:J355)</f>
        <v>26998.61</v>
      </c>
      <c r="M355" s="565"/>
      <c r="N355" s="172"/>
      <c r="O355" s="178"/>
      <c r="P355" s="177">
        <f t="shared" si="80"/>
        <v>0</v>
      </c>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9"/>
      <c r="AL355" s="179"/>
    </row>
    <row r="356" spans="1:38" s="180" customFormat="1" ht="15" customHeight="1">
      <c r="A356" s="533" t="s">
        <v>673</v>
      </c>
      <c r="B356" s="534"/>
      <c r="C356" s="535"/>
      <c r="D356" s="536"/>
      <c r="E356" s="537"/>
      <c r="F356" s="538"/>
      <c r="G356" s="539"/>
      <c r="H356" s="539"/>
      <c r="I356" s="540"/>
      <c r="J356" s="540"/>
      <c r="K356" s="541"/>
      <c r="L356" s="540"/>
      <c r="M356" s="565"/>
      <c r="N356" s="537"/>
      <c r="O356" s="178"/>
      <c r="P356" s="177">
        <f t="shared" si="80"/>
        <v>0</v>
      </c>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542"/>
      <c r="AL356" s="542"/>
    </row>
    <row r="357" spans="1:38" s="180" customFormat="1" ht="60">
      <c r="A357" s="181" t="s">
        <v>11686</v>
      </c>
      <c r="B357" s="182" t="s">
        <v>11660</v>
      </c>
      <c r="C357" s="195" t="str">
        <f>IF($B357="","",IFERROR(VLOOKUP($B357,SERVIÇOS!$A:$F,2,0),IFERROR(VLOOKUP($B357,'COMPOSIÇÕES COMPLEMENTARES '!$C:$K,2,0),"")))</f>
        <v>CERCAMENTO EM GRADIL COM POSTES DE AÇO GALVANIZADO COM PINTURA ELETROSTÁTICA, TELA MALHA 5X20CM EM AÇO ZINCADO, DIÂMETRO DO ARAME DE 5,0MM, PAINEL COM 2,43M DE ALTURA E POSTES A CADA 2,50M, INCLUSIVE ACESSÓRIOS, COR AZUL- FORNECIMENTO E INSTALAÇÃO</v>
      </c>
      <c r="D357" s="184" t="str">
        <f>IF($B357="","",IFERROR(VLOOKUP($B357,SERVIÇOS!$A:$F,3,0),IFERROR(VLOOKUP($B357,'COMPOSIÇÕES COMPLEMENTARES '!$C:$K,3,0),"")))</f>
        <v>M2</v>
      </c>
      <c r="E357" s="185">
        <v>130</v>
      </c>
      <c r="F357" s="186">
        <f>IF($B357="","",IFERROR(VLOOKUP($B357,SERVIÇOS!$A:$F,4,0),IFERROR(VLOOKUP($B357,'COMPOSIÇÕES COMPLEMENTARES '!$C:$K,6,0),"")))</f>
        <v>144.15</v>
      </c>
      <c r="G357" s="186">
        <f>IF($B357="","",IFERROR(VLOOKUP($B357,SERVIÇOS!$A:$F,5,0),IFERROR(VLOOKUP($B357,'COMPOSIÇÕES COMPLEMENTARES '!$C:$K,7,0),"")))</f>
        <v>0</v>
      </c>
      <c r="H357" s="186">
        <f t="shared" ref="H357:H364" si="91">IF(E357="","",F357+G357)</f>
        <v>144.15</v>
      </c>
      <c r="I357" s="186">
        <f t="shared" ref="I357:I364" si="92">IF(E357="","",ROUND((E357*F357),2))</f>
        <v>18739.5</v>
      </c>
      <c r="J357" s="186">
        <f t="shared" ref="J357:J364" si="93">IF(E357="","",ROUND((E357*G357),2))</f>
        <v>0</v>
      </c>
      <c r="K357" s="186">
        <f t="shared" ref="K357:K364" si="94">IF(E357="","",ROUND((E357*H357),2))</f>
        <v>18739.5</v>
      </c>
      <c r="L357" s="186"/>
      <c r="M357" s="565" t="s">
        <v>11711</v>
      </c>
      <c r="N357" s="185"/>
      <c r="O357" s="178">
        <v>125</v>
      </c>
      <c r="P357" s="177">
        <f t="shared" si="80"/>
        <v>125</v>
      </c>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9" t="e">
        <f t="shared" ref="AK357:AK364" si="95">B357-AL357</f>
        <v>#VALUE!</v>
      </c>
      <c r="AL357" s="179">
        <v>0</v>
      </c>
    </row>
    <row r="358" spans="1:38" s="180" customFormat="1" ht="30">
      <c r="A358" s="181" t="s">
        <v>11687</v>
      </c>
      <c r="B358" s="182">
        <v>96526</v>
      </c>
      <c r="C358" s="195" t="str">
        <f>IF($B358="","",IFERROR(VLOOKUP($B358,SERVIÇOS!$A:$F,2,0),IFERROR(VLOOKUP($B358,'COMPOSIÇÕES COMPLEMENTARES '!$C:$K,2,0),"")))</f>
        <v>ESCAVAÇÃO MANUAL DE VALA PARA VIGA BALDRAME (SEM ESCAVAÇÃO PARA COLOCAÇÃO DE FÔRMAS). AF_06/2017</v>
      </c>
      <c r="D358" s="184" t="str">
        <f>IF($B358="","",IFERROR(VLOOKUP($B358,SERVIÇOS!$A:$F,3,0),IFERROR(VLOOKUP($B358,'COMPOSIÇÕES COMPLEMENTARES '!$C:$K,3,0),"")))</f>
        <v>M3</v>
      </c>
      <c r="E358" s="185">
        <v>0.94</v>
      </c>
      <c r="F358" s="186">
        <f>IF($B358="","",IFERROR(VLOOKUP($B358,SERVIÇOS!$A:$F,4,0),IFERROR(VLOOKUP($B358,'COMPOSIÇÕES COMPLEMENTARES '!$C:$K,6,0),"")))</f>
        <v>85.63</v>
      </c>
      <c r="G358" s="186">
        <f>IF($B358="","",IFERROR(VLOOKUP($B358,SERVIÇOS!$A:$F,5,0),IFERROR(VLOOKUP($B358,'COMPOSIÇÕES COMPLEMENTARES '!$C:$K,7,0),"")))</f>
        <v>201.17</v>
      </c>
      <c r="H358" s="186">
        <f t="shared" si="91"/>
        <v>286.79999999999995</v>
      </c>
      <c r="I358" s="186">
        <f t="shared" si="92"/>
        <v>80.489999999999995</v>
      </c>
      <c r="J358" s="186">
        <f t="shared" si="93"/>
        <v>189.1</v>
      </c>
      <c r="K358" s="186">
        <f t="shared" si="94"/>
        <v>269.58999999999997</v>
      </c>
      <c r="L358" s="186"/>
      <c r="M358" s="565" t="s">
        <v>11711</v>
      </c>
      <c r="N358" s="185"/>
      <c r="O358" s="178">
        <v>0.94</v>
      </c>
      <c r="P358" s="177">
        <f t="shared" si="80"/>
        <v>0.94</v>
      </c>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9">
        <f t="shared" si="95"/>
        <v>96526</v>
      </c>
      <c r="AL358" s="179">
        <v>0</v>
      </c>
    </row>
    <row r="359" spans="1:38" s="180" customFormat="1" ht="30">
      <c r="A359" s="181" t="s">
        <v>11688</v>
      </c>
      <c r="B359" s="182">
        <v>101173</v>
      </c>
      <c r="C359" s="195" t="str">
        <f>IF($B359="","",IFERROR(VLOOKUP($B359,SERVIÇOS!$A:$F,2,0),IFERROR(VLOOKUP($B359,'COMPOSIÇÕES COMPLEMENTARES '!$C:$K,2,0),"")))</f>
        <v>ESTACA BROCA DE CONCRETO, DIÂMETRO DE 20CM, ESCAVAÇÃO MANUAL COM TRADO CONCHA, COM ARMADURA DE ARRANQUE. AF_05/2020</v>
      </c>
      <c r="D359" s="184" t="str">
        <f>IF($B359="","",IFERROR(VLOOKUP($B359,SERVIÇOS!$A:$F,3,0),IFERROR(VLOOKUP($B359,'COMPOSIÇÕES COMPLEMENTARES '!$C:$K,3,0),"")))</f>
        <v>M</v>
      </c>
      <c r="E359" s="185">
        <v>32.5</v>
      </c>
      <c r="F359" s="186">
        <f>IF($B359="","",IFERROR(VLOOKUP($B359,SERVIÇOS!$A:$F,4,0),IFERROR(VLOOKUP($B359,'COMPOSIÇÕES COMPLEMENTARES '!$C:$K,6,0),"")))</f>
        <v>35.72</v>
      </c>
      <c r="G359" s="186">
        <f>IF($B359="","",IFERROR(VLOOKUP($B359,SERVIÇOS!$A:$F,5,0),IFERROR(VLOOKUP($B359,'COMPOSIÇÕES COMPLEMENTARES '!$C:$K,7,0),"")))</f>
        <v>20.23</v>
      </c>
      <c r="H359" s="186">
        <f t="shared" si="91"/>
        <v>55.95</v>
      </c>
      <c r="I359" s="186">
        <f t="shared" si="92"/>
        <v>1160.9000000000001</v>
      </c>
      <c r="J359" s="186">
        <f t="shared" si="93"/>
        <v>657.48</v>
      </c>
      <c r="K359" s="186">
        <f t="shared" si="94"/>
        <v>1818.38</v>
      </c>
      <c r="L359" s="186"/>
      <c r="M359" s="565" t="s">
        <v>11711</v>
      </c>
      <c r="N359" s="185"/>
      <c r="O359" s="178">
        <v>32.5</v>
      </c>
      <c r="P359" s="177">
        <f t="shared" si="80"/>
        <v>32.5</v>
      </c>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9">
        <f t="shared" si="95"/>
        <v>101173</v>
      </c>
      <c r="AL359" s="179">
        <v>0</v>
      </c>
    </row>
    <row r="360" spans="1:38" s="180" customFormat="1" ht="45">
      <c r="A360" s="181" t="s">
        <v>11689</v>
      </c>
      <c r="B360" s="182">
        <v>96555</v>
      </c>
      <c r="C360" s="195" t="str">
        <f>IF($B360="","",IFERROR(VLOOKUP($B360,SERVIÇOS!$A:$F,2,0),IFERROR(VLOOKUP($B360,'COMPOSIÇÕES COMPLEMENTARES '!$C:$K,2,0),"")))</f>
        <v>CONCRETAGEM DE BLOCOS DE COROAMENTO E VIGAS BALDRAME, FCK 30 MPA, COM USO DE JERICA – LANÇAMENTO, ADENSAMENTO E ACABAMENTO. AF_06/2017</v>
      </c>
      <c r="D360" s="184" t="str">
        <f>IF($B360="","",IFERROR(VLOOKUP($B360,SERVIÇOS!$A:$F,3,0),IFERROR(VLOOKUP($B360,'COMPOSIÇÕES COMPLEMENTARES '!$C:$K,3,0),"")))</f>
        <v>M3</v>
      </c>
      <c r="E360" s="185">
        <v>3</v>
      </c>
      <c r="F360" s="186">
        <f>IF($B360="","",IFERROR(VLOOKUP($B360,SERVIÇOS!$A:$F,4,0),IFERROR(VLOOKUP($B360,'COMPOSIÇÕES COMPLEMENTARES '!$C:$K,6,0),"")))</f>
        <v>429.46</v>
      </c>
      <c r="G360" s="186">
        <f>IF($B360="","",IFERROR(VLOOKUP($B360,SERVIÇOS!$A:$F,5,0),IFERROR(VLOOKUP($B360,'COMPOSIÇÕES COMPLEMENTARES '!$C:$K,7,0),"")))</f>
        <v>126.71</v>
      </c>
      <c r="H360" s="186">
        <f t="shared" si="91"/>
        <v>556.16999999999996</v>
      </c>
      <c r="I360" s="186">
        <f t="shared" si="92"/>
        <v>1288.3800000000001</v>
      </c>
      <c r="J360" s="186">
        <f t="shared" si="93"/>
        <v>380.13</v>
      </c>
      <c r="K360" s="186">
        <f t="shared" si="94"/>
        <v>1668.51</v>
      </c>
      <c r="L360" s="186"/>
      <c r="M360" s="565" t="s">
        <v>11711</v>
      </c>
      <c r="N360" s="185"/>
      <c r="O360" s="178">
        <v>3</v>
      </c>
      <c r="P360" s="177">
        <f t="shared" si="80"/>
        <v>3</v>
      </c>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9">
        <f t="shared" si="95"/>
        <v>96555</v>
      </c>
      <c r="AL360" s="179">
        <v>0</v>
      </c>
    </row>
    <row r="361" spans="1:38" s="180" customFormat="1" ht="30">
      <c r="A361" s="181" t="s">
        <v>11690</v>
      </c>
      <c r="B361" s="182">
        <v>96544</v>
      </c>
      <c r="C361" s="195" t="str">
        <f>IF($B361="","",IFERROR(VLOOKUP($B361,SERVIÇOS!$A:$F,2,0),IFERROR(VLOOKUP($B361,'COMPOSIÇÕES COMPLEMENTARES '!$C:$K,2,0),"")))</f>
        <v>ARMAÇÃO DE BLOCO, VIGA BALDRAME OU SAPATA UTILIZANDO AÇO CA-50 DE 6,3 MM - MONTAGEM. AF_06/2017</v>
      </c>
      <c r="D361" s="184" t="str">
        <f>IF($B361="","",IFERROR(VLOOKUP($B361,SERVIÇOS!$A:$F,3,0),IFERROR(VLOOKUP($B361,'COMPOSIÇÕES COMPLEMENTARES '!$C:$K,3,0),"")))</f>
        <v>KG</v>
      </c>
      <c r="E361" s="185">
        <v>126</v>
      </c>
      <c r="F361" s="186">
        <f>IF($B361="","",IFERROR(VLOOKUP($B361,SERVIÇOS!$A:$F,4,0),IFERROR(VLOOKUP($B361,'COMPOSIÇÕES COMPLEMENTARES '!$C:$K,6,0),"")))</f>
        <v>13.53</v>
      </c>
      <c r="G361" s="186">
        <f>IF($B361="","",IFERROR(VLOOKUP($B361,SERVIÇOS!$A:$F,5,0),IFERROR(VLOOKUP($B361,'COMPOSIÇÕES COMPLEMENTARES '!$C:$K,7,0),"")))</f>
        <v>4.3</v>
      </c>
      <c r="H361" s="186">
        <f t="shared" si="91"/>
        <v>17.829999999999998</v>
      </c>
      <c r="I361" s="186">
        <f t="shared" si="92"/>
        <v>1704.78</v>
      </c>
      <c r="J361" s="186">
        <f t="shared" si="93"/>
        <v>541.79999999999995</v>
      </c>
      <c r="K361" s="186">
        <f t="shared" si="94"/>
        <v>2246.58</v>
      </c>
      <c r="L361" s="186"/>
      <c r="M361" s="565" t="s">
        <v>11711</v>
      </c>
      <c r="N361" s="185"/>
      <c r="O361" s="178">
        <v>126</v>
      </c>
      <c r="P361" s="177">
        <f t="shared" si="80"/>
        <v>126</v>
      </c>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9">
        <f t="shared" si="95"/>
        <v>96544</v>
      </c>
      <c r="AL361" s="179">
        <v>0</v>
      </c>
    </row>
    <row r="362" spans="1:38" s="180" customFormat="1" ht="30">
      <c r="A362" s="181" t="s">
        <v>11691</v>
      </c>
      <c r="B362" s="182">
        <v>96543</v>
      </c>
      <c r="C362" s="195" t="str">
        <f>IF($B362="","",IFERROR(VLOOKUP($B362,SERVIÇOS!$A:$F,2,0),IFERROR(VLOOKUP($B362,'COMPOSIÇÕES COMPLEMENTARES '!$C:$K,2,0),"")))</f>
        <v>ARMAÇÃO DE BLOCO, VIGA BALDRAME E SAPATA UTILIZANDO AÇO CA-60 DE 5 MM - MONTAGEM. AF_06/2017</v>
      </c>
      <c r="D362" s="184" t="str">
        <f>IF($B362="","",IFERROR(VLOOKUP($B362,SERVIÇOS!$A:$F,3,0),IFERROR(VLOOKUP($B362,'COMPOSIÇÕES COMPLEMENTARES '!$C:$K,3,0),"")))</f>
        <v>KG</v>
      </c>
      <c r="E362" s="185">
        <v>35</v>
      </c>
      <c r="F362" s="186">
        <f>IF($B362="","",IFERROR(VLOOKUP($B362,SERVIÇOS!$A:$F,4,0),IFERROR(VLOOKUP($B362,'COMPOSIÇÕES COMPLEMENTARES '!$C:$K,6,0),"")))</f>
        <v>13.11</v>
      </c>
      <c r="G362" s="186">
        <f>IF($B362="","",IFERROR(VLOOKUP($B362,SERVIÇOS!$A:$F,5,0),IFERROR(VLOOKUP($B362,'COMPOSIÇÕES COMPLEMENTARES '!$C:$K,7,0),"")))</f>
        <v>6.04</v>
      </c>
      <c r="H362" s="186">
        <f t="shared" si="91"/>
        <v>19.149999999999999</v>
      </c>
      <c r="I362" s="186">
        <f t="shared" si="92"/>
        <v>458.85</v>
      </c>
      <c r="J362" s="186">
        <f t="shared" si="93"/>
        <v>211.4</v>
      </c>
      <c r="K362" s="186">
        <f t="shared" si="94"/>
        <v>670.25</v>
      </c>
      <c r="L362" s="186"/>
      <c r="M362" s="565" t="s">
        <v>11711</v>
      </c>
      <c r="N362" s="185"/>
      <c r="O362" s="178">
        <v>35</v>
      </c>
      <c r="P362" s="177">
        <f t="shared" si="80"/>
        <v>35</v>
      </c>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9">
        <f t="shared" si="95"/>
        <v>96543</v>
      </c>
      <c r="AL362" s="179">
        <v>0</v>
      </c>
    </row>
    <row r="363" spans="1:38" s="180" customFormat="1" ht="45">
      <c r="A363" s="181" t="s">
        <v>11680</v>
      </c>
      <c r="B363" s="182">
        <v>100981</v>
      </c>
      <c r="C363" s="195" t="str">
        <f>IF($B363="","",IFERROR(VLOOKUP($B363,SERVIÇOS!$A:$F,2,0),IFERROR(VLOOKUP($B363,'COMPOSIÇÕES COMPLEMENTARES '!$C:$K,2,0),"")))</f>
        <v>CARGA, MANOBRA E DESCARGA DE ENTULHO EM CAMINHÃO BASCULANTE 6 M³ - CARGA COM ESCAVADEIRA HIDRÁULICA  (CAÇAMBA DE 0,80 M³ / 111 HP) E DESCARGA LIVRE (UNIDADE: M3). AF_07/2020</v>
      </c>
      <c r="D363" s="184" t="str">
        <f>IF($B363="","",IFERROR(VLOOKUP($B363,SERVIÇOS!$A:$F,3,0),IFERROR(VLOOKUP($B363,'COMPOSIÇÕES COMPLEMENTARES '!$C:$K,3,0),"")))</f>
        <v>M3</v>
      </c>
      <c r="E363" s="185">
        <v>40</v>
      </c>
      <c r="F363" s="186">
        <f>IF($B363="","",IFERROR(VLOOKUP($B363,SERVIÇOS!$A:$F,4,0),IFERROR(VLOOKUP($B363,'COMPOSIÇÕES COMPLEMENTARES '!$C:$K,6,0),"")))</f>
        <v>6.63</v>
      </c>
      <c r="G363" s="186">
        <f>IF($B363="","",IFERROR(VLOOKUP($B363,SERVIÇOS!$A:$F,5,0),IFERROR(VLOOKUP($B363,'COMPOSIÇÕES COMPLEMENTARES '!$C:$K,7,0),"")))</f>
        <v>1.1399999999999999</v>
      </c>
      <c r="H363" s="186">
        <f t="shared" si="91"/>
        <v>7.77</v>
      </c>
      <c r="I363" s="186">
        <f t="shared" si="92"/>
        <v>265.2</v>
      </c>
      <c r="J363" s="186">
        <f t="shared" si="93"/>
        <v>45.6</v>
      </c>
      <c r="K363" s="186">
        <f t="shared" si="94"/>
        <v>310.8</v>
      </c>
      <c r="L363" s="186"/>
      <c r="M363" s="565"/>
      <c r="N363" s="185">
        <v>56.35</v>
      </c>
      <c r="O363" s="178">
        <v>56.35</v>
      </c>
      <c r="P363" s="177">
        <f t="shared" si="80"/>
        <v>0</v>
      </c>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9">
        <f t="shared" si="95"/>
        <v>100981</v>
      </c>
      <c r="AL363" s="179">
        <v>0</v>
      </c>
    </row>
    <row r="364" spans="1:38" s="180" customFormat="1">
      <c r="A364" s="181" t="s">
        <v>11692</v>
      </c>
      <c r="B364" s="182" t="s">
        <v>674</v>
      </c>
      <c r="C364" s="195" t="str">
        <f>IF($B364="","",IFERROR(VLOOKUP($B364,SERVIÇOS!$A:$F,2,0),IFERROR(VLOOKUP($B364,'COMPOSIÇÕES COMPLEMENTARES '!$C:$K,2,0),"")))</f>
        <v>LIMPEZA FINAL DA OBRA</v>
      </c>
      <c r="D364" s="184" t="str">
        <f>IF($B364="","",IFERROR(VLOOKUP($B364,SERVIÇOS!$A:$F,3,0),IFERROR(VLOOKUP($B364,'COMPOSIÇÕES COMPLEMENTARES '!$C:$K,3,0),"")))</f>
        <v>M2</v>
      </c>
      <c r="E364" s="185">
        <v>375</v>
      </c>
      <c r="F364" s="186">
        <f>IF($B364="","",IFERROR(VLOOKUP($B364,SERVIÇOS!$A:$F,4,0),IFERROR(VLOOKUP($B364,'COMPOSIÇÕES COMPLEMENTARES '!$C:$K,6,0),"")))</f>
        <v>1.54</v>
      </c>
      <c r="G364" s="186">
        <f>IF($B364="","",IFERROR(VLOOKUP($B364,SERVIÇOS!$A:$F,5,0),IFERROR(VLOOKUP($B364,'COMPOSIÇÕES COMPLEMENTARES '!$C:$K,7,0),"")))</f>
        <v>1.86</v>
      </c>
      <c r="H364" s="186">
        <f t="shared" si="91"/>
        <v>3.4000000000000004</v>
      </c>
      <c r="I364" s="186">
        <f t="shared" si="92"/>
        <v>577.5</v>
      </c>
      <c r="J364" s="186">
        <f t="shared" si="93"/>
        <v>697.5</v>
      </c>
      <c r="K364" s="186">
        <f t="shared" si="94"/>
        <v>1275</v>
      </c>
      <c r="L364" s="186"/>
      <c r="M364" s="565"/>
      <c r="N364" s="185">
        <v>375.66</v>
      </c>
      <c r="O364" s="178">
        <v>375.66</v>
      </c>
      <c r="P364" s="177">
        <f t="shared" si="80"/>
        <v>0</v>
      </c>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9" t="e">
        <f t="shared" si="95"/>
        <v>#VALUE!</v>
      </c>
      <c r="AL364" s="179">
        <v>0</v>
      </c>
    </row>
    <row r="365" spans="1:38">
      <c r="B365" s="232"/>
      <c r="I365" s="233"/>
      <c r="J365" s="233"/>
      <c r="K365" s="233"/>
      <c r="L365" s="234"/>
    </row>
    <row r="366" spans="1:38">
      <c r="B366" s="232"/>
      <c r="K366" s="233"/>
      <c r="P366" s="31"/>
      <c r="Q366" s="126"/>
    </row>
    <row r="367" spans="1:38">
      <c r="B367" s="232"/>
    </row>
    <row r="368" spans="1:38">
      <c r="B368" s="232"/>
    </row>
    <row r="369" spans="2:2">
      <c r="B369" s="232"/>
    </row>
    <row r="370" spans="2:2">
      <c r="B370" s="232"/>
    </row>
    <row r="371" spans="2:2">
      <c r="B371" s="232"/>
    </row>
    <row r="372" spans="2:2">
      <c r="B372" s="232"/>
    </row>
    <row r="373" spans="2:2">
      <c r="B373" s="232"/>
    </row>
    <row r="374" spans="2:2">
      <c r="B374" s="232"/>
    </row>
    <row r="375" spans="2:2">
      <c r="B375" s="232"/>
    </row>
    <row r="376" spans="2:2">
      <c r="B376" s="232"/>
    </row>
    <row r="377" spans="2:2">
      <c r="B377" s="232"/>
    </row>
    <row r="378" spans="2:2">
      <c r="B378" s="232"/>
    </row>
    <row r="379" spans="2:2">
      <c r="B379" s="232"/>
    </row>
    <row r="380" spans="2:2">
      <c r="B380" s="232"/>
    </row>
    <row r="381" spans="2:2">
      <c r="B381" s="232"/>
    </row>
    <row r="382" spans="2:2">
      <c r="B382" s="232"/>
    </row>
    <row r="383" spans="2:2">
      <c r="B383" s="232"/>
    </row>
    <row r="384" spans="2:2">
      <c r="B384" s="232"/>
    </row>
    <row r="385" spans="2:2">
      <c r="B385" s="232"/>
    </row>
    <row r="386" spans="2:2">
      <c r="B386" s="232"/>
    </row>
    <row r="387" spans="2:2">
      <c r="B387" s="232"/>
    </row>
    <row r="388" spans="2:2">
      <c r="B388" s="232"/>
    </row>
    <row r="389" spans="2:2">
      <c r="B389" s="232"/>
    </row>
    <row r="390" spans="2:2">
      <c r="B390" s="232"/>
    </row>
    <row r="391" spans="2:2">
      <c r="B391" s="232"/>
    </row>
    <row r="392" spans="2:2">
      <c r="B392" s="232"/>
    </row>
    <row r="393" spans="2:2">
      <c r="B393" s="232"/>
    </row>
    <row r="394" spans="2:2">
      <c r="B394" s="232"/>
    </row>
    <row r="395" spans="2:2">
      <c r="B395" s="232"/>
    </row>
    <row r="396" spans="2:2">
      <c r="B396" s="232"/>
    </row>
    <row r="397" spans="2:2">
      <c r="B397" s="232"/>
    </row>
    <row r="398" spans="2:2">
      <c r="B398" s="232"/>
    </row>
    <row r="399" spans="2:2">
      <c r="B399" s="232"/>
    </row>
    <row r="400" spans="2:2">
      <c r="B400" s="232"/>
    </row>
    <row r="401" spans="2:2">
      <c r="B401" s="232"/>
    </row>
    <row r="402" spans="2:2">
      <c r="B402" s="232"/>
    </row>
    <row r="403" spans="2:2">
      <c r="B403" s="232"/>
    </row>
    <row r="404" spans="2:2">
      <c r="B404" s="232"/>
    </row>
    <row r="405" spans="2:2">
      <c r="B405" s="232"/>
    </row>
    <row r="406" spans="2:2">
      <c r="B406" s="232"/>
    </row>
    <row r="407" spans="2:2">
      <c r="B407" s="232"/>
    </row>
    <row r="408" spans="2:2">
      <c r="B408" s="232"/>
    </row>
    <row r="409" spans="2:2">
      <c r="B409" s="232"/>
    </row>
    <row r="410" spans="2:2">
      <c r="B410" s="232"/>
    </row>
    <row r="411" spans="2:2">
      <c r="B411" s="232"/>
    </row>
    <row r="412" spans="2:2">
      <c r="B412" s="232"/>
    </row>
    <row r="413" spans="2:2">
      <c r="B413" s="232"/>
    </row>
    <row r="414" spans="2:2">
      <c r="B414" s="232"/>
    </row>
    <row r="415" spans="2:2">
      <c r="B415" s="232"/>
    </row>
    <row r="416" spans="2:2">
      <c r="B416" s="232"/>
    </row>
    <row r="417" spans="2:2">
      <c r="B417" s="232"/>
    </row>
    <row r="418" spans="2:2">
      <c r="B418" s="232"/>
    </row>
    <row r="419" spans="2:2">
      <c r="B419" s="232"/>
    </row>
    <row r="420" spans="2:2">
      <c r="B420" s="232"/>
    </row>
    <row r="421" spans="2:2">
      <c r="B421" s="232"/>
    </row>
    <row r="422" spans="2:2">
      <c r="B422" s="232"/>
    </row>
    <row r="423" spans="2:2">
      <c r="B423" s="232"/>
    </row>
    <row r="424" spans="2:2">
      <c r="B424" s="232"/>
    </row>
    <row r="425" spans="2:2">
      <c r="B425" s="232"/>
    </row>
    <row r="426" spans="2:2">
      <c r="B426" s="232"/>
    </row>
    <row r="427" spans="2:2">
      <c r="B427" s="232"/>
    </row>
    <row r="428" spans="2:2">
      <c r="B428" s="232"/>
    </row>
    <row r="429" spans="2:2">
      <c r="B429" s="232"/>
    </row>
    <row r="430" spans="2:2">
      <c r="B430" s="232"/>
    </row>
    <row r="431" spans="2:2">
      <c r="B431" s="232"/>
    </row>
    <row r="432" spans="2:2">
      <c r="B432" s="232"/>
    </row>
    <row r="433" spans="2:2">
      <c r="B433" s="232"/>
    </row>
    <row r="434" spans="2:2">
      <c r="B434" s="232"/>
    </row>
    <row r="435" spans="2:2">
      <c r="B435" s="232"/>
    </row>
    <row r="436" spans="2:2">
      <c r="B436" s="232"/>
    </row>
    <row r="437" spans="2:2">
      <c r="B437" s="232"/>
    </row>
    <row r="438" spans="2:2">
      <c r="B438" s="232"/>
    </row>
    <row r="439" spans="2:2">
      <c r="B439" s="232"/>
    </row>
    <row r="440" spans="2:2">
      <c r="B440" s="232"/>
    </row>
    <row r="441" spans="2:2">
      <c r="B441" s="232"/>
    </row>
    <row r="442" spans="2:2">
      <c r="B442" s="232"/>
    </row>
    <row r="443" spans="2:2">
      <c r="B443" s="232"/>
    </row>
    <row r="444" spans="2:2">
      <c r="B444" s="232"/>
    </row>
    <row r="445" spans="2:2">
      <c r="B445" s="232"/>
    </row>
    <row r="446" spans="2:2">
      <c r="B446" s="232"/>
    </row>
    <row r="447" spans="2:2">
      <c r="B447" s="232"/>
    </row>
    <row r="448" spans="2:2">
      <c r="B448" s="232"/>
    </row>
    <row r="449" spans="2:2">
      <c r="B449" s="232"/>
    </row>
    <row r="450" spans="2:2">
      <c r="B450" s="232"/>
    </row>
    <row r="451" spans="2:2">
      <c r="B451" s="232"/>
    </row>
    <row r="452" spans="2:2">
      <c r="B452" s="232"/>
    </row>
    <row r="453" spans="2:2">
      <c r="B453" s="232"/>
    </row>
    <row r="454" spans="2:2">
      <c r="B454" s="232"/>
    </row>
    <row r="455" spans="2:2">
      <c r="B455" s="232"/>
    </row>
    <row r="456" spans="2:2">
      <c r="B456" s="232"/>
    </row>
    <row r="457" spans="2:2">
      <c r="B457" s="232"/>
    </row>
    <row r="458" spans="2:2">
      <c r="B458" s="232"/>
    </row>
    <row r="459" spans="2:2">
      <c r="B459" s="232"/>
    </row>
    <row r="460" spans="2:2">
      <c r="B460" s="232"/>
    </row>
    <row r="461" spans="2:2">
      <c r="B461" s="232"/>
    </row>
    <row r="462" spans="2:2">
      <c r="B462" s="232"/>
    </row>
    <row r="463" spans="2:2">
      <c r="B463" s="232"/>
    </row>
    <row r="464" spans="2:2">
      <c r="B464" s="232"/>
    </row>
    <row r="465" spans="2:2">
      <c r="B465" s="232"/>
    </row>
    <row r="466" spans="2:2">
      <c r="B466" s="232"/>
    </row>
    <row r="467" spans="2:2">
      <c r="B467" s="232"/>
    </row>
    <row r="468" spans="2:2">
      <c r="B468" s="232"/>
    </row>
    <row r="469" spans="2:2">
      <c r="B469" s="232"/>
    </row>
    <row r="470" spans="2:2">
      <c r="B470" s="232"/>
    </row>
    <row r="471" spans="2:2">
      <c r="B471" s="232"/>
    </row>
    <row r="472" spans="2:2">
      <c r="B472" s="232"/>
    </row>
    <row r="473" spans="2:2">
      <c r="B473" s="232"/>
    </row>
    <row r="474" spans="2:2">
      <c r="B474" s="232"/>
    </row>
    <row r="475" spans="2:2">
      <c r="B475" s="232"/>
    </row>
    <row r="476" spans="2:2">
      <c r="B476" s="232"/>
    </row>
    <row r="477" spans="2:2">
      <c r="B477" s="232"/>
    </row>
    <row r="478" spans="2:2">
      <c r="B478" s="232"/>
    </row>
    <row r="479" spans="2:2">
      <c r="B479" s="232"/>
    </row>
    <row r="480" spans="2:2">
      <c r="B480" s="232"/>
    </row>
    <row r="481" spans="2:2">
      <c r="B481" s="232"/>
    </row>
    <row r="482" spans="2:2">
      <c r="B482" s="232"/>
    </row>
    <row r="483" spans="2:2">
      <c r="B483" s="232"/>
    </row>
    <row r="484" spans="2:2">
      <c r="B484" s="232"/>
    </row>
    <row r="485" spans="2:2">
      <c r="B485" s="232"/>
    </row>
    <row r="486" spans="2:2">
      <c r="B486" s="232"/>
    </row>
    <row r="487" spans="2:2">
      <c r="B487" s="232"/>
    </row>
    <row r="488" spans="2:2">
      <c r="B488" s="232"/>
    </row>
    <row r="489" spans="2:2">
      <c r="B489" s="232"/>
    </row>
    <row r="490" spans="2:2">
      <c r="B490" s="232"/>
    </row>
    <row r="491" spans="2:2">
      <c r="B491" s="232"/>
    </row>
    <row r="492" spans="2:2">
      <c r="B492" s="232"/>
    </row>
  </sheetData>
  <autoFilter ref="A9:L364"/>
  <mergeCells count="11">
    <mergeCell ref="J2:K2"/>
    <mergeCell ref="E3:H3"/>
    <mergeCell ref="J3:K3"/>
    <mergeCell ref="E4:G4"/>
    <mergeCell ref="J4:K4"/>
    <mergeCell ref="D5:E5"/>
    <mergeCell ref="F5:H5"/>
    <mergeCell ref="J5:K5"/>
    <mergeCell ref="D6:E6"/>
    <mergeCell ref="F6:H6"/>
    <mergeCell ref="J6:K6"/>
  </mergeCells>
  <hyperlinks>
    <hyperlink ref="C16" r:id="rId1"/>
  </hyperlinks>
  <printOptions horizontalCentered="1" gridLines="1"/>
  <pageMargins left="0.196527777777778" right="0.196527777777778" top="1.18055555555556" bottom="0.98402777777777795" header="0.98402777777777795" footer="0"/>
  <pageSetup paperSize="9" scale="69" firstPageNumber="0" fitToHeight="0" orientation="landscape" r:id="rId2"/>
  <headerFooter>
    <oddHeader>&amp;RPÁGINA: &amp;P DE &amp;N</oddHeader>
    <oddFooter>&amp;LCarimbo e AssinaturaResponsável Técnico&amp;CCarimbo e AssinaturaResponsável pela Verificação&amp;RCarimbo e Assinatura Responsável pela Aprovação</oddFooter>
  </headerFooter>
  <drawing r:id="rId3"/>
  <legacyDrawing r:id="rId4"/>
</worksheet>
</file>

<file path=xl/worksheets/sheet5.xml><?xml version="1.0" encoding="utf-8"?>
<worksheet xmlns="http://schemas.openxmlformats.org/spreadsheetml/2006/main" xmlns:r="http://schemas.openxmlformats.org/officeDocument/2006/relationships">
  <sheetPr>
    <tabColor rgb="FF9BBB59"/>
    <pageSetUpPr fitToPage="1"/>
  </sheetPr>
  <dimension ref="A1:P872"/>
  <sheetViews>
    <sheetView view="pageBreakPreview" zoomScaleNormal="90" workbookViewId="0">
      <selection activeCell="L143" sqref="L143"/>
    </sheetView>
  </sheetViews>
  <sheetFormatPr defaultRowHeight="15"/>
  <cols>
    <col min="1" max="1" width="15.42578125" style="235" customWidth="1"/>
    <col min="2" max="2" width="15.140625" style="236" customWidth="1"/>
    <col min="3" max="3" width="10.85546875" style="236" customWidth="1"/>
    <col min="4" max="4" width="71.140625" style="237" customWidth="1"/>
    <col min="5" max="5" width="10.85546875" style="238" customWidth="1"/>
    <col min="6" max="6" width="11.85546875" style="239" customWidth="1"/>
    <col min="7" max="7" width="11.85546875" style="240" customWidth="1"/>
    <col min="8" max="9" width="13.28515625" style="241" customWidth="1"/>
    <col min="10" max="10" width="13.28515625" style="242" customWidth="1"/>
    <col min="11" max="11" width="18.42578125" customWidth="1"/>
    <col min="12" max="1025" width="8.7109375" customWidth="1"/>
  </cols>
  <sheetData>
    <row r="1" spans="1:13" ht="19.5" customHeight="1">
      <c r="A1" s="243"/>
      <c r="B1" s="244"/>
      <c r="C1" s="244"/>
      <c r="D1" s="245" t="s">
        <v>675</v>
      </c>
      <c r="E1" s="246"/>
      <c r="F1" s="247"/>
      <c r="G1" s="248"/>
      <c r="H1" s="249"/>
      <c r="I1" s="249"/>
      <c r="J1" s="250"/>
      <c r="K1" s="251"/>
    </row>
    <row r="2" spans="1:13" ht="19.5" customHeight="1">
      <c r="A2" s="252"/>
      <c r="D2" s="253" t="s">
        <v>14281</v>
      </c>
      <c r="E2" s="254" t="s">
        <v>51</v>
      </c>
      <c r="F2" s="749" t="str">
        <f>IF('FOLHA FECHAMENTO'!$C$10&lt;&gt;"",'FOLHA FECHAMENTO'!$C$10," ")</f>
        <v>UNIDADE BÁSICA DE SAUDE TIPO II</v>
      </c>
      <c r="G2" s="749"/>
      <c r="H2" s="749"/>
      <c r="I2" s="646" t="s">
        <v>49</v>
      </c>
      <c r="J2" s="256">
        <f>IF('FOLHA FECHAMENTO'!$L$9&lt;&gt;"",'FOLHA FECHAMENTO'!$L$9," ")</f>
        <v>44593</v>
      </c>
      <c r="K2" s="257"/>
      <c r="M2" s="455" t="s">
        <v>11719</v>
      </c>
    </row>
    <row r="3" spans="1:13" ht="21.75" customHeight="1">
      <c r="A3" s="252"/>
      <c r="D3" s="253" t="s">
        <v>15</v>
      </c>
      <c r="E3" s="254" t="s">
        <v>55</v>
      </c>
      <c r="F3" s="749" t="str">
        <f>IF(DADOS!$C$16&lt;&gt;"",DADOS!$C$16," ")</f>
        <v>PATO BRANCO</v>
      </c>
      <c r="G3" s="749"/>
      <c r="I3" s="648" t="s">
        <v>676</v>
      </c>
      <c r="J3" s="255" t="str">
        <f>IF('FOLHA FECHAMENTO'!$K$10&lt;&gt;"",'FOLHA FECHAMENTO'!$K$10," ")</f>
        <v>CONSTRUÇÃO</v>
      </c>
      <c r="K3" s="257"/>
      <c r="M3" s="455" t="s">
        <v>11721</v>
      </c>
    </row>
    <row r="4" spans="1:13" ht="27.75" customHeight="1">
      <c r="A4" s="252"/>
      <c r="D4" s="253" t="s">
        <v>14282</v>
      </c>
      <c r="E4" s="254" t="s">
        <v>677</v>
      </c>
      <c r="F4" s="749" t="str">
        <f>IF(DADOS!$C$32&lt;&gt;"",DADOS!$C$32," ")</f>
        <v>PREFEITURA MUNICIPAL DE PATO BRANCO</v>
      </c>
      <c r="G4" s="749"/>
      <c r="H4" s="749"/>
      <c r="I4" s="646" t="s">
        <v>678</v>
      </c>
      <c r="J4" s="647" t="str">
        <f>IF(DADOS!C24&lt;&gt;"",DADOS!C24," ")</f>
        <v>PATRÍCIA VINCENZI DOS SANTOS</v>
      </c>
      <c r="K4" s="257"/>
      <c r="M4" s="455" t="s">
        <v>11720</v>
      </c>
    </row>
    <row r="5" spans="1:13">
      <c r="A5" s="258"/>
      <c r="B5" s="259"/>
      <c r="C5" s="259"/>
      <c r="D5" s="260"/>
      <c r="E5" s="261"/>
      <c r="F5" s="262"/>
      <c r="G5" s="263"/>
      <c r="H5" s="264"/>
      <c r="I5" s="265"/>
      <c r="J5" s="266"/>
      <c r="K5" s="267"/>
    </row>
    <row r="6" spans="1:13" ht="17.25">
      <c r="A6" s="750" t="s">
        <v>679</v>
      </c>
      <c r="B6" s="750"/>
      <c r="C6" s="750"/>
      <c r="D6" s="750"/>
      <c r="E6" s="750"/>
      <c r="F6" s="750"/>
      <c r="G6" s="750"/>
      <c r="H6" s="750"/>
      <c r="I6" s="750"/>
      <c r="J6" s="750"/>
      <c r="K6" s="750"/>
    </row>
    <row r="7" spans="1:13" ht="15" customHeight="1">
      <c r="A7" s="751" t="s">
        <v>680</v>
      </c>
      <c r="B7" s="751"/>
      <c r="C7" s="752" t="s">
        <v>681</v>
      </c>
      <c r="D7" s="753" t="s">
        <v>682</v>
      </c>
      <c r="E7" s="754" t="s">
        <v>683</v>
      </c>
      <c r="F7" s="755" t="s">
        <v>684</v>
      </c>
      <c r="G7" s="756" t="s">
        <v>685</v>
      </c>
      <c r="H7" s="757" t="s">
        <v>686</v>
      </c>
      <c r="I7" s="757"/>
      <c r="J7" s="757"/>
      <c r="K7" s="758" t="s">
        <v>687</v>
      </c>
    </row>
    <row r="8" spans="1:13" ht="24" customHeight="1">
      <c r="A8" s="268" t="s">
        <v>688</v>
      </c>
      <c r="B8" s="269" t="s">
        <v>689</v>
      </c>
      <c r="C8" s="752"/>
      <c r="D8" s="753"/>
      <c r="E8" s="754"/>
      <c r="F8" s="755"/>
      <c r="G8" s="756"/>
      <c r="H8" s="270" t="s">
        <v>690</v>
      </c>
      <c r="I8" s="270" t="s">
        <v>169</v>
      </c>
      <c r="J8" s="270" t="s">
        <v>691</v>
      </c>
      <c r="K8" s="758"/>
    </row>
    <row r="9" spans="1:13" s="3" customFormat="1" ht="47.25">
      <c r="A9" s="271"/>
      <c r="B9" s="271"/>
      <c r="C9" s="272" t="s">
        <v>176</v>
      </c>
      <c r="D9" s="273" t="s">
        <v>692</v>
      </c>
      <c r="E9" s="274" t="s">
        <v>14279</v>
      </c>
      <c r="F9" s="275"/>
      <c r="G9" s="276"/>
      <c r="H9" s="277">
        <f>ROUND(SUM(H10:H12),2)</f>
        <v>372.12</v>
      </c>
      <c r="I9" s="277">
        <f>ROUND(SUM(I10:I12),2)</f>
        <v>7712.46</v>
      </c>
      <c r="J9" s="277">
        <f t="shared" ref="J9:J72" si="0">H9+I9</f>
        <v>8084.58</v>
      </c>
      <c r="K9" s="278"/>
    </row>
    <row r="10" spans="1:13" s="289" customFormat="1">
      <c r="A10" s="279">
        <v>90778</v>
      </c>
      <c r="B10" s="280"/>
      <c r="C10" s="281"/>
      <c r="D10" s="282" t="str">
        <f>IF($B10="",IFERROR(VLOOKUP($A10,SERVIÇOS!$A:$F,2,0),IFERROR(VLOOKUP($A10,$C:$J,2,0),"")),IFERROR(VLOOKUP($B10,INSUMOS!$A:$D,2,0),IFERROR(VLOOKUP($B10,#REF!,2,0),"")))</f>
        <v>ENGENHEIRO CIVIL DE OBRA PLENO COM ENCARGOS COMPLEMENTARES</v>
      </c>
      <c r="E10" s="283" t="str">
        <f>IF($B10="",IFERROR(VLOOKUP($A10,SERVIÇOS!$A:$F,3,0),IFERROR(VLOOKUP($A10,$C:$J,3,0),"")),IFERROR(VLOOKUP($B10,INSUMOS!$A:$D,3,0),IFERROR(VLOOKUP($B10,#REF!,5,0),"")))</f>
        <v>H</v>
      </c>
      <c r="F10" s="284">
        <v>42</v>
      </c>
      <c r="G10" s="285">
        <f>IF($B10="",IFERROR(VLOOKUP($A10,SERVIÇOS!$A:$F,6,0),IFERROR(VLOOKUP($A10,$C:$J,8,0),"")),IFERROR(VLOOKUP($B10,INSUMOS!$A:$D,4,0),IFERROR(VLOOKUP($B10,#REF!,9,0),"")))</f>
        <v>92.47</v>
      </c>
      <c r="H10" s="286">
        <f>ROUND(IF($B10="",IFERROR(VLOOKUP($A10,SERVIÇOS!$A:$F,4,0),IFERROR(VLOOKUP($A10,$C:$J,6,0),)),IFERROR(VLOOKUP($B10,INSUMOS!$A:$D,4,0),IFERROR(VLOOKUP($B10,#REF!,9,0),)))*$F10,2)</f>
        <v>64.680000000000007</v>
      </c>
      <c r="I10" s="286">
        <f>ROUND(IF($B10="",IFERROR(VLOOKUP($A10,SERVIÇOS!$A:$F,5,0),IFERROR(VLOOKUP($A10,$C:$J,7,0),)),0)*$F10,2)</f>
        <v>3819.06</v>
      </c>
      <c r="J10" s="287">
        <f t="shared" si="0"/>
        <v>3883.74</v>
      </c>
      <c r="K10" s="288"/>
    </row>
    <row r="11" spans="1:13" s="289" customFormat="1">
      <c r="A11" s="279">
        <v>90776</v>
      </c>
      <c r="B11" s="280"/>
      <c r="C11" s="281"/>
      <c r="D11" s="282" t="str">
        <f>IF($B11="",IFERROR(VLOOKUP($A11,SERVIÇOS!$A:$F,2,0),IFERROR(VLOOKUP($A11,$C:$J,2,0),"")),IFERROR(VLOOKUP($B11,INSUMOS!$A:$D,2,0),IFERROR(VLOOKUP($B11,#REF!,2,0),"")))</f>
        <v>ENCARREGADO GERAL COM ENCARGOS COMPLEMENTARES</v>
      </c>
      <c r="E11" s="283" t="str">
        <f>IF($B11="",IFERROR(VLOOKUP($A11,SERVIÇOS!$A:$F,3,0),IFERROR(VLOOKUP($A11,$C:$J,3,0),"")),IFERROR(VLOOKUP($B11,INSUMOS!$A:$D,3,0),IFERROR(VLOOKUP($B11,#REF!,5,0),"")))</f>
        <v>H</v>
      </c>
      <c r="F11" s="284">
        <v>84</v>
      </c>
      <c r="G11" s="285">
        <f>IF($B11="",IFERROR(VLOOKUP($A11,SERVIÇOS!$A:$F,6,0),IFERROR(VLOOKUP($A11,$C:$J,8,0),"")),IFERROR(VLOOKUP($B11,INSUMOS!$A:$D,4,0),IFERROR(VLOOKUP($B11,#REF!,9,0),"")))</f>
        <v>32.450000000000003</v>
      </c>
      <c r="H11" s="286">
        <f>ROUND(IF($B11="",IFERROR(VLOOKUP($A11,SERVIÇOS!$A:$F,4,0),IFERROR(VLOOKUP($A11,$C:$J,6,0),)),IFERROR(VLOOKUP($B11,INSUMOS!$A:$D,4,0),IFERROR(VLOOKUP($B11,#REF!,9,0),)))*$F11,2)</f>
        <v>172.2</v>
      </c>
      <c r="I11" s="286">
        <f>ROUND(IF($B11="",IFERROR(VLOOKUP($A11,SERVIÇOS!$A:$F,5,0),IFERROR(VLOOKUP($A11,$C:$J,7,0),)),0)*$F11,2)</f>
        <v>2553.6</v>
      </c>
      <c r="J11" s="287">
        <f t="shared" si="0"/>
        <v>2725.7999999999997</v>
      </c>
      <c r="K11" s="288"/>
    </row>
    <row r="12" spans="1:13" s="289" customFormat="1">
      <c r="A12" s="279">
        <v>90767</v>
      </c>
      <c r="B12" s="280"/>
      <c r="C12" s="281"/>
      <c r="D12" s="282" t="str">
        <f>IF($B12="",IFERROR(VLOOKUP($A12,SERVIÇOS!$A:$F,2,0),IFERROR(VLOOKUP($A12,$C:$J,2,0),"")),IFERROR(VLOOKUP($B12,INSUMOS!$A:$D,2,0),IFERROR(VLOOKUP($B12,#REF!,2,0),"")))</f>
        <v>APONTADOR OU APROPRIADOR COM ENCARGOS COMPLEMENTARES</v>
      </c>
      <c r="E12" s="283" t="str">
        <f>IF($B12="",IFERROR(VLOOKUP($A12,SERVIÇOS!$A:$F,3,0),IFERROR(VLOOKUP($A12,$C:$J,3,0),"")),IFERROR(VLOOKUP($B12,INSUMOS!$A:$D,3,0),IFERROR(VLOOKUP($B12,#REF!,5,0),"")))</f>
        <v>H</v>
      </c>
      <c r="F12" s="284">
        <v>84</v>
      </c>
      <c r="G12" s="285">
        <f>IF($B12="",IFERROR(VLOOKUP($A12,SERVIÇOS!$A:$F,6,0),IFERROR(VLOOKUP($A12,$C:$J,8,0),"")),IFERROR(VLOOKUP($B12,INSUMOS!$A:$D,4,0),IFERROR(VLOOKUP($B12,#REF!,9,0),"")))</f>
        <v>17.559999999999999</v>
      </c>
      <c r="H12" s="286">
        <f>ROUND(IF($B12="",IFERROR(VLOOKUP($A12,SERVIÇOS!$A:$F,4,0),IFERROR(VLOOKUP($A12,$C:$J,6,0),)),IFERROR(VLOOKUP($B12,INSUMOS!$A:$D,4,0),IFERROR(VLOOKUP($B12,#REF!,9,0),)))*$F12,2)</f>
        <v>135.24</v>
      </c>
      <c r="I12" s="286">
        <f>ROUND(IF($B12="",IFERROR(VLOOKUP($A12,SERVIÇOS!$A:$F,5,0),IFERROR(VLOOKUP($A12,$C:$J,7,0),)),0)*$F12,2)</f>
        <v>1339.8</v>
      </c>
      <c r="J12" s="287">
        <f t="shared" si="0"/>
        <v>1475.04</v>
      </c>
      <c r="K12" s="288"/>
    </row>
    <row r="13" spans="1:13" s="3" customFormat="1" ht="47.25">
      <c r="A13" s="271"/>
      <c r="B13" s="271"/>
      <c r="C13" s="272" t="s">
        <v>212</v>
      </c>
      <c r="D13" s="273" t="s">
        <v>694</v>
      </c>
      <c r="E13" s="274" t="s">
        <v>695</v>
      </c>
      <c r="F13" s="275"/>
      <c r="G13" s="276"/>
      <c r="H13" s="277">
        <f>ROUND(SUM(H14:H18),2)</f>
        <v>422.42</v>
      </c>
      <c r="I13" s="277">
        <f>ROUND(SUM(I14:I18),2)</f>
        <v>14.02</v>
      </c>
      <c r="J13" s="277">
        <f t="shared" si="0"/>
        <v>436.44</v>
      </c>
      <c r="K13" s="278"/>
    </row>
    <row r="14" spans="1:13" s="289" customFormat="1" ht="30">
      <c r="A14" s="279"/>
      <c r="B14" s="280">
        <v>1527</v>
      </c>
      <c r="C14" s="281"/>
      <c r="D14" s="282" t="str">
        <f>IF($B14="",IFERROR(VLOOKUP($A14,SERVIÇOS!$A:$F,2,0),IFERROR(VLOOKUP($A14,$C:$J,2,0),"")),IFERROR(VLOOKUP($B14,INSUMOS!$A:$D,2,0),IFERROR(VLOOKUP($B14,#REF!,2,0),"")))</f>
        <v>CONCRETO USINADO BOMBEAVEL, CLASSE DE RESISTENCIA C25, COM BRITA 0 E 1, SLUMP = 100 +/- 20 MM, INCLUI SERVICO DE BOMBEAMENTO (NBR 8953)</v>
      </c>
      <c r="E14" s="283" t="str">
        <f>IF($B14="",IFERROR(VLOOKUP($A14,SERVIÇOS!$A:$F,3,0),IFERROR(VLOOKUP($A14,$C:$J,3,0),"")),IFERROR(VLOOKUP($B14,INSUMOS!$A:$D,3,0),IFERROR(VLOOKUP($B14,#REF!,5,0),"")))</f>
        <v xml:space="preserve">M3    </v>
      </c>
      <c r="F14" s="284" t="s">
        <v>696</v>
      </c>
      <c r="G14" s="285">
        <f>IF($B14="",IFERROR(VLOOKUP($A14,SERVIÇOS!$A:$F,6,0),IFERROR(VLOOKUP($A14,$C:$J,8,0),"")),IFERROR(VLOOKUP($B14,INSUMOS!$A:$D,4,0),IFERROR(VLOOKUP($B14,#REF!,9,0),"")))</f>
        <v>362</v>
      </c>
      <c r="H14" s="286">
        <f>ROUND(IF($B14="",IFERROR(VLOOKUP($A14,SERVIÇOS!$A:$F,4,0),IFERROR(VLOOKUP($A14,$C:$J,6,0),)),IFERROR(VLOOKUP($B14,INSUMOS!$A:$D,4,0),IFERROR(VLOOKUP($B14,#REF!,9,0),)))*$F14,2)</f>
        <v>416.3</v>
      </c>
      <c r="I14" s="286">
        <f>ROUND(IF($B14="",IFERROR(VLOOKUP($A14,SERVIÇOS!$A:$F,5,0),IFERROR(VLOOKUP($A14,$C:$J,7,0),)),0)*$F14,2)</f>
        <v>0</v>
      </c>
      <c r="J14" s="287">
        <f t="shared" si="0"/>
        <v>416.3</v>
      </c>
      <c r="K14" s="288"/>
    </row>
    <row r="15" spans="1:13" s="289" customFormat="1">
      <c r="A15" s="279">
        <v>88309</v>
      </c>
      <c r="B15" s="280"/>
      <c r="C15" s="281"/>
      <c r="D15" s="282" t="str">
        <f>IF($B15="",IFERROR(VLOOKUP($A15,SERVIÇOS!$A:$F,2,0),IFERROR(VLOOKUP($A15,$C:$J,2,0),"")),IFERROR(VLOOKUP($B15,INSUMOS!$A:$D,2,0),IFERROR(VLOOKUP($B15,#REF!,2,0),"")))</f>
        <v>PEDREIRO COM ENCARGOS COMPLEMENTARES</v>
      </c>
      <c r="E15" s="283" t="str">
        <f>IF($B15="",IFERROR(VLOOKUP($A15,SERVIÇOS!$A:$F,3,0),IFERROR(VLOOKUP($A15,$C:$J,3,0),"")),IFERROR(VLOOKUP($B15,INSUMOS!$A:$D,3,0),IFERROR(VLOOKUP($B15,#REF!,5,0),"")))</f>
        <v>H</v>
      </c>
      <c r="F15" s="284" t="s">
        <v>697</v>
      </c>
      <c r="G15" s="285">
        <f>IF($B15="",IFERROR(VLOOKUP($A15,SERVIÇOS!$A:$F,6,0),IFERROR(VLOOKUP($A15,$C:$J,8,0),"")),IFERROR(VLOOKUP($B15,INSUMOS!$A:$D,4,0),IFERROR(VLOOKUP($B15,#REF!,9,0),"")))</f>
        <v>25.41</v>
      </c>
      <c r="H15" s="286">
        <f>ROUND(IF($B15="",IFERROR(VLOOKUP($A15,SERVIÇOS!$A:$F,4,0),IFERROR(VLOOKUP($A15,$C:$J,6,0),)),IFERROR(VLOOKUP($B15,INSUMOS!$A:$D,4,0),IFERROR(VLOOKUP($B15,#REF!,9,0),)))*$F15,2)</f>
        <v>2.41</v>
      </c>
      <c r="I15" s="286">
        <f>ROUND(IF($B15="",IFERROR(VLOOKUP($A15,SERVIÇOS!$A:$F,5,0),IFERROR(VLOOKUP($A15,$C:$J,7,0),)),0)*$F15,2)</f>
        <v>6.81</v>
      </c>
      <c r="J15" s="287">
        <f t="shared" si="0"/>
        <v>9.2199999999999989</v>
      </c>
      <c r="K15" s="288"/>
    </row>
    <row r="16" spans="1:13" s="289" customFormat="1">
      <c r="A16" s="279">
        <v>88316</v>
      </c>
      <c r="B16" s="280"/>
      <c r="C16" s="281"/>
      <c r="D16" s="282" t="str">
        <f>IF($B16="",IFERROR(VLOOKUP($A16,SERVIÇOS!$A:$F,2,0),IFERROR(VLOOKUP($A16,$C:$J,2,0),"")),IFERROR(VLOOKUP($B16,INSUMOS!$A:$D,2,0),IFERROR(VLOOKUP($B16,#REF!,2,0),"")))</f>
        <v>SERVENTE COM ENCARGOS COMPLEMENTARES</v>
      </c>
      <c r="E16" s="283" t="str">
        <f>IF($B16="",IFERROR(VLOOKUP($A16,SERVIÇOS!$A:$F,3,0),IFERROR(VLOOKUP($A16,$C:$J,3,0),"")),IFERROR(VLOOKUP($B16,INSUMOS!$A:$D,3,0),IFERROR(VLOOKUP($B16,#REF!,5,0),"")))</f>
        <v>H</v>
      </c>
      <c r="F16" s="284" t="s">
        <v>698</v>
      </c>
      <c r="G16" s="285">
        <f>IF($B16="",IFERROR(VLOOKUP($A16,SERVIÇOS!$A:$F,6,0),IFERROR(VLOOKUP($A16,$C:$J,8,0),"")),IFERROR(VLOOKUP($B16,INSUMOS!$A:$D,4,0),IFERROR(VLOOKUP($B16,#REF!,9,0),"")))</f>
        <v>19.78</v>
      </c>
      <c r="H16" s="286">
        <f>ROUND(IF($B16="",IFERROR(VLOOKUP($A16,SERVIÇOS!$A:$F,4,0),IFERROR(VLOOKUP($A16,$C:$J,6,0),)),IFERROR(VLOOKUP($B16,INSUMOS!$A:$D,4,0),IFERROR(VLOOKUP($B16,#REF!,9,0),)))*$F16,2)</f>
        <v>3.55</v>
      </c>
      <c r="I16" s="286">
        <f>ROUND(IF($B16="",IFERROR(VLOOKUP($A16,SERVIÇOS!$A:$F,5,0),IFERROR(VLOOKUP($A16,$C:$J,7,0),)),0)*$F16,2)</f>
        <v>7.21</v>
      </c>
      <c r="J16" s="287">
        <f t="shared" si="0"/>
        <v>10.76</v>
      </c>
      <c r="K16" s="288"/>
    </row>
    <row r="17" spans="1:13" s="289" customFormat="1" ht="30">
      <c r="A17" s="279">
        <v>90586</v>
      </c>
      <c r="B17" s="280"/>
      <c r="C17" s="281"/>
      <c r="D17" s="282" t="str">
        <f>IF($B17="",IFERROR(VLOOKUP($A17,SERVIÇOS!$A:$F,2,0),IFERROR(VLOOKUP($A17,$C:$J,2,0),"")),IFERROR(VLOOKUP($B17,INSUMOS!$A:$D,2,0),IFERROR(VLOOKUP($B17,#REF!,2,0),"")))</f>
        <v>VIBRADOR DE IMERSÃO, DIÂMETRO DE PONTEIRA 45MM, MOTOR ELÉTRICO TRIFÁSICO POTÊNCIA DE 2 CV - CHP DIURNO. AF_06/2015</v>
      </c>
      <c r="E17" s="283" t="str">
        <f>IF($B17="",IFERROR(VLOOKUP($A17,SERVIÇOS!$A:$F,3,0),IFERROR(VLOOKUP($A17,$C:$J,3,0),"")),IFERROR(VLOOKUP($B17,INSUMOS!$A:$D,3,0),IFERROR(VLOOKUP($B17,#REF!,5,0),"")))</f>
        <v>CHP</v>
      </c>
      <c r="F17" s="284" t="s">
        <v>699</v>
      </c>
      <c r="G17" s="285">
        <f>IF($B17="",IFERROR(VLOOKUP($A17,SERVIÇOS!$A:$F,6,0),IFERROR(VLOOKUP($A17,$C:$J,8,0),"")),IFERROR(VLOOKUP($B17,INSUMOS!$A:$D,4,0),IFERROR(VLOOKUP($B17,#REF!,9,0),"")))</f>
        <v>1.27</v>
      </c>
      <c r="H17" s="286">
        <f>ROUND(IF($B17="",IFERROR(VLOOKUP($A17,SERVIÇOS!$A:$F,4,0),IFERROR(VLOOKUP($A17,$C:$J,6,0),)),IFERROR(VLOOKUP($B17,INSUMOS!$A:$D,4,0),IFERROR(VLOOKUP($B17,#REF!,9,0),)))*$F17,2)</f>
        <v>0.11</v>
      </c>
      <c r="I17" s="286">
        <f>ROUND(IF($B17="",IFERROR(VLOOKUP($A17,SERVIÇOS!$A:$F,5,0),IFERROR(VLOOKUP($A17,$C:$J,7,0),)),0)*$F17,2)</f>
        <v>0</v>
      </c>
      <c r="J17" s="287">
        <f t="shared" si="0"/>
        <v>0.11</v>
      </c>
      <c r="K17" s="288"/>
    </row>
    <row r="18" spans="1:13" s="289" customFormat="1" ht="30">
      <c r="A18" s="279">
        <v>90587</v>
      </c>
      <c r="B18" s="280"/>
      <c r="C18" s="281"/>
      <c r="D18" s="282" t="str">
        <f>IF($B18="",IFERROR(VLOOKUP($A18,SERVIÇOS!$A:$F,2,0),IFERROR(VLOOKUP($A18,$C:$J,2,0),"")),IFERROR(VLOOKUP($B18,INSUMOS!$A:$D,2,0),IFERROR(VLOOKUP($B18,#REF!,2,0),"")))</f>
        <v>VIBRADOR DE IMERSÃO, DIÂMETRO DE PONTEIRA 45MM, MOTOR ELÉTRICO TRIFÁSICO POTÊNCIA DE 2 CV - CHI DIURNO. AF_06/2015</v>
      </c>
      <c r="E18" s="283" t="str">
        <f>IF($B18="",IFERROR(VLOOKUP($A18,SERVIÇOS!$A:$F,3,0),IFERROR(VLOOKUP($A18,$C:$J,3,0),"")),IFERROR(VLOOKUP($B18,INSUMOS!$A:$D,3,0),IFERROR(VLOOKUP($B18,#REF!,5,0),"")))</f>
        <v>CHI</v>
      </c>
      <c r="F18" s="284" t="s">
        <v>700</v>
      </c>
      <c r="G18" s="285">
        <f>IF($B18="",IFERROR(VLOOKUP($A18,SERVIÇOS!$A:$F,6,0),IFERROR(VLOOKUP($A18,$C:$J,8,0),"")),IFERROR(VLOOKUP($B18,INSUMOS!$A:$D,4,0),IFERROR(VLOOKUP($B18,#REF!,9,0),"")))</f>
        <v>0.49</v>
      </c>
      <c r="H18" s="286">
        <f>ROUND(IF($B18="",IFERROR(VLOOKUP($A18,SERVIÇOS!$A:$F,4,0),IFERROR(VLOOKUP($A18,$C:$J,6,0),)),IFERROR(VLOOKUP($B18,INSUMOS!$A:$D,4,0),IFERROR(VLOOKUP($B18,#REF!,9,0),)))*$F18,2)</f>
        <v>0.05</v>
      </c>
      <c r="I18" s="286">
        <f>ROUND(IF($B18="",IFERROR(VLOOKUP($A18,SERVIÇOS!$A:$F,5,0),IFERROR(VLOOKUP($A18,$C:$J,7,0),)),0)*$F18,2)</f>
        <v>0</v>
      </c>
      <c r="J18" s="287">
        <f t="shared" si="0"/>
        <v>0.05</v>
      </c>
      <c r="K18" s="288"/>
    </row>
    <row r="19" spans="1:13" s="3" customFormat="1" ht="63">
      <c r="A19" s="271"/>
      <c r="B19" s="271"/>
      <c r="C19" s="272" t="s">
        <v>233</v>
      </c>
      <c r="D19" s="273" t="s">
        <v>701</v>
      </c>
      <c r="E19" s="274" t="s">
        <v>702</v>
      </c>
      <c r="F19" s="275"/>
      <c r="G19" s="276"/>
      <c r="H19" s="277">
        <f>ROUND(SUM(H20:H25),2)</f>
        <v>369.33</v>
      </c>
      <c r="I19" s="277">
        <f>ROUND(SUM(I20:I25),2)</f>
        <v>17.77</v>
      </c>
      <c r="J19" s="277">
        <f t="shared" si="0"/>
        <v>387.09999999999997</v>
      </c>
      <c r="K19" s="278"/>
    </row>
    <row r="20" spans="1:13" s="289" customFormat="1" ht="30">
      <c r="A20" s="279"/>
      <c r="B20" s="280">
        <v>1527</v>
      </c>
      <c r="C20" s="281"/>
      <c r="D20" s="282" t="str">
        <f>IF($B20="",IFERROR(VLOOKUP($A20,SERVIÇOS!$A:$F,2,0),IFERROR(VLOOKUP($A20,$C:$J,2,0),"")),IFERROR(VLOOKUP($B20,INSUMOS!$A:$D,2,0),IFERROR(VLOOKUP($B20,#REF!,2,0),"")))</f>
        <v>CONCRETO USINADO BOMBEAVEL, CLASSE DE RESISTENCIA C25, COM BRITA 0 E 1, SLUMP = 100 +/- 20 MM, INCLUI SERVICO DE BOMBEAMENTO (NBR 8953)</v>
      </c>
      <c r="E20" s="283" t="str">
        <f>IF($B20="",IFERROR(VLOOKUP($A20,SERVIÇOS!$A:$F,3,0),IFERROR(VLOOKUP($A20,$C:$J,3,0),"")),IFERROR(VLOOKUP($B20,INSUMOS!$A:$D,3,0),IFERROR(VLOOKUP($B20,#REF!,5,0),"")))</f>
        <v xml:space="preserve">M3    </v>
      </c>
      <c r="F20" s="284">
        <v>1</v>
      </c>
      <c r="G20" s="285">
        <f>IF($B20="",IFERROR(VLOOKUP($A20,SERVIÇOS!$A:$F,6,0),IFERROR(VLOOKUP($A20,$C:$J,8,0),"")),IFERROR(VLOOKUP($B20,INSUMOS!$A:$D,4,0),IFERROR(VLOOKUP($B20,#REF!,9,0),"")))</f>
        <v>362</v>
      </c>
      <c r="H20" s="286">
        <f>ROUND(IF($B20="",IFERROR(VLOOKUP($A20,SERVIÇOS!$A:$F,4,0),IFERROR(VLOOKUP($A20,$C:$J,6,0),)),IFERROR(VLOOKUP($B20,INSUMOS!$A:$D,4,0),IFERROR(VLOOKUP($B20,#REF!,9,0),)))*$F20,2)</f>
        <v>362</v>
      </c>
      <c r="I20" s="286">
        <f>ROUND(IF($B20="",IFERROR(VLOOKUP($A20,SERVIÇOS!$A:$F,5,0),IFERROR(VLOOKUP($A20,$C:$J,7,0),)),0)*$F20,2)</f>
        <v>0</v>
      </c>
      <c r="J20" s="287">
        <f t="shared" si="0"/>
        <v>362</v>
      </c>
      <c r="K20" s="288"/>
    </row>
    <row r="21" spans="1:13" s="289" customFormat="1">
      <c r="A21" s="279">
        <v>88262</v>
      </c>
      <c r="B21" s="280"/>
      <c r="C21" s="281"/>
      <c r="D21" s="282" t="str">
        <f>IF($B21="",IFERROR(VLOOKUP($A21,SERVIÇOS!$A:$F,2,0),IFERROR(VLOOKUP($A21,$C:$J,2,0),"")),IFERROR(VLOOKUP($B21,INSUMOS!$A:$D,2,0),IFERROR(VLOOKUP($B21,#REF!,2,0),"")))</f>
        <v>CARPINTEIRO DE FORMAS COM ENCARGOS COMPLEMENTARES</v>
      </c>
      <c r="E21" s="283" t="str">
        <f>IF($B21="",IFERROR(VLOOKUP($A21,SERVIÇOS!$A:$F,3,0),IFERROR(VLOOKUP($A21,$C:$J,3,0),"")),IFERROR(VLOOKUP($B21,INSUMOS!$A:$D,3,0),IFERROR(VLOOKUP($B21,#REF!,5,0),"")))</f>
        <v>H</v>
      </c>
      <c r="F21" s="284">
        <v>9.4E-2</v>
      </c>
      <c r="G21" s="285">
        <f>IF($B21="",IFERROR(VLOOKUP($A21,SERVIÇOS!$A:$F,6,0),IFERROR(VLOOKUP($A21,$C:$J,8,0),"")),IFERROR(VLOOKUP($B21,INSUMOS!$A:$D,4,0),IFERROR(VLOOKUP($B21,#REF!,9,0),"")))</f>
        <v>25.15</v>
      </c>
      <c r="H21" s="286">
        <f>ROUND(IF($B21="",IFERROR(VLOOKUP($A21,SERVIÇOS!$A:$F,4,0),IFERROR(VLOOKUP($A21,$C:$J,6,0),)),IFERROR(VLOOKUP($B21,INSUMOS!$A:$D,4,0),IFERROR(VLOOKUP($B21,#REF!,9,0),)))*$F21,2)</f>
        <v>0.61</v>
      </c>
      <c r="I21" s="286">
        <f>ROUND(IF($B21="",IFERROR(VLOOKUP($A21,SERVIÇOS!$A:$F,5,0),IFERROR(VLOOKUP($A21,$C:$J,7,0),)),0)*$F21,2)</f>
        <v>1.75</v>
      </c>
      <c r="J21" s="287">
        <f t="shared" si="0"/>
        <v>2.36</v>
      </c>
      <c r="K21" s="288"/>
    </row>
    <row r="22" spans="1:13" s="289" customFormat="1">
      <c r="A22" s="279">
        <v>88309</v>
      </c>
      <c r="B22" s="280"/>
      <c r="C22" s="281"/>
      <c r="D22" s="282" t="str">
        <f>IF($B22="",IFERROR(VLOOKUP($A22,SERVIÇOS!$A:$F,2,0),IFERROR(VLOOKUP($A22,$C:$J,2,0),"")),IFERROR(VLOOKUP($B22,INSUMOS!$A:$D,2,0),IFERROR(VLOOKUP($B22,#REF!,2,0),"")))</f>
        <v>PEDREIRO COM ENCARGOS COMPLEMENTARES</v>
      </c>
      <c r="E22" s="283" t="str">
        <f>IF($B22="",IFERROR(VLOOKUP($A22,SERVIÇOS!$A:$F,3,0),IFERROR(VLOOKUP($A22,$C:$J,3,0),"")),IFERROR(VLOOKUP($B22,INSUMOS!$A:$D,3,0),IFERROR(VLOOKUP($B22,#REF!,5,0),"")))</f>
        <v>H</v>
      </c>
      <c r="F22" s="284">
        <v>0.5</v>
      </c>
      <c r="G22" s="285">
        <f>IF($B22="",IFERROR(VLOOKUP($A22,SERVIÇOS!$A:$F,6,0),IFERROR(VLOOKUP($A22,$C:$J,8,0),"")),IFERROR(VLOOKUP($B22,INSUMOS!$A:$D,4,0),IFERROR(VLOOKUP($B22,#REF!,9,0),"")))</f>
        <v>25.41</v>
      </c>
      <c r="H22" s="286">
        <f>ROUND(IF($B22="",IFERROR(VLOOKUP($A22,SERVIÇOS!$A:$F,4,0),IFERROR(VLOOKUP($A22,$C:$J,6,0),)),IFERROR(VLOOKUP($B22,INSUMOS!$A:$D,4,0),IFERROR(VLOOKUP($B22,#REF!,9,0),)))*$F22,2)</f>
        <v>3.32</v>
      </c>
      <c r="I22" s="286">
        <f>ROUND(IF($B22="",IFERROR(VLOOKUP($A22,SERVIÇOS!$A:$F,5,0),IFERROR(VLOOKUP($A22,$C:$J,7,0),)),0)*$F22,2)</f>
        <v>9.39</v>
      </c>
      <c r="J22" s="287">
        <f t="shared" si="0"/>
        <v>12.71</v>
      </c>
      <c r="K22" s="288"/>
    </row>
    <row r="23" spans="1:13" s="289" customFormat="1">
      <c r="A23" s="279">
        <v>88316</v>
      </c>
      <c r="B23" s="280"/>
      <c r="C23" s="281"/>
      <c r="D23" s="282" t="str">
        <f>IF($B23="",IFERROR(VLOOKUP($A23,SERVIÇOS!$A:$F,2,0),IFERROR(VLOOKUP($A23,$C:$J,2,0),"")),IFERROR(VLOOKUP($B23,INSUMOS!$A:$D,2,0),IFERROR(VLOOKUP($B23,#REF!,2,0),"")))</f>
        <v>SERVENTE COM ENCARGOS COMPLEMENTARES</v>
      </c>
      <c r="E23" s="283" t="str">
        <f>IF($B23="",IFERROR(VLOOKUP($A23,SERVIÇOS!$A:$F,3,0),IFERROR(VLOOKUP($A23,$C:$J,3,0),"")),IFERROR(VLOOKUP($B23,INSUMOS!$A:$D,3,0),IFERROR(VLOOKUP($B23,#REF!,5,0),"")))</f>
        <v>H</v>
      </c>
      <c r="F23" s="284">
        <v>0.5</v>
      </c>
      <c r="G23" s="285">
        <f>IF($B23="",IFERROR(VLOOKUP($A23,SERVIÇOS!$A:$F,6,0),IFERROR(VLOOKUP($A23,$C:$J,8,0),"")),IFERROR(VLOOKUP($B23,INSUMOS!$A:$D,4,0),IFERROR(VLOOKUP($B23,#REF!,9,0),"")))</f>
        <v>19.78</v>
      </c>
      <c r="H23" s="286">
        <f>ROUND(IF($B23="",IFERROR(VLOOKUP($A23,SERVIÇOS!$A:$F,4,0),IFERROR(VLOOKUP($A23,$C:$J,6,0),)),IFERROR(VLOOKUP($B23,INSUMOS!$A:$D,4,0),IFERROR(VLOOKUP($B23,#REF!,9,0),)))*$F23,2)</f>
        <v>3.26</v>
      </c>
      <c r="I23" s="286">
        <f>ROUND(IF($B23="",IFERROR(VLOOKUP($A23,SERVIÇOS!$A:$F,5,0),IFERROR(VLOOKUP($A23,$C:$J,7,0),)),0)*$F23,2)</f>
        <v>6.63</v>
      </c>
      <c r="J23" s="287">
        <f t="shared" si="0"/>
        <v>9.89</v>
      </c>
      <c r="K23" s="288"/>
    </row>
    <row r="24" spans="1:13" s="289" customFormat="1" ht="30">
      <c r="A24" s="279">
        <v>90586</v>
      </c>
      <c r="B24" s="280"/>
      <c r="C24" s="281"/>
      <c r="D24" s="282" t="str">
        <f>IF($B24="",IFERROR(VLOOKUP($A24,SERVIÇOS!$A:$F,2,0),IFERROR(VLOOKUP($A24,$C:$J,2,0),"")),IFERROR(VLOOKUP($B24,INSUMOS!$A:$D,2,0),IFERROR(VLOOKUP($B24,#REF!,2,0),"")))</f>
        <v>VIBRADOR DE IMERSÃO, DIÂMETRO DE PONTEIRA 45MM, MOTOR ELÉTRICO TRIFÁSICO POTÊNCIA DE 2 CV - CHP DIURNO. AF_06/2015</v>
      </c>
      <c r="E24" s="283" t="str">
        <f>IF($B24="",IFERROR(VLOOKUP($A24,SERVIÇOS!$A:$F,3,0),IFERROR(VLOOKUP($A24,$C:$J,3,0),"")),IFERROR(VLOOKUP($B24,INSUMOS!$A:$D,3,0),IFERROR(VLOOKUP($B24,#REF!,5,0),"")))</f>
        <v>CHP</v>
      </c>
      <c r="F24" s="284">
        <v>5.6000000000000001E-2</v>
      </c>
      <c r="G24" s="285">
        <f>IF($B24="",IFERROR(VLOOKUP($A24,SERVIÇOS!$A:$F,6,0),IFERROR(VLOOKUP($A24,$C:$J,8,0),"")),IFERROR(VLOOKUP($B24,INSUMOS!$A:$D,4,0),IFERROR(VLOOKUP($B24,#REF!,9,0),"")))</f>
        <v>1.27</v>
      </c>
      <c r="H24" s="286">
        <f>ROUND(IF($B24="",IFERROR(VLOOKUP($A24,SERVIÇOS!$A:$F,4,0),IFERROR(VLOOKUP($A24,$C:$J,6,0),)),IFERROR(VLOOKUP($B24,INSUMOS!$A:$D,4,0),IFERROR(VLOOKUP($B24,#REF!,9,0),)))*$F24,2)</f>
        <v>7.0000000000000007E-2</v>
      </c>
      <c r="I24" s="286">
        <f>ROUND(IF($B24="",IFERROR(VLOOKUP($A24,SERVIÇOS!$A:$F,5,0),IFERROR(VLOOKUP($A24,$C:$J,7,0),)),0)*$F24,2)</f>
        <v>0</v>
      </c>
      <c r="J24" s="287">
        <f t="shared" si="0"/>
        <v>7.0000000000000007E-2</v>
      </c>
      <c r="K24" s="288"/>
    </row>
    <row r="25" spans="1:13" s="289" customFormat="1" ht="30">
      <c r="A25" s="279">
        <v>90587</v>
      </c>
      <c r="B25" s="280"/>
      <c r="C25" s="281"/>
      <c r="D25" s="282" t="str">
        <f>IF($B25="",IFERROR(VLOOKUP($A25,SERVIÇOS!$A:$F,2,0),IFERROR(VLOOKUP($A25,$C:$J,2,0),"")),IFERROR(VLOOKUP($B25,INSUMOS!$A:$D,2,0),IFERROR(VLOOKUP($B25,#REF!,2,0),"")))</f>
        <v>VIBRADOR DE IMERSÃO, DIÂMETRO DE PONTEIRA 45MM, MOTOR ELÉTRICO TRIFÁSICO POTÊNCIA DE 2 CV - CHI DIURNO. AF_06/2015</v>
      </c>
      <c r="E25" s="283" t="str">
        <f>IF($B25="",IFERROR(VLOOKUP($A25,SERVIÇOS!$A:$F,3,0),IFERROR(VLOOKUP($A25,$C:$J,3,0),"")),IFERROR(VLOOKUP($B25,INSUMOS!$A:$D,3,0),IFERROR(VLOOKUP($B25,#REF!,5,0),"")))</f>
        <v>CHI</v>
      </c>
      <c r="F25" s="284">
        <v>0.13300000000000001</v>
      </c>
      <c r="G25" s="285">
        <f>IF($B25="",IFERROR(VLOOKUP($A25,SERVIÇOS!$A:$F,6,0),IFERROR(VLOOKUP($A25,$C:$J,8,0),"")),IFERROR(VLOOKUP($B25,INSUMOS!$A:$D,4,0),IFERROR(VLOOKUP($B25,#REF!,9,0),"")))</f>
        <v>0.49</v>
      </c>
      <c r="H25" s="286">
        <f>ROUND(IF($B25="",IFERROR(VLOOKUP($A25,SERVIÇOS!$A:$F,4,0),IFERROR(VLOOKUP($A25,$C:$J,6,0),)),IFERROR(VLOOKUP($B25,INSUMOS!$A:$D,4,0),IFERROR(VLOOKUP($B25,#REF!,9,0),)))*$F25,2)</f>
        <v>7.0000000000000007E-2</v>
      </c>
      <c r="I25" s="286">
        <f>ROUND(IF($B25="",IFERROR(VLOOKUP($A25,SERVIÇOS!$A:$F,5,0),IFERROR(VLOOKUP($A25,$C:$J,7,0),)),0)*$F25,2)</f>
        <v>0</v>
      </c>
      <c r="J25" s="287">
        <f t="shared" si="0"/>
        <v>7.0000000000000007E-2</v>
      </c>
      <c r="K25" s="288"/>
    </row>
    <row r="26" spans="1:13" s="3" customFormat="1" ht="47.25">
      <c r="A26" s="271"/>
      <c r="B26" s="271"/>
      <c r="C26" s="272" t="s">
        <v>244</v>
      </c>
      <c r="D26" s="273" t="s">
        <v>703</v>
      </c>
      <c r="E26" s="274" t="s">
        <v>704</v>
      </c>
      <c r="F26" s="275"/>
      <c r="G26" s="276"/>
      <c r="H26" s="277">
        <f>ROUND(SUM(H27:H45),2)</f>
        <v>79.069999999999993</v>
      </c>
      <c r="I26" s="277">
        <f>ROUND(SUM(I27:I45),2)</f>
        <v>52.43</v>
      </c>
      <c r="J26" s="277">
        <f t="shared" si="0"/>
        <v>131.5</v>
      </c>
      <c r="K26" s="278"/>
    </row>
    <row r="27" spans="1:13" s="289" customFormat="1">
      <c r="A27" s="279">
        <v>88239</v>
      </c>
      <c r="B27" s="280"/>
      <c r="C27" s="281"/>
      <c r="D27" s="282" t="str">
        <f>IF($B27="",IFERROR(VLOOKUP($A27,SERVIÇOS!$A:$F,2,0),IFERROR(VLOOKUP($A27,$C:$J,2,0),"")),IFERROR(VLOOKUP($B27,INSUMOS!$A:$D,2,0),IFERROR(VLOOKUP($B27,#REF!,2,0),"")))</f>
        <v>AJUDANTE DE CARPINTEIRO COM ENCARGOS COMPLEMENTARES</v>
      </c>
      <c r="E27" s="283" t="str">
        <f>IF($B27="",IFERROR(VLOOKUP($A27,SERVIÇOS!$A:$F,3,0),IFERROR(VLOOKUP($A27,$C:$J,3,0),"")),IFERROR(VLOOKUP($B27,INSUMOS!$A:$D,3,0),IFERROR(VLOOKUP($B27,#REF!,5,0),"")))</f>
        <v>H</v>
      </c>
      <c r="F27" s="284">
        <v>0.3</v>
      </c>
      <c r="G27" s="285">
        <f>IF($B27="",IFERROR(VLOOKUP($A27,SERVIÇOS!$A:$F,6,0),IFERROR(VLOOKUP($A27,$C:$J,8,0),"")),IFERROR(VLOOKUP($B27,INSUMOS!$A:$D,4,0),IFERROR(VLOOKUP($B27,#REF!,9,0),"")))</f>
        <v>21.23</v>
      </c>
      <c r="H27" s="286">
        <f>ROUND(IF($B27="",IFERROR(VLOOKUP($A27,SERVIÇOS!$A:$F,4,0),IFERROR(VLOOKUP($A27,$C:$J,6,0),)),IFERROR(VLOOKUP($B27,INSUMOS!$A:$D,4,0),IFERROR(VLOOKUP($B27,#REF!,9,0),)))*$F27,2)</f>
        <v>1.96</v>
      </c>
      <c r="I27" s="286">
        <f>ROUND(IF($B27="",IFERROR(VLOOKUP($A27,SERVIÇOS!$A:$F,5,0),IFERROR(VLOOKUP($A27,$C:$J,7,0),)),0)*$F27,2)</f>
        <v>4.41</v>
      </c>
      <c r="J27" s="287">
        <f t="shared" si="0"/>
        <v>6.37</v>
      </c>
      <c r="K27" s="288"/>
    </row>
    <row r="28" spans="1:13" s="289" customFormat="1">
      <c r="A28" s="279">
        <v>88245</v>
      </c>
      <c r="B28" s="280"/>
      <c r="C28" s="281"/>
      <c r="D28" s="282" t="str">
        <f>IF($B28="",IFERROR(VLOOKUP($A28,SERVIÇOS!$A:$F,2,0),IFERROR(VLOOKUP($A28,$C:$J,2,0),"")),IFERROR(VLOOKUP($B28,INSUMOS!$A:$D,2,0),IFERROR(VLOOKUP($B28,#REF!,2,0),"")))</f>
        <v>ARMADOR COM ENCARGOS COMPLEMENTARES</v>
      </c>
      <c r="E28" s="283" t="str">
        <f>IF($B28="",IFERROR(VLOOKUP($A28,SERVIÇOS!$A:$F,3,0),IFERROR(VLOOKUP($A28,$C:$J,3,0),"")),IFERROR(VLOOKUP($B28,INSUMOS!$A:$D,3,0),IFERROR(VLOOKUP($B28,#REF!,5,0),"")))</f>
        <v>H</v>
      </c>
      <c r="F28" s="284">
        <v>0.09</v>
      </c>
      <c r="G28" s="285">
        <f>IF($B28="",IFERROR(VLOOKUP($A28,SERVIÇOS!$A:$F,6,0),IFERROR(VLOOKUP($A28,$C:$J,8,0),"")),IFERROR(VLOOKUP($B28,INSUMOS!$A:$D,4,0),IFERROR(VLOOKUP($B28,#REF!,9,0),"")))</f>
        <v>25.27</v>
      </c>
      <c r="H28" s="286">
        <f>ROUND(IF($B28="",IFERROR(VLOOKUP($A28,SERVIÇOS!$A:$F,4,0),IFERROR(VLOOKUP($A28,$C:$J,6,0),)),IFERROR(VLOOKUP($B28,INSUMOS!$A:$D,4,0),IFERROR(VLOOKUP($B28,#REF!,9,0),)))*$F28,2)</f>
        <v>0.6</v>
      </c>
      <c r="I28" s="286">
        <f>ROUND(IF($B28="",IFERROR(VLOOKUP($A28,SERVIÇOS!$A:$F,5,0),IFERROR(VLOOKUP($A28,$C:$J,7,0),)),0)*$F28,2)</f>
        <v>1.68</v>
      </c>
      <c r="J28" s="287">
        <f t="shared" si="0"/>
        <v>2.2799999999999998</v>
      </c>
      <c r="K28" s="288"/>
    </row>
    <row r="29" spans="1:13" s="289" customFormat="1">
      <c r="A29" s="279">
        <v>88262</v>
      </c>
      <c r="B29" s="280"/>
      <c r="C29" s="281"/>
      <c r="D29" s="282" t="str">
        <f>IF($B29="",IFERROR(VLOOKUP($A29,SERVIÇOS!$A:$F,2,0),IFERROR(VLOOKUP($A29,$C:$J,2,0),"")),IFERROR(VLOOKUP($B29,INSUMOS!$A:$D,2,0),IFERROR(VLOOKUP($B29,#REF!,2,0),"")))</f>
        <v>CARPINTEIRO DE FORMAS COM ENCARGOS COMPLEMENTARES</v>
      </c>
      <c r="E29" s="283" t="str">
        <f>IF($B29="",IFERROR(VLOOKUP($A29,SERVIÇOS!$A:$F,3,0),IFERROR(VLOOKUP($A29,$C:$J,3,0),"")),IFERROR(VLOOKUP($B29,INSUMOS!$A:$D,3,0),IFERROR(VLOOKUP($B29,#REF!,5,0),"")))</f>
        <v>H</v>
      </c>
      <c r="F29" s="284">
        <v>0.4</v>
      </c>
      <c r="G29" s="285">
        <f>IF($B29="",IFERROR(VLOOKUP($A29,SERVIÇOS!$A:$F,6,0),IFERROR(VLOOKUP($A29,$C:$J,8,0),"")),IFERROR(VLOOKUP($B29,INSUMOS!$A:$D,4,0),IFERROR(VLOOKUP($B29,#REF!,9,0),"")))</f>
        <v>25.15</v>
      </c>
      <c r="H29" s="286">
        <f>ROUND(IF($B29="",IFERROR(VLOOKUP($A29,SERVIÇOS!$A:$F,4,0),IFERROR(VLOOKUP($A29,$C:$J,6,0),)),IFERROR(VLOOKUP($B29,INSUMOS!$A:$D,4,0),IFERROR(VLOOKUP($B29,#REF!,9,0),)))*$F29,2)</f>
        <v>2.61</v>
      </c>
      <c r="I29" s="286">
        <f>ROUND(IF($B29="",IFERROR(VLOOKUP($A29,SERVIÇOS!$A:$F,5,0),IFERROR(VLOOKUP($A29,$C:$J,7,0),)),0)*$F29,2)</f>
        <v>7.45</v>
      </c>
      <c r="J29" s="287">
        <f t="shared" si="0"/>
        <v>10.06</v>
      </c>
      <c r="K29" s="288"/>
    </row>
    <row r="30" spans="1:13" s="289" customFormat="1">
      <c r="A30" s="279">
        <v>88309</v>
      </c>
      <c r="B30" s="280"/>
      <c r="C30" s="281"/>
      <c r="D30" s="282" t="str">
        <f>IF($B30="",IFERROR(VLOOKUP($A30,SERVIÇOS!$A:$F,2,0),IFERROR(VLOOKUP($A30,$C:$J,2,0),"")),IFERROR(VLOOKUP($B30,INSUMOS!$A:$D,2,0),IFERROR(VLOOKUP($B30,#REF!,2,0),"")))</f>
        <v>PEDREIRO COM ENCARGOS COMPLEMENTARES</v>
      </c>
      <c r="E30" s="283" t="str">
        <f>IF($B30="",IFERROR(VLOOKUP($A30,SERVIÇOS!$A:$F,3,0),IFERROR(VLOOKUP($A30,$C:$J,3,0),"")),IFERROR(VLOOKUP($B30,INSUMOS!$A:$D,3,0),IFERROR(VLOOKUP($B30,#REF!,5,0),"")))</f>
        <v>H</v>
      </c>
      <c r="F30" s="284">
        <v>0.8</v>
      </c>
      <c r="G30" s="285">
        <f>IF($B30="",IFERROR(VLOOKUP($A30,SERVIÇOS!$A:$F,6,0),IFERROR(VLOOKUP($A30,$C:$J,8,0),"")),IFERROR(VLOOKUP($B30,INSUMOS!$A:$D,4,0),IFERROR(VLOOKUP($B30,#REF!,9,0),"")))</f>
        <v>25.41</v>
      </c>
      <c r="H30" s="286">
        <f>ROUND(IF($B30="",IFERROR(VLOOKUP($A30,SERVIÇOS!$A:$F,4,0),IFERROR(VLOOKUP($A30,$C:$J,6,0),)),IFERROR(VLOOKUP($B30,INSUMOS!$A:$D,4,0),IFERROR(VLOOKUP($B30,#REF!,9,0),)))*$F30,2)</f>
        <v>5.31</v>
      </c>
      <c r="I30" s="286">
        <f>ROUND(IF($B30="",IFERROR(VLOOKUP($A30,SERVIÇOS!$A:$F,5,0),IFERROR(VLOOKUP($A30,$C:$J,7,0),)),0)*$F30,2)</f>
        <v>15.02</v>
      </c>
      <c r="J30" s="287">
        <f t="shared" si="0"/>
        <v>20.329999999999998</v>
      </c>
      <c r="K30" s="288"/>
    </row>
    <row r="31" spans="1:13" s="289" customFormat="1">
      <c r="A31" s="279">
        <v>88316</v>
      </c>
      <c r="B31" s="280"/>
      <c r="C31" s="281"/>
      <c r="D31" s="282" t="str">
        <f>IF($B31="",IFERROR(VLOOKUP($A31,SERVIÇOS!$A:$F,2,0),IFERROR(VLOOKUP($A31,$C:$J,2,0),"")),IFERROR(VLOOKUP($B31,INSUMOS!$A:$D,2,0),IFERROR(VLOOKUP($B31,#REF!,2,0),"")))</f>
        <v>SERVENTE COM ENCARGOS COMPLEMENTARES</v>
      </c>
      <c r="E31" s="283" t="str">
        <f>IF($B31="",IFERROR(VLOOKUP($A31,SERVIÇOS!$A:$F,3,0),IFERROR(VLOOKUP($A31,$C:$J,3,0),"")),IFERROR(VLOOKUP($B31,INSUMOS!$A:$D,3,0),IFERROR(VLOOKUP($B31,#REF!,5,0),"")))</f>
        <v>H</v>
      </c>
      <c r="F31" s="284">
        <v>1.8</v>
      </c>
      <c r="G31" s="285">
        <f>IF($B31="",IFERROR(VLOOKUP($A31,SERVIÇOS!$A:$F,6,0),IFERROR(VLOOKUP($A31,$C:$J,8,0),"")),IFERROR(VLOOKUP($B31,INSUMOS!$A:$D,4,0),IFERROR(VLOOKUP($B31,#REF!,9,0),"")))</f>
        <v>19.78</v>
      </c>
      <c r="H31" s="286">
        <f>ROUND(IF($B31="",IFERROR(VLOOKUP($A31,SERVIÇOS!$A:$F,4,0),IFERROR(VLOOKUP($A31,$C:$J,6,0),)),IFERROR(VLOOKUP($B31,INSUMOS!$A:$D,4,0),IFERROR(VLOOKUP($B31,#REF!,9,0),)))*$F31,2)</f>
        <v>11.74</v>
      </c>
      <c r="I31" s="286">
        <f>ROUND(IF($B31="",IFERROR(VLOOKUP($A31,SERVIÇOS!$A:$F,5,0),IFERROR(VLOOKUP($A31,$C:$J,7,0),)),0)*$F31,2)</f>
        <v>23.87</v>
      </c>
      <c r="J31" s="287">
        <f t="shared" si="0"/>
        <v>35.61</v>
      </c>
      <c r="K31" s="288"/>
    </row>
    <row r="32" spans="1:13" s="289" customFormat="1">
      <c r="A32" s="279"/>
      <c r="B32" s="280">
        <v>43053</v>
      </c>
      <c r="C32" s="281"/>
      <c r="D32" s="282" t="str">
        <f>IF($B32="",IFERROR(VLOOKUP($A32,SERVIÇOS!$A:$F,2,0),IFERROR(VLOOKUP($A32,$C:$J,2,0),"")),IFERROR(VLOOKUP($B32,INSUMOS!$A:$D,2,0),IFERROR(VLOOKUP($B32,#REF!,2,0),"")))</f>
        <v>ACO CA-25, 6,3 MM OU 8,0 MM, VERGALHAO</v>
      </c>
      <c r="E32" s="283" t="str">
        <f>IF($B32="",IFERROR(VLOOKUP($A32,SERVIÇOS!$A:$F,3,0),IFERROR(VLOOKUP($A32,$C:$J,3,0),"")),IFERROR(VLOOKUP($B32,INSUMOS!$A:$D,3,0),IFERROR(VLOOKUP($B32,#REF!,5,0),"")))</f>
        <v xml:space="preserve">KG    </v>
      </c>
      <c r="F32" s="284">
        <v>0.8</v>
      </c>
      <c r="G32" s="285">
        <f>IF($B32="",IFERROR(VLOOKUP($A32,SERVIÇOS!$A:$F,6,0),IFERROR(VLOOKUP($A32,$C:$J,8,0),"")),IFERROR(VLOOKUP($B32,INSUMOS!$A:$D,4,0),IFERROR(VLOOKUP($B32,#REF!,9,0),"")))</f>
        <v>9.39</v>
      </c>
      <c r="H32" s="286">
        <f>ROUND(IF($B32="",IFERROR(VLOOKUP($A32,SERVIÇOS!$A:$F,4,0),IFERROR(VLOOKUP($A32,$C:$J,6,0),)),IFERROR(VLOOKUP($B32,INSUMOS!$A:$D,4,0),IFERROR(VLOOKUP($B32,#REF!,9,0),)))*$F32,2)</f>
        <v>7.51</v>
      </c>
      <c r="I32" s="286">
        <f>ROUND(IF($B32="",IFERROR(VLOOKUP($A32,SERVIÇOS!$A:$F,5,0),IFERROR(VLOOKUP($A32,$C:$J,7,0),)),0)*$F32,2)</f>
        <v>0</v>
      </c>
      <c r="J32" s="287">
        <f t="shared" si="0"/>
        <v>7.51</v>
      </c>
      <c r="K32" s="288"/>
      <c r="M32" s="455" t="s">
        <v>4131</v>
      </c>
    </row>
    <row r="33" spans="1:13" s="289" customFormat="1">
      <c r="A33" s="279"/>
      <c r="B33" s="280">
        <v>43059</v>
      </c>
      <c r="C33" s="281"/>
      <c r="D33" s="282" t="str">
        <f>IF($B33="",IFERROR(VLOOKUP($A33,SERVIÇOS!$A:$F,2,0),IFERROR(VLOOKUP($A33,$C:$J,2,0),"")),IFERROR(VLOOKUP($B33,INSUMOS!$A:$D,2,0),IFERROR(VLOOKUP($B33,#REF!,2,0),"")))</f>
        <v>ACO CA-60, 4,2 MM, OU 5,0 MM, OU 6,0 MM, OU 7,0 MM, VERGALHAO</v>
      </c>
      <c r="E33" s="283" t="str">
        <f>IF($B33="",IFERROR(VLOOKUP($A33,SERVIÇOS!$A:$F,3,0),IFERROR(VLOOKUP($A33,$C:$J,3,0),"")),IFERROR(VLOOKUP($B33,INSUMOS!$A:$D,3,0),IFERROR(VLOOKUP($B33,#REF!,5,0),"")))</f>
        <v xml:space="preserve">KG    </v>
      </c>
      <c r="F33" s="284">
        <v>0.1</v>
      </c>
      <c r="G33" s="285">
        <f>IF($B33="",IFERROR(VLOOKUP($A33,SERVIÇOS!$A:$F,6,0),IFERROR(VLOOKUP($A33,$C:$J,8,0),"")),IFERROR(VLOOKUP($B33,INSUMOS!$A:$D,4,0),IFERROR(VLOOKUP($B33,#REF!,9,0),"")))</f>
        <v>9.26</v>
      </c>
      <c r="H33" s="286">
        <f>ROUND(IF($B33="",IFERROR(VLOOKUP($A33,SERVIÇOS!$A:$F,4,0),IFERROR(VLOOKUP($A33,$C:$J,6,0),)),IFERROR(VLOOKUP($B33,INSUMOS!$A:$D,4,0),IFERROR(VLOOKUP($B33,#REF!,9,0),)))*$F33,2)</f>
        <v>0.93</v>
      </c>
      <c r="I33" s="286">
        <f>ROUND(IF($B33="",IFERROR(VLOOKUP($A33,SERVIÇOS!$A:$F,5,0),IFERROR(VLOOKUP($A33,$C:$J,7,0),)),0)*$F33,2)</f>
        <v>0</v>
      </c>
      <c r="J33" s="287">
        <f t="shared" si="0"/>
        <v>0.93</v>
      </c>
      <c r="K33" s="288"/>
      <c r="M33" s="455" t="s">
        <v>4131</v>
      </c>
    </row>
    <row r="34" spans="1:13" s="289" customFormat="1" ht="30">
      <c r="A34" s="279"/>
      <c r="B34" s="280">
        <v>43132</v>
      </c>
      <c r="C34" s="281"/>
      <c r="D34" s="282" t="str">
        <f>IF($B34="",IFERROR(VLOOKUP($A34,SERVIÇOS!$A:$F,2,0),IFERROR(VLOOKUP($A34,$C:$J,2,0),"")),IFERROR(VLOOKUP($B34,INSUMOS!$A:$D,2,0),IFERROR(VLOOKUP($B34,#REF!,2,0),"")))</f>
        <v>ARAME RECOZIDO 16 BWG, D = 1,65 MM (0,016 KG/M) OU 18 BWG, D = 1,25 MM (0,01 KG/M)</v>
      </c>
      <c r="E34" s="283" t="str">
        <f>IF($B34="",IFERROR(VLOOKUP($A34,SERVIÇOS!$A:$F,3,0),IFERROR(VLOOKUP($A34,$C:$J,3,0),"")),IFERROR(VLOOKUP($B34,INSUMOS!$A:$D,3,0),IFERROR(VLOOKUP($B34,#REF!,5,0),"")))</f>
        <v xml:space="preserve">KG    </v>
      </c>
      <c r="F34" s="284">
        <v>0.02</v>
      </c>
      <c r="G34" s="285">
        <f>IF($B34="",IFERROR(VLOOKUP($A34,SERVIÇOS!$A:$F,6,0),IFERROR(VLOOKUP($A34,$C:$J,8,0),"")),IFERROR(VLOOKUP($B34,INSUMOS!$A:$D,4,0),IFERROR(VLOOKUP($B34,#REF!,9,0),"")))</f>
        <v>27.65</v>
      </c>
      <c r="H34" s="286">
        <f>ROUND(IF($B34="",IFERROR(VLOOKUP($A34,SERVIÇOS!$A:$F,4,0),IFERROR(VLOOKUP($A34,$C:$J,6,0),)),IFERROR(VLOOKUP($B34,INSUMOS!$A:$D,4,0),IFERROR(VLOOKUP($B34,#REF!,9,0),)))*$F34,2)</f>
        <v>0.55000000000000004</v>
      </c>
      <c r="I34" s="286">
        <f>ROUND(IF($B34="",IFERROR(VLOOKUP($A34,SERVIÇOS!$A:$F,5,0),IFERROR(VLOOKUP($A34,$C:$J,7,0),)),0)*$F34,2)</f>
        <v>0</v>
      </c>
      <c r="J34" s="287">
        <f t="shared" si="0"/>
        <v>0.55000000000000004</v>
      </c>
      <c r="K34" s="288"/>
      <c r="M34" s="455" t="s">
        <v>4131</v>
      </c>
    </row>
    <row r="35" spans="1:13" s="289" customFormat="1" ht="30">
      <c r="A35" s="279"/>
      <c r="B35" s="280">
        <v>370</v>
      </c>
      <c r="C35" s="281"/>
      <c r="D35" s="282" t="str">
        <f>IF($B35="",IFERROR(VLOOKUP($A35,SERVIÇOS!$A:$F,2,0),IFERROR(VLOOKUP($A35,$C:$J,2,0),"")),IFERROR(VLOOKUP($B35,INSUMOS!$A:$D,2,0),IFERROR(VLOOKUP($B35,#REF!,2,0),"")))</f>
        <v>AREIA MEDIA - POSTO JAZIDA/FORNECEDOR (RETIRADO NA JAZIDA, SEM TRANSPORTE)</v>
      </c>
      <c r="E35" s="283" t="str">
        <f>IF($B35="",IFERROR(VLOOKUP($A35,SERVIÇOS!$A:$F,3,0),IFERROR(VLOOKUP($A35,$C:$J,3,0),"")),IFERROR(VLOOKUP($B35,INSUMOS!$A:$D,3,0),IFERROR(VLOOKUP($B35,#REF!,5,0),"")))</f>
        <v xml:space="preserve">M3    </v>
      </c>
      <c r="F35" s="284">
        <v>7.0000000000000007E-2</v>
      </c>
      <c r="G35" s="285">
        <f>IF($B35="",IFERROR(VLOOKUP($A35,SERVIÇOS!$A:$F,6,0),IFERROR(VLOOKUP($A35,$C:$J,8,0),"")),IFERROR(VLOOKUP($B35,INSUMOS!$A:$D,4,0),IFERROR(VLOOKUP($B35,#REF!,9,0),"")))</f>
        <v>76.75</v>
      </c>
      <c r="H35" s="286">
        <f>ROUND(IF($B35="",IFERROR(VLOOKUP($A35,SERVIÇOS!$A:$F,4,0),IFERROR(VLOOKUP($A35,$C:$J,6,0),)),IFERROR(VLOOKUP($B35,INSUMOS!$A:$D,4,0),IFERROR(VLOOKUP($B35,#REF!,9,0),)))*$F35,2)</f>
        <v>5.37</v>
      </c>
      <c r="I35" s="286">
        <f>ROUND(IF($B35="",IFERROR(VLOOKUP($A35,SERVIÇOS!$A:$F,5,0),IFERROR(VLOOKUP($A35,$C:$J,7,0),)),0)*$F35,2)</f>
        <v>0</v>
      </c>
      <c r="J35" s="287">
        <f t="shared" si="0"/>
        <v>5.37</v>
      </c>
      <c r="K35" s="288"/>
    </row>
    <row r="36" spans="1:13" s="289" customFormat="1" ht="30">
      <c r="A36" s="279"/>
      <c r="B36" s="280">
        <v>4721</v>
      </c>
      <c r="C36" s="281"/>
      <c r="D36" s="282" t="str">
        <f>IF($B36="",IFERROR(VLOOKUP($A36,SERVIÇOS!$A:$F,2,0),IFERROR(VLOOKUP($A36,$C:$J,2,0),"")),IFERROR(VLOOKUP($B36,INSUMOS!$A:$D,2,0),IFERROR(VLOOKUP($B36,#REF!,2,0),"")))</f>
        <v>PEDRA BRITADA N. 1 (9,5 a 19 MM) POSTO PEDREIRA/FORNECEDOR, SEM FRETE</v>
      </c>
      <c r="E36" s="283" t="str">
        <f>IF($B36="",IFERROR(VLOOKUP($A36,SERVIÇOS!$A:$F,3,0),IFERROR(VLOOKUP($A36,$C:$J,3,0),"")),IFERROR(VLOOKUP($B36,INSUMOS!$A:$D,3,0),IFERROR(VLOOKUP($B36,#REF!,5,0),"")))</f>
        <v xml:space="preserve">M3    </v>
      </c>
      <c r="F36" s="284">
        <v>0.02</v>
      </c>
      <c r="G36" s="285">
        <f>IF($B36="",IFERROR(VLOOKUP($A36,SERVIÇOS!$A:$F,6,0),IFERROR(VLOOKUP($A36,$C:$J,8,0),"")),IFERROR(VLOOKUP($B36,INSUMOS!$A:$D,4,0),IFERROR(VLOOKUP($B36,#REF!,9,0),"")))</f>
        <v>54.15</v>
      </c>
      <c r="H36" s="286">
        <f>ROUND(IF($B36="",IFERROR(VLOOKUP($A36,SERVIÇOS!$A:$F,4,0),IFERROR(VLOOKUP($A36,$C:$J,6,0),)),IFERROR(VLOOKUP($B36,INSUMOS!$A:$D,4,0),IFERROR(VLOOKUP($B36,#REF!,9,0),)))*$F36,2)</f>
        <v>1.08</v>
      </c>
      <c r="I36" s="286">
        <f>ROUND(IF($B36="",IFERROR(VLOOKUP($A36,SERVIÇOS!$A:$F,5,0),IFERROR(VLOOKUP($A36,$C:$J,7,0),)),0)*$F36,2)</f>
        <v>0</v>
      </c>
      <c r="J36" s="287">
        <f t="shared" si="0"/>
        <v>1.08</v>
      </c>
      <c r="K36" s="288"/>
    </row>
    <row r="37" spans="1:13" s="289" customFormat="1" ht="30">
      <c r="A37" s="279"/>
      <c r="B37" s="280">
        <v>4718</v>
      </c>
      <c r="C37" s="281"/>
      <c r="D37" s="282" t="str">
        <f>IF($B37="",IFERROR(VLOOKUP($A37,SERVIÇOS!$A:$F,2,0),IFERROR(VLOOKUP($A37,$C:$J,2,0),"")),IFERROR(VLOOKUP($B37,INSUMOS!$A:$D,2,0),IFERROR(VLOOKUP($B37,#REF!,2,0),"")))</f>
        <v>PEDRA BRITADA N. 2 (19 A 38 MM) POSTO PEDREIRA/FORNECEDOR, SEM FRETE</v>
      </c>
      <c r="E37" s="283" t="str">
        <f>IF($B37="",IFERROR(VLOOKUP($A37,SERVIÇOS!$A:$F,3,0),IFERROR(VLOOKUP($A37,$C:$J,3,0),"")),IFERROR(VLOOKUP($B37,INSUMOS!$A:$D,3,0),IFERROR(VLOOKUP($B37,#REF!,5,0),"")))</f>
        <v xml:space="preserve">M3    </v>
      </c>
      <c r="F37" s="284">
        <v>0.02</v>
      </c>
      <c r="G37" s="285">
        <f>IF($B37="",IFERROR(VLOOKUP($A37,SERVIÇOS!$A:$F,6,0),IFERROR(VLOOKUP($A37,$C:$J,8,0),"")),IFERROR(VLOOKUP($B37,INSUMOS!$A:$D,4,0),IFERROR(VLOOKUP($B37,#REF!,9,0),"")))</f>
        <v>54.44</v>
      </c>
      <c r="H37" s="286">
        <f>ROUND(IF($B37="",IFERROR(VLOOKUP($A37,SERVIÇOS!$A:$F,4,0),IFERROR(VLOOKUP($A37,$C:$J,6,0),)),IFERROR(VLOOKUP($B37,INSUMOS!$A:$D,4,0),IFERROR(VLOOKUP($B37,#REF!,9,0),)))*$F37,2)</f>
        <v>1.0900000000000001</v>
      </c>
      <c r="I37" s="286">
        <f>ROUND(IF($B37="",IFERROR(VLOOKUP($A37,SERVIÇOS!$A:$F,5,0),IFERROR(VLOOKUP($A37,$C:$J,7,0),)),0)*$F37,2)</f>
        <v>0</v>
      </c>
      <c r="J37" s="287">
        <f t="shared" si="0"/>
        <v>1.0900000000000001</v>
      </c>
      <c r="K37" s="288"/>
    </row>
    <row r="38" spans="1:13" s="289" customFormat="1">
      <c r="A38" s="279"/>
      <c r="B38" s="280">
        <v>1106</v>
      </c>
      <c r="C38" s="281"/>
      <c r="D38" s="282" t="str">
        <f>IF($B38="",IFERROR(VLOOKUP($A38,SERVIÇOS!$A:$F,2,0),IFERROR(VLOOKUP($A38,$C:$J,2,0),"")),IFERROR(VLOOKUP($B38,INSUMOS!$A:$D,2,0),IFERROR(VLOOKUP($B38,#REF!,2,0),"")))</f>
        <v>CAL HIDRATADA CH-I PARA ARGAMASSAS</v>
      </c>
      <c r="E38" s="283" t="str">
        <f>IF($B38="",IFERROR(VLOOKUP($A38,SERVIÇOS!$A:$F,3,0),IFERROR(VLOOKUP($A38,$C:$J,3,0),"")),IFERROR(VLOOKUP($B38,INSUMOS!$A:$D,3,0),IFERROR(VLOOKUP($B38,#REF!,5,0),"")))</f>
        <v xml:space="preserve">KG    </v>
      </c>
      <c r="F38" s="284">
        <v>5</v>
      </c>
      <c r="G38" s="285">
        <f>IF($B38="",IFERROR(VLOOKUP($A38,SERVIÇOS!$A:$F,6,0),IFERROR(VLOOKUP($A38,$C:$J,8,0),"")),IFERROR(VLOOKUP($B38,INSUMOS!$A:$D,4,0),IFERROR(VLOOKUP($B38,#REF!,9,0),"")))</f>
        <v>0.6</v>
      </c>
      <c r="H38" s="286">
        <f>ROUND(IF($B38="",IFERROR(VLOOKUP($A38,SERVIÇOS!$A:$F,4,0),IFERROR(VLOOKUP($A38,$C:$J,6,0),)),IFERROR(VLOOKUP($B38,INSUMOS!$A:$D,4,0),IFERROR(VLOOKUP($B38,#REF!,9,0),)))*$F38,2)</f>
        <v>3</v>
      </c>
      <c r="I38" s="286">
        <f>ROUND(IF($B38="",IFERROR(VLOOKUP($A38,SERVIÇOS!$A:$F,5,0),IFERROR(VLOOKUP($A38,$C:$J,7,0),)),0)*$F38,2)</f>
        <v>0</v>
      </c>
      <c r="J38" s="287">
        <f t="shared" si="0"/>
        <v>3</v>
      </c>
      <c r="K38" s="288"/>
    </row>
    <row r="39" spans="1:13" s="289" customFormat="1">
      <c r="A39" s="279"/>
      <c r="B39" s="280">
        <v>1379</v>
      </c>
      <c r="C39" s="281"/>
      <c r="D39" s="282" t="str">
        <f>IF($B39="",IFERROR(VLOOKUP($A39,SERVIÇOS!$A:$F,2,0),IFERROR(VLOOKUP($A39,$C:$J,2,0),"")),IFERROR(VLOOKUP($B39,INSUMOS!$A:$D,2,0),IFERROR(VLOOKUP($B39,#REF!,2,0),"")))</f>
        <v>CIMENTO PORTLAND COMPOSTO CP II-32</v>
      </c>
      <c r="E39" s="283" t="str">
        <f>IF($B39="",IFERROR(VLOOKUP($A39,SERVIÇOS!$A:$F,3,0),IFERROR(VLOOKUP($A39,$C:$J,3,0),"")),IFERROR(VLOOKUP($B39,INSUMOS!$A:$D,3,0),IFERROR(VLOOKUP($B39,#REF!,5,0),"")))</f>
        <v xml:space="preserve">KG    </v>
      </c>
      <c r="F39" s="284">
        <v>15</v>
      </c>
      <c r="G39" s="285">
        <f>IF($B39="",IFERROR(VLOOKUP($A39,SERVIÇOS!$A:$F,6,0),IFERROR(VLOOKUP($A39,$C:$J,8,0),"")),IFERROR(VLOOKUP($B39,INSUMOS!$A:$D,4,0),IFERROR(VLOOKUP($B39,#REF!,9,0),"")))</f>
        <v>0.6</v>
      </c>
      <c r="H39" s="286">
        <f>ROUND(IF($B39="",IFERROR(VLOOKUP($A39,SERVIÇOS!$A:$F,4,0),IFERROR(VLOOKUP($A39,$C:$J,6,0),)),IFERROR(VLOOKUP($B39,INSUMOS!$A:$D,4,0),IFERROR(VLOOKUP($B39,#REF!,9,0),)))*$F39,2)</f>
        <v>9</v>
      </c>
      <c r="I39" s="286">
        <f>ROUND(IF($B39="",IFERROR(VLOOKUP($A39,SERVIÇOS!$A:$F,5,0),IFERROR(VLOOKUP($A39,$C:$J,7,0),)),0)*$F39,2)</f>
        <v>0</v>
      </c>
      <c r="J39" s="287">
        <f t="shared" si="0"/>
        <v>9</v>
      </c>
      <c r="K39" s="288"/>
    </row>
    <row r="40" spans="1:13" s="289" customFormat="1" ht="30">
      <c r="A40" s="279"/>
      <c r="B40" s="280">
        <v>2692</v>
      </c>
      <c r="C40" s="281"/>
      <c r="D40" s="282" t="str">
        <f>IF($B40="",IFERROR(VLOOKUP($A40,SERVIÇOS!$A:$F,2,0),IFERROR(VLOOKUP($A40,$C:$J,2,0),"")),IFERROR(VLOOKUP($B40,INSUMOS!$A:$D,2,0),IFERROR(VLOOKUP($B40,#REF!,2,0),"")))</f>
        <v>DESMOLDANTE PROTETOR PARA FORMAS DE MADEIRA, DE BASE OLEOSA EMULSIONADA EM AGUA</v>
      </c>
      <c r="E40" s="283" t="str">
        <f>IF($B40="",IFERROR(VLOOKUP($A40,SERVIÇOS!$A:$F,3,0),IFERROR(VLOOKUP($A40,$C:$J,3,0),"")),IFERROR(VLOOKUP($B40,INSUMOS!$A:$D,3,0),IFERROR(VLOOKUP($B40,#REF!,5,0),"")))</f>
        <v xml:space="preserve">L     </v>
      </c>
      <c r="F40" s="284">
        <v>0.1</v>
      </c>
      <c r="G40" s="285">
        <f>IF($B40="",IFERROR(VLOOKUP($A40,SERVIÇOS!$A:$F,6,0),IFERROR(VLOOKUP($A40,$C:$J,8,0),"")),IFERROR(VLOOKUP($B40,INSUMOS!$A:$D,4,0),IFERROR(VLOOKUP($B40,#REF!,9,0),"")))</f>
        <v>5.92</v>
      </c>
      <c r="H40" s="286">
        <f>ROUND(IF($B40="",IFERROR(VLOOKUP($A40,SERVIÇOS!$A:$F,4,0),IFERROR(VLOOKUP($A40,$C:$J,6,0),)),IFERROR(VLOOKUP($B40,INSUMOS!$A:$D,4,0),IFERROR(VLOOKUP($B40,#REF!,9,0),)))*$F40,2)</f>
        <v>0.59</v>
      </c>
      <c r="I40" s="286">
        <f>ROUND(IF($B40="",IFERROR(VLOOKUP($A40,SERVIÇOS!$A:$F,5,0),IFERROR(VLOOKUP($A40,$C:$J,7,0),)),0)*$F40,2)</f>
        <v>0</v>
      </c>
      <c r="J40" s="287">
        <f t="shared" si="0"/>
        <v>0.59</v>
      </c>
      <c r="K40" s="288"/>
    </row>
    <row r="41" spans="1:13" s="289" customFormat="1">
      <c r="A41" s="279"/>
      <c r="B41" s="280">
        <v>5061</v>
      </c>
      <c r="C41" s="281"/>
      <c r="D41" s="282" t="str">
        <f>IF($B41="",IFERROR(VLOOKUP($A41,SERVIÇOS!$A:$F,2,0),IFERROR(VLOOKUP($A41,$C:$J,2,0),"")),IFERROR(VLOOKUP($B41,INSUMOS!$A:$D,2,0),IFERROR(VLOOKUP($B41,#REF!,2,0),"")))</f>
        <v>PREGO DE ACO POLIDO COM CABECA 18 X 27 (2 1/2 X 10)</v>
      </c>
      <c r="E41" s="283" t="str">
        <f>IF($B41="",IFERROR(VLOOKUP($A41,SERVIÇOS!$A:$F,3,0),IFERROR(VLOOKUP($A41,$C:$J,3,0),"")),IFERROR(VLOOKUP($B41,INSUMOS!$A:$D,3,0),IFERROR(VLOOKUP($B41,#REF!,5,0),"")))</f>
        <v xml:space="preserve">KG    </v>
      </c>
      <c r="F41" s="284">
        <v>0.01</v>
      </c>
      <c r="G41" s="285">
        <f>IF($B41="",IFERROR(VLOOKUP($A41,SERVIÇOS!$A:$F,6,0),IFERROR(VLOOKUP($A41,$C:$J,8,0),"")),IFERROR(VLOOKUP($B41,INSUMOS!$A:$D,4,0),IFERROR(VLOOKUP($B41,#REF!,9,0),"")))</f>
        <v>19.7</v>
      </c>
      <c r="H41" s="286">
        <f>ROUND(IF($B41="",IFERROR(VLOOKUP($A41,SERVIÇOS!$A:$F,4,0),IFERROR(VLOOKUP($A41,$C:$J,6,0),)),IFERROR(VLOOKUP($B41,INSUMOS!$A:$D,4,0),IFERROR(VLOOKUP($B41,#REF!,9,0),)))*$F41,2)</f>
        <v>0.2</v>
      </c>
      <c r="I41" s="286">
        <f>ROUND(IF($B41="",IFERROR(VLOOKUP($A41,SERVIÇOS!$A:$F,5,0),IFERROR(VLOOKUP($A41,$C:$J,7,0),)),0)*$F41,2)</f>
        <v>0</v>
      </c>
      <c r="J41" s="287">
        <f t="shared" si="0"/>
        <v>0.2</v>
      </c>
      <c r="K41" s="288"/>
    </row>
    <row r="42" spans="1:13" s="289" customFormat="1" ht="30">
      <c r="A42" s="279"/>
      <c r="B42" s="280">
        <v>4509</v>
      </c>
      <c r="C42" s="281"/>
      <c r="D42" s="282" t="str">
        <f>IF($B42="",IFERROR(VLOOKUP($A42,SERVIÇOS!$A:$F,2,0),IFERROR(VLOOKUP($A42,$C:$J,2,0),"")),IFERROR(VLOOKUP($B42,INSUMOS!$A:$D,2,0),IFERROR(VLOOKUP($B42,#REF!,2,0),"")))</f>
        <v>SARRAFO *2,5 X 10* CM EM PINUS, MISTA OU EQUIVALENTE DA REGIAO - BRUTA</v>
      </c>
      <c r="E42" s="283" t="str">
        <f>IF($B42="",IFERROR(VLOOKUP($A42,SERVIÇOS!$A:$F,3,0),IFERROR(VLOOKUP($A42,$C:$J,3,0),"")),IFERROR(VLOOKUP($B42,INSUMOS!$A:$D,3,0),IFERROR(VLOOKUP($B42,#REF!,5,0),"")))</f>
        <v xml:space="preserve">M     </v>
      </c>
      <c r="F42" s="284">
        <v>0.15</v>
      </c>
      <c r="G42" s="285">
        <f>IF($B42="",IFERROR(VLOOKUP($A42,SERVIÇOS!$A:$F,6,0),IFERROR(VLOOKUP($A42,$C:$J,8,0),"")),IFERROR(VLOOKUP($B42,INSUMOS!$A:$D,4,0),IFERROR(VLOOKUP($B42,#REF!,9,0),"")))</f>
        <v>2.81</v>
      </c>
      <c r="H42" s="286">
        <f>ROUND(IF($B42="",IFERROR(VLOOKUP($A42,SERVIÇOS!$A:$F,4,0),IFERROR(VLOOKUP($A42,$C:$J,6,0),)),IFERROR(VLOOKUP($B42,INSUMOS!$A:$D,4,0),IFERROR(VLOOKUP($B42,#REF!,9,0),)))*$F42,2)</f>
        <v>0.42</v>
      </c>
      <c r="I42" s="286">
        <f>ROUND(IF($B42="",IFERROR(VLOOKUP($A42,SERVIÇOS!$A:$F,5,0),IFERROR(VLOOKUP($A42,$C:$J,7,0),)),0)*$F42,2)</f>
        <v>0</v>
      </c>
      <c r="J42" s="287">
        <f t="shared" si="0"/>
        <v>0.42</v>
      </c>
      <c r="K42" s="288"/>
    </row>
    <row r="43" spans="1:13" s="289" customFormat="1">
      <c r="A43" s="279"/>
      <c r="B43" s="280">
        <v>6212</v>
      </c>
      <c r="C43" s="281"/>
      <c r="D43" s="282" t="str">
        <f>IF($B43="",IFERROR(VLOOKUP($A43,SERVIÇOS!$A:$F,2,0),IFERROR(VLOOKUP($A43,$C:$J,2,0),"")),IFERROR(VLOOKUP($B43,INSUMOS!$A:$D,2,0),IFERROR(VLOOKUP($B43,#REF!,2,0),"")))</f>
        <v>TABUA *2,5 X 30 CM EM PINUS, MISTA OU EQUIVALENTE DA REGIAO - BRUTA</v>
      </c>
      <c r="E43" s="283" t="str">
        <f>IF($B43="",IFERROR(VLOOKUP($A43,SERVIÇOS!$A:$F,3,0),IFERROR(VLOOKUP($A43,$C:$J,3,0),"")),IFERROR(VLOOKUP($B43,INSUMOS!$A:$D,3,0),IFERROR(VLOOKUP($B43,#REF!,5,0),"")))</f>
        <v xml:space="preserve">M     </v>
      </c>
      <c r="F43" s="284">
        <v>1.1499999999999999</v>
      </c>
      <c r="G43" s="285">
        <f>IF($B43="",IFERROR(VLOOKUP($A43,SERVIÇOS!$A:$F,6,0),IFERROR(VLOOKUP($A43,$C:$J,8,0),"")),IFERROR(VLOOKUP($B43,INSUMOS!$A:$D,4,0),IFERROR(VLOOKUP($B43,#REF!,9,0),"")))</f>
        <v>9.1999999999999993</v>
      </c>
      <c r="H43" s="286">
        <f>ROUND(IF($B43="",IFERROR(VLOOKUP($A43,SERVIÇOS!$A:$F,4,0),IFERROR(VLOOKUP($A43,$C:$J,6,0),)),IFERROR(VLOOKUP($B43,INSUMOS!$A:$D,4,0),IFERROR(VLOOKUP($B43,#REF!,9,0),)))*$F43,2)</f>
        <v>10.58</v>
      </c>
      <c r="I43" s="286">
        <f>ROUND(IF($B43="",IFERROR(VLOOKUP($A43,SERVIÇOS!$A:$F,5,0),IFERROR(VLOOKUP($A43,$C:$J,7,0),)),0)*$F43,2)</f>
        <v>0</v>
      </c>
      <c r="J43" s="287">
        <f t="shared" si="0"/>
        <v>10.58</v>
      </c>
      <c r="K43" s="288"/>
    </row>
    <row r="44" spans="1:13" s="289" customFormat="1" ht="30">
      <c r="A44" s="279"/>
      <c r="B44" s="280">
        <v>7267</v>
      </c>
      <c r="C44" s="281"/>
      <c r="D44" s="282" t="str">
        <f>IF($B44="",IFERROR(VLOOKUP($A44,SERVIÇOS!$A:$F,2,0),IFERROR(VLOOKUP($A44,$C:$J,2,0),"")),IFERROR(VLOOKUP($B44,INSUMOS!$A:$D,2,0),IFERROR(VLOOKUP($B44,#REF!,2,0),"")))</f>
        <v>BLOCO CERAMICO / TIJOLO VAZADO PARA ALVENARIA DE VEDACAO, 6 FUROS NA HORIZONTAL, 9 X 14 X 19 CM (L X A X C)</v>
      </c>
      <c r="E44" s="283" t="str">
        <f>IF($B44="",IFERROR(VLOOKUP($A44,SERVIÇOS!$A:$F,3,0),IFERROR(VLOOKUP($A44,$C:$J,3,0),"")),IFERROR(VLOOKUP($B44,INSUMOS!$A:$D,3,0),IFERROR(VLOOKUP($B44,#REF!,5,0),"")))</f>
        <v xml:space="preserve">UN    </v>
      </c>
      <c r="F44" s="284">
        <v>23</v>
      </c>
      <c r="G44" s="285">
        <f>IF($B44="",IFERROR(VLOOKUP($A44,SERVIÇOS!$A:$F,6,0),IFERROR(VLOOKUP($A44,$C:$J,8,0),"")),IFERROR(VLOOKUP($B44,INSUMOS!$A:$D,4,0),IFERROR(VLOOKUP($B44,#REF!,9,0),"")))</f>
        <v>0.71</v>
      </c>
      <c r="H44" s="286">
        <f>ROUND(IF($B44="",IFERROR(VLOOKUP($A44,SERVIÇOS!$A:$F,4,0),IFERROR(VLOOKUP($A44,$C:$J,6,0),)),IFERROR(VLOOKUP($B44,INSUMOS!$A:$D,4,0),IFERROR(VLOOKUP($B44,#REF!,9,0),)))*$F44,2)</f>
        <v>16.329999999999998</v>
      </c>
      <c r="I44" s="286">
        <f>ROUND(IF($B44="",IFERROR(VLOOKUP($A44,SERVIÇOS!$A:$F,5,0),IFERROR(VLOOKUP($A44,$C:$J,7,0),)),0)*$F44,2)</f>
        <v>0</v>
      </c>
      <c r="J44" s="287">
        <f t="shared" si="0"/>
        <v>16.329999999999998</v>
      </c>
      <c r="K44" s="288"/>
    </row>
    <row r="45" spans="1:13" s="289" customFormat="1" ht="30">
      <c r="A45" s="279" t="s">
        <v>705</v>
      </c>
      <c r="B45" s="280"/>
      <c r="C45" s="281"/>
      <c r="D45" s="282" t="str">
        <f>IF($B45="",IFERROR(VLOOKUP($A45,SERVIÇOS!$A:$F,2,0),IFERROR(VLOOKUP($A45,$C:$J,2,0),"")),IFERROR(VLOOKUP($B45,INSUMOS!$A:$D,2,0),IFERROR(VLOOKUP($B45,#REF!,2,0),"")))</f>
        <v>BETONEIRA CAPACIDADE NOMINAL 400 L, CAPACIDADE DE MISTURA 310 L, MOTOR A GASOLINA POTÊNCIA 5,5 HP, SEM CARREGADOR</v>
      </c>
      <c r="E45" s="283" t="str">
        <f>IF($B45="",IFERROR(VLOOKUP($A45,SERVIÇOS!$A:$F,3,0),IFERROR(VLOOKUP($A45,$C:$J,3,0),"")),IFERROR(VLOOKUP($B45,INSUMOS!$A:$D,3,0),IFERROR(VLOOKUP($B45,#REF!,5,0),"")))</f>
        <v>H</v>
      </c>
      <c r="F45" s="284">
        <v>0.02</v>
      </c>
      <c r="G45" s="285">
        <f>IF($B45="",IFERROR(VLOOKUP($A45,SERVIÇOS!$A:$F,6,0),IFERROR(VLOOKUP($A45,$C:$J,8,0),"")),IFERROR(VLOOKUP($B45,INSUMOS!$A:$D,4,0),IFERROR(VLOOKUP($B45,#REF!,9,0),"")))</f>
        <v>9.9499999999999993</v>
      </c>
      <c r="H45" s="286">
        <f>ROUND(IF($B45="",IFERROR(VLOOKUP($A45,SERVIÇOS!$A:$F,4,0),IFERROR(VLOOKUP($A45,$C:$J,6,0),)),IFERROR(VLOOKUP($B45,INSUMOS!$A:$D,4,0),IFERROR(VLOOKUP($B45,#REF!,9,0),)))*$F45,2)</f>
        <v>0.2</v>
      </c>
      <c r="I45" s="286">
        <f>ROUND(IF($B45="",IFERROR(VLOOKUP($A45,SERVIÇOS!$A:$F,5,0),IFERROR(VLOOKUP($A45,$C:$J,7,0),)),0)*$F45,2)</f>
        <v>0</v>
      </c>
      <c r="J45" s="287">
        <f t="shared" si="0"/>
        <v>0.2</v>
      </c>
      <c r="K45" s="288"/>
    </row>
    <row r="46" spans="1:13" s="3" customFormat="1" ht="31.5">
      <c r="A46" s="271"/>
      <c r="B46" s="271"/>
      <c r="C46" s="272" t="s">
        <v>705</v>
      </c>
      <c r="D46" s="273" t="s">
        <v>706</v>
      </c>
      <c r="E46" s="274" t="s">
        <v>707</v>
      </c>
      <c r="F46" s="275"/>
      <c r="G46" s="276"/>
      <c r="H46" s="277">
        <f>ROUND(SUM(H47:H50),2)</f>
        <v>9.9499999999999993</v>
      </c>
      <c r="I46" s="277">
        <f>ROUND(SUM(I47:I50),2)</f>
        <v>0</v>
      </c>
      <c r="J46" s="277">
        <f t="shared" si="0"/>
        <v>9.9499999999999993</v>
      </c>
      <c r="K46" s="278"/>
    </row>
    <row r="47" spans="1:13" s="289" customFormat="1" ht="45">
      <c r="A47" s="279">
        <v>93229</v>
      </c>
      <c r="B47" s="280"/>
      <c r="C47" s="281"/>
      <c r="D47" s="282" t="str">
        <f>IF($B47="",IFERROR(VLOOKUP($A47,SERVIÇOS!$A:$F,2,0),IFERROR(VLOOKUP($A47,$C:$J,2,0),"")),IFERROR(VLOOKUP($B47,INSUMOS!$A:$D,2,0),IFERROR(VLOOKUP($B47,#REF!,2,0),"")))</f>
        <v>BETONEIRA CAPACIDADE NOMINAL 400 L, CAPACIDADE DE MISTURA 310 L, MOTOR A GASOLINA POTÊNCIA 5,5 CV, SEM CARREGADOR - DEPRECIAÇÃO. AF_02/2016</v>
      </c>
      <c r="E47" s="283" t="str">
        <f>IF($B47="",IFERROR(VLOOKUP($A47,SERVIÇOS!$A:$F,3,0),IFERROR(VLOOKUP($A47,$C:$J,3,0),"")),IFERROR(VLOOKUP($B47,INSUMOS!$A:$D,3,0),IFERROR(VLOOKUP($B47,#REF!,5,0),"")))</f>
        <v>H</v>
      </c>
      <c r="F47" s="284">
        <v>1</v>
      </c>
      <c r="G47" s="285">
        <f>IF($B47="",IFERROR(VLOOKUP($A47,SERVIÇOS!$A:$F,6,0),IFERROR(VLOOKUP($A47,$C:$J,8,0),"")),IFERROR(VLOOKUP($B47,INSUMOS!$A:$D,4,0),IFERROR(VLOOKUP($B47,#REF!,9,0),"")))</f>
        <v>0.38</v>
      </c>
      <c r="H47" s="286">
        <f>ROUND(IF($B47="",IFERROR(VLOOKUP($A47,SERVIÇOS!$A:$F,4,0),IFERROR(VLOOKUP($A47,$C:$J,6,0),)),IFERROR(VLOOKUP($B47,INSUMOS!$A:$D,4,0),IFERROR(VLOOKUP($B47,#REF!,9,0),)))*$F47,2)</f>
        <v>0.38</v>
      </c>
      <c r="I47" s="286">
        <f>ROUND(IF($B47="",IFERROR(VLOOKUP($A47,SERVIÇOS!$A:$F,5,0),IFERROR(VLOOKUP($A47,$C:$J,7,0),)),0)*$F47,2)</f>
        <v>0</v>
      </c>
      <c r="J47" s="287">
        <f t="shared" si="0"/>
        <v>0.38</v>
      </c>
      <c r="K47" s="288"/>
    </row>
    <row r="48" spans="1:13" s="289" customFormat="1" ht="45">
      <c r="A48" s="279">
        <v>93230</v>
      </c>
      <c r="B48" s="280"/>
      <c r="C48" s="281"/>
      <c r="D48" s="282" t="str">
        <f>IF($B48="",IFERROR(VLOOKUP($A48,SERVIÇOS!$A:$F,2,0),IFERROR(VLOOKUP($A48,$C:$J,2,0),"")),IFERROR(VLOOKUP($B48,INSUMOS!$A:$D,2,0),IFERROR(VLOOKUP($B48,#REF!,2,0),"")))</f>
        <v>BETONEIRA CAPACIDADE NOMINAL 400 L, CAPACIDADE DE MISTURA 310 L, MOTOR A GASOLINA POTÊNCIA 5,5 CV, SEM CARREGADOR - JUROS. AF_02/2016</v>
      </c>
      <c r="E48" s="283" t="str">
        <f>IF($B48="",IFERROR(VLOOKUP($A48,SERVIÇOS!$A:$F,3,0),IFERROR(VLOOKUP($A48,$C:$J,3,0),"")),IFERROR(VLOOKUP($B48,INSUMOS!$A:$D,3,0),IFERROR(VLOOKUP($B48,#REF!,5,0),"")))</f>
        <v>H</v>
      </c>
      <c r="F48" s="284">
        <v>1</v>
      </c>
      <c r="G48" s="285">
        <f>IF($B48="",IFERROR(VLOOKUP($A48,SERVIÇOS!$A:$F,6,0),IFERROR(VLOOKUP($A48,$C:$J,8,0),"")),IFERROR(VLOOKUP($B48,INSUMOS!$A:$D,4,0),IFERROR(VLOOKUP($B48,#REF!,9,0),"")))</f>
        <v>0.04</v>
      </c>
      <c r="H48" s="286">
        <f>ROUND(IF($B48="",IFERROR(VLOOKUP($A48,SERVIÇOS!$A:$F,4,0),IFERROR(VLOOKUP($A48,$C:$J,6,0),)),IFERROR(VLOOKUP($B48,INSUMOS!$A:$D,4,0),IFERROR(VLOOKUP($B48,#REF!,9,0),)))*$F48,2)</f>
        <v>0.04</v>
      </c>
      <c r="I48" s="286">
        <f>ROUND(IF($B48="",IFERROR(VLOOKUP($A48,SERVIÇOS!$A:$F,5,0),IFERROR(VLOOKUP($A48,$C:$J,7,0),)),0)*$F48,2)</f>
        <v>0</v>
      </c>
      <c r="J48" s="287">
        <f t="shared" si="0"/>
        <v>0.04</v>
      </c>
      <c r="K48" s="288"/>
    </row>
    <row r="49" spans="1:11" s="289" customFormat="1" ht="45">
      <c r="A49" s="279">
        <v>93231</v>
      </c>
      <c r="B49" s="280"/>
      <c r="C49" s="281"/>
      <c r="D49" s="282" t="str">
        <f>IF($B49="",IFERROR(VLOOKUP($A49,SERVIÇOS!$A:$F,2,0),IFERROR(VLOOKUP($A49,$C:$J,2,0),"")),IFERROR(VLOOKUP($B49,INSUMOS!$A:$D,2,0),IFERROR(VLOOKUP($B49,#REF!,2,0),"")))</f>
        <v>BETONEIRA CAPACIDADE NOMINAL 400 L, CAPACIDADE DE MISTURA 310 L, MOTOR A GASOLINA POTÊNCIA 5,5 CV, SEM CARREGADOR - MANUTENÇÃO. AF_02/2016</v>
      </c>
      <c r="E49" s="283" t="str">
        <f>IF($B49="",IFERROR(VLOOKUP($A49,SERVIÇOS!$A:$F,3,0),IFERROR(VLOOKUP($A49,$C:$J,3,0),"")),IFERROR(VLOOKUP($B49,INSUMOS!$A:$D,3,0),IFERROR(VLOOKUP($B49,#REF!,5,0),"")))</f>
        <v>H</v>
      </c>
      <c r="F49" s="284">
        <v>1</v>
      </c>
      <c r="G49" s="285">
        <f>IF($B49="",IFERROR(VLOOKUP($A49,SERVIÇOS!$A:$F,6,0),IFERROR(VLOOKUP($A49,$C:$J,8,0),"")),IFERROR(VLOOKUP($B49,INSUMOS!$A:$D,4,0),IFERROR(VLOOKUP($B49,#REF!,9,0),"")))</f>
        <v>0.35</v>
      </c>
      <c r="H49" s="286">
        <f>ROUND(IF($B49="",IFERROR(VLOOKUP($A49,SERVIÇOS!$A:$F,4,0),IFERROR(VLOOKUP($A49,$C:$J,6,0),)),IFERROR(VLOOKUP($B49,INSUMOS!$A:$D,4,0),IFERROR(VLOOKUP($B49,#REF!,9,0),)))*$F49,2)</f>
        <v>0.35</v>
      </c>
      <c r="I49" s="286">
        <f>ROUND(IF($B49="",IFERROR(VLOOKUP($A49,SERVIÇOS!$A:$F,5,0),IFERROR(VLOOKUP($A49,$C:$J,7,0),)),0)*$F49,2)</f>
        <v>0</v>
      </c>
      <c r="J49" s="287">
        <f t="shared" si="0"/>
        <v>0.35</v>
      </c>
      <c r="K49" s="288"/>
    </row>
    <row r="50" spans="1:11" s="289" customFormat="1" ht="45">
      <c r="A50" s="279">
        <v>93232</v>
      </c>
      <c r="B50" s="280"/>
      <c r="C50" s="281"/>
      <c r="D50" s="282" t="str">
        <f>IF($B50="",IFERROR(VLOOKUP($A50,SERVIÇOS!$A:$F,2,0),IFERROR(VLOOKUP($A50,$C:$J,2,0),"")),IFERROR(VLOOKUP($B50,INSUMOS!$A:$D,2,0),IFERROR(VLOOKUP($B50,#REF!,2,0),"")))</f>
        <v>BETONEIRA CAPACIDADE NOMINAL 400 L, CAPACIDADE DE MISTURA 310 L, MOTOR A GASOLINA POTÊNCIA 5,5 CV, SEM CARREGADOR - MATERIAIS NA OPERAÇÃO. AF_02/2016</v>
      </c>
      <c r="E50" s="283" t="str">
        <f>IF($B50="",IFERROR(VLOOKUP($A50,SERVIÇOS!$A:$F,3,0),IFERROR(VLOOKUP($A50,$C:$J,3,0),"")),IFERROR(VLOOKUP($B50,INSUMOS!$A:$D,3,0),IFERROR(VLOOKUP($B50,#REF!,5,0),"")))</f>
        <v>H</v>
      </c>
      <c r="F50" s="284">
        <v>1</v>
      </c>
      <c r="G50" s="285">
        <f>IF($B50="",IFERROR(VLOOKUP($A50,SERVIÇOS!$A:$F,6,0),IFERROR(VLOOKUP($A50,$C:$J,8,0),"")),IFERROR(VLOOKUP($B50,INSUMOS!$A:$D,4,0),IFERROR(VLOOKUP($B50,#REF!,9,0),"")))</f>
        <v>9.18</v>
      </c>
      <c r="H50" s="286">
        <f>ROUND(IF($B50="",IFERROR(VLOOKUP($A50,SERVIÇOS!$A:$F,4,0),IFERROR(VLOOKUP($A50,$C:$J,6,0),)),IFERROR(VLOOKUP($B50,INSUMOS!$A:$D,4,0),IFERROR(VLOOKUP($B50,#REF!,9,0),)))*$F50,2)</f>
        <v>9.18</v>
      </c>
      <c r="I50" s="286">
        <f>ROUND(IF($B50="",IFERROR(VLOOKUP($A50,SERVIÇOS!$A:$F,5,0),IFERROR(VLOOKUP($A50,$C:$J,7,0),)),0)*$F50,2)</f>
        <v>0</v>
      </c>
      <c r="J50" s="287">
        <f t="shared" si="0"/>
        <v>9.18</v>
      </c>
      <c r="K50" s="288"/>
    </row>
    <row r="51" spans="1:11" s="3" customFormat="1" ht="31.5">
      <c r="A51" s="271"/>
      <c r="B51" s="271"/>
      <c r="C51" s="272" t="s">
        <v>302</v>
      </c>
      <c r="D51" s="273" t="s">
        <v>708</v>
      </c>
      <c r="E51" s="274" t="s">
        <v>709</v>
      </c>
      <c r="F51" s="275"/>
      <c r="G51" s="276"/>
      <c r="H51" s="277">
        <f>ROUND(SUM(H52:H60),2)</f>
        <v>577.54999999999995</v>
      </c>
      <c r="I51" s="277">
        <f>ROUND(SUM(I52:I60),2)</f>
        <v>113.54</v>
      </c>
      <c r="J51" s="277">
        <f t="shared" si="0"/>
        <v>691.08999999999992</v>
      </c>
      <c r="K51" s="278"/>
    </row>
    <row r="52" spans="1:11" s="289" customFormat="1">
      <c r="A52" s="279">
        <v>88242</v>
      </c>
      <c r="B52" s="280"/>
      <c r="C52" s="281"/>
      <c r="D52" s="282" t="str">
        <f>IF($B52="",IFERROR(VLOOKUP($A52,SERVIÇOS!$A:$F,2,0),IFERROR(VLOOKUP($A52,$C:$J,2,0),"")),IFERROR(VLOOKUP($B52,INSUMOS!$A:$D,2,0),IFERROR(VLOOKUP($B52,#REF!,2,0),"")))</f>
        <v>AJUDANTE DE PEDREIRO COM ENCARGOS COMPLEMENTARES</v>
      </c>
      <c r="E52" s="283" t="str">
        <f>IF($B52="",IFERROR(VLOOKUP($A52,SERVIÇOS!$A:$F,3,0),IFERROR(VLOOKUP($A52,$C:$J,3,0),"")),IFERROR(VLOOKUP($B52,INSUMOS!$A:$D,3,0),IFERROR(VLOOKUP($B52,#REF!,5,0),"")))</f>
        <v>H</v>
      </c>
      <c r="F52" s="284">
        <v>3.5</v>
      </c>
      <c r="G52" s="285">
        <f>IF($B52="",IFERROR(VLOOKUP($A52,SERVIÇOS!$A:$F,6,0),IFERROR(VLOOKUP($A52,$C:$J,8,0),"")),IFERROR(VLOOKUP($B52,INSUMOS!$A:$D,4,0),IFERROR(VLOOKUP($B52,#REF!,9,0),"")))</f>
        <v>19.809999999999999</v>
      </c>
      <c r="H52" s="286">
        <f>ROUND(IF($B52="",IFERROR(VLOOKUP($A52,SERVIÇOS!$A:$F,4,0),IFERROR(VLOOKUP($A52,$C:$J,6,0),)),IFERROR(VLOOKUP($B52,INSUMOS!$A:$D,4,0),IFERROR(VLOOKUP($B52,#REF!,9,0),)))*$F52,2)</f>
        <v>23.24</v>
      </c>
      <c r="I52" s="286">
        <f>ROUND(IF($B52="",IFERROR(VLOOKUP($A52,SERVIÇOS!$A:$F,5,0),IFERROR(VLOOKUP($A52,$C:$J,7,0),)),0)*$F52,2)</f>
        <v>46.1</v>
      </c>
      <c r="J52" s="287">
        <f t="shared" si="0"/>
        <v>69.34</v>
      </c>
      <c r="K52" s="288"/>
    </row>
    <row r="53" spans="1:11" s="289" customFormat="1">
      <c r="A53" s="279">
        <v>88309</v>
      </c>
      <c r="B53" s="280"/>
      <c r="C53" s="281"/>
      <c r="D53" s="282" t="str">
        <f>IF($B53="",IFERROR(VLOOKUP($A53,SERVIÇOS!$A:$F,2,0),IFERROR(VLOOKUP($A53,$C:$J,2,0),"")),IFERROR(VLOOKUP($B53,INSUMOS!$A:$D,2,0),IFERROR(VLOOKUP($B53,#REF!,2,0),"")))</f>
        <v>PEDREIRO COM ENCARGOS COMPLEMENTARES</v>
      </c>
      <c r="E53" s="283" t="str">
        <f>IF($B53="",IFERROR(VLOOKUP($A53,SERVIÇOS!$A:$F,3,0),IFERROR(VLOOKUP($A53,$C:$J,3,0),"")),IFERROR(VLOOKUP($B53,INSUMOS!$A:$D,3,0),IFERROR(VLOOKUP($B53,#REF!,5,0),"")))</f>
        <v>H</v>
      </c>
      <c r="F53" s="284">
        <v>1.45</v>
      </c>
      <c r="G53" s="285">
        <f>IF($B53="",IFERROR(VLOOKUP($A53,SERVIÇOS!$A:$F,6,0),IFERROR(VLOOKUP($A53,$C:$J,8,0),"")),IFERROR(VLOOKUP($B53,INSUMOS!$A:$D,4,0),IFERROR(VLOOKUP($B53,#REF!,9,0),"")))</f>
        <v>25.41</v>
      </c>
      <c r="H53" s="286">
        <f>ROUND(IF($B53="",IFERROR(VLOOKUP($A53,SERVIÇOS!$A:$F,4,0),IFERROR(VLOOKUP($A53,$C:$J,6,0),)),IFERROR(VLOOKUP($B53,INSUMOS!$A:$D,4,0),IFERROR(VLOOKUP($B53,#REF!,9,0),)))*$F53,2)</f>
        <v>9.6300000000000008</v>
      </c>
      <c r="I53" s="286">
        <f>ROUND(IF($B53="",IFERROR(VLOOKUP($A53,SERVIÇOS!$A:$F,5,0),IFERROR(VLOOKUP($A53,$C:$J,7,0),)),0)*$F53,2)</f>
        <v>27.22</v>
      </c>
      <c r="J53" s="287">
        <f t="shared" si="0"/>
        <v>36.85</v>
      </c>
      <c r="K53" s="288"/>
    </row>
    <row r="54" spans="1:11" s="289" customFormat="1">
      <c r="A54" s="279">
        <v>88262</v>
      </c>
      <c r="B54" s="280"/>
      <c r="C54" s="281"/>
      <c r="D54" s="282" t="str">
        <f>IF($B54="",IFERROR(VLOOKUP($A54,SERVIÇOS!$A:$F,2,0),IFERROR(VLOOKUP($A54,$C:$J,2,0),"")),IFERROR(VLOOKUP($B54,INSUMOS!$A:$D,2,0),IFERROR(VLOOKUP($B54,#REF!,2,0),"")))</f>
        <v>CARPINTEIRO DE FORMAS COM ENCARGOS COMPLEMENTARES</v>
      </c>
      <c r="E54" s="283" t="str">
        <f>IF($B54="",IFERROR(VLOOKUP($A54,SERVIÇOS!$A:$F,3,0),IFERROR(VLOOKUP($A54,$C:$J,3,0),"")),IFERROR(VLOOKUP($B54,INSUMOS!$A:$D,3,0),IFERROR(VLOOKUP($B54,#REF!,5,0),"")))</f>
        <v>H</v>
      </c>
      <c r="F54" s="284">
        <v>2.1</v>
      </c>
      <c r="G54" s="285">
        <f>IF($B54="",IFERROR(VLOOKUP($A54,SERVIÇOS!$A:$F,6,0),IFERROR(VLOOKUP($A54,$C:$J,8,0),"")),IFERROR(VLOOKUP($B54,INSUMOS!$A:$D,4,0),IFERROR(VLOOKUP($B54,#REF!,9,0),"")))</f>
        <v>25.15</v>
      </c>
      <c r="H54" s="286">
        <f>ROUND(IF($B54="",IFERROR(VLOOKUP($A54,SERVIÇOS!$A:$F,4,0),IFERROR(VLOOKUP($A54,$C:$J,6,0),)),IFERROR(VLOOKUP($B54,INSUMOS!$A:$D,4,0),IFERROR(VLOOKUP($B54,#REF!,9,0),)))*$F54,2)</f>
        <v>13.69</v>
      </c>
      <c r="I54" s="286">
        <f>ROUND(IF($B54="",IFERROR(VLOOKUP($A54,SERVIÇOS!$A:$F,5,0),IFERROR(VLOOKUP($A54,$C:$J,7,0),)),0)*$F54,2)</f>
        <v>39.119999999999997</v>
      </c>
      <c r="J54" s="287">
        <f t="shared" si="0"/>
        <v>52.809999999999995</v>
      </c>
      <c r="K54" s="288"/>
    </row>
    <row r="55" spans="1:11" s="289" customFormat="1" ht="60">
      <c r="A55" s="279"/>
      <c r="B55" s="280">
        <v>4989</v>
      </c>
      <c r="C55" s="281"/>
      <c r="D55" s="282" t="str">
        <f>IF($B55="",IFERROR(VLOOKUP($A55,SERVIÇOS!$A:$F,2,0),IFERROR(VLOOKUP($A55,$C:$J,2,0),"")),IFERROR(VLOOKUP($B55,INSUMOS!$A:$D,2,0),IFERROR(VLOOKUP($B55,#REF!,2,0),"")))</f>
        <v>PORTA DE ABRIR / GIRO, DE MADEIRA FOLHA MEDIA (NBR 15930) DE 1000 X 2100 MM, DE 35 MM A 40 MM DE ESPESSURA, NUCLEO SEMI-SOLIDO (SARRAFEADO), CAPA LISA EM HDF, ACABAMENTO EM LAMINADO NATURAL PARA VERNIZ</v>
      </c>
      <c r="E55" s="283" t="str">
        <f>IF($B55="",IFERROR(VLOOKUP($A55,SERVIÇOS!$A:$F,3,0),IFERROR(VLOOKUP($A55,$C:$J,3,0),"")),IFERROR(VLOOKUP($B55,INSUMOS!$A:$D,3,0),IFERROR(VLOOKUP($B55,#REF!,5,0),"")))</f>
        <v xml:space="preserve">UN    </v>
      </c>
      <c r="F55" s="284">
        <v>1</v>
      </c>
      <c r="G55" s="285">
        <f>IF($B55="",IFERROR(VLOOKUP($A55,SERVIÇOS!$A:$F,6,0),IFERROR(VLOOKUP($A55,$C:$J,8,0),"")),IFERROR(VLOOKUP($B55,INSUMOS!$A:$D,4,0),IFERROR(VLOOKUP($B55,#REF!,9,0),"")))</f>
        <v>286.10000000000002</v>
      </c>
      <c r="H55" s="286">
        <f>ROUND(IF($B55="",IFERROR(VLOOKUP($A55,SERVIÇOS!$A:$F,4,0),IFERROR(VLOOKUP($A55,$C:$J,6,0),)),IFERROR(VLOOKUP($B55,INSUMOS!$A:$D,4,0),IFERROR(VLOOKUP($B55,#REF!,9,0),)))*$F55,2)</f>
        <v>286.10000000000002</v>
      </c>
      <c r="I55" s="286">
        <f>ROUND(IF($B55="",IFERROR(VLOOKUP($A55,SERVIÇOS!$A:$F,5,0),IFERROR(VLOOKUP($A55,$C:$J,7,0),)),0)*$F55,2)</f>
        <v>0</v>
      </c>
      <c r="J55" s="287">
        <f t="shared" si="0"/>
        <v>286.10000000000002</v>
      </c>
      <c r="K55" s="288"/>
    </row>
    <row r="56" spans="1:11" s="289" customFormat="1">
      <c r="A56" s="279"/>
      <c r="B56" s="280">
        <v>20247</v>
      </c>
      <c r="C56" s="281"/>
      <c r="D56" s="282" t="str">
        <f>IF($B56="",IFERROR(VLOOKUP($A56,SERVIÇOS!$A:$F,2,0),IFERROR(VLOOKUP($A56,$C:$J,2,0),"")),IFERROR(VLOOKUP($B56,INSUMOS!$A:$D,2,0),IFERROR(VLOOKUP($B56,#REF!,2,0),"")))</f>
        <v>PREGO DE ACO POLIDO COM CABECA 15 X 15 (1 1/4 X 13)</v>
      </c>
      <c r="E56" s="283" t="str">
        <f>IF($B56="",IFERROR(VLOOKUP($A56,SERVIÇOS!$A:$F,3,0),IFERROR(VLOOKUP($A56,$C:$J,3,0),"")),IFERROR(VLOOKUP($B56,INSUMOS!$A:$D,3,0),IFERROR(VLOOKUP($B56,#REF!,5,0),"")))</f>
        <v xml:space="preserve">KG    </v>
      </c>
      <c r="F56" s="284">
        <v>0.61</v>
      </c>
      <c r="G56" s="285">
        <f>IF($B56="",IFERROR(VLOOKUP($A56,SERVIÇOS!$A:$F,6,0),IFERROR(VLOOKUP($A56,$C:$J,8,0),"")),IFERROR(VLOOKUP($B56,INSUMOS!$A:$D,4,0),IFERROR(VLOOKUP($B56,#REF!,9,0),"")))</f>
        <v>22.19</v>
      </c>
      <c r="H56" s="286">
        <f>ROUND(IF($B56="",IFERROR(VLOOKUP($A56,SERVIÇOS!$A:$F,4,0),IFERROR(VLOOKUP($A56,$C:$J,6,0),)),IFERROR(VLOOKUP($B56,INSUMOS!$A:$D,4,0),IFERROR(VLOOKUP($B56,#REF!,9,0),)))*$F56,2)</f>
        <v>13.54</v>
      </c>
      <c r="I56" s="286">
        <f>ROUND(IF($B56="",IFERROR(VLOOKUP($A56,SERVIÇOS!$A:$F,5,0),IFERROR(VLOOKUP($A56,$C:$J,7,0),)),0)*$F56,2)</f>
        <v>0</v>
      </c>
      <c r="J56" s="287">
        <f t="shared" si="0"/>
        <v>13.54</v>
      </c>
      <c r="K56" s="288"/>
    </row>
    <row r="57" spans="1:11" s="289" customFormat="1" ht="30">
      <c r="A57" s="279">
        <v>88631</v>
      </c>
      <c r="B57" s="280"/>
      <c r="C57" s="281"/>
      <c r="D57" s="282" t="str">
        <f>IF($B57="",IFERROR(VLOOKUP($A57,SERVIÇOS!$A:$F,2,0),IFERROR(VLOOKUP($A57,$C:$J,2,0),"")),IFERROR(VLOOKUP($B57,INSUMOS!$A:$D,2,0),IFERROR(VLOOKUP($B57,#REF!,2,0),"")))</f>
        <v>ARGAMASSA TRAÇO 1:4 (EM VOLUME DE CIMENTO E AREIA MÉDIA ÚMIDA), PREPARO MANUAL. AF_08/2019</v>
      </c>
      <c r="E57" s="283" t="str">
        <f>IF($B57="",IFERROR(VLOOKUP($A57,SERVIÇOS!$A:$F,3,0),IFERROR(VLOOKUP($A57,$C:$J,3,0),"")),IFERROR(VLOOKUP($B57,INSUMOS!$A:$D,3,0),IFERROR(VLOOKUP($B57,#REF!,5,0),"")))</f>
        <v>M3</v>
      </c>
      <c r="F57" s="284">
        <v>0.01</v>
      </c>
      <c r="G57" s="285">
        <f>IF($B57="",IFERROR(VLOOKUP($A57,SERVIÇOS!$A:$F,6,0),IFERROR(VLOOKUP($A57,$C:$J,8,0),"")),IFERROR(VLOOKUP($B57,INSUMOS!$A:$D,4,0),IFERROR(VLOOKUP($B57,#REF!,9,0),"")))</f>
        <v>485.95</v>
      </c>
      <c r="H57" s="286">
        <f>ROUND(IF($B57="",IFERROR(VLOOKUP($A57,SERVIÇOS!$A:$F,4,0),IFERROR(VLOOKUP($A57,$C:$J,6,0),)),IFERROR(VLOOKUP($B57,INSUMOS!$A:$D,4,0),IFERROR(VLOOKUP($B57,#REF!,9,0),)))*$F57,2)</f>
        <v>3.76</v>
      </c>
      <c r="I57" s="286">
        <f>ROUND(IF($B57="",IFERROR(VLOOKUP($A57,SERVIÇOS!$A:$F,5,0),IFERROR(VLOOKUP($A57,$C:$J,7,0),)),0)*$F57,2)</f>
        <v>1.1000000000000001</v>
      </c>
      <c r="J57" s="287">
        <f t="shared" si="0"/>
        <v>4.8599999999999994</v>
      </c>
      <c r="K57" s="288"/>
    </row>
    <row r="58" spans="1:11" s="289" customFormat="1" ht="60">
      <c r="A58" s="279"/>
      <c r="B58" s="280">
        <v>184</v>
      </c>
      <c r="C58" s="281"/>
      <c r="D58" s="282" t="str">
        <f>IF($B58="",IFERROR(VLOOKUP($A58,SERVIÇOS!$A:$F,2,0),IFERROR(VLOOKUP($A58,$C:$J,2,0),"")),IFERROR(VLOOKUP($B58,INSUMOS!$A:$D,2,0),IFERROR(VLOOKUP($B58,#REF!,2,0),"")))</f>
        <v>BATENTE / PORTAL / ADUELA / MARCO EM MADEIRA MACICA COM REBAIXO, E = *3* CM, L = *14* CM, PARA PORTAS DE  GIRO DE *60 CM A 120* CM  X *210* CM, PINUS / EUCALIPTO / VIROLA OU EQUIVALENTE DA REGIAO (NAO INCLUI ALIZARES)</v>
      </c>
      <c r="E58" s="283" t="str">
        <f>IF($B58="",IFERROR(VLOOKUP($A58,SERVIÇOS!$A:$F,3,0),IFERROR(VLOOKUP($A58,$C:$J,3,0),"")),IFERROR(VLOOKUP($B58,INSUMOS!$A:$D,3,0),IFERROR(VLOOKUP($B58,#REF!,5,0),"")))</f>
        <v xml:space="preserve">JG    </v>
      </c>
      <c r="F58" s="284">
        <v>1</v>
      </c>
      <c r="G58" s="285">
        <f>IF($B58="",IFERROR(VLOOKUP($A58,SERVIÇOS!$A:$F,6,0),IFERROR(VLOOKUP($A58,$C:$J,8,0),"")),IFERROR(VLOOKUP($B58,INSUMOS!$A:$D,4,0),IFERROR(VLOOKUP($B58,#REF!,9,0),"")))</f>
        <v>126.62</v>
      </c>
      <c r="H58" s="286">
        <f>ROUND(IF($B58="",IFERROR(VLOOKUP($A58,SERVIÇOS!$A:$F,4,0),IFERROR(VLOOKUP($A58,$C:$J,6,0),)),IFERROR(VLOOKUP($B58,INSUMOS!$A:$D,4,0),IFERROR(VLOOKUP($B58,#REF!,9,0),)))*$F58,2)</f>
        <v>126.62</v>
      </c>
      <c r="I58" s="286">
        <f>ROUND(IF($B58="",IFERROR(VLOOKUP($A58,SERVIÇOS!$A:$F,5,0),IFERROR(VLOOKUP($A58,$C:$J,7,0),)),0)*$F58,2)</f>
        <v>0</v>
      </c>
      <c r="J58" s="287">
        <f t="shared" si="0"/>
        <v>126.62</v>
      </c>
      <c r="K58" s="288"/>
    </row>
    <row r="59" spans="1:11" s="289" customFormat="1" ht="45">
      <c r="A59" s="279"/>
      <c r="B59" s="280">
        <v>20017</v>
      </c>
      <c r="C59" s="281"/>
      <c r="D59" s="282" t="str">
        <f>IF($B59="",IFERROR(VLOOKUP($A59,SERVIÇOS!$A:$F,2,0),IFERROR(VLOOKUP($A59,$C:$J,2,0),"")),IFERROR(VLOOKUP($B59,INSUMOS!$A:$D,2,0),IFERROR(VLOOKUP($B59,#REF!,2,0),"")))</f>
        <v>GUARNICAO / ALIZAR / VISTA LISA EM MADEIRA MACICA, PARA PORTA  , E = *1* CM, L = *5* CM, CEDRINHO / ANGELIM COMERCIAL / TAURI/ CURUPIXA / PEROBA / CUMARU OU EQUIVALENTE DA REGIAO</v>
      </c>
      <c r="E59" s="283" t="str">
        <f>IF($B59="",IFERROR(VLOOKUP($A59,SERVIÇOS!$A:$F,3,0),IFERROR(VLOOKUP($A59,$C:$J,3,0),"")),IFERROR(VLOOKUP($B59,INSUMOS!$A:$D,3,0),IFERROR(VLOOKUP($B59,#REF!,5,0),"")))</f>
        <v xml:space="preserve">M     </v>
      </c>
      <c r="F59" s="284">
        <v>10.4</v>
      </c>
      <c r="G59" s="285">
        <f>IF($B59="",IFERROR(VLOOKUP($A59,SERVIÇOS!$A:$F,6,0),IFERROR(VLOOKUP($A59,$C:$J,8,0),"")),IFERROR(VLOOKUP($B59,INSUMOS!$A:$D,4,0),IFERROR(VLOOKUP($B59,#REF!,9,0),"")))</f>
        <v>7.43</v>
      </c>
      <c r="H59" s="286">
        <f>ROUND(IF($B59="",IFERROR(VLOOKUP($A59,SERVIÇOS!$A:$F,4,0),IFERROR(VLOOKUP($A59,$C:$J,6,0),)),IFERROR(VLOOKUP($B59,INSUMOS!$A:$D,4,0),IFERROR(VLOOKUP($B59,#REF!,9,0),)))*$F59,2)</f>
        <v>77.27</v>
      </c>
      <c r="I59" s="286">
        <f>ROUND(IF($B59="",IFERROR(VLOOKUP($A59,SERVIÇOS!$A:$F,5,0),IFERROR(VLOOKUP($A59,$C:$J,7,0),)),0)*$F59,2)</f>
        <v>0</v>
      </c>
      <c r="J59" s="287">
        <f t="shared" si="0"/>
        <v>77.27</v>
      </c>
      <c r="K59" s="288"/>
    </row>
    <row r="60" spans="1:11" s="289" customFormat="1" ht="30">
      <c r="A60" s="279"/>
      <c r="B60" s="280">
        <v>2420</v>
      </c>
      <c r="C60" s="281"/>
      <c r="D60" s="282" t="str">
        <f>IF($B60="",IFERROR(VLOOKUP($A60,SERVIÇOS!$A:$F,2,0),IFERROR(VLOOKUP($A60,$C:$J,2,0),"")),IFERROR(VLOOKUP($B60,INSUMOS!$A:$D,2,0),IFERROR(VLOOKUP($B60,#REF!,2,0),"")))</f>
        <v>DOBRADICA EM ACO/FERRO, 3" X 2 1/2", E= 1,9 A 2 MM, SEM ANEL,  CROMADO OU ZINCADO, TAMPA BOLA, COM PARAFUSOS</v>
      </c>
      <c r="E60" s="283" t="str">
        <f>IF($B60="",IFERROR(VLOOKUP($A60,SERVIÇOS!$A:$F,3,0),IFERROR(VLOOKUP($A60,$C:$J,3,0),"")),IFERROR(VLOOKUP($B60,INSUMOS!$A:$D,3,0),IFERROR(VLOOKUP($B60,#REF!,5,0),"")))</f>
        <v xml:space="preserve">UN    </v>
      </c>
      <c r="F60" s="284">
        <v>3</v>
      </c>
      <c r="G60" s="285">
        <f>IF($B60="",IFERROR(VLOOKUP($A60,SERVIÇOS!$A:$F,6,0),IFERROR(VLOOKUP($A60,$C:$J,8,0),"")),IFERROR(VLOOKUP($B60,INSUMOS!$A:$D,4,0),IFERROR(VLOOKUP($B60,#REF!,9,0),"")))</f>
        <v>7.9</v>
      </c>
      <c r="H60" s="286">
        <f>ROUND(IF($B60="",IFERROR(VLOOKUP($A60,SERVIÇOS!$A:$F,4,0),IFERROR(VLOOKUP($A60,$C:$J,6,0),)),IFERROR(VLOOKUP($B60,INSUMOS!$A:$D,4,0),IFERROR(VLOOKUP($B60,#REF!,9,0),)))*$F60,2)</f>
        <v>23.7</v>
      </c>
      <c r="I60" s="286">
        <f>ROUND(IF($B60="",IFERROR(VLOOKUP($A60,SERVIÇOS!$A:$F,5,0),IFERROR(VLOOKUP($A60,$C:$J,7,0),)),0)*$F60,2)</f>
        <v>0</v>
      </c>
      <c r="J60" s="287">
        <f t="shared" si="0"/>
        <v>23.7</v>
      </c>
      <c r="K60" s="288"/>
    </row>
    <row r="61" spans="1:11" s="3" customFormat="1" ht="31.5">
      <c r="A61" s="271"/>
      <c r="B61" s="271"/>
      <c r="C61" s="272" t="s">
        <v>305</v>
      </c>
      <c r="D61" s="273" t="s">
        <v>710</v>
      </c>
      <c r="E61" s="274" t="s">
        <v>709</v>
      </c>
      <c r="F61" s="275"/>
      <c r="G61" s="276"/>
      <c r="H61" s="277">
        <f>ROUND(SUM(H62:H71),2)</f>
        <v>657.64</v>
      </c>
      <c r="I61" s="277">
        <f>ROUND(SUM(I62:I71),2)</f>
        <v>113.54</v>
      </c>
      <c r="J61" s="277">
        <f t="shared" si="0"/>
        <v>771.18</v>
      </c>
      <c r="K61" s="278"/>
    </row>
    <row r="62" spans="1:11" s="289" customFormat="1">
      <c r="A62" s="279">
        <v>88242</v>
      </c>
      <c r="B62" s="280"/>
      <c r="C62" s="281"/>
      <c r="D62" s="282" t="str">
        <f>IF($B62="",IFERROR(VLOOKUP($A62,SERVIÇOS!$A:$F,2,0),IFERROR(VLOOKUP($A62,$C:$J,2,0),"")),IFERROR(VLOOKUP($B62,INSUMOS!$A:$D,2,0),IFERROR(VLOOKUP($B62,#REF!,2,0),"")))</f>
        <v>AJUDANTE DE PEDREIRO COM ENCARGOS COMPLEMENTARES</v>
      </c>
      <c r="E62" s="283" t="str">
        <f>IF($B62="",IFERROR(VLOOKUP($A62,SERVIÇOS!$A:$F,3,0),IFERROR(VLOOKUP($A62,$C:$J,3,0),"")),IFERROR(VLOOKUP($B62,INSUMOS!$A:$D,3,0),IFERROR(VLOOKUP($B62,#REF!,5,0),"")))</f>
        <v>H</v>
      </c>
      <c r="F62" s="284">
        <v>3.5</v>
      </c>
      <c r="G62" s="285">
        <f>IF($B62="",IFERROR(VLOOKUP($A62,SERVIÇOS!$A:$F,6,0),IFERROR(VLOOKUP($A62,$C:$J,8,0),"")),IFERROR(VLOOKUP($B62,INSUMOS!$A:$D,4,0),IFERROR(VLOOKUP($B62,#REF!,9,0),"")))</f>
        <v>19.809999999999999</v>
      </c>
      <c r="H62" s="286">
        <f>ROUND(IF($B62="",IFERROR(VLOOKUP($A62,SERVIÇOS!$A:$F,4,0),IFERROR(VLOOKUP($A62,$C:$J,6,0),)),IFERROR(VLOOKUP($B62,INSUMOS!$A:$D,4,0),IFERROR(VLOOKUP($B62,#REF!,9,0),)))*$F62,2)</f>
        <v>23.24</v>
      </c>
      <c r="I62" s="286">
        <f>ROUND(IF($B62="",IFERROR(VLOOKUP($A62,SERVIÇOS!$A:$F,5,0),IFERROR(VLOOKUP($A62,$C:$J,7,0),)),0)*$F62,2)</f>
        <v>46.1</v>
      </c>
      <c r="J62" s="287">
        <f t="shared" si="0"/>
        <v>69.34</v>
      </c>
      <c r="K62" s="288"/>
    </row>
    <row r="63" spans="1:11" s="289" customFormat="1">
      <c r="A63" s="279">
        <v>88309</v>
      </c>
      <c r="B63" s="280"/>
      <c r="C63" s="281"/>
      <c r="D63" s="282" t="str">
        <f>IF($B63="",IFERROR(VLOOKUP($A63,SERVIÇOS!$A:$F,2,0),IFERROR(VLOOKUP($A63,$C:$J,2,0),"")),IFERROR(VLOOKUP($B63,INSUMOS!$A:$D,2,0),IFERROR(VLOOKUP($B63,#REF!,2,0),"")))</f>
        <v>PEDREIRO COM ENCARGOS COMPLEMENTARES</v>
      </c>
      <c r="E63" s="283" t="str">
        <f>IF($B63="",IFERROR(VLOOKUP($A63,SERVIÇOS!$A:$F,3,0),IFERROR(VLOOKUP($A63,$C:$J,3,0),"")),IFERROR(VLOOKUP($B63,INSUMOS!$A:$D,3,0),IFERROR(VLOOKUP($B63,#REF!,5,0),"")))</f>
        <v>H</v>
      </c>
      <c r="F63" s="284">
        <v>1.45</v>
      </c>
      <c r="G63" s="285">
        <f>IF($B63="",IFERROR(VLOOKUP($A63,SERVIÇOS!$A:$F,6,0),IFERROR(VLOOKUP($A63,$C:$J,8,0),"")),IFERROR(VLOOKUP($B63,INSUMOS!$A:$D,4,0),IFERROR(VLOOKUP($B63,#REF!,9,0),"")))</f>
        <v>25.41</v>
      </c>
      <c r="H63" s="286">
        <f>ROUND(IF($B63="",IFERROR(VLOOKUP($A63,SERVIÇOS!$A:$F,4,0),IFERROR(VLOOKUP($A63,$C:$J,6,0),)),IFERROR(VLOOKUP($B63,INSUMOS!$A:$D,4,0),IFERROR(VLOOKUP($B63,#REF!,9,0),)))*$F63,2)</f>
        <v>9.6300000000000008</v>
      </c>
      <c r="I63" s="286">
        <f>ROUND(IF($B63="",IFERROR(VLOOKUP($A63,SERVIÇOS!$A:$F,5,0),IFERROR(VLOOKUP($A63,$C:$J,7,0),)),0)*$F63,2)</f>
        <v>27.22</v>
      </c>
      <c r="J63" s="287">
        <f t="shared" si="0"/>
        <v>36.85</v>
      </c>
      <c r="K63" s="288"/>
    </row>
    <row r="64" spans="1:11" s="289" customFormat="1">
      <c r="A64" s="279">
        <v>88262</v>
      </c>
      <c r="B64" s="280"/>
      <c r="C64" s="281"/>
      <c r="D64" s="282" t="str">
        <f>IF($B64="",IFERROR(VLOOKUP($A64,SERVIÇOS!$A:$F,2,0),IFERROR(VLOOKUP($A64,$C:$J,2,0),"")),IFERROR(VLOOKUP($B64,INSUMOS!$A:$D,2,0),IFERROR(VLOOKUP($B64,#REF!,2,0),"")))</f>
        <v>CARPINTEIRO DE FORMAS COM ENCARGOS COMPLEMENTARES</v>
      </c>
      <c r="E64" s="283" t="str">
        <f>IF($B64="",IFERROR(VLOOKUP($A64,SERVIÇOS!$A:$F,3,0),IFERROR(VLOOKUP($A64,$C:$J,3,0),"")),IFERROR(VLOOKUP($B64,INSUMOS!$A:$D,3,0),IFERROR(VLOOKUP($B64,#REF!,5,0),"")))</f>
        <v>H</v>
      </c>
      <c r="F64" s="284">
        <v>2.1</v>
      </c>
      <c r="G64" s="285">
        <f>IF($B64="",IFERROR(VLOOKUP($A64,SERVIÇOS!$A:$F,6,0),IFERROR(VLOOKUP($A64,$C:$J,8,0),"")),IFERROR(VLOOKUP($B64,INSUMOS!$A:$D,4,0),IFERROR(VLOOKUP($B64,#REF!,9,0),"")))</f>
        <v>25.15</v>
      </c>
      <c r="H64" s="286">
        <f>ROUND(IF($B64="",IFERROR(VLOOKUP($A64,SERVIÇOS!$A:$F,4,0),IFERROR(VLOOKUP($A64,$C:$J,6,0),)),IFERROR(VLOOKUP($B64,INSUMOS!$A:$D,4,0),IFERROR(VLOOKUP($B64,#REF!,9,0),)))*$F64,2)</f>
        <v>13.69</v>
      </c>
      <c r="I64" s="286">
        <f>ROUND(IF($B64="",IFERROR(VLOOKUP($A64,SERVIÇOS!$A:$F,5,0),IFERROR(VLOOKUP($A64,$C:$J,7,0),)),0)*$F64,2)</f>
        <v>39.119999999999997</v>
      </c>
      <c r="J64" s="287">
        <f t="shared" si="0"/>
        <v>52.809999999999995</v>
      </c>
      <c r="K64" s="288"/>
    </row>
    <row r="65" spans="1:11" s="289" customFormat="1" ht="60">
      <c r="A65" s="279"/>
      <c r="B65" s="280">
        <v>4987</v>
      </c>
      <c r="C65" s="281"/>
      <c r="D65" s="282" t="str">
        <f>IF($B65="",IFERROR(VLOOKUP($A65,SERVIÇOS!$A:$F,2,0),IFERROR(VLOOKUP($A65,$C:$J,2,0),"")),IFERROR(VLOOKUP($B65,INSUMOS!$A:$D,2,0),IFERROR(VLOOKUP($B65,#REF!,2,0),"")))</f>
        <v>PORTA DE ABRIR / GIRO, DE MADEIRA FOLHA MEDIA (NBR 15930) DE 900 X 2100 MM, DE 35 MM A 40 MM DE ESPESSURA, NUCLEO SEMI-SOLIDO (SARRAFEADO), CAPA LISA EM HDF, ACABAMENTO EM LAMINADO NATURAL PARA VERNIZ</v>
      </c>
      <c r="E65" s="283" t="str">
        <f>IF($B65="",IFERROR(VLOOKUP($A65,SERVIÇOS!$A:$F,3,0),IFERROR(VLOOKUP($A65,$C:$J,3,0),"")),IFERROR(VLOOKUP($B65,INSUMOS!$A:$D,3,0),IFERROR(VLOOKUP($B65,#REF!,5,0),"")))</f>
        <v xml:space="preserve">UN    </v>
      </c>
      <c r="F65" s="284">
        <v>1</v>
      </c>
      <c r="G65" s="285">
        <f>IF($B65="",IFERROR(VLOOKUP($A65,SERVIÇOS!$A:$F,6,0),IFERROR(VLOOKUP($A65,$C:$J,8,0),"")),IFERROR(VLOOKUP($B65,INSUMOS!$A:$D,4,0),IFERROR(VLOOKUP($B65,#REF!,9,0),"")))</f>
        <v>267.10000000000002</v>
      </c>
      <c r="H65" s="286">
        <f>ROUND(IF($B65="",IFERROR(VLOOKUP($A65,SERVIÇOS!$A:$F,4,0),IFERROR(VLOOKUP($A65,$C:$J,6,0),)),IFERROR(VLOOKUP($B65,INSUMOS!$A:$D,4,0),IFERROR(VLOOKUP($B65,#REF!,9,0),)))*$F65,2)</f>
        <v>267.10000000000002</v>
      </c>
      <c r="I65" s="286">
        <f>ROUND(IF($B65="",IFERROR(VLOOKUP($A65,SERVIÇOS!$A:$F,5,0),IFERROR(VLOOKUP($A65,$C:$J,7,0),)),0)*$F65,2)</f>
        <v>0</v>
      </c>
      <c r="J65" s="287">
        <f t="shared" si="0"/>
        <v>267.10000000000002</v>
      </c>
      <c r="K65" s="288"/>
    </row>
    <row r="66" spans="1:11" s="289" customFormat="1" ht="60">
      <c r="A66" s="279"/>
      <c r="B66" s="280">
        <v>184</v>
      </c>
      <c r="C66" s="281"/>
      <c r="D66" s="282" t="str">
        <f>IF($B66="",IFERROR(VLOOKUP($A66,SERVIÇOS!$A:$F,2,0),IFERROR(VLOOKUP($A66,$C:$J,2,0),"")),IFERROR(VLOOKUP($B66,INSUMOS!$A:$D,2,0),IFERROR(VLOOKUP($B66,#REF!,2,0),"")))</f>
        <v>BATENTE / PORTAL / ADUELA / MARCO EM MADEIRA MACICA COM REBAIXO, E = *3* CM, L = *14* CM, PARA PORTAS DE  GIRO DE *60 CM A 120* CM  X *210* CM, PINUS / EUCALIPTO / VIROLA OU EQUIVALENTE DA REGIAO (NAO INCLUI ALIZARES)</v>
      </c>
      <c r="E66" s="283" t="str">
        <f>IF($B66="",IFERROR(VLOOKUP($A66,SERVIÇOS!$A:$F,3,0),IFERROR(VLOOKUP($A66,$C:$J,3,0),"")),IFERROR(VLOOKUP($B66,INSUMOS!$A:$D,3,0),IFERROR(VLOOKUP($B66,#REF!,5,0),"")))</f>
        <v xml:space="preserve">JG    </v>
      </c>
      <c r="F66" s="284">
        <v>1</v>
      </c>
      <c r="G66" s="285">
        <f>IF($B66="",IFERROR(VLOOKUP($A66,SERVIÇOS!$A:$F,6,0),IFERROR(VLOOKUP($A66,$C:$J,8,0),"")),IFERROR(VLOOKUP($B66,INSUMOS!$A:$D,4,0),IFERROR(VLOOKUP($B66,#REF!,9,0),"")))</f>
        <v>126.62</v>
      </c>
      <c r="H66" s="286">
        <f>ROUND(IF($B66="",IFERROR(VLOOKUP($A66,SERVIÇOS!$A:$F,4,0),IFERROR(VLOOKUP($A66,$C:$J,6,0),)),IFERROR(VLOOKUP($B66,INSUMOS!$A:$D,4,0),IFERROR(VLOOKUP($B66,#REF!,9,0),)))*$F66,2)</f>
        <v>126.62</v>
      </c>
      <c r="I66" s="286">
        <f>ROUND(IF($B66="",IFERROR(VLOOKUP($A66,SERVIÇOS!$A:$F,5,0),IFERROR(VLOOKUP($A66,$C:$J,7,0),)),0)*$F66,2)</f>
        <v>0</v>
      </c>
      <c r="J66" s="287">
        <f t="shared" si="0"/>
        <v>126.62</v>
      </c>
      <c r="K66" s="288"/>
    </row>
    <row r="67" spans="1:11" s="289" customFormat="1">
      <c r="A67" s="279"/>
      <c r="B67" s="280">
        <v>20247</v>
      </c>
      <c r="C67" s="281"/>
      <c r="D67" s="282" t="str">
        <f>IF($B67="",IFERROR(VLOOKUP($A67,SERVIÇOS!$A:$F,2,0),IFERROR(VLOOKUP($A67,$C:$J,2,0),"")),IFERROR(VLOOKUP($B67,INSUMOS!$A:$D,2,0),IFERROR(VLOOKUP($B67,#REF!,2,0),"")))</f>
        <v>PREGO DE ACO POLIDO COM CABECA 15 X 15 (1 1/4 X 13)</v>
      </c>
      <c r="E67" s="283" t="str">
        <f>IF($B67="",IFERROR(VLOOKUP($A67,SERVIÇOS!$A:$F,3,0),IFERROR(VLOOKUP($A67,$C:$J,3,0),"")),IFERROR(VLOOKUP($B67,INSUMOS!$A:$D,3,0),IFERROR(VLOOKUP($B67,#REF!,5,0),"")))</f>
        <v xml:space="preserve">KG    </v>
      </c>
      <c r="F67" s="284">
        <v>0.61</v>
      </c>
      <c r="G67" s="285">
        <f>IF($B67="",IFERROR(VLOOKUP($A67,SERVIÇOS!$A:$F,6,0),IFERROR(VLOOKUP($A67,$C:$J,8,0),"")),IFERROR(VLOOKUP($B67,INSUMOS!$A:$D,4,0),IFERROR(VLOOKUP($B67,#REF!,9,0),"")))</f>
        <v>22.19</v>
      </c>
      <c r="H67" s="286">
        <f>ROUND(IF($B67="",IFERROR(VLOOKUP($A67,SERVIÇOS!$A:$F,4,0),IFERROR(VLOOKUP($A67,$C:$J,6,0),)),IFERROR(VLOOKUP($B67,INSUMOS!$A:$D,4,0),IFERROR(VLOOKUP($B67,#REF!,9,0),)))*$F67,2)</f>
        <v>13.54</v>
      </c>
      <c r="I67" s="286">
        <f>ROUND(IF($B67="",IFERROR(VLOOKUP($A67,SERVIÇOS!$A:$F,5,0),IFERROR(VLOOKUP($A67,$C:$J,7,0),)),0)*$F67,2)</f>
        <v>0</v>
      </c>
      <c r="J67" s="287">
        <f t="shared" si="0"/>
        <v>13.54</v>
      </c>
      <c r="K67" s="288"/>
    </row>
    <row r="68" spans="1:11" s="289" customFormat="1" ht="45">
      <c r="A68" s="279"/>
      <c r="B68" s="280">
        <v>20017</v>
      </c>
      <c r="C68" s="281"/>
      <c r="D68" s="282" t="str">
        <f>IF($B68="",IFERROR(VLOOKUP($A68,SERVIÇOS!$A:$F,2,0),IFERROR(VLOOKUP($A68,$C:$J,2,0),"")),IFERROR(VLOOKUP($B68,INSUMOS!$A:$D,2,0),IFERROR(VLOOKUP($B68,#REF!,2,0),"")))</f>
        <v>GUARNICAO / ALIZAR / VISTA LISA EM MADEIRA MACICA, PARA PORTA  , E = *1* CM, L = *5* CM, CEDRINHO / ANGELIM COMERCIAL / TAURI/ CURUPIXA / PEROBA / CUMARU OU EQUIVALENTE DA REGIAO</v>
      </c>
      <c r="E68" s="283" t="str">
        <f>IF($B68="",IFERROR(VLOOKUP($A68,SERVIÇOS!$A:$F,3,0),IFERROR(VLOOKUP($A68,$C:$J,3,0),"")),IFERROR(VLOOKUP($B68,INSUMOS!$A:$D,3,0),IFERROR(VLOOKUP($B68,#REF!,5,0),"")))</f>
        <v xml:space="preserve">M     </v>
      </c>
      <c r="F68" s="284">
        <v>10.199999999999999</v>
      </c>
      <c r="G68" s="285">
        <f>IF($B68="",IFERROR(VLOOKUP($A68,SERVIÇOS!$A:$F,6,0),IFERROR(VLOOKUP($A68,$C:$J,8,0),"")),IFERROR(VLOOKUP($B68,INSUMOS!$A:$D,4,0),IFERROR(VLOOKUP($B68,#REF!,9,0),"")))</f>
        <v>7.43</v>
      </c>
      <c r="H68" s="286">
        <f>ROUND(IF($B68="",IFERROR(VLOOKUP($A68,SERVIÇOS!$A:$F,4,0),IFERROR(VLOOKUP($A68,$C:$J,6,0),)),IFERROR(VLOOKUP($B68,INSUMOS!$A:$D,4,0),IFERROR(VLOOKUP($B68,#REF!,9,0),)))*$F68,2)</f>
        <v>75.790000000000006</v>
      </c>
      <c r="I68" s="286">
        <f>ROUND(IF($B68="",IFERROR(VLOOKUP($A68,SERVIÇOS!$A:$F,5,0),IFERROR(VLOOKUP($A68,$C:$J,7,0),)),0)*$F68,2)</f>
        <v>0</v>
      </c>
      <c r="J68" s="287">
        <f t="shared" si="0"/>
        <v>75.790000000000006</v>
      </c>
      <c r="K68" s="288"/>
    </row>
    <row r="69" spans="1:11" s="289" customFormat="1" ht="45">
      <c r="A69" s="279"/>
      <c r="B69" s="280">
        <v>43612</v>
      </c>
      <c r="C69" s="281"/>
      <c r="D69" s="282" t="str">
        <f>IF($B69="",IFERROR(VLOOKUP($A69,SERVIÇOS!$A:$F,2,0),IFERROR(VLOOKUP($A69,$C:$J,2,0),"")),IFERROR(VLOOKUP($B69,INSUMOS!$A:$D,2,0),IFERROR(VLOOKUP($B69,#REF!,2,0),"")))</f>
        <v>FECHADRUA BICO DE PAPAGAIO PARA PORTA DE CORRER EXTERNA, EM ACO INOX COM ACABAMENTO CROMADO, MAQUINA COM 45 MM, INCLUINDO CHAVE TIPO CILINDRO</v>
      </c>
      <c r="E69" s="283" t="str">
        <f>IF($B69="",IFERROR(VLOOKUP($A69,SERVIÇOS!$A:$F,3,0),IFERROR(VLOOKUP($A69,$C:$J,3,0),"")),IFERROR(VLOOKUP($B69,INSUMOS!$A:$D,3,0),IFERROR(VLOOKUP($B69,#REF!,5,0),"")))</f>
        <v xml:space="preserve">CJ    </v>
      </c>
      <c r="F69" s="284">
        <v>1</v>
      </c>
      <c r="G69" s="285">
        <f>IF($B69="",IFERROR(VLOOKUP($A69,SERVIÇOS!$A:$F,6,0),IFERROR(VLOOKUP($A69,$C:$J,8,0),"")),IFERROR(VLOOKUP($B69,INSUMOS!$A:$D,4,0),IFERROR(VLOOKUP($B69,#REF!,9,0),"")))</f>
        <v>90.99</v>
      </c>
      <c r="H69" s="286">
        <f>ROUND(IF($B69="",IFERROR(VLOOKUP($A69,SERVIÇOS!$A:$F,4,0),IFERROR(VLOOKUP($A69,$C:$J,6,0),)),IFERROR(VLOOKUP($B69,INSUMOS!$A:$D,4,0),IFERROR(VLOOKUP($B69,#REF!,9,0),)))*$F69,2)</f>
        <v>90.99</v>
      </c>
      <c r="I69" s="286">
        <f>ROUND(IF($B69="",IFERROR(VLOOKUP($A69,SERVIÇOS!$A:$F,5,0),IFERROR(VLOOKUP($A69,$C:$J,7,0),)),0)*$F69,2)</f>
        <v>0</v>
      </c>
      <c r="J69" s="287">
        <f t="shared" si="0"/>
        <v>90.99</v>
      </c>
      <c r="K69" s="288"/>
    </row>
    <row r="70" spans="1:11" s="289" customFormat="1" ht="30">
      <c r="A70" s="279">
        <v>88631</v>
      </c>
      <c r="B70" s="280"/>
      <c r="C70" s="281"/>
      <c r="D70" s="282" t="str">
        <f>IF($B70="",IFERROR(VLOOKUP($A70,SERVIÇOS!$A:$F,2,0),IFERROR(VLOOKUP($A70,$C:$J,2,0),"")),IFERROR(VLOOKUP($B70,INSUMOS!$A:$D,2,0),IFERROR(VLOOKUP($B70,#REF!,2,0),"")))</f>
        <v>ARGAMASSA TRAÇO 1:4 (EM VOLUME DE CIMENTO E AREIA MÉDIA ÚMIDA), PREPARO MANUAL. AF_08/2019</v>
      </c>
      <c r="E70" s="283" t="str">
        <f>IF($B70="",IFERROR(VLOOKUP($A70,SERVIÇOS!$A:$F,3,0),IFERROR(VLOOKUP($A70,$C:$J,3,0),"")),IFERROR(VLOOKUP($B70,INSUMOS!$A:$D,3,0),IFERROR(VLOOKUP($B70,#REF!,5,0),"")))</f>
        <v>M3</v>
      </c>
      <c r="F70" s="284">
        <v>0.01</v>
      </c>
      <c r="G70" s="285">
        <f>IF($B70="",IFERROR(VLOOKUP($A70,SERVIÇOS!$A:$F,6,0),IFERROR(VLOOKUP($A70,$C:$J,8,0),"")),IFERROR(VLOOKUP($B70,INSUMOS!$A:$D,4,0),IFERROR(VLOOKUP($B70,#REF!,9,0),"")))</f>
        <v>485.95</v>
      </c>
      <c r="H70" s="286">
        <f>ROUND(IF($B70="",IFERROR(VLOOKUP($A70,SERVIÇOS!$A:$F,4,0),IFERROR(VLOOKUP($A70,$C:$J,6,0),)),IFERROR(VLOOKUP($B70,INSUMOS!$A:$D,4,0),IFERROR(VLOOKUP($B70,#REF!,9,0),)))*$F70,2)</f>
        <v>3.76</v>
      </c>
      <c r="I70" s="286">
        <f>ROUND(IF($B70="",IFERROR(VLOOKUP($A70,SERVIÇOS!$A:$F,5,0),IFERROR(VLOOKUP($A70,$C:$J,7,0),)),0)*$F70,2)</f>
        <v>1.1000000000000001</v>
      </c>
      <c r="J70" s="287">
        <f t="shared" si="0"/>
        <v>4.8599999999999994</v>
      </c>
      <c r="K70" s="288"/>
    </row>
    <row r="71" spans="1:11" s="289" customFormat="1" ht="30">
      <c r="A71" s="279"/>
      <c r="B71" s="280">
        <v>11581</v>
      </c>
      <c r="C71" s="281"/>
      <c r="D71" s="282" t="str">
        <f>IF($B71="",IFERROR(VLOOKUP($A71,SERVIÇOS!$A:$F,2,0),IFERROR(VLOOKUP($A71,$C:$J,2,0),"")),IFERROR(VLOOKUP($B71,INSUMOS!$A:$D,2,0),IFERROR(VLOOKUP($B71,#REF!,2,0),"")))</f>
        <v>TRILHO PANTOGRAFICO CONCAVO, TIPO U, EM ALUMINIO, COM DIMENSOES DE APROX *35 X 35* MM, PARA ROLDANA DE PORTA DE CORRER</v>
      </c>
      <c r="E71" s="283" t="str">
        <f>IF($B71="",IFERROR(VLOOKUP($A71,SERVIÇOS!$A:$F,3,0),IFERROR(VLOOKUP($A71,$C:$J,3,0),"")),IFERROR(VLOOKUP($B71,INSUMOS!$A:$D,3,0),IFERROR(VLOOKUP($B71,#REF!,5,0),"")))</f>
        <v xml:space="preserve">M     </v>
      </c>
      <c r="F71" s="284">
        <v>1.8</v>
      </c>
      <c r="G71" s="285">
        <f>IF($B71="",IFERROR(VLOOKUP($A71,SERVIÇOS!$A:$F,6,0),IFERROR(VLOOKUP($A71,$C:$J,8,0),"")),IFERROR(VLOOKUP($B71,INSUMOS!$A:$D,4,0),IFERROR(VLOOKUP($B71,#REF!,9,0),"")))</f>
        <v>18.489999999999998</v>
      </c>
      <c r="H71" s="286">
        <f>ROUND(IF($B71="",IFERROR(VLOOKUP($A71,SERVIÇOS!$A:$F,4,0),IFERROR(VLOOKUP($A71,$C:$J,6,0),)),IFERROR(VLOOKUP($B71,INSUMOS!$A:$D,4,0),IFERROR(VLOOKUP($B71,#REF!,9,0),)))*$F71,2)</f>
        <v>33.28</v>
      </c>
      <c r="I71" s="286">
        <f>ROUND(IF($B71="",IFERROR(VLOOKUP($A71,SERVIÇOS!$A:$F,5,0),IFERROR(VLOOKUP($A71,$C:$J,7,0),)),0)*$F71,2)</f>
        <v>0</v>
      </c>
      <c r="J71" s="287">
        <f t="shared" si="0"/>
        <v>33.28</v>
      </c>
      <c r="K71" s="288"/>
    </row>
    <row r="72" spans="1:11" s="3" customFormat="1" ht="31.5">
      <c r="A72" s="271"/>
      <c r="B72" s="271"/>
      <c r="C72" s="272" t="s">
        <v>307</v>
      </c>
      <c r="D72" s="273" t="s">
        <v>711</v>
      </c>
      <c r="E72" s="274" t="s">
        <v>709</v>
      </c>
      <c r="F72" s="275"/>
      <c r="G72" s="276"/>
      <c r="H72" s="277">
        <f>ROUND(SUM(H73:H75),2)</f>
        <v>180.44</v>
      </c>
      <c r="I72" s="277">
        <f>ROUND(SUM(I73:I75),2)</f>
        <v>51.97</v>
      </c>
      <c r="J72" s="277">
        <f t="shared" si="0"/>
        <v>232.41</v>
      </c>
      <c r="K72" s="278"/>
    </row>
    <row r="73" spans="1:11" s="289" customFormat="1">
      <c r="A73" s="279">
        <v>88239</v>
      </c>
      <c r="B73" s="280"/>
      <c r="C73" s="281"/>
      <c r="D73" s="282" t="str">
        <f>IF($B73="",IFERROR(VLOOKUP($A73,SERVIÇOS!$A:$F,2,0),IFERROR(VLOOKUP($A73,$C:$J,2,0),"")),IFERROR(VLOOKUP($B73,INSUMOS!$A:$D,2,0),IFERROR(VLOOKUP($B73,#REF!,2,0),"")))</f>
        <v>AJUDANTE DE CARPINTEIRO COM ENCARGOS COMPLEMENTARES</v>
      </c>
      <c r="E73" s="283" t="str">
        <f>IF($B73="",IFERROR(VLOOKUP($A73,SERVIÇOS!$A:$F,3,0),IFERROR(VLOOKUP($A73,$C:$J,3,0),"")),IFERROR(VLOOKUP($B73,INSUMOS!$A:$D,3,0),IFERROR(VLOOKUP($B73,#REF!,5,0),"")))</f>
        <v>H</v>
      </c>
      <c r="F73" s="284">
        <v>1</v>
      </c>
      <c r="G73" s="285">
        <f>IF($B73="",IFERROR(VLOOKUP($A73,SERVIÇOS!$A:$F,6,0),IFERROR(VLOOKUP($A73,$C:$J,8,0),"")),IFERROR(VLOOKUP($B73,INSUMOS!$A:$D,4,0),IFERROR(VLOOKUP($B73,#REF!,9,0),"")))</f>
        <v>21.23</v>
      </c>
      <c r="H73" s="286">
        <f>ROUND(IF($B73="",IFERROR(VLOOKUP($A73,SERVIÇOS!$A:$F,4,0),IFERROR(VLOOKUP($A73,$C:$J,6,0),)),IFERROR(VLOOKUP($B73,INSUMOS!$A:$D,4,0),IFERROR(VLOOKUP($B73,#REF!,9,0),)))*$F73,2)</f>
        <v>6.52</v>
      </c>
      <c r="I73" s="286">
        <f>ROUND(IF($B73="",IFERROR(VLOOKUP($A73,SERVIÇOS!$A:$F,5,0),IFERROR(VLOOKUP($A73,$C:$J,7,0),)),0)*$F73,2)</f>
        <v>14.71</v>
      </c>
      <c r="J73" s="287">
        <f t="shared" ref="J73:J136" si="1">H73+I73</f>
        <v>21.23</v>
      </c>
      <c r="K73" s="288"/>
    </row>
    <row r="74" spans="1:11" s="289" customFormat="1">
      <c r="A74" s="279">
        <v>88262</v>
      </c>
      <c r="B74" s="280"/>
      <c r="C74" s="281"/>
      <c r="D74" s="282" t="str">
        <f>IF($B74="",IFERROR(VLOOKUP($A74,SERVIÇOS!$A:$F,2,0),IFERROR(VLOOKUP($A74,$C:$J,2,0),"")),IFERROR(VLOOKUP($B74,INSUMOS!$A:$D,2,0),IFERROR(VLOOKUP($B74,#REF!,2,0),"")))</f>
        <v>CARPINTEIRO DE FORMAS COM ENCARGOS COMPLEMENTARES</v>
      </c>
      <c r="E74" s="283" t="str">
        <f>IF($B74="",IFERROR(VLOOKUP($A74,SERVIÇOS!$A:$F,3,0),IFERROR(VLOOKUP($A74,$C:$J,3,0),"")),IFERROR(VLOOKUP($B74,INSUMOS!$A:$D,3,0),IFERROR(VLOOKUP($B74,#REF!,5,0),"")))</f>
        <v>H</v>
      </c>
      <c r="F74" s="284">
        <v>2</v>
      </c>
      <c r="G74" s="285">
        <f>IF($B74="",IFERROR(VLOOKUP($A74,SERVIÇOS!$A:$F,6,0),IFERROR(VLOOKUP($A74,$C:$J,8,0),"")),IFERROR(VLOOKUP($B74,INSUMOS!$A:$D,4,0),IFERROR(VLOOKUP($B74,#REF!,9,0),"")))</f>
        <v>25.15</v>
      </c>
      <c r="H74" s="286">
        <f>ROUND(IF($B74="",IFERROR(VLOOKUP($A74,SERVIÇOS!$A:$F,4,0),IFERROR(VLOOKUP($A74,$C:$J,6,0),)),IFERROR(VLOOKUP($B74,INSUMOS!$A:$D,4,0),IFERROR(VLOOKUP($B74,#REF!,9,0),)))*$F74,2)</f>
        <v>13.04</v>
      </c>
      <c r="I74" s="286">
        <f>ROUND(IF($B74="",IFERROR(VLOOKUP($A74,SERVIÇOS!$A:$F,5,0),IFERROR(VLOOKUP($A74,$C:$J,7,0),)),0)*$F74,2)</f>
        <v>37.26</v>
      </c>
      <c r="J74" s="287">
        <f t="shared" si="1"/>
        <v>50.3</v>
      </c>
      <c r="K74" s="288"/>
    </row>
    <row r="75" spans="1:11" s="289" customFormat="1" ht="30">
      <c r="A75" s="279"/>
      <c r="B75" s="280">
        <v>11560</v>
      </c>
      <c r="C75" s="281"/>
      <c r="D75" s="282" t="str">
        <f>IF($B75="",IFERROR(VLOOKUP($A75,SERVIÇOS!$A:$F,2,0),IFERROR(VLOOKUP($A75,$C:$J,2,0),"")),IFERROR(VLOOKUP($B75,INSUMOS!$A:$D,2,0),IFERROR(VLOOKUP($B75,#REF!,2,0),"")))</f>
        <v>MOLA HIDRAULICA AEREA, PARA PORTAS DE ATE 950 MM E PESO DE ATE 65 KG, COM CORPO EM ALUMINIO E BRACO EM ACO, SEM BRACO DE PARADA</v>
      </c>
      <c r="E75" s="283" t="str">
        <f>IF($B75="",IFERROR(VLOOKUP($A75,SERVIÇOS!$A:$F,3,0),IFERROR(VLOOKUP($A75,$C:$J,3,0),"")),IFERROR(VLOOKUP($B75,INSUMOS!$A:$D,3,0),IFERROR(VLOOKUP($B75,#REF!,5,0),"")))</f>
        <v xml:space="preserve">UN    </v>
      </c>
      <c r="F75" s="284">
        <v>1</v>
      </c>
      <c r="G75" s="285">
        <f>IF($B75="",IFERROR(VLOOKUP($A75,SERVIÇOS!$A:$F,6,0),IFERROR(VLOOKUP($A75,$C:$J,8,0),"")),IFERROR(VLOOKUP($B75,INSUMOS!$A:$D,4,0),IFERROR(VLOOKUP($B75,#REF!,9,0),"")))</f>
        <v>160.88</v>
      </c>
      <c r="H75" s="286">
        <f>ROUND(IF($B75="",IFERROR(VLOOKUP($A75,SERVIÇOS!$A:$F,4,0),IFERROR(VLOOKUP($A75,$C:$J,6,0),)),IFERROR(VLOOKUP($B75,INSUMOS!$A:$D,4,0),IFERROR(VLOOKUP($B75,#REF!,9,0),)))*$F75,2)</f>
        <v>160.88</v>
      </c>
      <c r="I75" s="286">
        <f>ROUND(IF($B75="",IFERROR(VLOOKUP($A75,SERVIÇOS!$A:$F,5,0),IFERROR(VLOOKUP($A75,$C:$J,7,0),)),0)*$F75,2)</f>
        <v>0</v>
      </c>
      <c r="J75" s="287">
        <f t="shared" si="1"/>
        <v>160.88</v>
      </c>
      <c r="K75" s="288"/>
    </row>
    <row r="76" spans="1:11" s="3" customFormat="1" ht="31.5">
      <c r="A76" s="271"/>
      <c r="B76" s="271"/>
      <c r="C76" s="272" t="s">
        <v>352</v>
      </c>
      <c r="D76" s="273" t="s">
        <v>712</v>
      </c>
      <c r="E76" s="274" t="s">
        <v>709</v>
      </c>
      <c r="F76" s="275"/>
      <c r="G76" s="276"/>
      <c r="H76" s="277">
        <f>ROUND(SUM(H77:H79),2)</f>
        <v>215.41</v>
      </c>
      <c r="I76" s="277">
        <f>ROUND(SUM(I77:I79),2)</f>
        <v>24.29</v>
      </c>
      <c r="J76" s="277">
        <f t="shared" si="1"/>
        <v>239.7</v>
      </c>
      <c r="K76" s="278"/>
    </row>
    <row r="77" spans="1:11" s="289" customFormat="1">
      <c r="A77" s="279">
        <v>88247</v>
      </c>
      <c r="B77" s="280"/>
      <c r="C77" s="281"/>
      <c r="D77" s="282" t="str">
        <f>IF($B77="",IFERROR(VLOOKUP($A77,SERVIÇOS!$A:$F,2,0),IFERROR(VLOOKUP($A77,$C:$J,2,0),"")),IFERROR(VLOOKUP($B77,INSUMOS!$A:$D,2,0),IFERROR(VLOOKUP($B77,#REF!,2,0),"")))</f>
        <v>AUXILIAR DE ELETRICISTA COM ENCARGOS COMPLEMENTARES</v>
      </c>
      <c r="E77" s="283" t="str">
        <f>IF($B77="",IFERROR(VLOOKUP($A77,SERVIÇOS!$A:$F,3,0),IFERROR(VLOOKUP($A77,$C:$J,3,0),"")),IFERROR(VLOOKUP($B77,INSUMOS!$A:$D,3,0),IFERROR(VLOOKUP($B77,#REF!,5,0),"")))</f>
        <v>H</v>
      </c>
      <c r="F77" s="284">
        <v>0.75</v>
      </c>
      <c r="G77" s="285">
        <f>IF($B77="",IFERROR(VLOOKUP($A77,SERVIÇOS!$A:$F,6,0),IFERROR(VLOOKUP($A77,$C:$J,8,0),"")),IFERROR(VLOOKUP($B77,INSUMOS!$A:$D,4,0),IFERROR(VLOOKUP($B77,#REF!,9,0),"")))</f>
        <v>20.03</v>
      </c>
      <c r="H77" s="286">
        <f>ROUND(IF($B77="",IFERROR(VLOOKUP($A77,SERVIÇOS!$A:$F,4,0),IFERROR(VLOOKUP($A77,$C:$J,6,0),)),IFERROR(VLOOKUP($B77,INSUMOS!$A:$D,4,0),IFERROR(VLOOKUP($B77,#REF!,9,0),)))*$F77,2)</f>
        <v>5</v>
      </c>
      <c r="I77" s="286">
        <f>ROUND(IF($B77="",IFERROR(VLOOKUP($A77,SERVIÇOS!$A:$F,5,0),IFERROR(VLOOKUP($A77,$C:$J,7,0),)),0)*$F77,2)</f>
        <v>10.029999999999999</v>
      </c>
      <c r="J77" s="287">
        <f t="shared" si="1"/>
        <v>15.03</v>
      </c>
      <c r="K77" s="288"/>
    </row>
    <row r="78" spans="1:11">
      <c r="A78" s="279">
        <v>88264</v>
      </c>
      <c r="B78" s="280"/>
      <c r="C78" s="281"/>
      <c r="D78" s="282" t="str">
        <f>IF($B78="",IFERROR(VLOOKUP($A78,SERVIÇOS!$A:$F,2,0),IFERROR(VLOOKUP($A78,$C:$J,2,0),"")),IFERROR(VLOOKUP($B78,INSUMOS!$A:$D,2,0),IFERROR(VLOOKUP($B78,#REF!,2,0),"")))</f>
        <v>ELETRICISTA COM ENCARGOS COMPLEMENTARES</v>
      </c>
      <c r="E78" s="283" t="str">
        <f>IF($B78="",IFERROR(VLOOKUP($A78,SERVIÇOS!$A:$F,3,0),IFERROR(VLOOKUP($A78,$C:$J,3,0),"")),IFERROR(VLOOKUP($B78,INSUMOS!$A:$D,3,0),IFERROR(VLOOKUP($B78,#REF!,5,0),"")))</f>
        <v>H</v>
      </c>
      <c r="F78" s="284">
        <v>0.75</v>
      </c>
      <c r="G78" s="285">
        <f>IF($B78="",IFERROR(VLOOKUP($A78,SERVIÇOS!$A:$F,6,0),IFERROR(VLOOKUP($A78,$C:$J,8,0),"")),IFERROR(VLOOKUP($B78,INSUMOS!$A:$D,4,0),IFERROR(VLOOKUP($B78,#REF!,9,0),"")))</f>
        <v>25.67</v>
      </c>
      <c r="H78" s="286">
        <f>ROUND(IF($B78="",IFERROR(VLOOKUP($A78,SERVIÇOS!$A:$F,4,0),IFERROR(VLOOKUP($A78,$C:$J,6,0),)),IFERROR(VLOOKUP($B78,INSUMOS!$A:$D,4,0),IFERROR(VLOOKUP($B78,#REF!,9,0),)))*$F78,2)</f>
        <v>5</v>
      </c>
      <c r="I78" s="286">
        <f>ROUND(IF($B78="",IFERROR(VLOOKUP($A78,SERVIÇOS!$A:$F,5,0),IFERROR(VLOOKUP($A78,$C:$J,7,0),)),0)*$F78,2)</f>
        <v>14.26</v>
      </c>
      <c r="J78" s="287">
        <f t="shared" si="1"/>
        <v>19.259999999999998</v>
      </c>
      <c r="K78" s="288"/>
    </row>
    <row r="79" spans="1:11" ht="30">
      <c r="A79" s="279"/>
      <c r="B79" s="280">
        <v>39457</v>
      </c>
      <c r="C79" s="281"/>
      <c r="D79" s="282" t="str">
        <f>IF($B79="",IFERROR(VLOOKUP($A79,SERVIÇOS!$A:$F,2,0),IFERROR(VLOOKUP($A79,$C:$J,2,0),"")),IFERROR(VLOOKUP($B79,INSUMOS!$A:$D,2,0),IFERROR(VLOOKUP($B79,#REF!,2,0),"")))</f>
        <v>DISPOSITIVO DR, 4 POLOS, SENSIBILIDADE DE 30 MA, CORRENTE DE 63 A, TIPO AC</v>
      </c>
      <c r="E79" s="283" t="str">
        <f>IF($B79="",IFERROR(VLOOKUP($A79,SERVIÇOS!$A:$F,3,0),IFERROR(VLOOKUP($A79,$C:$J,3,0),"")),IFERROR(VLOOKUP($B79,INSUMOS!$A:$D,3,0),IFERROR(VLOOKUP($B79,#REF!,5,0),"")))</f>
        <v xml:space="preserve">UN    </v>
      </c>
      <c r="F79" s="284">
        <v>1</v>
      </c>
      <c r="G79" s="285">
        <f>IF($B79="",IFERROR(VLOOKUP($A79,SERVIÇOS!$A:$F,6,0),IFERROR(VLOOKUP($A79,$C:$J,8,0),"")),IFERROR(VLOOKUP($B79,INSUMOS!$A:$D,4,0),IFERROR(VLOOKUP($B79,#REF!,9,0),"")))</f>
        <v>205.41</v>
      </c>
      <c r="H79" s="286">
        <f>ROUND(IF($B79="",IFERROR(VLOOKUP($A79,SERVIÇOS!$A:$F,4,0),IFERROR(VLOOKUP($A79,$C:$J,6,0),)),IFERROR(VLOOKUP($B79,INSUMOS!$A:$D,4,0),IFERROR(VLOOKUP($B79,#REF!,9,0),)))*$F79,2)</f>
        <v>205.41</v>
      </c>
      <c r="I79" s="286">
        <f>ROUND(IF($B79="",IFERROR(VLOOKUP($A79,SERVIÇOS!$A:$F,5,0),IFERROR(VLOOKUP($A79,$C:$J,7,0),)),0)*$F79,2)</f>
        <v>0</v>
      </c>
      <c r="J79" s="287">
        <f t="shared" si="1"/>
        <v>205.41</v>
      </c>
      <c r="K79" s="288"/>
    </row>
    <row r="80" spans="1:11" s="3" customFormat="1" ht="47.25">
      <c r="A80" s="271"/>
      <c r="B80" s="271"/>
      <c r="C80" s="272" t="s">
        <v>354</v>
      </c>
      <c r="D80" s="273" t="s">
        <v>713</v>
      </c>
      <c r="E80" s="274" t="s">
        <v>709</v>
      </c>
      <c r="F80" s="275"/>
      <c r="G80" s="276"/>
      <c r="H80" s="277">
        <f>ROUND(SUM(H81:H83),2)</f>
        <v>131.55000000000001</v>
      </c>
      <c r="I80" s="277">
        <f>ROUND(SUM(I81:I83),2)</f>
        <v>19.43</v>
      </c>
      <c r="J80" s="277">
        <f t="shared" si="1"/>
        <v>150.98000000000002</v>
      </c>
      <c r="K80" s="278"/>
    </row>
    <row r="81" spans="1:11" s="289" customFormat="1">
      <c r="A81" s="279">
        <v>88247</v>
      </c>
      <c r="B81" s="280"/>
      <c r="C81" s="281"/>
      <c r="D81" s="282" t="str">
        <f>IF($B81="",IFERROR(VLOOKUP($A81,SERVIÇOS!$A:$F,2,0),IFERROR(VLOOKUP($A81,$C:$J,2,0),"")),IFERROR(VLOOKUP($B81,INSUMOS!$A:$D,2,0),IFERROR(VLOOKUP($B81,#REF!,2,0),"")))</f>
        <v>AUXILIAR DE ELETRICISTA COM ENCARGOS COMPLEMENTARES</v>
      </c>
      <c r="E81" s="283" t="str">
        <f>IF($B81="",IFERROR(VLOOKUP($A81,SERVIÇOS!$A:$F,3,0),IFERROR(VLOOKUP($A81,$C:$J,3,0),"")),IFERROR(VLOOKUP($B81,INSUMOS!$A:$D,3,0),IFERROR(VLOOKUP($B81,#REF!,5,0),"")))</f>
        <v>H</v>
      </c>
      <c r="F81" s="284">
        <v>0.6</v>
      </c>
      <c r="G81" s="285">
        <f>IF($B81="",IFERROR(VLOOKUP($A81,SERVIÇOS!$A:$F,6,0),IFERROR(VLOOKUP($A81,$C:$J,8,0),"")),IFERROR(VLOOKUP($B81,INSUMOS!$A:$D,4,0),IFERROR(VLOOKUP($B81,#REF!,9,0),"")))</f>
        <v>20.03</v>
      </c>
      <c r="H81" s="286">
        <f>ROUND(IF($B81="",IFERROR(VLOOKUP($A81,SERVIÇOS!$A:$F,4,0),IFERROR(VLOOKUP($A81,$C:$J,6,0),)),IFERROR(VLOOKUP($B81,INSUMOS!$A:$D,4,0),IFERROR(VLOOKUP($B81,#REF!,9,0),)))*$F81,2)</f>
        <v>4</v>
      </c>
      <c r="I81" s="286">
        <f>ROUND(IF($B81="",IFERROR(VLOOKUP($A81,SERVIÇOS!$A:$F,5,0),IFERROR(VLOOKUP($A81,$C:$J,7,0),)),0)*$F81,2)</f>
        <v>8.02</v>
      </c>
      <c r="J81" s="287">
        <f t="shared" si="1"/>
        <v>12.02</v>
      </c>
      <c r="K81" s="288"/>
    </row>
    <row r="82" spans="1:11">
      <c r="A82" s="279">
        <v>88264</v>
      </c>
      <c r="B82" s="280"/>
      <c r="C82" s="281"/>
      <c r="D82" s="282" t="str">
        <f>IF($B82="",IFERROR(VLOOKUP($A82,SERVIÇOS!$A:$F,2,0),IFERROR(VLOOKUP($A82,$C:$J,2,0),"")),IFERROR(VLOOKUP($B82,INSUMOS!$A:$D,2,0),IFERROR(VLOOKUP($B82,#REF!,2,0),"")))</f>
        <v>ELETRICISTA COM ENCARGOS COMPLEMENTARES</v>
      </c>
      <c r="E82" s="283" t="str">
        <f>IF($B82="",IFERROR(VLOOKUP($A82,SERVIÇOS!$A:$F,3,0),IFERROR(VLOOKUP($A82,$C:$J,3,0),"")),IFERROR(VLOOKUP($B82,INSUMOS!$A:$D,3,0),IFERROR(VLOOKUP($B82,#REF!,5,0),"")))</f>
        <v>H</v>
      </c>
      <c r="F82" s="284">
        <v>0.6</v>
      </c>
      <c r="G82" s="285">
        <f>IF($B82="",IFERROR(VLOOKUP($A82,SERVIÇOS!$A:$F,6,0),IFERROR(VLOOKUP($A82,$C:$J,8,0),"")),IFERROR(VLOOKUP($B82,INSUMOS!$A:$D,4,0),IFERROR(VLOOKUP($B82,#REF!,9,0),"")))</f>
        <v>25.67</v>
      </c>
      <c r="H82" s="286">
        <f>ROUND(IF($B82="",IFERROR(VLOOKUP($A82,SERVIÇOS!$A:$F,4,0),IFERROR(VLOOKUP($A82,$C:$J,6,0),)),IFERROR(VLOOKUP($B82,INSUMOS!$A:$D,4,0),IFERROR(VLOOKUP($B82,#REF!,9,0),)))*$F82,2)</f>
        <v>4</v>
      </c>
      <c r="I82" s="286">
        <f>ROUND(IF($B82="",IFERROR(VLOOKUP($A82,SERVIÇOS!$A:$F,5,0),IFERROR(VLOOKUP($A82,$C:$J,7,0),)),0)*$F82,2)</f>
        <v>11.41</v>
      </c>
      <c r="J82" s="287">
        <f t="shared" si="1"/>
        <v>15.41</v>
      </c>
      <c r="K82" s="288"/>
    </row>
    <row r="83" spans="1:11" ht="30">
      <c r="A83" s="279"/>
      <c r="B83" s="280">
        <v>39471</v>
      </c>
      <c r="C83" s="281"/>
      <c r="D83" s="282" t="str">
        <f>IF($B83="",IFERROR(VLOOKUP($A83,SERVIÇOS!$A:$F,2,0),IFERROR(VLOOKUP($A83,$C:$J,2,0),"")),IFERROR(VLOOKUP($B83,INSUMOS!$A:$D,2,0),IFERROR(VLOOKUP($B83,#REF!,2,0),"")))</f>
        <v>DISPOSITIVO DPS CLASSE II, 1 POLO, TENSAO MAXIMA DE 275 V, CORRENTE MAXIMA DE *45* KA (TIPO AC)</v>
      </c>
      <c r="E83" s="283" t="str">
        <f>IF($B83="",IFERROR(VLOOKUP($A83,SERVIÇOS!$A:$F,3,0),IFERROR(VLOOKUP($A83,$C:$J,3,0),"")),IFERROR(VLOOKUP($B83,INSUMOS!$A:$D,3,0),IFERROR(VLOOKUP($B83,#REF!,5,0),"")))</f>
        <v xml:space="preserve">UN    </v>
      </c>
      <c r="F83" s="284">
        <v>1</v>
      </c>
      <c r="G83" s="285">
        <f>IF($B83="",IFERROR(VLOOKUP($A83,SERVIÇOS!$A:$F,6,0),IFERROR(VLOOKUP($A83,$C:$J,8,0),"")),IFERROR(VLOOKUP($B83,INSUMOS!$A:$D,4,0),IFERROR(VLOOKUP($B83,#REF!,9,0),"")))</f>
        <v>123.55</v>
      </c>
      <c r="H83" s="286">
        <f>ROUND(IF($B83="",IFERROR(VLOOKUP($A83,SERVIÇOS!$A:$F,4,0),IFERROR(VLOOKUP($A83,$C:$J,6,0),)),IFERROR(VLOOKUP($B83,INSUMOS!$A:$D,4,0),IFERROR(VLOOKUP($B83,#REF!,9,0),)))*$F83,2)</f>
        <v>123.55</v>
      </c>
      <c r="I83" s="286">
        <f>ROUND(IF($B83="",IFERROR(VLOOKUP($A83,SERVIÇOS!$A:$F,5,0),IFERROR(VLOOKUP($A83,$C:$J,7,0),)),0)*$F83,2)</f>
        <v>0</v>
      </c>
      <c r="J83" s="287">
        <f t="shared" si="1"/>
        <v>123.55</v>
      </c>
      <c r="K83" s="288"/>
    </row>
    <row r="84" spans="1:11" s="3" customFormat="1" ht="31.5">
      <c r="A84" s="271"/>
      <c r="B84" s="271"/>
      <c r="C84" s="272" t="s">
        <v>357</v>
      </c>
      <c r="D84" s="273" t="s">
        <v>714</v>
      </c>
      <c r="E84" s="274" t="s">
        <v>709</v>
      </c>
      <c r="F84" s="275"/>
      <c r="G84" s="276"/>
      <c r="H84" s="277">
        <f>ROUND(SUM(H85:H89),2)</f>
        <v>35.6</v>
      </c>
      <c r="I84" s="277">
        <f>ROUND(SUM(I85:I89),2)</f>
        <v>3.24</v>
      </c>
      <c r="J84" s="277">
        <f t="shared" si="1"/>
        <v>38.840000000000003</v>
      </c>
      <c r="K84" s="278"/>
    </row>
    <row r="85" spans="1:11">
      <c r="A85" s="279">
        <v>88247</v>
      </c>
      <c r="B85" s="280"/>
      <c r="C85" s="281"/>
      <c r="D85" s="282" t="str">
        <f>IF($B85="",IFERROR(VLOOKUP($A85,SERVIÇOS!$A:$F,2,0),IFERROR(VLOOKUP($A85,$C:$J,2,0),"")),IFERROR(VLOOKUP($B85,INSUMOS!$A:$D,2,0),IFERROR(VLOOKUP($B85,#REF!,2,0),"")))</f>
        <v>AUXILIAR DE ELETRICISTA COM ENCARGOS COMPLEMENTARES</v>
      </c>
      <c r="E85" s="283" t="str">
        <f>IF($B85="",IFERROR(VLOOKUP($A85,SERVIÇOS!$A:$F,3,0),IFERROR(VLOOKUP($A85,$C:$J,3,0),"")),IFERROR(VLOOKUP($B85,INSUMOS!$A:$D,3,0),IFERROR(VLOOKUP($B85,#REF!,5,0),"")))</f>
        <v>H</v>
      </c>
      <c r="F85" s="284">
        <v>0.1</v>
      </c>
      <c r="G85" s="285">
        <f>IF($B85="",IFERROR(VLOOKUP($A85,SERVIÇOS!$A:$F,6,0),IFERROR(VLOOKUP($A85,$C:$J,8,0),"")),IFERROR(VLOOKUP($B85,INSUMOS!$A:$D,4,0),IFERROR(VLOOKUP($B85,#REF!,9,0),"")))</f>
        <v>20.03</v>
      </c>
      <c r="H85" s="286">
        <f>ROUND(IF($B85="",IFERROR(VLOOKUP($A85,SERVIÇOS!$A:$F,4,0),IFERROR(VLOOKUP($A85,$C:$J,6,0),)),IFERROR(VLOOKUP($B85,INSUMOS!$A:$D,4,0),IFERROR(VLOOKUP($B85,#REF!,9,0),)))*$F85,2)</f>
        <v>0.67</v>
      </c>
      <c r="I85" s="286">
        <f>ROUND(IF($B85="",IFERROR(VLOOKUP($A85,SERVIÇOS!$A:$F,5,0),IFERROR(VLOOKUP($A85,$C:$J,7,0),)),0)*$F85,2)</f>
        <v>1.34</v>
      </c>
      <c r="J85" s="287">
        <f t="shared" si="1"/>
        <v>2.0100000000000002</v>
      </c>
      <c r="K85" s="288"/>
    </row>
    <row r="86" spans="1:11">
      <c r="A86" s="279">
        <v>88264</v>
      </c>
      <c r="B86" s="280"/>
      <c r="C86" s="281"/>
      <c r="D86" s="282" t="str">
        <f>IF($B86="",IFERROR(VLOOKUP($A86,SERVIÇOS!$A:$F,2,0),IFERROR(VLOOKUP($A86,$C:$J,2,0),"")),IFERROR(VLOOKUP($B86,INSUMOS!$A:$D,2,0),IFERROR(VLOOKUP($B86,#REF!,2,0),"")))</f>
        <v>ELETRICISTA COM ENCARGOS COMPLEMENTARES</v>
      </c>
      <c r="E86" s="283" t="str">
        <f>IF($B86="",IFERROR(VLOOKUP($A86,SERVIÇOS!$A:$F,3,0),IFERROR(VLOOKUP($A86,$C:$J,3,0),"")),IFERROR(VLOOKUP($B86,INSUMOS!$A:$D,3,0),IFERROR(VLOOKUP($B86,#REF!,5,0),"")))</f>
        <v>H</v>
      </c>
      <c r="F86" s="284">
        <v>0.1</v>
      </c>
      <c r="G86" s="285">
        <f>IF($B86="",IFERROR(VLOOKUP($A86,SERVIÇOS!$A:$F,6,0),IFERROR(VLOOKUP($A86,$C:$J,8,0),"")),IFERROR(VLOOKUP($B86,INSUMOS!$A:$D,4,0),IFERROR(VLOOKUP($B86,#REF!,9,0),"")))</f>
        <v>25.67</v>
      </c>
      <c r="H86" s="286">
        <f>ROUND(IF($B86="",IFERROR(VLOOKUP($A86,SERVIÇOS!$A:$F,4,0),IFERROR(VLOOKUP($A86,$C:$J,6,0),)),IFERROR(VLOOKUP($B86,INSUMOS!$A:$D,4,0),IFERROR(VLOOKUP($B86,#REF!,9,0),)))*$F86,2)</f>
        <v>0.67</v>
      </c>
      <c r="I86" s="286">
        <f>ROUND(IF($B86="",IFERROR(VLOOKUP($A86,SERVIÇOS!$A:$F,5,0),IFERROR(VLOOKUP($A86,$C:$J,7,0),)),0)*$F86,2)</f>
        <v>1.9</v>
      </c>
      <c r="J86" s="287">
        <f t="shared" si="1"/>
        <v>2.57</v>
      </c>
      <c r="K86" s="288"/>
    </row>
    <row r="87" spans="1:11">
      <c r="A87" s="279"/>
      <c r="B87" s="280">
        <v>39181</v>
      </c>
      <c r="C87" s="281"/>
      <c r="D87" s="282" t="str">
        <f>IF($B87="",IFERROR(VLOOKUP($A87,SERVIÇOS!$A:$F,2,0),IFERROR(VLOOKUP($A87,$C:$J,2,0),"")),IFERROR(VLOOKUP($B87,INSUMOS!$A:$D,2,0),IFERROR(VLOOKUP($B87,#REF!,2,0),"")))</f>
        <v>BUCHA EM ALUMINIO, COM ROSCA, DE 3", PARA ELETRODUTO</v>
      </c>
      <c r="E87" s="283" t="str">
        <f>IF($B87="",IFERROR(VLOOKUP($A87,SERVIÇOS!$A:$F,3,0),IFERROR(VLOOKUP($A87,$C:$J,3,0),"")),IFERROR(VLOOKUP($B87,INSUMOS!$A:$D,3,0),IFERROR(VLOOKUP($B87,#REF!,5,0),"")))</f>
        <v xml:space="preserve">UN    </v>
      </c>
      <c r="F87" s="284">
        <v>1</v>
      </c>
      <c r="G87" s="285">
        <f>IF($B87="",IFERROR(VLOOKUP($A87,SERVIÇOS!$A:$F,6,0),IFERROR(VLOOKUP($A87,$C:$J,8,0),"")),IFERROR(VLOOKUP($B87,INSUMOS!$A:$D,4,0),IFERROR(VLOOKUP($B87,#REF!,9,0),"")))</f>
        <v>7.06</v>
      </c>
      <c r="H87" s="286">
        <f>ROUND(IF($B87="",IFERROR(VLOOKUP($A87,SERVIÇOS!$A:$F,4,0),IFERROR(VLOOKUP($A87,$C:$J,6,0),)),IFERROR(VLOOKUP($B87,INSUMOS!$A:$D,4,0),IFERROR(VLOOKUP($B87,#REF!,9,0),)))*$F87,2)</f>
        <v>7.06</v>
      </c>
      <c r="I87" s="286">
        <f>ROUND(IF($B87="",IFERROR(VLOOKUP($A87,SERVIÇOS!$A:$F,5,0),IFERROR(VLOOKUP($A87,$C:$J,7,0),)),0)*$F87,2)</f>
        <v>0</v>
      </c>
      <c r="J87" s="287">
        <f t="shared" si="1"/>
        <v>7.06</v>
      </c>
      <c r="K87" s="288"/>
    </row>
    <row r="88" spans="1:11">
      <c r="A88" s="279"/>
      <c r="B88" s="280">
        <v>39215</v>
      </c>
      <c r="C88" s="281"/>
      <c r="D88" s="282" t="str">
        <f>IF($B88="",IFERROR(VLOOKUP($A88,SERVIÇOS!$A:$F,2,0),IFERROR(VLOOKUP($A88,$C:$J,2,0),"")),IFERROR(VLOOKUP($B88,INSUMOS!$A:$D,2,0),IFERROR(VLOOKUP($B88,#REF!,2,0),"")))</f>
        <v>ARRUELA EM ALUMINIO, COM ROSCA, DE 3", PARA ELETRODUTO</v>
      </c>
      <c r="E88" s="283" t="str">
        <f>IF($B88="",IFERROR(VLOOKUP($A88,SERVIÇOS!$A:$F,3,0),IFERROR(VLOOKUP($A88,$C:$J,3,0),"")),IFERROR(VLOOKUP($B88,INSUMOS!$A:$D,3,0),IFERROR(VLOOKUP($B88,#REF!,5,0),"")))</f>
        <v xml:space="preserve">UN    </v>
      </c>
      <c r="F88" s="284">
        <v>1</v>
      </c>
      <c r="G88" s="285">
        <f>IF($B88="",IFERROR(VLOOKUP($A88,SERVIÇOS!$A:$F,6,0),IFERROR(VLOOKUP($A88,$C:$J,8,0),"")),IFERROR(VLOOKUP($B88,INSUMOS!$A:$D,4,0),IFERROR(VLOOKUP($B88,#REF!,9,0),"")))</f>
        <v>5.76</v>
      </c>
      <c r="H88" s="286">
        <f>ROUND(IF($B88="",IFERROR(VLOOKUP($A88,SERVIÇOS!$A:$F,4,0),IFERROR(VLOOKUP($A88,$C:$J,6,0),)),IFERROR(VLOOKUP($B88,INSUMOS!$A:$D,4,0),IFERROR(VLOOKUP($B88,#REF!,9,0),)))*$F88,2)</f>
        <v>5.76</v>
      </c>
      <c r="I88" s="286">
        <f>ROUND(IF($B88="",IFERROR(VLOOKUP($A88,SERVIÇOS!$A:$F,5,0),IFERROR(VLOOKUP($A88,$C:$J,7,0),)),0)*$F88,2)</f>
        <v>0</v>
      </c>
      <c r="J88" s="287">
        <f t="shared" si="1"/>
        <v>5.76</v>
      </c>
      <c r="K88" s="288"/>
    </row>
    <row r="89" spans="1:11" ht="30">
      <c r="A89" s="279"/>
      <c r="B89" s="280">
        <v>2642</v>
      </c>
      <c r="C89" s="281"/>
      <c r="D89" s="282" t="str">
        <f>IF($B89="",IFERROR(VLOOKUP($A89,SERVIÇOS!$A:$F,2,0),IFERROR(VLOOKUP($A89,$C:$J,2,0),"")),IFERROR(VLOOKUP($B89,INSUMOS!$A:$D,2,0),IFERROR(VLOOKUP($B89,#REF!,2,0),"")))</f>
        <v>LUVA PARA ELETRODUTO, EM ACO GALVANIZADO ELETROLITICO, DIAMETRO DE 80 MM (3")</v>
      </c>
      <c r="E89" s="283" t="str">
        <f>IF($B89="",IFERROR(VLOOKUP($A89,SERVIÇOS!$A:$F,3,0),IFERROR(VLOOKUP($A89,$C:$J,3,0),"")),IFERROR(VLOOKUP($B89,INSUMOS!$A:$D,3,0),IFERROR(VLOOKUP($B89,#REF!,5,0),"")))</f>
        <v xml:space="preserve">UN    </v>
      </c>
      <c r="F89" s="284">
        <v>1</v>
      </c>
      <c r="G89" s="285">
        <f>IF($B89="",IFERROR(VLOOKUP($A89,SERVIÇOS!$A:$F,6,0),IFERROR(VLOOKUP($A89,$C:$J,8,0),"")),IFERROR(VLOOKUP($B89,INSUMOS!$A:$D,4,0),IFERROR(VLOOKUP($B89,#REF!,9,0),"")))</f>
        <v>21.44</v>
      </c>
      <c r="H89" s="286">
        <f>ROUND(IF($B89="",IFERROR(VLOOKUP($A89,SERVIÇOS!$A:$F,4,0),IFERROR(VLOOKUP($A89,$C:$J,6,0),)),IFERROR(VLOOKUP($B89,INSUMOS!$A:$D,4,0),IFERROR(VLOOKUP($B89,#REF!,9,0),)))*$F89,2)</f>
        <v>21.44</v>
      </c>
      <c r="I89" s="286">
        <f>ROUND(IF($B89="",IFERROR(VLOOKUP($A89,SERVIÇOS!$A:$F,5,0),IFERROR(VLOOKUP($A89,$C:$J,7,0),)),0)*$F89,2)</f>
        <v>0</v>
      </c>
      <c r="J89" s="287">
        <f t="shared" si="1"/>
        <v>21.44</v>
      </c>
      <c r="K89" s="288"/>
    </row>
    <row r="90" spans="1:11" s="3" customFormat="1" ht="31.5">
      <c r="A90" s="271"/>
      <c r="B90" s="271"/>
      <c r="C90" s="272" t="s">
        <v>596</v>
      </c>
      <c r="D90" s="273" t="s">
        <v>715</v>
      </c>
      <c r="E90" s="274" t="s">
        <v>709</v>
      </c>
      <c r="F90" s="275"/>
      <c r="G90" s="276"/>
      <c r="H90" s="277">
        <f>ROUND(SUM(H91:H92),2)</f>
        <v>50.69</v>
      </c>
      <c r="I90" s="277">
        <f>ROUND(SUM(I91:I92),2)</f>
        <v>6.59</v>
      </c>
      <c r="J90" s="277">
        <f t="shared" si="1"/>
        <v>57.28</v>
      </c>
      <c r="K90" s="278"/>
    </row>
    <row r="91" spans="1:11">
      <c r="A91" s="279">
        <v>88242</v>
      </c>
      <c r="B91" s="280"/>
      <c r="C91" s="281"/>
      <c r="D91" s="282" t="str">
        <f>IF($B91="",IFERROR(VLOOKUP($A91,SERVIÇOS!$A:$F,2,0),IFERROR(VLOOKUP($A91,$C:$J,2,0),"")),IFERROR(VLOOKUP($B91,INSUMOS!$A:$D,2,0),IFERROR(VLOOKUP($B91,#REF!,2,0),"")))</f>
        <v>AJUDANTE DE PEDREIRO COM ENCARGOS COMPLEMENTARES</v>
      </c>
      <c r="E91" s="283" t="str">
        <f>IF($B91="",IFERROR(VLOOKUP($A91,SERVIÇOS!$A:$F,3,0),IFERROR(VLOOKUP($A91,$C:$J,3,0),"")),IFERROR(VLOOKUP($B91,INSUMOS!$A:$D,3,0),IFERROR(VLOOKUP($B91,#REF!,5,0),"")))</f>
        <v>H</v>
      </c>
      <c r="F91" s="284">
        <v>0.5</v>
      </c>
      <c r="G91" s="285">
        <f>IF($B91="",IFERROR(VLOOKUP($A91,SERVIÇOS!$A:$F,6,0),IFERROR(VLOOKUP($A91,$C:$J,8,0),"")),IFERROR(VLOOKUP($B91,INSUMOS!$A:$D,4,0),IFERROR(VLOOKUP($B91,#REF!,9,0),"")))</f>
        <v>19.809999999999999</v>
      </c>
      <c r="H91" s="286">
        <f>ROUND(IF($B91="",IFERROR(VLOOKUP($A91,SERVIÇOS!$A:$F,4,0),IFERROR(VLOOKUP($A91,$C:$J,6,0),)),IFERROR(VLOOKUP($B91,INSUMOS!$A:$D,4,0),IFERROR(VLOOKUP($B91,#REF!,9,0),)))*$F91,2)</f>
        <v>3.32</v>
      </c>
      <c r="I91" s="286">
        <f>ROUND(IF($B91="",IFERROR(VLOOKUP($A91,SERVIÇOS!$A:$F,5,0),IFERROR(VLOOKUP($A91,$C:$J,7,0),)),0)*$F91,2)</f>
        <v>6.59</v>
      </c>
      <c r="J91" s="287">
        <f t="shared" si="1"/>
        <v>9.91</v>
      </c>
      <c r="K91" s="288"/>
    </row>
    <row r="92" spans="1:11">
      <c r="A92" s="279"/>
      <c r="B92" s="280">
        <v>37400</v>
      </c>
      <c r="C92" s="281"/>
      <c r="D92" s="282" t="str">
        <f>IF($B92="",IFERROR(VLOOKUP($A92,SERVIÇOS!$A:$F,2,0),IFERROR(VLOOKUP($A92,$C:$J,2,0),"")),IFERROR(VLOOKUP($B92,INSUMOS!$A:$D,2,0),IFERROR(VLOOKUP($B92,#REF!,2,0),"")))</f>
        <v>PAPELEIRA PLASTICA TIPO DISPENSER PARA PAPEL HIGIENICO ROLAO</v>
      </c>
      <c r="E92" s="283" t="str">
        <f>IF($B92="",IFERROR(VLOOKUP($A92,SERVIÇOS!$A:$F,3,0),IFERROR(VLOOKUP($A92,$C:$J,3,0),"")),IFERROR(VLOOKUP($B92,INSUMOS!$A:$D,3,0),IFERROR(VLOOKUP($B92,#REF!,5,0),"")))</f>
        <v xml:space="preserve">UN    </v>
      </c>
      <c r="F92" s="284">
        <v>1</v>
      </c>
      <c r="G92" s="285">
        <f>IF($B92="",IFERROR(VLOOKUP($A92,SERVIÇOS!$A:$F,6,0),IFERROR(VLOOKUP($A92,$C:$J,8,0),"")),IFERROR(VLOOKUP($B92,INSUMOS!$A:$D,4,0),IFERROR(VLOOKUP($B92,#REF!,9,0),"")))</f>
        <v>47.37</v>
      </c>
      <c r="H92" s="286">
        <f>ROUND(IF($B92="",IFERROR(VLOOKUP($A92,SERVIÇOS!$A:$F,4,0),IFERROR(VLOOKUP($A92,$C:$J,6,0),)),IFERROR(VLOOKUP($B92,INSUMOS!$A:$D,4,0),IFERROR(VLOOKUP($B92,#REF!,9,0),)))*$F92,2)</f>
        <v>47.37</v>
      </c>
      <c r="I92" s="286">
        <f>ROUND(IF($B92="",IFERROR(VLOOKUP($A92,SERVIÇOS!$A:$F,5,0),IFERROR(VLOOKUP($A92,$C:$J,7,0),)),0)*$F92,2)</f>
        <v>0</v>
      </c>
      <c r="J92" s="287">
        <f t="shared" si="1"/>
        <v>47.37</v>
      </c>
      <c r="K92" s="288"/>
    </row>
    <row r="93" spans="1:11" s="3" customFormat="1" ht="31.5">
      <c r="A93" s="271"/>
      <c r="B93" s="271"/>
      <c r="C93" s="272" t="s">
        <v>565</v>
      </c>
      <c r="D93" s="273" t="s">
        <v>716</v>
      </c>
      <c r="E93" s="274" t="s">
        <v>717</v>
      </c>
      <c r="F93" s="275"/>
      <c r="G93" s="276"/>
      <c r="H93" s="277">
        <f>ROUND(SUM(H94:H97),2)</f>
        <v>50.67</v>
      </c>
      <c r="I93" s="277">
        <f>ROUND(SUM(I94:I97),2)</f>
        <v>15.99</v>
      </c>
      <c r="J93" s="277">
        <f t="shared" si="1"/>
        <v>66.66</v>
      </c>
      <c r="K93" s="278"/>
    </row>
    <row r="94" spans="1:11">
      <c r="A94" s="279">
        <v>88267</v>
      </c>
      <c r="B94" s="280"/>
      <c r="C94" s="281"/>
      <c r="D94" s="282" t="str">
        <f>IF($B94="",IFERROR(VLOOKUP($A94,SERVIÇOS!$A:$F,2,0),IFERROR(VLOOKUP($A94,$C:$J,2,0),"")),IFERROR(VLOOKUP($B94,INSUMOS!$A:$D,2,0),IFERROR(VLOOKUP($B94,#REF!,2,0),"")))</f>
        <v>ENCANADOR OU BOMBEIRO HIDRÁULICO COM ENCARGOS COMPLEMENTARES</v>
      </c>
      <c r="E94" s="283" t="str">
        <f>IF($B94="",IFERROR(VLOOKUP($A94,SERVIÇOS!$A:$F,3,0),IFERROR(VLOOKUP($A94,$C:$J,3,0),"")),IFERROR(VLOOKUP($B94,INSUMOS!$A:$D,3,0),IFERROR(VLOOKUP($B94,#REF!,5,0),"")))</f>
        <v>H</v>
      </c>
      <c r="F94" s="284">
        <v>0.5</v>
      </c>
      <c r="G94" s="285">
        <f>IF($B94="",IFERROR(VLOOKUP($A94,SERVIÇOS!$A:$F,6,0),IFERROR(VLOOKUP($A94,$C:$J,8,0),"")),IFERROR(VLOOKUP($B94,INSUMOS!$A:$D,4,0),IFERROR(VLOOKUP($B94,#REF!,9,0),"")))</f>
        <v>24.79</v>
      </c>
      <c r="H94" s="286">
        <f>ROUND(IF($B94="",IFERROR(VLOOKUP($A94,SERVIÇOS!$A:$F,4,0),IFERROR(VLOOKUP($A94,$C:$J,6,0),)),IFERROR(VLOOKUP($B94,INSUMOS!$A:$D,4,0),IFERROR(VLOOKUP($B94,#REF!,9,0),)))*$F94,2)</f>
        <v>3.04</v>
      </c>
      <c r="I94" s="286">
        <f>ROUND(IF($B94="",IFERROR(VLOOKUP($A94,SERVIÇOS!$A:$F,5,0),IFERROR(VLOOKUP($A94,$C:$J,7,0),)),0)*$F94,2)</f>
        <v>9.36</v>
      </c>
      <c r="J94" s="287">
        <f t="shared" si="1"/>
        <v>12.399999999999999</v>
      </c>
      <c r="K94" s="288"/>
    </row>
    <row r="95" spans="1:11">
      <c r="A95" s="279">
        <v>88316</v>
      </c>
      <c r="B95" s="280"/>
      <c r="C95" s="281"/>
      <c r="D95" s="282" t="str">
        <f>IF($B95="",IFERROR(VLOOKUP($A95,SERVIÇOS!$A:$F,2,0),IFERROR(VLOOKUP($A95,$C:$J,2,0),"")),IFERROR(VLOOKUP($B95,INSUMOS!$A:$D,2,0),IFERROR(VLOOKUP($B95,#REF!,2,0),"")))</f>
        <v>SERVENTE COM ENCARGOS COMPLEMENTARES</v>
      </c>
      <c r="E95" s="283" t="str">
        <f>IF($B95="",IFERROR(VLOOKUP($A95,SERVIÇOS!$A:$F,3,0),IFERROR(VLOOKUP($A95,$C:$J,3,0),"")),IFERROR(VLOOKUP($B95,INSUMOS!$A:$D,3,0),IFERROR(VLOOKUP($B95,#REF!,5,0),"")))</f>
        <v>H</v>
      </c>
      <c r="F95" s="284">
        <v>0.5</v>
      </c>
      <c r="G95" s="285">
        <f>IF($B95="",IFERROR(VLOOKUP($A95,SERVIÇOS!$A:$F,6,0),IFERROR(VLOOKUP($A95,$C:$J,8,0),"")),IFERROR(VLOOKUP($B95,INSUMOS!$A:$D,4,0),IFERROR(VLOOKUP($B95,#REF!,9,0),"")))</f>
        <v>19.78</v>
      </c>
      <c r="H95" s="286">
        <f>ROUND(IF($B95="",IFERROR(VLOOKUP($A95,SERVIÇOS!$A:$F,4,0),IFERROR(VLOOKUP($A95,$C:$J,6,0),)),IFERROR(VLOOKUP($B95,INSUMOS!$A:$D,4,0),IFERROR(VLOOKUP($B95,#REF!,9,0),)))*$F95,2)</f>
        <v>3.26</v>
      </c>
      <c r="I95" s="286">
        <f>ROUND(IF($B95="",IFERROR(VLOOKUP($A95,SERVIÇOS!$A:$F,5,0),IFERROR(VLOOKUP($A95,$C:$J,7,0),)),0)*$F95,2)</f>
        <v>6.63</v>
      </c>
      <c r="J95" s="287">
        <f t="shared" si="1"/>
        <v>9.89</v>
      </c>
      <c r="K95" s="288"/>
    </row>
    <row r="96" spans="1:11">
      <c r="A96" s="279"/>
      <c r="B96" s="280">
        <v>122</v>
      </c>
      <c r="C96" s="281"/>
      <c r="D96" s="282" t="str">
        <f>IF($B96="",IFERROR(VLOOKUP($A96,SERVIÇOS!$A:$F,2,0),IFERROR(VLOOKUP($A96,$C:$J,2,0),"")),IFERROR(VLOOKUP($B96,INSUMOS!$A:$D,2,0),IFERROR(VLOOKUP($B96,#REF!,2,0),"")))</f>
        <v>ADESIVO PLASTICO PARA PVC, FRASCO COM *850* GR</v>
      </c>
      <c r="E96" s="283" t="str">
        <f>IF($B96="",IFERROR(VLOOKUP($A96,SERVIÇOS!$A:$F,3,0),IFERROR(VLOOKUP($A96,$C:$J,3,0),"")),IFERROR(VLOOKUP($B96,INSUMOS!$A:$D,3,0),IFERROR(VLOOKUP($B96,#REF!,5,0),"")))</f>
        <v xml:space="preserve">UN    </v>
      </c>
      <c r="F96" s="284">
        <v>3.0000000000000001E-3</v>
      </c>
      <c r="G96" s="285">
        <f>IF($B96="",IFERROR(VLOOKUP($A96,SERVIÇOS!$A:$F,6,0),IFERROR(VLOOKUP($A96,$C:$J,8,0),"")),IFERROR(VLOOKUP($B96,INSUMOS!$A:$D,4,0),IFERROR(VLOOKUP($B96,#REF!,9,0),"")))</f>
        <v>74.17</v>
      </c>
      <c r="H96" s="286">
        <f>ROUND(IF($B96="",IFERROR(VLOOKUP($A96,SERVIÇOS!$A:$F,4,0),IFERROR(VLOOKUP($A96,$C:$J,6,0),)),IFERROR(VLOOKUP($B96,INSUMOS!$A:$D,4,0),IFERROR(VLOOKUP($B96,#REF!,9,0),)))*$F96,2)</f>
        <v>0.22</v>
      </c>
      <c r="I96" s="286">
        <f>ROUND(IF($B96="",IFERROR(VLOOKUP($A96,SERVIÇOS!$A:$F,5,0),IFERROR(VLOOKUP($A96,$C:$J,7,0),)),0)*$F96,2)</f>
        <v>0</v>
      </c>
      <c r="J96" s="287">
        <f t="shared" si="1"/>
        <v>0.22</v>
      </c>
      <c r="K96" s="288"/>
    </row>
    <row r="97" spans="1:11">
      <c r="A97" s="279"/>
      <c r="B97" s="280">
        <v>11717</v>
      </c>
      <c r="C97" s="281"/>
      <c r="D97" s="282" t="str">
        <f>IF($B97="",IFERROR(VLOOKUP($A97,SERVIÇOS!$A:$F,2,0),IFERROR(VLOOKUP($A97,$C:$J,2,0),"")),IFERROR(VLOOKUP($B97,INSUMOS!$A:$D,2,0),IFERROR(VLOOKUP($B97,#REF!,2,0),"")))</f>
        <v>CAIXA SIFONADA, PVC, 150 X 150 X 50 MM, COM GRELHA REDONDA, BRANCA</v>
      </c>
      <c r="E97" s="283" t="str">
        <f>IF($B97="",IFERROR(VLOOKUP($A97,SERVIÇOS!$A:$F,3,0),IFERROR(VLOOKUP($A97,$C:$J,3,0),"")),IFERROR(VLOOKUP($B97,INSUMOS!$A:$D,3,0),IFERROR(VLOOKUP($B97,#REF!,5,0),"")))</f>
        <v xml:space="preserve">UN    </v>
      </c>
      <c r="F97" s="284">
        <v>1</v>
      </c>
      <c r="G97" s="285">
        <f>IF($B97="",IFERROR(VLOOKUP($A97,SERVIÇOS!$A:$F,6,0),IFERROR(VLOOKUP($A97,$C:$J,8,0),"")),IFERROR(VLOOKUP($B97,INSUMOS!$A:$D,4,0),IFERROR(VLOOKUP($B97,#REF!,9,0),"")))</f>
        <v>44.15</v>
      </c>
      <c r="H97" s="286">
        <f>ROUND(IF($B97="",IFERROR(VLOOKUP($A97,SERVIÇOS!$A:$F,4,0),IFERROR(VLOOKUP($A97,$C:$J,6,0),)),IFERROR(VLOOKUP($B97,INSUMOS!$A:$D,4,0),IFERROR(VLOOKUP($B97,#REF!,9,0),)))*$F97,2)</f>
        <v>44.15</v>
      </c>
      <c r="I97" s="286">
        <f>ROUND(IF($B97="",IFERROR(VLOOKUP($A97,SERVIÇOS!$A:$F,5,0),IFERROR(VLOOKUP($A97,$C:$J,7,0),)),0)*$F97,2)</f>
        <v>0</v>
      </c>
      <c r="J97" s="287">
        <f t="shared" si="1"/>
        <v>44.15</v>
      </c>
      <c r="K97" s="288"/>
    </row>
    <row r="98" spans="1:11" s="3" customFormat="1" ht="31.5">
      <c r="A98" s="271"/>
      <c r="B98" s="271"/>
      <c r="C98" s="272" t="s">
        <v>568</v>
      </c>
      <c r="D98" s="273" t="s">
        <v>718</v>
      </c>
      <c r="E98" s="274" t="s">
        <v>717</v>
      </c>
      <c r="F98" s="275"/>
      <c r="G98" s="276"/>
      <c r="H98" s="277">
        <f>ROUND(SUM(H99:H101),2)</f>
        <v>15.86</v>
      </c>
      <c r="I98" s="277">
        <f>ROUND(SUM(I99:I101),2)</f>
        <v>12.79</v>
      </c>
      <c r="J98" s="277">
        <f t="shared" si="1"/>
        <v>28.65</v>
      </c>
      <c r="K98" s="278"/>
    </row>
    <row r="99" spans="1:11">
      <c r="A99" s="279">
        <v>88267</v>
      </c>
      <c r="B99" s="280"/>
      <c r="C99" s="281"/>
      <c r="D99" s="282" t="str">
        <f>IF($B99="",IFERROR(VLOOKUP($A99,SERVIÇOS!$A:$F,2,0),IFERROR(VLOOKUP($A99,$C:$J,2,0),"")),IFERROR(VLOOKUP($B99,INSUMOS!$A:$D,2,0),IFERROR(VLOOKUP($B99,#REF!,2,0),"")))</f>
        <v>ENCANADOR OU BOMBEIRO HIDRÁULICO COM ENCARGOS COMPLEMENTARES</v>
      </c>
      <c r="E99" s="283" t="str">
        <f>IF($B99="",IFERROR(VLOOKUP($A99,SERVIÇOS!$A:$F,3,0),IFERROR(VLOOKUP($A99,$C:$J,3,0),"")),IFERROR(VLOOKUP($B99,INSUMOS!$A:$D,3,0),IFERROR(VLOOKUP($B99,#REF!,5,0),"")))</f>
        <v>H</v>
      </c>
      <c r="F99" s="284">
        <v>0.4</v>
      </c>
      <c r="G99" s="285">
        <f>IF($B99="",IFERROR(VLOOKUP($A99,SERVIÇOS!$A:$F,6,0),IFERROR(VLOOKUP($A99,$C:$J,8,0),"")),IFERROR(VLOOKUP($B99,INSUMOS!$A:$D,4,0),IFERROR(VLOOKUP($B99,#REF!,9,0),"")))</f>
        <v>24.79</v>
      </c>
      <c r="H99" s="286">
        <f>ROUND(IF($B99="",IFERROR(VLOOKUP($A99,SERVIÇOS!$A:$F,4,0),IFERROR(VLOOKUP($A99,$C:$J,6,0),)),IFERROR(VLOOKUP($B99,INSUMOS!$A:$D,4,0),IFERROR(VLOOKUP($B99,#REF!,9,0),)))*$F99,2)</f>
        <v>2.4300000000000002</v>
      </c>
      <c r="I99" s="286">
        <f>ROUND(IF($B99="",IFERROR(VLOOKUP($A99,SERVIÇOS!$A:$F,5,0),IFERROR(VLOOKUP($A99,$C:$J,7,0),)),0)*$F99,2)</f>
        <v>7.49</v>
      </c>
      <c r="J99" s="287">
        <f t="shared" si="1"/>
        <v>9.92</v>
      </c>
      <c r="K99" s="288"/>
    </row>
    <row r="100" spans="1:11">
      <c r="A100" s="279">
        <v>88316</v>
      </c>
      <c r="B100" s="280"/>
      <c r="C100" s="281"/>
      <c r="D100" s="282" t="str">
        <f>IF($B100="",IFERROR(VLOOKUP($A100,SERVIÇOS!$A:$F,2,0),IFERROR(VLOOKUP($A100,$C:$J,2,0),"")),IFERROR(VLOOKUP($B100,INSUMOS!$A:$D,2,0),IFERROR(VLOOKUP($B100,#REF!,2,0),"")))</f>
        <v>SERVENTE COM ENCARGOS COMPLEMENTARES</v>
      </c>
      <c r="E100" s="283" t="str">
        <f>IF($B100="",IFERROR(VLOOKUP($A100,SERVIÇOS!$A:$F,3,0),IFERROR(VLOOKUP($A100,$C:$J,3,0),"")),IFERROR(VLOOKUP($B100,INSUMOS!$A:$D,3,0),IFERROR(VLOOKUP($B100,#REF!,5,0),"")))</f>
        <v>H</v>
      </c>
      <c r="F100" s="284">
        <v>0.4</v>
      </c>
      <c r="G100" s="285">
        <f>IF($B100="",IFERROR(VLOOKUP($A100,SERVIÇOS!$A:$F,6,0),IFERROR(VLOOKUP($A100,$C:$J,8,0),"")),IFERROR(VLOOKUP($B100,INSUMOS!$A:$D,4,0),IFERROR(VLOOKUP($B100,#REF!,9,0),"")))</f>
        <v>19.78</v>
      </c>
      <c r="H100" s="286">
        <f>ROUND(IF($B100="",IFERROR(VLOOKUP($A100,SERVIÇOS!$A:$F,4,0),IFERROR(VLOOKUP($A100,$C:$J,6,0),)),IFERROR(VLOOKUP($B100,INSUMOS!$A:$D,4,0),IFERROR(VLOOKUP($B100,#REF!,9,0),)))*$F100,2)</f>
        <v>2.61</v>
      </c>
      <c r="I100" s="286">
        <f>ROUND(IF($B100="",IFERROR(VLOOKUP($A100,SERVIÇOS!$A:$F,5,0),IFERROR(VLOOKUP($A100,$C:$J,7,0),)),0)*$F100,2)</f>
        <v>5.3</v>
      </c>
      <c r="J100" s="287">
        <f t="shared" si="1"/>
        <v>7.91</v>
      </c>
      <c r="K100" s="288"/>
    </row>
    <row r="101" spans="1:11" ht="30">
      <c r="A101" s="279"/>
      <c r="B101" s="280">
        <v>5102</v>
      </c>
      <c r="C101" s="281"/>
      <c r="D101" s="282" t="str">
        <f>IF($B101="",IFERROR(VLOOKUP($A101,SERVIÇOS!$A:$F,2,0),IFERROR(VLOOKUP($A101,$C:$J,2,0),"")),IFERROR(VLOOKUP($B101,INSUMOS!$A:$D,2,0),IFERROR(VLOOKUP($B101,#REF!,2,0),"")))</f>
        <v>RALO SECO / RALO DE PASSAGEM EM PVC, QUADRADO, 100 X 100 X 53 MM, SAIDA 40 MM, COM GRELHA BRANCA</v>
      </c>
      <c r="E101" s="283" t="str">
        <f>IF($B101="",IFERROR(VLOOKUP($A101,SERVIÇOS!$A:$F,3,0),IFERROR(VLOOKUP($A101,$C:$J,3,0),"")),IFERROR(VLOOKUP($B101,INSUMOS!$A:$D,3,0),IFERROR(VLOOKUP($B101,#REF!,5,0),"")))</f>
        <v xml:space="preserve">UN    </v>
      </c>
      <c r="F101" s="284">
        <v>1</v>
      </c>
      <c r="G101" s="285">
        <f>IF($B101="",IFERROR(VLOOKUP($A101,SERVIÇOS!$A:$F,6,0),IFERROR(VLOOKUP($A101,$C:$J,8,0),"")),IFERROR(VLOOKUP($B101,INSUMOS!$A:$D,4,0),IFERROR(VLOOKUP($B101,#REF!,9,0),"")))</f>
        <v>10.82</v>
      </c>
      <c r="H101" s="286">
        <f>ROUND(IF($B101="",IFERROR(VLOOKUP($A101,SERVIÇOS!$A:$F,4,0),IFERROR(VLOOKUP($A101,$C:$J,6,0),)),IFERROR(VLOOKUP($B101,INSUMOS!$A:$D,4,0),IFERROR(VLOOKUP($B101,#REF!,9,0),)))*$F101,2)</f>
        <v>10.82</v>
      </c>
      <c r="I101" s="286">
        <f>ROUND(IF($B101="",IFERROR(VLOOKUP($A101,SERVIÇOS!$A:$F,5,0),IFERROR(VLOOKUP($A101,$C:$J,7,0),)),0)*$F101,2)</f>
        <v>0</v>
      </c>
      <c r="J101" s="287">
        <f t="shared" si="1"/>
        <v>10.82</v>
      </c>
      <c r="K101" s="288"/>
    </row>
    <row r="102" spans="1:11" s="3" customFormat="1" ht="31.5">
      <c r="A102" s="271"/>
      <c r="B102" s="271"/>
      <c r="C102" s="272" t="s">
        <v>250</v>
      </c>
      <c r="D102" s="273" t="s">
        <v>719</v>
      </c>
      <c r="E102" s="274" t="s">
        <v>704</v>
      </c>
      <c r="F102" s="275"/>
      <c r="G102" s="276"/>
      <c r="H102" s="277">
        <f>ROUND(SUM(H103:H110),2)</f>
        <v>74.22</v>
      </c>
      <c r="I102" s="277">
        <f>ROUND(SUM(I103:I110),2)</f>
        <v>7.92</v>
      </c>
      <c r="J102" s="277">
        <f t="shared" si="1"/>
        <v>82.14</v>
      </c>
      <c r="K102" s="278"/>
    </row>
    <row r="103" spans="1:11">
      <c r="A103" s="279">
        <v>88323</v>
      </c>
      <c r="B103" s="280"/>
      <c r="C103" s="281"/>
      <c r="D103" s="282" t="str">
        <f>IF($B103="",IFERROR(VLOOKUP($A103,SERVIÇOS!$A:$F,2,0),IFERROR(VLOOKUP($A103,$C:$J,2,0),"")),IFERROR(VLOOKUP($B103,INSUMOS!$A:$D,2,0),IFERROR(VLOOKUP($B103,#REF!,2,0),"")))</f>
        <v>TELHADISTA COM ENCARGOS COMPLEMENTARES</v>
      </c>
      <c r="E103" s="283" t="str">
        <f>IF($B103="",IFERROR(VLOOKUP($A103,SERVIÇOS!$A:$F,3,0),IFERROR(VLOOKUP($A103,$C:$J,3,0),"")),IFERROR(VLOOKUP($B103,INSUMOS!$A:$D,3,0),IFERROR(VLOOKUP($B103,#REF!,5,0),"")))</f>
        <v>H</v>
      </c>
      <c r="F103" s="284">
        <v>0.26</v>
      </c>
      <c r="G103" s="285">
        <f>IF($B103="",IFERROR(VLOOKUP($A103,SERVIÇOS!$A:$F,6,0),IFERROR(VLOOKUP($A103,$C:$J,8,0),"")),IFERROR(VLOOKUP($B103,INSUMOS!$A:$D,4,0),IFERROR(VLOOKUP($B103,#REF!,9,0),"")))</f>
        <v>23.71</v>
      </c>
      <c r="H103" s="286">
        <f>ROUND(IF($B103="",IFERROR(VLOOKUP($A103,SERVIÇOS!$A:$F,4,0),IFERROR(VLOOKUP($A103,$C:$J,6,0),)),IFERROR(VLOOKUP($B103,INSUMOS!$A:$D,4,0),IFERROR(VLOOKUP($B103,#REF!,9,0),)))*$F103,2)</f>
        <v>1.7</v>
      </c>
      <c r="I103" s="286">
        <f>ROUND(IF($B103="",IFERROR(VLOOKUP($A103,SERVIÇOS!$A:$F,5,0),IFERROR(VLOOKUP($A103,$C:$J,7,0),)),0)*$F103,2)</f>
        <v>4.47</v>
      </c>
      <c r="J103" s="287">
        <f t="shared" si="1"/>
        <v>6.17</v>
      </c>
      <c r="K103" s="288"/>
    </row>
    <row r="104" spans="1:11">
      <c r="A104" s="279">
        <v>88316</v>
      </c>
      <c r="B104" s="280"/>
      <c r="C104" s="281"/>
      <c r="D104" s="282" t="str">
        <f>IF($B104="",IFERROR(VLOOKUP($A104,SERVIÇOS!$A:$F,2,0),IFERROR(VLOOKUP($A104,$C:$J,2,0),"")),IFERROR(VLOOKUP($B104,INSUMOS!$A:$D,2,0),IFERROR(VLOOKUP($B104,#REF!,2,0),"")))</f>
        <v>SERVENTE COM ENCARGOS COMPLEMENTARES</v>
      </c>
      <c r="E104" s="283" t="str">
        <f>IF($B104="",IFERROR(VLOOKUP($A104,SERVIÇOS!$A:$F,3,0),IFERROR(VLOOKUP($A104,$C:$J,3,0),"")),IFERROR(VLOOKUP($B104,INSUMOS!$A:$D,3,0),IFERROR(VLOOKUP($B104,#REF!,5,0),"")))</f>
        <v>H</v>
      </c>
      <c r="F104" s="284">
        <v>0.26</v>
      </c>
      <c r="G104" s="285">
        <f>IF($B104="",IFERROR(VLOOKUP($A104,SERVIÇOS!$A:$F,6,0),IFERROR(VLOOKUP($A104,$C:$J,8,0),"")),IFERROR(VLOOKUP($B104,INSUMOS!$A:$D,4,0),IFERROR(VLOOKUP($B104,#REF!,9,0),"")))</f>
        <v>19.78</v>
      </c>
      <c r="H104" s="286">
        <f>ROUND(IF($B104="",IFERROR(VLOOKUP($A104,SERVIÇOS!$A:$F,4,0),IFERROR(VLOOKUP($A104,$C:$J,6,0),)),IFERROR(VLOOKUP($B104,INSUMOS!$A:$D,4,0),IFERROR(VLOOKUP($B104,#REF!,9,0),)))*$F104,2)</f>
        <v>1.7</v>
      </c>
      <c r="I104" s="286">
        <f>ROUND(IF($B104="",IFERROR(VLOOKUP($A104,SERVIÇOS!$A:$F,5,0),IFERROR(VLOOKUP($A104,$C:$J,7,0),)),0)*$F104,2)</f>
        <v>3.45</v>
      </c>
      <c r="J104" s="287">
        <f t="shared" si="1"/>
        <v>5.15</v>
      </c>
      <c r="K104" s="288"/>
    </row>
    <row r="105" spans="1:11" ht="30">
      <c r="A105" s="279"/>
      <c r="B105" s="280">
        <v>11091</v>
      </c>
      <c r="C105" s="281"/>
      <c r="D105" s="282" t="str">
        <f>IF($B105="",IFERROR(VLOOKUP($A105,SERVIÇOS!$A:$F,2,0),IFERROR(VLOOKUP($A105,$C:$J,2,0),"")),IFERROR(VLOOKUP($B105,INSUMOS!$A:$D,2,0),IFERROR(VLOOKUP($B105,#REF!,2,0),"")))</f>
        <v>PINGADEIRA PLASTICA PARA TELHA DE FIBROCIMENTO CANALETE 49/KALHETA OU CANALETE 90/KALHETAO</v>
      </c>
      <c r="E105" s="283" t="str">
        <f>IF($B105="",IFERROR(VLOOKUP($A105,SERVIÇOS!$A:$F,3,0),IFERROR(VLOOKUP($A105,$C:$J,3,0),"")),IFERROR(VLOOKUP($B105,INSUMOS!$A:$D,3,0),IFERROR(VLOOKUP($B105,#REF!,5,0),"")))</f>
        <v xml:space="preserve">UN    </v>
      </c>
      <c r="F105" s="284">
        <v>0.66669999999999996</v>
      </c>
      <c r="G105" s="285">
        <f>IF($B105="",IFERROR(VLOOKUP($A105,SERVIÇOS!$A:$F,6,0),IFERROR(VLOOKUP($A105,$C:$J,8,0),"")),IFERROR(VLOOKUP($B105,INSUMOS!$A:$D,4,0),IFERROR(VLOOKUP($B105,#REF!,9,0),"")))</f>
        <v>1.31</v>
      </c>
      <c r="H105" s="286">
        <f>ROUND(IF($B105="",IFERROR(VLOOKUP($A105,SERVIÇOS!$A:$F,4,0),IFERROR(VLOOKUP($A105,$C:$J,6,0),)),IFERROR(VLOOKUP($B105,INSUMOS!$A:$D,4,0),IFERROR(VLOOKUP($B105,#REF!,9,0),)))*$F105,2)</f>
        <v>0.87</v>
      </c>
      <c r="I105" s="286">
        <f>ROUND(IF($B105="",IFERROR(VLOOKUP($A105,SERVIÇOS!$A:$F,5,0),IFERROR(VLOOKUP($A105,$C:$J,7,0),)),0)*$F105,2)</f>
        <v>0</v>
      </c>
      <c r="J105" s="287">
        <f t="shared" si="1"/>
        <v>0.87</v>
      </c>
      <c r="K105" s="288"/>
    </row>
    <row r="106" spans="1:11">
      <c r="A106" s="279"/>
      <c r="B106" s="280">
        <v>4319</v>
      </c>
      <c r="C106" s="281"/>
      <c r="D106" s="282" t="str">
        <f>IF($B106="",IFERROR(VLOOKUP($A106,SERVIÇOS!$A:$F,2,0),IFERROR(VLOOKUP($A106,$C:$J,2,0),"")),IFERROR(VLOOKUP($B106,INSUMOS!$A:$D,2,0),IFERROR(VLOOKUP($B106,#REF!,2,0),"")))</f>
        <v>AFASTADOR PARA TELHA DE FIBROCIMENTO CANALETE 90 OU KALHETAO</v>
      </c>
      <c r="E106" s="283" t="str">
        <f>IF($B106="",IFERROR(VLOOKUP($A106,SERVIÇOS!$A:$F,3,0),IFERROR(VLOOKUP($A106,$C:$J,3,0),"")),IFERROR(VLOOKUP($B106,INSUMOS!$A:$D,3,0),IFERROR(VLOOKUP($B106,#REF!,5,0),"")))</f>
        <v xml:space="preserve">UN    </v>
      </c>
      <c r="F106" s="284">
        <v>0.25</v>
      </c>
      <c r="G106" s="285">
        <f>IF($B106="",IFERROR(VLOOKUP($A106,SERVIÇOS!$A:$F,6,0),IFERROR(VLOOKUP($A106,$C:$J,8,0),"")),IFERROR(VLOOKUP($B106,INSUMOS!$A:$D,4,0),IFERROR(VLOOKUP($B106,#REF!,9,0),"")))</f>
        <v>1.38</v>
      </c>
      <c r="H106" s="286">
        <f>ROUND(IF($B106="",IFERROR(VLOOKUP($A106,SERVIÇOS!$A:$F,4,0),IFERROR(VLOOKUP($A106,$C:$J,6,0),)),IFERROR(VLOOKUP($B106,INSUMOS!$A:$D,4,0),IFERROR(VLOOKUP($B106,#REF!,9,0),)))*$F106,2)</f>
        <v>0.35</v>
      </c>
      <c r="I106" s="286">
        <f>ROUND(IF($B106="",IFERROR(VLOOKUP($A106,SERVIÇOS!$A:$F,5,0),IFERROR(VLOOKUP($A106,$C:$J,7,0),)),0)*$F106,2)</f>
        <v>0</v>
      </c>
      <c r="J106" s="287">
        <f t="shared" si="1"/>
        <v>0.35</v>
      </c>
      <c r="K106" s="288"/>
    </row>
    <row r="107" spans="1:11" ht="30">
      <c r="A107" s="279"/>
      <c r="B107" s="280">
        <v>4312</v>
      </c>
      <c r="C107" s="281"/>
      <c r="D107" s="282" t="str">
        <f>IF($B107="",IFERROR(VLOOKUP($A107,SERVIÇOS!$A:$F,2,0),IFERROR(VLOOKUP($A107,$C:$J,2,0),"")),IFERROR(VLOOKUP($B107,INSUMOS!$A:$D,2,0),IFERROR(VLOOKUP($B107,#REF!,2,0),"")))</f>
        <v>FIXADOR DE ABA SIMPLES PARA TELHA DE FIBROCIMENTO, TIPO CANALETA 90 OU KALHETAO</v>
      </c>
      <c r="E107" s="283" t="str">
        <f>IF($B107="",IFERROR(VLOOKUP($A107,SERVIÇOS!$A:$F,3,0),IFERROR(VLOOKUP($A107,$C:$J,3,0),"")),IFERROR(VLOOKUP($B107,INSUMOS!$A:$D,3,0),IFERROR(VLOOKUP($B107,#REF!,5,0),"")))</f>
        <v xml:space="preserve">UN    </v>
      </c>
      <c r="F107" s="284">
        <v>0.25</v>
      </c>
      <c r="G107" s="285">
        <f>IF($B107="",IFERROR(VLOOKUP($A107,SERVIÇOS!$A:$F,6,0),IFERROR(VLOOKUP($A107,$C:$J,8,0),"")),IFERROR(VLOOKUP($B107,INSUMOS!$A:$D,4,0),IFERROR(VLOOKUP($B107,#REF!,9,0),"")))</f>
        <v>2.39</v>
      </c>
      <c r="H107" s="286">
        <f>ROUND(IF($B107="",IFERROR(VLOOKUP($A107,SERVIÇOS!$A:$F,4,0),IFERROR(VLOOKUP($A107,$C:$J,6,0),)),IFERROR(VLOOKUP($B107,INSUMOS!$A:$D,4,0),IFERROR(VLOOKUP($B107,#REF!,9,0),)))*$F107,2)</f>
        <v>0.6</v>
      </c>
      <c r="I107" s="286">
        <f>ROUND(IF($B107="",IFERROR(VLOOKUP($A107,SERVIÇOS!$A:$F,5,0),IFERROR(VLOOKUP($A107,$C:$J,7,0),)),0)*$F107,2)</f>
        <v>0</v>
      </c>
      <c r="J107" s="287">
        <f t="shared" si="1"/>
        <v>0.6</v>
      </c>
      <c r="K107" s="288"/>
    </row>
    <row r="108" spans="1:11" ht="30">
      <c r="A108" s="279"/>
      <c r="B108" s="280">
        <v>4320</v>
      </c>
      <c r="C108" s="281"/>
      <c r="D108" s="282" t="str">
        <f>IF($B108="",IFERROR(VLOOKUP($A108,SERVIÇOS!$A:$F,2,0),IFERROR(VLOOKUP($A108,$C:$J,2,0),"")),IFERROR(VLOOKUP($B108,INSUMOS!$A:$D,2,0),IFERROR(VLOOKUP($B108,#REF!,2,0),"")))</f>
        <v>PARAFUSO ZINCADO 5/16 " X 250 MM PARA FIXACAO DE TELHA DE FIBROCIMENTO CANALETE 49, INCLUI BUCHA NYLON S-10</v>
      </c>
      <c r="E108" s="283" t="str">
        <f>IF($B108="",IFERROR(VLOOKUP($A108,SERVIÇOS!$A:$F,3,0),IFERROR(VLOOKUP($A108,$C:$J,3,0),"")),IFERROR(VLOOKUP($B108,INSUMOS!$A:$D,3,0),IFERROR(VLOOKUP($B108,#REF!,5,0),"")))</f>
        <v xml:space="preserve">UN    </v>
      </c>
      <c r="F108" s="284">
        <v>0.75</v>
      </c>
      <c r="G108" s="285">
        <f>IF($B108="",IFERROR(VLOOKUP($A108,SERVIÇOS!$A:$F,6,0),IFERROR(VLOOKUP($A108,$C:$J,8,0),"")),IFERROR(VLOOKUP($B108,INSUMOS!$A:$D,4,0),IFERROR(VLOOKUP($B108,#REF!,9,0),"")))</f>
        <v>2.72</v>
      </c>
      <c r="H108" s="286">
        <f>ROUND(IF($B108="",IFERROR(VLOOKUP($A108,SERVIÇOS!$A:$F,4,0),IFERROR(VLOOKUP($A108,$C:$J,6,0),)),IFERROR(VLOOKUP($B108,INSUMOS!$A:$D,4,0),IFERROR(VLOOKUP($B108,#REF!,9,0),)))*$F108,2)</f>
        <v>2.04</v>
      </c>
      <c r="I108" s="286">
        <f>ROUND(IF($B108="",IFERROR(VLOOKUP($A108,SERVIÇOS!$A:$F,5,0),IFERROR(VLOOKUP($A108,$C:$J,7,0),)),0)*$F108,2)</f>
        <v>0</v>
      </c>
      <c r="J108" s="287">
        <f t="shared" si="1"/>
        <v>2.04</v>
      </c>
      <c r="K108" s="288"/>
    </row>
    <row r="109" spans="1:11" ht="30">
      <c r="A109" s="279"/>
      <c r="B109" s="280">
        <v>7186</v>
      </c>
      <c r="C109" s="281"/>
      <c r="D109" s="282" t="str">
        <f>IF($B109="",IFERROR(VLOOKUP($A109,SERVIÇOS!$A:$F,2,0),IFERROR(VLOOKUP($A109,$C:$J,2,0),"")),IFERROR(VLOOKUP($B109,INSUMOS!$A:$D,2,0),IFERROR(VLOOKUP($B109,#REF!,2,0),"")))</f>
        <v>TELHA DE FIBROCIMENTO ONDULADA E = 6 MM, DE 1,83 X 1,10 M (SEM AMIANTO)</v>
      </c>
      <c r="E109" s="283" t="str">
        <f>IF($B109="",IFERROR(VLOOKUP($A109,SERVIÇOS!$A:$F,3,0),IFERROR(VLOOKUP($A109,$C:$J,3,0),"")),IFERROR(VLOOKUP($B109,INSUMOS!$A:$D,3,0),IFERROR(VLOOKUP($B109,#REF!,5,0),"")))</f>
        <v xml:space="preserve">UN    </v>
      </c>
      <c r="F109" s="284">
        <v>1.0900000000000001</v>
      </c>
      <c r="G109" s="285">
        <f>IF($B109="",IFERROR(VLOOKUP($A109,SERVIÇOS!$A:$F,6,0),IFERROR(VLOOKUP($A109,$C:$J,8,0),"")),IFERROR(VLOOKUP($B109,INSUMOS!$A:$D,4,0),IFERROR(VLOOKUP($B109,#REF!,9,0),"")))</f>
        <v>61.29</v>
      </c>
      <c r="H109" s="286">
        <f>ROUND(IF($B109="",IFERROR(VLOOKUP($A109,SERVIÇOS!$A:$F,4,0),IFERROR(VLOOKUP($A109,$C:$J,6,0),)),IFERROR(VLOOKUP($B109,INSUMOS!$A:$D,4,0),IFERROR(VLOOKUP($B109,#REF!,9,0),)))*$F109,2)</f>
        <v>66.81</v>
      </c>
      <c r="I109" s="286">
        <f>ROUND(IF($B109="",IFERROR(VLOOKUP($A109,SERVIÇOS!$A:$F,5,0),IFERROR(VLOOKUP($A109,$C:$J,7,0),)),0)*$F109,2)</f>
        <v>0</v>
      </c>
      <c r="J109" s="287">
        <f t="shared" si="1"/>
        <v>66.81</v>
      </c>
      <c r="K109" s="288"/>
    </row>
    <row r="110" spans="1:11" ht="30">
      <c r="A110" s="279"/>
      <c r="B110" s="280">
        <v>1607</v>
      </c>
      <c r="C110" s="281"/>
      <c r="D110" s="282" t="str">
        <f>IF($B110="",IFERROR(VLOOKUP($A110,SERVIÇOS!$A:$F,2,0),IFERROR(VLOOKUP($A110,$C:$J,2,0),"")),IFERROR(VLOOKUP($B110,INSUMOS!$A:$D,2,0),IFERROR(VLOOKUP($B110,#REF!,2,0),"")))</f>
        <v>CONJUNTO ARRUELAS DE VEDACAO 5/16" PARA TELHA FIBROCIMENTO (UMA ARRUELA METALICA E UMA ARRUELA PVC - CONICAS)</v>
      </c>
      <c r="E110" s="283" t="str">
        <f>IF($B110="",IFERROR(VLOOKUP($A110,SERVIÇOS!$A:$F,3,0),IFERROR(VLOOKUP($A110,$C:$J,3,0),"")),IFERROR(VLOOKUP($B110,INSUMOS!$A:$D,3,0),IFERROR(VLOOKUP($B110,#REF!,5,0),"")))</f>
        <v xml:space="preserve">CJ    </v>
      </c>
      <c r="F110" s="284">
        <v>0.75</v>
      </c>
      <c r="G110" s="285">
        <f>IF($B110="",IFERROR(VLOOKUP($A110,SERVIÇOS!$A:$F,6,0),IFERROR(VLOOKUP($A110,$C:$J,8,0),"")),IFERROR(VLOOKUP($B110,INSUMOS!$A:$D,4,0),IFERROR(VLOOKUP($B110,#REF!,9,0),"")))</f>
        <v>0.2</v>
      </c>
      <c r="H110" s="286">
        <f>ROUND(IF($B110="",IFERROR(VLOOKUP($A110,SERVIÇOS!$A:$F,4,0),IFERROR(VLOOKUP($A110,$C:$J,6,0),)),IFERROR(VLOOKUP($B110,INSUMOS!$A:$D,4,0),IFERROR(VLOOKUP($B110,#REF!,9,0),)))*$F110,2)</f>
        <v>0.15</v>
      </c>
      <c r="I110" s="286">
        <f>ROUND(IF($B110="",IFERROR(VLOOKUP($A110,SERVIÇOS!$A:$F,5,0),IFERROR(VLOOKUP($A110,$C:$J,7,0),)),0)*$F110,2)</f>
        <v>0</v>
      </c>
      <c r="J110" s="287">
        <f t="shared" si="1"/>
        <v>0.15</v>
      </c>
      <c r="K110" s="288"/>
    </row>
    <row r="111" spans="1:11" s="3" customFormat="1" ht="94.5">
      <c r="A111" s="271"/>
      <c r="B111" s="271"/>
      <c r="C111" s="272" t="s">
        <v>640</v>
      </c>
      <c r="D111" s="273" t="s">
        <v>720</v>
      </c>
      <c r="E111" s="274" t="s">
        <v>717</v>
      </c>
      <c r="F111" s="275"/>
      <c r="G111" s="276"/>
      <c r="H111" s="277">
        <f>ROUND(SUM(H112:H116),2)</f>
        <v>1674.17</v>
      </c>
      <c r="I111" s="277">
        <f>ROUND(SUM(I112:I116),2)</f>
        <v>173.41</v>
      </c>
      <c r="J111" s="277">
        <f t="shared" si="1"/>
        <v>1847.5800000000002</v>
      </c>
      <c r="K111" s="278"/>
    </row>
    <row r="112" spans="1:11" ht="45">
      <c r="A112" s="279"/>
      <c r="B112" s="280">
        <v>39551</v>
      </c>
      <c r="C112" s="281"/>
      <c r="D112" s="282" t="str">
        <f>IF($B112="",IFERROR(VLOOKUP($A112,SERVIÇOS!$A:$F,2,0),IFERROR(VLOOKUP($A112,$C:$J,2,0),"")),IFERROR(VLOOKUP($B112,INSUMOS!$A:$D,2,0),IFERROR(VLOOKUP($B112,#REF!,2,0),"")))</f>
        <v>AR CONDICIONADO SPLIT ON/OFF, HI-WALL (PAREDE), 9000 BTUS/H, CICLO QUENTE/FRIO, 60 HZ, CLASSIFICACAO ENERGETICA A - SELO PROCEL, GAS HFC, CONTROLE S/ FIO</v>
      </c>
      <c r="E112" s="283" t="str">
        <f>IF($B112="",IFERROR(VLOOKUP($A112,SERVIÇOS!$A:$F,3,0),IFERROR(VLOOKUP($A112,$C:$J,3,0),"")),IFERROR(VLOOKUP($B112,INSUMOS!$A:$D,3,0),IFERROR(VLOOKUP($B112,#REF!,5,0),"")))</f>
        <v xml:space="preserve">UN    </v>
      </c>
      <c r="F112" s="284">
        <v>1</v>
      </c>
      <c r="G112" s="285">
        <f>IF($B112="",IFERROR(VLOOKUP($A112,SERVIÇOS!$A:$F,6,0),IFERROR(VLOOKUP($A112,$C:$J,8,0),"")),IFERROR(VLOOKUP($B112,INSUMOS!$A:$D,4,0),IFERROR(VLOOKUP($B112,#REF!,9,0),"")))</f>
        <v>1595.4</v>
      </c>
      <c r="H112" s="286">
        <f>ROUND(IF($B112="",IFERROR(VLOOKUP($A112,SERVIÇOS!$A:$F,4,0),IFERROR(VLOOKUP($A112,$C:$J,6,0),)),IFERROR(VLOOKUP($B112,INSUMOS!$A:$D,4,0),IFERROR(VLOOKUP($B112,#REF!,9,0),)))*$F112,2)</f>
        <v>1595.4</v>
      </c>
      <c r="I112" s="286">
        <f>ROUND(IF($B112="",IFERROR(VLOOKUP($A112,SERVIÇOS!$A:$F,5,0),IFERROR(VLOOKUP($A112,$C:$J,7,0),)),0)*$F112,2)</f>
        <v>0</v>
      </c>
      <c r="J112" s="287">
        <f t="shared" si="1"/>
        <v>1595.4</v>
      </c>
      <c r="K112" s="288"/>
    </row>
    <row r="113" spans="1:11" ht="30">
      <c r="A113" s="279">
        <v>89865</v>
      </c>
      <c r="B113" s="280"/>
      <c r="C113" s="281"/>
      <c r="D113" s="282" t="str">
        <f>IF($B113="",IFERROR(VLOOKUP($A113,SERVIÇOS!$A:$F,2,0),IFERROR(VLOOKUP($A113,$C:$J,2,0),"")),IFERROR(VLOOKUP($B113,INSUMOS!$A:$D,2,0),IFERROR(VLOOKUP($B113,#REF!,2,0),"")))</f>
        <v>TUBO, PVC, SOLDÁVEL, DN 25MM, INSTALADO EM DRENO DE AR-CONDICIONADO - FORNECIMENTO E INSTALAÇÃO. AF_12/2014</v>
      </c>
      <c r="E113" s="283" t="str">
        <f>IF($B113="",IFERROR(VLOOKUP($A113,SERVIÇOS!$A:$F,3,0),IFERROR(VLOOKUP($A113,$C:$J,3,0),"")),IFERROR(VLOOKUP($B113,INSUMOS!$A:$D,3,0),IFERROR(VLOOKUP($B113,#REF!,5,0),"")))</f>
        <v>M</v>
      </c>
      <c r="F113" s="284">
        <v>3</v>
      </c>
      <c r="G113" s="285">
        <f>IF($B113="",IFERROR(VLOOKUP($A113,SERVIÇOS!$A:$F,6,0),IFERROR(VLOOKUP($A113,$C:$J,8,0),"")),IFERROR(VLOOKUP($B113,INSUMOS!$A:$D,4,0),IFERROR(VLOOKUP($B113,#REF!,9,0),"")))</f>
        <v>13.75</v>
      </c>
      <c r="H113" s="286">
        <f>ROUND(IF($B113="",IFERROR(VLOOKUP($A113,SERVIÇOS!$A:$F,4,0),IFERROR(VLOOKUP($A113,$C:$J,6,0),)),IFERROR(VLOOKUP($B113,INSUMOS!$A:$D,4,0),IFERROR(VLOOKUP($B113,#REF!,9,0),)))*$F113,2)</f>
        <v>23.01</v>
      </c>
      <c r="I113" s="286">
        <f>ROUND(IF($B113="",IFERROR(VLOOKUP($A113,SERVIÇOS!$A:$F,5,0),IFERROR(VLOOKUP($A113,$C:$J,7,0),)),0)*$F113,2)</f>
        <v>18.239999999999998</v>
      </c>
      <c r="J113" s="287">
        <f t="shared" si="1"/>
        <v>41.25</v>
      </c>
      <c r="K113" s="288"/>
    </row>
    <row r="114" spans="1:11" ht="30">
      <c r="A114" s="279">
        <v>89866</v>
      </c>
      <c r="B114" s="280"/>
      <c r="C114" s="281"/>
      <c r="D114" s="282" t="str">
        <f>IF($B114="",IFERROR(VLOOKUP($A114,SERVIÇOS!$A:$F,2,0),IFERROR(VLOOKUP($A114,$C:$J,2,0),"")),IFERROR(VLOOKUP($B114,INSUMOS!$A:$D,2,0),IFERROR(VLOOKUP($B114,#REF!,2,0),"")))</f>
        <v>JOELHO 90 GRAUS, PVC, SOLDÁVEL, DN 25MM, INSTALADO EM DRENO DE AR-CONDICIONADO - FORNECIMENTO E INSTALAÇÃO. AF_12/2014</v>
      </c>
      <c r="E114" s="283" t="str">
        <f>IF($B114="",IFERROR(VLOOKUP($A114,SERVIÇOS!$A:$F,3,0),IFERROR(VLOOKUP($A114,$C:$J,3,0),"")),IFERROR(VLOOKUP($B114,INSUMOS!$A:$D,3,0),IFERROR(VLOOKUP($B114,#REF!,5,0),"")))</f>
        <v>UN</v>
      </c>
      <c r="F114" s="284">
        <v>1</v>
      </c>
      <c r="G114" s="285">
        <f>IF($B114="",IFERROR(VLOOKUP($A114,SERVIÇOS!$A:$F,6,0),IFERROR(VLOOKUP($A114,$C:$J,8,0),"")),IFERROR(VLOOKUP($B114,INSUMOS!$A:$D,4,0),IFERROR(VLOOKUP($B114,#REF!,9,0),"")))</f>
        <v>5.29</v>
      </c>
      <c r="H114" s="286">
        <f>ROUND(IF($B114="",IFERROR(VLOOKUP($A114,SERVIÇOS!$A:$F,4,0),IFERROR(VLOOKUP($A114,$C:$J,6,0),)),IFERROR(VLOOKUP($B114,INSUMOS!$A:$D,4,0),IFERROR(VLOOKUP($B114,#REF!,9,0),)))*$F114,2)</f>
        <v>3.04</v>
      </c>
      <c r="I114" s="286">
        <f>ROUND(IF($B114="",IFERROR(VLOOKUP($A114,SERVIÇOS!$A:$F,5,0),IFERROR(VLOOKUP($A114,$C:$J,7,0),)),0)*$F114,2)</f>
        <v>2.25</v>
      </c>
      <c r="J114" s="287">
        <f t="shared" si="1"/>
        <v>5.29</v>
      </c>
      <c r="K114" s="288"/>
    </row>
    <row r="115" spans="1:11">
      <c r="A115" s="279">
        <v>88243</v>
      </c>
      <c r="B115" s="280"/>
      <c r="C115" s="281"/>
      <c r="D115" s="282" t="str">
        <f>IF($B115="",IFERROR(VLOOKUP($A115,SERVIÇOS!$A:$F,2,0),IFERROR(VLOOKUP($A115,$C:$J,2,0),"")),IFERROR(VLOOKUP($B115,INSUMOS!$A:$D,2,0),IFERROR(VLOOKUP($B115,#REF!,2,0),"")))</f>
        <v>AJUDANTE ESPECIALIZADO COM ENCARGOS COMPLEMENTARES</v>
      </c>
      <c r="E115" s="283" t="str">
        <f>IF($B115="",IFERROR(VLOOKUP($A115,SERVIÇOS!$A:$F,3,0),IFERROR(VLOOKUP($A115,$C:$J,3,0),"")),IFERROR(VLOOKUP($B115,INSUMOS!$A:$D,3,0),IFERROR(VLOOKUP($B115,#REF!,5,0),"")))</f>
        <v>H</v>
      </c>
      <c r="F115" s="284">
        <v>4</v>
      </c>
      <c r="G115" s="285">
        <f>IF($B115="",IFERROR(VLOOKUP($A115,SERVIÇOS!$A:$F,6,0),IFERROR(VLOOKUP($A115,$C:$J,8,0),"")),IFERROR(VLOOKUP($B115,INSUMOS!$A:$D,4,0),IFERROR(VLOOKUP($B115,#REF!,9,0),"")))</f>
        <v>20.78</v>
      </c>
      <c r="H115" s="286">
        <f>ROUND(IF($B115="",IFERROR(VLOOKUP($A115,SERVIÇOS!$A:$F,4,0),IFERROR(VLOOKUP($A115,$C:$J,6,0),)),IFERROR(VLOOKUP($B115,INSUMOS!$A:$D,4,0),IFERROR(VLOOKUP($B115,#REF!,9,0),)))*$F115,2)</f>
        <v>26.08</v>
      </c>
      <c r="I115" s="286">
        <f>ROUND(IF($B115="",IFERROR(VLOOKUP($A115,SERVIÇOS!$A:$F,5,0),IFERROR(VLOOKUP($A115,$C:$J,7,0),)),0)*$F115,2)</f>
        <v>57.04</v>
      </c>
      <c r="J115" s="287">
        <f t="shared" si="1"/>
        <v>83.12</v>
      </c>
      <c r="K115" s="288"/>
    </row>
    <row r="116" spans="1:11">
      <c r="A116" s="279">
        <v>88266</v>
      </c>
      <c r="B116" s="280"/>
      <c r="C116" s="281"/>
      <c r="D116" s="282" t="str">
        <f>IF($B116="",IFERROR(VLOOKUP($A116,SERVIÇOS!$A:$F,2,0),IFERROR(VLOOKUP($A116,$C:$J,2,0),"")),IFERROR(VLOOKUP($B116,INSUMOS!$A:$D,2,0),IFERROR(VLOOKUP($B116,#REF!,2,0),"")))</f>
        <v>ELETROTÉCNICO COM ENCARGOS COMPLEMENTARES</v>
      </c>
      <c r="E116" s="283" t="str">
        <f>IF($B116="",IFERROR(VLOOKUP($A116,SERVIÇOS!$A:$F,3,0),IFERROR(VLOOKUP($A116,$C:$J,3,0),"")),IFERROR(VLOOKUP($B116,INSUMOS!$A:$D,3,0),IFERROR(VLOOKUP($B116,#REF!,5,0),"")))</f>
        <v>H</v>
      </c>
      <c r="F116" s="284">
        <v>4</v>
      </c>
      <c r="G116" s="285">
        <f>IF($B116="",IFERROR(VLOOKUP($A116,SERVIÇOS!$A:$F,6,0),IFERROR(VLOOKUP($A116,$C:$J,8,0),"")),IFERROR(VLOOKUP($B116,INSUMOS!$A:$D,4,0),IFERROR(VLOOKUP($B116,#REF!,9,0),"")))</f>
        <v>30.63</v>
      </c>
      <c r="H116" s="286">
        <f>ROUND(IF($B116="",IFERROR(VLOOKUP($A116,SERVIÇOS!$A:$F,4,0),IFERROR(VLOOKUP($A116,$C:$J,6,0),)),IFERROR(VLOOKUP($B116,INSUMOS!$A:$D,4,0),IFERROR(VLOOKUP($B116,#REF!,9,0),)))*$F116,2)</f>
        <v>26.64</v>
      </c>
      <c r="I116" s="286">
        <f>ROUND(IF($B116="",IFERROR(VLOOKUP($A116,SERVIÇOS!$A:$F,5,0),IFERROR(VLOOKUP($A116,$C:$J,7,0),)),0)*$F116,2)</f>
        <v>95.88</v>
      </c>
      <c r="J116" s="287">
        <f t="shared" si="1"/>
        <v>122.52</v>
      </c>
      <c r="K116" s="288"/>
    </row>
    <row r="117" spans="1:11" s="3" customFormat="1" ht="94.5">
      <c r="A117" s="271"/>
      <c r="B117" s="271"/>
      <c r="C117" s="272" t="s">
        <v>721</v>
      </c>
      <c r="D117" s="273" t="s">
        <v>722</v>
      </c>
      <c r="E117" s="274" t="s">
        <v>717</v>
      </c>
      <c r="F117" s="275"/>
      <c r="G117" s="276"/>
      <c r="H117" s="277">
        <f>ROUND(SUM(H118:H122),2)</f>
        <v>1908.35</v>
      </c>
      <c r="I117" s="277">
        <f>ROUND(SUM(I118:I122),2)</f>
        <v>173.41</v>
      </c>
      <c r="J117" s="277">
        <f t="shared" si="1"/>
        <v>2081.7599999999998</v>
      </c>
      <c r="K117" s="278"/>
    </row>
    <row r="118" spans="1:11" ht="45">
      <c r="A118" s="279"/>
      <c r="B118" s="280">
        <v>39555</v>
      </c>
      <c r="C118" s="281"/>
      <c r="D118" s="282" t="str">
        <f>IF($B118="",IFERROR(VLOOKUP($A118,SERVIÇOS!$A:$F,2,0),IFERROR(VLOOKUP($A118,$C:$J,2,0),"")),IFERROR(VLOOKUP($B118,INSUMOS!$A:$D,2,0),IFERROR(VLOOKUP($B118,#REF!,2,0),"")))</f>
        <v>AR CONDICIONADO SPLIT ON/OFF, HI-WALL (PAREDE), 12000 BTUS/H, CICLO QUENTE/FRIO, 60 HZ, CLASSIFICACAO ENERGETICA A - SELO PROCEL, GAS HFC, CONTROLE S/ FIO</v>
      </c>
      <c r="E118" s="283" t="str">
        <f>IF($B118="",IFERROR(VLOOKUP($A118,SERVIÇOS!$A:$F,3,0),IFERROR(VLOOKUP($A118,$C:$J,3,0),"")),IFERROR(VLOOKUP($B118,INSUMOS!$A:$D,3,0),IFERROR(VLOOKUP($B118,#REF!,5,0),"")))</f>
        <v xml:space="preserve">UN    </v>
      </c>
      <c r="F118" s="284">
        <v>1</v>
      </c>
      <c r="G118" s="285">
        <f>IF($B118="",IFERROR(VLOOKUP($A118,SERVIÇOS!$A:$F,6,0),IFERROR(VLOOKUP($A118,$C:$J,8,0),"")),IFERROR(VLOOKUP($B118,INSUMOS!$A:$D,4,0),IFERROR(VLOOKUP($B118,#REF!,9,0),"")))</f>
        <v>1829.58</v>
      </c>
      <c r="H118" s="286">
        <f>ROUND(IF($B118="",IFERROR(VLOOKUP($A118,SERVIÇOS!$A:$F,4,0),IFERROR(VLOOKUP($A118,$C:$J,6,0),)),IFERROR(VLOOKUP($B118,INSUMOS!$A:$D,4,0),IFERROR(VLOOKUP($B118,#REF!,9,0),)))*$F118,2)</f>
        <v>1829.58</v>
      </c>
      <c r="I118" s="286">
        <f>ROUND(IF($B118="",IFERROR(VLOOKUP($A118,SERVIÇOS!$A:$F,5,0),IFERROR(VLOOKUP($A118,$C:$J,7,0),)),0)*$F118,2)</f>
        <v>0</v>
      </c>
      <c r="J118" s="287">
        <f t="shared" si="1"/>
        <v>1829.58</v>
      </c>
      <c r="K118" s="288"/>
    </row>
    <row r="119" spans="1:11" ht="30">
      <c r="A119" s="279">
        <v>89865</v>
      </c>
      <c r="B119" s="280"/>
      <c r="C119" s="281"/>
      <c r="D119" s="282" t="str">
        <f>IF($B119="",IFERROR(VLOOKUP($A119,SERVIÇOS!$A:$F,2,0),IFERROR(VLOOKUP($A119,$C:$J,2,0),"")),IFERROR(VLOOKUP($B119,INSUMOS!$A:$D,2,0),IFERROR(VLOOKUP($B119,#REF!,2,0),"")))</f>
        <v>TUBO, PVC, SOLDÁVEL, DN 25MM, INSTALADO EM DRENO DE AR-CONDICIONADO - FORNECIMENTO E INSTALAÇÃO. AF_12/2014</v>
      </c>
      <c r="E119" s="283" t="str">
        <f>IF($B119="",IFERROR(VLOOKUP($A119,SERVIÇOS!$A:$F,3,0),IFERROR(VLOOKUP($A119,$C:$J,3,0),"")),IFERROR(VLOOKUP($B119,INSUMOS!$A:$D,3,0),IFERROR(VLOOKUP($B119,#REF!,5,0),"")))</f>
        <v>M</v>
      </c>
      <c r="F119" s="284">
        <v>3</v>
      </c>
      <c r="G119" s="285">
        <f>IF($B119="",IFERROR(VLOOKUP($A119,SERVIÇOS!$A:$F,6,0),IFERROR(VLOOKUP($A119,$C:$J,8,0),"")),IFERROR(VLOOKUP($B119,INSUMOS!$A:$D,4,0),IFERROR(VLOOKUP($B119,#REF!,9,0),"")))</f>
        <v>13.75</v>
      </c>
      <c r="H119" s="286">
        <f>ROUND(IF($B119="",IFERROR(VLOOKUP($A119,SERVIÇOS!$A:$F,4,0),IFERROR(VLOOKUP($A119,$C:$J,6,0),)),IFERROR(VLOOKUP($B119,INSUMOS!$A:$D,4,0),IFERROR(VLOOKUP($B119,#REF!,9,0),)))*$F119,2)</f>
        <v>23.01</v>
      </c>
      <c r="I119" s="286">
        <f>ROUND(IF($B119="",IFERROR(VLOOKUP($A119,SERVIÇOS!$A:$F,5,0),IFERROR(VLOOKUP($A119,$C:$J,7,0),)),0)*$F119,2)</f>
        <v>18.239999999999998</v>
      </c>
      <c r="J119" s="287">
        <f t="shared" si="1"/>
        <v>41.25</v>
      </c>
      <c r="K119" s="288"/>
    </row>
    <row r="120" spans="1:11" ht="30">
      <c r="A120" s="279">
        <v>89866</v>
      </c>
      <c r="B120" s="280"/>
      <c r="C120" s="281"/>
      <c r="D120" s="282" t="str">
        <f>IF($B120="",IFERROR(VLOOKUP($A120,SERVIÇOS!$A:$F,2,0),IFERROR(VLOOKUP($A120,$C:$J,2,0),"")),IFERROR(VLOOKUP($B120,INSUMOS!$A:$D,2,0),IFERROR(VLOOKUP($B120,#REF!,2,0),"")))</f>
        <v>JOELHO 90 GRAUS, PVC, SOLDÁVEL, DN 25MM, INSTALADO EM DRENO DE AR-CONDICIONADO - FORNECIMENTO E INSTALAÇÃO. AF_12/2014</v>
      </c>
      <c r="E120" s="283" t="str">
        <f>IF($B120="",IFERROR(VLOOKUP($A120,SERVIÇOS!$A:$F,3,0),IFERROR(VLOOKUP($A120,$C:$J,3,0),"")),IFERROR(VLOOKUP($B120,INSUMOS!$A:$D,3,0),IFERROR(VLOOKUP($B120,#REF!,5,0),"")))</f>
        <v>UN</v>
      </c>
      <c r="F120" s="284">
        <v>1</v>
      </c>
      <c r="G120" s="285">
        <f>IF($B120="",IFERROR(VLOOKUP($A120,SERVIÇOS!$A:$F,6,0),IFERROR(VLOOKUP($A120,$C:$J,8,0),"")),IFERROR(VLOOKUP($B120,INSUMOS!$A:$D,4,0),IFERROR(VLOOKUP($B120,#REF!,9,0),"")))</f>
        <v>5.29</v>
      </c>
      <c r="H120" s="286">
        <f>ROUND(IF($B120="",IFERROR(VLOOKUP($A120,SERVIÇOS!$A:$F,4,0),IFERROR(VLOOKUP($A120,$C:$J,6,0),)),IFERROR(VLOOKUP($B120,INSUMOS!$A:$D,4,0),IFERROR(VLOOKUP($B120,#REF!,9,0),)))*$F120,2)</f>
        <v>3.04</v>
      </c>
      <c r="I120" s="286">
        <f>ROUND(IF($B120="",IFERROR(VLOOKUP($A120,SERVIÇOS!$A:$F,5,0),IFERROR(VLOOKUP($A120,$C:$J,7,0),)),0)*$F120,2)</f>
        <v>2.25</v>
      </c>
      <c r="J120" s="287">
        <f t="shared" si="1"/>
        <v>5.29</v>
      </c>
      <c r="K120" s="288"/>
    </row>
    <row r="121" spans="1:11">
      <c r="A121" s="279">
        <v>88243</v>
      </c>
      <c r="B121" s="280"/>
      <c r="C121" s="281"/>
      <c r="D121" s="282" t="str">
        <f>IF($B121="",IFERROR(VLOOKUP($A121,SERVIÇOS!$A:$F,2,0),IFERROR(VLOOKUP($A121,$C:$J,2,0),"")),IFERROR(VLOOKUP($B121,INSUMOS!$A:$D,2,0),IFERROR(VLOOKUP($B121,#REF!,2,0),"")))</f>
        <v>AJUDANTE ESPECIALIZADO COM ENCARGOS COMPLEMENTARES</v>
      </c>
      <c r="E121" s="283" t="str">
        <f>IF($B121="",IFERROR(VLOOKUP($A121,SERVIÇOS!$A:$F,3,0),IFERROR(VLOOKUP($A121,$C:$J,3,0),"")),IFERROR(VLOOKUP($B121,INSUMOS!$A:$D,3,0),IFERROR(VLOOKUP($B121,#REF!,5,0),"")))</f>
        <v>H</v>
      </c>
      <c r="F121" s="284">
        <v>4</v>
      </c>
      <c r="G121" s="285">
        <f>IF($B121="",IFERROR(VLOOKUP($A121,SERVIÇOS!$A:$F,6,0),IFERROR(VLOOKUP($A121,$C:$J,8,0),"")),IFERROR(VLOOKUP($B121,INSUMOS!$A:$D,4,0),IFERROR(VLOOKUP($B121,#REF!,9,0),"")))</f>
        <v>20.78</v>
      </c>
      <c r="H121" s="286">
        <f>ROUND(IF($B121="",IFERROR(VLOOKUP($A121,SERVIÇOS!$A:$F,4,0),IFERROR(VLOOKUP($A121,$C:$J,6,0),)),IFERROR(VLOOKUP($B121,INSUMOS!$A:$D,4,0),IFERROR(VLOOKUP($B121,#REF!,9,0),)))*$F121,2)</f>
        <v>26.08</v>
      </c>
      <c r="I121" s="286">
        <f>ROUND(IF($B121="",IFERROR(VLOOKUP($A121,SERVIÇOS!$A:$F,5,0),IFERROR(VLOOKUP($A121,$C:$J,7,0),)),0)*$F121,2)</f>
        <v>57.04</v>
      </c>
      <c r="J121" s="287">
        <f t="shared" si="1"/>
        <v>83.12</v>
      </c>
      <c r="K121" s="288"/>
    </row>
    <row r="122" spans="1:11">
      <c r="A122" s="279">
        <v>88266</v>
      </c>
      <c r="B122" s="280"/>
      <c r="C122" s="281"/>
      <c r="D122" s="282" t="str">
        <f>IF($B122="",IFERROR(VLOOKUP($A122,SERVIÇOS!$A:$F,2,0),IFERROR(VLOOKUP($A122,$C:$J,2,0),"")),IFERROR(VLOOKUP($B122,INSUMOS!$A:$D,2,0),IFERROR(VLOOKUP($B122,#REF!,2,0),"")))</f>
        <v>ELETROTÉCNICO COM ENCARGOS COMPLEMENTARES</v>
      </c>
      <c r="E122" s="283" t="str">
        <f>IF($B122="",IFERROR(VLOOKUP($A122,SERVIÇOS!$A:$F,3,0),IFERROR(VLOOKUP($A122,$C:$J,3,0),"")),IFERROR(VLOOKUP($B122,INSUMOS!$A:$D,3,0),IFERROR(VLOOKUP($B122,#REF!,5,0),"")))</f>
        <v>H</v>
      </c>
      <c r="F122" s="284">
        <v>4</v>
      </c>
      <c r="G122" s="285">
        <f>IF($B122="",IFERROR(VLOOKUP($A122,SERVIÇOS!$A:$F,6,0),IFERROR(VLOOKUP($A122,$C:$J,8,0),"")),IFERROR(VLOOKUP($B122,INSUMOS!$A:$D,4,0),IFERROR(VLOOKUP($B122,#REF!,9,0),"")))</f>
        <v>30.63</v>
      </c>
      <c r="H122" s="286">
        <f>ROUND(IF($B122="",IFERROR(VLOOKUP($A122,SERVIÇOS!$A:$F,4,0),IFERROR(VLOOKUP($A122,$C:$J,6,0),)),IFERROR(VLOOKUP($B122,INSUMOS!$A:$D,4,0),IFERROR(VLOOKUP($B122,#REF!,9,0),)))*$F122,2)</f>
        <v>26.64</v>
      </c>
      <c r="I122" s="286">
        <f>ROUND(IF($B122="",IFERROR(VLOOKUP($A122,SERVIÇOS!$A:$F,5,0),IFERROR(VLOOKUP($A122,$C:$J,7,0),)),0)*$F122,2)</f>
        <v>95.88</v>
      </c>
      <c r="J122" s="287">
        <f t="shared" si="1"/>
        <v>122.52</v>
      </c>
      <c r="K122" s="288"/>
    </row>
    <row r="123" spans="1:11" s="3" customFormat="1" ht="94.5">
      <c r="A123" s="271"/>
      <c r="B123" s="271"/>
      <c r="C123" s="272" t="s">
        <v>642</v>
      </c>
      <c r="D123" s="273" t="s">
        <v>723</v>
      </c>
      <c r="E123" s="274" t="s">
        <v>717</v>
      </c>
      <c r="F123" s="275"/>
      <c r="G123" s="276"/>
      <c r="H123" s="277">
        <f>ROUND(SUM(H124:H128),2)</f>
        <v>2845.32</v>
      </c>
      <c r="I123" s="277">
        <f>ROUND(SUM(I124:I128),2)</f>
        <v>326.33</v>
      </c>
      <c r="J123" s="277">
        <f t="shared" si="1"/>
        <v>3171.65</v>
      </c>
      <c r="K123" s="278"/>
    </row>
    <row r="124" spans="1:11" ht="45">
      <c r="A124" s="279"/>
      <c r="B124" s="280">
        <v>39548</v>
      </c>
      <c r="C124" s="281"/>
      <c r="D124" s="282" t="str">
        <f>IF($B124="",IFERROR(VLOOKUP($A124,SERVIÇOS!$A:$F,2,0),IFERROR(VLOOKUP($A124,$C:$J,2,0),"")),IFERROR(VLOOKUP($B124,INSUMOS!$A:$D,2,0),IFERROR(VLOOKUP($B124,#REF!,2,0),"")))</f>
        <v>AR CONDICIONADO SPLIT ON/OFF, HI-WALL (PAREDE), 18000 BTUS/H, CICLO QUENTE/FRIO, 60 HZ, CLASSIFICACAO ENERGETICA A - SELO PROCEL, GAS HFC, CONTROLE S/ FIO</v>
      </c>
      <c r="E124" s="283" t="str">
        <f>IF($B124="",IFERROR(VLOOKUP($A124,SERVIÇOS!$A:$F,3,0),IFERROR(VLOOKUP($A124,$C:$J,3,0),"")),IFERROR(VLOOKUP($B124,INSUMOS!$A:$D,3,0),IFERROR(VLOOKUP($B124,#REF!,5,0),"")))</f>
        <v xml:space="preserve">UN    </v>
      </c>
      <c r="F124" s="284">
        <v>1</v>
      </c>
      <c r="G124" s="285">
        <f>IF($B124="",IFERROR(VLOOKUP($A124,SERVIÇOS!$A:$F,6,0),IFERROR(VLOOKUP($A124,$C:$J,8,0),"")),IFERROR(VLOOKUP($B124,INSUMOS!$A:$D,4,0),IFERROR(VLOOKUP($B124,#REF!,9,0),"")))</f>
        <v>2713.83</v>
      </c>
      <c r="H124" s="286">
        <f>ROUND(IF($B124="",IFERROR(VLOOKUP($A124,SERVIÇOS!$A:$F,4,0),IFERROR(VLOOKUP($A124,$C:$J,6,0),)),IFERROR(VLOOKUP($B124,INSUMOS!$A:$D,4,0),IFERROR(VLOOKUP($B124,#REF!,9,0),)))*$F124,2)</f>
        <v>2713.83</v>
      </c>
      <c r="I124" s="286">
        <f>ROUND(IF($B124="",IFERROR(VLOOKUP($A124,SERVIÇOS!$A:$F,5,0),IFERROR(VLOOKUP($A124,$C:$J,7,0),)),0)*$F124,2)</f>
        <v>0</v>
      </c>
      <c r="J124" s="287">
        <f t="shared" si="1"/>
        <v>2713.83</v>
      </c>
      <c r="K124" s="288"/>
    </row>
    <row r="125" spans="1:11" ht="30">
      <c r="A125" s="279">
        <v>89865</v>
      </c>
      <c r="B125" s="280"/>
      <c r="C125" s="281"/>
      <c r="D125" s="282" t="str">
        <f>IF($B125="",IFERROR(VLOOKUP($A125,SERVIÇOS!$A:$F,2,0),IFERROR(VLOOKUP($A125,$C:$J,2,0),"")),IFERROR(VLOOKUP($B125,INSUMOS!$A:$D,2,0),IFERROR(VLOOKUP($B125,#REF!,2,0),"")))</f>
        <v>TUBO, PVC, SOLDÁVEL, DN 25MM, INSTALADO EM DRENO DE AR-CONDICIONADO - FORNECIMENTO E INSTALAÇÃO. AF_12/2014</v>
      </c>
      <c r="E125" s="283" t="str">
        <f>IF($B125="",IFERROR(VLOOKUP($A125,SERVIÇOS!$A:$F,3,0),IFERROR(VLOOKUP($A125,$C:$J,3,0),"")),IFERROR(VLOOKUP($B125,INSUMOS!$A:$D,3,0),IFERROR(VLOOKUP($B125,#REF!,5,0),"")))</f>
        <v>M</v>
      </c>
      <c r="F125" s="284">
        <v>3</v>
      </c>
      <c r="G125" s="285">
        <f>IF($B125="",IFERROR(VLOOKUP($A125,SERVIÇOS!$A:$F,6,0),IFERROR(VLOOKUP($A125,$C:$J,8,0),"")),IFERROR(VLOOKUP($B125,INSUMOS!$A:$D,4,0),IFERROR(VLOOKUP($B125,#REF!,9,0),"")))</f>
        <v>13.75</v>
      </c>
      <c r="H125" s="286">
        <f>ROUND(IF($B125="",IFERROR(VLOOKUP($A125,SERVIÇOS!$A:$F,4,0),IFERROR(VLOOKUP($A125,$C:$J,6,0),)),IFERROR(VLOOKUP($B125,INSUMOS!$A:$D,4,0),IFERROR(VLOOKUP($B125,#REF!,9,0),)))*$F125,2)</f>
        <v>23.01</v>
      </c>
      <c r="I125" s="286">
        <f>ROUND(IF($B125="",IFERROR(VLOOKUP($A125,SERVIÇOS!$A:$F,5,0),IFERROR(VLOOKUP($A125,$C:$J,7,0),)),0)*$F125,2)</f>
        <v>18.239999999999998</v>
      </c>
      <c r="J125" s="287">
        <f t="shared" si="1"/>
        <v>41.25</v>
      </c>
      <c r="K125" s="288"/>
    </row>
    <row r="126" spans="1:11" ht="30">
      <c r="A126" s="279">
        <v>89866</v>
      </c>
      <c r="B126" s="280"/>
      <c r="C126" s="281"/>
      <c r="D126" s="282" t="str">
        <f>IF($B126="",IFERROR(VLOOKUP($A126,SERVIÇOS!$A:$F,2,0),IFERROR(VLOOKUP($A126,$C:$J,2,0),"")),IFERROR(VLOOKUP($B126,INSUMOS!$A:$D,2,0),IFERROR(VLOOKUP($B126,#REF!,2,0),"")))</f>
        <v>JOELHO 90 GRAUS, PVC, SOLDÁVEL, DN 25MM, INSTALADO EM DRENO DE AR-CONDICIONADO - FORNECIMENTO E INSTALAÇÃO. AF_12/2014</v>
      </c>
      <c r="E126" s="283" t="str">
        <f>IF($B126="",IFERROR(VLOOKUP($A126,SERVIÇOS!$A:$F,3,0),IFERROR(VLOOKUP($A126,$C:$J,3,0),"")),IFERROR(VLOOKUP($B126,INSUMOS!$A:$D,3,0),IFERROR(VLOOKUP($B126,#REF!,5,0),"")))</f>
        <v>UN</v>
      </c>
      <c r="F126" s="284">
        <v>1</v>
      </c>
      <c r="G126" s="285">
        <f>IF($B126="",IFERROR(VLOOKUP($A126,SERVIÇOS!$A:$F,6,0),IFERROR(VLOOKUP($A126,$C:$J,8,0),"")),IFERROR(VLOOKUP($B126,INSUMOS!$A:$D,4,0),IFERROR(VLOOKUP($B126,#REF!,9,0),"")))</f>
        <v>5.29</v>
      </c>
      <c r="H126" s="286">
        <f>ROUND(IF($B126="",IFERROR(VLOOKUP($A126,SERVIÇOS!$A:$F,4,0),IFERROR(VLOOKUP($A126,$C:$J,6,0),)),IFERROR(VLOOKUP($B126,INSUMOS!$A:$D,4,0),IFERROR(VLOOKUP($B126,#REF!,9,0),)))*$F126,2)</f>
        <v>3.04</v>
      </c>
      <c r="I126" s="286">
        <f>ROUND(IF($B126="",IFERROR(VLOOKUP($A126,SERVIÇOS!$A:$F,5,0),IFERROR(VLOOKUP($A126,$C:$J,7,0),)),0)*$F126,2)</f>
        <v>2.25</v>
      </c>
      <c r="J126" s="287">
        <f t="shared" si="1"/>
        <v>5.29</v>
      </c>
      <c r="K126" s="288"/>
    </row>
    <row r="127" spans="1:11">
      <c r="A127" s="279">
        <v>88243</v>
      </c>
      <c r="B127" s="280"/>
      <c r="C127" s="281"/>
      <c r="D127" s="282" t="str">
        <f>IF($B127="",IFERROR(VLOOKUP($A127,SERVIÇOS!$A:$F,2,0),IFERROR(VLOOKUP($A127,$C:$J,2,0),"")),IFERROR(VLOOKUP($B127,INSUMOS!$A:$D,2,0),IFERROR(VLOOKUP($B127,#REF!,2,0),"")))</f>
        <v>AJUDANTE ESPECIALIZADO COM ENCARGOS COMPLEMENTARES</v>
      </c>
      <c r="E127" s="283" t="str">
        <f>IF($B127="",IFERROR(VLOOKUP($A127,SERVIÇOS!$A:$F,3,0),IFERROR(VLOOKUP($A127,$C:$J,3,0),"")),IFERROR(VLOOKUP($B127,INSUMOS!$A:$D,3,0),IFERROR(VLOOKUP($B127,#REF!,5,0),"")))</f>
        <v>H</v>
      </c>
      <c r="F127" s="284">
        <v>8</v>
      </c>
      <c r="G127" s="285">
        <f>IF($B127="",IFERROR(VLOOKUP($A127,SERVIÇOS!$A:$F,6,0),IFERROR(VLOOKUP($A127,$C:$J,8,0),"")),IFERROR(VLOOKUP($B127,INSUMOS!$A:$D,4,0),IFERROR(VLOOKUP($B127,#REF!,9,0),"")))</f>
        <v>20.78</v>
      </c>
      <c r="H127" s="286">
        <f>ROUND(IF($B127="",IFERROR(VLOOKUP($A127,SERVIÇOS!$A:$F,4,0),IFERROR(VLOOKUP($A127,$C:$J,6,0),)),IFERROR(VLOOKUP($B127,INSUMOS!$A:$D,4,0),IFERROR(VLOOKUP($B127,#REF!,9,0),)))*$F127,2)</f>
        <v>52.16</v>
      </c>
      <c r="I127" s="286">
        <f>ROUND(IF($B127="",IFERROR(VLOOKUP($A127,SERVIÇOS!$A:$F,5,0),IFERROR(VLOOKUP($A127,$C:$J,7,0),)),0)*$F127,2)</f>
        <v>114.08</v>
      </c>
      <c r="J127" s="287">
        <f t="shared" si="1"/>
        <v>166.24</v>
      </c>
      <c r="K127" s="288"/>
    </row>
    <row r="128" spans="1:11">
      <c r="A128" s="279">
        <v>88266</v>
      </c>
      <c r="B128" s="280"/>
      <c r="C128" s="281"/>
      <c r="D128" s="282" t="str">
        <f>IF($B128="",IFERROR(VLOOKUP($A128,SERVIÇOS!$A:$F,2,0),IFERROR(VLOOKUP($A128,$C:$J,2,0),"")),IFERROR(VLOOKUP($B128,INSUMOS!$A:$D,2,0),IFERROR(VLOOKUP($B128,#REF!,2,0),"")))</f>
        <v>ELETROTÉCNICO COM ENCARGOS COMPLEMENTARES</v>
      </c>
      <c r="E128" s="283" t="str">
        <f>IF($B128="",IFERROR(VLOOKUP($A128,SERVIÇOS!$A:$F,3,0),IFERROR(VLOOKUP($A128,$C:$J,3,0),"")),IFERROR(VLOOKUP($B128,INSUMOS!$A:$D,3,0),IFERROR(VLOOKUP($B128,#REF!,5,0),"")))</f>
        <v>H</v>
      </c>
      <c r="F128" s="284">
        <v>8</v>
      </c>
      <c r="G128" s="285">
        <f>IF($B128="",IFERROR(VLOOKUP($A128,SERVIÇOS!$A:$F,6,0),IFERROR(VLOOKUP($A128,$C:$J,8,0),"")),IFERROR(VLOOKUP($B128,INSUMOS!$A:$D,4,0),IFERROR(VLOOKUP($B128,#REF!,9,0),"")))</f>
        <v>30.63</v>
      </c>
      <c r="H128" s="286">
        <f>ROUND(IF($B128="",IFERROR(VLOOKUP($A128,SERVIÇOS!$A:$F,4,0),IFERROR(VLOOKUP($A128,$C:$J,6,0),)),IFERROR(VLOOKUP($B128,INSUMOS!$A:$D,4,0),IFERROR(VLOOKUP($B128,#REF!,9,0),)))*$F128,2)</f>
        <v>53.28</v>
      </c>
      <c r="I128" s="286">
        <f>ROUND(IF($B128="",IFERROR(VLOOKUP($A128,SERVIÇOS!$A:$F,5,0),IFERROR(VLOOKUP($A128,$C:$J,7,0),)),0)*$F128,2)</f>
        <v>191.76</v>
      </c>
      <c r="J128" s="287">
        <f t="shared" si="1"/>
        <v>245.04</v>
      </c>
      <c r="K128" s="288"/>
    </row>
    <row r="129" spans="1:11" s="3" customFormat="1" ht="94.5">
      <c r="A129" s="271"/>
      <c r="B129" s="271"/>
      <c r="C129" s="272" t="s">
        <v>724</v>
      </c>
      <c r="D129" s="273" t="s">
        <v>725</v>
      </c>
      <c r="E129" s="274" t="s">
        <v>717</v>
      </c>
      <c r="F129" s="275"/>
      <c r="G129" s="276"/>
      <c r="H129" s="277">
        <f>ROUND(SUM(H130:H134),2)</f>
        <v>3720.12</v>
      </c>
      <c r="I129" s="277">
        <f>ROUND(SUM(I130:I134),2)</f>
        <v>326.33</v>
      </c>
      <c r="J129" s="277">
        <f t="shared" si="1"/>
        <v>4046.45</v>
      </c>
      <c r="K129" s="278"/>
    </row>
    <row r="130" spans="1:11" ht="45">
      <c r="A130" s="279"/>
      <c r="B130" s="280">
        <v>39554</v>
      </c>
      <c r="C130" s="281"/>
      <c r="D130" s="282" t="str">
        <f>IF($B130="",IFERROR(VLOOKUP($A130,SERVIÇOS!$A:$F,2,0),IFERROR(VLOOKUP($A130,$C:$J,2,0),"")),IFERROR(VLOOKUP($B130,INSUMOS!$A:$D,2,0),IFERROR(VLOOKUP($B130,#REF!,2,0),"")))</f>
        <v>AR CONDICIONADO SPLIT ON/OFF, HI-WALL (PAREDE), 24000 BTUS/H, CICLO QUENTE/FRIO, 60 HZ, CLASSIFICACAO ENERGETICA A - SELO PROCEL, GAS HFC, CONTROLE S/ FIO</v>
      </c>
      <c r="E130" s="283" t="str">
        <f>IF($B130="",IFERROR(VLOOKUP($A130,SERVIÇOS!$A:$F,3,0),IFERROR(VLOOKUP($A130,$C:$J,3,0),"")),IFERROR(VLOOKUP($B130,INSUMOS!$A:$D,3,0),IFERROR(VLOOKUP($B130,#REF!,5,0),"")))</f>
        <v xml:space="preserve">UN    </v>
      </c>
      <c r="F130" s="284">
        <v>1</v>
      </c>
      <c r="G130" s="285">
        <f>IF($B130="",IFERROR(VLOOKUP($A130,SERVIÇOS!$A:$F,6,0),IFERROR(VLOOKUP($A130,$C:$J,8,0),"")),IFERROR(VLOOKUP($B130,INSUMOS!$A:$D,4,0),IFERROR(VLOOKUP($B130,#REF!,9,0),"")))</f>
        <v>3588.63</v>
      </c>
      <c r="H130" s="286">
        <f>ROUND(IF($B130="",IFERROR(VLOOKUP($A130,SERVIÇOS!$A:$F,4,0),IFERROR(VLOOKUP($A130,$C:$J,6,0),)),IFERROR(VLOOKUP($B130,INSUMOS!$A:$D,4,0),IFERROR(VLOOKUP($B130,#REF!,9,0),)))*$F130,2)</f>
        <v>3588.63</v>
      </c>
      <c r="I130" s="286">
        <f>ROUND(IF($B130="",IFERROR(VLOOKUP($A130,SERVIÇOS!$A:$F,5,0),IFERROR(VLOOKUP($A130,$C:$J,7,0),)),0)*$F130,2)</f>
        <v>0</v>
      </c>
      <c r="J130" s="287">
        <f t="shared" si="1"/>
        <v>3588.63</v>
      </c>
      <c r="K130" s="288"/>
    </row>
    <row r="131" spans="1:11" ht="30">
      <c r="A131" s="279">
        <v>89865</v>
      </c>
      <c r="B131" s="280"/>
      <c r="C131" s="281"/>
      <c r="D131" s="282" t="str">
        <f>IF($B131="",IFERROR(VLOOKUP($A131,SERVIÇOS!$A:$F,2,0),IFERROR(VLOOKUP($A131,$C:$J,2,0),"")),IFERROR(VLOOKUP($B131,INSUMOS!$A:$D,2,0),IFERROR(VLOOKUP($B131,#REF!,2,0),"")))</f>
        <v>TUBO, PVC, SOLDÁVEL, DN 25MM, INSTALADO EM DRENO DE AR-CONDICIONADO - FORNECIMENTO E INSTALAÇÃO. AF_12/2014</v>
      </c>
      <c r="E131" s="283" t="str">
        <f>IF($B131="",IFERROR(VLOOKUP($A131,SERVIÇOS!$A:$F,3,0),IFERROR(VLOOKUP($A131,$C:$J,3,0),"")),IFERROR(VLOOKUP($B131,INSUMOS!$A:$D,3,0),IFERROR(VLOOKUP($B131,#REF!,5,0),"")))</f>
        <v>M</v>
      </c>
      <c r="F131" s="284">
        <v>3</v>
      </c>
      <c r="G131" s="285">
        <f>IF($B131="",IFERROR(VLOOKUP($A131,SERVIÇOS!$A:$F,6,0),IFERROR(VLOOKUP($A131,$C:$J,8,0),"")),IFERROR(VLOOKUP($B131,INSUMOS!$A:$D,4,0),IFERROR(VLOOKUP($B131,#REF!,9,0),"")))</f>
        <v>13.75</v>
      </c>
      <c r="H131" s="286">
        <f>ROUND(IF($B131="",IFERROR(VLOOKUP($A131,SERVIÇOS!$A:$F,4,0),IFERROR(VLOOKUP($A131,$C:$J,6,0),)),IFERROR(VLOOKUP($B131,INSUMOS!$A:$D,4,0),IFERROR(VLOOKUP($B131,#REF!,9,0),)))*$F131,2)</f>
        <v>23.01</v>
      </c>
      <c r="I131" s="286">
        <f>ROUND(IF($B131="",IFERROR(VLOOKUP($A131,SERVIÇOS!$A:$F,5,0),IFERROR(VLOOKUP($A131,$C:$J,7,0),)),0)*$F131,2)</f>
        <v>18.239999999999998</v>
      </c>
      <c r="J131" s="287">
        <f t="shared" si="1"/>
        <v>41.25</v>
      </c>
      <c r="K131" s="288"/>
    </row>
    <row r="132" spans="1:11" ht="30">
      <c r="A132" s="279">
        <v>89866</v>
      </c>
      <c r="B132" s="280"/>
      <c r="C132" s="281"/>
      <c r="D132" s="282" t="str">
        <f>IF($B132="",IFERROR(VLOOKUP($A132,SERVIÇOS!$A:$F,2,0),IFERROR(VLOOKUP($A132,$C:$J,2,0),"")),IFERROR(VLOOKUP($B132,INSUMOS!$A:$D,2,0),IFERROR(VLOOKUP($B132,#REF!,2,0),"")))</f>
        <v>JOELHO 90 GRAUS, PVC, SOLDÁVEL, DN 25MM, INSTALADO EM DRENO DE AR-CONDICIONADO - FORNECIMENTO E INSTALAÇÃO. AF_12/2014</v>
      </c>
      <c r="E132" s="283" t="str">
        <f>IF($B132="",IFERROR(VLOOKUP($A132,SERVIÇOS!$A:$F,3,0),IFERROR(VLOOKUP($A132,$C:$J,3,0),"")),IFERROR(VLOOKUP($B132,INSUMOS!$A:$D,3,0),IFERROR(VLOOKUP($B132,#REF!,5,0),"")))</f>
        <v>UN</v>
      </c>
      <c r="F132" s="284">
        <v>1</v>
      </c>
      <c r="G132" s="285">
        <f>IF($B132="",IFERROR(VLOOKUP($A132,SERVIÇOS!$A:$F,6,0),IFERROR(VLOOKUP($A132,$C:$J,8,0),"")),IFERROR(VLOOKUP($B132,INSUMOS!$A:$D,4,0),IFERROR(VLOOKUP($B132,#REF!,9,0),"")))</f>
        <v>5.29</v>
      </c>
      <c r="H132" s="286">
        <f>ROUND(IF($B132="",IFERROR(VLOOKUP($A132,SERVIÇOS!$A:$F,4,0),IFERROR(VLOOKUP($A132,$C:$J,6,0),)),IFERROR(VLOOKUP($B132,INSUMOS!$A:$D,4,0),IFERROR(VLOOKUP($B132,#REF!,9,0),)))*$F132,2)</f>
        <v>3.04</v>
      </c>
      <c r="I132" s="286">
        <f>ROUND(IF($B132="",IFERROR(VLOOKUP($A132,SERVIÇOS!$A:$F,5,0),IFERROR(VLOOKUP($A132,$C:$J,7,0),)),0)*$F132,2)</f>
        <v>2.25</v>
      </c>
      <c r="J132" s="287">
        <f t="shared" si="1"/>
        <v>5.29</v>
      </c>
      <c r="K132" s="288"/>
    </row>
    <row r="133" spans="1:11">
      <c r="A133" s="279">
        <v>88243</v>
      </c>
      <c r="B133" s="280"/>
      <c r="C133" s="281"/>
      <c r="D133" s="282" t="str">
        <f>IF($B133="",IFERROR(VLOOKUP($A133,SERVIÇOS!$A:$F,2,0),IFERROR(VLOOKUP($A133,$C:$J,2,0),"")),IFERROR(VLOOKUP($B133,INSUMOS!$A:$D,2,0),IFERROR(VLOOKUP($B133,#REF!,2,0),"")))</f>
        <v>AJUDANTE ESPECIALIZADO COM ENCARGOS COMPLEMENTARES</v>
      </c>
      <c r="E133" s="283" t="str">
        <f>IF($B133="",IFERROR(VLOOKUP($A133,SERVIÇOS!$A:$F,3,0),IFERROR(VLOOKUP($A133,$C:$J,3,0),"")),IFERROR(VLOOKUP($B133,INSUMOS!$A:$D,3,0),IFERROR(VLOOKUP($B133,#REF!,5,0),"")))</f>
        <v>H</v>
      </c>
      <c r="F133" s="284">
        <v>8</v>
      </c>
      <c r="G133" s="285">
        <f>IF($B133="",IFERROR(VLOOKUP($A133,SERVIÇOS!$A:$F,6,0),IFERROR(VLOOKUP($A133,$C:$J,8,0),"")),IFERROR(VLOOKUP($B133,INSUMOS!$A:$D,4,0),IFERROR(VLOOKUP($B133,#REF!,9,0),"")))</f>
        <v>20.78</v>
      </c>
      <c r="H133" s="286">
        <f>ROUND(IF($B133="",IFERROR(VLOOKUP($A133,SERVIÇOS!$A:$F,4,0),IFERROR(VLOOKUP($A133,$C:$J,6,0),)),IFERROR(VLOOKUP($B133,INSUMOS!$A:$D,4,0),IFERROR(VLOOKUP($B133,#REF!,9,0),)))*$F133,2)</f>
        <v>52.16</v>
      </c>
      <c r="I133" s="286">
        <f>ROUND(IF($B133="",IFERROR(VLOOKUP($A133,SERVIÇOS!$A:$F,5,0),IFERROR(VLOOKUP($A133,$C:$J,7,0),)),0)*$F133,2)</f>
        <v>114.08</v>
      </c>
      <c r="J133" s="287">
        <f t="shared" si="1"/>
        <v>166.24</v>
      </c>
      <c r="K133" s="288"/>
    </row>
    <row r="134" spans="1:11">
      <c r="A134" s="279">
        <v>88266</v>
      </c>
      <c r="B134" s="280"/>
      <c r="C134" s="281"/>
      <c r="D134" s="282" t="str">
        <f>IF($B134="",IFERROR(VLOOKUP($A134,SERVIÇOS!$A:$F,2,0),IFERROR(VLOOKUP($A134,$C:$J,2,0),"")),IFERROR(VLOOKUP($B134,INSUMOS!$A:$D,2,0),IFERROR(VLOOKUP($B134,#REF!,2,0),"")))</f>
        <v>ELETROTÉCNICO COM ENCARGOS COMPLEMENTARES</v>
      </c>
      <c r="E134" s="283" t="str">
        <f>IF($B134="",IFERROR(VLOOKUP($A134,SERVIÇOS!$A:$F,3,0),IFERROR(VLOOKUP($A134,$C:$J,3,0),"")),IFERROR(VLOOKUP($B134,INSUMOS!$A:$D,3,0),IFERROR(VLOOKUP($B134,#REF!,5,0),"")))</f>
        <v>H</v>
      </c>
      <c r="F134" s="284">
        <v>8</v>
      </c>
      <c r="G134" s="285">
        <f>IF($B134="",IFERROR(VLOOKUP($A134,SERVIÇOS!$A:$F,6,0),IFERROR(VLOOKUP($A134,$C:$J,8,0),"")),IFERROR(VLOOKUP($B134,INSUMOS!$A:$D,4,0),IFERROR(VLOOKUP($B134,#REF!,9,0),"")))</f>
        <v>30.63</v>
      </c>
      <c r="H134" s="286">
        <f>ROUND(IF($B134="",IFERROR(VLOOKUP($A134,SERVIÇOS!$A:$F,4,0),IFERROR(VLOOKUP($A134,$C:$J,6,0),)),IFERROR(VLOOKUP($B134,INSUMOS!$A:$D,4,0),IFERROR(VLOOKUP($B134,#REF!,9,0),)))*$F134,2)</f>
        <v>53.28</v>
      </c>
      <c r="I134" s="286">
        <f>ROUND(IF($B134="",IFERROR(VLOOKUP($A134,SERVIÇOS!$A:$F,5,0),IFERROR(VLOOKUP($A134,$C:$J,7,0),)),0)*$F134,2)</f>
        <v>191.76</v>
      </c>
      <c r="J134" s="287">
        <f t="shared" si="1"/>
        <v>245.04</v>
      </c>
      <c r="K134" s="288"/>
    </row>
    <row r="135" spans="1:11" s="3" customFormat="1" ht="31.5">
      <c r="A135" s="271"/>
      <c r="B135" s="271"/>
      <c r="C135" s="272" t="s">
        <v>644</v>
      </c>
      <c r="D135" s="273" t="s">
        <v>726</v>
      </c>
      <c r="E135" s="274" t="s">
        <v>727</v>
      </c>
      <c r="F135" s="275"/>
      <c r="G135" s="276"/>
      <c r="H135" s="277">
        <f>ROUND(SUM(H136:H137),2)</f>
        <v>57.76</v>
      </c>
      <c r="I135" s="277">
        <f>ROUND(SUM(I136:I137),2)</f>
        <v>2.75</v>
      </c>
      <c r="J135" s="277">
        <f t="shared" si="1"/>
        <v>60.51</v>
      </c>
      <c r="K135" s="278"/>
    </row>
    <row r="136" spans="1:11" ht="45">
      <c r="A136" s="279">
        <v>97331</v>
      </c>
      <c r="B136" s="280"/>
      <c r="C136" s="281"/>
      <c r="D136" s="282" t="str">
        <f>IF($B136="",IFERROR(VLOOKUP($A136,SERVIÇOS!$A:$F,2,0),IFERROR(VLOOKUP($A136,$C:$J,2,0),"")),IFERROR(VLOOKUP($B136,INSUMOS!$A:$D,2,0),IFERROR(VLOOKUP($B136,#REF!,2,0),"")))</f>
        <v>TUBO EM COBRE FLEXÍVEL, DN 1/4", COM ISOLAMENTO, INSTALADO EM RAMAL DE ALIMENTAÇÃO DE AR CONDICIONADO COM CONDENSADORA CENTRAL – FORNECIMENTO E INSTALAÇÃO. AF_12/2015</v>
      </c>
      <c r="E136" s="283" t="str">
        <f>IF($B136="",IFERROR(VLOOKUP($A136,SERVIÇOS!$A:$F,3,0),IFERROR(VLOOKUP($A136,$C:$J,3,0),"")),IFERROR(VLOOKUP($B136,INSUMOS!$A:$D,3,0),IFERROR(VLOOKUP($B136,#REF!,5,0),"")))</f>
        <v>M</v>
      </c>
      <c r="F136" s="284">
        <v>0.7</v>
      </c>
      <c r="G136" s="285">
        <f>IF($B136="",IFERROR(VLOOKUP($A136,SERVIÇOS!$A:$F,6,0),IFERROR(VLOOKUP($A136,$C:$J,8,0),"")),IFERROR(VLOOKUP($B136,INSUMOS!$A:$D,4,0),IFERROR(VLOOKUP($B136,#REF!,9,0),"")))</f>
        <v>31.96</v>
      </c>
      <c r="H136" s="286">
        <f>ROUND(IF($B136="",IFERROR(VLOOKUP($A136,SERVIÇOS!$A:$F,4,0),IFERROR(VLOOKUP($A136,$C:$J,6,0),)),IFERROR(VLOOKUP($B136,INSUMOS!$A:$D,4,0),IFERROR(VLOOKUP($B136,#REF!,9,0),)))*$F136,2)</f>
        <v>21.06</v>
      </c>
      <c r="I136" s="286">
        <f>ROUND(IF($B136="",IFERROR(VLOOKUP($A136,SERVIÇOS!$A:$F,5,0),IFERROR(VLOOKUP($A136,$C:$J,7,0),)),0)*$F136,2)</f>
        <v>1.31</v>
      </c>
      <c r="J136" s="287">
        <f t="shared" si="1"/>
        <v>22.369999999999997</v>
      </c>
      <c r="K136" s="288"/>
    </row>
    <row r="137" spans="1:11" ht="45">
      <c r="A137" s="279">
        <v>97332</v>
      </c>
      <c r="B137" s="280"/>
      <c r="C137" s="281"/>
      <c r="D137" s="282" t="str">
        <f>IF($B137="",IFERROR(VLOOKUP($A137,SERVIÇOS!$A:$F,2,0),IFERROR(VLOOKUP($A137,$C:$J,2,0),"")),IFERROR(VLOOKUP($B137,INSUMOS!$A:$D,2,0),IFERROR(VLOOKUP($B137,#REF!,2,0),"")))</f>
        <v>TUBO EM COBRE FLEXÍVEL, DN 3/8", COM ISOLAMENTO, INSTALADO EM RAMAL DE ALIMENTAÇÃO DE AR CONDICIONADO COM CONDENSADORA CENTRAL – FORNECIMENTO E INSTALAÇÃO. AF_12/2015</v>
      </c>
      <c r="E137" s="283" t="str">
        <f>IF($B137="",IFERROR(VLOOKUP($A137,SERVIÇOS!$A:$F,3,0),IFERROR(VLOOKUP($A137,$C:$J,3,0),"")),IFERROR(VLOOKUP($B137,INSUMOS!$A:$D,3,0),IFERROR(VLOOKUP($B137,#REF!,5,0),"")))</f>
        <v>M</v>
      </c>
      <c r="F137" s="284">
        <v>0.7</v>
      </c>
      <c r="G137" s="285">
        <f>IF($B137="",IFERROR(VLOOKUP($A137,SERVIÇOS!$A:$F,6,0),IFERROR(VLOOKUP($A137,$C:$J,8,0),"")),IFERROR(VLOOKUP($B137,INSUMOS!$A:$D,4,0),IFERROR(VLOOKUP($B137,#REF!,9,0),"")))</f>
        <v>54.48</v>
      </c>
      <c r="H137" s="286">
        <f>ROUND(IF($B137="",IFERROR(VLOOKUP($A137,SERVIÇOS!$A:$F,4,0),IFERROR(VLOOKUP($A137,$C:$J,6,0),)),IFERROR(VLOOKUP($B137,INSUMOS!$A:$D,4,0),IFERROR(VLOOKUP($B137,#REF!,9,0),)))*$F137,2)</f>
        <v>36.700000000000003</v>
      </c>
      <c r="I137" s="286">
        <f>ROUND(IF($B137="",IFERROR(VLOOKUP($A137,SERVIÇOS!$A:$F,5,0),IFERROR(VLOOKUP($A137,$C:$J,7,0),)),0)*$F137,2)</f>
        <v>1.44</v>
      </c>
      <c r="J137" s="287">
        <f t="shared" ref="J137:J200" si="2">H137+I137</f>
        <v>38.14</v>
      </c>
      <c r="K137" s="288"/>
    </row>
    <row r="138" spans="1:11" s="3" customFormat="1" ht="31.5">
      <c r="A138" s="271"/>
      <c r="B138" s="271"/>
      <c r="C138" s="272" t="s">
        <v>646</v>
      </c>
      <c r="D138" s="273" t="s">
        <v>728</v>
      </c>
      <c r="E138" s="274" t="s">
        <v>727</v>
      </c>
      <c r="F138" s="275"/>
      <c r="G138" s="276"/>
      <c r="H138" s="277">
        <f>ROUND(SUM(H139:H140),2)</f>
        <v>67.69</v>
      </c>
      <c r="I138" s="277">
        <f>ROUND(SUM(I139:I140),2)</f>
        <v>2.89</v>
      </c>
      <c r="J138" s="277">
        <f t="shared" si="2"/>
        <v>70.58</v>
      </c>
      <c r="K138" s="278"/>
    </row>
    <row r="139" spans="1:11" ht="45">
      <c r="A139" s="279">
        <v>97331</v>
      </c>
      <c r="B139" s="280"/>
      <c r="C139" s="281"/>
      <c r="D139" s="282" t="str">
        <f>IF($B139="",IFERROR(VLOOKUP($A139,SERVIÇOS!$A:$F,2,0),IFERROR(VLOOKUP($A139,$C:$J,2,0),"")),IFERROR(VLOOKUP($B139,INSUMOS!$A:$D,2,0),IFERROR(VLOOKUP($B139,#REF!,2,0),"")))</f>
        <v>TUBO EM COBRE FLEXÍVEL, DN 1/4", COM ISOLAMENTO, INSTALADO EM RAMAL DE ALIMENTAÇÃO DE AR CONDICIONADO COM CONDENSADORA CENTRAL – FORNECIMENTO E INSTALAÇÃO. AF_12/2015</v>
      </c>
      <c r="E139" s="283" t="str">
        <f>IF($B139="",IFERROR(VLOOKUP($A139,SERVIÇOS!$A:$F,3,0),IFERROR(VLOOKUP($A139,$C:$J,3,0),"")),IFERROR(VLOOKUP($B139,INSUMOS!$A:$D,3,0),IFERROR(VLOOKUP($B139,#REF!,5,0),"")))</f>
        <v>M</v>
      </c>
      <c r="F139" s="284">
        <v>0.7</v>
      </c>
      <c r="G139" s="285">
        <f>IF($B139="",IFERROR(VLOOKUP($A139,SERVIÇOS!$A:$F,6,0),IFERROR(VLOOKUP($A139,$C:$J,8,0),"")),IFERROR(VLOOKUP($B139,INSUMOS!$A:$D,4,0),IFERROR(VLOOKUP($B139,#REF!,9,0),"")))</f>
        <v>31.96</v>
      </c>
      <c r="H139" s="286">
        <f>ROUND(IF($B139="",IFERROR(VLOOKUP($A139,SERVIÇOS!$A:$F,4,0),IFERROR(VLOOKUP($A139,$C:$J,6,0),)),IFERROR(VLOOKUP($B139,INSUMOS!$A:$D,4,0),IFERROR(VLOOKUP($B139,#REF!,9,0),)))*$F139,2)</f>
        <v>21.06</v>
      </c>
      <c r="I139" s="286">
        <f>ROUND(IF($B139="",IFERROR(VLOOKUP($A139,SERVIÇOS!$A:$F,5,0),IFERROR(VLOOKUP($A139,$C:$J,7,0),)),0)*$F139,2)</f>
        <v>1.31</v>
      </c>
      <c r="J139" s="287">
        <f t="shared" si="2"/>
        <v>22.369999999999997</v>
      </c>
      <c r="K139" s="288"/>
    </row>
    <row r="140" spans="1:11" ht="45">
      <c r="A140" s="279">
        <v>97333</v>
      </c>
      <c r="B140" s="280"/>
      <c r="C140" s="281"/>
      <c r="D140" s="282" t="str">
        <f>IF($B140="",IFERROR(VLOOKUP($A140,SERVIÇOS!$A:$F,2,0),IFERROR(VLOOKUP($A140,$C:$J,2,0),"")),IFERROR(VLOOKUP($B140,INSUMOS!$A:$D,2,0),IFERROR(VLOOKUP($B140,#REF!,2,0),"")))</f>
        <v>TUBO EM COBRE FLEXÍVEL, DN 1/2", COM ISOLAMENTO, INSTALADO EM RAMAL DE ALIMENTAÇÃO DE AR CONDICIONADO COM CONDENSADORA CENTRAL – FORNECIMENTO E INSTALAÇÃO. AF_12/2015</v>
      </c>
      <c r="E140" s="283" t="str">
        <f>IF($B140="",IFERROR(VLOOKUP($A140,SERVIÇOS!$A:$F,3,0),IFERROR(VLOOKUP($A140,$C:$J,3,0),"")),IFERROR(VLOOKUP($B140,INSUMOS!$A:$D,3,0),IFERROR(VLOOKUP($B140,#REF!,5,0),"")))</f>
        <v>M</v>
      </c>
      <c r="F140" s="284">
        <v>0.7</v>
      </c>
      <c r="G140" s="285">
        <f>IF($B140="",IFERROR(VLOOKUP($A140,SERVIÇOS!$A:$F,6,0),IFERROR(VLOOKUP($A140,$C:$J,8,0),"")),IFERROR(VLOOKUP($B140,INSUMOS!$A:$D,4,0),IFERROR(VLOOKUP($B140,#REF!,9,0),"")))</f>
        <v>68.87</v>
      </c>
      <c r="H140" s="286">
        <f>ROUND(IF($B140="",IFERROR(VLOOKUP($A140,SERVIÇOS!$A:$F,4,0),IFERROR(VLOOKUP($A140,$C:$J,6,0),)),IFERROR(VLOOKUP($B140,INSUMOS!$A:$D,4,0),IFERROR(VLOOKUP($B140,#REF!,9,0),)))*$F140,2)</f>
        <v>46.63</v>
      </c>
      <c r="I140" s="286">
        <f>ROUND(IF($B140="",IFERROR(VLOOKUP($A140,SERVIÇOS!$A:$F,5,0),IFERROR(VLOOKUP($A140,$C:$J,7,0),)),0)*$F140,2)</f>
        <v>1.58</v>
      </c>
      <c r="J140" s="287">
        <f t="shared" si="2"/>
        <v>48.21</v>
      </c>
      <c r="K140" s="288"/>
    </row>
    <row r="141" spans="1:11" s="3" customFormat="1" ht="31.5">
      <c r="A141" s="271"/>
      <c r="B141" s="271"/>
      <c r="C141" s="272" t="s">
        <v>729</v>
      </c>
      <c r="D141" s="273" t="s">
        <v>730</v>
      </c>
      <c r="E141" s="274" t="s">
        <v>727</v>
      </c>
      <c r="F141" s="275"/>
      <c r="G141" s="276"/>
      <c r="H141" s="277">
        <f>ROUND(SUM(H142:H143),2)</f>
        <v>78.33</v>
      </c>
      <c r="I141" s="277">
        <f>ROUND(SUM(I142:I143),2)</f>
        <v>2.98</v>
      </c>
      <c r="J141" s="277">
        <f t="shared" si="2"/>
        <v>81.31</v>
      </c>
      <c r="K141" s="278"/>
    </row>
    <row r="142" spans="1:11" ht="45">
      <c r="A142" s="279">
        <v>97331</v>
      </c>
      <c r="B142" s="280"/>
      <c r="C142" s="281"/>
      <c r="D142" s="282" t="str">
        <f>IF($B142="",IFERROR(VLOOKUP($A142,SERVIÇOS!$A:$F,2,0),IFERROR(VLOOKUP($A142,$C:$J,2,0),"")),IFERROR(VLOOKUP($B142,INSUMOS!$A:$D,2,0),IFERROR(VLOOKUP($B142,#REF!,2,0),"")))</f>
        <v>TUBO EM COBRE FLEXÍVEL, DN 1/4", COM ISOLAMENTO, INSTALADO EM RAMAL DE ALIMENTAÇÃO DE AR CONDICIONADO COM CONDENSADORA CENTRAL – FORNECIMENTO E INSTALAÇÃO. AF_12/2015</v>
      </c>
      <c r="E142" s="283" t="str">
        <f>IF($B142="",IFERROR(VLOOKUP($A142,SERVIÇOS!$A:$F,3,0),IFERROR(VLOOKUP($A142,$C:$J,3,0),"")),IFERROR(VLOOKUP($B142,INSUMOS!$A:$D,3,0),IFERROR(VLOOKUP($B142,#REF!,5,0),"")))</f>
        <v>M</v>
      </c>
      <c r="F142" s="284">
        <v>0.7</v>
      </c>
      <c r="G142" s="285">
        <f>IF($B142="",IFERROR(VLOOKUP($A142,SERVIÇOS!$A:$F,6,0),IFERROR(VLOOKUP($A142,$C:$J,8,0),"")),IFERROR(VLOOKUP($B142,INSUMOS!$A:$D,4,0),IFERROR(VLOOKUP($B142,#REF!,9,0),"")))</f>
        <v>31.96</v>
      </c>
      <c r="H142" s="286">
        <f>ROUND(IF($B142="",IFERROR(VLOOKUP($A142,SERVIÇOS!$A:$F,4,0),IFERROR(VLOOKUP($A142,$C:$J,6,0),)),IFERROR(VLOOKUP($B142,INSUMOS!$A:$D,4,0),IFERROR(VLOOKUP($B142,#REF!,9,0),)))*$F142,2)</f>
        <v>21.06</v>
      </c>
      <c r="I142" s="286">
        <f>ROUND(IF($B142="",IFERROR(VLOOKUP($A142,SERVIÇOS!$A:$F,5,0),IFERROR(VLOOKUP($A142,$C:$J,7,0),)),0)*$F142,2)</f>
        <v>1.31</v>
      </c>
      <c r="J142" s="287">
        <f t="shared" si="2"/>
        <v>22.369999999999997</v>
      </c>
      <c r="K142" s="288"/>
    </row>
    <row r="143" spans="1:11" ht="45">
      <c r="A143" s="279">
        <v>97334</v>
      </c>
      <c r="B143" s="280"/>
      <c r="C143" s="281"/>
      <c r="D143" s="282" t="str">
        <f>IF($B143="",IFERROR(VLOOKUP($A143,SERVIÇOS!$A:$F,2,0),IFERROR(VLOOKUP($A143,$C:$J,2,0),"")),IFERROR(VLOOKUP($B143,INSUMOS!$A:$D,2,0),IFERROR(VLOOKUP($B143,#REF!,2,0),"")))</f>
        <v>TUBO EM COBRE FLEXÍVEL, DN 5/8”, COM ISOLAMENTO, INSTALADO EM RAMAL DE ALIMENTAÇÃO DE AR CONDICIONADO COM CONDENSADORA CENTRAL   FORNECIMENTO E INSTALAÇÃO. AF_12/2015</v>
      </c>
      <c r="E143" s="283" t="str">
        <f>IF($B143="",IFERROR(VLOOKUP($A143,SERVIÇOS!$A:$F,3,0),IFERROR(VLOOKUP($A143,$C:$J,3,0),"")),IFERROR(VLOOKUP($B143,INSUMOS!$A:$D,3,0),IFERROR(VLOOKUP($B143,#REF!,5,0),"")))</f>
        <v>M</v>
      </c>
      <c r="F143" s="284">
        <v>0.7</v>
      </c>
      <c r="G143" s="285">
        <f>IF($B143="",IFERROR(VLOOKUP($A143,SERVIÇOS!$A:$F,6,0),IFERROR(VLOOKUP($A143,$C:$J,8,0),"")),IFERROR(VLOOKUP($B143,INSUMOS!$A:$D,4,0),IFERROR(VLOOKUP($B143,#REF!,9,0),"")))</f>
        <v>84.19</v>
      </c>
      <c r="H143" s="286">
        <f>ROUND(IF($B143="",IFERROR(VLOOKUP($A143,SERVIÇOS!$A:$F,4,0),IFERROR(VLOOKUP($A143,$C:$J,6,0),)),IFERROR(VLOOKUP($B143,INSUMOS!$A:$D,4,0),IFERROR(VLOOKUP($B143,#REF!,9,0),)))*$F143,2)</f>
        <v>57.27</v>
      </c>
      <c r="I143" s="286">
        <f>ROUND(IF($B143="",IFERROR(VLOOKUP($A143,SERVIÇOS!$A:$F,5,0),IFERROR(VLOOKUP($A143,$C:$J,7,0),)),0)*$F143,2)</f>
        <v>1.67</v>
      </c>
      <c r="J143" s="287">
        <f t="shared" si="2"/>
        <v>58.940000000000005</v>
      </c>
      <c r="K143" s="288"/>
    </row>
    <row r="144" spans="1:11" s="3" customFormat="1" ht="47.25">
      <c r="A144" s="271"/>
      <c r="B144" s="271"/>
      <c r="C144" s="272" t="s">
        <v>236</v>
      </c>
      <c r="D144" s="273" t="s">
        <v>731</v>
      </c>
      <c r="E144" s="274" t="s">
        <v>727</v>
      </c>
      <c r="F144" s="275"/>
      <c r="G144" s="276"/>
      <c r="H144" s="277">
        <f>ROUND(SUM(H145:H152),2)</f>
        <v>18.54</v>
      </c>
      <c r="I144" s="277">
        <f>ROUND(SUM(I145:I152),2)</f>
        <v>6.02</v>
      </c>
      <c r="J144" s="277">
        <f t="shared" si="2"/>
        <v>24.56</v>
      </c>
      <c r="K144" s="290"/>
    </row>
    <row r="145" spans="1:11">
      <c r="A145" s="279">
        <v>88239</v>
      </c>
      <c r="B145" s="280"/>
      <c r="C145" s="281"/>
      <c r="D145" s="282" t="str">
        <f>IF($B145="",IFERROR(VLOOKUP($A145,SERVIÇOS!$A:$F,2,0),IFERROR(VLOOKUP($A145,$C:$J,2,0),"")),IFERROR(VLOOKUP($B145,INSUMOS!$A:$D,2,0),IFERROR(VLOOKUP($B145,#REF!,2,0),"")))</f>
        <v>AJUDANTE DE CARPINTEIRO COM ENCARGOS COMPLEMENTARES</v>
      </c>
      <c r="E145" s="283" t="str">
        <f>IF($B145="",IFERROR(VLOOKUP($A145,SERVIÇOS!$A:$F,3,0),IFERROR(VLOOKUP($A145,$C:$J,3,0),"")),IFERROR(VLOOKUP($B145,INSUMOS!$A:$D,3,0),IFERROR(VLOOKUP($B145,#REF!,5,0),"")))</f>
        <v>H</v>
      </c>
      <c r="F145" s="284">
        <v>0.123</v>
      </c>
      <c r="G145" s="285">
        <f>IF($B145="",IFERROR(VLOOKUP($A145,SERVIÇOS!$A:$F,6,0),IFERROR(VLOOKUP($A145,$C:$J,8,0),"")),IFERROR(VLOOKUP($B145,INSUMOS!$A:$D,4,0),IFERROR(VLOOKUP($B145,#REF!,9,0),"")))</f>
        <v>21.23</v>
      </c>
      <c r="H145" s="286">
        <f>ROUND(IF($B145="",IFERROR(VLOOKUP($A145,SERVIÇOS!$A:$F,4,0),IFERROR(VLOOKUP($A145,$C:$J,6,0),)),IFERROR(VLOOKUP($B145,INSUMOS!$A:$D,4,0),IFERROR(VLOOKUP($B145,#REF!,9,0),)))*$F145,2)</f>
        <v>0.8</v>
      </c>
      <c r="I145" s="286">
        <f>ROUND(IF($B145="",IFERROR(VLOOKUP($A145,SERVIÇOS!$A:$F,5,0),IFERROR(VLOOKUP($A145,$C:$J,7,0),)),0)*$F145,2)</f>
        <v>1.81</v>
      </c>
      <c r="J145" s="287">
        <f t="shared" si="2"/>
        <v>2.6100000000000003</v>
      </c>
      <c r="K145" s="288"/>
    </row>
    <row r="146" spans="1:11">
      <c r="A146" s="279">
        <v>88309</v>
      </c>
      <c r="B146" s="280"/>
      <c r="C146" s="281"/>
      <c r="D146" s="282" t="str">
        <f>IF($B146="",IFERROR(VLOOKUP($A146,SERVIÇOS!$A:$F,2,0),IFERROR(VLOOKUP($A146,$C:$J,2,0),"")),IFERROR(VLOOKUP($B146,INSUMOS!$A:$D,2,0),IFERROR(VLOOKUP($B146,#REF!,2,0),"")))</f>
        <v>PEDREIRO COM ENCARGOS COMPLEMENTARES</v>
      </c>
      <c r="E146" s="283" t="str">
        <f>IF($B146="",IFERROR(VLOOKUP($A146,SERVIÇOS!$A:$F,3,0),IFERROR(VLOOKUP($A146,$C:$J,3,0),"")),IFERROR(VLOOKUP($B146,INSUMOS!$A:$D,3,0),IFERROR(VLOOKUP($B146,#REF!,5,0),"")))</f>
        <v>H</v>
      </c>
      <c r="F146" s="284">
        <v>0.02</v>
      </c>
      <c r="G146" s="285">
        <f>IF($B146="",IFERROR(VLOOKUP($A146,SERVIÇOS!$A:$F,6,0),IFERROR(VLOOKUP($A146,$C:$J,8,0),"")),IFERROR(VLOOKUP($B146,INSUMOS!$A:$D,4,0),IFERROR(VLOOKUP($B146,#REF!,9,0),"")))</f>
        <v>25.41</v>
      </c>
      <c r="H146" s="286">
        <f>ROUND(IF($B146="",IFERROR(VLOOKUP($A146,SERVIÇOS!$A:$F,4,0),IFERROR(VLOOKUP($A146,$C:$J,6,0),)),IFERROR(VLOOKUP($B146,INSUMOS!$A:$D,4,0),IFERROR(VLOOKUP($B146,#REF!,9,0),)))*$F146,2)</f>
        <v>0.13</v>
      </c>
      <c r="I146" s="286">
        <f>ROUND(IF($B146="",IFERROR(VLOOKUP($A146,SERVIÇOS!$A:$F,5,0),IFERROR(VLOOKUP($A146,$C:$J,7,0),)),0)*$F146,2)</f>
        <v>0.38</v>
      </c>
      <c r="J146" s="287">
        <f t="shared" si="2"/>
        <v>0.51</v>
      </c>
      <c r="K146" s="288"/>
    </row>
    <row r="147" spans="1:11">
      <c r="A147" s="279">
        <v>88316</v>
      </c>
      <c r="B147" s="280"/>
      <c r="C147" s="281"/>
      <c r="D147" s="282" t="str">
        <f>IF($B147="",IFERROR(VLOOKUP($A147,SERVIÇOS!$A:$F,2,0),IFERROR(VLOOKUP($A147,$C:$J,2,0),"")),IFERROR(VLOOKUP($B147,INSUMOS!$A:$D,2,0),IFERROR(VLOOKUP($B147,#REF!,2,0),"")))</f>
        <v>SERVENTE COM ENCARGOS COMPLEMENTARES</v>
      </c>
      <c r="E147" s="283" t="str">
        <f>IF($B147="",IFERROR(VLOOKUP($A147,SERVIÇOS!$A:$F,3,0),IFERROR(VLOOKUP($A147,$C:$J,3,0),"")),IFERROR(VLOOKUP($B147,INSUMOS!$A:$D,3,0),IFERROR(VLOOKUP($B147,#REF!,5,0),"")))</f>
        <v>H</v>
      </c>
      <c r="F147" s="284">
        <v>0.06</v>
      </c>
      <c r="G147" s="285">
        <f>IF($B147="",IFERROR(VLOOKUP($A147,SERVIÇOS!$A:$F,6,0),IFERROR(VLOOKUP($A147,$C:$J,8,0),"")),IFERROR(VLOOKUP($B147,INSUMOS!$A:$D,4,0),IFERROR(VLOOKUP($B147,#REF!,9,0),"")))</f>
        <v>19.78</v>
      </c>
      <c r="H147" s="286">
        <f>ROUND(IF($B147="",IFERROR(VLOOKUP($A147,SERVIÇOS!$A:$F,4,0),IFERROR(VLOOKUP($A147,$C:$J,6,0),)),IFERROR(VLOOKUP($B147,INSUMOS!$A:$D,4,0),IFERROR(VLOOKUP($B147,#REF!,9,0),)))*$F147,2)</f>
        <v>0.39</v>
      </c>
      <c r="I147" s="286">
        <f>ROUND(IF($B147="",IFERROR(VLOOKUP($A147,SERVIÇOS!$A:$F,5,0),IFERROR(VLOOKUP($A147,$C:$J,7,0),)),0)*$F147,2)</f>
        <v>0.8</v>
      </c>
      <c r="J147" s="287">
        <f t="shared" si="2"/>
        <v>1.19</v>
      </c>
      <c r="K147" s="288"/>
    </row>
    <row r="148" spans="1:11">
      <c r="A148" s="279">
        <v>88262</v>
      </c>
      <c r="B148" s="280"/>
      <c r="C148" s="281"/>
      <c r="D148" s="282" t="str">
        <f>IF($B148="",IFERROR(VLOOKUP($A148,SERVIÇOS!$A:$F,2,0),IFERROR(VLOOKUP($A148,$C:$J,2,0),"")),IFERROR(VLOOKUP($B148,INSUMOS!$A:$D,2,0),IFERROR(VLOOKUP($B148,#REF!,2,0),"")))</f>
        <v>CARPINTEIRO DE FORMAS COM ENCARGOS COMPLEMENTARES</v>
      </c>
      <c r="E148" s="283" t="str">
        <f>IF($B148="",IFERROR(VLOOKUP($A148,SERVIÇOS!$A:$F,3,0),IFERROR(VLOOKUP($A148,$C:$J,3,0),"")),IFERROR(VLOOKUP($B148,INSUMOS!$A:$D,3,0),IFERROR(VLOOKUP($B148,#REF!,5,0),"")))</f>
        <v>H</v>
      </c>
      <c r="F148" s="284">
        <v>7.4999999999999997E-2</v>
      </c>
      <c r="G148" s="285">
        <f>IF($B148="",IFERROR(VLOOKUP($A148,SERVIÇOS!$A:$F,6,0),IFERROR(VLOOKUP($A148,$C:$J,8,0),"")),IFERROR(VLOOKUP($B148,INSUMOS!$A:$D,4,0),IFERROR(VLOOKUP($B148,#REF!,9,0),"")))</f>
        <v>25.15</v>
      </c>
      <c r="H148" s="286">
        <f>ROUND(IF($B148="",IFERROR(VLOOKUP($A148,SERVIÇOS!$A:$F,4,0),IFERROR(VLOOKUP($A148,$C:$J,6,0),)),IFERROR(VLOOKUP($B148,INSUMOS!$A:$D,4,0),IFERROR(VLOOKUP($B148,#REF!,9,0),)))*$F148,2)</f>
        <v>0.49</v>
      </c>
      <c r="I148" s="286">
        <f>ROUND(IF($B148="",IFERROR(VLOOKUP($A148,SERVIÇOS!$A:$F,5,0),IFERROR(VLOOKUP($A148,$C:$J,7,0),)),0)*$F148,2)</f>
        <v>1.4</v>
      </c>
      <c r="J148" s="287">
        <f t="shared" si="2"/>
        <v>1.89</v>
      </c>
      <c r="K148" s="288"/>
    </row>
    <row r="149" spans="1:11" ht="30">
      <c r="A149" s="279"/>
      <c r="B149" s="280">
        <v>6189</v>
      </c>
      <c r="C149" s="281"/>
      <c r="D149" s="282" t="str">
        <f>IF($B149="",IFERROR(VLOOKUP($A149,SERVIÇOS!$A:$F,2,0),IFERROR(VLOOKUP($A149,$C:$J,2,0),"")),IFERROR(VLOOKUP($B149,INSUMOS!$A:$D,2,0),IFERROR(VLOOKUP($B149,#REF!,2,0),"")))</f>
        <v>TABUA NAO APARELHADA *2,5 X 30* CM, EM MACARANDUBA, ANGELIM OU EQUIVALENTE DA REGIAO - BRUTA</v>
      </c>
      <c r="E149" s="283" t="str">
        <f>IF($B149="",IFERROR(VLOOKUP($A149,SERVIÇOS!$A:$F,3,0),IFERROR(VLOOKUP($A149,$C:$J,3,0),"")),IFERROR(VLOOKUP($B149,INSUMOS!$A:$D,3,0),IFERROR(VLOOKUP($B149,#REF!,5,0),"")))</f>
        <v xml:space="preserve">M     </v>
      </c>
      <c r="F149" s="284">
        <v>0.22189999999999999</v>
      </c>
      <c r="G149" s="285">
        <f>IF($B149="",IFERROR(VLOOKUP($A149,SERVIÇOS!$A:$F,6,0),IFERROR(VLOOKUP($A149,$C:$J,8,0),"")),IFERROR(VLOOKUP($B149,INSUMOS!$A:$D,4,0),IFERROR(VLOOKUP($B149,#REF!,9,0),"")))</f>
        <v>36.090000000000003</v>
      </c>
      <c r="H149" s="286">
        <f>ROUND(IF($B149="",IFERROR(VLOOKUP($A149,SERVIÇOS!$A:$F,4,0),IFERROR(VLOOKUP($A149,$C:$J,6,0),)),IFERROR(VLOOKUP($B149,INSUMOS!$A:$D,4,0),IFERROR(VLOOKUP($B149,#REF!,9,0),)))*$F149,2)</f>
        <v>8.01</v>
      </c>
      <c r="I149" s="286">
        <f>ROUND(IF($B149="",IFERROR(VLOOKUP($A149,SERVIÇOS!$A:$F,5,0),IFERROR(VLOOKUP($A149,$C:$J,7,0),)),0)*$F149,2)</f>
        <v>0</v>
      </c>
      <c r="J149" s="287">
        <f t="shared" si="2"/>
        <v>8.01</v>
      </c>
      <c r="K149" s="288"/>
    </row>
    <row r="150" spans="1:11">
      <c r="A150" s="279"/>
      <c r="B150" s="280">
        <v>5069</v>
      </c>
      <c r="C150" s="281"/>
      <c r="D150" s="282" t="str">
        <f>IF($B150="",IFERROR(VLOOKUP($A150,SERVIÇOS!$A:$F,2,0),IFERROR(VLOOKUP($A150,$C:$J,2,0),"")),IFERROR(VLOOKUP($B150,INSUMOS!$A:$D,2,0),IFERROR(VLOOKUP($B150,#REF!,2,0),"")))</f>
        <v>PREGO DE ACO POLIDO COM CABECA 17 X 27 (2 1/2 X 11)</v>
      </c>
      <c r="E150" s="283" t="str">
        <f>IF($B150="",IFERROR(VLOOKUP($A150,SERVIÇOS!$A:$F,3,0),IFERROR(VLOOKUP($A150,$C:$J,3,0),"")),IFERROR(VLOOKUP($B150,INSUMOS!$A:$D,3,0),IFERROR(VLOOKUP($B150,#REF!,5,0),"")))</f>
        <v xml:space="preserve">KG    </v>
      </c>
      <c r="F150" s="284">
        <v>0.01</v>
      </c>
      <c r="G150" s="285">
        <f>IF($B150="",IFERROR(VLOOKUP($A150,SERVIÇOS!$A:$F,6,0),IFERROR(VLOOKUP($A150,$C:$J,8,0),"")),IFERROR(VLOOKUP($B150,INSUMOS!$A:$D,4,0),IFERROR(VLOOKUP($B150,#REF!,9,0),"")))</f>
        <v>20.420000000000002</v>
      </c>
      <c r="H150" s="286">
        <f>ROUND(IF($B150="",IFERROR(VLOOKUP($A150,SERVIÇOS!$A:$F,4,0),IFERROR(VLOOKUP($A150,$C:$J,6,0),)),IFERROR(VLOOKUP($B150,INSUMOS!$A:$D,4,0),IFERROR(VLOOKUP($B150,#REF!,9,0),)))*$F150,2)</f>
        <v>0.2</v>
      </c>
      <c r="I150" s="286">
        <f>ROUND(IF($B150="",IFERROR(VLOOKUP($A150,SERVIÇOS!$A:$F,5,0),IFERROR(VLOOKUP($A150,$C:$J,7,0),)),0)*$F150,2)</f>
        <v>0</v>
      </c>
      <c r="J150" s="287">
        <f t="shared" si="2"/>
        <v>0.2</v>
      </c>
      <c r="K150" s="288"/>
    </row>
    <row r="151" spans="1:11" ht="30">
      <c r="A151" s="279" t="s">
        <v>732</v>
      </c>
      <c r="B151" s="280"/>
      <c r="C151" s="281"/>
      <c r="D151" s="282" t="str">
        <f>IF($B151="",IFERROR(VLOOKUP($A151,SERVIÇOS!$A:$F,2,0),IFERROR(VLOOKUP($A151,$C:$J,2,0),"")),IFERROR(VLOOKUP($B151,INSUMOS!$A:$D,2,0),IFERROR(VLOOKUP($B151,#REF!,2,0),"")))</f>
        <v xml:space="preserve">ARMACAO DE ACO CA-60 DIAM.7,0 A 8,0MM - FORNECIMENTO / CORTE (C/PERDA DE 10%) / DOBRA / COLOCACAO.                                                                                                                                                                                                                                                                                                                                                                                                                                       </v>
      </c>
      <c r="E151" s="283" t="str">
        <f>IF($B151="",IFERROR(VLOOKUP($A151,SERVIÇOS!$A:$F,3,0),IFERROR(VLOOKUP($A151,$C:$J,3,0),"")),IFERROR(VLOOKUP($B151,INSUMOS!$A:$D,3,0),IFERROR(VLOOKUP($B151,#REF!,5,0),"")))</f>
        <v xml:space="preserve">KG    </v>
      </c>
      <c r="F151" s="284">
        <v>0.72</v>
      </c>
      <c r="G151" s="285">
        <f>IF($B151="",IFERROR(VLOOKUP($A151,SERVIÇOS!$A:$F,6,0),IFERROR(VLOOKUP($A151,$C:$J,8,0),"")),IFERROR(VLOOKUP($B151,INSUMOS!$A:$D,4,0),IFERROR(VLOOKUP($B151,#REF!,9,0),"")))</f>
        <v>13.89</v>
      </c>
      <c r="H151" s="286">
        <f>ROUND(IF($B151="",IFERROR(VLOOKUP($A151,SERVIÇOS!$A:$F,4,0),IFERROR(VLOOKUP($A151,$C:$J,6,0),)),IFERROR(VLOOKUP($B151,INSUMOS!$A:$D,4,0),IFERROR(VLOOKUP($B151,#REF!,9,0),)))*$F151,2)</f>
        <v>8.4</v>
      </c>
      <c r="I151" s="286">
        <f>ROUND(IF($B151="",IFERROR(VLOOKUP($A151,SERVIÇOS!$A:$F,5,0),IFERROR(VLOOKUP($A151,$C:$J,7,0),)),0)*$F151,2)</f>
        <v>1.61</v>
      </c>
      <c r="J151" s="287">
        <f t="shared" si="2"/>
        <v>10.01</v>
      </c>
      <c r="K151" s="288"/>
    </row>
    <row r="152" spans="1:11" ht="30">
      <c r="A152" s="279" t="s">
        <v>732</v>
      </c>
      <c r="B152" s="280"/>
      <c r="C152" s="281"/>
      <c r="D152" s="282" t="str">
        <f>IF($B152="",IFERROR(VLOOKUP($A152,SERVIÇOS!$A:$F,2,0),IFERROR(VLOOKUP($A152,$C:$J,2,0),"")),IFERROR(VLOOKUP($B152,INSUMOS!$A:$D,2,0),IFERROR(VLOOKUP($B152,#REF!,2,0),"")))</f>
        <v xml:space="preserve">ARMACAO DE ACO CA-60 DIAM.7,0 A 8,0MM - FORNECIMENTO / CORTE (C/PERDA DE 10%) / DOBRA / COLOCACAO.                                                                                                                                                                                                                                                                                                                                                                                                                                       </v>
      </c>
      <c r="E152" s="283" t="str">
        <f>IF($B152="",IFERROR(VLOOKUP($A152,SERVIÇOS!$A:$F,3,0),IFERROR(VLOOKUP($A152,$C:$J,3,0),"")),IFERROR(VLOOKUP($B152,INSUMOS!$A:$D,3,0),IFERROR(VLOOKUP($B152,#REF!,5,0),"")))</f>
        <v xml:space="preserve">KG    </v>
      </c>
      <c r="F152" s="284">
        <v>0.01</v>
      </c>
      <c r="G152" s="285">
        <f>IF($B152="",IFERROR(VLOOKUP($A152,SERVIÇOS!$A:$F,6,0),IFERROR(VLOOKUP($A152,$C:$J,8,0),"")),IFERROR(VLOOKUP($B152,INSUMOS!$A:$D,4,0),IFERROR(VLOOKUP($B152,#REF!,9,0),"")))</f>
        <v>13.89</v>
      </c>
      <c r="H152" s="286">
        <f>ROUND(IF($B152="",IFERROR(VLOOKUP($A152,SERVIÇOS!$A:$F,4,0),IFERROR(VLOOKUP($A152,$C:$J,6,0),)),IFERROR(VLOOKUP($B152,INSUMOS!$A:$D,4,0),IFERROR(VLOOKUP($B152,#REF!,9,0),)))*$F152,2)</f>
        <v>0.12</v>
      </c>
      <c r="I152" s="286">
        <f>ROUND(IF($B152="",IFERROR(VLOOKUP($A152,SERVIÇOS!$A:$F,5,0),IFERROR(VLOOKUP($A152,$C:$J,7,0),)),0)*$F152,2)</f>
        <v>0.02</v>
      </c>
      <c r="J152" s="287">
        <f t="shared" si="2"/>
        <v>0.13999999999999999</v>
      </c>
      <c r="K152" s="288"/>
    </row>
    <row r="153" spans="1:11" s="3" customFormat="1" ht="31.5">
      <c r="A153" s="271"/>
      <c r="B153" s="271"/>
      <c r="C153" s="272" t="s">
        <v>732</v>
      </c>
      <c r="D153" s="273" t="s">
        <v>733</v>
      </c>
      <c r="E153" s="274" t="s">
        <v>734</v>
      </c>
      <c r="F153" s="275"/>
      <c r="G153" s="276"/>
      <c r="H153" s="277">
        <f>ROUND(SUM(H154:H157),2)</f>
        <v>11.66</v>
      </c>
      <c r="I153" s="277">
        <f>ROUND(SUM(I154:I157),2)</f>
        <v>2.23</v>
      </c>
      <c r="J153" s="277">
        <f t="shared" si="2"/>
        <v>13.89</v>
      </c>
      <c r="K153" s="290"/>
    </row>
    <row r="154" spans="1:11">
      <c r="A154" s="279">
        <v>88316</v>
      </c>
      <c r="B154" s="280"/>
      <c r="C154" s="281"/>
      <c r="D154" s="282" t="str">
        <f>IF($B154="",IFERROR(VLOOKUP($A154,SERVIÇOS!$A:$F,2,0),IFERROR(VLOOKUP($A154,$C:$J,2,0),"")),IFERROR(VLOOKUP($B154,INSUMOS!$A:$D,2,0),IFERROR(VLOOKUP($B154,#REF!,2,0),"")))</f>
        <v>SERVENTE COM ENCARGOS COMPLEMENTARES</v>
      </c>
      <c r="E154" s="283" t="str">
        <f>IF($B154="",IFERROR(VLOOKUP($A154,SERVIÇOS!$A:$F,3,0),IFERROR(VLOOKUP($A154,$C:$J,3,0),"")),IFERROR(VLOOKUP($B154,INSUMOS!$A:$D,3,0),IFERROR(VLOOKUP($B154,#REF!,5,0),"")))</f>
        <v>H</v>
      </c>
      <c r="F154" s="284">
        <v>7.0000000000000007E-2</v>
      </c>
      <c r="G154" s="285">
        <f>IF($B154="",IFERROR(VLOOKUP($A154,SERVIÇOS!$A:$F,6,0),IFERROR(VLOOKUP($A154,$C:$J,8,0),"")),IFERROR(VLOOKUP($B154,INSUMOS!$A:$D,4,0),IFERROR(VLOOKUP($B154,#REF!,9,0),"")))</f>
        <v>19.78</v>
      </c>
      <c r="H154" s="286">
        <f>ROUND(IF($B154="",IFERROR(VLOOKUP($A154,SERVIÇOS!$A:$F,4,0),IFERROR(VLOOKUP($A154,$C:$J,6,0),)),IFERROR(VLOOKUP($B154,INSUMOS!$A:$D,4,0),IFERROR(VLOOKUP($B154,#REF!,9,0),)))*$F154,2)</f>
        <v>0.46</v>
      </c>
      <c r="I154" s="286">
        <f>ROUND(IF($B154="",IFERROR(VLOOKUP($A154,SERVIÇOS!$A:$F,5,0),IFERROR(VLOOKUP($A154,$C:$J,7,0),)),0)*$F154,2)</f>
        <v>0.93</v>
      </c>
      <c r="J154" s="287">
        <f t="shared" si="2"/>
        <v>1.3900000000000001</v>
      </c>
      <c r="K154" s="288"/>
    </row>
    <row r="155" spans="1:11">
      <c r="A155" s="279">
        <v>88245</v>
      </c>
      <c r="B155" s="280"/>
      <c r="C155" s="281"/>
      <c r="D155" s="282" t="str">
        <f>IF($B155="",IFERROR(VLOOKUP($A155,SERVIÇOS!$A:$F,2,0),IFERROR(VLOOKUP($A155,$C:$J,2,0),"")),IFERROR(VLOOKUP($B155,INSUMOS!$A:$D,2,0),IFERROR(VLOOKUP($B155,#REF!,2,0),"")))</f>
        <v>ARMADOR COM ENCARGOS COMPLEMENTARES</v>
      </c>
      <c r="E155" s="283" t="str">
        <f>IF($B155="",IFERROR(VLOOKUP($A155,SERVIÇOS!$A:$F,3,0),IFERROR(VLOOKUP($A155,$C:$J,3,0),"")),IFERROR(VLOOKUP($B155,INSUMOS!$A:$D,3,0),IFERROR(VLOOKUP($B155,#REF!,5,0),"")))</f>
        <v>H</v>
      </c>
      <c r="F155" s="284">
        <v>7.0000000000000007E-2</v>
      </c>
      <c r="G155" s="285">
        <f>IF($B155="",IFERROR(VLOOKUP($A155,SERVIÇOS!$A:$F,6,0),IFERROR(VLOOKUP($A155,$C:$J,8,0),"")),IFERROR(VLOOKUP($B155,INSUMOS!$A:$D,4,0),IFERROR(VLOOKUP($B155,#REF!,9,0),"")))</f>
        <v>25.27</v>
      </c>
      <c r="H155" s="286">
        <f>ROUND(IF($B155="",IFERROR(VLOOKUP($A155,SERVIÇOS!$A:$F,4,0),IFERROR(VLOOKUP($A155,$C:$J,6,0),)),IFERROR(VLOOKUP($B155,INSUMOS!$A:$D,4,0),IFERROR(VLOOKUP($B155,#REF!,9,0),)))*$F155,2)</f>
        <v>0.46</v>
      </c>
      <c r="I155" s="286">
        <f>ROUND(IF($B155="",IFERROR(VLOOKUP($A155,SERVIÇOS!$A:$F,5,0),IFERROR(VLOOKUP($A155,$C:$J,7,0),)),0)*$F155,2)</f>
        <v>1.3</v>
      </c>
      <c r="J155" s="287">
        <f t="shared" si="2"/>
        <v>1.76</v>
      </c>
      <c r="K155" s="288"/>
    </row>
    <row r="156" spans="1:11">
      <c r="A156" s="279"/>
      <c r="B156" s="280">
        <v>43059</v>
      </c>
      <c r="C156" s="281"/>
      <c r="D156" s="282" t="str">
        <f>IF($B156="",IFERROR(VLOOKUP($A156,SERVIÇOS!$A:$F,2,0),IFERROR(VLOOKUP($A156,$C:$J,2,0),"")),IFERROR(VLOOKUP($B156,INSUMOS!$A:$D,2,0),IFERROR(VLOOKUP($B156,#REF!,2,0),"")))</f>
        <v>ACO CA-60, 4,2 MM, OU 5,0 MM, OU 6,0 MM, OU 7,0 MM, VERGALHAO</v>
      </c>
      <c r="E156" s="283" t="str">
        <f>IF($B156="",IFERROR(VLOOKUP($A156,SERVIÇOS!$A:$F,3,0),IFERROR(VLOOKUP($A156,$C:$J,3,0),"")),IFERROR(VLOOKUP($B156,INSUMOS!$A:$D,3,0),IFERROR(VLOOKUP($B156,#REF!,5,0),"")))</f>
        <v xml:space="preserve">KG    </v>
      </c>
      <c r="F156" s="284">
        <v>1.1000000000000001</v>
      </c>
      <c r="G156" s="285">
        <f>IF($B156="",IFERROR(VLOOKUP($A156,SERVIÇOS!$A:$F,6,0),IFERROR(VLOOKUP($A156,$C:$J,8,0),"")),IFERROR(VLOOKUP($B156,INSUMOS!$A:$D,4,0),IFERROR(VLOOKUP($B156,#REF!,9,0),"")))</f>
        <v>9.26</v>
      </c>
      <c r="H156" s="286">
        <f>ROUND(IF($B156="",IFERROR(VLOOKUP($A156,SERVIÇOS!$A:$F,4,0),IFERROR(VLOOKUP($A156,$C:$J,6,0),)),IFERROR(VLOOKUP($B156,INSUMOS!$A:$D,4,0),IFERROR(VLOOKUP($B156,#REF!,9,0),)))*$F156,2)</f>
        <v>10.19</v>
      </c>
      <c r="I156" s="286">
        <f>ROUND(IF($B156="",IFERROR(VLOOKUP($A156,SERVIÇOS!$A:$F,5,0),IFERROR(VLOOKUP($A156,$C:$J,7,0),)),0)*$F156,2)</f>
        <v>0</v>
      </c>
      <c r="J156" s="287">
        <f t="shared" si="2"/>
        <v>10.19</v>
      </c>
      <c r="K156" s="288"/>
    </row>
    <row r="157" spans="1:11" ht="30">
      <c r="A157" s="279"/>
      <c r="B157" s="280">
        <v>43132</v>
      </c>
      <c r="C157" s="281"/>
      <c r="D157" s="282" t="str">
        <f>IF($B157="",IFERROR(VLOOKUP($A157,SERVIÇOS!$A:$F,2,0),IFERROR(VLOOKUP($A157,$C:$J,2,0),"")),IFERROR(VLOOKUP($B157,INSUMOS!$A:$D,2,0),IFERROR(VLOOKUP($B157,#REF!,2,0),"")))</f>
        <v>ARAME RECOZIDO 16 BWG, D = 1,65 MM (0,016 KG/M) OU 18 BWG, D = 1,25 MM (0,01 KG/M)</v>
      </c>
      <c r="E157" s="283" t="str">
        <f>IF($B157="",IFERROR(VLOOKUP($A157,SERVIÇOS!$A:$F,3,0),IFERROR(VLOOKUP($A157,$C:$J,3,0),"")),IFERROR(VLOOKUP($B157,INSUMOS!$A:$D,3,0),IFERROR(VLOOKUP($B157,#REF!,5,0),"")))</f>
        <v xml:space="preserve">KG    </v>
      </c>
      <c r="F157" s="284">
        <v>0.02</v>
      </c>
      <c r="G157" s="285">
        <f>IF($B157="",IFERROR(VLOOKUP($A157,SERVIÇOS!$A:$F,6,0),IFERROR(VLOOKUP($A157,$C:$J,8,0),"")),IFERROR(VLOOKUP($B157,INSUMOS!$A:$D,4,0),IFERROR(VLOOKUP($B157,#REF!,9,0),"")))</f>
        <v>27.65</v>
      </c>
      <c r="H157" s="286">
        <f>ROUND(IF($B157="",IFERROR(VLOOKUP($A157,SERVIÇOS!$A:$F,4,0),IFERROR(VLOOKUP($A157,$C:$J,6,0),)),IFERROR(VLOOKUP($B157,INSUMOS!$A:$D,4,0),IFERROR(VLOOKUP($B157,#REF!,9,0),)))*$F157,2)</f>
        <v>0.55000000000000004</v>
      </c>
      <c r="I157" s="286">
        <f>ROUND(IF($B157="",IFERROR(VLOOKUP($A157,SERVIÇOS!$A:$F,5,0),IFERROR(VLOOKUP($A157,$C:$J,7,0),)),0)*$F157,2)</f>
        <v>0</v>
      </c>
      <c r="J157" s="287">
        <f t="shared" si="2"/>
        <v>0.55000000000000004</v>
      </c>
      <c r="K157" s="288"/>
    </row>
    <row r="158" spans="1:11" s="3" customFormat="1" ht="31.5">
      <c r="A158" s="271"/>
      <c r="B158" s="271"/>
      <c r="C158" s="272" t="s">
        <v>735</v>
      </c>
      <c r="D158" s="273" t="s">
        <v>736</v>
      </c>
      <c r="E158" s="274" t="s">
        <v>702</v>
      </c>
      <c r="F158" s="275"/>
      <c r="G158" s="276"/>
      <c r="H158" s="277">
        <f>ROUND(SUM(H159:H164),2)</f>
        <v>353.78</v>
      </c>
      <c r="I158" s="277">
        <f>ROUND(SUM(I159:I164),2)</f>
        <v>68</v>
      </c>
      <c r="J158" s="277">
        <f t="shared" si="2"/>
        <v>421.78</v>
      </c>
      <c r="K158" s="290"/>
    </row>
    <row r="159" spans="1:11" ht="45">
      <c r="A159" s="279">
        <v>93232</v>
      </c>
      <c r="B159" s="280"/>
      <c r="C159" s="281"/>
      <c r="D159" s="282" t="str">
        <f>IF($B159="",IFERROR(VLOOKUP($A159,SERVIÇOS!$A:$F,2,0),IFERROR(VLOOKUP($A159,$C:$J,2,0),"")),IFERROR(VLOOKUP($B159,INSUMOS!$A:$D,2,0),IFERROR(VLOOKUP($B159,#REF!,2,0),"")))</f>
        <v>BETONEIRA CAPACIDADE NOMINAL 400 L, CAPACIDADE DE MISTURA 310 L, MOTOR A GASOLINA POTÊNCIA 5,5 CV, SEM CARREGADOR - MATERIAIS NA OPERAÇÃO. AF_02/2016</v>
      </c>
      <c r="E159" s="283" t="str">
        <f>IF($B159="",IFERROR(VLOOKUP($A159,SERVIÇOS!$A:$F,3,0),IFERROR(VLOOKUP($A159,$C:$J,3,0),"")),IFERROR(VLOOKUP($B159,INSUMOS!$A:$D,3,0),IFERROR(VLOOKUP($B159,#REF!,5,0),"")))</f>
        <v>H</v>
      </c>
      <c r="F159" s="284">
        <v>1.8335999999999999</v>
      </c>
      <c r="G159" s="285">
        <f>IF($B159="",IFERROR(VLOOKUP($A159,SERVIÇOS!$A:$F,6,0),IFERROR(VLOOKUP($A159,$C:$J,8,0),"")),IFERROR(VLOOKUP($B159,INSUMOS!$A:$D,4,0),IFERROR(VLOOKUP($B159,#REF!,9,0),"")))</f>
        <v>9.18</v>
      </c>
      <c r="H159" s="286">
        <f>ROUND(IF($B159="",IFERROR(VLOOKUP($A159,SERVIÇOS!$A:$F,4,0),IFERROR(VLOOKUP($A159,$C:$J,6,0),)),IFERROR(VLOOKUP($B159,INSUMOS!$A:$D,4,0),IFERROR(VLOOKUP($B159,#REF!,9,0),)))*$F159,2)</f>
        <v>16.829999999999998</v>
      </c>
      <c r="I159" s="286">
        <f>ROUND(IF($B159="",IFERROR(VLOOKUP($A159,SERVIÇOS!$A:$F,5,0),IFERROR(VLOOKUP($A159,$C:$J,7,0),)),0)*$F159,2)</f>
        <v>0</v>
      </c>
      <c r="J159" s="287">
        <f t="shared" si="2"/>
        <v>16.829999999999998</v>
      </c>
      <c r="K159" s="288"/>
    </row>
    <row r="160" spans="1:11">
      <c r="A160" s="279">
        <v>88316</v>
      </c>
      <c r="B160" s="280"/>
      <c r="C160" s="281"/>
      <c r="D160" s="282" t="str">
        <f>IF($B160="",IFERROR(VLOOKUP($A160,SERVIÇOS!$A:$F,2,0),IFERROR(VLOOKUP($A160,$C:$J,2,0),"")),IFERROR(VLOOKUP($B160,INSUMOS!$A:$D,2,0),IFERROR(VLOOKUP($B160,#REF!,2,0),"")))</f>
        <v>SERVENTE COM ENCARGOS COMPLEMENTARES</v>
      </c>
      <c r="E160" s="283" t="str">
        <f>IF($B160="",IFERROR(VLOOKUP($A160,SERVIÇOS!$A:$F,3,0),IFERROR(VLOOKUP($A160,$C:$J,3,0),"")),IFERROR(VLOOKUP($B160,INSUMOS!$A:$D,3,0),IFERROR(VLOOKUP($B160,#REF!,5,0),"")))</f>
        <v>H</v>
      </c>
      <c r="F160" s="284">
        <v>3.2378</v>
      </c>
      <c r="G160" s="285">
        <f>IF($B160="",IFERROR(VLOOKUP($A160,SERVIÇOS!$A:$F,6,0),IFERROR(VLOOKUP($A160,$C:$J,8,0),"")),IFERROR(VLOOKUP($B160,INSUMOS!$A:$D,4,0),IFERROR(VLOOKUP($B160,#REF!,9,0),"")))</f>
        <v>19.78</v>
      </c>
      <c r="H160" s="286">
        <f>ROUND(IF($B160="",IFERROR(VLOOKUP($A160,SERVIÇOS!$A:$F,4,0),IFERROR(VLOOKUP($A160,$C:$J,6,0),)),IFERROR(VLOOKUP($B160,INSUMOS!$A:$D,4,0),IFERROR(VLOOKUP($B160,#REF!,9,0),)))*$F160,2)</f>
        <v>21.11</v>
      </c>
      <c r="I160" s="286">
        <f>ROUND(IF($B160="",IFERROR(VLOOKUP($A160,SERVIÇOS!$A:$F,5,0),IFERROR(VLOOKUP($A160,$C:$J,7,0),)),0)*$F160,2)</f>
        <v>42.93</v>
      </c>
      <c r="J160" s="287">
        <f t="shared" si="2"/>
        <v>64.039999999999992</v>
      </c>
      <c r="K160" s="288"/>
    </row>
    <row r="161" spans="1:11" ht="30">
      <c r="A161" s="279">
        <v>88377</v>
      </c>
      <c r="B161" s="280"/>
      <c r="C161" s="281"/>
      <c r="D161" s="282" t="str">
        <f>IF($B161="",IFERROR(VLOOKUP($A161,SERVIÇOS!$A:$F,2,0),IFERROR(VLOOKUP($A161,$C:$J,2,0),"")),IFERROR(VLOOKUP($B161,INSUMOS!$A:$D,2,0),IFERROR(VLOOKUP($B161,#REF!,2,0),"")))</f>
        <v>OPERADOR DE BETONEIRA ESTACIONÁRIA/MISTURADOR COM ENCARGOS COMPLEMENTARES</v>
      </c>
      <c r="E161" s="283" t="str">
        <f>IF($B161="",IFERROR(VLOOKUP($A161,SERVIÇOS!$A:$F,3,0),IFERROR(VLOOKUP($A161,$C:$J,3,0),"")),IFERROR(VLOOKUP($B161,INSUMOS!$A:$D,3,0),IFERROR(VLOOKUP($B161,#REF!,5,0),"")))</f>
        <v>H</v>
      </c>
      <c r="F161" s="284">
        <v>1.8335999999999999</v>
      </c>
      <c r="G161" s="285">
        <f>IF($B161="",IFERROR(VLOOKUP($A161,SERVIÇOS!$A:$F,6,0),IFERROR(VLOOKUP($A161,$C:$J,8,0),"")),IFERROR(VLOOKUP($B161,INSUMOS!$A:$D,4,0),IFERROR(VLOOKUP($B161,#REF!,9,0),"")))</f>
        <v>19.25</v>
      </c>
      <c r="H161" s="286">
        <f>ROUND(IF($B161="",IFERROR(VLOOKUP($A161,SERVIÇOS!$A:$F,4,0),IFERROR(VLOOKUP($A161,$C:$J,6,0),)),IFERROR(VLOOKUP($B161,INSUMOS!$A:$D,4,0),IFERROR(VLOOKUP($B161,#REF!,9,0),)))*$F161,2)</f>
        <v>10.23</v>
      </c>
      <c r="I161" s="286">
        <f>ROUND(IF($B161="",IFERROR(VLOOKUP($A161,SERVIÇOS!$A:$F,5,0),IFERROR(VLOOKUP($A161,$C:$J,7,0),)),0)*$F161,2)</f>
        <v>25.07</v>
      </c>
      <c r="J161" s="287">
        <f t="shared" si="2"/>
        <v>35.299999999999997</v>
      </c>
      <c r="K161" s="288"/>
    </row>
    <row r="162" spans="1:11" ht="30">
      <c r="A162" s="279"/>
      <c r="B162" s="280">
        <v>370</v>
      </c>
      <c r="C162" s="281"/>
      <c r="D162" s="282" t="str">
        <f>IF($B162="",IFERROR(VLOOKUP($A162,SERVIÇOS!$A:$F,2,0),IFERROR(VLOOKUP($A162,$C:$J,2,0),"")),IFERROR(VLOOKUP($B162,INSUMOS!$A:$D,2,0),IFERROR(VLOOKUP($B162,#REF!,2,0),"")))</f>
        <v>AREIA MEDIA - POSTO JAZIDA/FORNECEDOR (RETIRADO NA JAZIDA, SEM TRANSPORTE)</v>
      </c>
      <c r="E162" s="283" t="str">
        <f>IF($B162="",IFERROR(VLOOKUP($A162,SERVIÇOS!$A:$F,3,0),IFERROR(VLOOKUP($A162,$C:$J,3,0),"")),IFERROR(VLOOKUP($B162,INSUMOS!$A:$D,3,0),IFERROR(VLOOKUP($B162,#REF!,5,0),"")))</f>
        <v xml:space="preserve">M3    </v>
      </c>
      <c r="F162" s="284">
        <v>0.89039999999999997</v>
      </c>
      <c r="G162" s="285">
        <f>IF($B162="",IFERROR(VLOOKUP($A162,SERVIÇOS!$A:$F,6,0),IFERROR(VLOOKUP($A162,$C:$J,8,0),"")),IFERROR(VLOOKUP($B162,INSUMOS!$A:$D,4,0),IFERROR(VLOOKUP($B162,#REF!,9,0),"")))</f>
        <v>76.75</v>
      </c>
      <c r="H162" s="286">
        <f>ROUND(IF($B162="",IFERROR(VLOOKUP($A162,SERVIÇOS!$A:$F,4,0),IFERROR(VLOOKUP($A162,$C:$J,6,0),)),IFERROR(VLOOKUP($B162,INSUMOS!$A:$D,4,0),IFERROR(VLOOKUP($B162,#REF!,9,0),)))*$F162,2)</f>
        <v>68.34</v>
      </c>
      <c r="I162" s="286">
        <f>ROUND(IF($B162="",IFERROR(VLOOKUP($A162,SERVIÇOS!$A:$F,5,0),IFERROR(VLOOKUP($A162,$C:$J,7,0),)),0)*$F162,2)</f>
        <v>0</v>
      </c>
      <c r="J162" s="287">
        <f t="shared" si="2"/>
        <v>68.34</v>
      </c>
      <c r="K162" s="288"/>
    </row>
    <row r="163" spans="1:11">
      <c r="A163" s="279"/>
      <c r="B163" s="280">
        <v>1379</v>
      </c>
      <c r="C163" s="281"/>
      <c r="D163" s="282" t="str">
        <f>IF($B163="",IFERROR(VLOOKUP($A163,SERVIÇOS!$A:$F,2,0),IFERROR(VLOOKUP($A163,$C:$J,2,0),"")),IFERROR(VLOOKUP($B163,INSUMOS!$A:$D,2,0),IFERROR(VLOOKUP($B163,#REF!,2,0),"")))</f>
        <v>CIMENTO PORTLAND COMPOSTO CP II-32</v>
      </c>
      <c r="E163" s="283" t="str">
        <f>IF($B163="",IFERROR(VLOOKUP($A163,SERVIÇOS!$A:$F,3,0),IFERROR(VLOOKUP($A163,$C:$J,3,0),"")),IFERROR(VLOOKUP($B163,INSUMOS!$A:$D,3,0),IFERROR(VLOOKUP($B163,#REF!,5,0),"")))</f>
        <v xml:space="preserve">KG    </v>
      </c>
      <c r="F163" s="284">
        <v>320</v>
      </c>
      <c r="G163" s="285">
        <f>IF($B163="",IFERROR(VLOOKUP($A163,SERVIÇOS!$A:$F,6,0),IFERROR(VLOOKUP($A163,$C:$J,8,0),"")),IFERROR(VLOOKUP($B163,INSUMOS!$A:$D,4,0),IFERROR(VLOOKUP($B163,#REF!,9,0),"")))</f>
        <v>0.6</v>
      </c>
      <c r="H163" s="286">
        <f>ROUND(IF($B163="",IFERROR(VLOOKUP($A163,SERVIÇOS!$A:$F,4,0),IFERROR(VLOOKUP($A163,$C:$J,6,0),)),IFERROR(VLOOKUP($B163,INSUMOS!$A:$D,4,0),IFERROR(VLOOKUP($B163,#REF!,9,0),)))*$F163,2)</f>
        <v>192</v>
      </c>
      <c r="I163" s="286">
        <f>ROUND(IF($B163="",IFERROR(VLOOKUP($A163,SERVIÇOS!$A:$F,5,0),IFERROR(VLOOKUP($A163,$C:$J,7,0),)),0)*$F163,2)</f>
        <v>0</v>
      </c>
      <c r="J163" s="287">
        <f t="shared" si="2"/>
        <v>192</v>
      </c>
      <c r="K163" s="288"/>
    </row>
    <row r="164" spans="1:11" ht="30">
      <c r="A164" s="279"/>
      <c r="B164" s="280">
        <v>4721</v>
      </c>
      <c r="C164" s="281"/>
      <c r="D164" s="282" t="str">
        <f>IF($B164="",IFERROR(VLOOKUP($A164,SERVIÇOS!$A:$F,2,0),IFERROR(VLOOKUP($A164,$C:$J,2,0),"")),IFERROR(VLOOKUP($B164,INSUMOS!$A:$D,2,0),IFERROR(VLOOKUP($B164,#REF!,2,0),"")))</f>
        <v>PEDRA BRITADA N. 1 (9,5 a 19 MM) POSTO PEDREIRA/FORNECEDOR, SEM FRETE</v>
      </c>
      <c r="E164" s="283" t="str">
        <f>IF($B164="",IFERROR(VLOOKUP($A164,SERVIÇOS!$A:$F,3,0),IFERROR(VLOOKUP($A164,$C:$J,3,0),"")),IFERROR(VLOOKUP($B164,INSUMOS!$A:$D,3,0),IFERROR(VLOOKUP($B164,#REF!,5,0),"")))</f>
        <v xml:space="preserve">M3    </v>
      </c>
      <c r="F164" s="284">
        <v>0.83599999999999997</v>
      </c>
      <c r="G164" s="285">
        <f>IF($B164="",IFERROR(VLOOKUP($A164,SERVIÇOS!$A:$F,6,0),IFERROR(VLOOKUP($A164,$C:$J,8,0),"")),IFERROR(VLOOKUP($B164,INSUMOS!$A:$D,4,0),IFERROR(VLOOKUP($B164,#REF!,9,0),"")))</f>
        <v>54.15</v>
      </c>
      <c r="H164" s="286">
        <f>ROUND(IF($B164="",IFERROR(VLOOKUP($A164,SERVIÇOS!$A:$F,4,0),IFERROR(VLOOKUP($A164,$C:$J,6,0),)),IFERROR(VLOOKUP($B164,INSUMOS!$A:$D,4,0),IFERROR(VLOOKUP($B164,#REF!,9,0),)))*$F164,2)</f>
        <v>45.27</v>
      </c>
      <c r="I164" s="286">
        <f>ROUND(IF($B164="",IFERROR(VLOOKUP($A164,SERVIÇOS!$A:$F,5,0),IFERROR(VLOOKUP($A164,$C:$J,7,0),)),0)*$F164,2)</f>
        <v>0</v>
      </c>
      <c r="J164" s="287">
        <f t="shared" si="2"/>
        <v>45.27</v>
      </c>
      <c r="K164" s="288"/>
    </row>
    <row r="165" spans="1:11" s="3" customFormat="1" ht="47.25">
      <c r="A165" s="271"/>
      <c r="B165" s="271"/>
      <c r="C165" s="272" t="s">
        <v>239</v>
      </c>
      <c r="D165" s="273" t="s">
        <v>737</v>
      </c>
      <c r="E165" s="274" t="s">
        <v>704</v>
      </c>
      <c r="F165" s="275"/>
      <c r="G165" s="276"/>
      <c r="H165" s="277">
        <f>ROUND(SUM(H166:H169),2)</f>
        <v>33.22</v>
      </c>
      <c r="I165" s="277">
        <f>ROUND(SUM(I166:I169),2)</f>
        <v>26.31</v>
      </c>
      <c r="J165" s="277">
        <f t="shared" si="2"/>
        <v>59.53</v>
      </c>
      <c r="K165" s="290"/>
    </row>
    <row r="166" spans="1:11">
      <c r="A166" s="279">
        <v>88316</v>
      </c>
      <c r="B166" s="280"/>
      <c r="C166" s="281"/>
      <c r="D166" s="282" t="str">
        <f>IF($B166="",IFERROR(VLOOKUP($A166,SERVIÇOS!$A:$F,2,0),IFERROR(VLOOKUP($A166,$C:$J,2,0),"")),IFERROR(VLOOKUP($B166,INSUMOS!$A:$D,2,0),IFERROR(VLOOKUP($B166,#REF!,2,0),"")))</f>
        <v>SERVENTE COM ENCARGOS COMPLEMENTARES</v>
      </c>
      <c r="E166" s="283" t="str">
        <f>IF($B166="",IFERROR(VLOOKUP($A166,SERVIÇOS!$A:$F,3,0),IFERROR(VLOOKUP($A166,$C:$J,3,0),"")),IFERROR(VLOOKUP($B166,INSUMOS!$A:$D,3,0),IFERROR(VLOOKUP($B166,#REF!,5,0),"")))</f>
        <v>H</v>
      </c>
      <c r="F166" s="284">
        <v>0.8</v>
      </c>
      <c r="G166" s="285">
        <f>IF($B166="",IFERROR(VLOOKUP($A166,SERVIÇOS!$A:$F,6,0),IFERROR(VLOOKUP($A166,$C:$J,8,0),"")),IFERROR(VLOOKUP($B166,INSUMOS!$A:$D,4,0),IFERROR(VLOOKUP($B166,#REF!,9,0),"")))</f>
        <v>19.78</v>
      </c>
      <c r="H166" s="286">
        <f>ROUND(IF($B166="",IFERROR(VLOOKUP($A166,SERVIÇOS!$A:$F,4,0),IFERROR(VLOOKUP($A166,$C:$J,6,0),)),IFERROR(VLOOKUP($B166,INSUMOS!$A:$D,4,0),IFERROR(VLOOKUP($B166,#REF!,9,0),)))*$F166,2)</f>
        <v>5.22</v>
      </c>
      <c r="I166" s="286">
        <f>ROUND(IF($B166="",IFERROR(VLOOKUP($A166,SERVIÇOS!$A:$F,5,0),IFERROR(VLOOKUP($A166,$C:$J,7,0),)),0)*$F166,2)</f>
        <v>10.61</v>
      </c>
      <c r="J166" s="287">
        <f t="shared" si="2"/>
        <v>15.829999999999998</v>
      </c>
      <c r="K166" s="288"/>
    </row>
    <row r="167" spans="1:11">
      <c r="A167" s="279">
        <v>88309</v>
      </c>
      <c r="B167" s="280"/>
      <c r="C167" s="281"/>
      <c r="D167" s="282" t="str">
        <f>IF($B167="",IFERROR(VLOOKUP($A167,SERVIÇOS!$A:$F,2,0),IFERROR(VLOOKUP($A167,$C:$J,2,0),"")),IFERROR(VLOOKUP($B167,INSUMOS!$A:$D,2,0),IFERROR(VLOOKUP($B167,#REF!,2,0),"")))</f>
        <v>PEDREIRO COM ENCARGOS COMPLEMENTARES</v>
      </c>
      <c r="E167" s="283" t="str">
        <f>IF($B167="",IFERROR(VLOOKUP($A167,SERVIÇOS!$A:$F,3,0),IFERROR(VLOOKUP($A167,$C:$J,3,0),"")),IFERROR(VLOOKUP($B167,INSUMOS!$A:$D,3,0),IFERROR(VLOOKUP($B167,#REF!,5,0),"")))</f>
        <v>H</v>
      </c>
      <c r="F167" s="284">
        <v>0.8</v>
      </c>
      <c r="G167" s="285">
        <f>IF($B167="",IFERROR(VLOOKUP($A167,SERVIÇOS!$A:$F,6,0),IFERROR(VLOOKUP($A167,$C:$J,8,0),"")),IFERROR(VLOOKUP($B167,INSUMOS!$A:$D,4,0),IFERROR(VLOOKUP($B167,#REF!,9,0),"")))</f>
        <v>25.41</v>
      </c>
      <c r="H167" s="286">
        <f>ROUND(IF($B167="",IFERROR(VLOOKUP($A167,SERVIÇOS!$A:$F,4,0),IFERROR(VLOOKUP($A167,$C:$J,6,0),)),IFERROR(VLOOKUP($B167,INSUMOS!$A:$D,4,0),IFERROR(VLOOKUP($B167,#REF!,9,0),)))*$F167,2)</f>
        <v>5.31</v>
      </c>
      <c r="I167" s="286">
        <f>ROUND(IF($B167="",IFERROR(VLOOKUP($A167,SERVIÇOS!$A:$F,5,0),IFERROR(VLOOKUP($A167,$C:$J,7,0),)),0)*$F167,2)</f>
        <v>15.02</v>
      </c>
      <c r="J167" s="287">
        <f t="shared" si="2"/>
        <v>20.329999999999998</v>
      </c>
      <c r="K167" s="288"/>
    </row>
    <row r="168" spans="1:11" ht="30">
      <c r="A168" s="279"/>
      <c r="B168" s="280">
        <v>7271</v>
      </c>
      <c r="C168" s="281"/>
      <c r="D168" s="282" t="str">
        <f>IF($B168="",IFERROR(VLOOKUP($A168,SERVIÇOS!$A:$F,2,0),IFERROR(VLOOKUP($A168,$C:$J,2,0),"")),IFERROR(VLOOKUP($B168,INSUMOS!$A:$D,2,0),IFERROR(VLOOKUP($B168,#REF!,2,0),"")))</f>
        <v>BLOCO CERAMICO / TIJOLO VAZADO PARA ALVENARIA DE VEDACAO, 8 FUROS NA HORIZONTAL, DE 9 X 19 X 19 CM (L XA X C)</v>
      </c>
      <c r="E168" s="283" t="str">
        <f>IF($B168="",IFERROR(VLOOKUP($A168,SERVIÇOS!$A:$F,3,0),IFERROR(VLOOKUP($A168,$C:$J,3,0),"")),IFERROR(VLOOKUP($B168,INSUMOS!$A:$D,3,0),IFERROR(VLOOKUP($B168,#REF!,5,0),"")))</f>
        <v xml:space="preserve">UN    </v>
      </c>
      <c r="F168" s="284">
        <v>24</v>
      </c>
      <c r="G168" s="285">
        <f>IF($B168="",IFERROR(VLOOKUP($A168,SERVIÇOS!$A:$F,6,0),IFERROR(VLOOKUP($A168,$C:$J,8,0),"")),IFERROR(VLOOKUP($B168,INSUMOS!$A:$D,4,0),IFERROR(VLOOKUP($B168,#REF!,9,0),"")))</f>
        <v>0.79</v>
      </c>
      <c r="H168" s="286">
        <f>ROUND(IF($B168="",IFERROR(VLOOKUP($A168,SERVIÇOS!$A:$F,4,0),IFERROR(VLOOKUP($A168,$C:$J,6,0),)),IFERROR(VLOOKUP($B168,INSUMOS!$A:$D,4,0),IFERROR(VLOOKUP($B168,#REF!,9,0),)))*$F168,2)</f>
        <v>18.96</v>
      </c>
      <c r="I168" s="286">
        <f>ROUND(IF($B168="",IFERROR(VLOOKUP($A168,SERVIÇOS!$A:$F,5,0),IFERROR(VLOOKUP($A168,$C:$J,7,0),)),0)*$F168,2)</f>
        <v>0</v>
      </c>
      <c r="J168" s="287">
        <f t="shared" si="2"/>
        <v>18.96</v>
      </c>
      <c r="K168" s="288"/>
    </row>
    <row r="169" spans="1:11" ht="45">
      <c r="A169" s="279">
        <v>87292</v>
      </c>
      <c r="B169" s="280"/>
      <c r="C169" s="281"/>
      <c r="D169" s="282" t="str">
        <f>IF($B169="",IFERROR(VLOOKUP($A169,SERVIÇOS!$A:$F,2,0),IFERROR(VLOOKUP($A169,$C:$J,2,0),"")),IFERROR(VLOOKUP($B169,INSUMOS!$A:$D,2,0),IFERROR(VLOOKUP($B169,#REF!,2,0),"")))</f>
        <v>ARGAMASSA TRAÇO 1:2:8 (EM VOLUME DE CIMENTO, CAL E AREIA MÉDIA ÚMIDA) PARA EMBOÇO/MASSA ÚNICA/ASSENTAMENTO DE ALVENARIA DE VEDAÇÃO, PREPARO MECÂNICO COM BETONEIRA 400 L. AF_08/2019</v>
      </c>
      <c r="E169" s="283" t="str">
        <f>IF($B169="",IFERROR(VLOOKUP($A169,SERVIÇOS!$A:$F,3,0),IFERROR(VLOOKUP($A169,$C:$J,3,0),"")),IFERROR(VLOOKUP($B169,INSUMOS!$A:$D,3,0),IFERROR(VLOOKUP($B169,#REF!,5,0),"")))</f>
        <v>M3</v>
      </c>
      <c r="F169" s="284">
        <v>1.0999999999999999E-2</v>
      </c>
      <c r="G169" s="285">
        <f>IF($B169="",IFERROR(VLOOKUP($A169,SERVIÇOS!$A:$F,6,0),IFERROR(VLOOKUP($A169,$C:$J,8,0),"")),IFERROR(VLOOKUP($B169,INSUMOS!$A:$D,4,0),IFERROR(VLOOKUP($B169,#REF!,9,0),"")))</f>
        <v>400.56</v>
      </c>
      <c r="H169" s="286">
        <f>ROUND(IF($B169="",IFERROR(VLOOKUP($A169,SERVIÇOS!$A:$F,4,0),IFERROR(VLOOKUP($A169,$C:$J,6,0),)),IFERROR(VLOOKUP($B169,INSUMOS!$A:$D,4,0),IFERROR(VLOOKUP($B169,#REF!,9,0),)))*$F169,2)</f>
        <v>3.73</v>
      </c>
      <c r="I169" s="286">
        <f>ROUND(IF($B169="",IFERROR(VLOOKUP($A169,SERVIÇOS!$A:$F,5,0),IFERROR(VLOOKUP($A169,$C:$J,7,0),)),0)*$F169,2)</f>
        <v>0.68</v>
      </c>
      <c r="J169" s="287">
        <f t="shared" si="2"/>
        <v>4.41</v>
      </c>
      <c r="K169" s="288"/>
    </row>
    <row r="170" spans="1:11" s="3" customFormat="1" ht="47.25">
      <c r="A170" s="271"/>
      <c r="B170" s="271"/>
      <c r="C170" s="272" t="s">
        <v>241</v>
      </c>
      <c r="D170" s="273" t="s">
        <v>738</v>
      </c>
      <c r="E170" s="274" t="s">
        <v>704</v>
      </c>
      <c r="F170" s="275"/>
      <c r="G170" s="276"/>
      <c r="H170" s="277">
        <f>ROUND(SUM(H171:H174),2)</f>
        <v>66.760000000000005</v>
      </c>
      <c r="I170" s="277">
        <f>ROUND(SUM(I171:I174),2)</f>
        <v>49.99</v>
      </c>
      <c r="J170" s="277">
        <f t="shared" si="2"/>
        <v>116.75</v>
      </c>
      <c r="K170" s="290"/>
    </row>
    <row r="171" spans="1:11">
      <c r="A171" s="279">
        <v>88316</v>
      </c>
      <c r="B171" s="280"/>
      <c r="C171" s="281"/>
      <c r="D171" s="282" t="str">
        <f>IF($B171="",IFERROR(VLOOKUP($A171,SERVIÇOS!$A:$F,2,0),IFERROR(VLOOKUP($A171,$C:$J,2,0),"")),IFERROR(VLOOKUP($B171,INSUMOS!$A:$D,2,0),IFERROR(VLOOKUP($B171,#REF!,2,0),"")))</f>
        <v>SERVENTE COM ENCARGOS COMPLEMENTARES</v>
      </c>
      <c r="E171" s="283" t="str">
        <f>IF($B171="",IFERROR(VLOOKUP($A171,SERVIÇOS!$A:$F,3,0),IFERROR(VLOOKUP($A171,$C:$J,3,0),"")),IFERROR(VLOOKUP($B171,INSUMOS!$A:$D,3,0),IFERROR(VLOOKUP($B171,#REF!,5,0),"")))</f>
        <v>H</v>
      </c>
      <c r="F171" s="284">
        <v>1.5</v>
      </c>
      <c r="G171" s="285">
        <f>IF($B171="",IFERROR(VLOOKUP($A171,SERVIÇOS!$A:$F,6,0),IFERROR(VLOOKUP($A171,$C:$J,8,0),"")),IFERROR(VLOOKUP($B171,INSUMOS!$A:$D,4,0),IFERROR(VLOOKUP($B171,#REF!,9,0),"")))</f>
        <v>19.78</v>
      </c>
      <c r="H171" s="286">
        <f>ROUND(IF($B171="",IFERROR(VLOOKUP($A171,SERVIÇOS!$A:$F,4,0),IFERROR(VLOOKUP($A171,$C:$J,6,0),)),IFERROR(VLOOKUP($B171,INSUMOS!$A:$D,4,0),IFERROR(VLOOKUP($B171,#REF!,9,0),)))*$F171,2)</f>
        <v>9.7799999999999994</v>
      </c>
      <c r="I171" s="286">
        <f>ROUND(IF($B171="",IFERROR(VLOOKUP($A171,SERVIÇOS!$A:$F,5,0),IFERROR(VLOOKUP($A171,$C:$J,7,0),)),0)*$F171,2)</f>
        <v>19.89</v>
      </c>
      <c r="J171" s="287">
        <f t="shared" si="2"/>
        <v>29.67</v>
      </c>
      <c r="K171" s="288"/>
    </row>
    <row r="172" spans="1:11">
      <c r="A172" s="279">
        <v>88309</v>
      </c>
      <c r="B172" s="280"/>
      <c r="C172" s="281"/>
      <c r="D172" s="282" t="str">
        <f>IF($B172="",IFERROR(VLOOKUP($A172,SERVIÇOS!$A:$F,2,0),IFERROR(VLOOKUP($A172,$C:$J,2,0),"")),IFERROR(VLOOKUP($B172,INSUMOS!$A:$D,2,0),IFERROR(VLOOKUP($B172,#REF!,2,0),"")))</f>
        <v>PEDREIRO COM ENCARGOS COMPLEMENTARES</v>
      </c>
      <c r="E172" s="283" t="str">
        <f>IF($B172="",IFERROR(VLOOKUP($A172,SERVIÇOS!$A:$F,3,0),IFERROR(VLOOKUP($A172,$C:$J,3,0),"")),IFERROR(VLOOKUP($B172,INSUMOS!$A:$D,3,0),IFERROR(VLOOKUP($B172,#REF!,5,0),"")))</f>
        <v>H</v>
      </c>
      <c r="F172" s="284">
        <v>1.5</v>
      </c>
      <c r="G172" s="285">
        <f>IF($B172="",IFERROR(VLOOKUP($A172,SERVIÇOS!$A:$F,6,0),IFERROR(VLOOKUP($A172,$C:$J,8,0),"")),IFERROR(VLOOKUP($B172,INSUMOS!$A:$D,4,0),IFERROR(VLOOKUP($B172,#REF!,9,0),"")))</f>
        <v>25.41</v>
      </c>
      <c r="H172" s="286">
        <f>ROUND(IF($B172="",IFERROR(VLOOKUP($A172,SERVIÇOS!$A:$F,4,0),IFERROR(VLOOKUP($A172,$C:$J,6,0),)),IFERROR(VLOOKUP($B172,INSUMOS!$A:$D,4,0),IFERROR(VLOOKUP($B172,#REF!,9,0),)))*$F172,2)</f>
        <v>9.9600000000000009</v>
      </c>
      <c r="I172" s="286">
        <f>ROUND(IF($B172="",IFERROR(VLOOKUP($A172,SERVIÇOS!$A:$F,5,0),IFERROR(VLOOKUP($A172,$C:$J,7,0),)),0)*$F172,2)</f>
        <v>28.16</v>
      </c>
      <c r="J172" s="287">
        <f t="shared" si="2"/>
        <v>38.120000000000005</v>
      </c>
      <c r="K172" s="288"/>
    </row>
    <row r="173" spans="1:11" ht="30">
      <c r="A173" s="279"/>
      <c r="B173" s="280">
        <v>7271</v>
      </c>
      <c r="C173" s="281"/>
      <c r="D173" s="282" t="str">
        <f>IF($B173="",IFERROR(VLOOKUP($A173,SERVIÇOS!$A:$F,2,0),IFERROR(VLOOKUP($A173,$C:$J,2,0),"")),IFERROR(VLOOKUP($B173,INSUMOS!$A:$D,2,0),IFERROR(VLOOKUP($B173,#REF!,2,0),"")))</f>
        <v>BLOCO CERAMICO / TIJOLO VAZADO PARA ALVENARIA DE VEDACAO, 8 FUROS NA HORIZONTAL, DE 9 X 19 X 19 CM (L XA X C)</v>
      </c>
      <c r="E173" s="283" t="str">
        <f>IF($B173="",IFERROR(VLOOKUP($A173,SERVIÇOS!$A:$F,3,0),IFERROR(VLOOKUP($A173,$C:$J,3,0),"")),IFERROR(VLOOKUP($B173,INSUMOS!$A:$D,3,0),IFERROR(VLOOKUP($B173,#REF!,5,0),"")))</f>
        <v xml:space="preserve">UN    </v>
      </c>
      <c r="F173" s="284">
        <v>46</v>
      </c>
      <c r="G173" s="285">
        <f>IF($B173="",IFERROR(VLOOKUP($A173,SERVIÇOS!$A:$F,6,0),IFERROR(VLOOKUP($A173,$C:$J,8,0),"")),IFERROR(VLOOKUP($B173,INSUMOS!$A:$D,4,0),IFERROR(VLOOKUP($B173,#REF!,9,0),"")))</f>
        <v>0.79</v>
      </c>
      <c r="H173" s="286">
        <f>ROUND(IF($B173="",IFERROR(VLOOKUP($A173,SERVIÇOS!$A:$F,4,0),IFERROR(VLOOKUP($A173,$C:$J,6,0),)),IFERROR(VLOOKUP($B173,INSUMOS!$A:$D,4,0),IFERROR(VLOOKUP($B173,#REF!,9,0),)))*$F173,2)</f>
        <v>36.340000000000003</v>
      </c>
      <c r="I173" s="286">
        <f>ROUND(IF($B173="",IFERROR(VLOOKUP($A173,SERVIÇOS!$A:$F,5,0),IFERROR(VLOOKUP($A173,$C:$J,7,0),)),0)*$F173,2)</f>
        <v>0</v>
      </c>
      <c r="J173" s="287">
        <f t="shared" si="2"/>
        <v>36.340000000000003</v>
      </c>
      <c r="K173" s="288"/>
    </row>
    <row r="174" spans="1:11" ht="45">
      <c r="A174" s="279">
        <v>87292</v>
      </c>
      <c r="B174" s="280"/>
      <c r="C174" s="281"/>
      <c r="D174" s="282" t="str">
        <f>IF($B174="",IFERROR(VLOOKUP($A174,SERVIÇOS!$A:$F,2,0),IFERROR(VLOOKUP($A174,$C:$J,2,0),"")),IFERROR(VLOOKUP($B174,INSUMOS!$A:$D,2,0),IFERROR(VLOOKUP($B174,#REF!,2,0),"")))</f>
        <v>ARGAMASSA TRAÇO 1:2:8 (EM VOLUME DE CIMENTO, CAL E AREIA MÉDIA ÚMIDA) PARA EMBOÇO/MASSA ÚNICA/ASSENTAMENTO DE ALVENARIA DE VEDAÇÃO, PREPARO MECÂNICO COM BETONEIRA 400 L. AF_08/2019</v>
      </c>
      <c r="E174" s="283" t="str">
        <f>IF($B174="",IFERROR(VLOOKUP($A174,SERVIÇOS!$A:$F,3,0),IFERROR(VLOOKUP($A174,$C:$J,3,0),"")),IFERROR(VLOOKUP($B174,INSUMOS!$A:$D,3,0),IFERROR(VLOOKUP($B174,#REF!,5,0),"")))</f>
        <v>M3</v>
      </c>
      <c r="F174" s="284">
        <v>3.15E-2</v>
      </c>
      <c r="G174" s="285">
        <f>IF($B174="",IFERROR(VLOOKUP($A174,SERVIÇOS!$A:$F,6,0),IFERROR(VLOOKUP($A174,$C:$J,8,0),"")),IFERROR(VLOOKUP($B174,INSUMOS!$A:$D,4,0),IFERROR(VLOOKUP($B174,#REF!,9,0),"")))</f>
        <v>400.56</v>
      </c>
      <c r="H174" s="286">
        <f>ROUND(IF($B174="",IFERROR(VLOOKUP($A174,SERVIÇOS!$A:$F,4,0),IFERROR(VLOOKUP($A174,$C:$J,6,0),)),IFERROR(VLOOKUP($B174,INSUMOS!$A:$D,4,0),IFERROR(VLOOKUP($B174,#REF!,9,0),)))*$F174,2)</f>
        <v>10.68</v>
      </c>
      <c r="I174" s="286">
        <f>ROUND(IF($B174="",IFERROR(VLOOKUP($A174,SERVIÇOS!$A:$F,5,0),IFERROR(VLOOKUP($A174,$C:$J,7,0),)),0)*$F174,2)</f>
        <v>1.94</v>
      </c>
      <c r="J174" s="287">
        <f t="shared" si="2"/>
        <v>12.62</v>
      </c>
      <c r="K174" s="288"/>
    </row>
    <row r="175" spans="1:11" s="3" customFormat="1" ht="31.5">
      <c r="A175" s="271"/>
      <c r="B175" s="271"/>
      <c r="C175" s="272" t="s">
        <v>246</v>
      </c>
      <c r="D175" s="273" t="s">
        <v>739</v>
      </c>
      <c r="E175" s="274" t="s">
        <v>704</v>
      </c>
      <c r="F175" s="275"/>
      <c r="G175" s="276"/>
      <c r="H175" s="277">
        <f>ROUND(SUM(H176:H178),2)</f>
        <v>8.48</v>
      </c>
      <c r="I175" s="277">
        <f>ROUND(SUM(I176:I178),2)</f>
        <v>7.51</v>
      </c>
      <c r="J175" s="277">
        <f t="shared" si="2"/>
        <v>15.99</v>
      </c>
      <c r="K175" s="290"/>
    </row>
    <row r="176" spans="1:11">
      <c r="A176" s="279">
        <v>88316</v>
      </c>
      <c r="B176" s="280"/>
      <c r="C176" s="281"/>
      <c r="D176" s="282" t="str">
        <f>IF($B176="",IFERROR(VLOOKUP($A176,SERVIÇOS!$A:$F,2,0),IFERROR(VLOOKUP($A176,$C:$J,2,0),"")),IFERROR(VLOOKUP($B176,INSUMOS!$A:$D,2,0),IFERROR(VLOOKUP($B176,#REF!,2,0),"")))</f>
        <v>SERVENTE COM ENCARGOS COMPLEMENTARES</v>
      </c>
      <c r="E176" s="283" t="str">
        <f>IF($B176="",IFERROR(VLOOKUP($A176,SERVIÇOS!$A:$F,3,0),IFERROR(VLOOKUP($A176,$C:$J,3,0),"")),IFERROR(VLOOKUP($B176,INSUMOS!$A:$D,3,0),IFERROR(VLOOKUP($B176,#REF!,5,0),"")))</f>
        <v>H</v>
      </c>
      <c r="F176" s="284">
        <v>0.2</v>
      </c>
      <c r="G176" s="285">
        <f>IF($B176="",IFERROR(VLOOKUP($A176,SERVIÇOS!$A:$F,6,0),IFERROR(VLOOKUP($A176,$C:$J,8,0),"")),IFERROR(VLOOKUP($B176,INSUMOS!$A:$D,4,0),IFERROR(VLOOKUP($B176,#REF!,9,0),"")))</f>
        <v>19.78</v>
      </c>
      <c r="H176" s="286">
        <f>ROUND(IF($B176="",IFERROR(VLOOKUP($A176,SERVIÇOS!$A:$F,4,0),IFERROR(VLOOKUP($A176,$C:$J,6,0),)),IFERROR(VLOOKUP($B176,INSUMOS!$A:$D,4,0),IFERROR(VLOOKUP($B176,#REF!,9,0),)))*$F176,2)</f>
        <v>1.3</v>
      </c>
      <c r="I176" s="286">
        <f>ROUND(IF($B176="",IFERROR(VLOOKUP($A176,SERVIÇOS!$A:$F,5,0),IFERROR(VLOOKUP($A176,$C:$J,7,0),)),0)*$F176,2)</f>
        <v>2.65</v>
      </c>
      <c r="J176" s="287">
        <f t="shared" si="2"/>
        <v>3.95</v>
      </c>
      <c r="K176" s="288"/>
    </row>
    <row r="177" spans="1:11">
      <c r="A177" s="279">
        <v>88309</v>
      </c>
      <c r="B177" s="280"/>
      <c r="C177" s="281"/>
      <c r="D177" s="282" t="str">
        <f>IF($B177="",IFERROR(VLOOKUP($A177,SERVIÇOS!$A:$F,2,0),IFERROR(VLOOKUP($A177,$C:$J,2,0),"")),IFERROR(VLOOKUP($B177,INSUMOS!$A:$D,2,0),IFERROR(VLOOKUP($B177,#REF!,2,0),"")))</f>
        <v>PEDREIRO COM ENCARGOS COMPLEMENTARES</v>
      </c>
      <c r="E177" s="283" t="str">
        <f>IF($B177="",IFERROR(VLOOKUP($A177,SERVIÇOS!$A:$F,3,0),IFERROR(VLOOKUP($A177,$C:$J,3,0),"")),IFERROR(VLOOKUP($B177,INSUMOS!$A:$D,3,0),IFERROR(VLOOKUP($B177,#REF!,5,0),"")))</f>
        <v>H</v>
      </c>
      <c r="F177" s="284">
        <v>0.2</v>
      </c>
      <c r="G177" s="285">
        <f>IF($B177="",IFERROR(VLOOKUP($A177,SERVIÇOS!$A:$F,6,0),IFERROR(VLOOKUP($A177,$C:$J,8,0),"")),IFERROR(VLOOKUP($B177,INSUMOS!$A:$D,4,0),IFERROR(VLOOKUP($B177,#REF!,9,0),"")))</f>
        <v>25.41</v>
      </c>
      <c r="H177" s="286">
        <f>ROUND(IF($B177="",IFERROR(VLOOKUP($A177,SERVIÇOS!$A:$F,4,0),IFERROR(VLOOKUP($A177,$C:$J,6,0),)),IFERROR(VLOOKUP($B177,INSUMOS!$A:$D,4,0),IFERROR(VLOOKUP($B177,#REF!,9,0),)))*$F177,2)</f>
        <v>1.33</v>
      </c>
      <c r="I177" s="286">
        <f>ROUND(IF($B177="",IFERROR(VLOOKUP($A177,SERVIÇOS!$A:$F,5,0),IFERROR(VLOOKUP($A177,$C:$J,7,0),)),0)*$F177,2)</f>
        <v>3.75</v>
      </c>
      <c r="J177" s="287">
        <f t="shared" si="2"/>
        <v>5.08</v>
      </c>
      <c r="K177" s="288"/>
    </row>
    <row r="178" spans="1:11" ht="30">
      <c r="A178" s="279">
        <v>87299</v>
      </c>
      <c r="B178" s="280"/>
      <c r="C178" s="281"/>
      <c r="D178" s="282" t="str">
        <f>IF($B178="",IFERROR(VLOOKUP($A178,SERVIÇOS!$A:$F,2,0),IFERROR(VLOOKUP($A178,$C:$J,2,0),"")),IFERROR(VLOOKUP($B178,INSUMOS!$A:$D,2,0),IFERROR(VLOOKUP($B178,#REF!,2,0),"")))</f>
        <v>ARGAMASSA TRAÇO 1:3 (EM VOLUME DE CIMENTO E AREIA MÉDIA ÚMIDA) PARA CONTRAPISO, PREPARO MECÂNICO COM BETONEIRA 600 L. AF_08/2019</v>
      </c>
      <c r="E178" s="283" t="str">
        <f>IF($B178="",IFERROR(VLOOKUP($A178,SERVIÇOS!$A:$F,3,0),IFERROR(VLOOKUP($A178,$C:$J,3,0),"")),IFERROR(VLOOKUP($B178,INSUMOS!$A:$D,3,0),IFERROR(VLOOKUP($B178,#REF!,5,0),"")))</f>
        <v>M3</v>
      </c>
      <c r="F178" s="284">
        <v>0.02</v>
      </c>
      <c r="G178" s="285">
        <f>IF($B178="",IFERROR(VLOOKUP($A178,SERVIÇOS!$A:$F,6,0),IFERROR(VLOOKUP($A178,$C:$J,8,0),"")),IFERROR(VLOOKUP($B178,INSUMOS!$A:$D,4,0),IFERROR(VLOOKUP($B178,#REF!,9,0),"")))</f>
        <v>347.92</v>
      </c>
      <c r="H178" s="286">
        <f>ROUND(IF($B178="",IFERROR(VLOOKUP($A178,SERVIÇOS!$A:$F,4,0),IFERROR(VLOOKUP($A178,$C:$J,6,0),)),IFERROR(VLOOKUP($B178,INSUMOS!$A:$D,4,0),IFERROR(VLOOKUP($B178,#REF!,9,0),)))*$F178,2)</f>
        <v>5.85</v>
      </c>
      <c r="I178" s="286">
        <f>ROUND(IF($B178="",IFERROR(VLOOKUP($A178,SERVIÇOS!$A:$F,5,0),IFERROR(VLOOKUP($A178,$C:$J,7,0),)),0)*$F178,2)</f>
        <v>1.1100000000000001</v>
      </c>
      <c r="J178" s="287">
        <f t="shared" si="2"/>
        <v>6.96</v>
      </c>
      <c r="K178" s="288"/>
    </row>
    <row r="179" spans="1:11" s="3" customFormat="1" ht="47.25">
      <c r="A179" s="271"/>
      <c r="B179" s="271"/>
      <c r="C179" s="272" t="s">
        <v>260</v>
      </c>
      <c r="D179" s="273" t="s">
        <v>740</v>
      </c>
      <c r="E179" s="274" t="s">
        <v>704</v>
      </c>
      <c r="F179" s="275"/>
      <c r="G179" s="276"/>
      <c r="H179" s="277">
        <f>ROUND(SUM(H180:H182),2)</f>
        <v>11.4</v>
      </c>
      <c r="I179" s="277">
        <f>ROUND(SUM(I180:I182),2)</f>
        <v>8.07</v>
      </c>
      <c r="J179" s="277">
        <f t="shared" si="2"/>
        <v>19.47</v>
      </c>
      <c r="K179" s="290"/>
    </row>
    <row r="180" spans="1:11">
      <c r="A180" s="279">
        <v>88316</v>
      </c>
      <c r="B180" s="280"/>
      <c r="C180" s="281"/>
      <c r="D180" s="282" t="str">
        <f>IF($B180="",IFERROR(VLOOKUP($A180,SERVIÇOS!$A:$F,2,0),IFERROR(VLOOKUP($A180,$C:$J,2,0),"")),IFERROR(VLOOKUP($B180,INSUMOS!$A:$D,2,0),IFERROR(VLOOKUP($B180,#REF!,2,0),"")))</f>
        <v>SERVENTE COM ENCARGOS COMPLEMENTARES</v>
      </c>
      <c r="E180" s="283" t="str">
        <f>IF($B180="",IFERROR(VLOOKUP($A180,SERVIÇOS!$A:$F,3,0),IFERROR(VLOOKUP($A180,$C:$J,3,0),"")),IFERROR(VLOOKUP($B180,INSUMOS!$A:$D,3,0),IFERROR(VLOOKUP($B180,#REF!,5,0),"")))</f>
        <v>H</v>
      </c>
      <c r="F180" s="284">
        <v>0.2</v>
      </c>
      <c r="G180" s="285">
        <f>IF($B180="",IFERROR(VLOOKUP($A180,SERVIÇOS!$A:$F,6,0),IFERROR(VLOOKUP($A180,$C:$J,8,0),"")),IFERROR(VLOOKUP($B180,INSUMOS!$A:$D,4,0),IFERROR(VLOOKUP($B180,#REF!,9,0),"")))</f>
        <v>19.78</v>
      </c>
      <c r="H180" s="286">
        <f>ROUND(IF($B180="",IFERROR(VLOOKUP($A180,SERVIÇOS!$A:$F,4,0),IFERROR(VLOOKUP($A180,$C:$J,6,0),)),IFERROR(VLOOKUP($B180,INSUMOS!$A:$D,4,0),IFERROR(VLOOKUP($B180,#REF!,9,0),)))*$F180,2)</f>
        <v>1.3</v>
      </c>
      <c r="I180" s="286">
        <f>ROUND(IF($B180="",IFERROR(VLOOKUP($A180,SERVIÇOS!$A:$F,5,0),IFERROR(VLOOKUP($A180,$C:$J,7,0),)),0)*$F180,2)</f>
        <v>2.65</v>
      </c>
      <c r="J180" s="287">
        <f t="shared" si="2"/>
        <v>3.95</v>
      </c>
      <c r="K180" s="288"/>
    </row>
    <row r="181" spans="1:11">
      <c r="A181" s="279">
        <v>88309</v>
      </c>
      <c r="B181" s="280"/>
      <c r="C181" s="281"/>
      <c r="D181" s="282" t="str">
        <f>IF($B181="",IFERROR(VLOOKUP($A181,SERVIÇOS!$A:$F,2,0),IFERROR(VLOOKUP($A181,$C:$J,2,0),"")),IFERROR(VLOOKUP($B181,INSUMOS!$A:$D,2,0),IFERROR(VLOOKUP($B181,#REF!,2,0),"")))</f>
        <v>PEDREIRO COM ENCARGOS COMPLEMENTARES</v>
      </c>
      <c r="E181" s="283" t="str">
        <f>IF($B181="",IFERROR(VLOOKUP($A181,SERVIÇOS!$A:$F,3,0),IFERROR(VLOOKUP($A181,$C:$J,3,0),"")),IFERROR(VLOOKUP($B181,INSUMOS!$A:$D,3,0),IFERROR(VLOOKUP($B181,#REF!,5,0),"")))</f>
        <v>H</v>
      </c>
      <c r="F181" s="284">
        <v>0.2</v>
      </c>
      <c r="G181" s="285">
        <f>IF($B181="",IFERROR(VLOOKUP($A181,SERVIÇOS!$A:$F,6,0),IFERROR(VLOOKUP($A181,$C:$J,8,0),"")),IFERROR(VLOOKUP($B181,INSUMOS!$A:$D,4,0),IFERROR(VLOOKUP($B181,#REF!,9,0),"")))</f>
        <v>25.41</v>
      </c>
      <c r="H181" s="286">
        <f>ROUND(IF($B181="",IFERROR(VLOOKUP($A181,SERVIÇOS!$A:$F,4,0),IFERROR(VLOOKUP($A181,$C:$J,6,0),)),IFERROR(VLOOKUP($B181,INSUMOS!$A:$D,4,0),IFERROR(VLOOKUP($B181,#REF!,9,0),)))*$F181,2)</f>
        <v>1.33</v>
      </c>
      <c r="I181" s="286">
        <f>ROUND(IF($B181="",IFERROR(VLOOKUP($A181,SERVIÇOS!$A:$F,5,0),IFERROR(VLOOKUP($A181,$C:$J,7,0),)),0)*$F181,2)</f>
        <v>3.75</v>
      </c>
      <c r="J181" s="287">
        <f t="shared" si="2"/>
        <v>5.08</v>
      </c>
      <c r="K181" s="288"/>
    </row>
    <row r="182" spans="1:11" ht="30">
      <c r="A182" s="279">
        <v>87299</v>
      </c>
      <c r="B182" s="280"/>
      <c r="C182" s="281"/>
      <c r="D182" s="282" t="str">
        <f>IF($B182="",IFERROR(VLOOKUP($A182,SERVIÇOS!$A:$F,2,0),IFERROR(VLOOKUP($A182,$C:$J,2,0),"")),IFERROR(VLOOKUP($B182,INSUMOS!$A:$D,2,0),IFERROR(VLOOKUP($B182,#REF!,2,0),"")))</f>
        <v>ARGAMASSA TRAÇO 1:3 (EM VOLUME DE CIMENTO E AREIA MÉDIA ÚMIDA) PARA CONTRAPISO, PREPARO MECÂNICO COM BETONEIRA 600 L. AF_08/2019</v>
      </c>
      <c r="E182" s="283" t="str">
        <f>IF($B182="",IFERROR(VLOOKUP($A182,SERVIÇOS!$A:$F,3,0),IFERROR(VLOOKUP($A182,$C:$J,3,0),"")),IFERROR(VLOOKUP($B182,INSUMOS!$A:$D,3,0),IFERROR(VLOOKUP($B182,#REF!,5,0),"")))</f>
        <v>M3</v>
      </c>
      <c r="F182" s="284">
        <v>0.03</v>
      </c>
      <c r="G182" s="285">
        <f>IF($B182="",IFERROR(VLOOKUP($A182,SERVIÇOS!$A:$F,6,0),IFERROR(VLOOKUP($A182,$C:$J,8,0),"")),IFERROR(VLOOKUP($B182,INSUMOS!$A:$D,4,0),IFERROR(VLOOKUP($B182,#REF!,9,0),"")))</f>
        <v>347.92</v>
      </c>
      <c r="H182" s="286">
        <f>ROUND(IF($B182="",IFERROR(VLOOKUP($A182,SERVIÇOS!$A:$F,4,0),IFERROR(VLOOKUP($A182,$C:$J,6,0),)),IFERROR(VLOOKUP($B182,INSUMOS!$A:$D,4,0),IFERROR(VLOOKUP($B182,#REF!,9,0),)))*$F182,2)</f>
        <v>8.77</v>
      </c>
      <c r="I182" s="286">
        <f>ROUND(IF($B182="",IFERROR(VLOOKUP($A182,SERVIÇOS!$A:$F,5,0),IFERROR(VLOOKUP($A182,$C:$J,7,0),)),0)*$F182,2)</f>
        <v>1.67</v>
      </c>
      <c r="J182" s="287">
        <f t="shared" si="2"/>
        <v>10.44</v>
      </c>
      <c r="K182" s="288"/>
    </row>
    <row r="183" spans="1:11" s="3" customFormat="1" ht="31.5">
      <c r="A183" s="271"/>
      <c r="B183" s="271"/>
      <c r="C183" s="272" t="s">
        <v>550</v>
      </c>
      <c r="D183" s="273" t="s">
        <v>741</v>
      </c>
      <c r="E183" s="274" t="s">
        <v>727</v>
      </c>
      <c r="F183" s="275"/>
      <c r="G183" s="276"/>
      <c r="H183" s="277">
        <f>ROUND(SUM(H184:H188),2)</f>
        <v>52.96</v>
      </c>
      <c r="I183" s="277">
        <f>ROUND(SUM(I184:I188),2)</f>
        <v>22.38</v>
      </c>
      <c r="J183" s="277">
        <f t="shared" si="2"/>
        <v>75.34</v>
      </c>
      <c r="K183" s="290"/>
    </row>
    <row r="184" spans="1:11">
      <c r="A184" s="279">
        <v>88267</v>
      </c>
      <c r="B184" s="280"/>
      <c r="C184" s="281"/>
      <c r="D184" s="282" t="str">
        <f>IF($B184="",IFERROR(VLOOKUP($A184,SERVIÇOS!$A:$F,2,0),IFERROR(VLOOKUP($A184,$C:$J,2,0),"")),IFERROR(VLOOKUP($B184,INSUMOS!$A:$D,2,0),IFERROR(VLOOKUP($B184,#REF!,2,0),"")))</f>
        <v>ENCANADOR OU BOMBEIRO HIDRÁULICO COM ENCARGOS COMPLEMENTARES</v>
      </c>
      <c r="E184" s="283" t="str">
        <f>IF($B184="",IFERROR(VLOOKUP($A184,SERVIÇOS!$A:$F,3,0),IFERROR(VLOOKUP($A184,$C:$J,3,0),"")),IFERROR(VLOOKUP($B184,INSUMOS!$A:$D,3,0),IFERROR(VLOOKUP($B184,#REF!,5,0),"")))</f>
        <v>H</v>
      </c>
      <c r="F184" s="284">
        <v>0.7</v>
      </c>
      <c r="G184" s="285">
        <f>IF($B184="",IFERROR(VLOOKUP($A184,SERVIÇOS!$A:$F,6,0),IFERROR(VLOOKUP($A184,$C:$J,8,0),"")),IFERROR(VLOOKUP($B184,INSUMOS!$A:$D,4,0),IFERROR(VLOOKUP($B184,#REF!,9,0),"")))</f>
        <v>24.79</v>
      </c>
      <c r="H184" s="286">
        <f>ROUND(IF($B184="",IFERROR(VLOOKUP($A184,SERVIÇOS!$A:$F,4,0),IFERROR(VLOOKUP($A184,$C:$J,6,0),)),IFERROR(VLOOKUP($B184,INSUMOS!$A:$D,4,0),IFERROR(VLOOKUP($B184,#REF!,9,0),)))*$F184,2)</f>
        <v>4.25</v>
      </c>
      <c r="I184" s="286">
        <f>ROUND(IF($B184="",IFERROR(VLOOKUP($A184,SERVIÇOS!$A:$F,5,0),IFERROR(VLOOKUP($A184,$C:$J,7,0),)),0)*$F184,2)</f>
        <v>13.1</v>
      </c>
      <c r="J184" s="287">
        <f t="shared" si="2"/>
        <v>17.350000000000001</v>
      </c>
      <c r="K184" s="288"/>
    </row>
    <row r="185" spans="1:11" ht="30">
      <c r="A185" s="279">
        <v>88248</v>
      </c>
      <c r="B185" s="280"/>
      <c r="C185" s="281"/>
      <c r="D185" s="282" t="str">
        <f>IF($B185="",IFERROR(VLOOKUP($A185,SERVIÇOS!$A:$F,2,0),IFERROR(VLOOKUP($A185,$C:$J,2,0),"")),IFERROR(VLOOKUP($B185,INSUMOS!$A:$D,2,0),IFERROR(VLOOKUP($B185,#REF!,2,0),"")))</f>
        <v>AUXILIAR DE ENCANADOR OU BOMBEIRO HIDRÁULICO COM ENCARGOS COMPLEMENTARES</v>
      </c>
      <c r="E185" s="283" t="str">
        <f>IF($B185="",IFERROR(VLOOKUP($A185,SERVIÇOS!$A:$F,3,0),IFERROR(VLOOKUP($A185,$C:$J,3,0),"")),IFERROR(VLOOKUP($B185,INSUMOS!$A:$D,3,0),IFERROR(VLOOKUP($B185,#REF!,5,0),"")))</f>
        <v>H</v>
      </c>
      <c r="F185" s="284">
        <v>0.7</v>
      </c>
      <c r="G185" s="285">
        <f>IF($B185="",IFERROR(VLOOKUP($A185,SERVIÇOS!$A:$F,6,0),IFERROR(VLOOKUP($A185,$C:$J,8,0),"")),IFERROR(VLOOKUP($B185,INSUMOS!$A:$D,4,0),IFERROR(VLOOKUP($B185,#REF!,9,0),"")))</f>
        <v>19.329999999999998</v>
      </c>
      <c r="H185" s="286">
        <f>ROUND(IF($B185="",IFERROR(VLOOKUP($A185,SERVIÇOS!$A:$F,4,0),IFERROR(VLOOKUP($A185,$C:$J,6,0),)),IFERROR(VLOOKUP($B185,INSUMOS!$A:$D,4,0),IFERROR(VLOOKUP($B185,#REF!,9,0),)))*$F185,2)</f>
        <v>4.25</v>
      </c>
      <c r="I185" s="286">
        <f>ROUND(IF($B185="",IFERROR(VLOOKUP($A185,SERVIÇOS!$A:$F,5,0),IFERROR(VLOOKUP($A185,$C:$J,7,0),)),0)*$F185,2)</f>
        <v>9.2799999999999994</v>
      </c>
      <c r="J185" s="287">
        <f t="shared" si="2"/>
        <v>13.53</v>
      </c>
      <c r="K185" s="288"/>
    </row>
    <row r="186" spans="1:11">
      <c r="A186" s="279"/>
      <c r="B186" s="280">
        <v>122</v>
      </c>
      <c r="C186" s="281"/>
      <c r="D186" s="282" t="str">
        <f>IF($B186="",IFERROR(VLOOKUP($A186,SERVIÇOS!$A:$F,2,0),IFERROR(VLOOKUP($A186,$C:$J,2,0),"")),IFERROR(VLOOKUP($B186,INSUMOS!$A:$D,2,0),IFERROR(VLOOKUP($B186,#REF!,2,0),"")))</f>
        <v>ADESIVO PLASTICO PARA PVC, FRASCO COM *850* GR</v>
      </c>
      <c r="E186" s="283" t="str">
        <f>IF($B186="",IFERROR(VLOOKUP($A186,SERVIÇOS!$A:$F,3,0),IFERROR(VLOOKUP($A186,$C:$J,3,0),"")),IFERROR(VLOOKUP($B186,INSUMOS!$A:$D,3,0),IFERROR(VLOOKUP($B186,#REF!,5,0),"")))</f>
        <v xml:space="preserve">UN    </v>
      </c>
      <c r="F186" s="284">
        <v>2.2000000000000001E-3</v>
      </c>
      <c r="G186" s="285">
        <f>IF($B186="",IFERROR(VLOOKUP($A186,SERVIÇOS!$A:$F,6,0),IFERROR(VLOOKUP($A186,$C:$J,8,0),"")),IFERROR(VLOOKUP($B186,INSUMOS!$A:$D,4,0),IFERROR(VLOOKUP($B186,#REF!,9,0),"")))</f>
        <v>74.17</v>
      </c>
      <c r="H186" s="286">
        <f>ROUND(IF($B186="",IFERROR(VLOOKUP($A186,SERVIÇOS!$A:$F,4,0),IFERROR(VLOOKUP($A186,$C:$J,6,0),)),IFERROR(VLOOKUP($B186,INSUMOS!$A:$D,4,0),IFERROR(VLOOKUP($B186,#REF!,9,0),)))*$F186,2)</f>
        <v>0.16</v>
      </c>
      <c r="I186" s="286">
        <f>ROUND(IF($B186="",IFERROR(VLOOKUP($A186,SERVIÇOS!$A:$F,5,0),IFERROR(VLOOKUP($A186,$C:$J,7,0),)),0)*$F186,2)</f>
        <v>0</v>
      </c>
      <c r="J186" s="287">
        <f t="shared" si="2"/>
        <v>0.16</v>
      </c>
      <c r="K186" s="288"/>
    </row>
    <row r="187" spans="1:11">
      <c r="A187" s="279"/>
      <c r="B187" s="280">
        <v>9873</v>
      </c>
      <c r="C187" s="281"/>
      <c r="D187" s="282" t="str">
        <f>IF($B187="",IFERROR(VLOOKUP($A187,SERVIÇOS!$A:$F,2,0),IFERROR(VLOOKUP($A187,$C:$J,2,0),"")),IFERROR(VLOOKUP($B187,INSUMOS!$A:$D,2,0),IFERROR(VLOOKUP($B187,#REF!,2,0),"")))</f>
        <v>TUBO PVC, SOLDAVEL, DN 60 MM, AGUA FRIA (NBR-5648)</v>
      </c>
      <c r="E187" s="283" t="str">
        <f>IF($B187="",IFERROR(VLOOKUP($A187,SERVIÇOS!$A:$F,3,0),IFERROR(VLOOKUP($A187,$C:$J,3,0),"")),IFERROR(VLOOKUP($B187,INSUMOS!$A:$D,3,0),IFERROR(VLOOKUP($B187,#REF!,5,0),"")))</f>
        <v xml:space="preserve">M     </v>
      </c>
      <c r="F187" s="284">
        <v>1.4</v>
      </c>
      <c r="G187" s="285">
        <f>IF($B187="",IFERROR(VLOOKUP($A187,SERVIÇOS!$A:$F,6,0),IFERROR(VLOOKUP($A187,$C:$J,8,0),"")),IFERROR(VLOOKUP($B187,INSUMOS!$A:$D,4,0),IFERROR(VLOOKUP($B187,#REF!,9,0),"")))</f>
        <v>31.59</v>
      </c>
      <c r="H187" s="286">
        <f>ROUND(IF($B187="",IFERROR(VLOOKUP($A187,SERVIÇOS!$A:$F,4,0),IFERROR(VLOOKUP($A187,$C:$J,6,0),)),IFERROR(VLOOKUP($B187,INSUMOS!$A:$D,4,0),IFERROR(VLOOKUP($B187,#REF!,9,0),)))*$F187,2)</f>
        <v>44.23</v>
      </c>
      <c r="I187" s="286">
        <f>ROUND(IF($B187="",IFERROR(VLOOKUP($A187,SERVIÇOS!$A:$F,5,0),IFERROR(VLOOKUP($A187,$C:$J,7,0),)),0)*$F187,2)</f>
        <v>0</v>
      </c>
      <c r="J187" s="287">
        <f t="shared" si="2"/>
        <v>44.23</v>
      </c>
      <c r="K187" s="288"/>
    </row>
    <row r="188" spans="1:11">
      <c r="A188" s="279"/>
      <c r="B188" s="280">
        <v>20083</v>
      </c>
      <c r="C188" s="281"/>
      <c r="D188" s="282" t="str">
        <f>IF($B188="",IFERROR(VLOOKUP($A188,SERVIÇOS!$A:$F,2,0),IFERROR(VLOOKUP($A188,$C:$J,2,0),"")),IFERROR(VLOOKUP($B188,INSUMOS!$A:$D,2,0),IFERROR(VLOOKUP($B188,#REF!,2,0),"")))</f>
        <v>SOLUCAO PREPARADORA / LIMPADORA PARA PVC, FRASCO COM 1000 CM3</v>
      </c>
      <c r="E188" s="283" t="str">
        <f>IF($B188="",IFERROR(VLOOKUP($A188,SERVIÇOS!$A:$F,3,0),IFERROR(VLOOKUP($A188,$C:$J,3,0),"")),IFERROR(VLOOKUP($B188,INSUMOS!$A:$D,3,0),IFERROR(VLOOKUP($B188,#REF!,5,0),"")))</f>
        <v xml:space="preserve">UN    </v>
      </c>
      <c r="F188" s="284">
        <v>8.0000000000000004E-4</v>
      </c>
      <c r="G188" s="285">
        <f>IF($B188="",IFERROR(VLOOKUP($A188,SERVIÇOS!$A:$F,6,0),IFERROR(VLOOKUP($A188,$C:$J,8,0),"")),IFERROR(VLOOKUP($B188,INSUMOS!$A:$D,4,0),IFERROR(VLOOKUP($B188,#REF!,9,0),"")))</f>
        <v>84.03</v>
      </c>
      <c r="H188" s="286">
        <f>ROUND(IF($B188="",IFERROR(VLOOKUP($A188,SERVIÇOS!$A:$F,4,0),IFERROR(VLOOKUP($A188,$C:$J,6,0),)),IFERROR(VLOOKUP($B188,INSUMOS!$A:$D,4,0),IFERROR(VLOOKUP($B188,#REF!,9,0),)))*$F188,2)</f>
        <v>7.0000000000000007E-2</v>
      </c>
      <c r="I188" s="286">
        <f>ROUND(IF($B188="",IFERROR(VLOOKUP($A188,SERVIÇOS!$A:$F,5,0),IFERROR(VLOOKUP($A188,$C:$J,7,0),)),0)*$F188,2)</f>
        <v>0</v>
      </c>
      <c r="J188" s="287">
        <f t="shared" si="2"/>
        <v>7.0000000000000007E-2</v>
      </c>
      <c r="K188" s="288"/>
    </row>
    <row r="189" spans="1:11" s="3" customFormat="1" ht="31.5">
      <c r="A189" s="271"/>
      <c r="B189" s="271"/>
      <c r="C189" s="272" t="s">
        <v>552</v>
      </c>
      <c r="D189" s="273" t="s">
        <v>742</v>
      </c>
      <c r="E189" s="274" t="s">
        <v>727</v>
      </c>
      <c r="F189" s="275"/>
      <c r="G189" s="276"/>
      <c r="H189" s="277">
        <f>ROUND(SUM(H190:H194),2)</f>
        <v>84.04</v>
      </c>
      <c r="I189" s="277">
        <f>ROUND(SUM(I190:I194),2)</f>
        <v>25.59</v>
      </c>
      <c r="J189" s="277">
        <f t="shared" si="2"/>
        <v>109.63000000000001</v>
      </c>
      <c r="K189" s="290"/>
    </row>
    <row r="190" spans="1:11">
      <c r="A190" s="279">
        <v>88267</v>
      </c>
      <c r="B190" s="280"/>
      <c r="C190" s="281"/>
      <c r="D190" s="282" t="str">
        <f>IF($B190="",IFERROR(VLOOKUP($A190,SERVIÇOS!$A:$F,2,0),IFERROR(VLOOKUP($A190,$C:$J,2,0),"")),IFERROR(VLOOKUP($B190,INSUMOS!$A:$D,2,0),IFERROR(VLOOKUP($B190,#REF!,2,0),"")))</f>
        <v>ENCANADOR OU BOMBEIRO HIDRÁULICO COM ENCARGOS COMPLEMENTARES</v>
      </c>
      <c r="E190" s="283" t="str">
        <f>IF($B190="",IFERROR(VLOOKUP($A190,SERVIÇOS!$A:$F,3,0),IFERROR(VLOOKUP($A190,$C:$J,3,0),"")),IFERROR(VLOOKUP($B190,INSUMOS!$A:$D,3,0),IFERROR(VLOOKUP($B190,#REF!,5,0),"")))</f>
        <v>H</v>
      </c>
      <c r="F190" s="284">
        <v>0.8</v>
      </c>
      <c r="G190" s="285">
        <f>IF($B190="",IFERROR(VLOOKUP($A190,SERVIÇOS!$A:$F,6,0),IFERROR(VLOOKUP($A190,$C:$J,8,0),"")),IFERROR(VLOOKUP($B190,INSUMOS!$A:$D,4,0),IFERROR(VLOOKUP($B190,#REF!,9,0),"")))</f>
        <v>24.79</v>
      </c>
      <c r="H190" s="286">
        <f>ROUND(IF($B190="",IFERROR(VLOOKUP($A190,SERVIÇOS!$A:$F,4,0),IFERROR(VLOOKUP($A190,$C:$J,6,0),)),IFERROR(VLOOKUP($B190,INSUMOS!$A:$D,4,0),IFERROR(VLOOKUP($B190,#REF!,9,0),)))*$F190,2)</f>
        <v>4.8600000000000003</v>
      </c>
      <c r="I190" s="286">
        <f>ROUND(IF($B190="",IFERROR(VLOOKUP($A190,SERVIÇOS!$A:$F,5,0),IFERROR(VLOOKUP($A190,$C:$J,7,0),)),0)*$F190,2)</f>
        <v>14.98</v>
      </c>
      <c r="J190" s="287">
        <f t="shared" si="2"/>
        <v>19.84</v>
      </c>
      <c r="K190" s="288"/>
    </row>
    <row r="191" spans="1:11" ht="30">
      <c r="A191" s="279">
        <v>88248</v>
      </c>
      <c r="B191" s="280"/>
      <c r="C191" s="281"/>
      <c r="D191" s="282" t="str">
        <f>IF($B191="",IFERROR(VLOOKUP($A191,SERVIÇOS!$A:$F,2,0),IFERROR(VLOOKUP($A191,$C:$J,2,0),"")),IFERROR(VLOOKUP($B191,INSUMOS!$A:$D,2,0),IFERROR(VLOOKUP($B191,#REF!,2,0),"")))</f>
        <v>AUXILIAR DE ENCANADOR OU BOMBEIRO HIDRÁULICO COM ENCARGOS COMPLEMENTARES</v>
      </c>
      <c r="E191" s="283" t="str">
        <f>IF($B191="",IFERROR(VLOOKUP($A191,SERVIÇOS!$A:$F,3,0),IFERROR(VLOOKUP($A191,$C:$J,3,0),"")),IFERROR(VLOOKUP($B191,INSUMOS!$A:$D,3,0),IFERROR(VLOOKUP($B191,#REF!,5,0),"")))</f>
        <v>H</v>
      </c>
      <c r="F191" s="284">
        <v>0.8</v>
      </c>
      <c r="G191" s="285">
        <f>IF($B191="",IFERROR(VLOOKUP($A191,SERVIÇOS!$A:$F,6,0),IFERROR(VLOOKUP($A191,$C:$J,8,0),"")),IFERROR(VLOOKUP($B191,INSUMOS!$A:$D,4,0),IFERROR(VLOOKUP($B191,#REF!,9,0),"")))</f>
        <v>19.329999999999998</v>
      </c>
      <c r="H191" s="286">
        <f>ROUND(IF($B191="",IFERROR(VLOOKUP($A191,SERVIÇOS!$A:$F,4,0),IFERROR(VLOOKUP($A191,$C:$J,6,0),)),IFERROR(VLOOKUP($B191,INSUMOS!$A:$D,4,0),IFERROR(VLOOKUP($B191,#REF!,9,0),)))*$F191,2)</f>
        <v>4.8600000000000003</v>
      </c>
      <c r="I191" s="286">
        <f>ROUND(IF($B191="",IFERROR(VLOOKUP($A191,SERVIÇOS!$A:$F,5,0),IFERROR(VLOOKUP($A191,$C:$J,7,0),)),0)*$F191,2)</f>
        <v>10.61</v>
      </c>
      <c r="J191" s="287">
        <f t="shared" si="2"/>
        <v>15.469999999999999</v>
      </c>
      <c r="K191" s="288"/>
    </row>
    <row r="192" spans="1:11">
      <c r="A192" s="279"/>
      <c r="B192" s="280">
        <v>20083</v>
      </c>
      <c r="C192" s="281"/>
      <c r="D192" s="282" t="str">
        <f>IF($B192="",IFERROR(VLOOKUP($A192,SERVIÇOS!$A:$F,2,0),IFERROR(VLOOKUP($A192,$C:$J,2,0),"")),IFERROR(VLOOKUP($B192,INSUMOS!$A:$D,2,0),IFERROR(VLOOKUP($B192,#REF!,2,0),"")))</f>
        <v>SOLUCAO PREPARADORA / LIMPADORA PARA PVC, FRASCO COM 1000 CM3</v>
      </c>
      <c r="E192" s="283" t="str">
        <f>IF($B192="",IFERROR(VLOOKUP($A192,SERVIÇOS!$A:$F,3,0),IFERROR(VLOOKUP($A192,$C:$J,3,0),"")),IFERROR(VLOOKUP($B192,INSUMOS!$A:$D,3,0),IFERROR(VLOOKUP($B192,#REF!,5,0),"")))</f>
        <v xml:space="preserve">UN    </v>
      </c>
      <c r="F192" s="284">
        <v>8.0000000000000004E-4</v>
      </c>
      <c r="G192" s="285">
        <f>IF($B192="",IFERROR(VLOOKUP($A192,SERVIÇOS!$A:$F,6,0),IFERROR(VLOOKUP($A192,$C:$J,8,0),"")),IFERROR(VLOOKUP($B192,INSUMOS!$A:$D,4,0),IFERROR(VLOOKUP($B192,#REF!,9,0),"")))</f>
        <v>84.03</v>
      </c>
      <c r="H192" s="286">
        <f>ROUND(IF($B192="",IFERROR(VLOOKUP($A192,SERVIÇOS!$A:$F,4,0),IFERROR(VLOOKUP($A192,$C:$J,6,0),)),IFERROR(VLOOKUP($B192,INSUMOS!$A:$D,4,0),IFERROR(VLOOKUP($B192,#REF!,9,0),)))*$F192,2)</f>
        <v>7.0000000000000007E-2</v>
      </c>
      <c r="I192" s="286">
        <f>ROUND(IF($B192="",IFERROR(VLOOKUP($A192,SERVIÇOS!$A:$F,5,0),IFERROR(VLOOKUP($A192,$C:$J,7,0),)),0)*$F192,2)</f>
        <v>0</v>
      </c>
      <c r="J192" s="287">
        <f t="shared" si="2"/>
        <v>7.0000000000000007E-2</v>
      </c>
      <c r="K192" s="288"/>
    </row>
    <row r="193" spans="1:11">
      <c r="A193" s="279"/>
      <c r="B193" s="280">
        <v>122</v>
      </c>
      <c r="C193" s="281"/>
      <c r="D193" s="282" t="str">
        <f>IF($B193="",IFERROR(VLOOKUP($A193,SERVIÇOS!$A:$F,2,0),IFERROR(VLOOKUP($A193,$C:$J,2,0),"")),IFERROR(VLOOKUP($B193,INSUMOS!$A:$D,2,0),IFERROR(VLOOKUP($B193,#REF!,2,0),"")))</f>
        <v>ADESIVO PLASTICO PARA PVC, FRASCO COM *850* GR</v>
      </c>
      <c r="E193" s="283" t="str">
        <f>IF($B193="",IFERROR(VLOOKUP($A193,SERVIÇOS!$A:$F,3,0),IFERROR(VLOOKUP($A193,$C:$J,3,0),"")),IFERROR(VLOOKUP($B193,INSUMOS!$A:$D,3,0),IFERROR(VLOOKUP($B193,#REF!,5,0),"")))</f>
        <v xml:space="preserve">UN    </v>
      </c>
      <c r="F193" s="284">
        <v>2.2000000000000001E-3</v>
      </c>
      <c r="G193" s="285">
        <f>IF($B193="",IFERROR(VLOOKUP($A193,SERVIÇOS!$A:$F,6,0),IFERROR(VLOOKUP($A193,$C:$J,8,0),"")),IFERROR(VLOOKUP($B193,INSUMOS!$A:$D,4,0),IFERROR(VLOOKUP($B193,#REF!,9,0),"")))</f>
        <v>74.17</v>
      </c>
      <c r="H193" s="286">
        <f>ROUND(IF($B193="",IFERROR(VLOOKUP($A193,SERVIÇOS!$A:$F,4,0),IFERROR(VLOOKUP($A193,$C:$J,6,0),)),IFERROR(VLOOKUP($B193,INSUMOS!$A:$D,4,0),IFERROR(VLOOKUP($B193,#REF!,9,0),)))*$F193,2)</f>
        <v>0.16</v>
      </c>
      <c r="I193" s="286">
        <f>ROUND(IF($B193="",IFERROR(VLOOKUP($A193,SERVIÇOS!$A:$F,5,0),IFERROR(VLOOKUP($A193,$C:$J,7,0),)),0)*$F193,2)</f>
        <v>0</v>
      </c>
      <c r="J193" s="287">
        <f t="shared" si="2"/>
        <v>0.16</v>
      </c>
      <c r="K193" s="288"/>
    </row>
    <row r="194" spans="1:11">
      <c r="A194" s="279"/>
      <c r="B194" s="280">
        <v>9871</v>
      </c>
      <c r="C194" s="281"/>
      <c r="D194" s="282" t="str">
        <f>IF($B194="",IFERROR(VLOOKUP($A194,SERVIÇOS!$A:$F,2,0),IFERROR(VLOOKUP($A194,$C:$J,2,0),"")),IFERROR(VLOOKUP($B194,INSUMOS!$A:$D,2,0),IFERROR(VLOOKUP($B194,#REF!,2,0),"")))</f>
        <v>TUBO PVC, SOLDAVEL, DN 75 MM, AGUA FRIA (NBR-5648)</v>
      </c>
      <c r="E194" s="283" t="str">
        <f>IF($B194="",IFERROR(VLOOKUP($A194,SERVIÇOS!$A:$F,3,0),IFERROR(VLOOKUP($A194,$C:$J,3,0),"")),IFERROR(VLOOKUP($B194,INSUMOS!$A:$D,3,0),IFERROR(VLOOKUP($B194,#REF!,5,0),"")))</f>
        <v xml:space="preserve">M     </v>
      </c>
      <c r="F194" s="284">
        <v>1.4</v>
      </c>
      <c r="G194" s="285">
        <f>IF($B194="",IFERROR(VLOOKUP($A194,SERVIÇOS!$A:$F,6,0),IFERROR(VLOOKUP($A194,$C:$J,8,0),"")),IFERROR(VLOOKUP($B194,INSUMOS!$A:$D,4,0),IFERROR(VLOOKUP($B194,#REF!,9,0),"")))</f>
        <v>52.92</v>
      </c>
      <c r="H194" s="286">
        <f>ROUND(IF($B194="",IFERROR(VLOOKUP($A194,SERVIÇOS!$A:$F,4,0),IFERROR(VLOOKUP($A194,$C:$J,6,0),)),IFERROR(VLOOKUP($B194,INSUMOS!$A:$D,4,0),IFERROR(VLOOKUP($B194,#REF!,9,0),)))*$F194,2)</f>
        <v>74.09</v>
      </c>
      <c r="I194" s="286">
        <f>ROUND(IF($B194="",IFERROR(VLOOKUP($A194,SERVIÇOS!$A:$F,5,0),IFERROR(VLOOKUP($A194,$C:$J,7,0),)),0)*$F194,2)</f>
        <v>0</v>
      </c>
      <c r="J194" s="287">
        <f t="shared" si="2"/>
        <v>74.09</v>
      </c>
      <c r="K194" s="288"/>
    </row>
    <row r="195" spans="1:11" s="3" customFormat="1" ht="63">
      <c r="A195" s="271"/>
      <c r="B195" s="271"/>
      <c r="C195" s="272" t="s">
        <v>267</v>
      </c>
      <c r="D195" s="273" t="s">
        <v>743</v>
      </c>
      <c r="E195" s="274" t="s">
        <v>704</v>
      </c>
      <c r="F195" s="275"/>
      <c r="G195" s="276"/>
      <c r="H195" s="277">
        <f>ROUND(SUM(H196:H201),2)</f>
        <v>65.849999999999994</v>
      </c>
      <c r="I195" s="277">
        <f>ROUND(SUM(I196:I201),2)</f>
        <v>38.659999999999997</v>
      </c>
      <c r="J195" s="277">
        <f t="shared" si="2"/>
        <v>104.50999999999999</v>
      </c>
      <c r="K195" s="290"/>
    </row>
    <row r="196" spans="1:11">
      <c r="A196" s="279">
        <v>88309</v>
      </c>
      <c r="B196" s="280"/>
      <c r="C196" s="281"/>
      <c r="D196" s="282" t="str">
        <f>IF($B196="",IFERROR(VLOOKUP($A196,SERVIÇOS!$A:$F,2,0),IFERROR(VLOOKUP($A196,$C:$J,2,0),"")),IFERROR(VLOOKUP($B196,INSUMOS!$A:$D,2,0),IFERROR(VLOOKUP($B196,#REF!,2,0),"")))</f>
        <v>PEDREIRO COM ENCARGOS COMPLEMENTARES</v>
      </c>
      <c r="E196" s="283" t="str">
        <f>IF($B196="",IFERROR(VLOOKUP($A196,SERVIÇOS!$A:$F,3,0),IFERROR(VLOOKUP($A196,$C:$J,3,0),"")),IFERROR(VLOOKUP($B196,INSUMOS!$A:$D,3,0),IFERROR(VLOOKUP($B196,#REF!,5,0),"")))</f>
        <v>H</v>
      </c>
      <c r="F196" s="284">
        <v>1</v>
      </c>
      <c r="G196" s="285">
        <f>IF($B196="",IFERROR(VLOOKUP($A196,SERVIÇOS!$A:$F,6,0),IFERROR(VLOOKUP($A196,$C:$J,8,0),"")),IFERROR(VLOOKUP($B196,INSUMOS!$A:$D,4,0),IFERROR(VLOOKUP($B196,#REF!,9,0),"")))</f>
        <v>25.41</v>
      </c>
      <c r="H196" s="286">
        <f>ROUND(IF($B196="",IFERROR(VLOOKUP($A196,SERVIÇOS!$A:$F,4,0),IFERROR(VLOOKUP($A196,$C:$J,6,0),)),IFERROR(VLOOKUP($B196,INSUMOS!$A:$D,4,0),IFERROR(VLOOKUP($B196,#REF!,9,0),)))*$F196,2)</f>
        <v>6.64</v>
      </c>
      <c r="I196" s="286">
        <f>ROUND(IF($B196="",IFERROR(VLOOKUP($A196,SERVIÇOS!$A:$F,5,0),IFERROR(VLOOKUP($A196,$C:$J,7,0),)),0)*$F196,2)</f>
        <v>18.77</v>
      </c>
      <c r="J196" s="287">
        <f t="shared" si="2"/>
        <v>25.41</v>
      </c>
      <c r="K196" s="288"/>
    </row>
    <row r="197" spans="1:11">
      <c r="A197" s="279">
        <v>88316</v>
      </c>
      <c r="B197" s="280"/>
      <c r="C197" s="281"/>
      <c r="D197" s="282" t="str">
        <f>IF($B197="",IFERROR(VLOOKUP($A197,SERVIÇOS!$A:$F,2,0),IFERROR(VLOOKUP($A197,$C:$J,2,0),"")),IFERROR(VLOOKUP($B197,INSUMOS!$A:$D,2,0),IFERROR(VLOOKUP($B197,#REF!,2,0),"")))</f>
        <v>SERVENTE COM ENCARGOS COMPLEMENTARES</v>
      </c>
      <c r="E197" s="283" t="str">
        <f>IF($B197="",IFERROR(VLOOKUP($A197,SERVIÇOS!$A:$F,3,0),IFERROR(VLOOKUP($A197,$C:$J,3,0),"")),IFERROR(VLOOKUP($B197,INSUMOS!$A:$D,3,0),IFERROR(VLOOKUP($B197,#REF!,5,0),"")))</f>
        <v>H</v>
      </c>
      <c r="F197" s="284">
        <v>1.5</v>
      </c>
      <c r="G197" s="285">
        <f>IF($B197="",IFERROR(VLOOKUP($A197,SERVIÇOS!$A:$F,6,0),IFERROR(VLOOKUP($A197,$C:$J,8,0),"")),IFERROR(VLOOKUP($B197,INSUMOS!$A:$D,4,0),IFERROR(VLOOKUP($B197,#REF!,9,0),"")))</f>
        <v>19.78</v>
      </c>
      <c r="H197" s="286">
        <f>ROUND(IF($B197="",IFERROR(VLOOKUP($A197,SERVIÇOS!$A:$F,4,0),IFERROR(VLOOKUP($A197,$C:$J,6,0),)),IFERROR(VLOOKUP($B197,INSUMOS!$A:$D,4,0),IFERROR(VLOOKUP($B197,#REF!,9,0),)))*$F197,2)</f>
        <v>9.7799999999999994</v>
      </c>
      <c r="I197" s="286">
        <f>ROUND(IF($B197="",IFERROR(VLOOKUP($A197,SERVIÇOS!$A:$F,5,0),IFERROR(VLOOKUP($A197,$C:$J,7,0),)),0)*$F197,2)</f>
        <v>19.89</v>
      </c>
      <c r="J197" s="287">
        <f t="shared" si="2"/>
        <v>29.67</v>
      </c>
      <c r="K197" s="288"/>
    </row>
    <row r="198" spans="1:11" ht="30">
      <c r="A198" s="279"/>
      <c r="B198" s="280">
        <v>1527</v>
      </c>
      <c r="C198" s="281"/>
      <c r="D198" s="282" t="str">
        <f>IF($B198="",IFERROR(VLOOKUP($A198,SERVIÇOS!$A:$F,2,0),IFERROR(VLOOKUP($A198,$C:$J,2,0),"")),IFERROR(VLOOKUP($B198,INSUMOS!$A:$D,2,0),IFERROR(VLOOKUP($B198,#REF!,2,0),"")))</f>
        <v>CONCRETO USINADO BOMBEAVEL, CLASSE DE RESISTENCIA C25, COM BRITA 0 E 1, SLUMP = 100 +/- 20 MM, INCLUI SERVICO DE BOMBEAMENTO (NBR 8953)</v>
      </c>
      <c r="E198" s="283" t="str">
        <f>IF($B198="",IFERROR(VLOOKUP($A198,SERVIÇOS!$A:$F,3,0),IFERROR(VLOOKUP($A198,$C:$J,3,0),"")),IFERROR(VLOOKUP($B198,INSUMOS!$A:$D,3,0),IFERROR(VLOOKUP($B198,#REF!,5,0),"")))</f>
        <v xml:space="preserve">M3    </v>
      </c>
      <c r="F198" s="284">
        <v>0.1</v>
      </c>
      <c r="G198" s="285">
        <f>IF($B198="",IFERROR(VLOOKUP($A198,SERVIÇOS!$A:$F,6,0),IFERROR(VLOOKUP($A198,$C:$J,8,0),"")),IFERROR(VLOOKUP($B198,INSUMOS!$A:$D,4,0),IFERROR(VLOOKUP($B198,#REF!,9,0),"")))</f>
        <v>362</v>
      </c>
      <c r="H198" s="286">
        <f>ROUND(IF($B198="",IFERROR(VLOOKUP($A198,SERVIÇOS!$A:$F,4,0),IFERROR(VLOOKUP($A198,$C:$J,6,0),)),IFERROR(VLOOKUP($B198,INSUMOS!$A:$D,4,0),IFERROR(VLOOKUP($B198,#REF!,9,0),)))*$F198,2)</f>
        <v>36.200000000000003</v>
      </c>
      <c r="I198" s="286">
        <f>ROUND(IF($B198="",IFERROR(VLOOKUP($A198,SERVIÇOS!$A:$F,5,0),IFERROR(VLOOKUP($A198,$C:$J,7,0),)),0)*$F198,2)</f>
        <v>0</v>
      </c>
      <c r="J198" s="287">
        <f t="shared" si="2"/>
        <v>36.200000000000003</v>
      </c>
      <c r="K198" s="288"/>
    </row>
    <row r="199" spans="1:11" ht="30">
      <c r="A199" s="279"/>
      <c r="B199" s="280">
        <v>3673</v>
      </c>
      <c r="C199" s="281"/>
      <c r="D199" s="282" t="str">
        <f>IF($B199="",IFERROR(VLOOKUP($A199,SERVIÇOS!$A:$F,2,0),IFERROR(VLOOKUP($A199,$C:$J,2,0),"")),IFERROR(VLOOKUP($B199,INSUMOS!$A:$D,2,0),IFERROR(VLOOKUP($B199,#REF!,2,0),"")))</f>
        <v>JUNTA PLASTICA DE DILATACAO PARA PISOS, COR CINZA, 27 X 3 MM (ALTURA X ESPESSURA)</v>
      </c>
      <c r="E199" s="283" t="str">
        <f>IF($B199="",IFERROR(VLOOKUP($A199,SERVIÇOS!$A:$F,3,0),IFERROR(VLOOKUP($A199,$C:$J,3,0),"")),IFERROR(VLOOKUP($B199,INSUMOS!$A:$D,3,0),IFERROR(VLOOKUP($B199,#REF!,5,0),"")))</f>
        <v xml:space="preserve">M     </v>
      </c>
      <c r="F199" s="284">
        <v>1.5</v>
      </c>
      <c r="G199" s="285">
        <f>IF($B199="",IFERROR(VLOOKUP($A199,SERVIÇOS!$A:$F,6,0),IFERROR(VLOOKUP($A199,$C:$J,8,0),"")),IFERROR(VLOOKUP($B199,INSUMOS!$A:$D,4,0),IFERROR(VLOOKUP($B199,#REF!,9,0),"")))</f>
        <v>3.97</v>
      </c>
      <c r="H199" s="286">
        <f>ROUND(IF($B199="",IFERROR(VLOOKUP($A199,SERVIÇOS!$A:$F,4,0),IFERROR(VLOOKUP($A199,$C:$J,6,0),)),IFERROR(VLOOKUP($B199,INSUMOS!$A:$D,4,0),IFERROR(VLOOKUP($B199,#REF!,9,0),)))*$F199,2)</f>
        <v>5.96</v>
      </c>
      <c r="I199" s="286">
        <f>ROUND(IF($B199="",IFERROR(VLOOKUP($A199,SERVIÇOS!$A:$F,5,0),IFERROR(VLOOKUP($A199,$C:$J,7,0),)),0)*$F199,2)</f>
        <v>0</v>
      </c>
      <c r="J199" s="287">
        <f t="shared" si="2"/>
        <v>5.96</v>
      </c>
      <c r="K199" s="288"/>
    </row>
    <row r="200" spans="1:11">
      <c r="A200" s="279"/>
      <c r="B200" s="280">
        <v>5327</v>
      </c>
      <c r="C200" s="281"/>
      <c r="D200" s="282" t="s">
        <v>10179</v>
      </c>
      <c r="E200" s="283" t="str">
        <f>IF($B200="",IFERROR(VLOOKUP($A200,SERVIÇOS!$A:$F,3,0),IFERROR(VLOOKUP($A200,$C:$J,3,0),"")),IFERROR(VLOOKUP($B200,INSUMOS!$A:$D,3,0),IFERROR(VLOOKUP($B200,#REF!,5,0),"")))</f>
        <v/>
      </c>
      <c r="F200" s="284">
        <v>0.21</v>
      </c>
      <c r="G200" s="285">
        <v>28.88</v>
      </c>
      <c r="H200" s="286">
        <v>6.06</v>
      </c>
      <c r="I200" s="286">
        <f>ROUND(IF($B200="",IFERROR(VLOOKUP($A200,SERVIÇOS!$A:$F,5,0),IFERROR(VLOOKUP($A200,$C:$J,7,0),)),0)*$F200,2)</f>
        <v>0</v>
      </c>
      <c r="J200" s="287">
        <f t="shared" si="2"/>
        <v>6.06</v>
      </c>
      <c r="K200" s="288"/>
    </row>
    <row r="201" spans="1:11">
      <c r="A201" s="279"/>
      <c r="B201" s="280">
        <v>41967</v>
      </c>
      <c r="C201" s="281"/>
      <c r="D201" s="282" t="str">
        <f>IF($B201="",IFERROR(VLOOKUP($A201,SERVIÇOS!$A:$F,2,0),IFERROR(VLOOKUP($A201,$C:$J,2,0),"")),IFERROR(VLOOKUP($B201,INSUMOS!$A:$D,2,0),IFERROR(VLOOKUP($B201,#REF!,2,0),"")))</f>
        <v>CERA LIQUIDA INCOLOR MULTIPISO</v>
      </c>
      <c r="E201" s="283" t="str">
        <f>IF($B201="",IFERROR(VLOOKUP($A201,SERVIÇOS!$A:$F,3,0),IFERROR(VLOOKUP($A201,$C:$J,3,0),"")),IFERROR(VLOOKUP($B201,INSUMOS!$A:$D,3,0),IFERROR(VLOOKUP($B201,#REF!,5,0),"")))</f>
        <v xml:space="preserve">L     </v>
      </c>
      <c r="F201" s="284">
        <v>7.0000000000000007E-2</v>
      </c>
      <c r="G201" s="285">
        <f>IF($B201="",IFERROR(VLOOKUP($A201,SERVIÇOS!$A:$F,6,0),IFERROR(VLOOKUP($A201,$C:$J,8,0),"")),IFERROR(VLOOKUP($B201,INSUMOS!$A:$D,4,0),IFERROR(VLOOKUP($B201,#REF!,9,0),"")))</f>
        <v>17.309999999999999</v>
      </c>
      <c r="H201" s="286">
        <f>ROUND(IF($B201="",IFERROR(VLOOKUP($A201,SERVIÇOS!$A:$F,4,0),IFERROR(VLOOKUP($A201,$C:$J,6,0),)),IFERROR(VLOOKUP($B201,INSUMOS!$A:$D,4,0),IFERROR(VLOOKUP($B201,#REF!,9,0),)))*$F201,2)</f>
        <v>1.21</v>
      </c>
      <c r="I201" s="286">
        <f>ROUND(IF($B201="",IFERROR(VLOOKUP($A201,SERVIÇOS!$A:$F,5,0),IFERROR(VLOOKUP($A201,$C:$J,7,0),)),0)*$F201,2)</f>
        <v>0</v>
      </c>
      <c r="J201" s="287">
        <f t="shared" ref="J201:J264" si="3">H201+I201</f>
        <v>1.21</v>
      </c>
      <c r="K201" s="288"/>
    </row>
    <row r="202" spans="1:11" s="3" customFormat="1" ht="31.5">
      <c r="A202" s="271"/>
      <c r="B202" s="271"/>
      <c r="C202" s="272" t="s">
        <v>674</v>
      </c>
      <c r="D202" s="273" t="s">
        <v>744</v>
      </c>
      <c r="E202" s="274" t="s">
        <v>704</v>
      </c>
      <c r="F202" s="275"/>
      <c r="G202" s="276"/>
      <c r="H202" s="277">
        <f>ROUND(SUM(H203:H204),2)</f>
        <v>1.54</v>
      </c>
      <c r="I202" s="277">
        <f>ROUND(SUM(I203:I204),2)</f>
        <v>1.86</v>
      </c>
      <c r="J202" s="277">
        <f t="shared" si="3"/>
        <v>3.4000000000000004</v>
      </c>
      <c r="K202" s="290"/>
    </row>
    <row r="203" spans="1:11">
      <c r="A203" s="279">
        <v>88316</v>
      </c>
      <c r="B203" s="280"/>
      <c r="C203" s="281"/>
      <c r="D203" s="282" t="str">
        <f>IF($B203="",IFERROR(VLOOKUP($A203,SERVIÇOS!$A:$F,2,0),IFERROR(VLOOKUP($A203,$C:$J,2,0),"")),IFERROR(VLOOKUP($B203,INSUMOS!$A:$D,2,0),IFERROR(VLOOKUP($B203,#REF!,2,0),"")))</f>
        <v>SERVENTE COM ENCARGOS COMPLEMENTARES</v>
      </c>
      <c r="E203" s="283" t="str">
        <f>IF($B203="",IFERROR(VLOOKUP($A203,SERVIÇOS!$A:$F,3,0),IFERROR(VLOOKUP($A203,$C:$J,3,0),"")),IFERROR(VLOOKUP($B203,INSUMOS!$A:$D,3,0),IFERROR(VLOOKUP($B203,#REF!,5,0),"")))</f>
        <v>H</v>
      </c>
      <c r="F203" s="284">
        <v>0.14000000000000001</v>
      </c>
      <c r="G203" s="285">
        <f>IF($B203="",IFERROR(VLOOKUP($A203,SERVIÇOS!$A:$F,6,0),IFERROR(VLOOKUP($A203,$C:$J,8,0),"")),IFERROR(VLOOKUP($B203,INSUMOS!$A:$D,4,0),IFERROR(VLOOKUP($B203,#REF!,9,0),"")))</f>
        <v>19.78</v>
      </c>
      <c r="H203" s="286">
        <f>ROUND(IF($B203="",IFERROR(VLOOKUP($A203,SERVIÇOS!$A:$F,4,0),IFERROR(VLOOKUP($A203,$C:$J,6,0),)),IFERROR(VLOOKUP($B203,INSUMOS!$A:$D,4,0),IFERROR(VLOOKUP($B203,#REF!,9,0),)))*$F203,2)</f>
        <v>0.91</v>
      </c>
      <c r="I203" s="286">
        <f>ROUND(IF($B203="",IFERROR(VLOOKUP($A203,SERVIÇOS!$A:$F,5,0),IFERROR(VLOOKUP($A203,$C:$J,7,0),)),0)*$F203,2)</f>
        <v>1.86</v>
      </c>
      <c r="J203" s="287">
        <f t="shared" si="3"/>
        <v>2.77</v>
      </c>
      <c r="K203" s="288"/>
    </row>
    <row r="204" spans="1:11" ht="30">
      <c r="A204" s="279"/>
      <c r="B204" s="280">
        <v>3</v>
      </c>
      <c r="C204" s="281"/>
      <c r="D204" s="282" t="str">
        <f>IF($B204="",IFERROR(VLOOKUP($A204,SERVIÇOS!$A:$F,2,0),IFERROR(VLOOKUP($A204,$C:$J,2,0),"")),IFERROR(VLOOKUP($B204,INSUMOS!$A:$D,2,0),IFERROR(VLOOKUP($B204,#REF!,2,0),"")))</f>
        <v>ACIDO CLORIDRICO / ACIDO MURIATICO, DILUICAO 10% A 12% PARA USO EM LIMPEZA</v>
      </c>
      <c r="E204" s="283" t="str">
        <f>IF($B204="",IFERROR(VLOOKUP($A204,SERVIÇOS!$A:$F,3,0),IFERROR(VLOOKUP($A204,$C:$J,3,0),"")),IFERROR(VLOOKUP($B204,INSUMOS!$A:$D,3,0),IFERROR(VLOOKUP($B204,#REF!,5,0),"")))</f>
        <v xml:space="preserve">L     </v>
      </c>
      <c r="F204" s="284">
        <v>0.05</v>
      </c>
      <c r="G204" s="285">
        <f>IF($B204="",IFERROR(VLOOKUP($A204,SERVIÇOS!$A:$F,6,0),IFERROR(VLOOKUP($A204,$C:$J,8,0),"")),IFERROR(VLOOKUP($B204,INSUMOS!$A:$D,4,0),IFERROR(VLOOKUP($B204,#REF!,9,0),"")))</f>
        <v>12.6</v>
      </c>
      <c r="H204" s="286">
        <f>ROUND(IF($B204="",IFERROR(VLOOKUP($A204,SERVIÇOS!$A:$F,4,0),IFERROR(VLOOKUP($A204,$C:$J,6,0),)),IFERROR(VLOOKUP($B204,INSUMOS!$A:$D,4,0),IFERROR(VLOOKUP($B204,#REF!,9,0),)))*$F204,2)</f>
        <v>0.63</v>
      </c>
      <c r="I204" s="286">
        <f>ROUND(IF($B204="",IFERROR(VLOOKUP($A204,SERVIÇOS!$A:$F,5,0),IFERROR(VLOOKUP($A204,$C:$J,7,0),)),0)*$F204,2)</f>
        <v>0</v>
      </c>
      <c r="J204" s="287">
        <f t="shared" si="3"/>
        <v>0.63</v>
      </c>
      <c r="K204" s="288"/>
    </row>
    <row r="205" spans="1:11" s="3" customFormat="1" ht="47.25">
      <c r="A205" s="271"/>
      <c r="B205" s="271"/>
      <c r="C205" s="272" t="s">
        <v>183</v>
      </c>
      <c r="D205" s="273" t="s">
        <v>745</v>
      </c>
      <c r="E205" s="274" t="s">
        <v>717</v>
      </c>
      <c r="F205" s="275"/>
      <c r="G205" s="276"/>
      <c r="H205" s="277">
        <f>ROUND(SUM(H206:H241),2)</f>
        <v>2049.54</v>
      </c>
      <c r="I205" s="277">
        <f>ROUND(SUM(I206:I241),2)</f>
        <v>1516.63</v>
      </c>
      <c r="J205" s="277">
        <f t="shared" si="3"/>
        <v>3566.17</v>
      </c>
      <c r="K205" s="290"/>
    </row>
    <row r="206" spans="1:11">
      <c r="A206" s="279">
        <v>88262</v>
      </c>
      <c r="B206" s="280"/>
      <c r="C206" s="281"/>
      <c r="D206" s="282" t="str">
        <f>IF($B206="",IFERROR(VLOOKUP($A206,SERVIÇOS!$A:$F,2,0),IFERROR(VLOOKUP($A206,$C:$J,2,0),"")),IFERROR(VLOOKUP($B206,INSUMOS!$A:$D,2,0),IFERROR(VLOOKUP($B206,#REF!,2,0),"")))</f>
        <v>CARPINTEIRO DE FORMAS COM ENCARGOS COMPLEMENTARES</v>
      </c>
      <c r="E206" s="283" t="str">
        <f>IF($B206="",IFERROR(VLOOKUP($A206,SERVIÇOS!$A:$F,3,0),IFERROR(VLOOKUP($A206,$C:$J,3,0),"")),IFERROR(VLOOKUP($B206,INSUMOS!$A:$D,3,0),IFERROR(VLOOKUP($B206,#REF!,5,0),"")))</f>
        <v>H</v>
      </c>
      <c r="F206" s="284">
        <v>35</v>
      </c>
      <c r="G206" s="285">
        <f>IF($B206="",IFERROR(VLOOKUP($A206,SERVIÇOS!$A:$F,6,0),IFERROR(VLOOKUP($A206,$C:$J,8,0),"")),IFERROR(VLOOKUP($B206,INSUMOS!$A:$D,4,0),IFERROR(VLOOKUP($B206,#REF!,9,0),"")))</f>
        <v>25.15</v>
      </c>
      <c r="H206" s="286">
        <f>ROUND(IF($B206="",IFERROR(VLOOKUP($A206,SERVIÇOS!$A:$F,4,0),IFERROR(VLOOKUP($A206,$C:$J,6,0),)),IFERROR(VLOOKUP($B206,INSUMOS!$A:$D,4,0),IFERROR(VLOOKUP($B206,#REF!,9,0),)))*$F206,2)</f>
        <v>228.2</v>
      </c>
      <c r="I206" s="286">
        <f>ROUND(IF($B206="",IFERROR(VLOOKUP($A206,SERVIÇOS!$A:$F,5,0),IFERROR(VLOOKUP($A206,$C:$J,7,0),)),0)*$F206,2)</f>
        <v>652.04999999999995</v>
      </c>
      <c r="J206" s="287">
        <f t="shared" si="3"/>
        <v>880.25</v>
      </c>
      <c r="K206" s="288"/>
    </row>
    <row r="207" spans="1:11">
      <c r="A207" s="279">
        <v>88264</v>
      </c>
      <c r="B207" s="280"/>
      <c r="C207" s="281"/>
      <c r="D207" s="282" t="str">
        <f>IF($B207="",IFERROR(VLOOKUP($A207,SERVIÇOS!$A:$F,2,0),IFERROR(VLOOKUP($A207,$C:$J,2,0),"")),IFERROR(VLOOKUP($B207,INSUMOS!$A:$D,2,0),IFERROR(VLOOKUP($B207,#REF!,2,0),"")))</f>
        <v>ELETRICISTA COM ENCARGOS COMPLEMENTARES</v>
      </c>
      <c r="E207" s="283" t="str">
        <f>IF($B207="",IFERROR(VLOOKUP($A207,SERVIÇOS!$A:$F,3,0),IFERROR(VLOOKUP($A207,$C:$J,3,0),"")),IFERROR(VLOOKUP($B207,INSUMOS!$A:$D,3,0),IFERROR(VLOOKUP($B207,#REF!,5,0),"")))</f>
        <v>H</v>
      </c>
      <c r="F207" s="284">
        <v>2.5</v>
      </c>
      <c r="G207" s="285">
        <f>IF($B207="",IFERROR(VLOOKUP($A207,SERVIÇOS!$A:$F,6,0),IFERROR(VLOOKUP($A207,$C:$J,8,0),"")),IFERROR(VLOOKUP($B207,INSUMOS!$A:$D,4,0),IFERROR(VLOOKUP($B207,#REF!,9,0),"")))</f>
        <v>25.67</v>
      </c>
      <c r="H207" s="286">
        <f>ROUND(IF($B207="",IFERROR(VLOOKUP($A207,SERVIÇOS!$A:$F,4,0),IFERROR(VLOOKUP($A207,$C:$J,6,0),)),IFERROR(VLOOKUP($B207,INSUMOS!$A:$D,4,0),IFERROR(VLOOKUP($B207,#REF!,9,0),)))*$F207,2)</f>
        <v>16.649999999999999</v>
      </c>
      <c r="I207" s="286">
        <f>ROUND(IF($B207="",IFERROR(VLOOKUP($A207,SERVIÇOS!$A:$F,5,0),IFERROR(VLOOKUP($A207,$C:$J,7,0),)),0)*$F207,2)</f>
        <v>47.53</v>
      </c>
      <c r="J207" s="287">
        <f t="shared" si="3"/>
        <v>64.180000000000007</v>
      </c>
      <c r="K207" s="288"/>
    </row>
    <row r="208" spans="1:11">
      <c r="A208" s="279">
        <v>88267</v>
      </c>
      <c r="B208" s="280"/>
      <c r="C208" s="281"/>
      <c r="D208" s="282" t="str">
        <f>IF($B208="",IFERROR(VLOOKUP($A208,SERVIÇOS!$A:$F,2,0),IFERROR(VLOOKUP($A208,$C:$J,2,0),"")),IFERROR(VLOOKUP($B208,INSUMOS!$A:$D,2,0),IFERROR(VLOOKUP($B208,#REF!,2,0),"")))</f>
        <v>ENCANADOR OU BOMBEIRO HIDRÁULICO COM ENCARGOS COMPLEMENTARES</v>
      </c>
      <c r="E208" s="283" t="str">
        <f>IF($B208="",IFERROR(VLOOKUP($A208,SERVIÇOS!$A:$F,3,0),IFERROR(VLOOKUP($A208,$C:$J,3,0),"")),IFERROR(VLOOKUP($B208,INSUMOS!$A:$D,3,0),IFERROR(VLOOKUP($B208,#REF!,5,0),"")))</f>
        <v>H</v>
      </c>
      <c r="F208" s="284">
        <v>10</v>
      </c>
      <c r="G208" s="285">
        <f>IF($B208="",IFERROR(VLOOKUP($A208,SERVIÇOS!$A:$F,6,0),IFERROR(VLOOKUP($A208,$C:$J,8,0),"")),IFERROR(VLOOKUP($B208,INSUMOS!$A:$D,4,0),IFERROR(VLOOKUP($B208,#REF!,9,0),"")))</f>
        <v>24.79</v>
      </c>
      <c r="H208" s="286">
        <f>ROUND(IF($B208="",IFERROR(VLOOKUP($A208,SERVIÇOS!$A:$F,4,0),IFERROR(VLOOKUP($A208,$C:$J,6,0),)),IFERROR(VLOOKUP($B208,INSUMOS!$A:$D,4,0),IFERROR(VLOOKUP($B208,#REF!,9,0),)))*$F208,2)</f>
        <v>60.7</v>
      </c>
      <c r="I208" s="286">
        <f>ROUND(IF($B208="",IFERROR(VLOOKUP($A208,SERVIÇOS!$A:$F,5,0),IFERROR(VLOOKUP($A208,$C:$J,7,0),)),0)*$F208,2)</f>
        <v>187.2</v>
      </c>
      <c r="J208" s="287">
        <f t="shared" si="3"/>
        <v>247.89999999999998</v>
      </c>
      <c r="K208" s="288"/>
    </row>
    <row r="209" spans="1:11">
      <c r="A209" s="279">
        <v>88316</v>
      </c>
      <c r="B209" s="280"/>
      <c r="C209" s="281"/>
      <c r="D209" s="282" t="str">
        <f>IF($B209="",IFERROR(VLOOKUP($A209,SERVIÇOS!$A:$F,2,0),IFERROR(VLOOKUP($A209,$C:$J,2,0),"")),IFERROR(VLOOKUP($B209,INSUMOS!$A:$D,2,0),IFERROR(VLOOKUP($B209,#REF!,2,0),"")))</f>
        <v>SERVENTE COM ENCARGOS COMPLEMENTARES</v>
      </c>
      <c r="E209" s="283" t="str">
        <f>IF($B209="",IFERROR(VLOOKUP($A209,SERVIÇOS!$A:$F,3,0),IFERROR(VLOOKUP($A209,$C:$J,3,0),"")),IFERROR(VLOOKUP($B209,INSUMOS!$A:$D,3,0),IFERROR(VLOOKUP($B209,#REF!,5,0),"")))</f>
        <v>H</v>
      </c>
      <c r="F209" s="284">
        <v>47.5</v>
      </c>
      <c r="G209" s="285">
        <f>IF($B209="",IFERROR(VLOOKUP($A209,SERVIÇOS!$A:$F,6,0),IFERROR(VLOOKUP($A209,$C:$J,8,0),"")),IFERROR(VLOOKUP($B209,INSUMOS!$A:$D,4,0),IFERROR(VLOOKUP($B209,#REF!,9,0),"")))</f>
        <v>19.78</v>
      </c>
      <c r="H209" s="286">
        <f>ROUND(IF($B209="",IFERROR(VLOOKUP($A209,SERVIÇOS!$A:$F,4,0),IFERROR(VLOOKUP($A209,$C:$J,6,0),)),IFERROR(VLOOKUP($B209,INSUMOS!$A:$D,4,0),IFERROR(VLOOKUP($B209,#REF!,9,0),)))*$F209,2)</f>
        <v>309.7</v>
      </c>
      <c r="I209" s="286">
        <f>ROUND(IF($B209="",IFERROR(VLOOKUP($A209,SERVIÇOS!$A:$F,5,0),IFERROR(VLOOKUP($A209,$C:$J,7,0),)),0)*$F209,2)</f>
        <v>629.85</v>
      </c>
      <c r="J209" s="287">
        <f t="shared" si="3"/>
        <v>939.55</v>
      </c>
      <c r="K209" s="288"/>
    </row>
    <row r="210" spans="1:11" ht="45">
      <c r="A210" s="279"/>
      <c r="B210" s="280">
        <v>3119</v>
      </c>
      <c r="C210" s="281"/>
      <c r="D210" s="282" t="str">
        <f>IF($B210="",IFERROR(VLOOKUP($A210,SERVIÇOS!$A:$F,2,0),IFERROR(VLOOKUP($A210,$C:$J,2,0),"")),IFERROR(VLOOKUP($B210,INSUMOS!$A:$D,2,0),IFERROR(VLOOKUP($B210,#REF!,2,0),"")))</f>
        <v>FERROLHO COM FECHO / TRINCO REDONDO, EM ACO GALVANIZADO / ZINCADO, DE SOBREPOR, COM COMPRIMENTO DE 2" E ESPESSURA MINIMA DA CHAPA DE 0,90 MM, PARA PORTAS E JANELAS</v>
      </c>
      <c r="E210" s="283" t="str">
        <f>IF($B210="",IFERROR(VLOOKUP($A210,SERVIÇOS!$A:$F,3,0),IFERROR(VLOOKUP($A210,$C:$J,3,0),"")),IFERROR(VLOOKUP($B210,INSUMOS!$A:$D,3,0),IFERROR(VLOOKUP($B210,#REF!,5,0),"")))</f>
        <v xml:space="preserve">UN    </v>
      </c>
      <c r="F210" s="284">
        <v>2</v>
      </c>
      <c r="G210" s="285">
        <f>IF($B210="",IFERROR(VLOOKUP($A210,SERVIÇOS!$A:$F,6,0),IFERROR(VLOOKUP($A210,$C:$J,8,0),"")),IFERROR(VLOOKUP($B210,INSUMOS!$A:$D,4,0),IFERROR(VLOOKUP($B210,#REF!,9,0),"")))</f>
        <v>2.38</v>
      </c>
      <c r="H210" s="286">
        <f>ROUND(IF($B210="",IFERROR(VLOOKUP($A210,SERVIÇOS!$A:$F,4,0),IFERROR(VLOOKUP($A210,$C:$J,6,0),)),IFERROR(VLOOKUP($B210,INSUMOS!$A:$D,4,0),IFERROR(VLOOKUP($B210,#REF!,9,0),)))*$F210,2)</f>
        <v>4.76</v>
      </c>
      <c r="I210" s="286">
        <f>ROUND(IF($B210="",IFERROR(VLOOKUP($A210,SERVIÇOS!$A:$F,5,0),IFERROR(VLOOKUP($A210,$C:$J,7,0),)),0)*$F210,2)</f>
        <v>0</v>
      </c>
      <c r="J210" s="287">
        <f t="shared" si="3"/>
        <v>4.76</v>
      </c>
      <c r="K210" s="288"/>
    </row>
    <row r="211" spans="1:11" ht="30">
      <c r="A211" s="279"/>
      <c r="B211" s="280">
        <v>43423</v>
      </c>
      <c r="C211" s="281"/>
      <c r="D211" s="282" t="str">
        <f>IF($B211="",IFERROR(VLOOKUP($A211,SERVIÇOS!$A:$F,2,0),IFERROR(VLOOKUP($A211,$C:$J,2,0),"")),IFERROR(VLOOKUP($B211,INSUMOS!$A:$D,2,0),IFERROR(VLOOKUP($B211,#REF!,2,0),"")))</f>
        <v>ANEL EM CONCRETO ARMADO, LISO, PARA POCOS DE INSPECAO, SEM FUNDO, DIAMETRO INTERNO DE 0,60 M E ALTURA DE 0,20 M</v>
      </c>
      <c r="E211" s="283" t="str">
        <f>IF($B211="",IFERROR(VLOOKUP($A211,SERVIÇOS!$A:$F,3,0),IFERROR(VLOOKUP($A211,$C:$J,3,0),"")),IFERROR(VLOOKUP($B211,INSUMOS!$A:$D,3,0),IFERROR(VLOOKUP($B211,#REF!,5,0),"")))</f>
        <v xml:space="preserve">UN    </v>
      </c>
      <c r="F211" s="284">
        <v>0.5</v>
      </c>
      <c r="G211" s="285">
        <f>IF($B211="",IFERROR(VLOOKUP($A211,SERVIÇOS!$A:$F,6,0),IFERROR(VLOOKUP($A211,$C:$J,8,0),"")),IFERROR(VLOOKUP($B211,INSUMOS!$A:$D,4,0),IFERROR(VLOOKUP($B211,#REF!,9,0),"")))</f>
        <v>43.76</v>
      </c>
      <c r="H211" s="286">
        <f>ROUND(IF($B211="",IFERROR(VLOOKUP($A211,SERVIÇOS!$A:$F,4,0),IFERROR(VLOOKUP($A211,$C:$J,6,0),)),IFERROR(VLOOKUP($B211,INSUMOS!$A:$D,4,0),IFERROR(VLOOKUP($B211,#REF!,9,0),)))*$F211,2)</f>
        <v>21.88</v>
      </c>
      <c r="I211" s="286">
        <f>ROUND(IF($B211="",IFERROR(VLOOKUP($A211,SERVIÇOS!$A:$F,5,0),IFERROR(VLOOKUP($A211,$C:$J,7,0),)),0)*$F211,2)</f>
        <v>0</v>
      </c>
      <c r="J211" s="287">
        <f t="shared" si="3"/>
        <v>21.88</v>
      </c>
      <c r="K211" s="288"/>
    </row>
    <row r="212" spans="1:11" ht="30">
      <c r="A212" s="279"/>
      <c r="B212" s="280">
        <v>43423</v>
      </c>
      <c r="C212" s="281"/>
      <c r="D212" s="282" t="str">
        <f>IF($B212="",IFERROR(VLOOKUP($A212,SERVIÇOS!$A:$F,2,0),IFERROR(VLOOKUP($A212,$C:$J,2,0),"")),IFERROR(VLOOKUP($B212,INSUMOS!$A:$D,2,0),IFERROR(VLOOKUP($B212,#REF!,2,0),"")))</f>
        <v>ANEL EM CONCRETO ARMADO, LISO, PARA POCOS DE INSPECAO, SEM FUNDO, DIAMETRO INTERNO DE 0,60 M E ALTURA DE 0,20 M</v>
      </c>
      <c r="E212" s="283" t="str">
        <f>IF($B212="",IFERROR(VLOOKUP($A212,SERVIÇOS!$A:$F,3,0),IFERROR(VLOOKUP($A212,$C:$J,3,0),"")),IFERROR(VLOOKUP($B212,INSUMOS!$A:$D,3,0),IFERROR(VLOOKUP($B212,#REF!,5,0),"")))</f>
        <v xml:space="preserve">UN    </v>
      </c>
      <c r="F212" s="284">
        <v>0.5</v>
      </c>
      <c r="G212" s="285">
        <f>IF($B212="",IFERROR(VLOOKUP($A212,SERVIÇOS!$A:$F,6,0),IFERROR(VLOOKUP($A212,$C:$J,8,0),"")),IFERROR(VLOOKUP($B212,INSUMOS!$A:$D,4,0),IFERROR(VLOOKUP($B212,#REF!,9,0),"")))</f>
        <v>43.76</v>
      </c>
      <c r="H212" s="286">
        <f>ROUND(IF($B212="",IFERROR(VLOOKUP($A212,SERVIÇOS!$A:$F,4,0),IFERROR(VLOOKUP($A212,$C:$J,6,0),)),IFERROR(VLOOKUP($B212,INSUMOS!$A:$D,4,0),IFERROR(VLOOKUP($B212,#REF!,9,0),)))*$F212,2)</f>
        <v>21.88</v>
      </c>
      <c r="I212" s="286">
        <f>ROUND(IF($B212="",IFERROR(VLOOKUP($A212,SERVIÇOS!$A:$F,5,0),IFERROR(VLOOKUP($A212,$C:$J,7,0),)),0)*$F212,2)</f>
        <v>0</v>
      </c>
      <c r="J212" s="287">
        <f t="shared" si="3"/>
        <v>21.88</v>
      </c>
      <c r="K212" s="288"/>
    </row>
    <row r="213" spans="1:11">
      <c r="A213" s="279"/>
      <c r="B213" s="280">
        <v>377</v>
      </c>
      <c r="C213" s="281"/>
      <c r="D213" s="282" t="str">
        <f>IF($B213="",IFERROR(VLOOKUP($A213,SERVIÇOS!$A:$F,2,0),IFERROR(VLOOKUP($A213,$C:$J,2,0),"")),IFERROR(VLOOKUP($B213,INSUMOS!$A:$D,2,0),IFERROR(VLOOKUP($B213,#REF!,2,0),"")))</f>
        <v>ASSENTO SANITARIO DE PLASTICO, TIPO CONVENCIONAL</v>
      </c>
      <c r="E213" s="283" t="str">
        <f>IF($B213="",IFERROR(VLOOKUP($A213,SERVIÇOS!$A:$F,3,0),IFERROR(VLOOKUP($A213,$C:$J,3,0),"")),IFERROR(VLOOKUP($B213,INSUMOS!$A:$D,3,0),IFERROR(VLOOKUP($B213,#REF!,5,0),"")))</f>
        <v xml:space="preserve">UN    </v>
      </c>
      <c r="F213" s="284">
        <v>1</v>
      </c>
      <c r="G213" s="285">
        <f>IF($B213="",IFERROR(VLOOKUP($A213,SERVIÇOS!$A:$F,6,0),IFERROR(VLOOKUP($A213,$C:$J,8,0),"")),IFERROR(VLOOKUP($B213,INSUMOS!$A:$D,4,0),IFERROR(VLOOKUP($B213,#REF!,9,0),"")))</f>
        <v>35.659999999999997</v>
      </c>
      <c r="H213" s="286">
        <f>ROUND(IF($B213="",IFERROR(VLOOKUP($A213,SERVIÇOS!$A:$F,4,0),IFERROR(VLOOKUP($A213,$C:$J,6,0),)),IFERROR(VLOOKUP($B213,INSUMOS!$A:$D,4,0),IFERROR(VLOOKUP($B213,#REF!,9,0),)))*$F213,2)</f>
        <v>35.659999999999997</v>
      </c>
      <c r="I213" s="286">
        <f>ROUND(IF($B213="",IFERROR(VLOOKUP($A213,SERVIÇOS!$A:$F,5,0),IFERROR(VLOOKUP($A213,$C:$J,7,0),)),0)*$F213,2)</f>
        <v>0</v>
      </c>
      <c r="J213" s="287">
        <f t="shared" si="3"/>
        <v>35.659999999999997</v>
      </c>
      <c r="K213" s="288"/>
    </row>
    <row r="214" spans="1:11" ht="30">
      <c r="A214" s="279"/>
      <c r="B214" s="280">
        <v>10420</v>
      </c>
      <c r="C214" s="281"/>
      <c r="D214" s="282" t="str">
        <f>IF($B214="",IFERROR(VLOOKUP($A214,SERVIÇOS!$A:$F,2,0),IFERROR(VLOOKUP($A214,$C:$J,2,0),"")),IFERROR(VLOOKUP($B214,INSUMOS!$A:$D,2,0),IFERROR(VLOOKUP($B214,#REF!,2,0),"")))</f>
        <v>BACIA SANITARIA (VASO) CONVENCIONAL, DE LOUCA BRANCA, SIFAO APARENTE, SAIDA VERTICAL (SEM ASSENTO)</v>
      </c>
      <c r="E214" s="283" t="str">
        <f>IF($B214="",IFERROR(VLOOKUP($A214,SERVIÇOS!$A:$F,3,0),IFERROR(VLOOKUP($A214,$C:$J,3,0),"")),IFERROR(VLOOKUP($B214,INSUMOS!$A:$D,3,0),IFERROR(VLOOKUP($B214,#REF!,5,0),"")))</f>
        <v xml:space="preserve">UN    </v>
      </c>
      <c r="F214" s="284">
        <v>1</v>
      </c>
      <c r="G214" s="285">
        <f>IF($B214="",IFERROR(VLOOKUP($A214,SERVIÇOS!$A:$F,6,0),IFERROR(VLOOKUP($A214,$C:$J,8,0),"")),IFERROR(VLOOKUP($B214,INSUMOS!$A:$D,4,0),IFERROR(VLOOKUP($B214,#REF!,9,0),"")))</f>
        <v>229.85</v>
      </c>
      <c r="H214" s="286">
        <f>ROUND(IF($B214="",IFERROR(VLOOKUP($A214,SERVIÇOS!$A:$F,4,0),IFERROR(VLOOKUP($A214,$C:$J,6,0),)),IFERROR(VLOOKUP($B214,INSUMOS!$A:$D,4,0),IFERROR(VLOOKUP($B214,#REF!,9,0),)))*$F214,2)</f>
        <v>229.85</v>
      </c>
      <c r="I214" s="286">
        <f>ROUND(IF($B214="",IFERROR(VLOOKUP($A214,SERVIÇOS!$A:$F,5,0),IFERROR(VLOOKUP($A214,$C:$J,7,0),)),0)*$F214,2)</f>
        <v>0</v>
      </c>
      <c r="J214" s="287">
        <f t="shared" si="3"/>
        <v>229.85</v>
      </c>
      <c r="K214" s="288"/>
    </row>
    <row r="215" spans="1:11" ht="30">
      <c r="A215" s="279"/>
      <c r="B215" s="280">
        <v>1030</v>
      </c>
      <c r="C215" s="281"/>
      <c r="D215" s="282" t="str">
        <f>IF($B215="",IFERROR(VLOOKUP($A215,SERVIÇOS!$A:$F,2,0),IFERROR(VLOOKUP($A215,$C:$J,2,0),"")),IFERROR(VLOOKUP($B215,INSUMOS!$A:$D,2,0),IFERROR(VLOOKUP($B215,#REF!,2,0),"")))</f>
        <v>CAIXA DE DESCARGA DE PLASTICO EXTERNA, DE *9* L, PUXADOR FIO DE NYLON, NAO INCLUSO CANO, BOLSA, ENGATE</v>
      </c>
      <c r="E215" s="283" t="str">
        <f>IF($B215="",IFERROR(VLOOKUP($A215,SERVIÇOS!$A:$F,3,0),IFERROR(VLOOKUP($A215,$C:$J,3,0),"")),IFERROR(VLOOKUP($B215,INSUMOS!$A:$D,3,0),IFERROR(VLOOKUP($B215,#REF!,5,0),"")))</f>
        <v xml:space="preserve">UN    </v>
      </c>
      <c r="F215" s="284">
        <v>1</v>
      </c>
      <c r="G215" s="285">
        <f>IF($B215="",IFERROR(VLOOKUP($A215,SERVIÇOS!$A:$F,6,0),IFERROR(VLOOKUP($A215,$C:$J,8,0),"")),IFERROR(VLOOKUP($B215,INSUMOS!$A:$D,4,0),IFERROR(VLOOKUP($B215,#REF!,9,0),"")))</f>
        <v>44.9</v>
      </c>
      <c r="H215" s="286">
        <f>ROUND(IF($B215="",IFERROR(VLOOKUP($A215,SERVIÇOS!$A:$F,4,0),IFERROR(VLOOKUP($A215,$C:$J,6,0),)),IFERROR(VLOOKUP($B215,INSUMOS!$A:$D,4,0),IFERROR(VLOOKUP($B215,#REF!,9,0),)))*$F215,2)</f>
        <v>44.9</v>
      </c>
      <c r="I215" s="286">
        <f>ROUND(IF($B215="",IFERROR(VLOOKUP($A215,SERVIÇOS!$A:$F,5,0),IFERROR(VLOOKUP($A215,$C:$J,7,0),)),0)*$F215,2)</f>
        <v>0</v>
      </c>
      <c r="J215" s="287">
        <f t="shared" si="3"/>
        <v>44.9</v>
      </c>
      <c r="K215" s="288"/>
    </row>
    <row r="216" spans="1:11">
      <c r="A216" s="279"/>
      <c r="B216" s="280">
        <v>12296</v>
      </c>
      <c r="C216" s="281"/>
      <c r="D216" s="282" t="str">
        <f>IF($B216="",IFERROR(VLOOKUP($A216,SERVIÇOS!$A:$F,2,0),IFERROR(VLOOKUP($A216,$C:$J,2,0),"")),IFERROR(VLOOKUP($B216,INSUMOS!$A:$D,2,0),IFERROR(VLOOKUP($B216,#REF!,2,0),"")))</f>
        <v>SOQUETE DE PORCELANA BASE E27, FIXO DE TETO, PARA LAMPADAS</v>
      </c>
      <c r="E216" s="283" t="str">
        <f>IF($B216="",IFERROR(VLOOKUP($A216,SERVIÇOS!$A:$F,3,0),IFERROR(VLOOKUP($A216,$C:$J,3,0),"")),IFERROR(VLOOKUP($B216,INSUMOS!$A:$D,3,0),IFERROR(VLOOKUP($B216,#REF!,5,0),"")))</f>
        <v xml:space="preserve">UN    </v>
      </c>
      <c r="F216" s="284">
        <v>1</v>
      </c>
      <c r="G216" s="285">
        <f>IF($B216="",IFERROR(VLOOKUP($A216,SERVIÇOS!$A:$F,6,0),IFERROR(VLOOKUP($A216,$C:$J,8,0),"")),IFERROR(VLOOKUP($B216,INSUMOS!$A:$D,4,0),IFERROR(VLOOKUP($B216,#REF!,9,0),"")))</f>
        <v>4.28</v>
      </c>
      <c r="H216" s="286">
        <f>ROUND(IF($B216="",IFERROR(VLOOKUP($A216,SERVIÇOS!$A:$F,4,0),IFERROR(VLOOKUP($A216,$C:$J,6,0),)),IFERROR(VLOOKUP($B216,INSUMOS!$A:$D,4,0),IFERROR(VLOOKUP($B216,#REF!,9,0),)))*$F216,2)</f>
        <v>4.28</v>
      </c>
      <c r="I216" s="286">
        <f>ROUND(IF($B216="",IFERROR(VLOOKUP($A216,SERVIÇOS!$A:$F,5,0),IFERROR(VLOOKUP($A216,$C:$J,7,0),)),0)*$F216,2)</f>
        <v>0</v>
      </c>
      <c r="J216" s="287">
        <f t="shared" si="3"/>
        <v>4.28</v>
      </c>
      <c r="K216" s="288"/>
    </row>
    <row r="217" spans="1:11">
      <c r="A217" s="279"/>
      <c r="B217" s="280">
        <v>6140</v>
      </c>
      <c r="C217" s="281"/>
      <c r="D217" s="282" t="str">
        <f>IF($B217="",IFERROR(VLOOKUP($A217,SERVIÇOS!$A:$F,2,0),IFERROR(VLOOKUP($A217,$C:$J,2,0),"")),IFERROR(VLOOKUP($B217,INSUMOS!$A:$D,2,0),IFERROR(VLOOKUP($B217,#REF!,2,0),"")))</f>
        <v>BOLSA DE LIGACAO EM PVC FLEXIVEL PARA VASO SANITARIO 1.1/2 " (40 MM)</v>
      </c>
      <c r="E217" s="283" t="str">
        <f>IF($B217="",IFERROR(VLOOKUP($A217,SERVIÇOS!$A:$F,3,0),IFERROR(VLOOKUP($A217,$C:$J,3,0),"")),IFERROR(VLOOKUP($B217,INSUMOS!$A:$D,3,0),IFERROR(VLOOKUP($B217,#REF!,5,0),"")))</f>
        <v xml:space="preserve">UN    </v>
      </c>
      <c r="F217" s="284">
        <v>1</v>
      </c>
      <c r="G217" s="285">
        <f>IF($B217="",IFERROR(VLOOKUP($A217,SERVIÇOS!$A:$F,6,0),IFERROR(VLOOKUP($A217,$C:$J,8,0),"")),IFERROR(VLOOKUP($B217,INSUMOS!$A:$D,4,0),IFERROR(VLOOKUP($B217,#REF!,9,0),"")))</f>
        <v>3.91</v>
      </c>
      <c r="H217" s="286">
        <f>ROUND(IF($B217="",IFERROR(VLOOKUP($A217,SERVIÇOS!$A:$F,4,0),IFERROR(VLOOKUP($A217,$C:$J,6,0),)),IFERROR(VLOOKUP($B217,INSUMOS!$A:$D,4,0),IFERROR(VLOOKUP($B217,#REF!,9,0),)))*$F217,2)</f>
        <v>3.91</v>
      </c>
      <c r="I217" s="286">
        <f>ROUND(IF($B217="",IFERROR(VLOOKUP($A217,SERVIÇOS!$A:$F,5,0),IFERROR(VLOOKUP($A217,$C:$J,7,0),)),0)*$F217,2)</f>
        <v>0</v>
      </c>
      <c r="J217" s="287">
        <f t="shared" si="3"/>
        <v>3.91</v>
      </c>
      <c r="K217" s="288"/>
    </row>
    <row r="218" spans="1:11">
      <c r="A218" s="279"/>
      <c r="B218" s="280">
        <v>11680</v>
      </c>
      <c r="C218" s="281"/>
      <c r="D218" s="282" t="str">
        <f>IF($B218="",IFERROR(VLOOKUP($A218,SERVIÇOS!$A:$F,2,0),IFERROR(VLOOKUP($A218,$C:$J,2,0),"")),IFERROR(VLOOKUP($B218,INSUMOS!$A:$D,2,0),IFERROR(VLOOKUP($B218,#REF!,2,0),"")))</f>
        <v>BRACO OU HASTE COM CANOPLA PLASTICA, 1/2 ", PARA CHUVEIRO SIMPLES</v>
      </c>
      <c r="E218" s="283" t="str">
        <f>IF($B218="",IFERROR(VLOOKUP($A218,SERVIÇOS!$A:$F,3,0),IFERROR(VLOOKUP($A218,$C:$J,3,0),"")),IFERROR(VLOOKUP($B218,INSUMOS!$A:$D,3,0),IFERROR(VLOOKUP($B218,#REF!,5,0),"")))</f>
        <v xml:space="preserve">UN    </v>
      </c>
      <c r="F218" s="284">
        <v>1</v>
      </c>
      <c r="G218" s="285">
        <f>IF($B218="",IFERROR(VLOOKUP($A218,SERVIÇOS!$A:$F,6,0),IFERROR(VLOOKUP($A218,$C:$J,8,0),"")),IFERROR(VLOOKUP($B218,INSUMOS!$A:$D,4,0),IFERROR(VLOOKUP($B218,#REF!,9,0),"")))</f>
        <v>14.42</v>
      </c>
      <c r="H218" s="286">
        <f>ROUND(IF($B218="",IFERROR(VLOOKUP($A218,SERVIÇOS!$A:$F,4,0),IFERROR(VLOOKUP($A218,$C:$J,6,0),)),IFERROR(VLOOKUP($B218,INSUMOS!$A:$D,4,0),IFERROR(VLOOKUP($B218,#REF!,9,0),)))*$F218,2)</f>
        <v>14.42</v>
      </c>
      <c r="I218" s="286">
        <f>ROUND(IF($B218="",IFERROR(VLOOKUP($A218,SERVIÇOS!$A:$F,5,0),IFERROR(VLOOKUP($A218,$C:$J,7,0),)),0)*$F218,2)</f>
        <v>0</v>
      </c>
      <c r="J218" s="287">
        <f t="shared" si="3"/>
        <v>14.42</v>
      </c>
      <c r="K218" s="288"/>
    </row>
    <row r="219" spans="1:11" ht="30">
      <c r="A219" s="279"/>
      <c r="B219" s="280">
        <v>11714</v>
      </c>
      <c r="C219" s="281"/>
      <c r="D219" s="282" t="str">
        <f>IF($B219="",IFERROR(VLOOKUP($A219,SERVIÇOS!$A:$F,2,0),IFERROR(VLOOKUP($A219,$C:$J,2,0),"")),IFERROR(VLOOKUP($B219,INSUMOS!$A:$D,2,0),IFERROR(VLOOKUP($B219,#REF!,2,0),"")))</f>
        <v>CAIXA SIFONADA, PVC, 150 X *185* X 75 MM, COM GRELHA QUADRADA, BRANCA</v>
      </c>
      <c r="E219" s="283" t="str">
        <f>IF($B219="",IFERROR(VLOOKUP($A219,SERVIÇOS!$A:$F,3,0),IFERROR(VLOOKUP($A219,$C:$J,3,0),"")),IFERROR(VLOOKUP($B219,INSUMOS!$A:$D,3,0),IFERROR(VLOOKUP($B219,#REF!,5,0),"")))</f>
        <v xml:space="preserve">UN    </v>
      </c>
      <c r="F219" s="284">
        <v>1</v>
      </c>
      <c r="G219" s="285">
        <f>IF($B219="",IFERROR(VLOOKUP($A219,SERVIÇOS!$A:$F,6,0),IFERROR(VLOOKUP($A219,$C:$J,8,0),"")),IFERROR(VLOOKUP($B219,INSUMOS!$A:$D,4,0),IFERROR(VLOOKUP($B219,#REF!,9,0),"")))</f>
        <v>56.09</v>
      </c>
      <c r="H219" s="286">
        <f>ROUND(IF($B219="",IFERROR(VLOOKUP($A219,SERVIÇOS!$A:$F,4,0),IFERROR(VLOOKUP($A219,$C:$J,6,0),)),IFERROR(VLOOKUP($B219,INSUMOS!$A:$D,4,0),IFERROR(VLOOKUP($B219,#REF!,9,0),)))*$F219,2)</f>
        <v>56.09</v>
      </c>
      <c r="I219" s="286">
        <f>ROUND(IF($B219="",IFERROR(VLOOKUP($A219,SERVIÇOS!$A:$F,5,0),IFERROR(VLOOKUP($A219,$C:$J,7,0),)),0)*$F219,2)</f>
        <v>0</v>
      </c>
      <c r="J219" s="287">
        <f t="shared" si="3"/>
        <v>56.09</v>
      </c>
      <c r="K219" s="288"/>
    </row>
    <row r="220" spans="1:11" ht="30">
      <c r="A220" s="279"/>
      <c r="B220" s="280">
        <v>4491</v>
      </c>
      <c r="C220" s="281"/>
      <c r="D220" s="282" t="str">
        <f>IF($B220="",IFERROR(VLOOKUP($A220,SERVIÇOS!$A:$F,2,0),IFERROR(VLOOKUP($A220,$C:$J,2,0),"")),IFERROR(VLOOKUP($B220,INSUMOS!$A:$D,2,0),IFERROR(VLOOKUP($B220,#REF!,2,0),"")))</f>
        <v>PONTALETE *7,5 X 7,5* CM EM PINUS, MISTA OU EQUIVALENTE DA REGIAO - BRUTA</v>
      </c>
      <c r="E220" s="283" t="str">
        <f>IF($B220="",IFERROR(VLOOKUP($A220,SERVIÇOS!$A:$F,3,0),IFERROR(VLOOKUP($A220,$C:$J,3,0),"")),IFERROR(VLOOKUP($B220,INSUMOS!$A:$D,3,0),IFERROR(VLOOKUP($B220,#REF!,5,0),"")))</f>
        <v xml:space="preserve">M     </v>
      </c>
      <c r="F220" s="284">
        <v>36.75</v>
      </c>
      <c r="G220" s="285">
        <f>IF($B220="",IFERROR(VLOOKUP($A220,SERVIÇOS!$A:$F,6,0),IFERROR(VLOOKUP($A220,$C:$J,8,0),"")),IFERROR(VLOOKUP($B220,INSUMOS!$A:$D,4,0),IFERROR(VLOOKUP($B220,#REF!,9,0),"")))</f>
        <v>5.55</v>
      </c>
      <c r="H220" s="286">
        <f>ROUND(IF($B220="",IFERROR(VLOOKUP($A220,SERVIÇOS!$A:$F,4,0),IFERROR(VLOOKUP($A220,$C:$J,6,0),)),IFERROR(VLOOKUP($B220,INSUMOS!$A:$D,4,0),IFERROR(VLOOKUP($B220,#REF!,9,0),)))*$F220,2)</f>
        <v>203.96</v>
      </c>
      <c r="I220" s="286">
        <f>ROUND(IF($B220="",IFERROR(VLOOKUP($A220,SERVIÇOS!$A:$F,5,0),IFERROR(VLOOKUP($A220,$C:$J,7,0),)),0)*$F220,2)</f>
        <v>0</v>
      </c>
      <c r="J220" s="287">
        <f t="shared" si="3"/>
        <v>203.96</v>
      </c>
      <c r="K220" s="288"/>
    </row>
    <row r="221" spans="1:11" ht="30">
      <c r="A221" s="279"/>
      <c r="B221" s="280">
        <v>12128</v>
      </c>
      <c r="C221" s="281"/>
      <c r="D221" s="282" t="str">
        <f>IF($B221="",IFERROR(VLOOKUP($A221,SERVIÇOS!$A:$F,2,0),IFERROR(VLOOKUP($A221,$C:$J,2,0),"")),IFERROR(VLOOKUP($B221,INSUMOS!$A:$D,2,0),IFERROR(VLOOKUP($B221,#REF!,2,0),"")))</f>
        <v>INTERRUPTOR SIMPLES 10A, 250V, CONJUNTO MONTADO PARA SOBREPOR 4" X 2" (CAIXA + MODULO)</v>
      </c>
      <c r="E221" s="283" t="str">
        <f>IF($B221="",IFERROR(VLOOKUP($A221,SERVIÇOS!$A:$F,3,0),IFERROR(VLOOKUP($A221,$C:$J,3,0),"")),IFERROR(VLOOKUP($B221,INSUMOS!$A:$D,3,0),IFERROR(VLOOKUP($B221,#REF!,5,0),"")))</f>
        <v xml:space="preserve">UN    </v>
      </c>
      <c r="F221" s="284">
        <v>1</v>
      </c>
      <c r="G221" s="285">
        <f>IF($B221="",IFERROR(VLOOKUP($A221,SERVIÇOS!$A:$F,6,0),IFERROR(VLOOKUP($A221,$C:$J,8,0),"")),IFERROR(VLOOKUP($B221,INSUMOS!$A:$D,4,0),IFERROR(VLOOKUP($B221,#REF!,9,0),"")))</f>
        <v>12.63</v>
      </c>
      <c r="H221" s="286">
        <f>ROUND(IF($B221="",IFERROR(VLOOKUP($A221,SERVIÇOS!$A:$F,4,0),IFERROR(VLOOKUP($A221,$C:$J,6,0),)),IFERROR(VLOOKUP($B221,INSUMOS!$A:$D,4,0),IFERROR(VLOOKUP($B221,#REF!,9,0),)))*$F221,2)</f>
        <v>12.63</v>
      </c>
      <c r="I221" s="286">
        <f>ROUND(IF($B221="",IFERROR(VLOOKUP($A221,SERVIÇOS!$A:$F,5,0),IFERROR(VLOOKUP($A221,$C:$J,7,0),)),0)*$F221,2)</f>
        <v>0</v>
      </c>
      <c r="J221" s="287">
        <f t="shared" si="3"/>
        <v>12.63</v>
      </c>
      <c r="K221" s="288"/>
    </row>
    <row r="222" spans="1:11">
      <c r="A222" s="279"/>
      <c r="B222" s="280">
        <v>3543</v>
      </c>
      <c r="C222" s="281"/>
      <c r="D222" s="282" t="str">
        <f>IF($B222="",IFERROR(VLOOKUP($A222,SERVIÇOS!$A:$F,2,0),IFERROR(VLOOKUP($A222,$C:$J,2,0),"")),IFERROR(VLOOKUP($B222,INSUMOS!$A:$D,2,0),IFERROR(VLOOKUP($B222,#REF!,2,0),"")))</f>
        <v>JOELHO PVC, ROSCAVEL, 90 GRAUS, 1/2", PARA AGUA FRIA PREDIAL</v>
      </c>
      <c r="E222" s="283" t="str">
        <f>IF($B222="",IFERROR(VLOOKUP($A222,SERVIÇOS!$A:$F,3,0),IFERROR(VLOOKUP($A222,$C:$J,3,0),"")),IFERROR(VLOOKUP($B222,INSUMOS!$A:$D,3,0),IFERROR(VLOOKUP($B222,#REF!,5,0),"")))</f>
        <v xml:space="preserve">UN    </v>
      </c>
      <c r="F222" s="284">
        <v>2</v>
      </c>
      <c r="G222" s="285">
        <f>IF($B222="",IFERROR(VLOOKUP($A222,SERVIÇOS!$A:$F,6,0),IFERROR(VLOOKUP($A222,$C:$J,8,0),"")),IFERROR(VLOOKUP($B222,INSUMOS!$A:$D,4,0),IFERROR(VLOOKUP($B222,#REF!,9,0),"")))</f>
        <v>3.29</v>
      </c>
      <c r="H222" s="286">
        <f>ROUND(IF($B222="",IFERROR(VLOOKUP($A222,SERVIÇOS!$A:$F,4,0),IFERROR(VLOOKUP($A222,$C:$J,6,0),)),IFERROR(VLOOKUP($B222,INSUMOS!$A:$D,4,0),IFERROR(VLOOKUP($B222,#REF!,9,0),)))*$F222,2)</f>
        <v>6.58</v>
      </c>
      <c r="I222" s="286">
        <f>ROUND(IF($B222="",IFERROR(VLOOKUP($A222,SERVIÇOS!$A:$F,5,0),IFERROR(VLOOKUP($A222,$C:$J,7,0),)),0)*$F222,2)</f>
        <v>0</v>
      </c>
      <c r="J222" s="287">
        <f t="shared" si="3"/>
        <v>6.58</v>
      </c>
      <c r="K222" s="288"/>
    </row>
    <row r="223" spans="1:11">
      <c r="A223" s="279"/>
      <c r="B223" s="280">
        <v>5075</v>
      </c>
      <c r="C223" s="281"/>
      <c r="D223" s="282" t="str">
        <f>IF($B223="",IFERROR(VLOOKUP($A223,SERVIÇOS!$A:$F,2,0),IFERROR(VLOOKUP($A223,$C:$J,2,0),"")),IFERROR(VLOOKUP($B223,INSUMOS!$A:$D,2,0),IFERROR(VLOOKUP($B223,#REF!,2,0),"")))</f>
        <v>PREGO DE ACO POLIDO COM CABECA 18 X 30 (2 3/4 X 10)</v>
      </c>
      <c r="E223" s="283" t="str">
        <f>IF($B223="",IFERROR(VLOOKUP($A223,SERVIÇOS!$A:$F,3,0),IFERROR(VLOOKUP($A223,$C:$J,3,0),"")),IFERROR(VLOOKUP($B223,INSUMOS!$A:$D,3,0),IFERROR(VLOOKUP($B223,#REF!,5,0),"")))</f>
        <v xml:space="preserve">KG    </v>
      </c>
      <c r="F223" s="284">
        <v>3.05</v>
      </c>
      <c r="G223" s="285">
        <f>IF($B223="",IFERROR(VLOOKUP($A223,SERVIÇOS!$A:$F,6,0),IFERROR(VLOOKUP($A223,$C:$J,8,0),"")),IFERROR(VLOOKUP($B223,INSUMOS!$A:$D,4,0),IFERROR(VLOOKUP($B223,#REF!,9,0),"")))</f>
        <v>20.04</v>
      </c>
      <c r="H223" s="286">
        <f>ROUND(IF($B223="",IFERROR(VLOOKUP($A223,SERVIÇOS!$A:$F,4,0),IFERROR(VLOOKUP($A223,$C:$J,6,0),)),IFERROR(VLOOKUP($B223,INSUMOS!$A:$D,4,0),IFERROR(VLOOKUP($B223,#REF!,9,0),)))*$F223,2)</f>
        <v>61.12</v>
      </c>
      <c r="I223" s="286">
        <f>ROUND(IF($B223="",IFERROR(VLOOKUP($A223,SERVIÇOS!$A:$F,5,0),IFERROR(VLOOKUP($A223,$C:$J,7,0),)),0)*$F223,2)</f>
        <v>0</v>
      </c>
      <c r="J223" s="287">
        <f t="shared" si="3"/>
        <v>61.12</v>
      </c>
      <c r="K223" s="288"/>
    </row>
    <row r="224" spans="1:11">
      <c r="A224" s="279"/>
      <c r="B224" s="280">
        <v>9856</v>
      </c>
      <c r="C224" s="281"/>
      <c r="D224" s="282" t="str">
        <f>IF($B224="",IFERROR(VLOOKUP($A224,SERVIÇOS!$A:$F,2,0),IFERROR(VLOOKUP($A224,$C:$J,2,0),"")),IFERROR(VLOOKUP($B224,INSUMOS!$A:$D,2,0),IFERROR(VLOOKUP($B224,#REF!,2,0),"")))</f>
        <v>TUBO PVC, ROSCAVEL, 1/2", AGUA FRIA PREDIAL</v>
      </c>
      <c r="E224" s="283" t="str">
        <f>IF($B224="",IFERROR(VLOOKUP($A224,SERVIÇOS!$A:$F,3,0),IFERROR(VLOOKUP($A224,$C:$J,3,0),"")),IFERROR(VLOOKUP($B224,INSUMOS!$A:$D,3,0),IFERROR(VLOOKUP($B224,#REF!,5,0),"")))</f>
        <v xml:space="preserve">M     </v>
      </c>
      <c r="F224" s="284">
        <v>4.5</v>
      </c>
      <c r="G224" s="285">
        <f>IF($B224="",IFERROR(VLOOKUP($A224,SERVIÇOS!$A:$F,6,0),IFERROR(VLOOKUP($A224,$C:$J,8,0),"")),IFERROR(VLOOKUP($B224,INSUMOS!$A:$D,4,0),IFERROR(VLOOKUP($B224,#REF!,9,0),"")))</f>
        <v>9.52</v>
      </c>
      <c r="H224" s="286">
        <f>ROUND(IF($B224="",IFERROR(VLOOKUP($A224,SERVIÇOS!$A:$F,4,0),IFERROR(VLOOKUP($A224,$C:$J,6,0),)),IFERROR(VLOOKUP($B224,INSUMOS!$A:$D,4,0),IFERROR(VLOOKUP($B224,#REF!,9,0),)))*$F224,2)</f>
        <v>42.84</v>
      </c>
      <c r="I224" s="286">
        <f>ROUND(IF($B224="",IFERROR(VLOOKUP($A224,SERVIÇOS!$A:$F,5,0),IFERROR(VLOOKUP($A224,$C:$J,7,0),)),0)*$F224,2)</f>
        <v>0</v>
      </c>
      <c r="J224" s="287">
        <f t="shared" si="3"/>
        <v>42.84</v>
      </c>
      <c r="K224" s="288"/>
    </row>
    <row r="225" spans="1:11">
      <c r="A225" s="279"/>
      <c r="B225" s="280">
        <v>9836</v>
      </c>
      <c r="C225" s="281"/>
      <c r="D225" s="282" t="str">
        <f>IF($B225="",IFERROR(VLOOKUP($A225,SERVIÇOS!$A:$F,2,0),IFERROR(VLOOKUP($A225,$C:$J,2,0),"")),IFERROR(VLOOKUP($B225,INSUMOS!$A:$D,2,0),IFERROR(VLOOKUP($B225,#REF!,2,0),"")))</f>
        <v>TUBO PVC  SERIE NORMAL, DN 100 MM, PARA ESGOTO  PREDIAL (NBR 5688)</v>
      </c>
      <c r="E225" s="283" t="str">
        <f>IF($B225="",IFERROR(VLOOKUP($A225,SERVIÇOS!$A:$F,3,0),IFERROR(VLOOKUP($A225,$C:$J,3,0),"")),IFERROR(VLOOKUP($B225,INSUMOS!$A:$D,3,0),IFERROR(VLOOKUP($B225,#REF!,5,0),"")))</f>
        <v xml:space="preserve">M     </v>
      </c>
      <c r="F225" s="284">
        <v>1.5</v>
      </c>
      <c r="G225" s="285">
        <f>IF($B225="",IFERROR(VLOOKUP($A225,SERVIÇOS!$A:$F,6,0),IFERROR(VLOOKUP($A225,$C:$J,8,0),"")),IFERROR(VLOOKUP($B225,INSUMOS!$A:$D,4,0),IFERROR(VLOOKUP($B225,#REF!,9,0),"")))</f>
        <v>18.649999999999999</v>
      </c>
      <c r="H225" s="286">
        <f>ROUND(IF($B225="",IFERROR(VLOOKUP($A225,SERVIÇOS!$A:$F,4,0),IFERROR(VLOOKUP($A225,$C:$J,6,0),)),IFERROR(VLOOKUP($B225,INSUMOS!$A:$D,4,0),IFERROR(VLOOKUP($B225,#REF!,9,0),)))*$F225,2)</f>
        <v>27.98</v>
      </c>
      <c r="I225" s="286">
        <f>ROUND(IF($B225="",IFERROR(VLOOKUP($A225,SERVIÇOS!$A:$F,5,0),IFERROR(VLOOKUP($A225,$C:$J,7,0),)),0)*$F225,2)</f>
        <v>0</v>
      </c>
      <c r="J225" s="287">
        <f t="shared" si="3"/>
        <v>27.98</v>
      </c>
      <c r="K225" s="288"/>
    </row>
    <row r="226" spans="1:11">
      <c r="A226" s="279"/>
      <c r="B226" s="280">
        <v>1966</v>
      </c>
      <c r="C226" s="281"/>
      <c r="D226" s="282" t="str">
        <f>IF($B226="",IFERROR(VLOOKUP($A226,SERVIÇOS!$A:$F,2,0),IFERROR(VLOOKUP($A226,$C:$J,2,0),"")),IFERROR(VLOOKUP($B226,INSUMOS!$A:$D,2,0),IFERROR(VLOOKUP($B226,#REF!,2,0),"")))</f>
        <v>CURVA PVC CURTA 90 GRAUS, 100 MM, PARA ESGOTO PREDIAL</v>
      </c>
      <c r="E226" s="283" t="str">
        <f>IF($B226="",IFERROR(VLOOKUP($A226,SERVIÇOS!$A:$F,3,0),IFERROR(VLOOKUP($A226,$C:$J,3,0),"")),IFERROR(VLOOKUP($B226,INSUMOS!$A:$D,3,0),IFERROR(VLOOKUP($B226,#REF!,5,0),"")))</f>
        <v xml:space="preserve">UN    </v>
      </c>
      <c r="F226" s="284">
        <v>1</v>
      </c>
      <c r="G226" s="285">
        <f>IF($B226="",IFERROR(VLOOKUP($A226,SERVIÇOS!$A:$F,6,0),IFERROR(VLOOKUP($A226,$C:$J,8,0),"")),IFERROR(VLOOKUP($B226,INSUMOS!$A:$D,4,0),IFERROR(VLOOKUP($B226,#REF!,9,0),"")))</f>
        <v>28.07</v>
      </c>
      <c r="H226" s="286">
        <f>ROUND(IF($B226="",IFERROR(VLOOKUP($A226,SERVIÇOS!$A:$F,4,0),IFERROR(VLOOKUP($A226,$C:$J,6,0),)),IFERROR(VLOOKUP($B226,INSUMOS!$A:$D,4,0),IFERROR(VLOOKUP($B226,#REF!,9,0),)))*$F226,2)</f>
        <v>28.07</v>
      </c>
      <c r="I226" s="286">
        <f>ROUND(IF($B226="",IFERROR(VLOOKUP($A226,SERVIÇOS!$A:$F,5,0),IFERROR(VLOOKUP($A226,$C:$J,7,0),)),0)*$F226,2)</f>
        <v>0</v>
      </c>
      <c r="J226" s="287">
        <f t="shared" si="3"/>
        <v>28.07</v>
      </c>
      <c r="K226" s="288"/>
    </row>
    <row r="227" spans="1:11">
      <c r="A227" s="279"/>
      <c r="B227" s="280">
        <v>6020</v>
      </c>
      <c r="C227" s="281"/>
      <c r="D227" s="282" t="str">
        <f>IF($B227="",IFERROR(VLOOKUP($A227,SERVIÇOS!$A:$F,2,0),IFERROR(VLOOKUP($A227,$C:$J,2,0),"")),IFERROR(VLOOKUP($B227,INSUMOS!$A:$D,2,0),IFERROR(VLOOKUP($B227,#REF!,2,0),"")))</f>
        <v>REGISTRO GAVETA BRUTO EM LATAO FORJADO, BITOLA 1/2 " (REF 1509)</v>
      </c>
      <c r="E227" s="283" t="str">
        <f>IF($B227="",IFERROR(VLOOKUP($A227,SERVIÇOS!$A:$F,3,0),IFERROR(VLOOKUP($A227,$C:$J,3,0),"")),IFERROR(VLOOKUP($B227,INSUMOS!$A:$D,3,0),IFERROR(VLOOKUP($B227,#REF!,5,0),"")))</f>
        <v xml:space="preserve">UN    </v>
      </c>
      <c r="F227" s="284">
        <v>1.5</v>
      </c>
      <c r="G227" s="285">
        <f>IF($B227="",IFERROR(VLOOKUP($A227,SERVIÇOS!$A:$F,6,0),IFERROR(VLOOKUP($A227,$C:$J,8,0),"")),IFERROR(VLOOKUP($B227,INSUMOS!$A:$D,4,0),IFERROR(VLOOKUP($B227,#REF!,9,0),"")))</f>
        <v>30.27</v>
      </c>
      <c r="H227" s="286">
        <f>ROUND(IF($B227="",IFERROR(VLOOKUP($A227,SERVIÇOS!$A:$F,4,0),IFERROR(VLOOKUP($A227,$C:$J,6,0),)),IFERROR(VLOOKUP($B227,INSUMOS!$A:$D,4,0),IFERROR(VLOOKUP($B227,#REF!,9,0),)))*$F227,2)</f>
        <v>45.41</v>
      </c>
      <c r="I227" s="286">
        <f>ROUND(IF($B227="",IFERROR(VLOOKUP($A227,SERVIÇOS!$A:$F,5,0),IFERROR(VLOOKUP($A227,$C:$J,7,0),)),0)*$F227,2)</f>
        <v>0</v>
      </c>
      <c r="J227" s="287">
        <f t="shared" si="3"/>
        <v>45.41</v>
      </c>
      <c r="K227" s="288"/>
    </row>
    <row r="228" spans="1:11">
      <c r="A228" s="279"/>
      <c r="B228" s="280">
        <v>9837</v>
      </c>
      <c r="C228" s="281"/>
      <c r="D228" s="282" t="str">
        <f>IF($B228="",IFERROR(VLOOKUP($A228,SERVIÇOS!$A:$F,2,0),IFERROR(VLOOKUP($A228,$C:$J,2,0),"")),IFERROR(VLOOKUP($B228,INSUMOS!$A:$D,2,0),IFERROR(VLOOKUP($B228,#REF!,2,0),"")))</f>
        <v>TUBO PVC SERIE NORMAL, DN 75 MM, PARA ESGOTO PREDIAL (NBR 5688)</v>
      </c>
      <c r="E228" s="283" t="str">
        <f>IF($B228="",IFERROR(VLOOKUP($A228,SERVIÇOS!$A:$F,3,0),IFERROR(VLOOKUP($A228,$C:$J,3,0),"")),IFERROR(VLOOKUP($B228,INSUMOS!$A:$D,3,0),IFERROR(VLOOKUP($B228,#REF!,5,0),"")))</f>
        <v xml:space="preserve">M     </v>
      </c>
      <c r="F228" s="284">
        <v>1.5</v>
      </c>
      <c r="G228" s="285">
        <f>IF($B228="",IFERROR(VLOOKUP($A228,SERVIÇOS!$A:$F,6,0),IFERROR(VLOOKUP($A228,$C:$J,8,0),"")),IFERROR(VLOOKUP($B228,INSUMOS!$A:$D,4,0),IFERROR(VLOOKUP($B228,#REF!,9,0),"")))</f>
        <v>16.53</v>
      </c>
      <c r="H228" s="286">
        <f>ROUND(IF($B228="",IFERROR(VLOOKUP($A228,SERVIÇOS!$A:$F,4,0),IFERROR(VLOOKUP($A228,$C:$J,6,0),)),IFERROR(VLOOKUP($B228,INSUMOS!$A:$D,4,0),IFERROR(VLOOKUP($B228,#REF!,9,0),)))*$F228,2)</f>
        <v>24.8</v>
      </c>
      <c r="I228" s="286">
        <f>ROUND(IF($B228="",IFERROR(VLOOKUP($A228,SERVIÇOS!$A:$F,5,0),IFERROR(VLOOKUP($A228,$C:$J,7,0),)),0)*$F228,2)</f>
        <v>0</v>
      </c>
      <c r="J228" s="287">
        <f t="shared" si="3"/>
        <v>24.8</v>
      </c>
      <c r="K228" s="288"/>
    </row>
    <row r="229" spans="1:11" ht="30">
      <c r="A229" s="279"/>
      <c r="B229" s="280">
        <v>2420</v>
      </c>
      <c r="C229" s="281"/>
      <c r="D229" s="282" t="str">
        <f>IF($B229="",IFERROR(VLOOKUP($A229,SERVIÇOS!$A:$F,2,0),IFERROR(VLOOKUP($A229,$C:$J,2,0),"")),IFERROR(VLOOKUP($B229,INSUMOS!$A:$D,2,0),IFERROR(VLOOKUP($B229,#REF!,2,0),"")))</f>
        <v>DOBRADICA EM ACO/FERRO, 3" X 2 1/2", E= 1,9 A 2 MM, SEM ANEL,  CROMADO OU ZINCADO, TAMPA BOLA, COM PARAFUSOS</v>
      </c>
      <c r="E229" s="283" t="str">
        <f>IF($B229="",IFERROR(VLOOKUP($A229,SERVIÇOS!$A:$F,3,0),IFERROR(VLOOKUP($A229,$C:$J,3,0),"")),IFERROR(VLOOKUP($B229,INSUMOS!$A:$D,3,0),IFERROR(VLOOKUP($B229,#REF!,5,0),"")))</f>
        <v xml:space="preserve">UN    </v>
      </c>
      <c r="F229" s="284">
        <v>6</v>
      </c>
      <c r="G229" s="285">
        <f>IF($B229="",IFERROR(VLOOKUP($A229,SERVIÇOS!$A:$F,6,0),IFERROR(VLOOKUP($A229,$C:$J,8,0),"")),IFERROR(VLOOKUP($B229,INSUMOS!$A:$D,4,0),IFERROR(VLOOKUP($B229,#REF!,9,0),"")))</f>
        <v>7.9</v>
      </c>
      <c r="H229" s="286">
        <f>ROUND(IF($B229="",IFERROR(VLOOKUP($A229,SERVIÇOS!$A:$F,4,0),IFERROR(VLOOKUP($A229,$C:$J,6,0),)),IFERROR(VLOOKUP($B229,INSUMOS!$A:$D,4,0),IFERROR(VLOOKUP($B229,#REF!,9,0),)))*$F229,2)</f>
        <v>47.4</v>
      </c>
      <c r="I229" s="286">
        <f>ROUND(IF($B229="",IFERROR(VLOOKUP($A229,SERVIÇOS!$A:$F,5,0),IFERROR(VLOOKUP($A229,$C:$J,7,0),)),0)*$F229,2)</f>
        <v>0</v>
      </c>
      <c r="J229" s="287">
        <f t="shared" si="3"/>
        <v>47.4</v>
      </c>
      <c r="K229" s="288"/>
    </row>
    <row r="230" spans="1:11">
      <c r="A230" s="279"/>
      <c r="B230" s="280">
        <v>6149</v>
      </c>
      <c r="C230" s="281"/>
      <c r="D230" s="282" t="str">
        <f>IF($B230="",IFERROR(VLOOKUP($A230,SERVIÇOS!$A:$F,2,0),IFERROR(VLOOKUP($A230,$C:$J,2,0),"")),IFERROR(VLOOKUP($B230,INSUMOS!$A:$D,2,0),IFERROR(VLOOKUP($B230,#REF!,2,0),"")))</f>
        <v>SIFAO PLASTICO TIPO COPO PARA PIA OU LAVATORIO, 1 X 1.1/2 "</v>
      </c>
      <c r="E230" s="283" t="str">
        <f>IF($B230="",IFERROR(VLOOKUP($A230,SERVIÇOS!$A:$F,3,0),IFERROR(VLOOKUP($A230,$C:$J,3,0),"")),IFERROR(VLOOKUP($B230,INSUMOS!$A:$D,3,0),IFERROR(VLOOKUP($B230,#REF!,5,0),"")))</f>
        <v xml:space="preserve">UN    </v>
      </c>
      <c r="F230" s="284">
        <v>4</v>
      </c>
      <c r="G230" s="285">
        <f>IF($B230="",IFERROR(VLOOKUP($A230,SERVIÇOS!$A:$F,6,0),IFERROR(VLOOKUP($A230,$C:$J,8,0),"")),IFERROR(VLOOKUP($B230,INSUMOS!$A:$D,4,0),IFERROR(VLOOKUP($B230,#REF!,9,0),"")))</f>
        <v>14.4</v>
      </c>
      <c r="H230" s="286">
        <f>ROUND(IF($B230="",IFERROR(VLOOKUP($A230,SERVIÇOS!$A:$F,4,0),IFERROR(VLOOKUP($A230,$C:$J,6,0),)),IFERROR(VLOOKUP($B230,INSUMOS!$A:$D,4,0),IFERROR(VLOOKUP($B230,#REF!,9,0),)))*$F230,2)</f>
        <v>57.6</v>
      </c>
      <c r="I230" s="286">
        <f>ROUND(IF($B230="",IFERROR(VLOOKUP($A230,SERVIÇOS!$A:$F,5,0),IFERROR(VLOOKUP($A230,$C:$J,7,0),)),0)*$F230,2)</f>
        <v>0</v>
      </c>
      <c r="J230" s="287">
        <f t="shared" si="3"/>
        <v>57.6</v>
      </c>
      <c r="K230" s="288"/>
    </row>
    <row r="231" spans="1:11">
      <c r="A231" s="279"/>
      <c r="B231" s="280">
        <v>6141</v>
      </c>
      <c r="C231" s="281"/>
      <c r="D231" s="282" t="str">
        <f>IF($B231="",IFERROR(VLOOKUP($A231,SERVIÇOS!$A:$F,2,0),IFERROR(VLOOKUP($A231,$C:$J,2,0),"")),IFERROR(VLOOKUP($B231,INSUMOS!$A:$D,2,0),IFERROR(VLOOKUP($B231,#REF!,2,0),"")))</f>
        <v>ENGATE/RABICHO FLEXIVEL PLASTICO (PVC OU ABS) BRANCO 1/2 " X 30 CM</v>
      </c>
      <c r="E231" s="283" t="str">
        <f>IF($B231="",IFERROR(VLOOKUP($A231,SERVIÇOS!$A:$F,3,0),IFERROR(VLOOKUP($A231,$C:$J,3,0),"")),IFERROR(VLOOKUP($B231,INSUMOS!$A:$D,3,0),IFERROR(VLOOKUP($B231,#REF!,5,0),"")))</f>
        <v xml:space="preserve">UN    </v>
      </c>
      <c r="F231" s="284">
        <v>1</v>
      </c>
      <c r="G231" s="285">
        <f>IF($B231="",IFERROR(VLOOKUP($A231,SERVIÇOS!$A:$F,6,0),IFERROR(VLOOKUP($A231,$C:$J,8,0),"")),IFERROR(VLOOKUP($B231,INSUMOS!$A:$D,4,0),IFERROR(VLOOKUP($B231,#REF!,9,0),"")))</f>
        <v>3.83</v>
      </c>
      <c r="H231" s="286">
        <f>ROUND(IF($B231="",IFERROR(VLOOKUP($A231,SERVIÇOS!$A:$F,4,0),IFERROR(VLOOKUP($A231,$C:$J,6,0),)),IFERROR(VLOOKUP($B231,INSUMOS!$A:$D,4,0),IFERROR(VLOOKUP($B231,#REF!,9,0),)))*$F231,2)</f>
        <v>3.83</v>
      </c>
      <c r="I231" s="286">
        <f>ROUND(IF($B231="",IFERROR(VLOOKUP($A231,SERVIÇOS!$A:$F,5,0),IFERROR(VLOOKUP($A231,$C:$J,7,0),)),0)*$F231,2)</f>
        <v>0</v>
      </c>
      <c r="J231" s="287">
        <f t="shared" si="3"/>
        <v>3.83</v>
      </c>
      <c r="K231" s="288"/>
    </row>
    <row r="232" spans="1:11" ht="30">
      <c r="A232" s="279"/>
      <c r="B232" s="280">
        <v>41619</v>
      </c>
      <c r="C232" s="281"/>
      <c r="D232" s="282" t="str">
        <f>IF($B232="",IFERROR(VLOOKUP($A232,SERVIÇOS!$A:$F,2,0),IFERROR(VLOOKUP($A232,$C:$J,2,0),"")),IFERROR(VLOOKUP($B232,INSUMOS!$A:$D,2,0),IFERROR(VLOOKUP($B232,#REF!,2,0),"")))</f>
        <v>TAMPA DE CONCRETO ARMADO PARA POCO, COM  FURO E TAMPINHA, D = *0,90* M, E = 0,05 M</v>
      </c>
      <c r="E232" s="283" t="str">
        <f>IF($B232="",IFERROR(VLOOKUP($A232,SERVIÇOS!$A:$F,3,0),IFERROR(VLOOKUP($A232,$C:$J,3,0),"")),IFERROR(VLOOKUP($B232,INSUMOS!$A:$D,3,0),IFERROR(VLOOKUP($B232,#REF!,5,0),"")))</f>
        <v xml:space="preserve">UN    </v>
      </c>
      <c r="F232" s="284">
        <v>0.66</v>
      </c>
      <c r="G232" s="285">
        <f>IF($B232="",IFERROR(VLOOKUP($A232,SERVIÇOS!$A:$F,6,0),IFERROR(VLOOKUP($A232,$C:$J,8,0),"")),IFERROR(VLOOKUP($B232,INSUMOS!$A:$D,4,0),IFERROR(VLOOKUP($B232,#REF!,9,0),"")))</f>
        <v>79.19</v>
      </c>
      <c r="H232" s="286">
        <f>ROUND(IF($B232="",IFERROR(VLOOKUP($A232,SERVIÇOS!$A:$F,4,0),IFERROR(VLOOKUP($A232,$C:$J,6,0),)),IFERROR(VLOOKUP($B232,INSUMOS!$A:$D,4,0),IFERROR(VLOOKUP($B232,#REF!,9,0),)))*$F232,2)</f>
        <v>52.27</v>
      </c>
      <c r="I232" s="286">
        <f>ROUND(IF($B232="",IFERROR(VLOOKUP($A232,SERVIÇOS!$A:$F,5,0),IFERROR(VLOOKUP($A232,$C:$J,7,0),)),0)*$F232,2)</f>
        <v>0</v>
      </c>
      <c r="J232" s="287">
        <f t="shared" si="3"/>
        <v>52.27</v>
      </c>
      <c r="K232" s="288"/>
    </row>
    <row r="233" spans="1:11">
      <c r="A233" s="279"/>
      <c r="B233" s="280">
        <v>798</v>
      </c>
      <c r="C233" s="281"/>
      <c r="D233" s="282" t="str">
        <f>IF($B233="",IFERROR(VLOOKUP($A233,SERVIÇOS!$A:$F,2,0),IFERROR(VLOOKUP($A233,$C:$J,2,0),"")),IFERROR(VLOOKUP($B233,INSUMOS!$A:$D,2,0),IFERROR(VLOOKUP($B233,#REF!,2,0),"")))</f>
        <v>BUCHA DE REDUCAO PVC ROSCAVEL 3/4" X 1/2"</v>
      </c>
      <c r="E233" s="283" t="str">
        <f>IF($B233="",IFERROR(VLOOKUP($A233,SERVIÇOS!$A:$F,3,0),IFERROR(VLOOKUP($A233,$C:$J,3,0),"")),IFERROR(VLOOKUP($B233,INSUMOS!$A:$D,3,0),IFERROR(VLOOKUP($B233,#REF!,5,0),"")))</f>
        <v xml:space="preserve">UN    </v>
      </c>
      <c r="F233" s="284">
        <v>1.5</v>
      </c>
      <c r="G233" s="285">
        <f>IF($B233="",IFERROR(VLOOKUP($A233,SERVIÇOS!$A:$F,6,0),IFERROR(VLOOKUP($A233,$C:$J,8,0),"")),IFERROR(VLOOKUP($B233,INSUMOS!$A:$D,4,0),IFERROR(VLOOKUP($B233,#REF!,9,0),"")))</f>
        <v>1.44</v>
      </c>
      <c r="H233" s="286">
        <f>ROUND(IF($B233="",IFERROR(VLOOKUP($A233,SERVIÇOS!$A:$F,4,0),IFERROR(VLOOKUP($A233,$C:$J,6,0),)),IFERROR(VLOOKUP($B233,INSUMOS!$A:$D,4,0),IFERROR(VLOOKUP($B233,#REF!,9,0),)))*$F233,2)</f>
        <v>2.16</v>
      </c>
      <c r="I233" s="286">
        <f>ROUND(IF($B233="",IFERROR(VLOOKUP($A233,SERVIÇOS!$A:$F,5,0),IFERROR(VLOOKUP($A233,$C:$J,7,0),)),0)*$F233,2)</f>
        <v>0</v>
      </c>
      <c r="J233" s="287">
        <f t="shared" si="3"/>
        <v>2.16</v>
      </c>
      <c r="K233" s="288"/>
    </row>
    <row r="234" spans="1:11" ht="30">
      <c r="A234" s="279"/>
      <c r="B234" s="280">
        <v>7194</v>
      </c>
      <c r="C234" s="281"/>
      <c r="D234" s="282" t="str">
        <f>IF($B234="",IFERROR(VLOOKUP($A234,SERVIÇOS!$A:$F,2,0),IFERROR(VLOOKUP($A234,$C:$J,2,0),"")),IFERROR(VLOOKUP($B234,INSUMOS!$A:$D,2,0),IFERROR(VLOOKUP($B234,#REF!,2,0),"")))</f>
        <v>TELHA DE FIBROCIMENTO ONDULADA E = 6 MM, DE 2,44 X 1,10 M (SEM AMIANTO)</v>
      </c>
      <c r="E234" s="283" t="str">
        <f>IF($B234="",IFERROR(VLOOKUP($A234,SERVIÇOS!$A:$F,3,0),IFERROR(VLOOKUP($A234,$C:$J,3,0),"")),IFERROR(VLOOKUP($B234,INSUMOS!$A:$D,3,0),IFERROR(VLOOKUP($B234,#REF!,5,0),"")))</f>
        <v xml:space="preserve">M2    </v>
      </c>
      <c r="F234" s="284">
        <v>6.25</v>
      </c>
      <c r="G234" s="285">
        <f>IF($B234="",IFERROR(VLOOKUP($A234,SERVIÇOS!$A:$F,6,0),IFERROR(VLOOKUP($A234,$C:$J,8,0),"")),IFERROR(VLOOKUP($B234,INSUMOS!$A:$D,4,0),IFERROR(VLOOKUP($B234,#REF!,9,0),"")))</f>
        <v>28.26</v>
      </c>
      <c r="H234" s="286">
        <f>ROUND(IF($B234="",IFERROR(VLOOKUP($A234,SERVIÇOS!$A:$F,4,0),IFERROR(VLOOKUP($A234,$C:$J,6,0),)),IFERROR(VLOOKUP($B234,INSUMOS!$A:$D,4,0),IFERROR(VLOOKUP($B234,#REF!,9,0),)))*$F234,2)</f>
        <v>176.63</v>
      </c>
      <c r="I234" s="286">
        <f>ROUND(IF($B234="",IFERROR(VLOOKUP($A234,SERVIÇOS!$A:$F,5,0),IFERROR(VLOOKUP($A234,$C:$J,7,0),)),0)*$F234,2)</f>
        <v>0</v>
      </c>
      <c r="J234" s="287">
        <f t="shared" si="3"/>
        <v>176.63</v>
      </c>
      <c r="K234" s="288"/>
    </row>
    <row r="235" spans="1:11" ht="30">
      <c r="A235" s="279"/>
      <c r="B235" s="280">
        <v>4299</v>
      </c>
      <c r="C235" s="281"/>
      <c r="D235" s="282" t="str">
        <f>IF($B235="",IFERROR(VLOOKUP($A235,SERVIÇOS!$A:$F,2,0),IFERROR(VLOOKUP($A235,$C:$J,2,0),"")),IFERROR(VLOOKUP($B235,INSUMOS!$A:$D,2,0),IFERROR(VLOOKUP($B235,#REF!,2,0),"")))</f>
        <v>PARAFUSO ZINCADO ROSCA SOBERBA, CABECA SEXTAVADA, 5/16 " X 110 MM, PARA FIXACAO DE TELHA EM MADEIRA</v>
      </c>
      <c r="E235" s="283" t="str">
        <f>IF($B235="",IFERROR(VLOOKUP($A235,SERVIÇOS!$A:$F,3,0),IFERROR(VLOOKUP($A235,$C:$J,3,0),"")),IFERROR(VLOOKUP($B235,INSUMOS!$A:$D,3,0),IFERROR(VLOOKUP($B235,#REF!,5,0),"")))</f>
        <v xml:space="preserve">UN    </v>
      </c>
      <c r="F235" s="284">
        <v>12</v>
      </c>
      <c r="G235" s="285">
        <f>IF($B235="",IFERROR(VLOOKUP($A235,SERVIÇOS!$A:$F,6,0),IFERROR(VLOOKUP($A235,$C:$J,8,0),"")),IFERROR(VLOOKUP($B235,INSUMOS!$A:$D,4,0),IFERROR(VLOOKUP($B235,#REF!,9,0),"")))</f>
        <v>1.08</v>
      </c>
      <c r="H235" s="286">
        <f>ROUND(IF($B235="",IFERROR(VLOOKUP($A235,SERVIÇOS!$A:$F,4,0),IFERROR(VLOOKUP($A235,$C:$J,6,0),)),IFERROR(VLOOKUP($B235,INSUMOS!$A:$D,4,0),IFERROR(VLOOKUP($B235,#REF!,9,0),)))*$F235,2)</f>
        <v>12.96</v>
      </c>
      <c r="I235" s="286">
        <f>ROUND(IF($B235="",IFERROR(VLOOKUP($A235,SERVIÇOS!$A:$F,5,0),IFERROR(VLOOKUP($A235,$C:$J,7,0),)),0)*$F235,2)</f>
        <v>0</v>
      </c>
      <c r="J235" s="287">
        <f t="shared" si="3"/>
        <v>12.96</v>
      </c>
      <c r="K235" s="288"/>
    </row>
    <row r="236" spans="1:11" ht="45">
      <c r="A236" s="279"/>
      <c r="B236" s="280">
        <v>4351</v>
      </c>
      <c r="C236" s="281"/>
      <c r="D236" s="282" t="str">
        <f>IF($B236="",IFERROR(VLOOKUP($A236,SERVIÇOS!$A:$F,2,0),IFERROR(VLOOKUP($A236,$C:$J,2,0),"")),IFERROR(VLOOKUP($B236,INSUMOS!$A:$D,2,0),IFERROR(VLOOKUP($B236,#REF!,2,0),"")))</f>
        <v>PARAFUSO NIQUELADO 3 1/2" COM ACABAMENTO CROMADO PARA FIXAR PECA SANITARIA, INCLUI PORCA CEGA, ARRUELA E BUCHA DE NYLON TAMANHO S-8</v>
      </c>
      <c r="E236" s="283" t="str">
        <f>IF($B236="",IFERROR(VLOOKUP($A236,SERVIÇOS!$A:$F,3,0),IFERROR(VLOOKUP($A236,$C:$J,3,0),"")),IFERROR(VLOOKUP($B236,INSUMOS!$A:$D,3,0),IFERROR(VLOOKUP($B236,#REF!,5,0),"")))</f>
        <v xml:space="preserve">UN    </v>
      </c>
      <c r="F236" s="284">
        <v>2</v>
      </c>
      <c r="G236" s="285">
        <f>IF($B236="",IFERROR(VLOOKUP($A236,SERVIÇOS!$A:$F,6,0),IFERROR(VLOOKUP($A236,$C:$J,8,0),"")),IFERROR(VLOOKUP($B236,INSUMOS!$A:$D,4,0),IFERROR(VLOOKUP($B236,#REF!,9,0),"")))</f>
        <v>18.489999999999998</v>
      </c>
      <c r="H236" s="286">
        <f>ROUND(IF($B236="",IFERROR(VLOOKUP($A236,SERVIÇOS!$A:$F,4,0),IFERROR(VLOOKUP($A236,$C:$J,6,0),)),IFERROR(VLOOKUP($B236,INSUMOS!$A:$D,4,0),IFERROR(VLOOKUP($B236,#REF!,9,0),)))*$F236,2)</f>
        <v>36.979999999999997</v>
      </c>
      <c r="I236" s="286">
        <f>ROUND(IF($B236="",IFERROR(VLOOKUP($A236,SERVIÇOS!$A:$F,5,0),IFERROR(VLOOKUP($A236,$C:$J,7,0),)),0)*$F236,2)</f>
        <v>0</v>
      </c>
      <c r="J236" s="287">
        <f t="shared" si="3"/>
        <v>36.979999999999997</v>
      </c>
      <c r="K236" s="288"/>
    </row>
    <row r="237" spans="1:11" ht="45">
      <c r="A237" s="279"/>
      <c r="B237" s="280">
        <v>38775</v>
      </c>
      <c r="C237" s="281"/>
      <c r="D237" s="282" t="str">
        <f>IF($B237="",IFERROR(VLOOKUP($A237,SERVIÇOS!$A:$F,2,0),IFERROR(VLOOKUP($A237,$C:$J,2,0),"")),IFERROR(VLOOKUP($B237,INSUMOS!$A:$D,2,0),IFERROR(VLOOKUP($B237,#REF!,2,0),"")))</f>
        <v>LUMINARIA TIPO TARTARUGA PARA AREA EXTERNA EM ALUMINIO, COM GRADE, PARA 1 LAMPADA, BASE E27, POTENCIA MAXIMA 40/60 W (NAO INCLUI LAMPADA)</v>
      </c>
      <c r="E237" s="283" t="str">
        <f>IF($B237="",IFERROR(VLOOKUP($A237,SERVIÇOS!$A:$F,3,0),IFERROR(VLOOKUP($A237,$C:$J,3,0),"")),IFERROR(VLOOKUP($B237,INSUMOS!$A:$D,3,0),IFERROR(VLOOKUP($B237,#REF!,5,0),"")))</f>
        <v xml:space="preserve">UN    </v>
      </c>
      <c r="F237" s="284">
        <v>1</v>
      </c>
      <c r="G237" s="285">
        <f>IF($B237="",IFERROR(VLOOKUP($A237,SERVIÇOS!$A:$F,6,0),IFERROR(VLOOKUP($A237,$C:$J,8,0),"")),IFERROR(VLOOKUP($B237,INSUMOS!$A:$D,4,0),IFERROR(VLOOKUP($B237,#REF!,9,0),"")))</f>
        <v>110.83</v>
      </c>
      <c r="H237" s="286">
        <f>ROUND(IF($B237="",IFERROR(VLOOKUP($A237,SERVIÇOS!$A:$F,4,0),IFERROR(VLOOKUP($A237,$C:$J,6,0),)),IFERROR(VLOOKUP($B237,INSUMOS!$A:$D,4,0),IFERROR(VLOOKUP($B237,#REF!,9,0),)))*$F237,2)</f>
        <v>110.83</v>
      </c>
      <c r="I237" s="286">
        <f>ROUND(IF($B237="",IFERROR(VLOOKUP($A237,SERVIÇOS!$A:$F,5,0),IFERROR(VLOOKUP($A237,$C:$J,7,0),)),0)*$F237,2)</f>
        <v>0</v>
      </c>
      <c r="J237" s="287">
        <f t="shared" si="3"/>
        <v>110.83</v>
      </c>
      <c r="K237" s="288"/>
    </row>
    <row r="238" spans="1:11" ht="30">
      <c r="A238" s="279"/>
      <c r="B238" s="280">
        <v>7608</v>
      </c>
      <c r="C238" s="281"/>
      <c r="D238" s="282" t="str">
        <f>IF($B238="",IFERROR(VLOOKUP($A238,SERVIÇOS!$A:$F,2,0),IFERROR(VLOOKUP($A238,$C:$J,2,0),"")),IFERROR(VLOOKUP($B238,INSUMOS!$A:$D,2,0),IFERROR(VLOOKUP($B238,#REF!,2,0),"")))</f>
        <v>DUCHA / CHUVEIRO PLASTICO SIMPLES, 5 '', BRANCO, PARA ACOPLAR EM HASTE 1/2 ", AGUA FRIA</v>
      </c>
      <c r="E238" s="283" t="str">
        <f>IF($B238="",IFERROR(VLOOKUP($A238,SERVIÇOS!$A:$F,3,0),IFERROR(VLOOKUP($A238,$C:$J,3,0),"")),IFERROR(VLOOKUP($B238,INSUMOS!$A:$D,3,0),IFERROR(VLOOKUP($B238,#REF!,5,0),"")))</f>
        <v xml:space="preserve">UN    </v>
      </c>
      <c r="F238" s="284">
        <v>1</v>
      </c>
      <c r="G238" s="285">
        <f>IF($B238="",IFERROR(VLOOKUP($A238,SERVIÇOS!$A:$F,6,0),IFERROR(VLOOKUP($A238,$C:$J,8,0),"")),IFERROR(VLOOKUP($B238,INSUMOS!$A:$D,4,0),IFERROR(VLOOKUP($B238,#REF!,9,0),"")))</f>
        <v>10.02</v>
      </c>
      <c r="H238" s="286">
        <f>ROUND(IF($B238="",IFERROR(VLOOKUP($A238,SERVIÇOS!$A:$F,4,0),IFERROR(VLOOKUP($A238,$C:$J,6,0),)),IFERROR(VLOOKUP($B238,INSUMOS!$A:$D,4,0),IFERROR(VLOOKUP($B238,#REF!,9,0),)))*$F238,2)</f>
        <v>10.02</v>
      </c>
      <c r="I238" s="286">
        <f>ROUND(IF($B238="",IFERROR(VLOOKUP($A238,SERVIÇOS!$A:$F,5,0),IFERROR(VLOOKUP($A238,$C:$J,7,0),)),0)*$F238,2)</f>
        <v>0</v>
      </c>
      <c r="J238" s="287">
        <f t="shared" si="3"/>
        <v>10.02</v>
      </c>
      <c r="K238" s="288"/>
    </row>
    <row r="239" spans="1:11" ht="30">
      <c r="A239" s="279"/>
      <c r="B239" s="280">
        <v>21127</v>
      </c>
      <c r="C239" s="281"/>
      <c r="D239" s="282" t="str">
        <f>IF($B239="",IFERROR(VLOOKUP($A239,SERVIÇOS!$A:$F,2,0),IFERROR(VLOOKUP($A239,$C:$J,2,0),"")),IFERROR(VLOOKUP($B239,INSUMOS!$A:$D,2,0),IFERROR(VLOOKUP($B239,#REF!,2,0),"")))</f>
        <v>FITA ISOLANTE ADESIVA ANTICHAMA, USO ATE 750 V, EM ROLO DE 19 MM X 5 M</v>
      </c>
      <c r="E239" s="283" t="str">
        <f>IF($B239="",IFERROR(VLOOKUP($A239,SERVIÇOS!$A:$F,3,0),IFERROR(VLOOKUP($A239,$C:$J,3,0),"")),IFERROR(VLOOKUP($B239,INSUMOS!$A:$D,3,0),IFERROR(VLOOKUP($B239,#REF!,5,0),"")))</f>
        <v xml:space="preserve">UN    </v>
      </c>
      <c r="F239" s="284">
        <v>0.32</v>
      </c>
      <c r="G239" s="285">
        <f>IF($B239="",IFERROR(VLOOKUP($A239,SERVIÇOS!$A:$F,6,0),IFERROR(VLOOKUP($A239,$C:$J,8,0),"")),IFERROR(VLOOKUP($B239,INSUMOS!$A:$D,4,0),IFERROR(VLOOKUP($B239,#REF!,9,0),"")))</f>
        <v>5.63</v>
      </c>
      <c r="H239" s="286">
        <f>ROUND(IF($B239="",IFERROR(VLOOKUP($A239,SERVIÇOS!$A:$F,4,0),IFERROR(VLOOKUP($A239,$C:$J,6,0),)),IFERROR(VLOOKUP($B239,INSUMOS!$A:$D,4,0),IFERROR(VLOOKUP($B239,#REF!,9,0),)))*$F239,2)</f>
        <v>1.8</v>
      </c>
      <c r="I239" s="286">
        <f>ROUND(IF($B239="",IFERROR(VLOOKUP($A239,SERVIÇOS!$A:$F,5,0),IFERROR(VLOOKUP($A239,$C:$J,7,0),)),0)*$F239,2)</f>
        <v>0</v>
      </c>
      <c r="J239" s="287">
        <f t="shared" si="3"/>
        <v>1.8</v>
      </c>
      <c r="K239" s="288"/>
    </row>
    <row r="240" spans="1:11" ht="30">
      <c r="A240" s="279"/>
      <c r="B240" s="280">
        <v>11891</v>
      </c>
      <c r="C240" s="281"/>
      <c r="D240" s="282" t="str">
        <f>IF($B240="",IFERROR(VLOOKUP($A240,SERVIÇOS!$A:$F,2,0),IFERROR(VLOOKUP($A240,$C:$J,2,0),"")),IFERROR(VLOOKUP($B240,INSUMOS!$A:$D,2,0),IFERROR(VLOOKUP($B240,#REF!,2,0),"")))</f>
        <v>CORDAO DE COBRE, FLEXIVEL, TORCIDO, CLASSE 4 OU 5, ISOLACAO EM PVC/D, 300 V, 2 CONDUTORES DE 2,5 MM2</v>
      </c>
      <c r="E240" s="283" t="str">
        <f>IF($B240="",IFERROR(VLOOKUP($A240,SERVIÇOS!$A:$F,3,0),IFERROR(VLOOKUP($A240,$C:$J,3,0),"")),IFERROR(VLOOKUP($B240,INSUMOS!$A:$D,3,0),IFERROR(VLOOKUP($B240,#REF!,5,0),"")))</f>
        <v xml:space="preserve">M     </v>
      </c>
      <c r="F240" s="284">
        <v>6</v>
      </c>
      <c r="G240" s="285">
        <f>IF($B240="",IFERROR(VLOOKUP($A240,SERVIÇOS!$A:$F,6,0),IFERROR(VLOOKUP($A240,$C:$J,8,0),"")),IFERROR(VLOOKUP($B240,INSUMOS!$A:$D,4,0),IFERROR(VLOOKUP($B240,#REF!,9,0),"")))</f>
        <v>4.7300000000000004</v>
      </c>
      <c r="H240" s="286">
        <f>ROUND(IF($B240="",IFERROR(VLOOKUP($A240,SERVIÇOS!$A:$F,4,0),IFERROR(VLOOKUP($A240,$C:$J,6,0),)),IFERROR(VLOOKUP($B240,INSUMOS!$A:$D,4,0),IFERROR(VLOOKUP($B240,#REF!,9,0),)))*$F240,2)</f>
        <v>28.38</v>
      </c>
      <c r="I240" s="286">
        <f>ROUND(IF($B240="",IFERROR(VLOOKUP($A240,SERVIÇOS!$A:$F,5,0),IFERROR(VLOOKUP($A240,$C:$J,7,0),)),0)*$F240,2)</f>
        <v>0</v>
      </c>
      <c r="J240" s="287">
        <f t="shared" si="3"/>
        <v>28.38</v>
      </c>
      <c r="K240" s="288"/>
    </row>
    <row r="241" spans="1:11">
      <c r="A241" s="279"/>
      <c r="B241" s="280">
        <v>119</v>
      </c>
      <c r="C241" s="281"/>
      <c r="D241" s="282" t="str">
        <f>IF($B241="",IFERROR(VLOOKUP($A241,SERVIÇOS!$A:$F,2,0),IFERROR(VLOOKUP($A241,$C:$J,2,0),"")),IFERROR(VLOOKUP($B241,INSUMOS!$A:$D,2,0),IFERROR(VLOOKUP($B241,#REF!,2,0),"")))</f>
        <v>ADESIVO PLASTICO PARA PVC, BISNAGA COM 75 GR</v>
      </c>
      <c r="E241" s="283" t="str">
        <f>IF($B241="",IFERROR(VLOOKUP($A241,SERVIÇOS!$A:$F,3,0),IFERROR(VLOOKUP($A241,$C:$J,3,0),"")),IFERROR(VLOOKUP($B241,INSUMOS!$A:$D,3,0),IFERROR(VLOOKUP($B241,#REF!,5,0),"")))</f>
        <v xml:space="preserve">UN    </v>
      </c>
      <c r="F241" s="284">
        <v>0.25</v>
      </c>
      <c r="G241" s="285">
        <f>IF($B241="",IFERROR(VLOOKUP($A241,SERVIÇOS!$A:$F,6,0),IFERROR(VLOOKUP($A241,$C:$J,8,0),"")),IFERROR(VLOOKUP($B241,INSUMOS!$A:$D,4,0),IFERROR(VLOOKUP($B241,#REF!,9,0),"")))</f>
        <v>9.64</v>
      </c>
      <c r="H241" s="286">
        <f>ROUND(IF($B241="",IFERROR(VLOOKUP($A241,SERVIÇOS!$A:$F,4,0),IFERROR(VLOOKUP($A241,$C:$J,6,0),)),IFERROR(VLOOKUP($B241,INSUMOS!$A:$D,4,0),IFERROR(VLOOKUP($B241,#REF!,9,0),)))*$F241,2)</f>
        <v>2.41</v>
      </c>
      <c r="I241" s="286">
        <f>ROUND(IF($B241="",IFERROR(VLOOKUP($A241,SERVIÇOS!$A:$F,5,0),IFERROR(VLOOKUP($A241,$C:$J,7,0),)),0)*$F241,2)</f>
        <v>0</v>
      </c>
      <c r="J241" s="287">
        <f t="shared" si="3"/>
        <v>2.41</v>
      </c>
      <c r="K241" s="288"/>
    </row>
    <row r="242" spans="1:11" s="3" customFormat="1" ht="47.25">
      <c r="A242" s="271"/>
      <c r="B242" s="271"/>
      <c r="C242" s="272" t="s">
        <v>185</v>
      </c>
      <c r="D242" s="273" t="s">
        <v>746</v>
      </c>
      <c r="E242" s="274" t="s">
        <v>704</v>
      </c>
      <c r="F242" s="275"/>
      <c r="G242" s="276"/>
      <c r="H242" s="277">
        <f>ROUND(SUM(H243:H255),2)</f>
        <v>443.93</v>
      </c>
      <c r="I242" s="277">
        <f>ROUND(SUM(I243:I255),2)</f>
        <v>276.37</v>
      </c>
      <c r="J242" s="277">
        <f t="shared" si="3"/>
        <v>720.3</v>
      </c>
      <c r="K242" s="290"/>
    </row>
    <row r="243" spans="1:11">
      <c r="A243" s="279">
        <v>88262</v>
      </c>
      <c r="B243" s="280"/>
      <c r="C243" s="281"/>
      <c r="D243" s="282" t="str">
        <f>IF($B243="",IFERROR(VLOOKUP($A243,SERVIÇOS!$A:$F,2,0),IFERROR(VLOOKUP($A243,$C:$J,2,0),"")),IFERROR(VLOOKUP($B243,INSUMOS!$A:$D,2,0),IFERROR(VLOOKUP($B243,#REF!,2,0),"")))</f>
        <v>CARPINTEIRO DE FORMAS COM ENCARGOS COMPLEMENTARES</v>
      </c>
      <c r="E243" s="283" t="str">
        <f>IF($B243="",IFERROR(VLOOKUP($A243,SERVIÇOS!$A:$F,3,0),IFERROR(VLOOKUP($A243,$C:$J,3,0),"")),IFERROR(VLOOKUP($B243,INSUMOS!$A:$D,3,0),IFERROR(VLOOKUP($B243,#REF!,5,0),"")))</f>
        <v>H</v>
      </c>
      <c r="F243" s="284">
        <v>6</v>
      </c>
      <c r="G243" s="285">
        <f>IF($B243="",IFERROR(VLOOKUP($A243,SERVIÇOS!$A:$F,6,0),IFERROR(VLOOKUP($A243,$C:$J,8,0),"")),IFERROR(VLOOKUP($B243,INSUMOS!$A:$D,4,0),IFERROR(VLOOKUP($B243,#REF!,9,0),"")))</f>
        <v>25.15</v>
      </c>
      <c r="H243" s="286">
        <f>ROUND(IF($B243="",IFERROR(VLOOKUP($A243,SERVIÇOS!$A:$F,4,0),IFERROR(VLOOKUP($A243,$C:$J,6,0),)),IFERROR(VLOOKUP($B243,INSUMOS!$A:$D,4,0),IFERROR(VLOOKUP($B243,#REF!,9,0),)))*$F243,2)</f>
        <v>39.119999999999997</v>
      </c>
      <c r="I243" s="286">
        <f>ROUND(IF($B243="",IFERROR(VLOOKUP($A243,SERVIÇOS!$A:$F,5,0),IFERROR(VLOOKUP($A243,$C:$J,7,0),)),0)*$F243,2)</f>
        <v>111.78</v>
      </c>
      <c r="J243" s="287">
        <f t="shared" si="3"/>
        <v>150.9</v>
      </c>
      <c r="K243" s="288"/>
    </row>
    <row r="244" spans="1:11">
      <c r="A244" s="279">
        <v>88316</v>
      </c>
      <c r="B244" s="280"/>
      <c r="C244" s="281"/>
      <c r="D244" s="282" t="str">
        <f>IF($B244="",IFERROR(VLOOKUP($A244,SERVIÇOS!$A:$F,2,0),IFERROR(VLOOKUP($A244,$C:$J,2,0),"")),IFERROR(VLOOKUP($B244,INSUMOS!$A:$D,2,0),IFERROR(VLOOKUP($B244,#REF!,2,0),"")))</f>
        <v>SERVENTE COM ENCARGOS COMPLEMENTARES</v>
      </c>
      <c r="E244" s="283" t="str">
        <f>IF($B244="",IFERROR(VLOOKUP($A244,SERVIÇOS!$A:$F,3,0),IFERROR(VLOOKUP($A244,$C:$J,3,0),"")),IFERROR(VLOOKUP($B244,INSUMOS!$A:$D,3,0),IFERROR(VLOOKUP($B244,#REF!,5,0),"")))</f>
        <v>H</v>
      </c>
      <c r="F244" s="284">
        <v>0.8</v>
      </c>
      <c r="G244" s="285">
        <f>IF($B244="",IFERROR(VLOOKUP($A244,SERVIÇOS!$A:$F,6,0),IFERROR(VLOOKUP($A244,$C:$J,8,0),"")),IFERROR(VLOOKUP($B244,INSUMOS!$A:$D,4,0),IFERROR(VLOOKUP($B244,#REF!,9,0),"")))</f>
        <v>19.78</v>
      </c>
      <c r="H244" s="286">
        <f>ROUND(IF($B244="",IFERROR(VLOOKUP($A244,SERVIÇOS!$A:$F,4,0),IFERROR(VLOOKUP($A244,$C:$J,6,0),)),IFERROR(VLOOKUP($B244,INSUMOS!$A:$D,4,0),IFERROR(VLOOKUP($B244,#REF!,9,0),)))*$F244,2)</f>
        <v>5.22</v>
      </c>
      <c r="I244" s="286">
        <f>ROUND(IF($B244="",IFERROR(VLOOKUP($A244,SERVIÇOS!$A:$F,5,0),IFERROR(VLOOKUP($A244,$C:$J,7,0),)),0)*$F244,2)</f>
        <v>10.61</v>
      </c>
      <c r="J244" s="287">
        <f t="shared" si="3"/>
        <v>15.829999999999998</v>
      </c>
      <c r="K244" s="288"/>
    </row>
    <row r="245" spans="1:11">
      <c r="A245" s="279">
        <v>88309</v>
      </c>
      <c r="B245" s="280"/>
      <c r="C245" s="281"/>
      <c r="D245" s="282" t="str">
        <f>IF($B245="",IFERROR(VLOOKUP($A245,SERVIÇOS!$A:$F,2,0),IFERROR(VLOOKUP($A245,$C:$J,2,0),"")),IFERROR(VLOOKUP($B245,INSUMOS!$A:$D,2,0),IFERROR(VLOOKUP($B245,#REF!,2,0),"")))</f>
        <v>PEDREIRO COM ENCARGOS COMPLEMENTARES</v>
      </c>
      <c r="E245" s="283" t="str">
        <f>IF($B245="",IFERROR(VLOOKUP($A245,SERVIÇOS!$A:$F,3,0),IFERROR(VLOOKUP($A245,$C:$J,3,0),"")),IFERROR(VLOOKUP($B245,INSUMOS!$A:$D,3,0),IFERROR(VLOOKUP($B245,#REF!,5,0),"")))</f>
        <v>H</v>
      </c>
      <c r="F245" s="284">
        <v>8</v>
      </c>
      <c r="G245" s="285">
        <f>IF($B245="",IFERROR(VLOOKUP($A245,SERVIÇOS!$A:$F,6,0),IFERROR(VLOOKUP($A245,$C:$J,8,0),"")),IFERROR(VLOOKUP($B245,INSUMOS!$A:$D,4,0),IFERROR(VLOOKUP($B245,#REF!,9,0),"")))</f>
        <v>25.41</v>
      </c>
      <c r="H245" s="286">
        <f>ROUND(IF($B245="",IFERROR(VLOOKUP($A245,SERVIÇOS!$A:$F,4,0),IFERROR(VLOOKUP($A245,$C:$J,6,0),)),IFERROR(VLOOKUP($B245,INSUMOS!$A:$D,4,0),IFERROR(VLOOKUP($B245,#REF!,9,0),)))*$F245,2)</f>
        <v>53.12</v>
      </c>
      <c r="I245" s="286">
        <f>ROUND(IF($B245="",IFERROR(VLOOKUP($A245,SERVIÇOS!$A:$F,5,0),IFERROR(VLOOKUP($A245,$C:$J,7,0),)),0)*$F245,2)</f>
        <v>150.16</v>
      </c>
      <c r="J245" s="287">
        <f t="shared" si="3"/>
        <v>203.28</v>
      </c>
      <c r="K245" s="288"/>
    </row>
    <row r="246" spans="1:11" ht="30">
      <c r="A246" s="279"/>
      <c r="B246" s="280">
        <v>11467</v>
      </c>
      <c r="C246" s="281"/>
      <c r="D246" s="282" t="str">
        <f>IF($B246="",IFERROR(VLOOKUP($A246,SERVIÇOS!$A:$F,2,0),IFERROR(VLOOKUP($A246,$C:$J,2,0),"")),IFERROR(VLOOKUP($B246,INSUMOS!$A:$D,2,0),IFERROR(VLOOKUP($B246,#REF!,2,0),"")))</f>
        <v>FECHADURA DE SOBREPOR TIPO CAIXAO, EM FERRO COM ACABAMENTO RESINADO, SEM MACANETA, SEM CILINDRO, INCLUINDO CHAVE TIPO SIMPLES</v>
      </c>
      <c r="E246" s="283" t="str">
        <f>IF($B246="",IFERROR(VLOOKUP($A246,SERVIÇOS!$A:$F,3,0),IFERROR(VLOOKUP($A246,$C:$J,3,0),"")),IFERROR(VLOOKUP($B246,INSUMOS!$A:$D,3,0),IFERROR(VLOOKUP($B246,#REF!,5,0),"")))</f>
        <v xml:space="preserve">UN    </v>
      </c>
      <c r="F246" s="284">
        <v>0.11</v>
      </c>
      <c r="G246" s="285">
        <f>IF($B246="",IFERROR(VLOOKUP($A246,SERVIÇOS!$A:$F,6,0),IFERROR(VLOOKUP($A246,$C:$J,8,0),"")),IFERROR(VLOOKUP($B246,INSUMOS!$A:$D,4,0),IFERROR(VLOOKUP($B246,#REF!,9,0),"")))</f>
        <v>19.239999999999998</v>
      </c>
      <c r="H246" s="286">
        <f>ROUND(IF($B246="",IFERROR(VLOOKUP($A246,SERVIÇOS!$A:$F,4,0),IFERROR(VLOOKUP($A246,$C:$J,6,0),)),IFERROR(VLOOKUP($B246,INSUMOS!$A:$D,4,0),IFERROR(VLOOKUP($B246,#REF!,9,0),)))*$F246,2)</f>
        <v>2.12</v>
      </c>
      <c r="I246" s="286">
        <f>ROUND(IF($B246="",IFERROR(VLOOKUP($A246,SERVIÇOS!$A:$F,5,0),IFERROR(VLOOKUP($A246,$C:$J,7,0),)),0)*$F246,2)</f>
        <v>0</v>
      </c>
      <c r="J246" s="287">
        <f t="shared" si="3"/>
        <v>2.12</v>
      </c>
      <c r="K246" s="288"/>
    </row>
    <row r="247" spans="1:11" ht="30">
      <c r="A247" s="279"/>
      <c r="B247" s="280">
        <v>43614</v>
      </c>
      <c r="C247" s="281"/>
      <c r="D247" s="282" t="str">
        <f>IF($B247="",IFERROR(VLOOKUP($A247,SERVIÇOS!$A:$F,2,0),IFERROR(VLOOKUP($A247,$C:$J,2,0),"")),IFERROR(VLOOKUP($B247,INSUMOS!$A:$D,2,0),IFERROR(VLOOKUP($B247,#REF!,2,0),"")))</f>
        <v>TABUA NAO APARELHADA *2,5 X 15* CM, EM MACARANDUBA, ANGELIM OU EQUIVALENTE DA REGIAO - BRUTA</v>
      </c>
      <c r="E247" s="283" t="str">
        <f>IF($B247="",IFERROR(VLOOKUP($A247,SERVIÇOS!$A:$F,3,0),IFERROR(VLOOKUP($A247,$C:$J,3,0),"")),IFERROR(VLOOKUP($B247,INSUMOS!$A:$D,3,0),IFERROR(VLOOKUP($B247,#REF!,5,0),"")))</f>
        <v xml:space="preserve">M     </v>
      </c>
      <c r="F247" s="284">
        <v>8</v>
      </c>
      <c r="G247" s="285">
        <f>IF($B247="",IFERROR(VLOOKUP($A247,SERVIÇOS!$A:$F,6,0),IFERROR(VLOOKUP($A247,$C:$J,8,0),"")),IFERROR(VLOOKUP($B247,INSUMOS!$A:$D,4,0),IFERROR(VLOOKUP($B247,#REF!,9,0),"")))</f>
        <v>20.32</v>
      </c>
      <c r="H247" s="286">
        <f>ROUND(IF($B247="",IFERROR(VLOOKUP($A247,SERVIÇOS!$A:$F,4,0),IFERROR(VLOOKUP($A247,$C:$J,6,0),)),IFERROR(VLOOKUP($B247,INSUMOS!$A:$D,4,0),IFERROR(VLOOKUP($B247,#REF!,9,0),)))*$F247,2)</f>
        <v>162.56</v>
      </c>
      <c r="I247" s="286">
        <f>ROUND(IF($B247="",IFERROR(VLOOKUP($A247,SERVIÇOS!$A:$F,5,0),IFERROR(VLOOKUP($A247,$C:$J,7,0),)),0)*$F247,2)</f>
        <v>0</v>
      </c>
      <c r="J247" s="287">
        <f t="shared" si="3"/>
        <v>162.56</v>
      </c>
      <c r="K247" s="288"/>
    </row>
    <row r="248" spans="1:11" ht="30">
      <c r="A248" s="279"/>
      <c r="B248" s="280">
        <v>2418</v>
      </c>
      <c r="C248" s="281"/>
      <c r="D248" s="282" t="str">
        <f>IF($B248="",IFERROR(VLOOKUP($A248,SERVIÇOS!$A:$F,2,0),IFERROR(VLOOKUP($A248,$C:$J,2,0),"")),IFERROR(VLOOKUP($B248,INSUMOS!$A:$D,2,0),IFERROR(VLOOKUP($B248,#REF!,2,0),"")))</f>
        <v>DOBRADICA EM ACO/FERRO, 3" X 2 1/2", E= 1,2 A 1,8 MM, SEM ANEL,  CROMADO OU ZINCADO, TAMPA BOLA, COM PARAFUSOS</v>
      </c>
      <c r="E248" s="283" t="str">
        <f>IF($B248="",IFERROR(VLOOKUP($A248,SERVIÇOS!$A:$F,3,0),IFERROR(VLOOKUP($A248,$C:$J,3,0),"")),IFERROR(VLOOKUP($B248,INSUMOS!$A:$D,3,0),IFERROR(VLOOKUP($B248,#REF!,5,0),"")))</f>
        <v xml:space="preserve">UN    </v>
      </c>
      <c r="F248" s="284">
        <v>0.33</v>
      </c>
      <c r="G248" s="285">
        <f>IF($B248="",IFERROR(VLOOKUP($A248,SERVIÇOS!$A:$F,6,0),IFERROR(VLOOKUP($A248,$C:$J,8,0),"")),IFERROR(VLOOKUP($B248,INSUMOS!$A:$D,4,0),IFERROR(VLOOKUP($B248,#REF!,9,0),"")))</f>
        <v>6.3</v>
      </c>
      <c r="H248" s="286">
        <f>ROUND(IF($B248="",IFERROR(VLOOKUP($A248,SERVIÇOS!$A:$F,4,0),IFERROR(VLOOKUP($A248,$C:$J,6,0),)),IFERROR(VLOOKUP($B248,INSUMOS!$A:$D,4,0),IFERROR(VLOOKUP($B248,#REF!,9,0),)))*$F248,2)</f>
        <v>2.08</v>
      </c>
      <c r="I248" s="286">
        <f>ROUND(IF($B248="",IFERROR(VLOOKUP($A248,SERVIÇOS!$A:$F,5,0),IFERROR(VLOOKUP($A248,$C:$J,7,0),)),0)*$F248,2)</f>
        <v>0</v>
      </c>
      <c r="J248" s="287">
        <f t="shared" si="3"/>
        <v>2.08</v>
      </c>
      <c r="K248" s="288"/>
    </row>
    <row r="249" spans="1:11">
      <c r="A249" s="279"/>
      <c r="B249" s="280">
        <v>5061</v>
      </c>
      <c r="C249" s="281"/>
      <c r="D249" s="282" t="str">
        <f>IF($B249="",IFERROR(VLOOKUP($A249,SERVIÇOS!$A:$F,2,0),IFERROR(VLOOKUP($A249,$C:$J,2,0),"")),IFERROR(VLOOKUP($B249,INSUMOS!$A:$D,2,0),IFERROR(VLOOKUP($B249,#REF!,2,0),"")))</f>
        <v>PREGO DE ACO POLIDO COM CABECA 18 X 27 (2 1/2 X 10)</v>
      </c>
      <c r="E249" s="283" t="str">
        <f>IF($B249="",IFERROR(VLOOKUP($A249,SERVIÇOS!$A:$F,3,0),IFERROR(VLOOKUP($A249,$C:$J,3,0),"")),IFERROR(VLOOKUP($B249,INSUMOS!$A:$D,3,0),IFERROR(VLOOKUP($B249,#REF!,5,0),"")))</f>
        <v xml:space="preserve">KG    </v>
      </c>
      <c r="F249" s="284">
        <v>0.5</v>
      </c>
      <c r="G249" s="285">
        <f>IF($B249="",IFERROR(VLOOKUP($A249,SERVIÇOS!$A:$F,6,0),IFERROR(VLOOKUP($A249,$C:$J,8,0),"")),IFERROR(VLOOKUP($B249,INSUMOS!$A:$D,4,0),IFERROR(VLOOKUP($B249,#REF!,9,0),"")))</f>
        <v>19.7</v>
      </c>
      <c r="H249" s="286">
        <f>ROUND(IF($B249="",IFERROR(VLOOKUP($A249,SERVIÇOS!$A:$F,4,0),IFERROR(VLOOKUP($A249,$C:$J,6,0),)),IFERROR(VLOOKUP($B249,INSUMOS!$A:$D,4,0),IFERROR(VLOOKUP($B249,#REF!,9,0),)))*$F249,2)</f>
        <v>9.85</v>
      </c>
      <c r="I249" s="286">
        <f>ROUND(IF($B249="",IFERROR(VLOOKUP($A249,SERVIÇOS!$A:$F,5,0),IFERROR(VLOOKUP($A249,$C:$J,7,0),)),0)*$F249,2)</f>
        <v>0</v>
      </c>
      <c r="J249" s="287">
        <f t="shared" si="3"/>
        <v>9.85</v>
      </c>
      <c r="K249" s="288"/>
    </row>
    <row r="250" spans="1:11" ht="30">
      <c r="A250" s="279"/>
      <c r="B250" s="280">
        <v>4408</v>
      </c>
      <c r="C250" s="281"/>
      <c r="D250" s="282" t="str">
        <f>IF($B250="",IFERROR(VLOOKUP($A250,SERVIÇOS!$A:$F,2,0),IFERROR(VLOOKUP($A250,$C:$J,2,0),"")),IFERROR(VLOOKUP($B250,INSUMOS!$A:$D,2,0),IFERROR(VLOOKUP($B250,#REF!,2,0),"")))</f>
        <v>RIPA NAO APARELHADA,  *1,5 X 5* CM, EM MACARANDUBA, ANGELIM OU EQUIVALENTE DA REGIAO -  BRUTA</v>
      </c>
      <c r="E250" s="283" t="str">
        <f>IF($B250="",IFERROR(VLOOKUP($A250,SERVIÇOS!$A:$F,3,0),IFERROR(VLOOKUP($A250,$C:$J,3,0),"")),IFERROR(VLOOKUP($B250,INSUMOS!$A:$D,3,0),IFERROR(VLOOKUP($B250,#REF!,5,0),"")))</f>
        <v xml:space="preserve">M     </v>
      </c>
      <c r="F250" s="284">
        <v>5</v>
      </c>
      <c r="G250" s="285">
        <f>IF($B250="",IFERROR(VLOOKUP($A250,SERVIÇOS!$A:$F,6,0),IFERROR(VLOOKUP($A250,$C:$J,8,0),"")),IFERROR(VLOOKUP($B250,INSUMOS!$A:$D,4,0),IFERROR(VLOOKUP($B250,#REF!,9,0),"")))</f>
        <v>3.33</v>
      </c>
      <c r="H250" s="286">
        <f>ROUND(IF($B250="",IFERROR(VLOOKUP($A250,SERVIÇOS!$A:$F,4,0),IFERROR(VLOOKUP($A250,$C:$J,6,0),)),IFERROR(VLOOKUP($B250,INSUMOS!$A:$D,4,0),IFERROR(VLOOKUP($B250,#REF!,9,0),)))*$F250,2)</f>
        <v>16.649999999999999</v>
      </c>
      <c r="I250" s="286">
        <f>ROUND(IF($B250="",IFERROR(VLOOKUP($A250,SERVIÇOS!$A:$F,5,0),IFERROR(VLOOKUP($A250,$C:$J,7,0),)),0)*$F250,2)</f>
        <v>0</v>
      </c>
      <c r="J250" s="287">
        <f t="shared" si="3"/>
        <v>16.649999999999999</v>
      </c>
      <c r="K250" s="288"/>
    </row>
    <row r="251" spans="1:11" ht="30">
      <c r="A251" s="279"/>
      <c r="B251" s="280">
        <v>4115</v>
      </c>
      <c r="C251" s="281"/>
      <c r="D251" s="282" t="str">
        <f>IF($B251="",IFERROR(VLOOKUP($A251,SERVIÇOS!$A:$F,2,0),IFERROR(VLOOKUP($A251,$C:$J,2,0),"")),IFERROR(VLOOKUP($B251,INSUMOS!$A:$D,2,0),IFERROR(VLOOKUP($B251,#REF!,2,0),"")))</f>
        <v>MADEIRA ROLICA TRATADA, D = 12 A 15 CM, H = 3,00 M, EM EUCALIPTO OU EQUIVALENTE DA REGIAO</v>
      </c>
      <c r="E251" s="283" t="str">
        <f>IF($B251="",IFERROR(VLOOKUP($A251,SERVIÇOS!$A:$F,3,0),IFERROR(VLOOKUP($A251,$C:$J,3,0),"")),IFERROR(VLOOKUP($B251,INSUMOS!$A:$D,3,0),IFERROR(VLOOKUP($B251,#REF!,5,0),"")))</f>
        <v xml:space="preserve">M     </v>
      </c>
      <c r="F251" s="284">
        <v>4.5</v>
      </c>
      <c r="G251" s="285">
        <f>IF($B251="",IFERROR(VLOOKUP($A251,SERVIÇOS!$A:$F,6,0),IFERROR(VLOOKUP($A251,$C:$J,8,0),"")),IFERROR(VLOOKUP($B251,INSUMOS!$A:$D,4,0),IFERROR(VLOOKUP($B251,#REF!,9,0),"")))</f>
        <v>27.69</v>
      </c>
      <c r="H251" s="286">
        <f>ROUND(IF($B251="",IFERROR(VLOOKUP($A251,SERVIÇOS!$A:$F,4,0),IFERROR(VLOOKUP($A251,$C:$J,6,0),)),IFERROR(VLOOKUP($B251,INSUMOS!$A:$D,4,0),IFERROR(VLOOKUP($B251,#REF!,9,0),)))*$F251,2)</f>
        <v>124.61</v>
      </c>
      <c r="I251" s="286">
        <f>ROUND(IF($B251="",IFERROR(VLOOKUP($A251,SERVIÇOS!$A:$F,5,0),IFERROR(VLOOKUP($A251,$C:$J,7,0),)),0)*$F251,2)</f>
        <v>0</v>
      </c>
      <c r="J251" s="287">
        <f t="shared" si="3"/>
        <v>124.61</v>
      </c>
      <c r="K251" s="288"/>
    </row>
    <row r="252" spans="1:11" ht="30">
      <c r="A252" s="279"/>
      <c r="B252" s="280">
        <v>367</v>
      </c>
      <c r="C252" s="281"/>
      <c r="D252" s="282" t="str">
        <f>IF($B252="",IFERROR(VLOOKUP($A252,SERVIÇOS!$A:$F,2,0),IFERROR(VLOOKUP($A252,$C:$J,2,0),"")),IFERROR(VLOOKUP($B252,INSUMOS!$A:$D,2,0),IFERROR(VLOOKUP($B252,#REF!,2,0),"")))</f>
        <v>AREIA GROSSA - POSTO JAZIDA/FORNECEDOR (RETIRADO NA JAZIDA, SEM TRANSPORTE)</v>
      </c>
      <c r="E252" s="283" t="str">
        <f>IF($B252="",IFERROR(VLOOKUP($A252,SERVIÇOS!$A:$F,3,0),IFERROR(VLOOKUP($A252,$C:$J,3,0),"")),IFERROR(VLOOKUP($B252,INSUMOS!$A:$D,3,0),IFERROR(VLOOKUP($B252,#REF!,5,0),"")))</f>
        <v xml:space="preserve">M3    </v>
      </c>
      <c r="F252" s="284">
        <v>0.02</v>
      </c>
      <c r="G252" s="285">
        <f>IF($B252="",IFERROR(VLOOKUP($A252,SERVIÇOS!$A:$F,6,0),IFERROR(VLOOKUP($A252,$C:$J,8,0),"")),IFERROR(VLOOKUP($B252,INSUMOS!$A:$D,4,0),IFERROR(VLOOKUP($B252,#REF!,9,0),"")))</f>
        <v>77.75</v>
      </c>
      <c r="H252" s="286">
        <f>ROUND(IF($B252="",IFERROR(VLOOKUP($A252,SERVIÇOS!$A:$F,4,0),IFERROR(VLOOKUP($A252,$C:$J,6,0),)),IFERROR(VLOOKUP($B252,INSUMOS!$A:$D,4,0),IFERROR(VLOOKUP($B252,#REF!,9,0),)))*$F252,2)</f>
        <v>1.56</v>
      </c>
      <c r="I252" s="286">
        <f>ROUND(IF($B252="",IFERROR(VLOOKUP($A252,SERVIÇOS!$A:$F,5,0),IFERROR(VLOOKUP($A252,$C:$J,7,0),)),0)*$F252,2)</f>
        <v>0</v>
      </c>
      <c r="J252" s="287">
        <f t="shared" si="3"/>
        <v>1.56</v>
      </c>
      <c r="K252" s="288"/>
    </row>
    <row r="253" spans="1:11">
      <c r="A253" s="279"/>
      <c r="B253" s="280">
        <v>1379</v>
      </c>
      <c r="C253" s="281"/>
      <c r="D253" s="282" t="str">
        <f>IF($B253="",IFERROR(VLOOKUP($A253,SERVIÇOS!$A:$F,2,0),IFERROR(VLOOKUP($A253,$C:$J,2,0),"")),IFERROR(VLOOKUP($B253,INSUMOS!$A:$D,2,0),IFERROR(VLOOKUP($B253,#REF!,2,0),"")))</f>
        <v>CIMENTO PORTLAND COMPOSTO CP II-32</v>
      </c>
      <c r="E253" s="283" t="str">
        <f>IF($B253="",IFERROR(VLOOKUP($A253,SERVIÇOS!$A:$F,3,0),IFERROR(VLOOKUP($A253,$C:$J,3,0),"")),IFERROR(VLOOKUP($B253,INSUMOS!$A:$D,3,0),IFERROR(VLOOKUP($B253,#REF!,5,0),"")))</f>
        <v xml:space="preserve">KG    </v>
      </c>
      <c r="F253" s="284">
        <v>3.62</v>
      </c>
      <c r="G253" s="285">
        <f>IF($B253="",IFERROR(VLOOKUP($A253,SERVIÇOS!$A:$F,6,0),IFERROR(VLOOKUP($A253,$C:$J,8,0),"")),IFERROR(VLOOKUP($B253,INSUMOS!$A:$D,4,0),IFERROR(VLOOKUP($B253,#REF!,9,0),"")))</f>
        <v>0.6</v>
      </c>
      <c r="H253" s="286">
        <f>ROUND(IF($B253="",IFERROR(VLOOKUP($A253,SERVIÇOS!$A:$F,4,0),IFERROR(VLOOKUP($A253,$C:$J,6,0),)),IFERROR(VLOOKUP($B253,INSUMOS!$A:$D,4,0),IFERROR(VLOOKUP($B253,#REF!,9,0),)))*$F253,2)</f>
        <v>2.17</v>
      </c>
      <c r="I253" s="286">
        <f>ROUND(IF($B253="",IFERROR(VLOOKUP($A253,SERVIÇOS!$A:$F,5,0),IFERROR(VLOOKUP($A253,$C:$J,7,0),)),0)*$F253,2)</f>
        <v>0</v>
      </c>
      <c r="J253" s="287">
        <f t="shared" si="3"/>
        <v>2.17</v>
      </c>
      <c r="K253" s="288"/>
    </row>
    <row r="254" spans="1:11" ht="30">
      <c r="A254" s="279"/>
      <c r="B254" s="280">
        <v>7213</v>
      </c>
      <c r="C254" s="281"/>
      <c r="D254" s="282" t="str">
        <f>IF($B254="",IFERROR(VLOOKUP($A254,SERVIÇOS!$A:$F,2,0),IFERROR(VLOOKUP($A254,$C:$J,2,0),"")),IFERROR(VLOOKUP($B254,INSUMOS!$A:$D,2,0),IFERROR(VLOOKUP($B254,#REF!,2,0),"")))</f>
        <v>TELHA DE FIBROCIMENTO ONDULADA E = 4 MM, DE 2,44 X 0,50 M (SEM AMIANTO)</v>
      </c>
      <c r="E254" s="283" t="str">
        <f>IF($B254="",IFERROR(VLOOKUP($A254,SERVIÇOS!$A:$F,3,0),IFERROR(VLOOKUP($A254,$C:$J,3,0),"")),IFERROR(VLOOKUP($B254,INSUMOS!$A:$D,3,0),IFERROR(VLOOKUP($B254,#REF!,5,0),"")))</f>
        <v xml:space="preserve">M2    </v>
      </c>
      <c r="F254" s="284">
        <v>1.2</v>
      </c>
      <c r="G254" s="285">
        <f>IF($B254="",IFERROR(VLOOKUP($A254,SERVIÇOS!$A:$F,6,0),IFERROR(VLOOKUP($A254,$C:$J,8,0),"")),IFERROR(VLOOKUP($B254,INSUMOS!$A:$D,4,0),IFERROR(VLOOKUP($B254,#REF!,9,0),"")))</f>
        <v>19.16</v>
      </c>
      <c r="H254" s="286">
        <f>ROUND(IF($B254="",IFERROR(VLOOKUP($A254,SERVIÇOS!$A:$F,4,0),IFERROR(VLOOKUP($A254,$C:$J,6,0),)),IFERROR(VLOOKUP($B254,INSUMOS!$A:$D,4,0),IFERROR(VLOOKUP($B254,#REF!,9,0),)))*$F254,2)</f>
        <v>22.99</v>
      </c>
      <c r="I254" s="286">
        <f>ROUND(IF($B254="",IFERROR(VLOOKUP($A254,SERVIÇOS!$A:$F,5,0),IFERROR(VLOOKUP($A254,$C:$J,7,0),)),0)*$F254,2)</f>
        <v>0</v>
      </c>
      <c r="J254" s="287">
        <f t="shared" si="3"/>
        <v>22.99</v>
      </c>
      <c r="K254" s="288"/>
    </row>
    <row r="255" spans="1:11" ht="30">
      <c r="A255" s="279" t="s">
        <v>747</v>
      </c>
      <c r="B255" s="280"/>
      <c r="C255" s="281"/>
      <c r="D255" s="282" t="str">
        <f>IF($B255="",IFERROR(VLOOKUP($A255,SERVIÇOS!$A:$F,2,0),IFERROR(VLOOKUP($A255,$C:$J,2,0),"")),IFERROR(VLOOKUP($B255,INSUMOS!$A:$D,2,0),IFERROR(VLOOKUP($B255,#REF!,2,0),"")))</f>
        <v>ESCAVACAO MANUAL DE VALA EM  MATERIAL DE 1A CATEGORIA ATE 1,5M EXCLUINDO ESGOTAMENTO / ESCORAMENTO</v>
      </c>
      <c r="E255" s="283" t="str">
        <f>IF($B255="",IFERROR(VLOOKUP($A255,SERVIÇOS!$A:$F,3,0),IFERROR(VLOOKUP($A255,$C:$J,3,0),"")),IFERROR(VLOOKUP($B255,INSUMOS!$A:$D,3,0),IFERROR(VLOOKUP($B255,#REF!,5,0),"")))</f>
        <v>M3</v>
      </c>
      <c r="F255" s="284">
        <v>0.06</v>
      </c>
      <c r="G255" s="285">
        <f>IF($B255="",IFERROR(VLOOKUP($A255,SERVIÇOS!$A:$F,6,0),IFERROR(VLOOKUP($A255,$C:$J,8,0),"")),IFERROR(VLOOKUP($B255,INSUMOS!$A:$D,4,0),IFERROR(VLOOKUP($B255,#REF!,9,0),"")))</f>
        <v>94.95</v>
      </c>
      <c r="H255" s="286">
        <f>ROUND(IF($B255="",IFERROR(VLOOKUP($A255,SERVIÇOS!$A:$F,4,0),IFERROR(VLOOKUP($A255,$C:$J,6,0),)),IFERROR(VLOOKUP($B255,INSUMOS!$A:$D,4,0),IFERROR(VLOOKUP($B255,#REF!,9,0),)))*$F255,2)</f>
        <v>1.88</v>
      </c>
      <c r="I255" s="286">
        <f>ROUND(IF($B255="",IFERROR(VLOOKUP($A255,SERVIÇOS!$A:$F,5,0),IFERROR(VLOOKUP($A255,$C:$J,7,0),)),0)*$F255,2)</f>
        <v>3.82</v>
      </c>
      <c r="J255" s="287">
        <f t="shared" si="3"/>
        <v>5.6999999999999993</v>
      </c>
      <c r="K255" s="288"/>
    </row>
    <row r="256" spans="1:11" s="3" customFormat="1" ht="31.5">
      <c r="A256" s="271"/>
      <c r="B256" s="271"/>
      <c r="C256" s="272" t="s">
        <v>747</v>
      </c>
      <c r="D256" s="273" t="s">
        <v>748</v>
      </c>
      <c r="E256" s="274" t="s">
        <v>702</v>
      </c>
      <c r="F256" s="275"/>
      <c r="G256" s="276"/>
      <c r="H256" s="277">
        <f>ROUND(SUM(H257),2)</f>
        <v>31.3</v>
      </c>
      <c r="I256" s="277">
        <f>ROUND(SUM(I257),2)</f>
        <v>63.65</v>
      </c>
      <c r="J256" s="277">
        <f t="shared" si="3"/>
        <v>94.95</v>
      </c>
      <c r="K256" s="290"/>
    </row>
    <row r="257" spans="1:11">
      <c r="A257" s="279">
        <v>88316</v>
      </c>
      <c r="B257" s="280"/>
      <c r="C257" s="281"/>
      <c r="D257" s="282" t="str">
        <f>IF($B257="",IFERROR(VLOOKUP($A257,SERVIÇOS!$A:$F,2,0),IFERROR(VLOOKUP($A257,$C:$J,2,0),"")),IFERROR(VLOOKUP($B257,INSUMOS!$A:$D,2,0),IFERROR(VLOOKUP($B257,#REF!,2,0),"")))</f>
        <v>SERVENTE COM ENCARGOS COMPLEMENTARES</v>
      </c>
      <c r="E257" s="283" t="str">
        <f>IF($B257="",IFERROR(VLOOKUP($A257,SERVIÇOS!$A:$F,3,0),IFERROR(VLOOKUP($A257,$C:$J,3,0),"")),IFERROR(VLOOKUP($B257,INSUMOS!$A:$D,3,0),IFERROR(VLOOKUP($B257,#REF!,5,0),"")))</f>
        <v>H</v>
      </c>
      <c r="F257" s="284">
        <v>4.8</v>
      </c>
      <c r="G257" s="285">
        <f>IF($B257="",IFERROR(VLOOKUP($A257,SERVIÇOS!$A:$F,6,0),IFERROR(VLOOKUP($A257,$C:$J,8,0),"")),IFERROR(VLOOKUP($B257,INSUMOS!$A:$D,4,0),IFERROR(VLOOKUP($B257,#REF!,9,0),"")))</f>
        <v>19.78</v>
      </c>
      <c r="H257" s="286">
        <f>ROUND(IF($B257="",IFERROR(VLOOKUP($A257,SERVIÇOS!$A:$F,4,0),IFERROR(VLOOKUP($A257,$C:$J,6,0),)),IFERROR(VLOOKUP($B257,INSUMOS!$A:$D,4,0),IFERROR(VLOOKUP($B257,#REF!,9,0),)))*$F257,2)</f>
        <v>31.3</v>
      </c>
      <c r="I257" s="286">
        <f>ROUND(IF($B257="",IFERROR(VLOOKUP($A257,SERVIÇOS!$A:$F,5,0),IFERROR(VLOOKUP($A257,$C:$J,7,0),)),0)*$F257,2)</f>
        <v>63.65</v>
      </c>
      <c r="J257" s="287">
        <f t="shared" si="3"/>
        <v>94.95</v>
      </c>
      <c r="K257" s="288"/>
    </row>
    <row r="258" spans="1:11" s="3" customFormat="1" ht="63">
      <c r="A258" s="271"/>
      <c r="B258" s="271"/>
      <c r="C258" s="272" t="s">
        <v>187</v>
      </c>
      <c r="D258" s="273" t="s">
        <v>11727</v>
      </c>
      <c r="E258" s="274" t="s">
        <v>704</v>
      </c>
      <c r="F258" s="275"/>
      <c r="G258" s="276"/>
      <c r="H258" s="277">
        <f>ROUND(SUM(H259:H288),2)</f>
        <v>245.09</v>
      </c>
      <c r="I258" s="277">
        <f>ROUND(SUM(I259:I288),2)</f>
        <v>201.8</v>
      </c>
      <c r="J258" s="277">
        <f t="shared" si="3"/>
        <v>446.89</v>
      </c>
      <c r="K258" s="290"/>
    </row>
    <row r="259" spans="1:11">
      <c r="A259" s="279">
        <v>88251</v>
      </c>
      <c r="B259" s="280"/>
      <c r="C259" s="281"/>
      <c r="D259" s="282" t="str">
        <f>IF($B259="",IFERROR(VLOOKUP($A259,SERVIÇOS!$A:$F,2,0),IFERROR(VLOOKUP($A259,$C:$J,2,0),"")),IFERROR(VLOOKUP($B259,INSUMOS!$A:$D,2,0),IFERROR(VLOOKUP($B259,#REF!,2,0),"")))</f>
        <v>AUXILIAR DE SERRALHEIRO COM ENCARGOS COMPLEMENTARES</v>
      </c>
      <c r="E259" s="283" t="str">
        <f>IF($B259="",IFERROR(VLOOKUP($A259,SERVIÇOS!$A:$F,3,0),IFERROR(VLOOKUP($A259,$C:$J,3,0),"")),IFERROR(VLOOKUP($B259,INSUMOS!$A:$D,3,0),IFERROR(VLOOKUP($B259,#REF!,5,0),"")))</f>
        <v>H</v>
      </c>
      <c r="F259" s="284">
        <v>7.0000000000000007E-2</v>
      </c>
      <c r="G259" s="285">
        <f>IF($B259="",IFERROR(VLOOKUP($A259,SERVIÇOS!$A:$F,6,0),IFERROR(VLOOKUP($A259,$C:$J,8,0),"")),IFERROR(VLOOKUP($B259,INSUMOS!$A:$D,4,0),IFERROR(VLOOKUP($B259,#REF!,9,0),"")))</f>
        <v>20.9</v>
      </c>
      <c r="H259" s="286">
        <f>ROUND(IF($B259="",IFERROR(VLOOKUP($A259,SERVIÇOS!$A:$F,4,0),IFERROR(VLOOKUP($A259,$C:$J,6,0),)),IFERROR(VLOOKUP($B259,INSUMOS!$A:$D,4,0),IFERROR(VLOOKUP($B259,#REF!,9,0),)))*$F259,2)</f>
        <v>0.46</v>
      </c>
      <c r="I259" s="286">
        <f>ROUND(IF($B259="",IFERROR(VLOOKUP($A259,SERVIÇOS!$A:$F,5,0),IFERROR(VLOOKUP($A259,$C:$J,7,0),)),0)*$F259,2)</f>
        <v>1</v>
      </c>
      <c r="J259" s="287">
        <f t="shared" si="3"/>
        <v>1.46</v>
      </c>
      <c r="K259" s="288"/>
    </row>
    <row r="260" spans="1:11">
      <c r="A260" s="279">
        <v>88261</v>
      </c>
      <c r="B260" s="280"/>
      <c r="C260" s="281"/>
      <c r="D260" s="282" t="str">
        <f>IF($B260="",IFERROR(VLOOKUP($A260,SERVIÇOS!$A:$F,2,0),IFERROR(VLOOKUP($A260,$C:$J,2,0),"")),IFERROR(VLOOKUP($B260,INSUMOS!$A:$D,2,0),IFERROR(VLOOKUP($B260,#REF!,2,0),"")))</f>
        <v>CARPINTEIRO DE ESQUADRIA COM ENCARGOS COMPLEMENTARES</v>
      </c>
      <c r="E260" s="283" t="str">
        <f>IF($B260="",IFERROR(VLOOKUP($A260,SERVIÇOS!$A:$F,3,0),IFERROR(VLOOKUP($A260,$C:$J,3,0),"")),IFERROR(VLOOKUP($B260,INSUMOS!$A:$D,3,0),IFERROR(VLOOKUP($B260,#REF!,5,0),"")))</f>
        <v>H</v>
      </c>
      <c r="F260" s="284">
        <v>6.34</v>
      </c>
      <c r="G260" s="285">
        <f>IF($B260="",IFERROR(VLOOKUP($A260,SERVIÇOS!$A:$F,6,0),IFERROR(VLOOKUP($A260,$C:$J,8,0),"")),IFERROR(VLOOKUP($B260,INSUMOS!$A:$D,4,0),IFERROR(VLOOKUP($B260,#REF!,9,0),"")))</f>
        <v>22.12</v>
      </c>
      <c r="H260" s="286">
        <f>ROUND(IF($B260="",IFERROR(VLOOKUP($A260,SERVIÇOS!$A:$F,4,0),IFERROR(VLOOKUP($A260,$C:$J,6,0),)),IFERROR(VLOOKUP($B260,INSUMOS!$A:$D,4,0),IFERROR(VLOOKUP($B260,#REF!,9,0),)))*$F260,2)</f>
        <v>41.34</v>
      </c>
      <c r="I260" s="286">
        <f>ROUND(IF($B260="",IFERROR(VLOOKUP($A260,SERVIÇOS!$A:$F,5,0),IFERROR(VLOOKUP($A260,$C:$J,7,0),)),0)*$F260,2)</f>
        <v>98.9</v>
      </c>
      <c r="J260" s="287">
        <f t="shared" si="3"/>
        <v>140.24</v>
      </c>
      <c r="K260" s="288"/>
    </row>
    <row r="261" spans="1:11">
      <c r="A261" s="279">
        <v>88264</v>
      </c>
      <c r="B261" s="280"/>
      <c r="C261" s="281"/>
      <c r="D261" s="282" t="str">
        <f>IF($B261="",IFERROR(VLOOKUP($A261,SERVIÇOS!$A:$F,2,0),IFERROR(VLOOKUP($A261,$C:$J,2,0),"")),IFERROR(VLOOKUP($B261,INSUMOS!$A:$D,2,0),IFERROR(VLOOKUP($B261,#REF!,2,0),"")))</f>
        <v>ELETRICISTA COM ENCARGOS COMPLEMENTARES</v>
      </c>
      <c r="E261" s="283" t="str">
        <f>IF($B261="",IFERROR(VLOOKUP($A261,SERVIÇOS!$A:$F,3,0),IFERROR(VLOOKUP($A261,$C:$J,3,0),"")),IFERROR(VLOOKUP($B261,INSUMOS!$A:$D,3,0),IFERROR(VLOOKUP($B261,#REF!,5,0),"")))</f>
        <v>H</v>
      </c>
      <c r="F261" s="284">
        <v>0.3</v>
      </c>
      <c r="G261" s="285">
        <f>IF($B261="",IFERROR(VLOOKUP($A261,SERVIÇOS!$A:$F,6,0),IFERROR(VLOOKUP($A261,$C:$J,8,0),"")),IFERROR(VLOOKUP($B261,INSUMOS!$A:$D,4,0),IFERROR(VLOOKUP($B261,#REF!,9,0),"")))</f>
        <v>25.67</v>
      </c>
      <c r="H261" s="286">
        <f>ROUND(IF($B261="",IFERROR(VLOOKUP($A261,SERVIÇOS!$A:$F,4,0),IFERROR(VLOOKUP($A261,$C:$J,6,0),)),IFERROR(VLOOKUP($B261,INSUMOS!$A:$D,4,0),IFERROR(VLOOKUP($B261,#REF!,9,0),)))*$F261,2)</f>
        <v>2</v>
      </c>
      <c r="I261" s="286">
        <f>ROUND(IF($B261="",IFERROR(VLOOKUP($A261,SERVIÇOS!$A:$F,5,0),IFERROR(VLOOKUP($A261,$C:$J,7,0),)),0)*$F261,2)</f>
        <v>5.7</v>
      </c>
      <c r="J261" s="287">
        <f t="shared" si="3"/>
        <v>7.7</v>
      </c>
      <c r="K261" s="288"/>
    </row>
    <row r="262" spans="1:11">
      <c r="A262" s="279">
        <v>88315</v>
      </c>
      <c r="B262" s="280"/>
      <c r="C262" s="281"/>
      <c r="D262" s="282" t="str">
        <f>IF($B262="",IFERROR(VLOOKUP($A262,SERVIÇOS!$A:$F,2,0),IFERROR(VLOOKUP($A262,$C:$J,2,0),"")),IFERROR(VLOOKUP($B262,INSUMOS!$A:$D,2,0),IFERROR(VLOOKUP($B262,#REF!,2,0),"")))</f>
        <v>SERRALHEIRO COM ENCARGOS COMPLEMENTARES</v>
      </c>
      <c r="E262" s="283" t="str">
        <f>IF($B262="",IFERROR(VLOOKUP($A262,SERVIÇOS!$A:$F,3,0),IFERROR(VLOOKUP($A262,$C:$J,3,0),"")),IFERROR(VLOOKUP($B262,INSUMOS!$A:$D,3,0),IFERROR(VLOOKUP($B262,#REF!,5,0),"")))</f>
        <v>H</v>
      </c>
      <c r="F262" s="284">
        <v>7.0000000000000007E-2</v>
      </c>
      <c r="G262" s="285">
        <f>IF($B262="",IFERROR(VLOOKUP($A262,SERVIÇOS!$A:$F,6,0),IFERROR(VLOOKUP($A262,$C:$J,8,0),"")),IFERROR(VLOOKUP($B262,INSUMOS!$A:$D,4,0),IFERROR(VLOOKUP($B262,#REF!,9,0),"")))</f>
        <v>25.27</v>
      </c>
      <c r="H262" s="286">
        <f>ROUND(IF($B262="",IFERROR(VLOOKUP($A262,SERVIÇOS!$A:$F,4,0),IFERROR(VLOOKUP($A262,$C:$J,6,0),)),IFERROR(VLOOKUP($B262,INSUMOS!$A:$D,4,0),IFERROR(VLOOKUP($B262,#REF!,9,0),)))*$F262,2)</f>
        <v>0.46</v>
      </c>
      <c r="I262" s="286">
        <f>ROUND(IF($B262="",IFERROR(VLOOKUP($A262,SERVIÇOS!$A:$F,5,0),IFERROR(VLOOKUP($A262,$C:$J,7,0),)),0)*$F262,2)</f>
        <v>1.3</v>
      </c>
      <c r="J262" s="287">
        <f t="shared" si="3"/>
        <v>1.76</v>
      </c>
      <c r="K262" s="288"/>
    </row>
    <row r="263" spans="1:11">
      <c r="A263" s="279">
        <v>88316</v>
      </c>
      <c r="B263" s="280"/>
      <c r="C263" s="281"/>
      <c r="D263" s="282" t="str">
        <f>IF($B263="",IFERROR(VLOOKUP($A263,SERVIÇOS!$A:$F,2,0),IFERROR(VLOOKUP($A263,$C:$J,2,0),"")),IFERROR(VLOOKUP($B263,INSUMOS!$A:$D,2,0),IFERROR(VLOOKUP($B263,#REF!,2,0),"")))</f>
        <v>SERVENTE COM ENCARGOS COMPLEMENTARES</v>
      </c>
      <c r="E263" s="283" t="str">
        <f>IF($B263="",IFERROR(VLOOKUP($A263,SERVIÇOS!$A:$F,3,0),IFERROR(VLOOKUP($A263,$C:$J,3,0),"")),IFERROR(VLOOKUP($B263,INSUMOS!$A:$D,3,0),IFERROR(VLOOKUP($B263,#REF!,5,0),"")))</f>
        <v>H</v>
      </c>
      <c r="F263" s="284">
        <v>7.03</v>
      </c>
      <c r="G263" s="285">
        <f>IF($B263="",IFERROR(VLOOKUP($A263,SERVIÇOS!$A:$F,6,0),IFERROR(VLOOKUP($A263,$C:$J,8,0),"")),IFERROR(VLOOKUP($B263,INSUMOS!$A:$D,4,0),IFERROR(VLOOKUP($B263,#REF!,9,0),"")))</f>
        <v>19.78</v>
      </c>
      <c r="H263" s="286">
        <f>ROUND(IF($B263="",IFERROR(VLOOKUP($A263,SERVIÇOS!$A:$F,4,0),IFERROR(VLOOKUP($A263,$C:$J,6,0),)),IFERROR(VLOOKUP($B263,INSUMOS!$A:$D,4,0),IFERROR(VLOOKUP($B263,#REF!,9,0),)))*$F263,2)</f>
        <v>45.84</v>
      </c>
      <c r="I263" s="286">
        <f>ROUND(IF($B263="",IFERROR(VLOOKUP($A263,SERVIÇOS!$A:$F,5,0),IFERROR(VLOOKUP($A263,$C:$J,7,0),)),0)*$F263,2)</f>
        <v>93.22</v>
      </c>
      <c r="J263" s="287">
        <f t="shared" si="3"/>
        <v>139.06</v>
      </c>
      <c r="K263" s="288"/>
    </row>
    <row r="264" spans="1:11" ht="30">
      <c r="A264" s="279"/>
      <c r="B264" s="280">
        <v>7213</v>
      </c>
      <c r="C264" s="281"/>
      <c r="D264" s="282" t="str">
        <f>IF($B264="",IFERROR(VLOOKUP($A264,SERVIÇOS!$A:$F,2,0),IFERROR(VLOOKUP($A264,$C:$J,2,0),"")),IFERROR(VLOOKUP($B264,INSUMOS!$A:$D,2,0),IFERROR(VLOOKUP($B264,#REF!,2,0),"")))</f>
        <v>TELHA DE FIBROCIMENTO ONDULADA E = 4 MM, DE 2,44 X 0,50 M (SEM AMIANTO)</v>
      </c>
      <c r="E264" s="283" t="str">
        <f>IF($B264="",IFERROR(VLOOKUP($A264,SERVIÇOS!$A:$F,3,0),IFERROR(VLOOKUP($A264,$C:$J,3,0),"")),IFERROR(VLOOKUP($B264,INSUMOS!$A:$D,3,0),IFERROR(VLOOKUP($B264,#REF!,5,0),"")))</f>
        <v xml:space="preserve">M2    </v>
      </c>
      <c r="F264" s="284">
        <v>0.19059999999999999</v>
      </c>
      <c r="G264" s="285">
        <f>IF($B264="",IFERROR(VLOOKUP($A264,SERVIÇOS!$A:$F,6,0),IFERROR(VLOOKUP($A264,$C:$J,8,0),"")),IFERROR(VLOOKUP($B264,INSUMOS!$A:$D,4,0),IFERROR(VLOOKUP($B264,#REF!,9,0),"")))</f>
        <v>19.16</v>
      </c>
      <c r="H264" s="286">
        <f>ROUND(IF($B264="",IFERROR(VLOOKUP($A264,SERVIÇOS!$A:$F,4,0),IFERROR(VLOOKUP($A264,$C:$J,6,0),)),IFERROR(VLOOKUP($B264,INSUMOS!$A:$D,4,0),IFERROR(VLOOKUP($B264,#REF!,9,0),)))*$F264,2)</f>
        <v>3.65</v>
      </c>
      <c r="I264" s="286">
        <f>ROUND(IF($B264="",IFERROR(VLOOKUP($A264,SERVIÇOS!$A:$F,5,0),IFERROR(VLOOKUP($A264,$C:$J,7,0),)),0)*$F264,2)</f>
        <v>0</v>
      </c>
      <c r="J264" s="287">
        <f t="shared" si="3"/>
        <v>3.65</v>
      </c>
      <c r="K264" s="288"/>
    </row>
    <row r="265" spans="1:11" ht="30">
      <c r="A265" s="279"/>
      <c r="B265" s="280">
        <v>11056</v>
      </c>
      <c r="C265" s="281"/>
      <c r="D265" s="282" t="str">
        <f>IF($B265="",IFERROR(VLOOKUP($A265,SERVIÇOS!$A:$F,2,0),IFERROR(VLOOKUP($A265,$C:$J,2,0),"")),IFERROR(VLOOKUP($B265,INSUMOS!$A:$D,2,0),IFERROR(VLOOKUP($B265,#REF!,2,0),"")))</f>
        <v>PARAFUSO ROSCA SOBERBA ZINCADO CABECA CHATA FENDA SIMPLES 3,8 X 30 MM (1.1/4 ")</v>
      </c>
      <c r="E265" s="283" t="str">
        <f>IF($B265="",IFERROR(VLOOKUP($A265,SERVIÇOS!$A:$F,3,0),IFERROR(VLOOKUP($A265,$C:$J,3,0),"")),IFERROR(VLOOKUP($B265,INSUMOS!$A:$D,3,0),IFERROR(VLOOKUP($B265,#REF!,5,0),"")))</f>
        <v xml:space="preserve">UN    </v>
      </c>
      <c r="F265" s="284">
        <v>1.28</v>
      </c>
      <c r="G265" s="285">
        <f>IF($B265="",IFERROR(VLOOKUP($A265,SERVIÇOS!$A:$F,6,0),IFERROR(VLOOKUP($A265,$C:$J,8,0),"")),IFERROR(VLOOKUP($B265,INSUMOS!$A:$D,4,0),IFERROR(VLOOKUP($B265,#REF!,9,0),"")))</f>
        <v>0.06</v>
      </c>
      <c r="H265" s="286">
        <f>ROUND(IF($B265="",IFERROR(VLOOKUP($A265,SERVIÇOS!$A:$F,4,0),IFERROR(VLOOKUP($A265,$C:$J,6,0),)),IFERROR(VLOOKUP($B265,INSUMOS!$A:$D,4,0),IFERROR(VLOOKUP($B265,#REF!,9,0),)))*$F265,2)</f>
        <v>0.08</v>
      </c>
      <c r="I265" s="286">
        <f>ROUND(IF($B265="",IFERROR(VLOOKUP($A265,SERVIÇOS!$A:$F,5,0),IFERROR(VLOOKUP($A265,$C:$J,7,0),)),0)*$F265,2)</f>
        <v>0</v>
      </c>
      <c r="J265" s="287">
        <f t="shared" ref="J265:J329" si="4">H265+I265</f>
        <v>0.08</v>
      </c>
      <c r="K265" s="288"/>
    </row>
    <row r="266" spans="1:11" ht="45">
      <c r="A266" s="279"/>
      <c r="B266" s="280">
        <v>38775</v>
      </c>
      <c r="C266" s="281"/>
      <c r="D266" s="282" t="str">
        <f>IF($B266="",IFERROR(VLOOKUP($A266,SERVIÇOS!$A:$F,2,0),IFERROR(VLOOKUP($A266,$C:$J,2,0),"")),IFERROR(VLOOKUP($B266,INSUMOS!$A:$D,2,0),IFERROR(VLOOKUP($B266,#REF!,2,0),"")))</f>
        <v>LUMINARIA TIPO TARTARUGA PARA AREA EXTERNA EM ALUMINIO, COM GRADE, PARA 1 LAMPADA, BASE E27, POTENCIA MAXIMA 40/60 W (NAO INCLUI LAMPADA)</v>
      </c>
      <c r="E266" s="283" t="str">
        <f>IF($B266="",IFERROR(VLOOKUP($A266,SERVIÇOS!$A:$F,3,0),IFERROR(VLOOKUP($A266,$C:$J,3,0),"")),IFERROR(VLOOKUP($B266,INSUMOS!$A:$D,3,0),IFERROR(VLOOKUP($B266,#REF!,5,0),"")))</f>
        <v xml:space="preserve">UN    </v>
      </c>
      <c r="F266" s="284">
        <v>4.5999999999999999E-2</v>
      </c>
      <c r="G266" s="285">
        <f>IF($B266="",IFERROR(VLOOKUP($A266,SERVIÇOS!$A:$F,6,0),IFERROR(VLOOKUP($A266,$C:$J,8,0),"")),IFERROR(VLOOKUP($B266,INSUMOS!$A:$D,4,0),IFERROR(VLOOKUP($B266,#REF!,9,0),"")))</f>
        <v>110.83</v>
      </c>
      <c r="H266" s="286">
        <f>ROUND(IF($B266="",IFERROR(VLOOKUP($A266,SERVIÇOS!$A:$F,4,0),IFERROR(VLOOKUP($A266,$C:$J,6,0),)),IFERROR(VLOOKUP($B266,INSUMOS!$A:$D,4,0),IFERROR(VLOOKUP($B266,#REF!,9,0),)))*$F266,2)</f>
        <v>5.0999999999999996</v>
      </c>
      <c r="I266" s="286">
        <f>ROUND(IF($B266="",IFERROR(VLOOKUP($A266,SERVIÇOS!$A:$F,5,0),IFERROR(VLOOKUP($A266,$C:$J,7,0),)),0)*$F266,2)</f>
        <v>0</v>
      </c>
      <c r="J266" s="287">
        <f t="shared" si="4"/>
        <v>5.0999999999999996</v>
      </c>
      <c r="K266" s="288"/>
    </row>
    <row r="267" spans="1:11" ht="30">
      <c r="A267" s="279"/>
      <c r="B267" s="280">
        <v>1346</v>
      </c>
      <c r="C267" s="281"/>
      <c r="D267" s="282" t="str">
        <f>IF($B267="",IFERROR(VLOOKUP($A267,SERVIÇOS!$A:$F,2,0),IFERROR(VLOOKUP($A267,$C:$J,2,0),"")),IFERROR(VLOOKUP($B267,INSUMOS!$A:$D,2,0),IFERROR(VLOOKUP($B267,#REF!,2,0),"")))</f>
        <v>CHAPA/PAINEL DE MADEIRA COMPENSADA PLASTIFICADA (MADEIRITE PLASTIFICADO) PARA FORMA DE CONCRETO, DE 2200 x 1100 MM, E = 10 MM</v>
      </c>
      <c r="E267" s="283" t="str">
        <f>IF($B267="",IFERROR(VLOOKUP($A267,SERVIÇOS!$A:$F,3,0),IFERROR(VLOOKUP($A267,$C:$J,3,0),"")),IFERROR(VLOOKUP($B267,INSUMOS!$A:$D,3,0),IFERROR(VLOOKUP($B267,#REF!,5,0),"")))</f>
        <v xml:space="preserve">M2    </v>
      </c>
      <c r="F267" s="284">
        <v>0.38600000000000001</v>
      </c>
      <c r="G267" s="285">
        <f>IF($B267="",IFERROR(VLOOKUP($A267,SERVIÇOS!$A:$F,6,0),IFERROR(VLOOKUP($A267,$C:$J,8,0),"")),IFERROR(VLOOKUP($B267,INSUMOS!$A:$D,4,0),IFERROR(VLOOKUP($B267,#REF!,9,0),"")))</f>
        <v>45.21</v>
      </c>
      <c r="H267" s="286">
        <f>ROUND(IF($B267="",IFERROR(VLOOKUP($A267,SERVIÇOS!$A:$F,4,0),IFERROR(VLOOKUP($A267,$C:$J,6,0),)),IFERROR(VLOOKUP($B267,INSUMOS!$A:$D,4,0),IFERROR(VLOOKUP($B267,#REF!,9,0),)))*$F267,2)</f>
        <v>17.45</v>
      </c>
      <c r="I267" s="286">
        <f>ROUND(IF($B267="",IFERROR(VLOOKUP($A267,SERVIÇOS!$A:$F,5,0),IFERROR(VLOOKUP($A267,$C:$J,7,0),)),0)*$F267,2)</f>
        <v>0</v>
      </c>
      <c r="J267" s="287">
        <f t="shared" si="4"/>
        <v>17.45</v>
      </c>
      <c r="K267" s="288"/>
    </row>
    <row r="268" spans="1:11" ht="30">
      <c r="A268" s="279"/>
      <c r="B268" s="280">
        <v>21127</v>
      </c>
      <c r="C268" s="281"/>
      <c r="D268" s="282" t="str">
        <f>IF($B268="",IFERROR(VLOOKUP($A268,SERVIÇOS!$A:$F,2,0),IFERROR(VLOOKUP($A268,$C:$J,2,0),"")),IFERROR(VLOOKUP($B268,INSUMOS!$A:$D,2,0),IFERROR(VLOOKUP($B268,#REF!,2,0),"")))</f>
        <v>FITA ISOLANTE ADESIVA ANTICHAMA, USO ATE 750 V, EM ROLO DE 19 MM X 5 M</v>
      </c>
      <c r="E268" s="283" t="str">
        <f>IF($B268="",IFERROR(VLOOKUP($A268,SERVIÇOS!$A:$F,3,0),IFERROR(VLOOKUP($A268,$C:$J,3,0),"")),IFERROR(VLOOKUP($B268,INSUMOS!$A:$D,3,0),IFERROR(VLOOKUP($B268,#REF!,5,0),"")))</f>
        <v xml:space="preserve">UN    </v>
      </c>
      <c r="F268" s="284">
        <v>2.4E-2</v>
      </c>
      <c r="G268" s="285">
        <f>IF($B268="",IFERROR(VLOOKUP($A268,SERVIÇOS!$A:$F,6,0),IFERROR(VLOOKUP($A268,$C:$J,8,0),"")),IFERROR(VLOOKUP($B268,INSUMOS!$A:$D,4,0),IFERROR(VLOOKUP($B268,#REF!,9,0),"")))</f>
        <v>5.63</v>
      </c>
      <c r="H268" s="286">
        <f>ROUND(IF($B268="",IFERROR(VLOOKUP($A268,SERVIÇOS!$A:$F,4,0),IFERROR(VLOOKUP($A268,$C:$J,6,0),)),IFERROR(VLOOKUP($B268,INSUMOS!$A:$D,4,0),IFERROR(VLOOKUP($B268,#REF!,9,0),)))*$F268,2)</f>
        <v>0.14000000000000001</v>
      </c>
      <c r="I268" s="286">
        <f>ROUND(IF($B268="",IFERROR(VLOOKUP($A268,SERVIÇOS!$A:$F,5,0),IFERROR(VLOOKUP($A268,$C:$J,7,0),)),0)*$F268,2)</f>
        <v>0</v>
      </c>
      <c r="J268" s="287">
        <f t="shared" si="4"/>
        <v>0.14000000000000001</v>
      </c>
      <c r="K268" s="288"/>
    </row>
    <row r="269" spans="1:11" ht="30">
      <c r="A269" s="279"/>
      <c r="B269" s="280">
        <v>11891</v>
      </c>
      <c r="C269" s="281"/>
      <c r="D269" s="282" t="str">
        <f>IF($B269="",IFERROR(VLOOKUP($A269,SERVIÇOS!$A:$F,2,0),IFERROR(VLOOKUP($A269,$C:$J,2,0),"")),IFERROR(VLOOKUP($B269,INSUMOS!$A:$D,2,0),IFERROR(VLOOKUP($B269,#REF!,2,0),"")))</f>
        <v>CORDAO DE COBRE, FLEXIVEL, TORCIDO, CLASSE 4 OU 5, ISOLACAO EM PVC/D, 300 V, 2 CONDUTORES DE 2,5 MM2</v>
      </c>
      <c r="E269" s="283" t="str">
        <f>IF($B269="",IFERROR(VLOOKUP($A269,SERVIÇOS!$A:$F,3,0),IFERROR(VLOOKUP($A269,$C:$J,3,0),"")),IFERROR(VLOOKUP($B269,INSUMOS!$A:$D,3,0),IFERROR(VLOOKUP($B269,#REF!,5,0),"")))</f>
        <v xml:space="preserve">M     </v>
      </c>
      <c r="F269" s="284">
        <v>0.53600000000000003</v>
      </c>
      <c r="G269" s="285">
        <f>IF($B269="",IFERROR(VLOOKUP($A269,SERVIÇOS!$A:$F,6,0),IFERROR(VLOOKUP($A269,$C:$J,8,0),"")),IFERROR(VLOOKUP($B269,INSUMOS!$A:$D,4,0),IFERROR(VLOOKUP($B269,#REF!,9,0),"")))</f>
        <v>4.7300000000000004</v>
      </c>
      <c r="H269" s="286">
        <f>ROUND(IF($B269="",IFERROR(VLOOKUP($A269,SERVIÇOS!$A:$F,4,0),IFERROR(VLOOKUP($A269,$C:$J,6,0),)),IFERROR(VLOOKUP($B269,INSUMOS!$A:$D,4,0),IFERROR(VLOOKUP($B269,#REF!,9,0),)))*$F269,2)</f>
        <v>2.54</v>
      </c>
      <c r="I269" s="286">
        <f>ROUND(IF($B269="",IFERROR(VLOOKUP($A269,SERVIÇOS!$A:$F,5,0),IFERROR(VLOOKUP($A269,$C:$J,7,0),)),0)*$F269,2)</f>
        <v>0</v>
      </c>
      <c r="J269" s="287">
        <f t="shared" si="4"/>
        <v>2.54</v>
      </c>
      <c r="K269" s="288"/>
    </row>
    <row r="270" spans="1:11" ht="30">
      <c r="A270" s="279"/>
      <c r="B270" s="280">
        <v>11467</v>
      </c>
      <c r="C270" s="281"/>
      <c r="D270" s="282" t="str">
        <f>IF($B270="",IFERROR(VLOOKUP($A270,SERVIÇOS!$A:$F,2,0),IFERROR(VLOOKUP($A270,$C:$J,2,0),"")),IFERROR(VLOOKUP($B270,INSUMOS!$A:$D,2,0),IFERROR(VLOOKUP($B270,#REF!,2,0),"")))</f>
        <v>FECHADURA DE SOBREPOR TIPO CAIXAO, EM FERRO COM ACABAMENTO RESINADO, SEM MACANETA, SEM CILINDRO, INCLUINDO CHAVE TIPO SIMPLES</v>
      </c>
      <c r="E270" s="283" t="str">
        <f>IF($B270="",IFERROR(VLOOKUP($A270,SERVIÇOS!$A:$F,3,0),IFERROR(VLOOKUP($A270,$C:$J,3,0),"")),IFERROR(VLOOKUP($B270,INSUMOS!$A:$D,3,0),IFERROR(VLOOKUP($B270,#REF!,5,0),"")))</f>
        <v xml:space="preserve">UN    </v>
      </c>
      <c r="F270" s="284">
        <v>5.7999999999999996E-3</v>
      </c>
      <c r="G270" s="285">
        <f>IF($B270="",IFERROR(VLOOKUP($A270,SERVIÇOS!$A:$F,6,0),IFERROR(VLOOKUP($A270,$C:$J,8,0),"")),IFERROR(VLOOKUP($B270,INSUMOS!$A:$D,4,0),IFERROR(VLOOKUP($B270,#REF!,9,0),"")))</f>
        <v>19.239999999999998</v>
      </c>
      <c r="H270" s="286">
        <f>ROUND(IF($B270="",IFERROR(VLOOKUP($A270,SERVIÇOS!$A:$F,4,0),IFERROR(VLOOKUP($A270,$C:$J,6,0),)),IFERROR(VLOOKUP($B270,INSUMOS!$A:$D,4,0),IFERROR(VLOOKUP($B270,#REF!,9,0),)))*$F270,2)</f>
        <v>0.11</v>
      </c>
      <c r="I270" s="286">
        <f>ROUND(IF($B270="",IFERROR(VLOOKUP($A270,SERVIÇOS!$A:$F,5,0),IFERROR(VLOOKUP($A270,$C:$J,7,0),)),0)*$F270,2)</f>
        <v>0</v>
      </c>
      <c r="J270" s="287">
        <f t="shared" si="4"/>
        <v>0.11</v>
      </c>
      <c r="K270" s="288"/>
    </row>
    <row r="271" spans="1:11">
      <c r="A271" s="279"/>
      <c r="B271" s="280">
        <v>10567</v>
      </c>
      <c r="C271" s="281"/>
      <c r="D271" s="282" t="str">
        <f>IF($B271="",IFERROR(VLOOKUP($A271,SERVIÇOS!$A:$F,2,0),IFERROR(VLOOKUP($A271,$C:$J,2,0),"")),IFERROR(VLOOKUP($B271,INSUMOS!$A:$D,2,0),IFERROR(VLOOKUP($B271,#REF!,2,0),"")))</f>
        <v>TABUA *2,5 X 23* CM EM PINUS, MISTA OU EQUIVALENTE DA REGIAO - BRUTA</v>
      </c>
      <c r="E271" s="283" t="str">
        <f>IF($B271="",IFERROR(VLOOKUP($A271,SERVIÇOS!$A:$F,3,0),IFERROR(VLOOKUP($A271,$C:$J,3,0),"")),IFERROR(VLOOKUP($B271,INSUMOS!$A:$D,3,0),IFERROR(VLOOKUP($B271,#REF!,5,0),"")))</f>
        <v xml:space="preserve">M     </v>
      </c>
      <c r="F271" s="284">
        <v>0.25</v>
      </c>
      <c r="G271" s="285">
        <f>IF($B271="",IFERROR(VLOOKUP($A271,SERVIÇOS!$A:$F,6,0),IFERROR(VLOOKUP($A271,$C:$J,8,0),"")),IFERROR(VLOOKUP($B271,INSUMOS!$A:$D,4,0),IFERROR(VLOOKUP($B271,#REF!,9,0),"")))</f>
        <v>6.27</v>
      </c>
      <c r="H271" s="286">
        <f>ROUND(IF($B271="",IFERROR(VLOOKUP($A271,SERVIÇOS!$A:$F,4,0),IFERROR(VLOOKUP($A271,$C:$J,6,0),)),IFERROR(VLOOKUP($B271,INSUMOS!$A:$D,4,0),IFERROR(VLOOKUP($B271,#REF!,9,0),)))*$F271,2)</f>
        <v>1.57</v>
      </c>
      <c r="I271" s="286">
        <f>ROUND(IF($B271="",IFERROR(VLOOKUP($A271,SERVIÇOS!$A:$F,5,0),IFERROR(VLOOKUP($A271,$C:$J,7,0),)),0)*$F271,2)</f>
        <v>0</v>
      </c>
      <c r="J271" s="287">
        <f t="shared" si="4"/>
        <v>1.57</v>
      </c>
      <c r="K271" s="288"/>
    </row>
    <row r="272" spans="1:11" ht="30">
      <c r="A272" s="279"/>
      <c r="B272" s="280">
        <v>2420</v>
      </c>
      <c r="C272" s="281"/>
      <c r="D272" s="282" t="str">
        <f>IF($B272="",IFERROR(VLOOKUP($A272,SERVIÇOS!$A:$F,2,0),IFERROR(VLOOKUP($A272,$C:$J,2,0),"")),IFERROR(VLOOKUP($B272,INSUMOS!$A:$D,2,0),IFERROR(VLOOKUP($B272,#REF!,2,0),"")))</f>
        <v>DOBRADICA EM ACO/FERRO, 3" X 2 1/2", E= 1,9 A 2 MM, SEM ANEL,  CROMADO OU ZINCADO, TAMPA BOLA, COM PARAFUSOS</v>
      </c>
      <c r="E272" s="283" t="str">
        <f>IF($B272="",IFERROR(VLOOKUP($A272,SERVIÇOS!$A:$F,3,0),IFERROR(VLOOKUP($A272,$C:$J,3,0),"")),IFERROR(VLOOKUP($B272,INSUMOS!$A:$D,3,0),IFERROR(VLOOKUP($B272,#REF!,5,0),"")))</f>
        <v xml:space="preserve">UN    </v>
      </c>
      <c r="F272" s="284">
        <v>3.4599999999999999E-2</v>
      </c>
      <c r="G272" s="285">
        <f>IF($B272="",IFERROR(VLOOKUP($A272,SERVIÇOS!$A:$F,6,0),IFERROR(VLOOKUP($A272,$C:$J,8,0),"")),IFERROR(VLOOKUP($B272,INSUMOS!$A:$D,4,0),IFERROR(VLOOKUP($B272,#REF!,9,0),"")))</f>
        <v>7.9</v>
      </c>
      <c r="H272" s="286">
        <f>ROUND(IF($B272="",IFERROR(VLOOKUP($A272,SERVIÇOS!$A:$F,4,0),IFERROR(VLOOKUP($A272,$C:$J,6,0),)),IFERROR(VLOOKUP($B272,INSUMOS!$A:$D,4,0),IFERROR(VLOOKUP($B272,#REF!,9,0),)))*$F272,2)</f>
        <v>0.27</v>
      </c>
      <c r="I272" s="286">
        <f>ROUND(IF($B272="",IFERROR(VLOOKUP($A272,SERVIÇOS!$A:$F,5,0),IFERROR(VLOOKUP($A272,$C:$J,7,0),)),0)*$F272,2)</f>
        <v>0</v>
      </c>
      <c r="J272" s="287">
        <f t="shared" si="4"/>
        <v>0.27</v>
      </c>
      <c r="K272" s="288"/>
    </row>
    <row r="273" spans="1:11">
      <c r="A273" s="279"/>
      <c r="B273" s="280">
        <v>2370</v>
      </c>
      <c r="C273" s="281"/>
      <c r="D273" s="282" t="str">
        <f>IF($B273="",IFERROR(VLOOKUP($A273,SERVIÇOS!$A:$F,2,0),IFERROR(VLOOKUP($A273,$C:$J,2,0),"")),IFERROR(VLOOKUP($B273,INSUMOS!$A:$D,2,0),IFERROR(VLOOKUP($B273,#REF!,2,0),"")))</f>
        <v>DISJUNTOR TIPO NEMA, MONOPOLAR 10 ATE 30A, TENSAO MAXIMA DE 240 V</v>
      </c>
      <c r="E273" s="283" t="str">
        <f>IF($B273="",IFERROR(VLOOKUP($A273,SERVIÇOS!$A:$F,3,0),IFERROR(VLOOKUP($A273,$C:$J,3,0),"")),IFERROR(VLOOKUP($B273,INSUMOS!$A:$D,3,0),IFERROR(VLOOKUP($B273,#REF!,5,0),"")))</f>
        <v xml:space="preserve">UN    </v>
      </c>
      <c r="F273" s="284">
        <v>5.7000000000000002E-3</v>
      </c>
      <c r="G273" s="285">
        <f>IF($B273="",IFERROR(VLOOKUP($A273,SERVIÇOS!$A:$F,6,0),IFERROR(VLOOKUP($A273,$C:$J,8,0),"")),IFERROR(VLOOKUP($B273,INSUMOS!$A:$D,4,0),IFERROR(VLOOKUP($B273,#REF!,9,0),"")))</f>
        <v>13.9</v>
      </c>
      <c r="H273" s="286">
        <f>ROUND(IF($B273="",IFERROR(VLOOKUP($A273,SERVIÇOS!$A:$F,4,0),IFERROR(VLOOKUP($A273,$C:$J,6,0),)),IFERROR(VLOOKUP($B273,INSUMOS!$A:$D,4,0),IFERROR(VLOOKUP($B273,#REF!,9,0),)))*$F273,2)</f>
        <v>0.08</v>
      </c>
      <c r="I273" s="286">
        <f>ROUND(IF($B273="",IFERROR(VLOOKUP($A273,SERVIÇOS!$A:$F,5,0),IFERROR(VLOOKUP($A273,$C:$J,7,0),)),0)*$F273,2)</f>
        <v>0</v>
      </c>
      <c r="J273" s="287">
        <f t="shared" si="4"/>
        <v>0.08</v>
      </c>
      <c r="K273" s="288"/>
    </row>
    <row r="274" spans="1:11">
      <c r="A274" s="279"/>
      <c r="B274" s="280">
        <v>10490</v>
      </c>
      <c r="C274" s="281"/>
      <c r="D274" s="282" t="str">
        <f>IF($B274="",IFERROR(VLOOKUP($A274,SERVIÇOS!$A:$F,2,0),IFERROR(VLOOKUP($A274,$C:$J,2,0),"")),IFERROR(VLOOKUP($B274,INSUMOS!$A:$D,2,0),IFERROR(VLOOKUP($B274,#REF!,2,0),"")))</f>
        <v>VIDRO LISO INCOLOR 2 A 3 MM - SEM COLOCACAO</v>
      </c>
      <c r="E274" s="283" t="str">
        <f>IF($B274="",IFERROR(VLOOKUP($A274,SERVIÇOS!$A:$F,3,0),IFERROR(VLOOKUP($A274,$C:$J,3,0),"")),IFERROR(VLOOKUP($B274,INSUMOS!$A:$D,3,0),IFERROR(VLOOKUP($B274,#REF!,5,0),"")))</f>
        <v xml:space="preserve">M2    </v>
      </c>
      <c r="F274" s="284">
        <v>2.3E-2</v>
      </c>
      <c r="G274" s="285">
        <f>IF($B274="",IFERROR(VLOOKUP($A274,SERVIÇOS!$A:$F,6,0),IFERROR(VLOOKUP($A274,$C:$J,8,0),"")),IFERROR(VLOOKUP($B274,INSUMOS!$A:$D,4,0),IFERROR(VLOOKUP($B274,#REF!,9,0),"")))</f>
        <v>127.5</v>
      </c>
      <c r="H274" s="286">
        <f>ROUND(IF($B274="",IFERROR(VLOOKUP($A274,SERVIÇOS!$A:$F,4,0),IFERROR(VLOOKUP($A274,$C:$J,6,0),)),IFERROR(VLOOKUP($B274,INSUMOS!$A:$D,4,0),IFERROR(VLOOKUP($B274,#REF!,9,0),)))*$F274,2)</f>
        <v>2.93</v>
      </c>
      <c r="I274" s="286">
        <f>ROUND(IF($B274="",IFERROR(VLOOKUP($A274,SERVIÇOS!$A:$F,5,0),IFERROR(VLOOKUP($A274,$C:$J,7,0),)),0)*$F274,2)</f>
        <v>0</v>
      </c>
      <c r="J274" s="287">
        <f t="shared" si="4"/>
        <v>2.93</v>
      </c>
      <c r="K274" s="288"/>
    </row>
    <row r="275" spans="1:11">
      <c r="A275" s="279"/>
      <c r="B275" s="280">
        <v>5075</v>
      </c>
      <c r="C275" s="281"/>
      <c r="D275" s="282" t="str">
        <f>IF($B275="",IFERROR(VLOOKUP($A275,SERVIÇOS!$A:$F,2,0),IFERROR(VLOOKUP($A275,$C:$J,2,0),"")),IFERROR(VLOOKUP($B275,INSUMOS!$A:$D,2,0),IFERROR(VLOOKUP($B275,#REF!,2,0),"")))</f>
        <v>PREGO DE ACO POLIDO COM CABECA 18 X 30 (2 3/4 X 10)</v>
      </c>
      <c r="E275" s="283" t="str">
        <f>IF($B275="",IFERROR(VLOOKUP($A275,SERVIÇOS!$A:$F,3,0),IFERROR(VLOOKUP($A275,$C:$J,3,0),"")),IFERROR(VLOOKUP($B275,INSUMOS!$A:$D,3,0),IFERROR(VLOOKUP($B275,#REF!,5,0),"")))</f>
        <v xml:space="preserve">KG    </v>
      </c>
      <c r="F275" s="284">
        <v>0.1</v>
      </c>
      <c r="G275" s="285">
        <f>IF($B275="",IFERROR(VLOOKUP($A275,SERVIÇOS!$A:$F,6,0),IFERROR(VLOOKUP($A275,$C:$J,8,0),"")),IFERROR(VLOOKUP($B275,INSUMOS!$A:$D,4,0),IFERROR(VLOOKUP($B275,#REF!,9,0),"")))</f>
        <v>20.04</v>
      </c>
      <c r="H275" s="286">
        <f>ROUND(IF($B275="",IFERROR(VLOOKUP($A275,SERVIÇOS!$A:$F,4,0),IFERROR(VLOOKUP($A275,$C:$J,6,0),)),IFERROR(VLOOKUP($B275,INSUMOS!$A:$D,4,0),IFERROR(VLOOKUP($B275,#REF!,9,0),)))*$F275,2)</f>
        <v>2</v>
      </c>
      <c r="I275" s="286">
        <f>ROUND(IF($B275="",IFERROR(VLOOKUP($A275,SERVIÇOS!$A:$F,5,0),IFERROR(VLOOKUP($A275,$C:$J,7,0),)),0)*$F275,2)</f>
        <v>0</v>
      </c>
      <c r="J275" s="287">
        <f t="shared" si="4"/>
        <v>2</v>
      </c>
      <c r="K275" s="288"/>
    </row>
    <row r="276" spans="1:11" ht="45">
      <c r="A276" s="279"/>
      <c r="B276" s="280">
        <v>10555</v>
      </c>
      <c r="C276" s="281"/>
      <c r="D276" s="282" t="str">
        <f>IF($B276="",IFERROR(VLOOKUP($A276,SERVIÇOS!$A:$F,2,0),IFERROR(VLOOKUP($A276,$C:$J,2,0),"")),IFERROR(VLOOKUP($B276,INSUMOS!$A:$D,2,0),IFERROR(VLOOKUP($B276,#REF!,2,0),"")))</f>
        <v>PORTA DE MADEIRA, FOLHA MEDIA (NBR 15930) DE 800 X 2100 MM, DE 35 MM A 40 MM DE ESPESSURA, NUCLEO SEMI-SOLIDO (SARRAFEADO), CAPA LISA EM HDF, ACABAMENTO EM PRIMER PARA PINTURA</v>
      </c>
      <c r="E276" s="283" t="str">
        <f>IF($B276="",IFERROR(VLOOKUP($A276,SERVIÇOS!$A:$F,3,0),IFERROR(VLOOKUP($A276,$C:$J,3,0),"")),IFERROR(VLOOKUP($B276,INSUMOS!$A:$D,3,0),IFERROR(VLOOKUP($B276,#REF!,5,0),"")))</f>
        <v xml:space="preserve">UN    </v>
      </c>
      <c r="F276" s="284">
        <v>1.15E-2</v>
      </c>
      <c r="G276" s="285">
        <f>IF($B276="",IFERROR(VLOOKUP($A276,SERVIÇOS!$A:$F,6,0),IFERROR(VLOOKUP($A276,$C:$J,8,0),"")),IFERROR(VLOOKUP($B276,INSUMOS!$A:$D,4,0),IFERROR(VLOOKUP($B276,#REF!,9,0),"")))</f>
        <v>194.49</v>
      </c>
      <c r="H276" s="286">
        <f>ROUND(IF($B276="",IFERROR(VLOOKUP($A276,SERVIÇOS!$A:$F,4,0),IFERROR(VLOOKUP($A276,$C:$J,6,0),)),IFERROR(VLOOKUP($B276,INSUMOS!$A:$D,4,0),IFERROR(VLOOKUP($B276,#REF!,9,0),)))*$F276,2)</f>
        <v>2.2400000000000002</v>
      </c>
      <c r="I276" s="286">
        <f>ROUND(IF($B276="",IFERROR(VLOOKUP($A276,SERVIÇOS!$A:$F,5,0),IFERROR(VLOOKUP($A276,$C:$J,7,0),)),0)*$F276,2)</f>
        <v>0</v>
      </c>
      <c r="J276" s="287">
        <f t="shared" si="4"/>
        <v>2.2400000000000002</v>
      </c>
      <c r="K276" s="288"/>
    </row>
    <row r="277" spans="1:11">
      <c r="A277" s="279"/>
      <c r="B277" s="280">
        <v>5088</v>
      </c>
      <c r="C277" s="281"/>
      <c r="D277" s="282" t="str">
        <f>IF($B277="",IFERROR(VLOOKUP($A277,SERVIÇOS!$A:$F,2,0),IFERROR(VLOOKUP($A277,$C:$J,2,0),"")),IFERROR(VLOOKUP($B277,INSUMOS!$A:$D,2,0),IFERROR(VLOOKUP($B277,#REF!,2,0),"")))</f>
        <v>PORTA CADEADO EM ACO GALVANIZADO, COMPRIMENTO DE 3  1/2"</v>
      </c>
      <c r="E277" s="283" t="str">
        <f>IF($B277="",IFERROR(VLOOKUP($A277,SERVIÇOS!$A:$F,3,0),IFERROR(VLOOKUP($A277,$C:$J,3,0),"")),IFERROR(VLOOKUP($B277,INSUMOS!$A:$D,3,0),IFERROR(VLOOKUP($B277,#REF!,5,0),"")))</f>
        <v xml:space="preserve">UN    </v>
      </c>
      <c r="F277" s="284">
        <v>5.7999999999999996E-3</v>
      </c>
      <c r="G277" s="285">
        <f>IF($B277="",IFERROR(VLOOKUP($A277,SERVIÇOS!$A:$F,6,0),IFERROR(VLOOKUP($A277,$C:$J,8,0),"")),IFERROR(VLOOKUP($B277,INSUMOS!$A:$D,4,0),IFERROR(VLOOKUP($B277,#REF!,9,0),"")))</f>
        <v>6.03</v>
      </c>
      <c r="H277" s="286">
        <f>ROUND(IF($B277="",IFERROR(VLOOKUP($A277,SERVIÇOS!$A:$F,4,0),IFERROR(VLOOKUP($A277,$C:$J,6,0),)),IFERROR(VLOOKUP($B277,INSUMOS!$A:$D,4,0),IFERROR(VLOOKUP($B277,#REF!,9,0),)))*$F277,2)</f>
        <v>0.03</v>
      </c>
      <c r="I277" s="286">
        <f>ROUND(IF($B277="",IFERROR(VLOOKUP($A277,SERVIÇOS!$A:$F,5,0),IFERROR(VLOOKUP($A277,$C:$J,7,0),)),0)*$F277,2)</f>
        <v>0</v>
      </c>
      <c r="J277" s="287">
        <f t="shared" si="4"/>
        <v>0.03</v>
      </c>
      <c r="K277" s="288"/>
    </row>
    <row r="278" spans="1:11" ht="30">
      <c r="A278" s="279"/>
      <c r="B278" s="280">
        <v>12147</v>
      </c>
      <c r="C278" s="281"/>
      <c r="D278" s="282" t="str">
        <f>IF($B278="",IFERROR(VLOOKUP($A278,SERVIÇOS!$A:$F,2,0),IFERROR(VLOOKUP($A278,$C:$J,2,0),"")),IFERROR(VLOOKUP($B278,INSUMOS!$A:$D,2,0),IFERROR(VLOOKUP($B278,#REF!,2,0),"")))</f>
        <v>TOMADA 2P+T 10A, 250V, CONJUNTO MONTADO PARA SOBREPOR 4" X 2" (CAIXA + MODULO)</v>
      </c>
      <c r="E278" s="283" t="str">
        <f>IF($B278="",IFERROR(VLOOKUP($A278,SERVIÇOS!$A:$F,3,0),IFERROR(VLOOKUP($A278,$C:$J,3,0),"")),IFERROR(VLOOKUP($B278,INSUMOS!$A:$D,3,0),IFERROR(VLOOKUP($B278,#REF!,5,0),"")))</f>
        <v xml:space="preserve">UN    </v>
      </c>
      <c r="F278" s="284">
        <v>5.7000000000000002E-3</v>
      </c>
      <c r="G278" s="285">
        <f>IF($B278="",IFERROR(VLOOKUP($A278,SERVIÇOS!$A:$F,6,0),IFERROR(VLOOKUP($A278,$C:$J,8,0),"")),IFERROR(VLOOKUP($B278,INSUMOS!$A:$D,4,0),IFERROR(VLOOKUP($B278,#REF!,9,0),"")))</f>
        <v>18.77</v>
      </c>
      <c r="H278" s="286">
        <f>ROUND(IF($B278="",IFERROR(VLOOKUP($A278,SERVIÇOS!$A:$F,4,0),IFERROR(VLOOKUP($A278,$C:$J,6,0),)),IFERROR(VLOOKUP($B278,INSUMOS!$A:$D,4,0),IFERROR(VLOOKUP($B278,#REF!,9,0),)))*$F278,2)</f>
        <v>0.11</v>
      </c>
      <c r="I278" s="286">
        <f>ROUND(IF($B278="",IFERROR(VLOOKUP($A278,SERVIÇOS!$A:$F,5,0),IFERROR(VLOOKUP($A278,$C:$J,7,0),)),0)*$F278,2)</f>
        <v>0</v>
      </c>
      <c r="J278" s="287">
        <f t="shared" si="4"/>
        <v>0.11</v>
      </c>
      <c r="K278" s="288"/>
    </row>
    <row r="279" spans="1:11" ht="30">
      <c r="A279" s="279"/>
      <c r="B279" s="280">
        <v>1607</v>
      </c>
      <c r="C279" s="281"/>
      <c r="D279" s="282" t="str">
        <f>IF($B279="",IFERROR(VLOOKUP($A279,SERVIÇOS!$A:$F,2,0),IFERROR(VLOOKUP($A279,$C:$J,2,0),"")),IFERROR(VLOOKUP($B279,INSUMOS!$A:$D,2,0),IFERROR(VLOOKUP($B279,#REF!,2,0),"")))</f>
        <v>CONJUNTO ARRUELAS DE VEDACAO 5/16" PARA TELHA FIBROCIMENTO (UMA ARRUELA METALICA E UMA ARRUELA PVC - CONICAS)</v>
      </c>
      <c r="E279" s="283" t="str">
        <f>IF($B279="",IFERROR(VLOOKUP($A279,SERVIÇOS!$A:$F,3,0),IFERROR(VLOOKUP($A279,$C:$J,3,0),"")),IFERROR(VLOOKUP($B279,INSUMOS!$A:$D,3,0),IFERROR(VLOOKUP($B279,#REF!,5,0),"")))</f>
        <v xml:space="preserve">CJ    </v>
      </c>
      <c r="F279" s="284">
        <v>0.214</v>
      </c>
      <c r="G279" s="285">
        <f>IF($B279="",IFERROR(VLOOKUP($A279,SERVIÇOS!$A:$F,6,0),IFERROR(VLOOKUP($A279,$C:$J,8,0),"")),IFERROR(VLOOKUP($B279,INSUMOS!$A:$D,4,0),IFERROR(VLOOKUP($B279,#REF!,9,0),"")))</f>
        <v>0.2</v>
      </c>
      <c r="H279" s="286">
        <f>ROUND(IF($B279="",IFERROR(VLOOKUP($A279,SERVIÇOS!$A:$F,4,0),IFERROR(VLOOKUP($A279,$C:$J,6,0),)),IFERROR(VLOOKUP($B279,INSUMOS!$A:$D,4,0),IFERROR(VLOOKUP($B279,#REF!,9,0),)))*$F279,2)</f>
        <v>0.04</v>
      </c>
      <c r="I279" s="286">
        <f>ROUND(IF($B279="",IFERROR(VLOOKUP($A279,SERVIÇOS!$A:$F,5,0),IFERROR(VLOOKUP($A279,$C:$J,7,0),)),0)*$F279,2)</f>
        <v>0</v>
      </c>
      <c r="J279" s="287">
        <f t="shared" si="4"/>
        <v>0.04</v>
      </c>
      <c r="K279" s="288"/>
    </row>
    <row r="280" spans="1:11" ht="30">
      <c r="A280" s="279"/>
      <c r="B280" s="280">
        <v>12128</v>
      </c>
      <c r="C280" s="281"/>
      <c r="D280" s="282" t="str">
        <f>IF($B280="",IFERROR(VLOOKUP($A280,SERVIÇOS!$A:$F,2,0),IFERROR(VLOOKUP($A280,$C:$J,2,0),"")),IFERROR(VLOOKUP($B280,INSUMOS!$A:$D,2,0),IFERROR(VLOOKUP($B280,#REF!,2,0),"")))</f>
        <v>INTERRUPTOR SIMPLES 10A, 250V, CONJUNTO MONTADO PARA SOBREPOR 4" X 2" (CAIXA + MODULO)</v>
      </c>
      <c r="E280" s="283" t="str">
        <f>IF($B280="",IFERROR(VLOOKUP($A280,SERVIÇOS!$A:$F,3,0),IFERROR(VLOOKUP($A280,$C:$J,3,0),"")),IFERROR(VLOOKUP($B280,INSUMOS!$A:$D,3,0),IFERROR(VLOOKUP($B280,#REF!,5,0),"")))</f>
        <v xml:space="preserve">UN    </v>
      </c>
      <c r="F280" s="284">
        <v>1.15E-2</v>
      </c>
      <c r="G280" s="285">
        <f>IF($B280="",IFERROR(VLOOKUP($A280,SERVIÇOS!$A:$F,6,0),IFERROR(VLOOKUP($A280,$C:$J,8,0),"")),IFERROR(VLOOKUP($B280,INSUMOS!$A:$D,4,0),IFERROR(VLOOKUP($B280,#REF!,9,0),"")))</f>
        <v>12.63</v>
      </c>
      <c r="H280" s="286">
        <f>ROUND(IF($B280="",IFERROR(VLOOKUP($A280,SERVIÇOS!$A:$F,4,0),IFERROR(VLOOKUP($A280,$C:$J,6,0),)),IFERROR(VLOOKUP($B280,INSUMOS!$A:$D,4,0),IFERROR(VLOOKUP($B280,#REF!,9,0),)))*$F280,2)</f>
        <v>0.15</v>
      </c>
      <c r="I280" s="286">
        <f>ROUND(IF($B280="",IFERROR(VLOOKUP($A280,SERVIÇOS!$A:$F,5,0),IFERROR(VLOOKUP($A280,$C:$J,7,0),)),0)*$F280,2)</f>
        <v>0</v>
      </c>
      <c r="J280" s="287">
        <f t="shared" si="4"/>
        <v>0.15</v>
      </c>
      <c r="K280" s="288"/>
    </row>
    <row r="281" spans="1:11">
      <c r="A281" s="279"/>
      <c r="B281" s="280">
        <v>4448</v>
      </c>
      <c r="C281" s="281"/>
      <c r="D281" s="282" t="str">
        <f>IF($B281="",IFERROR(VLOOKUP($A281,SERVIÇOS!$A:$F,2,0),IFERROR(VLOOKUP($A281,$C:$J,2,0),"")),IFERROR(VLOOKUP($B281,INSUMOS!$A:$D,2,0),IFERROR(VLOOKUP($B281,#REF!,2,0),"")))</f>
        <v>VIGA *7,5 X 15 CM EM PINUS, MISTA OU EQUIVALENTE DA REGIAO - BRUTA</v>
      </c>
      <c r="E281" s="283" t="str">
        <f>IF($B281="",IFERROR(VLOOKUP($A281,SERVIÇOS!$A:$F,3,0),IFERROR(VLOOKUP($A281,$C:$J,3,0),"")),IFERROR(VLOOKUP($B281,INSUMOS!$A:$D,3,0),IFERROR(VLOOKUP($B281,#REF!,5,0),"")))</f>
        <v xml:space="preserve">M     </v>
      </c>
      <c r="F281" s="284">
        <v>0.7</v>
      </c>
      <c r="G281" s="285">
        <f>IF($B281="",IFERROR(VLOOKUP($A281,SERVIÇOS!$A:$F,6,0),IFERROR(VLOOKUP($A281,$C:$J,8,0),"")),IFERROR(VLOOKUP($B281,INSUMOS!$A:$D,4,0),IFERROR(VLOOKUP($B281,#REF!,9,0),"")))</f>
        <v>14.69</v>
      </c>
      <c r="H281" s="286">
        <f>ROUND(IF($B281="",IFERROR(VLOOKUP($A281,SERVIÇOS!$A:$F,4,0),IFERROR(VLOOKUP($A281,$C:$J,6,0),)),IFERROR(VLOOKUP($B281,INSUMOS!$A:$D,4,0),IFERROR(VLOOKUP($B281,#REF!,9,0),)))*$F281,2)</f>
        <v>10.28</v>
      </c>
      <c r="I281" s="286">
        <f>ROUND(IF($B281="",IFERROR(VLOOKUP($A281,SERVIÇOS!$A:$F,5,0),IFERROR(VLOOKUP($A281,$C:$J,7,0),)),0)*$F281,2)</f>
        <v>0</v>
      </c>
      <c r="J281" s="287">
        <f t="shared" si="4"/>
        <v>10.28</v>
      </c>
      <c r="K281" s="288"/>
    </row>
    <row r="282" spans="1:11" ht="30">
      <c r="A282" s="279"/>
      <c r="B282" s="280">
        <v>4491</v>
      </c>
      <c r="C282" s="281"/>
      <c r="D282" s="282" t="str">
        <f>IF($B282="",IFERROR(VLOOKUP($A282,SERVIÇOS!$A:$F,2,0),IFERROR(VLOOKUP($A282,$C:$J,2,0),"")),IFERROR(VLOOKUP($B282,INSUMOS!$A:$D,2,0),IFERROR(VLOOKUP($B282,#REF!,2,0),"")))</f>
        <v>PONTALETE *7,5 X 7,5* CM EM PINUS, MISTA OU EQUIVALENTE DA REGIAO - BRUTA</v>
      </c>
      <c r="E282" s="283" t="str">
        <f>IF($B282="",IFERROR(VLOOKUP($A282,SERVIÇOS!$A:$F,3,0),IFERROR(VLOOKUP($A282,$C:$J,3,0),"")),IFERROR(VLOOKUP($B282,INSUMOS!$A:$D,3,0),IFERROR(VLOOKUP($B282,#REF!,5,0),"")))</f>
        <v xml:space="preserve">M     </v>
      </c>
      <c r="F282" s="284">
        <v>0.9</v>
      </c>
      <c r="G282" s="285">
        <f>IF($B282="",IFERROR(VLOOKUP($A282,SERVIÇOS!$A:$F,6,0),IFERROR(VLOOKUP($A282,$C:$J,8,0),"")),IFERROR(VLOOKUP($B282,INSUMOS!$A:$D,4,0),IFERROR(VLOOKUP($B282,#REF!,9,0),"")))</f>
        <v>5.55</v>
      </c>
      <c r="H282" s="286">
        <f>ROUND(IF($B282="",IFERROR(VLOOKUP($A282,SERVIÇOS!$A:$F,4,0),IFERROR(VLOOKUP($A282,$C:$J,6,0),)),IFERROR(VLOOKUP($B282,INSUMOS!$A:$D,4,0),IFERROR(VLOOKUP($B282,#REF!,9,0),)))*$F282,2)</f>
        <v>5</v>
      </c>
      <c r="I282" s="286">
        <f>ROUND(IF($B282="",IFERROR(VLOOKUP($A282,SERVIÇOS!$A:$F,5,0),IFERROR(VLOOKUP($A282,$C:$J,7,0),)),0)*$F282,2)</f>
        <v>0</v>
      </c>
      <c r="J282" s="287">
        <f t="shared" si="4"/>
        <v>5</v>
      </c>
      <c r="K282" s="288"/>
    </row>
    <row r="283" spans="1:11" ht="30">
      <c r="A283" s="279"/>
      <c r="B283" s="280">
        <v>4777</v>
      </c>
      <c r="C283" s="281"/>
      <c r="D283" s="282" t="str">
        <f>IF($B283="",IFERROR(VLOOKUP($A283,SERVIÇOS!$A:$F,2,0),IFERROR(VLOOKUP($A283,$C:$J,2,0),"")),IFERROR(VLOOKUP($B283,INSUMOS!$A:$D,2,0),IFERROR(VLOOKUP($B283,#REF!,2,0),"")))</f>
        <v>CANTONEIRA ACO ABAS IGUAIS (QUALQUER BITOLA), ESPESSURA ENTRE 1/8" E 1/4"</v>
      </c>
      <c r="E283" s="283" t="str">
        <f>IF($B283="",IFERROR(VLOOKUP($A283,SERVIÇOS!$A:$F,3,0),IFERROR(VLOOKUP($A283,$C:$J,3,0),"")),IFERROR(VLOOKUP($B283,INSUMOS!$A:$D,3,0),IFERROR(VLOOKUP($B283,#REF!,5,0),"")))</f>
        <v xml:space="preserve">KG    </v>
      </c>
      <c r="F283" s="284">
        <v>0.30299999999999999</v>
      </c>
      <c r="G283" s="285">
        <f>IF($B283="",IFERROR(VLOOKUP($A283,SERVIÇOS!$A:$F,6,0),IFERROR(VLOOKUP($A283,$C:$J,8,0),"")),IFERROR(VLOOKUP($B283,INSUMOS!$A:$D,4,0),IFERROR(VLOOKUP($B283,#REF!,9,0),"")))</f>
        <v>13.64</v>
      </c>
      <c r="H283" s="286">
        <f>ROUND(IF($B283="",IFERROR(VLOOKUP($A283,SERVIÇOS!$A:$F,4,0),IFERROR(VLOOKUP($A283,$C:$J,6,0),)),IFERROR(VLOOKUP($B283,INSUMOS!$A:$D,4,0),IFERROR(VLOOKUP($B283,#REF!,9,0),)))*$F283,2)</f>
        <v>4.13</v>
      </c>
      <c r="I283" s="286">
        <f>ROUND(IF($B283="",IFERROR(VLOOKUP($A283,SERVIÇOS!$A:$F,5,0),IFERROR(VLOOKUP($A283,$C:$J,7,0),)),0)*$F283,2)</f>
        <v>0</v>
      </c>
      <c r="J283" s="287">
        <f t="shared" si="4"/>
        <v>4.13</v>
      </c>
      <c r="K283" s="288"/>
    </row>
    <row r="284" spans="1:11">
      <c r="A284" s="279"/>
      <c r="B284" s="280">
        <v>12296</v>
      </c>
      <c r="C284" s="281"/>
      <c r="D284" s="282" t="str">
        <f>IF($B284="",IFERROR(VLOOKUP($A284,SERVIÇOS!$A:$F,2,0),IFERROR(VLOOKUP($A284,$C:$J,2,0),"")),IFERROR(VLOOKUP($B284,INSUMOS!$A:$D,2,0),IFERROR(VLOOKUP($B284,#REF!,2,0),"")))</f>
        <v>SOQUETE DE PORCELANA BASE E27, FIXO DE TETO, PARA LAMPADAS</v>
      </c>
      <c r="E284" s="283" t="str">
        <f>IF($B284="",IFERROR(VLOOKUP($A284,SERVIÇOS!$A:$F,3,0),IFERROR(VLOOKUP($A284,$C:$J,3,0),"")),IFERROR(VLOOKUP($B284,INSUMOS!$A:$D,3,0),IFERROR(VLOOKUP($B284,#REF!,5,0),"")))</f>
        <v xml:space="preserve">UN    </v>
      </c>
      <c r="F284" s="284">
        <v>4.6100000000000002E-2</v>
      </c>
      <c r="G284" s="285">
        <f>IF($B284="",IFERROR(VLOOKUP($A284,SERVIÇOS!$A:$F,6,0),IFERROR(VLOOKUP($A284,$C:$J,8,0),"")),IFERROR(VLOOKUP($B284,INSUMOS!$A:$D,4,0),IFERROR(VLOOKUP($B284,#REF!,9,0),"")))</f>
        <v>4.28</v>
      </c>
      <c r="H284" s="286">
        <f>ROUND(IF($B284="",IFERROR(VLOOKUP($A284,SERVIÇOS!$A:$F,4,0),IFERROR(VLOOKUP($A284,$C:$J,6,0),)),IFERROR(VLOOKUP($B284,INSUMOS!$A:$D,4,0),IFERROR(VLOOKUP($B284,#REF!,9,0),)))*$F284,2)</f>
        <v>0.2</v>
      </c>
      <c r="I284" s="286">
        <f>ROUND(IF($B284="",IFERROR(VLOOKUP($A284,SERVIÇOS!$A:$F,5,0),IFERROR(VLOOKUP($A284,$C:$J,7,0),)),0)*$F284,2)</f>
        <v>0</v>
      </c>
      <c r="J284" s="287">
        <f t="shared" si="4"/>
        <v>0.2</v>
      </c>
      <c r="K284" s="288"/>
    </row>
    <row r="285" spans="1:11" ht="45">
      <c r="A285" s="279"/>
      <c r="B285" s="280">
        <v>5085</v>
      </c>
      <c r="C285" s="281"/>
      <c r="D285" s="282" t="str">
        <f>IF($B285="",IFERROR(VLOOKUP($A285,SERVIÇOS!$A:$F,2,0),IFERROR(VLOOKUP($A285,$C:$J,2,0),"")),IFERROR(VLOOKUP($B285,INSUMOS!$A:$D,2,0),IFERROR(VLOOKUP($B285,#REF!,2,0),"")))</f>
        <v>CADEADO SIMPLES, CORPO EM LATAO MACICO, COM LARGURA DE 35 MM E ALTURA DE APROX 30 MM, HASTE CEMENTADA (NAO LONGA), EM ACO TEMPERADO COM DIAMETRO DE APROX 6,0 MM, INCLUINDO 2 CHAVES</v>
      </c>
      <c r="E285" s="283" t="str">
        <f>IF($B285="",IFERROR(VLOOKUP($A285,SERVIÇOS!$A:$F,3,0),IFERROR(VLOOKUP($A285,$C:$J,3,0),"")),IFERROR(VLOOKUP($B285,INSUMOS!$A:$D,3,0),IFERROR(VLOOKUP($B285,#REF!,5,0),"")))</f>
        <v xml:space="preserve">UN    </v>
      </c>
      <c r="F285" s="284">
        <v>5.7999999999999996E-3</v>
      </c>
      <c r="G285" s="285">
        <f>IF($B285="",IFERROR(VLOOKUP($A285,SERVIÇOS!$A:$F,6,0),IFERROR(VLOOKUP($A285,$C:$J,8,0),"")),IFERROR(VLOOKUP($B285,INSUMOS!$A:$D,4,0),IFERROR(VLOOKUP($B285,#REF!,9,0),"")))</f>
        <v>26.79</v>
      </c>
      <c r="H285" s="286">
        <f>ROUND(IF($B285="",IFERROR(VLOOKUP($A285,SERVIÇOS!$A:$F,4,0),IFERROR(VLOOKUP($A285,$C:$J,6,0),)),IFERROR(VLOOKUP($B285,INSUMOS!$A:$D,4,0),IFERROR(VLOOKUP($B285,#REF!,9,0),)))*$F285,2)</f>
        <v>0.16</v>
      </c>
      <c r="I285" s="286">
        <f>ROUND(IF($B285="",IFERROR(VLOOKUP($A285,SERVIÇOS!$A:$F,5,0),IFERROR(VLOOKUP($A285,$C:$J,7,0),)),0)*$F285,2)</f>
        <v>0</v>
      </c>
      <c r="J285" s="287">
        <f t="shared" si="4"/>
        <v>0.16</v>
      </c>
      <c r="K285" s="288"/>
    </row>
    <row r="286" spans="1:11">
      <c r="A286" s="279" t="s">
        <v>749</v>
      </c>
      <c r="B286" s="280"/>
      <c r="C286" s="281"/>
      <c r="D286" s="282" t="str">
        <f>IF($B286="",IFERROR(VLOOKUP($A286,SERVIÇOS!$A:$F,2,0),IFERROR(VLOOKUP($A286,$C:$J,2,0),"")),IFERROR(VLOOKUP($B286,INSUMOS!$A:$D,2,0),IFERROR(VLOOKUP($B286,#REF!,2,0),"")))</f>
        <v>PINHO DE TERCEIRA 1" X 12" E 1" X 9"</v>
      </c>
      <c r="E286" s="283" t="str">
        <f>IF($B286="",IFERROR(VLOOKUP($A286,SERVIÇOS!$A:$F,3,0),IFERROR(VLOOKUP($A286,$C:$J,3,0),"")),IFERROR(VLOOKUP($B286,INSUMOS!$A:$D,3,0),IFERROR(VLOOKUP($B286,#REF!,5,0),"")))</f>
        <v>M2</v>
      </c>
      <c r="F286" s="284">
        <v>1.02</v>
      </c>
      <c r="G286" s="285">
        <f>IF($B286="",IFERROR(VLOOKUP($A286,SERVIÇOS!$A:$F,6,0),IFERROR(VLOOKUP($A286,$C:$J,8,0),"")),IFERROR(VLOOKUP($B286,INSUMOS!$A:$D,4,0),IFERROR(VLOOKUP($B286,#REF!,9,0),"")))</f>
        <v>74.349999999999994</v>
      </c>
      <c r="H286" s="286">
        <f>ROUND(IF($B286="",IFERROR(VLOOKUP($A286,SERVIÇOS!$A:$F,4,0),IFERROR(VLOOKUP($A286,$C:$J,6,0),)),IFERROR(VLOOKUP($B286,INSUMOS!$A:$D,4,0),IFERROR(VLOOKUP($B286,#REF!,9,0),)))*$F286,2)</f>
        <v>75.84</v>
      </c>
      <c r="I286" s="286">
        <f>ROUND(IF($B286="",IFERROR(VLOOKUP($A286,SERVIÇOS!$A:$F,5,0),IFERROR(VLOOKUP($A286,$C:$J,7,0),)),0)*$F286,2)</f>
        <v>0</v>
      </c>
      <c r="J286" s="287">
        <f t="shared" si="4"/>
        <v>75.84</v>
      </c>
      <c r="K286" s="288"/>
    </row>
    <row r="287" spans="1:11">
      <c r="A287" s="279" t="s">
        <v>750</v>
      </c>
      <c r="B287" s="280"/>
      <c r="C287" s="281"/>
      <c r="D287" s="282" t="str">
        <f>IF($B287="",IFERROR(VLOOKUP($A287,SERVIÇOS!$A:$F,2,0),IFERROR(VLOOKUP($A287,$C:$J,2,0),"")),IFERROR(VLOOKUP($B287,INSUMOS!$A:$D,2,0),IFERROR(VLOOKUP($B287,#REF!,2,0),"")))</f>
        <v>LANCAMENTO/APLICACAO MANUAL DE CONCRETO EM ESTRUTURAS</v>
      </c>
      <c r="E287" s="283" t="str">
        <f>IF($B287="",IFERROR(VLOOKUP($A287,SERVIÇOS!$A:$F,3,0),IFERROR(VLOOKUP($A287,$C:$J,3,0),"")),IFERROR(VLOOKUP($B287,INSUMOS!$A:$D,3,0),IFERROR(VLOOKUP($B287,#REF!,5,0),"")))</f>
        <v>M3</v>
      </c>
      <c r="F287" s="284">
        <v>1.4999999999999999E-2</v>
      </c>
      <c r="G287" s="285">
        <f>IF($B287="",IFERROR(VLOOKUP($A287,SERVIÇOS!$A:$F,6,0),IFERROR(VLOOKUP($A287,$C:$J,8,0),"")),IFERROR(VLOOKUP($B287,INSUMOS!$A:$D,4,0),IFERROR(VLOOKUP($B287,#REF!,9,0),"")))</f>
        <v>1077.45</v>
      </c>
      <c r="H287" s="286">
        <f>ROUND(IF($B287="",IFERROR(VLOOKUP($A287,SERVIÇOS!$A:$F,4,0),IFERROR(VLOOKUP($A287,$C:$J,6,0),)),IFERROR(VLOOKUP($B287,INSUMOS!$A:$D,4,0),IFERROR(VLOOKUP($B287,#REF!,9,0),)))*$F287,2)</f>
        <v>15.67</v>
      </c>
      <c r="I287" s="286">
        <f>ROUND(IF($B287="",IFERROR(VLOOKUP($A287,SERVIÇOS!$A:$F,5,0),IFERROR(VLOOKUP($A287,$C:$J,7,0),)),0)*$F287,2)</f>
        <v>0.49</v>
      </c>
      <c r="J287" s="287">
        <f t="shared" si="4"/>
        <v>16.16</v>
      </c>
      <c r="K287" s="288"/>
    </row>
    <row r="288" spans="1:11">
      <c r="A288" s="279" t="s">
        <v>751</v>
      </c>
      <c r="B288" s="280"/>
      <c r="C288" s="281"/>
      <c r="D288" s="282" t="str">
        <f>IF($B288="",IFERROR(VLOOKUP($A288,SERVIÇOS!$A:$F,2,0),IFERROR(VLOOKUP($A288,$C:$J,2,0),"")),IFERROR(VLOOKUP($B288,INSUMOS!$A:$D,2,0),IFERROR(VLOOKUP($B288,#REF!,2,0),"")))</f>
        <v>CONCRETO FCK=15MPA, PREPARO COM BETONEIRA, SEM LANCAMENTO</v>
      </c>
      <c r="E288" s="283" t="str">
        <f>IF($B288="",IFERROR(VLOOKUP($A288,SERVIÇOS!$A:$F,3,0),IFERROR(VLOOKUP($A288,$C:$J,3,0),"")),IFERROR(VLOOKUP($B288,INSUMOS!$A:$D,3,0),IFERROR(VLOOKUP($B288,#REF!,5,0),"")))</f>
        <v>M3</v>
      </c>
      <c r="F288" s="284">
        <v>1.4999999999999999E-2</v>
      </c>
      <c r="G288" s="285">
        <f>IF($B288="",IFERROR(VLOOKUP($A288,SERVIÇOS!$A:$F,6,0),IFERROR(VLOOKUP($A288,$C:$J,8,0),"")),IFERROR(VLOOKUP($B288,INSUMOS!$A:$D,4,0),IFERROR(VLOOKUP($B288,#REF!,9,0),"")))</f>
        <v>427.3</v>
      </c>
      <c r="H288" s="286">
        <f>ROUND(IF($B288="",IFERROR(VLOOKUP($A288,SERVIÇOS!$A:$F,4,0),IFERROR(VLOOKUP($A288,$C:$J,6,0),)),IFERROR(VLOOKUP($B288,INSUMOS!$A:$D,4,0),IFERROR(VLOOKUP($B288,#REF!,9,0),)))*$F288,2)</f>
        <v>5.22</v>
      </c>
      <c r="I288" s="286">
        <f>ROUND(IF($B288="",IFERROR(VLOOKUP($A288,SERVIÇOS!$A:$F,5,0),IFERROR(VLOOKUP($A288,$C:$J,7,0),)),0)*$F288,2)</f>
        <v>1.19</v>
      </c>
      <c r="J288" s="287">
        <f t="shared" si="4"/>
        <v>6.41</v>
      </c>
      <c r="K288" s="288"/>
    </row>
    <row r="289" spans="1:11" s="3" customFormat="1" ht="31.5">
      <c r="A289" s="271"/>
      <c r="B289" s="271"/>
      <c r="C289" s="272" t="s">
        <v>749</v>
      </c>
      <c r="D289" s="273" t="s">
        <v>752</v>
      </c>
      <c r="E289" s="274" t="s">
        <v>704</v>
      </c>
      <c r="F289" s="275"/>
      <c r="G289" s="276"/>
      <c r="H289" s="277">
        <f>ROUND(SUM(H290:H291),2)</f>
        <v>74.349999999999994</v>
      </c>
      <c r="I289" s="277">
        <f>ROUND(SUM(I290:I291),2)</f>
        <v>0</v>
      </c>
      <c r="J289" s="277">
        <f t="shared" si="4"/>
        <v>74.349999999999994</v>
      </c>
      <c r="K289" s="290"/>
    </row>
    <row r="290" spans="1:11">
      <c r="A290" s="279"/>
      <c r="B290" s="280">
        <v>10567</v>
      </c>
      <c r="C290" s="281"/>
      <c r="D290" s="282" t="str">
        <f>IF($B290="",IFERROR(VLOOKUP($A290,SERVIÇOS!$A:$F,2,0),IFERROR(VLOOKUP($A290,$C:$J,2,0),"")),IFERROR(VLOOKUP($B290,INSUMOS!$A:$D,2,0),IFERROR(VLOOKUP($B290,#REF!,2,0),"")))</f>
        <v>TABUA *2,5 X 23* CM EM PINUS, MISTA OU EQUIVALENTE DA REGIAO - BRUTA</v>
      </c>
      <c r="E290" s="283" t="str">
        <f>IF($B290="",IFERROR(VLOOKUP($A290,SERVIÇOS!$A:$F,3,0),IFERROR(VLOOKUP($A290,$C:$J,3,0),"")),IFERROR(VLOOKUP($B290,INSUMOS!$A:$D,3,0),IFERROR(VLOOKUP($B290,#REF!,5,0),"")))</f>
        <v xml:space="preserve">M     </v>
      </c>
      <c r="F290" s="284">
        <v>2.2749999999999999</v>
      </c>
      <c r="G290" s="285">
        <f>IF($B290="",IFERROR(VLOOKUP($A290,SERVIÇOS!$A:$F,6,0),IFERROR(VLOOKUP($A290,$C:$J,8,0),"")),IFERROR(VLOOKUP($B290,INSUMOS!$A:$D,4,0),IFERROR(VLOOKUP($B290,#REF!,9,0),"")))</f>
        <v>6.27</v>
      </c>
      <c r="H290" s="286">
        <f>ROUND(IF($B290="",IFERROR(VLOOKUP($A290,SERVIÇOS!$A:$F,4,0),IFERROR(VLOOKUP($A290,$C:$J,6,0),)),IFERROR(VLOOKUP($B290,INSUMOS!$A:$D,4,0),IFERROR(VLOOKUP($B290,#REF!,9,0),)))*$F290,2)</f>
        <v>14.26</v>
      </c>
      <c r="I290" s="286">
        <f>ROUND(IF($B290="",IFERROR(VLOOKUP($A290,SERVIÇOS!$A:$F,5,0),IFERROR(VLOOKUP($A290,$C:$J,7,0),)),0)*$F290,2)</f>
        <v>0</v>
      </c>
      <c r="J290" s="287">
        <f t="shared" si="4"/>
        <v>14.26</v>
      </c>
      <c r="K290" s="288"/>
    </row>
    <row r="291" spans="1:11" ht="30">
      <c r="A291" s="279"/>
      <c r="B291" s="280">
        <v>6189</v>
      </c>
      <c r="C291" s="281"/>
      <c r="D291" s="282" t="str">
        <f>IF($B291="",IFERROR(VLOOKUP($A291,SERVIÇOS!$A:$F,2,0),IFERROR(VLOOKUP($A291,$C:$J,2,0),"")),IFERROR(VLOOKUP($B291,INSUMOS!$A:$D,2,0),IFERROR(VLOOKUP($B291,#REF!,2,0),"")))</f>
        <v>TABUA NAO APARELHADA *2,5 X 30* CM, EM MACARANDUBA, ANGELIM OU EQUIVALENTE DA REGIAO - BRUTA</v>
      </c>
      <c r="E291" s="283" t="str">
        <f>IF($B291="",IFERROR(VLOOKUP($A291,SERVIÇOS!$A:$F,3,0),IFERROR(VLOOKUP($A291,$C:$J,3,0),"")),IFERROR(VLOOKUP($B291,INSUMOS!$A:$D,3,0),IFERROR(VLOOKUP($B291,#REF!,5,0),"")))</f>
        <v xml:space="preserve">M     </v>
      </c>
      <c r="F291" s="284">
        <v>1.665</v>
      </c>
      <c r="G291" s="285">
        <f>IF($B291="",IFERROR(VLOOKUP($A291,SERVIÇOS!$A:$F,6,0),IFERROR(VLOOKUP($A291,$C:$J,8,0),"")),IFERROR(VLOOKUP($B291,INSUMOS!$A:$D,4,0),IFERROR(VLOOKUP($B291,#REF!,9,0),"")))</f>
        <v>36.090000000000003</v>
      </c>
      <c r="H291" s="286">
        <f>ROUND(IF($B291="",IFERROR(VLOOKUP($A291,SERVIÇOS!$A:$F,4,0),IFERROR(VLOOKUP($A291,$C:$J,6,0),)),IFERROR(VLOOKUP($B291,INSUMOS!$A:$D,4,0),IFERROR(VLOOKUP($B291,#REF!,9,0),)))*$F291,2)</f>
        <v>60.09</v>
      </c>
      <c r="I291" s="286">
        <f>ROUND(IF($B291="",IFERROR(VLOOKUP($A291,SERVIÇOS!$A:$F,5,0),IFERROR(VLOOKUP($A291,$C:$J,7,0),)),0)*$F291,2)</f>
        <v>0</v>
      </c>
      <c r="J291" s="287">
        <f t="shared" si="4"/>
        <v>60.09</v>
      </c>
      <c r="K291" s="288"/>
    </row>
    <row r="292" spans="1:11" s="3" customFormat="1" ht="31.5">
      <c r="A292" s="271"/>
      <c r="B292" s="271"/>
      <c r="C292" s="272" t="s">
        <v>750</v>
      </c>
      <c r="D292" s="273" t="s">
        <v>753</v>
      </c>
      <c r="E292" s="274" t="s">
        <v>702</v>
      </c>
      <c r="F292" s="275"/>
      <c r="G292" s="276"/>
      <c r="H292" s="277">
        <f>ROUND(SUM(H293:H296),2)</f>
        <v>1044.97</v>
      </c>
      <c r="I292" s="277">
        <f>ROUND(SUM(I293:I296),2)</f>
        <v>32.479999999999997</v>
      </c>
      <c r="J292" s="277">
        <f t="shared" si="4"/>
        <v>1077.45</v>
      </c>
      <c r="K292" s="290"/>
    </row>
    <row r="293" spans="1:11" ht="30">
      <c r="A293" s="279"/>
      <c r="B293" s="280">
        <v>39400</v>
      </c>
      <c r="C293" s="281"/>
      <c r="D293" s="282" t="str">
        <f>IF($B293="",IFERROR(VLOOKUP($A293,SERVIÇOS!$A:$F,2,0),IFERROR(VLOOKUP($A293,$C:$J,2,0),"")),IFERROR(VLOOKUP($B293,INSUMOS!$A:$D,2,0),IFERROR(VLOOKUP($B293,#REF!,2,0),"")))</f>
        <v>VIBRADOR DE IMERSAO, COM PONTEIRA DE *45* MM, MANGOTE DE 5 M, SEM MOTOR.</v>
      </c>
      <c r="E293" s="283" t="str">
        <f>IF($B293="",IFERROR(VLOOKUP($A293,SERVIÇOS!$A:$F,3,0),IFERROR(VLOOKUP($A293,$C:$J,3,0),"")),IFERROR(VLOOKUP($B293,INSUMOS!$A:$D,3,0),IFERROR(VLOOKUP($B293,#REF!,5,0),"")))</f>
        <v xml:space="preserve">UN    </v>
      </c>
      <c r="F293" s="284">
        <v>0.3</v>
      </c>
      <c r="G293" s="285">
        <f>IF($B293="",IFERROR(VLOOKUP($A293,SERVIÇOS!$A:$F,6,0),IFERROR(VLOOKUP($A293,$C:$J,8,0),"")),IFERROR(VLOOKUP($B293,INSUMOS!$A:$D,4,0),IFERROR(VLOOKUP($B293,#REF!,9,0),"")))</f>
        <v>1595.3</v>
      </c>
      <c r="H293" s="286">
        <f>ROUND(IF($B293="",IFERROR(VLOOKUP($A293,SERVIÇOS!$A:$F,4,0),IFERROR(VLOOKUP($A293,$C:$J,6,0),)),IFERROR(VLOOKUP($B293,INSUMOS!$A:$D,4,0),IFERROR(VLOOKUP($B293,#REF!,9,0),)))*$F293,2)</f>
        <v>478.59</v>
      </c>
      <c r="I293" s="286">
        <f>ROUND(IF($B293="",IFERROR(VLOOKUP($A293,SERVIÇOS!$A:$F,5,0),IFERROR(VLOOKUP($A293,$C:$J,7,0),)),0)*$F293,2)</f>
        <v>0</v>
      </c>
      <c r="J293" s="287">
        <f t="shared" si="4"/>
        <v>478.59</v>
      </c>
      <c r="K293" s="288"/>
    </row>
    <row r="294" spans="1:11" s="455" customFormat="1" ht="30">
      <c r="A294" s="279"/>
      <c r="B294" s="280">
        <v>39402</v>
      </c>
      <c r="C294" s="281"/>
      <c r="D294" s="282" t="str">
        <f>IF($B294="",IFERROR(VLOOKUP($A294,SERVIÇOS!$A:$F,2,0),IFERROR(VLOOKUP($A294,$C:$J,2,0),"")),IFERROR(VLOOKUP($B294,INSUMOS!$A:$D,2,0),IFERROR(VLOOKUP($B294,#REF!,2,0),"")))</f>
        <v>MOTOR ELETRICO PARA VIBRADOR DE IMERSAO, DE 2 CV, MONOFASICO, 110/220 V</v>
      </c>
      <c r="E294" s="283" t="str">
        <f>IF($B294="",IFERROR(VLOOKUP($A294,SERVIÇOS!$A:$F,3,0),IFERROR(VLOOKUP($A294,$C:$J,3,0),"")),IFERROR(VLOOKUP($B294,INSUMOS!$A:$D,3,0),IFERROR(VLOOKUP($B294,#REF!,5,0),"")))</f>
        <v xml:space="preserve">UN    </v>
      </c>
      <c r="F294" s="284">
        <v>0.3</v>
      </c>
      <c r="G294" s="285">
        <f>IF($B294="",IFERROR(VLOOKUP($A294,SERVIÇOS!$A:$F,6,0),IFERROR(VLOOKUP($A294,$C:$J,8,0),"")),IFERROR(VLOOKUP($B294,INSUMOS!$A:$D,4,0),IFERROR(VLOOKUP($B294,#REF!,9,0),"")))</f>
        <v>1839.91</v>
      </c>
      <c r="H294" s="286">
        <f>ROUND(IF($B294="",IFERROR(VLOOKUP($A294,SERVIÇOS!$A:$F,4,0),IFERROR(VLOOKUP($A294,$C:$J,6,0),)),IFERROR(VLOOKUP($B294,INSUMOS!$A:$D,4,0),IFERROR(VLOOKUP($B294,#REF!,9,0),)))*$F294,2)</f>
        <v>551.97</v>
      </c>
      <c r="I294" s="286">
        <f>ROUND(IF($B294="",IFERROR(VLOOKUP($A294,SERVIÇOS!$A:$F,5,0),IFERROR(VLOOKUP($A294,$C:$J,7,0),)),0)*$F294,2)</f>
        <v>0</v>
      </c>
      <c r="J294" s="287">
        <f t="shared" si="4"/>
        <v>551.97</v>
      </c>
      <c r="K294" s="288"/>
    </row>
    <row r="295" spans="1:11">
      <c r="A295" s="279">
        <v>88316</v>
      </c>
      <c r="B295" s="280"/>
      <c r="C295" s="281"/>
      <c r="D295" s="282" t="str">
        <f>IF($B295="",IFERROR(VLOOKUP($A295,SERVIÇOS!$A:$F,2,0),IFERROR(VLOOKUP($A295,$C:$J,2,0),"")),IFERROR(VLOOKUP($B295,INSUMOS!$A:$D,2,0),IFERROR(VLOOKUP($B295,#REF!,2,0),"")))</f>
        <v>SERVENTE COM ENCARGOS COMPLEMENTARES</v>
      </c>
      <c r="E295" s="283" t="str">
        <f>IF($B295="",IFERROR(VLOOKUP($A295,SERVIÇOS!$A:$F,3,0),IFERROR(VLOOKUP($A295,$C:$J,3,0),"")),IFERROR(VLOOKUP($B295,INSUMOS!$A:$D,3,0),IFERROR(VLOOKUP($B295,#REF!,5,0),"")))</f>
        <v>H</v>
      </c>
      <c r="F295" s="284">
        <v>1.6</v>
      </c>
      <c r="G295" s="285">
        <f>IF($B295="",IFERROR(VLOOKUP($A295,SERVIÇOS!$A:$F,6,0),IFERROR(VLOOKUP($A295,$C:$J,8,0),"")),IFERROR(VLOOKUP($B295,INSUMOS!$A:$D,4,0),IFERROR(VLOOKUP($B295,#REF!,9,0),"")))</f>
        <v>19.78</v>
      </c>
      <c r="H295" s="286">
        <f>ROUND(IF($B295="",IFERROR(VLOOKUP($A295,SERVIÇOS!$A:$F,4,0),IFERROR(VLOOKUP($A295,$C:$J,6,0),)),IFERROR(VLOOKUP($B295,INSUMOS!$A:$D,4,0),IFERROR(VLOOKUP($B295,#REF!,9,0),)))*$F295,2)</f>
        <v>10.43</v>
      </c>
      <c r="I295" s="286">
        <f>ROUND(IF($B295="",IFERROR(VLOOKUP($A295,SERVIÇOS!$A:$F,5,0),IFERROR(VLOOKUP($A295,$C:$J,7,0),)),0)*$F295,2)</f>
        <v>21.22</v>
      </c>
      <c r="J295" s="287">
        <f t="shared" si="4"/>
        <v>31.65</v>
      </c>
      <c r="K295" s="288"/>
    </row>
    <row r="296" spans="1:11">
      <c r="A296" s="279">
        <v>88309</v>
      </c>
      <c r="B296" s="280"/>
      <c r="C296" s="281"/>
      <c r="D296" s="282" t="str">
        <f>IF($B296="",IFERROR(VLOOKUP($A296,SERVIÇOS!$A:$F,2,0),IFERROR(VLOOKUP($A296,$C:$J,2,0),"")),IFERROR(VLOOKUP($B296,INSUMOS!$A:$D,2,0),IFERROR(VLOOKUP($B296,#REF!,2,0),"")))</f>
        <v>PEDREIRO COM ENCARGOS COMPLEMENTARES</v>
      </c>
      <c r="E296" s="283" t="str">
        <f>IF($B296="",IFERROR(VLOOKUP($A296,SERVIÇOS!$A:$F,3,0),IFERROR(VLOOKUP($A296,$C:$J,3,0),"")),IFERROR(VLOOKUP($B296,INSUMOS!$A:$D,3,0),IFERROR(VLOOKUP($B296,#REF!,5,0),"")))</f>
        <v>H</v>
      </c>
      <c r="F296" s="284">
        <v>0.6</v>
      </c>
      <c r="G296" s="285">
        <f>IF($B296="",IFERROR(VLOOKUP($A296,SERVIÇOS!$A:$F,6,0),IFERROR(VLOOKUP($A296,$C:$J,8,0),"")),IFERROR(VLOOKUP($B296,INSUMOS!$A:$D,4,0),IFERROR(VLOOKUP($B296,#REF!,9,0),"")))</f>
        <v>25.41</v>
      </c>
      <c r="H296" s="286">
        <f>ROUND(IF($B296="",IFERROR(VLOOKUP($A296,SERVIÇOS!$A:$F,4,0),IFERROR(VLOOKUP($A296,$C:$J,6,0),)),IFERROR(VLOOKUP($B296,INSUMOS!$A:$D,4,0),IFERROR(VLOOKUP($B296,#REF!,9,0),)))*$F296,2)</f>
        <v>3.98</v>
      </c>
      <c r="I296" s="286">
        <f>ROUND(IF($B296="",IFERROR(VLOOKUP($A296,SERVIÇOS!$A:$F,5,0),IFERROR(VLOOKUP($A296,$C:$J,7,0),)),0)*$F296,2)</f>
        <v>11.26</v>
      </c>
      <c r="J296" s="287">
        <f t="shared" si="4"/>
        <v>15.24</v>
      </c>
      <c r="K296" s="288"/>
    </row>
    <row r="297" spans="1:11" s="3" customFormat="1" ht="31.5">
      <c r="A297" s="271"/>
      <c r="B297" s="271"/>
      <c r="C297" s="272" t="s">
        <v>751</v>
      </c>
      <c r="D297" s="273" t="s">
        <v>754</v>
      </c>
      <c r="E297" s="274" t="s">
        <v>702</v>
      </c>
      <c r="F297" s="275"/>
      <c r="G297" s="276"/>
      <c r="H297" s="277">
        <f>ROUND(SUM(H298:H303),2)</f>
        <v>347.74</v>
      </c>
      <c r="I297" s="277">
        <f>ROUND(SUM(I298:I303),2)</f>
        <v>79.56</v>
      </c>
      <c r="J297" s="277">
        <f t="shared" si="4"/>
        <v>427.3</v>
      </c>
      <c r="K297" s="290"/>
    </row>
    <row r="298" spans="1:11" ht="30">
      <c r="A298" s="279"/>
      <c r="B298" s="280">
        <v>36396</v>
      </c>
      <c r="C298" s="281"/>
      <c r="D298" s="282" t="str">
        <f>IF($B298="",IFERROR(VLOOKUP($A298,SERVIÇOS!$A:$F,2,0),IFERROR(VLOOKUP($A298,$C:$J,2,0),"")),IFERROR(VLOOKUP($B298,INSUMOS!$A:$D,2,0),IFERROR(VLOOKUP($B298,#REF!,2,0),"")))</f>
        <v>BETONEIRA, CAPACIDADE NOMINAL 400 L, CAPACIDADE DE MISTURA 310L, MOTOR ELETRICO TRIFASICO 220/380V POTENCIA 2 CV, SEM CARREGADOR</v>
      </c>
      <c r="E298" s="283" t="str">
        <f>IF($B298="",IFERROR(VLOOKUP($A298,SERVIÇOS!$A:$F,3,0),IFERROR(VLOOKUP($A298,$C:$J,3,0),"")),IFERROR(VLOOKUP($B298,INSUMOS!$A:$D,3,0),IFERROR(VLOOKUP($B298,#REF!,5,0),"")))</f>
        <v xml:space="preserve">UN    </v>
      </c>
      <c r="F298" s="284">
        <v>3.0000000000000001E-3</v>
      </c>
      <c r="G298" s="285">
        <f>IF($B298="",IFERROR(VLOOKUP($A298,SERVIÇOS!$A:$F,6,0),IFERROR(VLOOKUP($A298,$C:$J,8,0),"")),IFERROR(VLOOKUP($B298,INSUMOS!$A:$D,4,0),IFERROR(VLOOKUP($B298,#REF!,9,0),"")))</f>
        <v>5474.36</v>
      </c>
      <c r="H298" s="286">
        <f>ROUND(IF($B298="",IFERROR(VLOOKUP($A298,SERVIÇOS!$A:$F,4,0),IFERROR(VLOOKUP($A298,$C:$J,6,0),)),IFERROR(VLOOKUP($B298,INSUMOS!$A:$D,4,0),IFERROR(VLOOKUP($B298,#REF!,9,0),)))*$F298,2)</f>
        <v>16.420000000000002</v>
      </c>
      <c r="I298" s="286">
        <f>ROUND(IF($B298="",IFERROR(VLOOKUP($A298,SERVIÇOS!$A:$F,5,0),IFERROR(VLOOKUP($A298,$C:$J,7,0),)),0)*$F298,2)</f>
        <v>0</v>
      </c>
      <c r="J298" s="287">
        <f t="shared" si="4"/>
        <v>16.420000000000002</v>
      </c>
      <c r="K298" s="288"/>
    </row>
    <row r="299" spans="1:11">
      <c r="A299" s="279">
        <v>88316</v>
      </c>
      <c r="B299" s="280"/>
      <c r="C299" s="281"/>
      <c r="D299" s="282" t="str">
        <f>IF($B299="",IFERROR(VLOOKUP($A299,SERVIÇOS!$A:$F,2,0),IFERROR(VLOOKUP($A299,$C:$J,2,0),"")),IFERROR(VLOOKUP($B299,INSUMOS!$A:$D,2,0),IFERROR(VLOOKUP($B299,#REF!,2,0),"")))</f>
        <v>SERVENTE COM ENCARGOS COMPLEMENTARES</v>
      </c>
      <c r="E299" s="283" t="str">
        <f>IF($B299="",IFERROR(VLOOKUP($A299,SERVIÇOS!$A:$F,3,0),IFERROR(VLOOKUP($A299,$C:$J,3,0),"")),IFERROR(VLOOKUP($B299,INSUMOS!$A:$D,3,0),IFERROR(VLOOKUP($B299,#REF!,5,0),"")))</f>
        <v>H</v>
      </c>
      <c r="F299" s="284">
        <v>6</v>
      </c>
      <c r="G299" s="285">
        <f>IF($B299="",IFERROR(VLOOKUP($A299,SERVIÇOS!$A:$F,6,0),IFERROR(VLOOKUP($A299,$C:$J,8,0),"")),IFERROR(VLOOKUP($B299,INSUMOS!$A:$D,4,0),IFERROR(VLOOKUP($B299,#REF!,9,0),"")))</f>
        <v>19.78</v>
      </c>
      <c r="H299" s="286">
        <f>ROUND(IF($B299="",IFERROR(VLOOKUP($A299,SERVIÇOS!$A:$F,4,0),IFERROR(VLOOKUP($A299,$C:$J,6,0),)),IFERROR(VLOOKUP($B299,INSUMOS!$A:$D,4,0),IFERROR(VLOOKUP($B299,#REF!,9,0),)))*$F299,2)</f>
        <v>39.119999999999997</v>
      </c>
      <c r="I299" s="286">
        <f>ROUND(IF($B299="",IFERROR(VLOOKUP($A299,SERVIÇOS!$A:$F,5,0),IFERROR(VLOOKUP($A299,$C:$J,7,0),)),0)*$F299,2)</f>
        <v>79.56</v>
      </c>
      <c r="J299" s="287">
        <f t="shared" si="4"/>
        <v>118.68</v>
      </c>
      <c r="K299" s="288"/>
    </row>
    <row r="300" spans="1:11">
      <c r="A300" s="279"/>
      <c r="B300" s="280">
        <v>1379</v>
      </c>
      <c r="C300" s="281"/>
      <c r="D300" s="282" t="str">
        <f>IF($B300="",IFERROR(VLOOKUP($A300,SERVIÇOS!$A:$F,2,0),IFERROR(VLOOKUP($A300,$C:$J,2,0),"")),IFERROR(VLOOKUP($B300,INSUMOS!$A:$D,2,0),IFERROR(VLOOKUP($B300,#REF!,2,0),"")))</f>
        <v>CIMENTO PORTLAND COMPOSTO CP II-32</v>
      </c>
      <c r="E300" s="283" t="str">
        <f>IF($B300="",IFERROR(VLOOKUP($A300,SERVIÇOS!$A:$F,3,0),IFERROR(VLOOKUP($A300,$C:$J,3,0),"")),IFERROR(VLOOKUP($B300,INSUMOS!$A:$D,3,0),IFERROR(VLOOKUP($B300,#REF!,5,0),"")))</f>
        <v xml:space="preserve">KG    </v>
      </c>
      <c r="F300" s="284">
        <v>293</v>
      </c>
      <c r="G300" s="285">
        <f>IF($B300="",IFERROR(VLOOKUP($A300,SERVIÇOS!$A:$F,6,0),IFERROR(VLOOKUP($A300,$C:$J,8,0),"")),IFERROR(VLOOKUP($B300,INSUMOS!$A:$D,4,0),IFERROR(VLOOKUP($B300,#REF!,9,0),"")))</f>
        <v>0.6</v>
      </c>
      <c r="H300" s="286">
        <f>ROUND(IF($B300="",IFERROR(VLOOKUP($A300,SERVIÇOS!$A:$F,4,0),IFERROR(VLOOKUP($A300,$C:$J,6,0),)),IFERROR(VLOOKUP($B300,INSUMOS!$A:$D,4,0),IFERROR(VLOOKUP($B300,#REF!,9,0),)))*$F300,2)</f>
        <v>175.8</v>
      </c>
      <c r="I300" s="286">
        <f>ROUND(IF($B300="",IFERROR(VLOOKUP($A300,SERVIÇOS!$A:$F,5,0),IFERROR(VLOOKUP($A300,$C:$J,7,0),)),0)*$F300,2)</f>
        <v>0</v>
      </c>
      <c r="J300" s="287">
        <f t="shared" si="4"/>
        <v>175.8</v>
      </c>
      <c r="K300" s="288"/>
    </row>
    <row r="301" spans="1:11" ht="30">
      <c r="A301" s="279"/>
      <c r="B301" s="280">
        <v>4718</v>
      </c>
      <c r="C301" s="281"/>
      <c r="D301" s="282" t="str">
        <f>IF($B301="",IFERROR(VLOOKUP($A301,SERVIÇOS!$A:$F,2,0),IFERROR(VLOOKUP($A301,$C:$J,2,0),"")),IFERROR(VLOOKUP($B301,INSUMOS!$A:$D,2,0),IFERROR(VLOOKUP($B301,#REF!,2,0),"")))</f>
        <v>PEDRA BRITADA N. 2 (19 A 38 MM) POSTO PEDREIRA/FORNECEDOR, SEM FRETE</v>
      </c>
      <c r="E301" s="283" t="str">
        <f>IF($B301="",IFERROR(VLOOKUP($A301,SERVIÇOS!$A:$F,3,0),IFERROR(VLOOKUP($A301,$C:$J,3,0),"")),IFERROR(VLOOKUP($B301,INSUMOS!$A:$D,3,0),IFERROR(VLOOKUP($B301,#REF!,5,0),"")))</f>
        <v xml:space="preserve">M3    </v>
      </c>
      <c r="F301" s="284">
        <v>0.627</v>
      </c>
      <c r="G301" s="285">
        <f>IF($B301="",IFERROR(VLOOKUP($A301,SERVIÇOS!$A:$F,6,0),IFERROR(VLOOKUP($A301,$C:$J,8,0),"")),IFERROR(VLOOKUP($B301,INSUMOS!$A:$D,4,0),IFERROR(VLOOKUP($B301,#REF!,9,0),"")))</f>
        <v>54.44</v>
      </c>
      <c r="H301" s="286">
        <f>ROUND(IF($B301="",IFERROR(VLOOKUP($A301,SERVIÇOS!$A:$F,4,0),IFERROR(VLOOKUP($A301,$C:$J,6,0),)),IFERROR(VLOOKUP($B301,INSUMOS!$A:$D,4,0),IFERROR(VLOOKUP($B301,#REF!,9,0),)))*$F301,2)</f>
        <v>34.130000000000003</v>
      </c>
      <c r="I301" s="286">
        <f>ROUND(IF($B301="",IFERROR(VLOOKUP($A301,SERVIÇOS!$A:$F,5,0),IFERROR(VLOOKUP($A301,$C:$J,7,0),)),0)*$F301,2)</f>
        <v>0</v>
      </c>
      <c r="J301" s="287">
        <f t="shared" si="4"/>
        <v>34.130000000000003</v>
      </c>
      <c r="K301" s="288"/>
    </row>
    <row r="302" spans="1:11" ht="30">
      <c r="A302" s="279"/>
      <c r="B302" s="280">
        <v>4721</v>
      </c>
      <c r="C302" s="281"/>
      <c r="D302" s="282" t="str">
        <f>IF($B302="",IFERROR(VLOOKUP($A302,SERVIÇOS!$A:$F,2,0),IFERROR(VLOOKUP($A302,$C:$J,2,0),"")),IFERROR(VLOOKUP($B302,INSUMOS!$A:$D,2,0),IFERROR(VLOOKUP($B302,#REF!,2,0),"")))</f>
        <v>PEDRA BRITADA N. 1 (9,5 a 19 MM) POSTO PEDREIRA/FORNECEDOR, SEM FRETE</v>
      </c>
      <c r="E302" s="283" t="str">
        <f>IF($B302="",IFERROR(VLOOKUP($A302,SERVIÇOS!$A:$F,3,0),IFERROR(VLOOKUP($A302,$C:$J,3,0),"")),IFERROR(VLOOKUP($B302,INSUMOS!$A:$D,3,0),IFERROR(VLOOKUP($B302,#REF!,5,0),"")))</f>
        <v xml:space="preserve">M3    </v>
      </c>
      <c r="F302" s="284">
        <v>0.20899999999999999</v>
      </c>
      <c r="G302" s="285">
        <f>IF($B302="",IFERROR(VLOOKUP($A302,SERVIÇOS!$A:$F,6,0),IFERROR(VLOOKUP($A302,$C:$J,8,0),"")),IFERROR(VLOOKUP($B302,INSUMOS!$A:$D,4,0),IFERROR(VLOOKUP($B302,#REF!,9,0),"")))</f>
        <v>54.15</v>
      </c>
      <c r="H302" s="286">
        <f>ROUND(IF($B302="",IFERROR(VLOOKUP($A302,SERVIÇOS!$A:$F,4,0),IFERROR(VLOOKUP($A302,$C:$J,6,0),)),IFERROR(VLOOKUP($B302,INSUMOS!$A:$D,4,0),IFERROR(VLOOKUP($B302,#REF!,9,0),)))*$F302,2)</f>
        <v>11.32</v>
      </c>
      <c r="I302" s="286">
        <f>ROUND(IF($B302="",IFERROR(VLOOKUP($A302,SERVIÇOS!$A:$F,5,0),IFERROR(VLOOKUP($A302,$C:$J,7,0),)),0)*$F302,2)</f>
        <v>0</v>
      </c>
      <c r="J302" s="287">
        <f t="shared" si="4"/>
        <v>11.32</v>
      </c>
      <c r="K302" s="288"/>
    </row>
    <row r="303" spans="1:11" ht="30">
      <c r="A303" s="279"/>
      <c r="B303" s="280">
        <v>367</v>
      </c>
      <c r="C303" s="281"/>
      <c r="D303" s="282" t="str">
        <f>IF($B303="",IFERROR(VLOOKUP($A303,SERVIÇOS!$A:$F,2,0),IFERROR(VLOOKUP($A303,$C:$J,2,0),"")),IFERROR(VLOOKUP($B303,INSUMOS!$A:$D,2,0),IFERROR(VLOOKUP($B303,#REF!,2,0),"")))</f>
        <v>AREIA GROSSA - POSTO JAZIDA/FORNECEDOR (RETIRADO NA JAZIDA, SEM TRANSPORTE)</v>
      </c>
      <c r="E303" s="283" t="str">
        <f>IF($B303="",IFERROR(VLOOKUP($A303,SERVIÇOS!$A:$F,3,0),IFERROR(VLOOKUP($A303,$C:$J,3,0),"")),IFERROR(VLOOKUP($B303,INSUMOS!$A:$D,3,0),IFERROR(VLOOKUP($B303,#REF!,5,0),"")))</f>
        <v xml:space="preserve">M3    </v>
      </c>
      <c r="F303" s="284">
        <v>0.91259999999999997</v>
      </c>
      <c r="G303" s="285">
        <f>IF($B303="",IFERROR(VLOOKUP($A303,SERVIÇOS!$A:$F,6,0),IFERROR(VLOOKUP($A303,$C:$J,8,0),"")),IFERROR(VLOOKUP($B303,INSUMOS!$A:$D,4,0),IFERROR(VLOOKUP($B303,#REF!,9,0),"")))</f>
        <v>77.75</v>
      </c>
      <c r="H303" s="286">
        <f>ROUND(IF($B303="",IFERROR(VLOOKUP($A303,SERVIÇOS!$A:$F,4,0),IFERROR(VLOOKUP($A303,$C:$J,6,0),)),IFERROR(VLOOKUP($B303,INSUMOS!$A:$D,4,0),IFERROR(VLOOKUP($B303,#REF!,9,0),)))*$F303,2)</f>
        <v>70.95</v>
      </c>
      <c r="I303" s="286">
        <f>ROUND(IF($B303="",IFERROR(VLOOKUP($A303,SERVIÇOS!$A:$F,5,0),IFERROR(VLOOKUP($A303,$C:$J,7,0),)),0)*$F303,2)</f>
        <v>0</v>
      </c>
      <c r="J303" s="287">
        <f t="shared" si="4"/>
        <v>70.95</v>
      </c>
      <c r="K303" s="288"/>
    </row>
    <row r="304" spans="1:11" s="3" customFormat="1" ht="47.25">
      <c r="A304" s="271"/>
      <c r="B304" s="271"/>
      <c r="C304" s="272" t="s">
        <v>191</v>
      </c>
      <c r="D304" s="273" t="s">
        <v>755</v>
      </c>
      <c r="E304" s="274" t="s">
        <v>704</v>
      </c>
      <c r="F304" s="275"/>
      <c r="G304" s="276"/>
      <c r="H304" s="277">
        <f>ROUND(SUM(H305:H310),2)</f>
        <v>3.39</v>
      </c>
      <c r="I304" s="277">
        <f>ROUND(SUM(I305:I310),2)</f>
        <v>3.19</v>
      </c>
      <c r="J304" s="277">
        <f t="shared" si="4"/>
        <v>6.58</v>
      </c>
      <c r="K304" s="290"/>
    </row>
    <row r="305" spans="1:11">
      <c r="A305" s="279">
        <v>88262</v>
      </c>
      <c r="B305" s="280"/>
      <c r="C305" s="281"/>
      <c r="D305" s="282" t="str">
        <f>IF($B305="",IFERROR(VLOOKUP($A305,SERVIÇOS!$A:$F,2,0),IFERROR(VLOOKUP($A305,$C:$J,2,0),"")),IFERROR(VLOOKUP($B305,INSUMOS!$A:$D,2,0),IFERROR(VLOOKUP($B305,#REF!,2,0),"")))</f>
        <v>CARPINTEIRO DE FORMAS COM ENCARGOS COMPLEMENTARES</v>
      </c>
      <c r="E305" s="283" t="str">
        <f>IF($B305="",IFERROR(VLOOKUP($A305,SERVIÇOS!$A:$F,3,0),IFERROR(VLOOKUP($A305,$C:$J,3,0),"")),IFERROR(VLOOKUP($B305,INSUMOS!$A:$D,3,0),IFERROR(VLOOKUP($B305,#REF!,5,0),"")))</f>
        <v>H</v>
      </c>
      <c r="F305" s="284">
        <v>0.1</v>
      </c>
      <c r="G305" s="285">
        <f>IF($B305="",IFERROR(VLOOKUP($A305,SERVIÇOS!$A:$F,6,0),IFERROR(VLOOKUP($A305,$C:$J,8,0),"")),IFERROR(VLOOKUP($B305,INSUMOS!$A:$D,4,0),IFERROR(VLOOKUP($B305,#REF!,9,0),"")))</f>
        <v>25.15</v>
      </c>
      <c r="H305" s="286">
        <f>ROUND(IF($B305="",IFERROR(VLOOKUP($A305,SERVIÇOS!$A:$F,4,0),IFERROR(VLOOKUP($A305,$C:$J,6,0),)),IFERROR(VLOOKUP($B305,INSUMOS!$A:$D,4,0),IFERROR(VLOOKUP($B305,#REF!,9,0),)))*$F305,2)</f>
        <v>0.65</v>
      </c>
      <c r="I305" s="286">
        <f>ROUND(IF($B305="",IFERROR(VLOOKUP($A305,SERVIÇOS!$A:$F,5,0),IFERROR(VLOOKUP($A305,$C:$J,7,0),)),0)*$F305,2)</f>
        <v>1.86</v>
      </c>
      <c r="J305" s="287">
        <f t="shared" si="4"/>
        <v>2.5100000000000002</v>
      </c>
      <c r="K305" s="288"/>
    </row>
    <row r="306" spans="1:11">
      <c r="A306" s="279">
        <v>88316</v>
      </c>
      <c r="B306" s="280"/>
      <c r="C306" s="281"/>
      <c r="D306" s="282" t="str">
        <f>IF($B306="",IFERROR(VLOOKUP($A306,SERVIÇOS!$A:$F,2,0),IFERROR(VLOOKUP($A306,$C:$J,2,0),"")),IFERROR(VLOOKUP($B306,INSUMOS!$A:$D,2,0),IFERROR(VLOOKUP($B306,#REF!,2,0),"")))</f>
        <v>SERVENTE COM ENCARGOS COMPLEMENTARES</v>
      </c>
      <c r="E306" s="283" t="str">
        <f>IF($B306="",IFERROR(VLOOKUP($A306,SERVIÇOS!$A:$F,3,0),IFERROR(VLOOKUP($A306,$C:$J,3,0),"")),IFERROR(VLOOKUP($B306,INSUMOS!$A:$D,3,0),IFERROR(VLOOKUP($B306,#REF!,5,0),"")))</f>
        <v>H</v>
      </c>
      <c r="F306" s="284">
        <v>0.1</v>
      </c>
      <c r="G306" s="285">
        <f>IF($B306="",IFERROR(VLOOKUP($A306,SERVIÇOS!$A:$F,6,0),IFERROR(VLOOKUP($A306,$C:$J,8,0),"")),IFERROR(VLOOKUP($B306,INSUMOS!$A:$D,4,0),IFERROR(VLOOKUP($B306,#REF!,9,0),"")))</f>
        <v>19.78</v>
      </c>
      <c r="H306" s="286">
        <f>ROUND(IF($B306="",IFERROR(VLOOKUP($A306,SERVIÇOS!$A:$F,4,0),IFERROR(VLOOKUP($A306,$C:$J,6,0),)),IFERROR(VLOOKUP($B306,INSUMOS!$A:$D,4,0),IFERROR(VLOOKUP($B306,#REF!,9,0),)))*$F306,2)</f>
        <v>0.65</v>
      </c>
      <c r="I306" s="286">
        <f>ROUND(IF($B306="",IFERROR(VLOOKUP($A306,SERVIÇOS!$A:$F,5,0),IFERROR(VLOOKUP($A306,$C:$J,7,0),)),0)*$F306,2)</f>
        <v>1.33</v>
      </c>
      <c r="J306" s="287">
        <f t="shared" si="4"/>
        <v>1.98</v>
      </c>
      <c r="K306" s="288"/>
    </row>
    <row r="307" spans="1:11" ht="30">
      <c r="A307" s="279"/>
      <c r="B307" s="280">
        <v>43132</v>
      </c>
      <c r="C307" s="281"/>
      <c r="D307" s="282" t="str">
        <f>IF($B307="",IFERROR(VLOOKUP($A307,SERVIÇOS!$A:$F,2,0),IFERROR(VLOOKUP($A307,$C:$J,2,0),"")),IFERROR(VLOOKUP($B307,INSUMOS!$A:$D,2,0),IFERROR(VLOOKUP($B307,#REF!,2,0),"")))</f>
        <v>ARAME RECOZIDO 16 BWG, D = 1,65 MM (0,016 KG/M) OU 18 BWG, D = 1,25 MM (0,01 KG/M)</v>
      </c>
      <c r="E307" s="283" t="str">
        <f>IF($B307="",IFERROR(VLOOKUP($A307,SERVIÇOS!$A:$F,3,0),IFERROR(VLOOKUP($A307,$C:$J,3,0),"")),IFERROR(VLOOKUP($B307,INSUMOS!$A:$D,3,0),IFERROR(VLOOKUP($B307,#REF!,5,0),"")))</f>
        <v xml:space="preserve">KG    </v>
      </c>
      <c r="F307" s="284">
        <v>0.02</v>
      </c>
      <c r="G307" s="285">
        <f>IF($B307="",IFERROR(VLOOKUP($A307,SERVIÇOS!$A:$F,6,0),IFERROR(VLOOKUP($A307,$C:$J,8,0),"")),IFERROR(VLOOKUP($B307,INSUMOS!$A:$D,4,0),IFERROR(VLOOKUP($B307,#REF!,9,0),"")))</f>
        <v>27.65</v>
      </c>
      <c r="H307" s="286">
        <f>ROUND(IF($B307="",IFERROR(VLOOKUP($A307,SERVIÇOS!$A:$F,4,0),IFERROR(VLOOKUP($A307,$C:$J,6,0),)),IFERROR(VLOOKUP($B307,INSUMOS!$A:$D,4,0),IFERROR(VLOOKUP($B307,#REF!,9,0),)))*$F307,2)</f>
        <v>0.55000000000000004</v>
      </c>
      <c r="I307" s="286">
        <f>ROUND(IF($B307="",IFERROR(VLOOKUP($A307,SERVIÇOS!$A:$F,5,0),IFERROR(VLOOKUP($A307,$C:$J,7,0),)),0)*$F307,2)</f>
        <v>0</v>
      </c>
      <c r="J307" s="287">
        <f t="shared" si="4"/>
        <v>0.55000000000000004</v>
      </c>
      <c r="K307" s="288"/>
    </row>
    <row r="308" spans="1:11" ht="30">
      <c r="A308" s="279"/>
      <c r="B308" s="280">
        <v>4491</v>
      </c>
      <c r="C308" s="281"/>
      <c r="D308" s="282" t="str">
        <f>IF($B308="",IFERROR(VLOOKUP($A308,SERVIÇOS!$A:$F,2,0),IFERROR(VLOOKUP($A308,$C:$J,2,0),"")),IFERROR(VLOOKUP($B308,INSUMOS!$A:$D,2,0),IFERROR(VLOOKUP($B308,#REF!,2,0),"")))</f>
        <v>PONTALETE *7,5 X 7,5* CM EM PINUS, MISTA OU EQUIVALENTE DA REGIAO - BRUTA</v>
      </c>
      <c r="E308" s="283" t="str">
        <f>IF($B308="",IFERROR(VLOOKUP($A308,SERVIÇOS!$A:$F,3,0),IFERROR(VLOOKUP($A308,$C:$J,3,0),"")),IFERROR(VLOOKUP($B308,INSUMOS!$A:$D,3,0),IFERROR(VLOOKUP($B308,#REF!,5,0),"")))</f>
        <v xml:space="preserve">M     </v>
      </c>
      <c r="F308" s="284">
        <v>0.12</v>
      </c>
      <c r="G308" s="285">
        <f>IF($B308="",IFERROR(VLOOKUP($A308,SERVIÇOS!$A:$F,6,0),IFERROR(VLOOKUP($A308,$C:$J,8,0),"")),IFERROR(VLOOKUP($B308,INSUMOS!$A:$D,4,0),IFERROR(VLOOKUP($B308,#REF!,9,0),"")))</f>
        <v>5.55</v>
      </c>
      <c r="H308" s="286">
        <f>ROUND(IF($B308="",IFERROR(VLOOKUP($A308,SERVIÇOS!$A:$F,4,0),IFERROR(VLOOKUP($A308,$C:$J,6,0),)),IFERROR(VLOOKUP($B308,INSUMOS!$A:$D,4,0),IFERROR(VLOOKUP($B308,#REF!,9,0),)))*$F308,2)</f>
        <v>0.67</v>
      </c>
      <c r="I308" s="286">
        <f>ROUND(IF($B308="",IFERROR(VLOOKUP($A308,SERVIÇOS!$A:$F,5,0),IFERROR(VLOOKUP($A308,$C:$J,7,0),)),0)*$F308,2)</f>
        <v>0</v>
      </c>
      <c r="J308" s="287">
        <f t="shared" si="4"/>
        <v>0.67</v>
      </c>
      <c r="K308" s="288"/>
    </row>
    <row r="309" spans="1:11">
      <c r="A309" s="279"/>
      <c r="B309" s="280">
        <v>5061</v>
      </c>
      <c r="C309" s="281"/>
      <c r="D309" s="282" t="str">
        <f>IF($B309="",IFERROR(VLOOKUP($A309,SERVIÇOS!$A:$F,2,0),IFERROR(VLOOKUP($A309,$C:$J,2,0),"")),IFERROR(VLOOKUP($B309,INSUMOS!$A:$D,2,0),IFERROR(VLOOKUP($B309,#REF!,2,0),"")))</f>
        <v>PREGO DE ACO POLIDO COM CABECA 18 X 27 (2 1/2 X 10)</v>
      </c>
      <c r="E309" s="283" t="str">
        <f>IF($B309="",IFERROR(VLOOKUP($A309,SERVIÇOS!$A:$F,3,0),IFERROR(VLOOKUP($A309,$C:$J,3,0),"")),IFERROR(VLOOKUP($B309,INSUMOS!$A:$D,3,0),IFERROR(VLOOKUP($B309,#REF!,5,0),"")))</f>
        <v xml:space="preserve">KG    </v>
      </c>
      <c r="F309" s="284">
        <v>0.01</v>
      </c>
      <c r="G309" s="285">
        <f>IF($B309="",IFERROR(VLOOKUP($A309,SERVIÇOS!$A:$F,6,0),IFERROR(VLOOKUP($A309,$C:$J,8,0),"")),IFERROR(VLOOKUP($B309,INSUMOS!$A:$D,4,0),IFERROR(VLOOKUP($B309,#REF!,9,0),"")))</f>
        <v>19.7</v>
      </c>
      <c r="H309" s="286">
        <f>ROUND(IF($B309="",IFERROR(VLOOKUP($A309,SERVIÇOS!$A:$F,4,0),IFERROR(VLOOKUP($A309,$C:$J,6,0),)),IFERROR(VLOOKUP($B309,INSUMOS!$A:$D,4,0),IFERROR(VLOOKUP($B309,#REF!,9,0),)))*$F309,2)</f>
        <v>0.2</v>
      </c>
      <c r="I309" s="286">
        <f>ROUND(IF($B309="",IFERROR(VLOOKUP($A309,SERVIÇOS!$A:$F,5,0),IFERROR(VLOOKUP($A309,$C:$J,7,0),)),0)*$F309,2)</f>
        <v>0</v>
      </c>
      <c r="J309" s="287">
        <f t="shared" si="4"/>
        <v>0.2</v>
      </c>
      <c r="K309" s="288"/>
    </row>
    <row r="310" spans="1:11">
      <c r="A310" s="279"/>
      <c r="B310" s="280">
        <v>10567</v>
      </c>
      <c r="C310" s="281"/>
      <c r="D310" s="282" t="str">
        <f>IF($B310="",IFERROR(VLOOKUP($A310,SERVIÇOS!$A:$F,2,0),IFERROR(VLOOKUP($A310,$C:$J,2,0),"")),IFERROR(VLOOKUP($B310,INSUMOS!$A:$D,2,0),IFERROR(VLOOKUP($B310,#REF!,2,0),"")))</f>
        <v>TABUA *2,5 X 23* CM EM PINUS, MISTA OU EQUIVALENTE DA REGIAO - BRUTA</v>
      </c>
      <c r="E310" s="283" t="str">
        <f>IF($B310="",IFERROR(VLOOKUP($A310,SERVIÇOS!$A:$F,3,0),IFERROR(VLOOKUP($A310,$C:$J,3,0),"")),IFERROR(VLOOKUP($B310,INSUMOS!$A:$D,3,0),IFERROR(VLOOKUP($B310,#REF!,5,0),"")))</f>
        <v xml:space="preserve">M     </v>
      </c>
      <c r="F310" s="284">
        <v>0.1067</v>
      </c>
      <c r="G310" s="285">
        <f>IF($B310="",IFERROR(VLOOKUP($A310,SERVIÇOS!$A:$F,6,0),IFERROR(VLOOKUP($A310,$C:$J,8,0),"")),IFERROR(VLOOKUP($B310,INSUMOS!$A:$D,4,0),IFERROR(VLOOKUP($B310,#REF!,9,0),"")))</f>
        <v>6.27</v>
      </c>
      <c r="H310" s="286">
        <f>ROUND(IF($B310="",IFERROR(VLOOKUP($A310,SERVIÇOS!$A:$F,4,0),IFERROR(VLOOKUP($A310,$C:$J,6,0),)),IFERROR(VLOOKUP($B310,INSUMOS!$A:$D,4,0),IFERROR(VLOOKUP($B310,#REF!,9,0),)))*$F310,2)</f>
        <v>0.67</v>
      </c>
      <c r="I310" s="286">
        <f>ROUND(IF($B310="",IFERROR(VLOOKUP($A310,SERVIÇOS!$A:$F,5,0),IFERROR(VLOOKUP($A310,$C:$J,7,0),)),0)*$F310,2)</f>
        <v>0</v>
      </c>
      <c r="J310" s="287">
        <f t="shared" si="4"/>
        <v>0.67</v>
      </c>
      <c r="K310" s="288"/>
    </row>
    <row r="311" spans="1:11" s="3" customFormat="1" ht="31.5">
      <c r="A311" s="271"/>
      <c r="B311" s="271"/>
      <c r="C311" s="272" t="s">
        <v>275</v>
      </c>
      <c r="D311" s="273" t="s">
        <v>756</v>
      </c>
      <c r="E311" s="274" t="s">
        <v>727</v>
      </c>
      <c r="F311" s="275"/>
      <c r="G311" s="276"/>
      <c r="H311" s="277">
        <f>ROUND(SUM(H312:H316),2)</f>
        <v>29.73</v>
      </c>
      <c r="I311" s="277">
        <f>ROUND(SUM(I312:I316),2)</f>
        <v>28.94</v>
      </c>
      <c r="J311" s="277">
        <f t="shared" si="4"/>
        <v>58.67</v>
      </c>
      <c r="K311" s="290"/>
    </row>
    <row r="312" spans="1:11">
      <c r="A312" s="279">
        <v>88309</v>
      </c>
      <c r="B312" s="280"/>
      <c r="C312" s="281"/>
      <c r="D312" s="282" t="str">
        <f>IF($B312="",IFERROR(VLOOKUP($A312,SERVIÇOS!$A:$F,2,0),IFERROR(VLOOKUP($A312,$C:$J,2,0),"")),IFERROR(VLOOKUP($B312,INSUMOS!$A:$D,2,0),IFERROR(VLOOKUP($B312,#REF!,2,0),"")))</f>
        <v>PEDREIRO COM ENCARGOS COMPLEMENTARES</v>
      </c>
      <c r="E312" s="283" t="str">
        <f>IF($B312="",IFERROR(VLOOKUP($A312,SERVIÇOS!$A:$F,3,0),IFERROR(VLOOKUP($A312,$C:$J,3,0),"")),IFERROR(VLOOKUP($B312,INSUMOS!$A:$D,3,0),IFERROR(VLOOKUP($B312,#REF!,5,0),"")))</f>
        <v>H</v>
      </c>
      <c r="F312" s="284">
        <v>0.66</v>
      </c>
      <c r="G312" s="285">
        <f>IF($B312="",IFERROR(VLOOKUP($A312,SERVIÇOS!$A:$F,6,0),IFERROR(VLOOKUP($A312,$C:$J,8,0),"")),IFERROR(VLOOKUP($B312,INSUMOS!$A:$D,4,0),IFERROR(VLOOKUP($B312,#REF!,9,0),"")))</f>
        <v>25.41</v>
      </c>
      <c r="H312" s="286">
        <f>ROUND(IF($B312="",IFERROR(VLOOKUP($A312,SERVIÇOS!$A:$F,4,0),IFERROR(VLOOKUP($A312,$C:$J,6,0),)),IFERROR(VLOOKUP($B312,INSUMOS!$A:$D,4,0),IFERROR(VLOOKUP($B312,#REF!,9,0),)))*$F312,2)</f>
        <v>4.38</v>
      </c>
      <c r="I312" s="286">
        <f>ROUND(IF($B312="",IFERROR(VLOOKUP($A312,SERVIÇOS!$A:$F,5,0),IFERROR(VLOOKUP($A312,$C:$J,7,0),)),0)*$F312,2)</f>
        <v>12.39</v>
      </c>
      <c r="J312" s="287">
        <f t="shared" si="4"/>
        <v>16.77</v>
      </c>
      <c r="K312" s="288"/>
    </row>
    <row r="313" spans="1:11">
      <c r="A313" s="279">
        <v>88316</v>
      </c>
      <c r="B313" s="280"/>
      <c r="C313" s="281"/>
      <c r="D313" s="282" t="str">
        <f>IF($B313="",IFERROR(VLOOKUP($A313,SERVIÇOS!$A:$F,2,0),IFERROR(VLOOKUP($A313,$C:$J,2,0),"")),IFERROR(VLOOKUP($B313,INSUMOS!$A:$D,2,0),IFERROR(VLOOKUP($B313,#REF!,2,0),"")))</f>
        <v>SERVENTE COM ENCARGOS COMPLEMENTARES</v>
      </c>
      <c r="E313" s="283" t="str">
        <f>IF($B313="",IFERROR(VLOOKUP($A313,SERVIÇOS!$A:$F,3,0),IFERROR(VLOOKUP($A313,$C:$J,3,0),"")),IFERROR(VLOOKUP($B313,INSUMOS!$A:$D,3,0),IFERROR(VLOOKUP($B313,#REF!,5,0),"")))</f>
        <v>H</v>
      </c>
      <c r="F313" s="284">
        <v>1.248</v>
      </c>
      <c r="G313" s="285">
        <f>IF($B313="",IFERROR(VLOOKUP($A313,SERVIÇOS!$A:$F,6,0),IFERROR(VLOOKUP($A313,$C:$J,8,0),"")),IFERROR(VLOOKUP($B313,INSUMOS!$A:$D,4,0),IFERROR(VLOOKUP($B313,#REF!,9,0),"")))</f>
        <v>19.78</v>
      </c>
      <c r="H313" s="286">
        <f>ROUND(IF($B313="",IFERROR(VLOOKUP($A313,SERVIÇOS!$A:$F,4,0),IFERROR(VLOOKUP($A313,$C:$J,6,0),)),IFERROR(VLOOKUP($B313,INSUMOS!$A:$D,4,0),IFERROR(VLOOKUP($B313,#REF!,9,0),)))*$F313,2)</f>
        <v>8.14</v>
      </c>
      <c r="I313" s="286">
        <f>ROUND(IF($B313="",IFERROR(VLOOKUP($A313,SERVIÇOS!$A:$F,5,0),IFERROR(VLOOKUP($A313,$C:$J,7,0),)),0)*$F313,2)</f>
        <v>16.55</v>
      </c>
      <c r="J313" s="287">
        <f t="shared" si="4"/>
        <v>24.69</v>
      </c>
      <c r="K313" s="288"/>
    </row>
    <row r="314" spans="1:11" ht="30">
      <c r="A314" s="279"/>
      <c r="B314" s="280">
        <v>4734</v>
      </c>
      <c r="C314" s="281"/>
      <c r="D314" s="282" t="str">
        <f>IF($B314="",IFERROR(VLOOKUP($A314,SERVIÇOS!$A:$F,2,0),IFERROR(VLOOKUP($A314,$C:$J,2,0),"")),IFERROR(VLOOKUP($B314,INSUMOS!$A:$D,2,0),IFERROR(VLOOKUP($B314,#REF!,2,0),"")))</f>
        <v>SEIXO ROLADO PARA APLICACAO EM CONCRETO (POSTO PEDREIRA/FORNECEDOR, SEM FRETE)</v>
      </c>
      <c r="E314" s="283" t="str">
        <f>IF($B314="",IFERROR(VLOOKUP($A314,SERVIÇOS!$A:$F,3,0),IFERROR(VLOOKUP($A314,$C:$J,3,0),"")),IFERROR(VLOOKUP($B314,INSUMOS!$A:$D,3,0),IFERROR(VLOOKUP($B314,#REF!,5,0),"")))</f>
        <v xml:space="preserve">M3    </v>
      </c>
      <c r="F314" s="284">
        <v>4.1000000000000002E-2</v>
      </c>
      <c r="G314" s="285">
        <f>IF($B314="",IFERROR(VLOOKUP($A314,SERVIÇOS!$A:$F,6,0),IFERROR(VLOOKUP($A314,$C:$J,8,0),"")),IFERROR(VLOOKUP($B314,INSUMOS!$A:$D,4,0),IFERROR(VLOOKUP($B314,#REF!,9,0),"")))</f>
        <v>178.02</v>
      </c>
      <c r="H314" s="286">
        <f>ROUND(IF($B314="",IFERROR(VLOOKUP($A314,SERVIÇOS!$A:$F,4,0),IFERROR(VLOOKUP($A314,$C:$J,6,0),)),IFERROR(VLOOKUP($B314,INSUMOS!$A:$D,4,0),IFERROR(VLOOKUP($B314,#REF!,9,0),)))*$F314,2)</f>
        <v>7.3</v>
      </c>
      <c r="I314" s="286">
        <f>ROUND(IF($B314="",IFERROR(VLOOKUP($A314,SERVIÇOS!$A:$F,5,0),IFERROR(VLOOKUP($A314,$C:$J,7,0),)),0)*$F314,2)</f>
        <v>0</v>
      </c>
      <c r="J314" s="287">
        <f t="shared" si="4"/>
        <v>7.3</v>
      </c>
      <c r="K314" s="288"/>
    </row>
    <row r="315" spans="1:11">
      <c r="A315" s="279"/>
      <c r="B315" s="280">
        <v>1379</v>
      </c>
      <c r="C315" s="281"/>
      <c r="D315" s="282" t="str">
        <f>IF($B315="",IFERROR(VLOOKUP($A315,SERVIÇOS!$A:$F,2,0),IFERROR(VLOOKUP($A315,$C:$J,2,0),"")),IFERROR(VLOOKUP($B315,INSUMOS!$A:$D,2,0),IFERROR(VLOOKUP($B315,#REF!,2,0),"")))</f>
        <v>CIMENTO PORTLAND COMPOSTO CP II-32</v>
      </c>
      <c r="E315" s="283" t="str">
        <f>IF($B315="",IFERROR(VLOOKUP($A315,SERVIÇOS!$A:$F,3,0),IFERROR(VLOOKUP($A315,$C:$J,3,0),"")),IFERROR(VLOOKUP($B315,INSUMOS!$A:$D,3,0),IFERROR(VLOOKUP($B315,#REF!,5,0),"")))</f>
        <v xml:space="preserve">KG    </v>
      </c>
      <c r="F315" s="284">
        <v>11.2</v>
      </c>
      <c r="G315" s="285">
        <f>IF($B315="",IFERROR(VLOOKUP($A315,SERVIÇOS!$A:$F,6,0),IFERROR(VLOOKUP($A315,$C:$J,8,0),"")),IFERROR(VLOOKUP($B315,INSUMOS!$A:$D,4,0),IFERROR(VLOOKUP($B315,#REF!,9,0),"")))</f>
        <v>0.6</v>
      </c>
      <c r="H315" s="286">
        <f>ROUND(IF($B315="",IFERROR(VLOOKUP($A315,SERVIÇOS!$A:$F,4,0),IFERROR(VLOOKUP($A315,$C:$J,6,0),)),IFERROR(VLOOKUP($B315,INSUMOS!$A:$D,4,0),IFERROR(VLOOKUP($B315,#REF!,9,0),)))*$F315,2)</f>
        <v>6.72</v>
      </c>
      <c r="I315" s="286">
        <f>ROUND(IF($B315="",IFERROR(VLOOKUP($A315,SERVIÇOS!$A:$F,5,0),IFERROR(VLOOKUP($A315,$C:$J,7,0),)),0)*$F315,2)</f>
        <v>0</v>
      </c>
      <c r="J315" s="287">
        <f t="shared" si="4"/>
        <v>6.72</v>
      </c>
      <c r="K315" s="288"/>
    </row>
    <row r="316" spans="1:11" ht="30">
      <c r="A316" s="279"/>
      <c r="B316" s="280">
        <v>367</v>
      </c>
      <c r="C316" s="281"/>
      <c r="D316" s="282" t="str">
        <f>IF($B316="",IFERROR(VLOOKUP($A316,SERVIÇOS!$A:$F,2,0),IFERROR(VLOOKUP($A316,$C:$J,2,0),"")),IFERROR(VLOOKUP($B316,INSUMOS!$A:$D,2,0),IFERROR(VLOOKUP($B316,#REF!,2,0),"")))</f>
        <v>AREIA GROSSA - POSTO JAZIDA/FORNECEDOR (RETIRADO NA JAZIDA, SEM TRANSPORTE)</v>
      </c>
      <c r="E316" s="283" t="str">
        <f>IF($B316="",IFERROR(VLOOKUP($A316,SERVIÇOS!$A:$F,3,0),IFERROR(VLOOKUP($A316,$C:$J,3,0),"")),IFERROR(VLOOKUP($B316,INSUMOS!$A:$D,3,0),IFERROR(VLOOKUP($B316,#REF!,5,0),"")))</f>
        <v xml:space="preserve">M3    </v>
      </c>
      <c r="F316" s="284">
        <v>4.1000000000000002E-2</v>
      </c>
      <c r="G316" s="285">
        <f>IF($B316="",IFERROR(VLOOKUP($A316,SERVIÇOS!$A:$F,6,0),IFERROR(VLOOKUP($A316,$C:$J,8,0),"")),IFERROR(VLOOKUP($B316,INSUMOS!$A:$D,4,0),IFERROR(VLOOKUP($B316,#REF!,9,0),"")))</f>
        <v>77.75</v>
      </c>
      <c r="H316" s="286">
        <f>ROUND(IF($B316="",IFERROR(VLOOKUP($A316,SERVIÇOS!$A:$F,4,0),IFERROR(VLOOKUP($A316,$C:$J,6,0),)),IFERROR(VLOOKUP($B316,INSUMOS!$A:$D,4,0),IFERROR(VLOOKUP($B316,#REF!,9,0),)))*$F316,2)</f>
        <v>3.19</v>
      </c>
      <c r="I316" s="286">
        <f>ROUND(IF($B316="",IFERROR(VLOOKUP($A316,SERVIÇOS!$A:$F,5,0),IFERROR(VLOOKUP($A316,$C:$J,7,0),)),0)*$F316,2)</f>
        <v>0</v>
      </c>
      <c r="J316" s="287">
        <f t="shared" si="4"/>
        <v>3.19</v>
      </c>
      <c r="K316" s="288"/>
    </row>
    <row r="317" spans="1:11" s="3" customFormat="1" ht="31.5">
      <c r="A317" s="271"/>
      <c r="B317" s="271"/>
      <c r="C317" s="272" t="s">
        <v>513</v>
      </c>
      <c r="D317" s="273" t="s">
        <v>757</v>
      </c>
      <c r="E317" s="274" t="s">
        <v>717</v>
      </c>
      <c r="F317" s="275"/>
      <c r="G317" s="276"/>
      <c r="H317" s="277">
        <f>ROUND(SUM(H318:H320),2)</f>
        <v>705.16</v>
      </c>
      <c r="I317" s="277">
        <f>ROUND(SUM(I318:I320),2)</f>
        <v>95.94</v>
      </c>
      <c r="J317" s="277">
        <f t="shared" si="4"/>
        <v>801.09999999999991</v>
      </c>
      <c r="K317" s="290"/>
    </row>
    <row r="318" spans="1:11" ht="30">
      <c r="A318" s="279">
        <v>88248</v>
      </c>
      <c r="B318" s="280"/>
      <c r="C318" s="281"/>
      <c r="D318" s="282" t="str">
        <f>IF($B318="",IFERROR(VLOOKUP($A318,SERVIÇOS!$A:$F,2,0),IFERROR(VLOOKUP($A318,$C:$J,2,0),"")),IFERROR(VLOOKUP($B318,INSUMOS!$A:$D,2,0),IFERROR(VLOOKUP($B318,#REF!,2,0),"")))</f>
        <v>AUXILIAR DE ENCANADOR OU BOMBEIRO HIDRÁULICO COM ENCARGOS COMPLEMENTARES</v>
      </c>
      <c r="E318" s="283" t="str">
        <f>IF($B318="",IFERROR(VLOOKUP($A318,SERVIÇOS!$A:$F,3,0),IFERROR(VLOOKUP($A318,$C:$J,3,0),"")),IFERROR(VLOOKUP($B318,INSUMOS!$A:$D,3,0),IFERROR(VLOOKUP($B318,#REF!,5,0),"")))</f>
        <v>H</v>
      </c>
      <c r="F318" s="284">
        <v>3</v>
      </c>
      <c r="G318" s="285">
        <f>IF($B318="",IFERROR(VLOOKUP($A318,SERVIÇOS!$A:$F,6,0),IFERROR(VLOOKUP($A318,$C:$J,8,0),"")),IFERROR(VLOOKUP($B318,INSUMOS!$A:$D,4,0),IFERROR(VLOOKUP($B318,#REF!,9,0),"")))</f>
        <v>19.329999999999998</v>
      </c>
      <c r="H318" s="286">
        <f>ROUND(IF($B318="",IFERROR(VLOOKUP($A318,SERVIÇOS!$A:$F,4,0),IFERROR(VLOOKUP($A318,$C:$J,6,0),)),IFERROR(VLOOKUP($B318,INSUMOS!$A:$D,4,0),IFERROR(VLOOKUP($B318,#REF!,9,0),)))*$F318,2)</f>
        <v>18.21</v>
      </c>
      <c r="I318" s="286">
        <f>ROUND(IF($B318="",IFERROR(VLOOKUP($A318,SERVIÇOS!$A:$F,5,0),IFERROR(VLOOKUP($A318,$C:$J,7,0),)),0)*$F318,2)</f>
        <v>39.78</v>
      </c>
      <c r="J318" s="287">
        <f t="shared" si="4"/>
        <v>57.99</v>
      </c>
      <c r="K318" s="288"/>
    </row>
    <row r="319" spans="1:11">
      <c r="A319" s="279">
        <v>88267</v>
      </c>
      <c r="B319" s="280"/>
      <c r="C319" s="281"/>
      <c r="D319" s="282" t="str">
        <f>IF($B319="",IFERROR(VLOOKUP($A319,SERVIÇOS!$A:$F,2,0),IFERROR(VLOOKUP($A319,$C:$J,2,0),"")),IFERROR(VLOOKUP($B319,INSUMOS!$A:$D,2,0),IFERROR(VLOOKUP($B319,#REF!,2,0),"")))</f>
        <v>ENCANADOR OU BOMBEIRO HIDRÁULICO COM ENCARGOS COMPLEMENTARES</v>
      </c>
      <c r="E319" s="283" t="str">
        <f>IF($B319="",IFERROR(VLOOKUP($A319,SERVIÇOS!$A:$F,3,0),IFERROR(VLOOKUP($A319,$C:$J,3,0),"")),IFERROR(VLOOKUP($B319,INSUMOS!$A:$D,3,0),IFERROR(VLOOKUP($B319,#REF!,5,0),"")))</f>
        <v>H</v>
      </c>
      <c r="F319" s="284">
        <v>3</v>
      </c>
      <c r="G319" s="285">
        <f>IF($B319="",IFERROR(VLOOKUP($A319,SERVIÇOS!$A:$F,6,0),IFERROR(VLOOKUP($A319,$C:$J,8,0),"")),IFERROR(VLOOKUP($B319,INSUMOS!$A:$D,4,0),IFERROR(VLOOKUP($B319,#REF!,9,0),"")))</f>
        <v>24.79</v>
      </c>
      <c r="H319" s="286">
        <f>ROUND(IF($B319="",IFERROR(VLOOKUP($A319,SERVIÇOS!$A:$F,4,0),IFERROR(VLOOKUP($A319,$C:$J,6,0),)),IFERROR(VLOOKUP($B319,INSUMOS!$A:$D,4,0),IFERROR(VLOOKUP($B319,#REF!,9,0),)))*$F319,2)</f>
        <v>18.21</v>
      </c>
      <c r="I319" s="286">
        <f>ROUND(IF($B319="",IFERROR(VLOOKUP($A319,SERVIÇOS!$A:$F,5,0),IFERROR(VLOOKUP($A319,$C:$J,7,0),)),0)*$F319,2)</f>
        <v>56.16</v>
      </c>
      <c r="J319" s="287">
        <f t="shared" si="4"/>
        <v>74.37</v>
      </c>
      <c r="K319" s="288"/>
    </row>
    <row r="320" spans="1:11">
      <c r="A320" s="279"/>
      <c r="B320" s="280">
        <v>11869</v>
      </c>
      <c r="C320" s="281"/>
      <c r="D320" s="282" t="str">
        <f>IF($B320="",IFERROR(VLOOKUP($A320,SERVIÇOS!$A:$F,2,0),IFERROR(VLOOKUP($A320,$C:$J,2,0),"")),IFERROR(VLOOKUP($B320,INSUMOS!$A:$D,2,0),IFERROR(VLOOKUP($B320,#REF!,2,0),"")))</f>
        <v>CAIXA D'AGUA FIBRA DE VIDRO PARA 1500 LITROS, COM TAMPA</v>
      </c>
      <c r="E320" s="283" t="str">
        <f>IF($B320="",IFERROR(VLOOKUP($A320,SERVIÇOS!$A:$F,3,0),IFERROR(VLOOKUP($A320,$C:$J,3,0),"")),IFERROR(VLOOKUP($B320,INSUMOS!$A:$D,3,0),IFERROR(VLOOKUP($B320,#REF!,5,0),"")))</f>
        <v xml:space="preserve">UN    </v>
      </c>
      <c r="F320" s="284">
        <v>1</v>
      </c>
      <c r="G320" s="285">
        <f>IF($B320="",IFERROR(VLOOKUP($A320,SERVIÇOS!$A:$F,6,0),IFERROR(VLOOKUP($A320,$C:$J,8,0),"")),IFERROR(VLOOKUP($B320,INSUMOS!$A:$D,4,0),IFERROR(VLOOKUP($B320,#REF!,9,0),"")))</f>
        <v>668.74</v>
      </c>
      <c r="H320" s="286">
        <f>ROUND(IF($B320="",IFERROR(VLOOKUP($A320,SERVIÇOS!$A:$F,4,0),IFERROR(VLOOKUP($A320,$C:$J,6,0),)),IFERROR(VLOOKUP($B320,INSUMOS!$A:$D,4,0),IFERROR(VLOOKUP($B320,#REF!,9,0),)))*$F320,2)</f>
        <v>668.74</v>
      </c>
      <c r="I320" s="286">
        <f>ROUND(IF($B320="",IFERROR(VLOOKUP($A320,SERVIÇOS!$A:$F,5,0),IFERROR(VLOOKUP($A320,$C:$J,7,0),)),0)*$F320,2)</f>
        <v>0</v>
      </c>
      <c r="J320" s="287">
        <f t="shared" si="4"/>
        <v>668.74</v>
      </c>
      <c r="K320" s="288"/>
    </row>
    <row r="321" spans="1:11" s="3" customFormat="1" ht="31.5">
      <c r="A321" s="271"/>
      <c r="B321" s="271"/>
      <c r="C321" s="272" t="s">
        <v>515</v>
      </c>
      <c r="D321" s="273" t="s">
        <v>758</v>
      </c>
      <c r="E321" s="274" t="s">
        <v>717</v>
      </c>
      <c r="F321" s="275"/>
      <c r="G321" s="276"/>
      <c r="H321" s="277">
        <f>ROUND(SUM(H322:H324),2)</f>
        <v>1886.14</v>
      </c>
      <c r="I321" s="277">
        <f>ROUND(SUM(I322:I324),2)</f>
        <v>95.94</v>
      </c>
      <c r="J321" s="277">
        <f t="shared" si="4"/>
        <v>1982.0800000000002</v>
      </c>
      <c r="K321" s="290"/>
    </row>
    <row r="322" spans="1:11" ht="30">
      <c r="A322" s="279">
        <v>88248</v>
      </c>
      <c r="B322" s="280"/>
      <c r="C322" s="281"/>
      <c r="D322" s="282" t="str">
        <f>IF($B322="",IFERROR(VLOOKUP($A322,SERVIÇOS!$A:$F,2,0),IFERROR(VLOOKUP($A322,$C:$J,2,0),"")),IFERROR(VLOOKUP($B322,INSUMOS!$A:$D,2,0),IFERROR(VLOOKUP($B322,#REF!,2,0),"")))</f>
        <v>AUXILIAR DE ENCANADOR OU BOMBEIRO HIDRÁULICO COM ENCARGOS COMPLEMENTARES</v>
      </c>
      <c r="E322" s="283" t="str">
        <f>IF($B322="",IFERROR(VLOOKUP($A322,SERVIÇOS!$A:$F,3,0),IFERROR(VLOOKUP($A322,$C:$J,3,0),"")),IFERROR(VLOOKUP($B322,INSUMOS!$A:$D,3,0),IFERROR(VLOOKUP($B322,#REF!,5,0),"")))</f>
        <v>H</v>
      </c>
      <c r="F322" s="284">
        <v>3</v>
      </c>
      <c r="G322" s="285">
        <f>IF($B322="",IFERROR(VLOOKUP($A322,SERVIÇOS!$A:$F,6,0),IFERROR(VLOOKUP($A322,$C:$J,8,0),"")),IFERROR(VLOOKUP($B322,INSUMOS!$A:$D,4,0),IFERROR(VLOOKUP($B322,#REF!,9,0),"")))</f>
        <v>19.329999999999998</v>
      </c>
      <c r="H322" s="286">
        <f>ROUND(IF($B322="",IFERROR(VLOOKUP($A322,SERVIÇOS!$A:$F,4,0),IFERROR(VLOOKUP($A322,$C:$J,6,0),)),IFERROR(VLOOKUP($B322,INSUMOS!$A:$D,4,0),IFERROR(VLOOKUP($B322,#REF!,9,0),)))*$F322,2)</f>
        <v>18.21</v>
      </c>
      <c r="I322" s="286">
        <f>ROUND(IF($B322="",IFERROR(VLOOKUP($A322,SERVIÇOS!$A:$F,5,0),IFERROR(VLOOKUP($A322,$C:$J,7,0),)),0)*$F322,2)</f>
        <v>39.78</v>
      </c>
      <c r="J322" s="287">
        <f t="shared" si="4"/>
        <v>57.99</v>
      </c>
      <c r="K322" s="288"/>
    </row>
    <row r="323" spans="1:11">
      <c r="A323" s="279">
        <v>88267</v>
      </c>
      <c r="B323" s="280"/>
      <c r="C323" s="281"/>
      <c r="D323" s="282" t="str">
        <f>IF($B323="",IFERROR(VLOOKUP($A323,SERVIÇOS!$A:$F,2,0),IFERROR(VLOOKUP($A323,$C:$J,2,0),"")),IFERROR(VLOOKUP($B323,INSUMOS!$A:$D,2,0),IFERROR(VLOOKUP($B323,#REF!,2,0),"")))</f>
        <v>ENCANADOR OU BOMBEIRO HIDRÁULICO COM ENCARGOS COMPLEMENTARES</v>
      </c>
      <c r="E323" s="283" t="str">
        <f>IF($B323="",IFERROR(VLOOKUP($A323,SERVIÇOS!$A:$F,3,0),IFERROR(VLOOKUP($A323,$C:$J,3,0),"")),IFERROR(VLOOKUP($B323,INSUMOS!$A:$D,3,0),IFERROR(VLOOKUP($B323,#REF!,5,0),"")))</f>
        <v>H</v>
      </c>
      <c r="F323" s="284">
        <v>3</v>
      </c>
      <c r="G323" s="285">
        <f>IF($B323="",IFERROR(VLOOKUP($A323,SERVIÇOS!$A:$F,6,0),IFERROR(VLOOKUP($A323,$C:$J,8,0),"")),IFERROR(VLOOKUP($B323,INSUMOS!$A:$D,4,0),IFERROR(VLOOKUP($B323,#REF!,9,0),"")))</f>
        <v>24.79</v>
      </c>
      <c r="H323" s="286">
        <f>ROUND(IF($B323="",IFERROR(VLOOKUP($A323,SERVIÇOS!$A:$F,4,0),IFERROR(VLOOKUP($A323,$C:$J,6,0),)),IFERROR(VLOOKUP($B323,INSUMOS!$A:$D,4,0),IFERROR(VLOOKUP($B323,#REF!,9,0),)))*$F323,2)</f>
        <v>18.21</v>
      </c>
      <c r="I323" s="286">
        <f>ROUND(IF($B323="",IFERROR(VLOOKUP($A323,SERVIÇOS!$A:$F,5,0),IFERROR(VLOOKUP($A323,$C:$J,7,0),)),0)*$F323,2)</f>
        <v>56.16</v>
      </c>
      <c r="J323" s="287">
        <f t="shared" si="4"/>
        <v>74.37</v>
      </c>
      <c r="K323" s="288"/>
    </row>
    <row r="324" spans="1:11" s="455" customFormat="1">
      <c r="A324" s="279"/>
      <c r="B324" s="279" t="s">
        <v>11767</v>
      </c>
      <c r="C324" s="281"/>
      <c r="D324" s="282" t="str">
        <f>IF($B324="",IFERROR(VLOOKUP($A324,SERVIÇOS!$A:$F,2,0),IFERROR(VLOOKUP($A324,$C:$J,2,0),"")),IFERROR(VLOOKUP($B324,INSUMOS!$A:$D,2,0),IFERROR(VLOOKUP($B324,COTAÇÕES!$A:$I,2,0),"")))</f>
        <v>CAIXA D'AGUA POLIETILENO ATOXICO 3000 LITROS</v>
      </c>
      <c r="E324" s="283" t="str">
        <f>IF($B324="",IFERROR(VLOOKUP($A324,SERVIÇOS!$A:$F,3,0),IFERROR(VLOOKUP($A324,$C:$J,3,0),"")),IFERROR(VLOOKUP($B324,INSUMOS!$A:$D,3,0),IFERROR(VLOOKUP($B324,#REF!,5,0),"")))</f>
        <v/>
      </c>
      <c r="F324" s="284">
        <v>1</v>
      </c>
      <c r="G324" s="285">
        <f>IF($B324="",IFERROR(VLOOKUP($A324,SERVIÇOS!$A:$F,6,0),IFERROR(VLOOKUP($A324,$C:$J,8,0),"")),IFERROR(VLOOKUP($B324,INSUMOS!$A:$D,4,0),IFERROR(VLOOKUP($B324,COTAÇÕES!$A:$I,9,0),"")))</f>
        <v>1849.72</v>
      </c>
      <c r="H324" s="286">
        <f>ROUND(IF($B324="",IFERROR(VLOOKUP($A324,SERVIÇOS!$A:$F,4,0),IFERROR(VLOOKUP($A324,$C:$J,6,0),)),IFERROR(VLOOKUP($B324,INSUMOS!$A:$D,4,0),IFERROR(VLOOKUP($B324,COTAÇÕES!$A:$I,9,0),)))*$F324,2)</f>
        <v>1849.72</v>
      </c>
      <c r="I324" s="286">
        <f>ROUND(IF($B324="",IFERROR(VLOOKUP($A324,SERVIÇOS!$A:$F,5,0),IFERROR(VLOOKUP($A324,$C:$J,7,0),)),0)*$F324,2)</f>
        <v>0</v>
      </c>
      <c r="J324" s="287">
        <f t="shared" si="4"/>
        <v>1849.72</v>
      </c>
      <c r="K324" s="288"/>
    </row>
    <row r="325" spans="1:11" s="3" customFormat="1" ht="31.5">
      <c r="A325" s="271"/>
      <c r="B325" s="271"/>
      <c r="C325" s="272" t="s">
        <v>309</v>
      </c>
      <c r="D325" s="273" t="s">
        <v>759</v>
      </c>
      <c r="E325" s="274" t="s">
        <v>717</v>
      </c>
      <c r="F325" s="275"/>
      <c r="G325" s="276"/>
      <c r="H325" s="277">
        <f>ROUND(SUM(H326:H328),2)</f>
        <v>160.06</v>
      </c>
      <c r="I325" s="277">
        <f>ROUND(SUM(I326:I328),2)</f>
        <v>85.31</v>
      </c>
      <c r="J325" s="277">
        <f t="shared" si="4"/>
        <v>245.37</v>
      </c>
      <c r="K325" s="290"/>
    </row>
    <row r="326" spans="1:11">
      <c r="A326" s="279">
        <v>88239</v>
      </c>
      <c r="B326" s="280"/>
      <c r="C326" s="281"/>
      <c r="D326" s="282" t="str">
        <f>IF($B326="",IFERROR(VLOOKUP($A326,SERVIÇOS!$A:$F,2,0),IFERROR(VLOOKUP($A326,$C:$J,2,0),"")),IFERROR(VLOOKUP($B326,INSUMOS!$A:$D,2,0),IFERROR(VLOOKUP($B326,#REF!,2,0),"")))</f>
        <v>AJUDANTE DE CARPINTEIRO COM ENCARGOS COMPLEMENTARES</v>
      </c>
      <c r="E326" s="283" t="str">
        <f>IF($B326="",IFERROR(VLOOKUP($A326,SERVIÇOS!$A:$F,3,0),IFERROR(VLOOKUP($A326,$C:$J,3,0),"")),IFERROR(VLOOKUP($B326,INSUMOS!$A:$D,3,0),IFERROR(VLOOKUP($B326,#REF!,5,0),"")))</f>
        <v>H</v>
      </c>
      <c r="F326" s="284">
        <v>2</v>
      </c>
      <c r="G326" s="285">
        <f>IF($B326="",IFERROR(VLOOKUP($A326,SERVIÇOS!$A:$F,6,0),IFERROR(VLOOKUP($A326,$C:$J,8,0),"")),IFERROR(VLOOKUP($B326,INSUMOS!$A:$D,4,0),IFERROR(VLOOKUP($B326,#REF!,9,0),"")))</f>
        <v>21.23</v>
      </c>
      <c r="H326" s="286">
        <f>ROUND(IF($B326="",IFERROR(VLOOKUP($A326,SERVIÇOS!$A:$F,4,0),IFERROR(VLOOKUP($A326,$C:$J,6,0),)),IFERROR(VLOOKUP($B326,INSUMOS!$A:$D,4,0),IFERROR(VLOOKUP($B326,#REF!,9,0),)))*$F326,2)</f>
        <v>13.04</v>
      </c>
      <c r="I326" s="286">
        <f>ROUND(IF($B326="",IFERROR(VLOOKUP($A326,SERVIÇOS!$A:$F,5,0),IFERROR(VLOOKUP($A326,$C:$J,7,0),)),0)*$F326,2)</f>
        <v>29.42</v>
      </c>
      <c r="J326" s="287">
        <f t="shared" si="4"/>
        <v>42.46</v>
      </c>
      <c r="K326" s="288"/>
    </row>
    <row r="327" spans="1:11">
      <c r="A327" s="279">
        <v>88262</v>
      </c>
      <c r="B327" s="280"/>
      <c r="C327" s="281"/>
      <c r="D327" s="282" t="str">
        <f>IF($B327="",IFERROR(VLOOKUP($A327,SERVIÇOS!$A:$F,2,0),IFERROR(VLOOKUP($A327,$C:$J,2,0),"")),IFERROR(VLOOKUP($B327,INSUMOS!$A:$D,2,0),IFERROR(VLOOKUP($B327,#REF!,2,0),"")))</f>
        <v>CARPINTEIRO DE FORMAS COM ENCARGOS COMPLEMENTARES</v>
      </c>
      <c r="E327" s="283" t="str">
        <f>IF($B327="",IFERROR(VLOOKUP($A327,SERVIÇOS!$A:$F,3,0),IFERROR(VLOOKUP($A327,$C:$J,3,0),"")),IFERROR(VLOOKUP($B327,INSUMOS!$A:$D,3,0),IFERROR(VLOOKUP($B327,#REF!,5,0),"")))</f>
        <v>H</v>
      </c>
      <c r="F327" s="284">
        <v>3</v>
      </c>
      <c r="G327" s="285">
        <f>IF($B327="",IFERROR(VLOOKUP($A327,SERVIÇOS!$A:$F,6,0),IFERROR(VLOOKUP($A327,$C:$J,8,0),"")),IFERROR(VLOOKUP($B327,INSUMOS!$A:$D,4,0),IFERROR(VLOOKUP($B327,#REF!,9,0),"")))</f>
        <v>25.15</v>
      </c>
      <c r="H327" s="286">
        <f>ROUND(IF($B327="",IFERROR(VLOOKUP($A327,SERVIÇOS!$A:$F,4,0),IFERROR(VLOOKUP($A327,$C:$J,6,0),)),IFERROR(VLOOKUP($B327,INSUMOS!$A:$D,4,0),IFERROR(VLOOKUP($B327,#REF!,9,0),)))*$F327,2)</f>
        <v>19.559999999999999</v>
      </c>
      <c r="I327" s="286">
        <f>ROUND(IF($B327="",IFERROR(VLOOKUP($A327,SERVIÇOS!$A:$F,5,0),IFERROR(VLOOKUP($A327,$C:$J,7,0),)),0)*$F327,2)</f>
        <v>55.89</v>
      </c>
      <c r="J327" s="287">
        <f t="shared" si="4"/>
        <v>75.45</v>
      </c>
      <c r="K327" s="288"/>
    </row>
    <row r="328" spans="1:11" ht="30">
      <c r="A328" s="279"/>
      <c r="B328" s="280">
        <v>38168</v>
      </c>
      <c r="C328" s="281"/>
      <c r="D328" s="282" t="str">
        <f>IF($B328="",IFERROR(VLOOKUP($A328,SERVIÇOS!$A:$F,2,0),IFERROR(VLOOKUP($A328,$C:$J,2,0),"")),IFERROR(VLOOKUP($B328,INSUMOS!$A:$D,2,0),IFERROR(VLOOKUP($B328,#REF!,2,0),"")))</f>
        <v>PUXADOR TUBULAR RETO DUPLO, EM ALUMINIO CROMADO, COMPRIMENTO DE APROX 400 MM E DIAMETRO DE 25 MM (1")</v>
      </c>
      <c r="E328" s="283" t="str">
        <f>IF($B328="",IFERROR(VLOOKUP($A328,SERVIÇOS!$A:$F,3,0),IFERROR(VLOOKUP($A328,$C:$J,3,0),"")),IFERROR(VLOOKUP($B328,INSUMOS!$A:$D,3,0),IFERROR(VLOOKUP($B328,#REF!,5,0),"")))</f>
        <v xml:space="preserve">UN    </v>
      </c>
      <c r="F328" s="284">
        <v>1</v>
      </c>
      <c r="G328" s="285">
        <f>IF($B328="",IFERROR(VLOOKUP($A328,SERVIÇOS!$A:$F,6,0),IFERROR(VLOOKUP($A328,$C:$J,8,0),"")),IFERROR(VLOOKUP($B328,INSUMOS!$A:$D,4,0),IFERROR(VLOOKUP($B328,#REF!,9,0),"")))</f>
        <v>127.46</v>
      </c>
      <c r="H328" s="286">
        <f>ROUND(IF($B328="",IFERROR(VLOOKUP($A328,SERVIÇOS!$A:$F,4,0),IFERROR(VLOOKUP($A328,$C:$J,6,0),)),IFERROR(VLOOKUP($B328,INSUMOS!$A:$D,4,0),IFERROR(VLOOKUP($B328,#REF!,9,0),)))*$F328,2)</f>
        <v>127.46</v>
      </c>
      <c r="I328" s="286">
        <f>ROUND(IF($B328="",IFERROR(VLOOKUP($A328,SERVIÇOS!$A:$F,5,0),IFERROR(VLOOKUP($A328,$C:$J,7,0),)),0)*$F328,2)</f>
        <v>0</v>
      </c>
      <c r="J328" s="287">
        <f t="shared" si="4"/>
        <v>127.46</v>
      </c>
      <c r="K328" s="288"/>
    </row>
    <row r="329" spans="1:11" s="3" customFormat="1" ht="47.25">
      <c r="A329" s="271"/>
      <c r="B329" s="271"/>
      <c r="C329" s="272" t="s">
        <v>252</v>
      </c>
      <c r="D329" s="273" t="s">
        <v>760</v>
      </c>
      <c r="E329" s="274" t="s">
        <v>727</v>
      </c>
      <c r="F329" s="275"/>
      <c r="G329" s="276"/>
      <c r="H329" s="277">
        <f>ROUND(SUM(H330:H335),2)</f>
        <v>68.08</v>
      </c>
      <c r="I329" s="277">
        <f>ROUND(SUM(I330:I335),2)</f>
        <v>3.65</v>
      </c>
      <c r="J329" s="277">
        <f t="shared" si="4"/>
        <v>71.73</v>
      </c>
      <c r="K329" s="290"/>
    </row>
    <row r="330" spans="1:11">
      <c r="A330" s="279">
        <v>88323</v>
      </c>
      <c r="B330" s="280"/>
      <c r="C330" s="281"/>
      <c r="D330" s="282" t="str">
        <f>IF($B330="",IFERROR(VLOOKUP($A330,SERVIÇOS!$A:$F,2,0),IFERROR(VLOOKUP($A330,$C:$J,2,0),"")),IFERROR(VLOOKUP($B330,INSUMOS!$A:$D,2,0),IFERROR(VLOOKUP($B330,#REF!,2,0),"")))</f>
        <v>TELHADISTA COM ENCARGOS COMPLEMENTARES</v>
      </c>
      <c r="E330" s="283" t="str">
        <f>IF($B330="",IFERROR(VLOOKUP($A330,SERVIÇOS!$A:$F,3,0),IFERROR(VLOOKUP($A330,$C:$J,3,0),"")),IFERROR(VLOOKUP($B330,INSUMOS!$A:$D,3,0),IFERROR(VLOOKUP($B330,#REF!,5,0),"")))</f>
        <v>H</v>
      </c>
      <c r="F330" s="284">
        <v>0.12</v>
      </c>
      <c r="G330" s="285">
        <f>IF($B330="",IFERROR(VLOOKUP($A330,SERVIÇOS!$A:$F,6,0),IFERROR(VLOOKUP($A330,$C:$J,8,0),"")),IFERROR(VLOOKUP($B330,INSUMOS!$A:$D,4,0),IFERROR(VLOOKUP($B330,#REF!,9,0),"")))</f>
        <v>23.71</v>
      </c>
      <c r="H330" s="286">
        <f>ROUND(IF($B330="",IFERROR(VLOOKUP($A330,SERVIÇOS!$A:$F,4,0),IFERROR(VLOOKUP($A330,$C:$J,6,0),)),IFERROR(VLOOKUP($B330,INSUMOS!$A:$D,4,0),IFERROR(VLOOKUP($B330,#REF!,9,0),)))*$F330,2)</f>
        <v>0.78</v>
      </c>
      <c r="I330" s="286">
        <f>ROUND(IF($B330="",IFERROR(VLOOKUP($A330,SERVIÇOS!$A:$F,5,0),IFERROR(VLOOKUP($A330,$C:$J,7,0),)),0)*$F330,2)</f>
        <v>2.06</v>
      </c>
      <c r="J330" s="287">
        <f t="shared" ref="J330:J386" si="5">H330+I330</f>
        <v>2.84</v>
      </c>
      <c r="K330" s="288"/>
    </row>
    <row r="331" spans="1:11">
      <c r="A331" s="279">
        <v>88316</v>
      </c>
      <c r="B331" s="280"/>
      <c r="C331" s="281"/>
      <c r="D331" s="282" t="str">
        <f>IF($B331="",IFERROR(VLOOKUP($A331,SERVIÇOS!$A:$F,2,0),IFERROR(VLOOKUP($A331,$C:$J,2,0),"")),IFERROR(VLOOKUP($B331,INSUMOS!$A:$D,2,0),IFERROR(VLOOKUP($B331,#REF!,2,0),"")))</f>
        <v>SERVENTE COM ENCARGOS COMPLEMENTARES</v>
      </c>
      <c r="E331" s="283" t="str">
        <f>IF($B331="",IFERROR(VLOOKUP($A331,SERVIÇOS!$A:$F,3,0),IFERROR(VLOOKUP($A331,$C:$J,3,0),"")),IFERROR(VLOOKUP($B331,INSUMOS!$A:$D,3,0),IFERROR(VLOOKUP($B331,#REF!,5,0),"")))</f>
        <v>H</v>
      </c>
      <c r="F331" s="284">
        <v>0.12</v>
      </c>
      <c r="G331" s="285">
        <f>IF($B331="",IFERROR(VLOOKUP($A331,SERVIÇOS!$A:$F,6,0),IFERROR(VLOOKUP($A331,$C:$J,8,0),"")),IFERROR(VLOOKUP($B331,INSUMOS!$A:$D,4,0),IFERROR(VLOOKUP($B331,#REF!,9,0),"")))</f>
        <v>19.78</v>
      </c>
      <c r="H331" s="286">
        <f>ROUND(IF($B331="",IFERROR(VLOOKUP($A331,SERVIÇOS!$A:$F,4,0),IFERROR(VLOOKUP($A331,$C:$J,6,0),)),IFERROR(VLOOKUP($B331,INSUMOS!$A:$D,4,0),IFERROR(VLOOKUP($B331,#REF!,9,0),)))*$F331,2)</f>
        <v>0.78</v>
      </c>
      <c r="I331" s="286">
        <f>ROUND(IF($B331="",IFERROR(VLOOKUP($A331,SERVIÇOS!$A:$F,5,0),IFERROR(VLOOKUP($A331,$C:$J,7,0),)),0)*$F331,2)</f>
        <v>1.59</v>
      </c>
      <c r="J331" s="287">
        <f t="shared" si="5"/>
        <v>2.37</v>
      </c>
      <c r="K331" s="288"/>
    </row>
    <row r="332" spans="1:11" ht="30">
      <c r="A332" s="279"/>
      <c r="B332" s="280">
        <v>1607</v>
      </c>
      <c r="C332" s="281"/>
      <c r="D332" s="282" t="str">
        <f>IF($B332="",IFERROR(VLOOKUP($A332,SERVIÇOS!$A:$F,2,0),IFERROR(VLOOKUP($A332,$C:$J,2,0),"")),IFERROR(VLOOKUP($B332,INSUMOS!$A:$D,2,0),IFERROR(VLOOKUP($B332,#REF!,2,0),"")))</f>
        <v>CONJUNTO ARRUELAS DE VEDACAO 5/16" PARA TELHA FIBROCIMENTO (UMA ARRUELA METALICA E UMA ARRUELA PVC - CONICAS)</v>
      </c>
      <c r="E332" s="283" t="str">
        <f>IF($B332="",IFERROR(VLOOKUP($A332,SERVIÇOS!$A:$F,3,0),IFERROR(VLOOKUP($A332,$C:$J,3,0),"")),IFERROR(VLOOKUP($B332,INSUMOS!$A:$D,3,0),IFERROR(VLOOKUP($B332,#REF!,5,0),"")))</f>
        <v xml:space="preserve">CJ    </v>
      </c>
      <c r="F332" s="284">
        <v>4.28</v>
      </c>
      <c r="G332" s="285">
        <f>IF($B332="",IFERROR(VLOOKUP($A332,SERVIÇOS!$A:$F,6,0),IFERROR(VLOOKUP($A332,$C:$J,8,0),"")),IFERROR(VLOOKUP($B332,INSUMOS!$A:$D,4,0),IFERROR(VLOOKUP($B332,#REF!,9,0),"")))</f>
        <v>0.2</v>
      </c>
      <c r="H332" s="286">
        <f>ROUND(IF($B332="",IFERROR(VLOOKUP($A332,SERVIÇOS!$A:$F,4,0),IFERROR(VLOOKUP($A332,$C:$J,6,0),)),IFERROR(VLOOKUP($B332,INSUMOS!$A:$D,4,0),IFERROR(VLOOKUP($B332,#REF!,9,0),)))*$F332,2)</f>
        <v>0.86</v>
      </c>
      <c r="I332" s="286">
        <f>ROUND(IF($B332="",IFERROR(VLOOKUP($A332,SERVIÇOS!$A:$F,5,0),IFERROR(VLOOKUP($A332,$C:$J,7,0),)),0)*$F332,2)</f>
        <v>0</v>
      </c>
      <c r="J332" s="287">
        <f t="shared" si="5"/>
        <v>0.86</v>
      </c>
      <c r="K332" s="288"/>
    </row>
    <row r="333" spans="1:11" ht="30">
      <c r="A333" s="279"/>
      <c r="B333" s="280">
        <v>4302</v>
      </c>
      <c r="C333" s="281"/>
      <c r="D333" s="282" t="str">
        <f>IF($B333="",IFERROR(VLOOKUP($A333,SERVIÇOS!$A:$F,2,0),IFERROR(VLOOKUP($A333,$C:$J,2,0),"")),IFERROR(VLOOKUP($B333,INSUMOS!$A:$D,2,0),IFERROR(VLOOKUP($B333,#REF!,2,0),"")))</f>
        <v>PARAFUSO ZINCADO ROSCA SOBERBA, CABECA SEXTAVADA, 5/16 " X 250 MM, PARA FIXACAO DE TELHA EM MADEIRA</v>
      </c>
      <c r="E333" s="283" t="str">
        <f>IF($B333="",IFERROR(VLOOKUP($A333,SERVIÇOS!$A:$F,3,0),IFERROR(VLOOKUP($A333,$C:$J,3,0),"")),IFERROR(VLOOKUP($B333,INSUMOS!$A:$D,3,0),IFERROR(VLOOKUP($B333,#REF!,5,0),"")))</f>
        <v xml:space="preserve">UN    </v>
      </c>
      <c r="F333" s="284">
        <v>4.28</v>
      </c>
      <c r="G333" s="285">
        <f>IF($B333="",IFERROR(VLOOKUP($A333,SERVIÇOS!$A:$F,6,0),IFERROR(VLOOKUP($A333,$C:$J,8,0),"")),IFERROR(VLOOKUP($B333,INSUMOS!$A:$D,4,0),IFERROR(VLOOKUP($B333,#REF!,9,0),"")))</f>
        <v>3.08</v>
      </c>
      <c r="H333" s="286">
        <f>ROUND(IF($B333="",IFERROR(VLOOKUP($A333,SERVIÇOS!$A:$F,4,0),IFERROR(VLOOKUP($A333,$C:$J,6,0),)),IFERROR(VLOOKUP($B333,INSUMOS!$A:$D,4,0),IFERROR(VLOOKUP($B333,#REF!,9,0),)))*$F333,2)</f>
        <v>13.18</v>
      </c>
      <c r="I333" s="286">
        <f>ROUND(IF($B333="",IFERROR(VLOOKUP($A333,SERVIÇOS!$A:$F,5,0),IFERROR(VLOOKUP($A333,$C:$J,7,0),)),0)*$F333,2)</f>
        <v>0</v>
      </c>
      <c r="J333" s="287">
        <f t="shared" si="5"/>
        <v>13.18</v>
      </c>
      <c r="K333" s="288"/>
    </row>
    <row r="334" spans="1:11" ht="30">
      <c r="A334" s="279"/>
      <c r="B334" s="280">
        <v>3673</v>
      </c>
      <c r="C334" s="281"/>
      <c r="D334" s="282" t="str">
        <f>IF($B334="",IFERROR(VLOOKUP($A334,SERVIÇOS!$A:$F,2,0),IFERROR(VLOOKUP($A334,$C:$J,2,0),"")),IFERROR(VLOOKUP($B334,INSUMOS!$A:$D,2,0),IFERROR(VLOOKUP($B334,#REF!,2,0),"")))</f>
        <v>JUNTA PLASTICA DE DILATACAO PARA PISOS, COR CINZA, 27 X 3 MM (ALTURA X ESPESSURA)</v>
      </c>
      <c r="E334" s="283" t="str">
        <f>IF($B334="",IFERROR(VLOOKUP($A334,SERVIÇOS!$A:$F,3,0),IFERROR(VLOOKUP($A334,$C:$J,3,0),"")),IFERROR(VLOOKUP($B334,INSUMOS!$A:$D,3,0),IFERROR(VLOOKUP($B334,#REF!,5,0),"")))</f>
        <v xml:space="preserve">M     </v>
      </c>
      <c r="F334" s="284">
        <v>8.2000000000000003E-2</v>
      </c>
      <c r="G334" s="285">
        <f>IF($B334="",IFERROR(VLOOKUP($A334,SERVIÇOS!$A:$F,6,0),IFERROR(VLOOKUP($A334,$C:$J,8,0),"")),IFERROR(VLOOKUP($B334,INSUMOS!$A:$D,4,0),IFERROR(VLOOKUP($B334,#REF!,9,0),"")))</f>
        <v>3.97</v>
      </c>
      <c r="H334" s="286">
        <f>ROUND(IF($B334="",IFERROR(VLOOKUP($A334,SERVIÇOS!$A:$F,4,0),IFERROR(VLOOKUP($A334,$C:$J,6,0),)),IFERROR(VLOOKUP($B334,INSUMOS!$A:$D,4,0),IFERROR(VLOOKUP($B334,#REF!,9,0),)))*$F334,2)</f>
        <v>0.33</v>
      </c>
      <c r="I334" s="286">
        <f>ROUND(IF($B334="",IFERROR(VLOOKUP($A334,SERVIÇOS!$A:$F,5,0),IFERROR(VLOOKUP($A334,$C:$J,7,0),)),0)*$F334,2)</f>
        <v>0</v>
      </c>
      <c r="J334" s="287">
        <f t="shared" si="5"/>
        <v>0.33</v>
      </c>
      <c r="K334" s="288"/>
    </row>
    <row r="335" spans="1:11" ht="30">
      <c r="A335" s="279"/>
      <c r="B335" s="280">
        <v>20235</v>
      </c>
      <c r="C335" s="281"/>
      <c r="D335" s="282" t="str">
        <f>IF($B335="",IFERROR(VLOOKUP($A335,SERVIÇOS!$A:$F,2,0),IFERROR(VLOOKUP($A335,$C:$J,2,0),"")),IFERROR(VLOOKUP($B335,INSUMOS!$A:$D,2,0),IFERROR(VLOOKUP($B335,#REF!,2,0),"")))</f>
        <v>CUMEEIRA NORMAL PARA TELHA ONDULADA DE FIBROCIMENTO, E = 6 MM, ABA 300 MM, COMPRIMENTO 1100 MM (SEM AMIANTO)</v>
      </c>
      <c r="E335" s="283" t="str">
        <f>IF($B335="",IFERROR(VLOOKUP($A335,SERVIÇOS!$A:$F,3,0),IFERROR(VLOOKUP($A335,$C:$J,3,0),"")),IFERROR(VLOOKUP($B335,INSUMOS!$A:$D,3,0),IFERROR(VLOOKUP($B335,#REF!,5,0),"")))</f>
        <v xml:space="preserve">UN    </v>
      </c>
      <c r="F335" s="284">
        <v>0.94</v>
      </c>
      <c r="G335" s="285">
        <f>IF($B335="",IFERROR(VLOOKUP($A335,SERVIÇOS!$A:$F,6,0),IFERROR(VLOOKUP($A335,$C:$J,8,0),"")),IFERROR(VLOOKUP($B335,INSUMOS!$A:$D,4,0),IFERROR(VLOOKUP($B335,#REF!,9,0),"")))</f>
        <v>55.48</v>
      </c>
      <c r="H335" s="286">
        <f>ROUND(IF($B335="",IFERROR(VLOOKUP($A335,SERVIÇOS!$A:$F,4,0),IFERROR(VLOOKUP($A335,$C:$J,6,0),)),IFERROR(VLOOKUP($B335,INSUMOS!$A:$D,4,0),IFERROR(VLOOKUP($B335,#REF!,9,0),)))*$F335,2)</f>
        <v>52.15</v>
      </c>
      <c r="I335" s="286">
        <f>ROUND(IF($B335="",IFERROR(VLOOKUP($A335,SERVIÇOS!$A:$F,5,0),IFERROR(VLOOKUP($A335,$C:$J,7,0),)),0)*$F335,2)</f>
        <v>0</v>
      </c>
      <c r="J335" s="287">
        <f t="shared" si="5"/>
        <v>52.15</v>
      </c>
      <c r="K335" s="288"/>
    </row>
    <row r="336" spans="1:11" s="3" customFormat="1" ht="31.5">
      <c r="A336" s="271"/>
      <c r="B336" s="271"/>
      <c r="C336" s="272" t="s">
        <v>253</v>
      </c>
      <c r="D336" s="273" t="s">
        <v>761</v>
      </c>
      <c r="E336" s="274" t="s">
        <v>704</v>
      </c>
      <c r="F336" s="275"/>
      <c r="G336" s="276"/>
      <c r="H336" s="277">
        <f>ROUND(SUM(H337:H339),2)</f>
        <v>164.31</v>
      </c>
      <c r="I336" s="277">
        <f>ROUND(SUM(I337:I339),2)</f>
        <v>50.76</v>
      </c>
      <c r="J336" s="277">
        <f t="shared" si="5"/>
        <v>215.07</v>
      </c>
      <c r="K336" s="290"/>
    </row>
    <row r="337" spans="1:11">
      <c r="A337" s="279">
        <v>88243</v>
      </c>
      <c r="B337" s="280"/>
      <c r="C337" s="281"/>
      <c r="D337" s="282" t="str">
        <f>IF($B337="",IFERROR(VLOOKUP($A337,SERVIÇOS!$A:$F,2,0),IFERROR(VLOOKUP($A337,$C:$J,2,0),"")),IFERROR(VLOOKUP($B337,INSUMOS!$A:$D,2,0),IFERROR(VLOOKUP($B337,#REF!,2,0),"")))</f>
        <v>AJUDANTE ESPECIALIZADO COM ENCARGOS COMPLEMENTARES</v>
      </c>
      <c r="E337" s="283" t="str">
        <f>IF($B337="",IFERROR(VLOOKUP($A337,SERVIÇOS!$A:$F,3,0),IFERROR(VLOOKUP($A337,$C:$J,3,0),"")),IFERROR(VLOOKUP($B337,INSUMOS!$A:$D,3,0),IFERROR(VLOOKUP($B337,#REF!,5,0),"")))</f>
        <v>H</v>
      </c>
      <c r="F337" s="284">
        <v>1.7</v>
      </c>
      <c r="G337" s="285">
        <f>IF($B337="",IFERROR(VLOOKUP($A337,SERVIÇOS!$A:$F,6,0),IFERROR(VLOOKUP($A337,$C:$J,8,0),"")),IFERROR(VLOOKUP($B337,INSUMOS!$A:$D,4,0),IFERROR(VLOOKUP($B337,#REF!,9,0),"")))</f>
        <v>20.78</v>
      </c>
      <c r="H337" s="286">
        <f>ROUND(IF($B337="",IFERROR(VLOOKUP($A337,SERVIÇOS!$A:$F,4,0),IFERROR(VLOOKUP($A337,$C:$J,6,0),)),IFERROR(VLOOKUP($B337,INSUMOS!$A:$D,4,0),IFERROR(VLOOKUP($B337,#REF!,9,0),)))*$F337,2)</f>
        <v>11.08</v>
      </c>
      <c r="I337" s="286">
        <f>ROUND(IF($B337="",IFERROR(VLOOKUP($A337,SERVIÇOS!$A:$F,5,0),IFERROR(VLOOKUP($A337,$C:$J,7,0),)),0)*$F337,2)</f>
        <v>24.24</v>
      </c>
      <c r="J337" s="287">
        <f t="shared" si="5"/>
        <v>35.32</v>
      </c>
      <c r="K337" s="288"/>
    </row>
    <row r="338" spans="1:11">
      <c r="A338" s="279">
        <v>88316</v>
      </c>
      <c r="B338" s="280"/>
      <c r="C338" s="281"/>
      <c r="D338" s="282" t="str">
        <f>IF($B338="",IFERROR(VLOOKUP($A338,SERVIÇOS!$A:$F,2,0),IFERROR(VLOOKUP($A338,$C:$J,2,0),"")),IFERROR(VLOOKUP($B338,INSUMOS!$A:$D,2,0),IFERROR(VLOOKUP($B338,#REF!,2,0),"")))</f>
        <v>SERVENTE COM ENCARGOS COMPLEMENTARES</v>
      </c>
      <c r="E338" s="283" t="str">
        <f>IF($B338="",IFERROR(VLOOKUP($A338,SERVIÇOS!$A:$F,3,0),IFERROR(VLOOKUP($A338,$C:$J,3,0),"")),IFERROR(VLOOKUP($B338,INSUMOS!$A:$D,3,0),IFERROR(VLOOKUP($B338,#REF!,5,0),"")))</f>
        <v>H</v>
      </c>
      <c r="F338" s="284">
        <v>2</v>
      </c>
      <c r="G338" s="285">
        <f>IF($B338="",IFERROR(VLOOKUP($A338,SERVIÇOS!$A:$F,6,0),IFERROR(VLOOKUP($A338,$C:$J,8,0),"")),IFERROR(VLOOKUP($B338,INSUMOS!$A:$D,4,0),IFERROR(VLOOKUP($B338,#REF!,9,0),"")))</f>
        <v>19.78</v>
      </c>
      <c r="H338" s="286">
        <f>ROUND(IF($B338="",IFERROR(VLOOKUP($A338,SERVIÇOS!$A:$F,4,0),IFERROR(VLOOKUP($A338,$C:$J,6,0),)),IFERROR(VLOOKUP($B338,INSUMOS!$A:$D,4,0),IFERROR(VLOOKUP($B338,#REF!,9,0),)))*$F338,2)</f>
        <v>13.04</v>
      </c>
      <c r="I338" s="286">
        <f>ROUND(IF($B338="",IFERROR(VLOOKUP($A338,SERVIÇOS!$A:$F,5,0),IFERROR(VLOOKUP($A338,$C:$J,7,0),)),0)*$F338,2)</f>
        <v>26.52</v>
      </c>
      <c r="J338" s="287">
        <f t="shared" si="5"/>
        <v>39.56</v>
      </c>
      <c r="K338" s="288"/>
    </row>
    <row r="339" spans="1:11">
      <c r="A339" s="279"/>
      <c r="B339" s="280">
        <v>583</v>
      </c>
      <c r="C339" s="281"/>
      <c r="D339" s="282" t="str">
        <f>IF($B339="",IFERROR(VLOOKUP($A339,SERVIÇOS!$A:$F,2,0),IFERROR(VLOOKUP($A339,$C:$J,2,0),"")),IFERROR(VLOOKUP($B339,INSUMOS!$A:$D,2,0),IFERROR(VLOOKUP($B339,#REF!,2,0),"")))</f>
        <v>ALUMINIO ANODIZADO</v>
      </c>
      <c r="E339" s="283" t="str">
        <f>IF($B339="",IFERROR(VLOOKUP($A339,SERVIÇOS!$A:$F,3,0),IFERROR(VLOOKUP($A339,$C:$J,3,0),"")),IFERROR(VLOOKUP($B339,INSUMOS!$A:$D,3,0),IFERROR(VLOOKUP($B339,#REF!,5,0),"")))</f>
        <v xml:space="preserve">KG    </v>
      </c>
      <c r="F339" s="284">
        <v>3</v>
      </c>
      <c r="G339" s="285">
        <f>IF($B339="",IFERROR(VLOOKUP($A339,SERVIÇOS!$A:$F,6,0),IFERROR(VLOOKUP($A339,$C:$J,8,0),"")),IFERROR(VLOOKUP($B339,INSUMOS!$A:$D,4,0),IFERROR(VLOOKUP($B339,#REF!,9,0),"")))</f>
        <v>46.73</v>
      </c>
      <c r="H339" s="286">
        <f>ROUND(IF($B339="",IFERROR(VLOOKUP($A339,SERVIÇOS!$A:$F,4,0),IFERROR(VLOOKUP($A339,$C:$J,6,0),)),IFERROR(VLOOKUP($B339,INSUMOS!$A:$D,4,0),IFERROR(VLOOKUP($B339,#REF!,9,0),)))*$F339,2)</f>
        <v>140.19</v>
      </c>
      <c r="I339" s="286">
        <f>ROUND(IF($B339="",IFERROR(VLOOKUP($A339,SERVIÇOS!$A:$F,5,0),IFERROR(VLOOKUP($A339,$C:$J,7,0),)),0)*$F339,2)</f>
        <v>0</v>
      </c>
      <c r="J339" s="287">
        <f t="shared" si="5"/>
        <v>140.19</v>
      </c>
      <c r="K339" s="288"/>
    </row>
    <row r="340" spans="1:11" s="3" customFormat="1" ht="31.5">
      <c r="A340" s="271"/>
      <c r="B340" s="271"/>
      <c r="C340" s="272" t="s">
        <v>254</v>
      </c>
      <c r="D340" s="273" t="s">
        <v>762</v>
      </c>
      <c r="E340" s="274" t="s">
        <v>727</v>
      </c>
      <c r="F340" s="275"/>
      <c r="G340" s="276"/>
      <c r="H340" s="277">
        <f>ROUND(SUM(H341:H344),2)</f>
        <v>97.08</v>
      </c>
      <c r="I340" s="277">
        <f>ROUND(SUM(I341:I344),2)</f>
        <v>3.65</v>
      </c>
      <c r="J340" s="277">
        <f t="shared" si="5"/>
        <v>100.73</v>
      </c>
      <c r="K340" s="290"/>
    </row>
    <row r="341" spans="1:11">
      <c r="A341" s="279">
        <v>88323</v>
      </c>
      <c r="B341" s="280"/>
      <c r="C341" s="281"/>
      <c r="D341" s="282" t="str">
        <f>IF($B341="",IFERROR(VLOOKUP($A341,SERVIÇOS!$A:$F,2,0),IFERROR(VLOOKUP($A341,$C:$J,2,0),"")),IFERROR(VLOOKUP($B341,INSUMOS!$A:$D,2,0),IFERROR(VLOOKUP($B341,#REF!,2,0),"")))</f>
        <v>TELHADISTA COM ENCARGOS COMPLEMENTARES</v>
      </c>
      <c r="E341" s="283" t="str">
        <f>IF($B341="",IFERROR(VLOOKUP($A341,SERVIÇOS!$A:$F,3,0),IFERROR(VLOOKUP($A341,$C:$J,3,0),"")),IFERROR(VLOOKUP($B341,INSUMOS!$A:$D,3,0),IFERROR(VLOOKUP($B341,#REF!,5,0),"")))</f>
        <v>H</v>
      </c>
      <c r="F341" s="284">
        <v>0.12</v>
      </c>
      <c r="G341" s="285">
        <f>IF($B341="",IFERROR(VLOOKUP($A341,SERVIÇOS!$A:$F,6,0),IFERROR(VLOOKUP($A341,$C:$J,8,0),"")),IFERROR(VLOOKUP($B341,INSUMOS!$A:$D,4,0),IFERROR(VLOOKUP($B341,#REF!,9,0),"")))</f>
        <v>23.71</v>
      </c>
      <c r="H341" s="286">
        <f>ROUND(IF($B341="",IFERROR(VLOOKUP($A341,SERVIÇOS!$A:$F,4,0),IFERROR(VLOOKUP($A341,$C:$J,6,0),)),IFERROR(VLOOKUP($B341,INSUMOS!$A:$D,4,0),IFERROR(VLOOKUP($B341,#REF!,9,0),)))*$F341,2)</f>
        <v>0.78</v>
      </c>
      <c r="I341" s="286">
        <f>ROUND(IF($B341="",IFERROR(VLOOKUP($A341,SERVIÇOS!$A:$F,5,0),IFERROR(VLOOKUP($A341,$C:$J,7,0),)),0)*$F341,2)</f>
        <v>2.06</v>
      </c>
      <c r="J341" s="287">
        <f t="shared" si="5"/>
        <v>2.84</v>
      </c>
      <c r="K341" s="288"/>
    </row>
    <row r="342" spans="1:11">
      <c r="A342" s="279">
        <v>88316</v>
      </c>
      <c r="B342" s="280"/>
      <c r="C342" s="281"/>
      <c r="D342" s="282" t="str">
        <f>IF($B342="",IFERROR(VLOOKUP($A342,SERVIÇOS!$A:$F,2,0),IFERROR(VLOOKUP($A342,$C:$J,2,0),"")),IFERROR(VLOOKUP($B342,INSUMOS!$A:$D,2,0),IFERROR(VLOOKUP($B342,#REF!,2,0),"")))</f>
        <v>SERVENTE COM ENCARGOS COMPLEMENTARES</v>
      </c>
      <c r="E342" s="283" t="str">
        <f>IF($B342="",IFERROR(VLOOKUP($A342,SERVIÇOS!$A:$F,3,0),IFERROR(VLOOKUP($A342,$C:$J,3,0),"")),IFERROR(VLOOKUP($B342,INSUMOS!$A:$D,3,0),IFERROR(VLOOKUP($B342,#REF!,5,0),"")))</f>
        <v>H</v>
      </c>
      <c r="F342" s="284">
        <v>0.12</v>
      </c>
      <c r="G342" s="285">
        <f>IF($B342="",IFERROR(VLOOKUP($A342,SERVIÇOS!$A:$F,6,0),IFERROR(VLOOKUP($A342,$C:$J,8,0),"")),IFERROR(VLOOKUP($B342,INSUMOS!$A:$D,4,0),IFERROR(VLOOKUP($B342,#REF!,9,0),"")))</f>
        <v>19.78</v>
      </c>
      <c r="H342" s="286">
        <f>ROUND(IF($B342="",IFERROR(VLOOKUP($A342,SERVIÇOS!$A:$F,4,0),IFERROR(VLOOKUP($A342,$C:$J,6,0),)),IFERROR(VLOOKUP($B342,INSUMOS!$A:$D,4,0),IFERROR(VLOOKUP($B342,#REF!,9,0),)))*$F342,2)</f>
        <v>0.78</v>
      </c>
      <c r="I342" s="286">
        <f>ROUND(IF($B342="",IFERROR(VLOOKUP($A342,SERVIÇOS!$A:$F,5,0),IFERROR(VLOOKUP($A342,$C:$J,7,0),)),0)*$F342,2)</f>
        <v>1.59</v>
      </c>
      <c r="J342" s="287">
        <f t="shared" si="5"/>
        <v>2.37</v>
      </c>
      <c r="K342" s="288"/>
    </row>
    <row r="343" spans="1:11">
      <c r="A343" s="279"/>
      <c r="B343" s="280">
        <v>34360</v>
      </c>
      <c r="C343" s="281"/>
      <c r="D343" s="282" t="str">
        <f>IF($B343="",IFERROR(VLOOKUP($A343,SERVIÇOS!$A:$F,2,0),IFERROR(VLOOKUP($A343,$C:$J,2,0),"")),IFERROR(VLOOKUP($B343,INSUMOS!$A:$D,2,0),IFERROR(VLOOKUP($B343,#REF!,2,0),"")))</f>
        <v>PERFIL DE ALUMINIO ANODIZADO</v>
      </c>
      <c r="E343" s="283" t="str">
        <f>IF($B343="",IFERROR(VLOOKUP($A343,SERVIÇOS!$A:$F,3,0),IFERROR(VLOOKUP($A343,$C:$J,3,0),"")),IFERROR(VLOOKUP($B343,INSUMOS!$A:$D,3,0),IFERROR(VLOOKUP($B343,#REF!,5,0),"")))</f>
        <v xml:space="preserve">KG    </v>
      </c>
      <c r="F343" s="284">
        <v>2</v>
      </c>
      <c r="G343" s="285">
        <f>IF($B343="",IFERROR(VLOOKUP($A343,SERVIÇOS!$A:$F,6,0),IFERROR(VLOOKUP($A343,$C:$J,8,0),"")),IFERROR(VLOOKUP($B343,INSUMOS!$A:$D,4,0),IFERROR(VLOOKUP($B343,#REF!,9,0),"")))</f>
        <v>47.41</v>
      </c>
      <c r="H343" s="286">
        <f>ROUND(IF($B343="",IFERROR(VLOOKUP($A343,SERVIÇOS!$A:$F,4,0),IFERROR(VLOOKUP($A343,$C:$J,6,0),)),IFERROR(VLOOKUP($B343,INSUMOS!$A:$D,4,0),IFERROR(VLOOKUP($B343,#REF!,9,0),)))*$F343,2)</f>
        <v>94.82</v>
      </c>
      <c r="I343" s="286">
        <f>ROUND(IF($B343="",IFERROR(VLOOKUP($A343,SERVIÇOS!$A:$F,5,0),IFERROR(VLOOKUP($A343,$C:$J,7,0),)),0)*$F343,2)</f>
        <v>0</v>
      </c>
      <c r="J343" s="287">
        <f t="shared" si="5"/>
        <v>94.82</v>
      </c>
      <c r="K343" s="288"/>
    </row>
    <row r="344" spans="1:11" ht="30">
      <c r="A344" s="279"/>
      <c r="B344" s="280">
        <v>4350</v>
      </c>
      <c r="C344" s="281"/>
      <c r="D344" s="282" t="str">
        <f>IF($B344="",IFERROR(VLOOKUP($A344,SERVIÇOS!$A:$F,2,0),IFERROR(VLOOKUP($A344,$C:$J,2,0),"")),IFERROR(VLOOKUP($B344,INSUMOS!$A:$D,2,0),IFERROR(VLOOKUP($B344,#REF!,2,0),"")))</f>
        <v>BUCHA DE NYLON, DIAMETRO DO FURO 8 MM, COMPRIMENTO 40 MM, COM PARAFUSO DE ROSCA SOBERBA, CABECA CHATA, FENDA SIMPLES, 4,8 X 50 MM</v>
      </c>
      <c r="E344" s="283" t="str">
        <f>IF($B344="",IFERROR(VLOOKUP($A344,SERVIÇOS!$A:$F,3,0),IFERROR(VLOOKUP($A344,$C:$J,3,0),"")),IFERROR(VLOOKUP($B344,INSUMOS!$A:$D,3,0),IFERROR(VLOOKUP($B344,#REF!,5,0),"")))</f>
        <v xml:space="preserve">UN    </v>
      </c>
      <c r="F344" s="284">
        <v>1</v>
      </c>
      <c r="G344" s="285">
        <f>IF($B344="",IFERROR(VLOOKUP($A344,SERVIÇOS!$A:$F,6,0),IFERROR(VLOOKUP($A344,$C:$J,8,0),"")),IFERROR(VLOOKUP($B344,INSUMOS!$A:$D,4,0),IFERROR(VLOOKUP($B344,#REF!,9,0),"")))</f>
        <v>0.7</v>
      </c>
      <c r="H344" s="286">
        <f>ROUND(IF($B344="",IFERROR(VLOOKUP($A344,SERVIÇOS!$A:$F,4,0),IFERROR(VLOOKUP($A344,$C:$J,6,0),)),IFERROR(VLOOKUP($B344,INSUMOS!$A:$D,4,0),IFERROR(VLOOKUP($B344,#REF!,9,0),)))*$F344,2)</f>
        <v>0.7</v>
      </c>
      <c r="I344" s="286">
        <f>ROUND(IF($B344="",IFERROR(VLOOKUP($A344,SERVIÇOS!$A:$F,5,0),IFERROR(VLOOKUP($A344,$C:$J,7,0),)),0)*$F344,2)</f>
        <v>0</v>
      </c>
      <c r="J344" s="287">
        <f t="shared" si="5"/>
        <v>0.7</v>
      </c>
      <c r="K344" s="288"/>
    </row>
    <row r="345" spans="1:11" s="3" customFormat="1" ht="31.5">
      <c r="A345" s="271"/>
      <c r="B345" s="271"/>
      <c r="C345" s="272" t="s">
        <v>272</v>
      </c>
      <c r="D345" s="273" t="s">
        <v>763</v>
      </c>
      <c r="E345" s="274" t="s">
        <v>704</v>
      </c>
      <c r="F345" s="275"/>
      <c r="G345" s="276"/>
      <c r="H345" s="277">
        <f>ROUND(SUM(H346:H348),2)</f>
        <v>6.91</v>
      </c>
      <c r="I345" s="277">
        <f>ROUND(SUM(I346:I348),2)</f>
        <v>9.86</v>
      </c>
      <c r="J345" s="277">
        <f t="shared" si="5"/>
        <v>16.77</v>
      </c>
      <c r="K345" s="290"/>
    </row>
    <row r="346" spans="1:11">
      <c r="A346" s="279">
        <v>88310</v>
      </c>
      <c r="B346" s="280"/>
      <c r="C346" s="281"/>
      <c r="D346" s="282" t="str">
        <f>IF($B346="",IFERROR(VLOOKUP($A346,SERVIÇOS!$A:$F,2,0),IFERROR(VLOOKUP($A346,$C:$J,2,0),"")),IFERROR(VLOOKUP($B346,INSUMOS!$A:$D,2,0),IFERROR(VLOOKUP($B346,#REF!,2,0),"")))</f>
        <v>PINTOR COM ENCARGOS COMPLEMENTARES</v>
      </c>
      <c r="E346" s="283" t="str">
        <f>IF($B346="",IFERROR(VLOOKUP($A346,SERVIÇOS!$A:$F,3,0),IFERROR(VLOOKUP($A346,$C:$J,3,0),"")),IFERROR(VLOOKUP($B346,INSUMOS!$A:$D,3,0),IFERROR(VLOOKUP($B346,#REF!,5,0),"")))</f>
        <v>H</v>
      </c>
      <c r="F346" s="284">
        <v>0.35</v>
      </c>
      <c r="G346" s="285">
        <f>IF($B346="",IFERROR(VLOOKUP($A346,SERVIÇOS!$A:$F,6,0),IFERROR(VLOOKUP($A346,$C:$J,8,0),"")),IFERROR(VLOOKUP($B346,INSUMOS!$A:$D,4,0),IFERROR(VLOOKUP($B346,#REF!,9,0),"")))</f>
        <v>26.47</v>
      </c>
      <c r="H346" s="286">
        <f>ROUND(IF($B346="",IFERROR(VLOOKUP($A346,SERVIÇOS!$A:$F,4,0),IFERROR(VLOOKUP($A346,$C:$J,6,0),)),IFERROR(VLOOKUP($B346,INSUMOS!$A:$D,4,0),IFERROR(VLOOKUP($B346,#REF!,9,0),)))*$F346,2)</f>
        <v>2.73</v>
      </c>
      <c r="I346" s="286">
        <f>ROUND(IF($B346="",IFERROR(VLOOKUP($A346,SERVIÇOS!$A:$F,5,0),IFERROR(VLOOKUP($A346,$C:$J,7,0),)),0)*$F346,2)</f>
        <v>6.54</v>
      </c>
      <c r="J346" s="287">
        <f t="shared" si="5"/>
        <v>9.27</v>
      </c>
      <c r="K346" s="288"/>
    </row>
    <row r="347" spans="1:11">
      <c r="A347" s="279">
        <v>88316</v>
      </c>
      <c r="B347" s="280"/>
      <c r="C347" s="281"/>
      <c r="D347" s="282" t="str">
        <f>IF($B347="",IFERROR(VLOOKUP($A347,SERVIÇOS!$A:$F,2,0),IFERROR(VLOOKUP($A347,$C:$J,2,0),"")),IFERROR(VLOOKUP($B347,INSUMOS!$A:$D,2,0),IFERROR(VLOOKUP($B347,#REF!,2,0),"")))</f>
        <v>SERVENTE COM ENCARGOS COMPLEMENTARES</v>
      </c>
      <c r="E347" s="283" t="str">
        <f>IF($B347="",IFERROR(VLOOKUP($A347,SERVIÇOS!$A:$F,3,0),IFERROR(VLOOKUP($A347,$C:$J,3,0),"")),IFERROR(VLOOKUP($B347,INSUMOS!$A:$D,3,0),IFERROR(VLOOKUP($B347,#REF!,5,0),"")))</f>
        <v>H</v>
      </c>
      <c r="F347" s="284">
        <v>0.25</v>
      </c>
      <c r="G347" s="285">
        <f>IF($B347="",IFERROR(VLOOKUP($A347,SERVIÇOS!$A:$F,6,0),IFERROR(VLOOKUP($A347,$C:$J,8,0),"")),IFERROR(VLOOKUP($B347,INSUMOS!$A:$D,4,0),IFERROR(VLOOKUP($B347,#REF!,9,0),"")))</f>
        <v>19.78</v>
      </c>
      <c r="H347" s="286">
        <f>ROUND(IF($B347="",IFERROR(VLOOKUP($A347,SERVIÇOS!$A:$F,4,0),IFERROR(VLOOKUP($A347,$C:$J,6,0),)),IFERROR(VLOOKUP($B347,INSUMOS!$A:$D,4,0),IFERROR(VLOOKUP($B347,#REF!,9,0),)))*$F347,2)</f>
        <v>1.63</v>
      </c>
      <c r="I347" s="286">
        <f>ROUND(IF($B347="",IFERROR(VLOOKUP($A347,SERVIÇOS!$A:$F,5,0),IFERROR(VLOOKUP($A347,$C:$J,7,0),)),0)*$F347,2)</f>
        <v>3.32</v>
      </c>
      <c r="J347" s="287">
        <f t="shared" si="5"/>
        <v>4.9499999999999993</v>
      </c>
      <c r="K347" s="288"/>
    </row>
    <row r="348" spans="1:11">
      <c r="A348" s="279"/>
      <c r="B348" s="280">
        <v>7348</v>
      </c>
      <c r="C348" s="281"/>
      <c r="D348" s="282" t="str">
        <f>IF($B348="",IFERROR(VLOOKUP($A348,SERVIÇOS!$A:$F,2,0),IFERROR(VLOOKUP($A348,$C:$J,2,0),"")),IFERROR(VLOOKUP($B348,INSUMOS!$A:$D,2,0),IFERROR(VLOOKUP($B348,#REF!,2,0),"")))</f>
        <v>TINTA ACRILICA PREMIUM PARA PISO</v>
      </c>
      <c r="E348" s="283" t="str">
        <f>IF($B348="",IFERROR(VLOOKUP($A348,SERVIÇOS!$A:$F,3,0),IFERROR(VLOOKUP($A348,$C:$J,3,0),"")),IFERROR(VLOOKUP($B348,INSUMOS!$A:$D,3,0),IFERROR(VLOOKUP($B348,#REF!,5,0),"")))</f>
        <v xml:space="preserve">L     </v>
      </c>
      <c r="F348" s="284">
        <v>0.17</v>
      </c>
      <c r="G348" s="285">
        <f>IF($B348="",IFERROR(VLOOKUP($A348,SERVIÇOS!$A:$F,6,0),IFERROR(VLOOKUP($A348,$C:$J,8,0),"")),IFERROR(VLOOKUP($B348,INSUMOS!$A:$D,4,0),IFERROR(VLOOKUP($B348,#REF!,9,0),"")))</f>
        <v>14.98</v>
      </c>
      <c r="H348" s="286">
        <f>ROUND(IF($B348="",IFERROR(VLOOKUP($A348,SERVIÇOS!$A:$F,4,0),IFERROR(VLOOKUP($A348,$C:$J,6,0),)),IFERROR(VLOOKUP($B348,INSUMOS!$A:$D,4,0),IFERROR(VLOOKUP($B348,#REF!,9,0),)))*$F348,2)</f>
        <v>2.5499999999999998</v>
      </c>
      <c r="I348" s="286">
        <f>ROUND(IF($B348="",IFERROR(VLOOKUP($A348,SERVIÇOS!$A:$F,5,0),IFERROR(VLOOKUP($A348,$C:$J,7,0),)),0)*$F348,2)</f>
        <v>0</v>
      </c>
      <c r="J348" s="287">
        <f t="shared" si="5"/>
        <v>2.5499999999999998</v>
      </c>
      <c r="K348" s="288"/>
    </row>
    <row r="349" spans="1:11" s="3" customFormat="1" ht="47.25">
      <c r="A349" s="271"/>
      <c r="B349" s="271"/>
      <c r="C349" s="272" t="s">
        <v>270</v>
      </c>
      <c r="D349" s="273" t="s">
        <v>764</v>
      </c>
      <c r="E349" s="274" t="s">
        <v>709</v>
      </c>
      <c r="F349" s="275"/>
      <c r="G349" s="276"/>
      <c r="H349" s="277">
        <f>ROUND(SUM(H350:H354),2)</f>
        <v>19.04</v>
      </c>
      <c r="I349" s="277">
        <f>ROUND(SUM(I350:I354),2)</f>
        <v>5.07</v>
      </c>
      <c r="J349" s="277">
        <f t="shared" si="5"/>
        <v>24.11</v>
      </c>
      <c r="K349" s="290"/>
    </row>
    <row r="350" spans="1:11">
      <c r="A350" s="279">
        <v>88309</v>
      </c>
      <c r="B350" s="280"/>
      <c r="C350" s="281"/>
      <c r="D350" s="282" t="str">
        <f>IF($B350="",IFERROR(VLOOKUP($A350,SERVIÇOS!$A:$F,2,0),IFERROR(VLOOKUP($A350,$C:$J,2,0),"")),IFERROR(VLOOKUP($B350,INSUMOS!$A:$D,2,0),IFERROR(VLOOKUP($B350,#REF!,2,0),"")))</f>
        <v>PEDREIRO COM ENCARGOS COMPLEMENTARES</v>
      </c>
      <c r="E350" s="283" t="str">
        <f>IF($B350="",IFERROR(VLOOKUP($A350,SERVIÇOS!$A:$F,3,0),IFERROR(VLOOKUP($A350,$C:$J,3,0),"")),IFERROR(VLOOKUP($B350,INSUMOS!$A:$D,3,0),IFERROR(VLOOKUP($B350,#REF!,5,0),"")))</f>
        <v>H</v>
      </c>
      <c r="F350" s="284">
        <v>0.21</v>
      </c>
      <c r="G350" s="285">
        <f>IF($B350="",IFERROR(VLOOKUP($A350,SERVIÇOS!$A:$F,6,0),IFERROR(VLOOKUP($A350,$C:$J,8,0),"")),IFERROR(VLOOKUP($B350,INSUMOS!$A:$D,4,0),IFERROR(VLOOKUP($B350,#REF!,9,0),"")))</f>
        <v>25.41</v>
      </c>
      <c r="H350" s="286">
        <f>ROUND(IF($B350="",IFERROR(VLOOKUP($A350,SERVIÇOS!$A:$F,4,0),IFERROR(VLOOKUP($A350,$C:$J,6,0),)),IFERROR(VLOOKUP($B350,INSUMOS!$A:$D,4,0),IFERROR(VLOOKUP($B350,#REF!,9,0),)))*$F350,2)</f>
        <v>1.39</v>
      </c>
      <c r="I350" s="286">
        <f>ROUND(IF($B350="",IFERROR(VLOOKUP($A350,SERVIÇOS!$A:$F,5,0),IFERROR(VLOOKUP($A350,$C:$J,7,0),)),0)*$F350,2)</f>
        <v>3.94</v>
      </c>
      <c r="J350" s="287">
        <f t="shared" si="5"/>
        <v>5.33</v>
      </c>
      <c r="K350" s="288"/>
    </row>
    <row r="351" spans="1:11">
      <c r="A351" s="279">
        <v>88316</v>
      </c>
      <c r="B351" s="280"/>
      <c r="C351" s="281"/>
      <c r="D351" s="282" t="str">
        <f>IF($B351="",IFERROR(VLOOKUP($A351,SERVIÇOS!$A:$F,2,0),IFERROR(VLOOKUP($A351,$C:$J,2,0),"")),IFERROR(VLOOKUP($B351,INSUMOS!$A:$D,2,0),IFERROR(VLOOKUP($B351,#REF!,2,0),"")))</f>
        <v>SERVENTE COM ENCARGOS COMPLEMENTARES</v>
      </c>
      <c r="E351" s="283" t="str">
        <f>IF($B351="",IFERROR(VLOOKUP($A351,SERVIÇOS!$A:$F,3,0),IFERROR(VLOOKUP($A351,$C:$J,3,0),"")),IFERROR(VLOOKUP($B351,INSUMOS!$A:$D,3,0),IFERROR(VLOOKUP($B351,#REF!,5,0),"")))</f>
        <v>H</v>
      </c>
      <c r="F351" s="284">
        <v>8.5000000000000006E-2</v>
      </c>
      <c r="G351" s="285">
        <f>IF($B351="",IFERROR(VLOOKUP($A351,SERVIÇOS!$A:$F,6,0),IFERROR(VLOOKUP($A351,$C:$J,8,0),"")),IFERROR(VLOOKUP($B351,INSUMOS!$A:$D,4,0),IFERROR(VLOOKUP($B351,#REF!,9,0),"")))</f>
        <v>19.78</v>
      </c>
      <c r="H351" s="286">
        <f>ROUND(IF($B351="",IFERROR(VLOOKUP($A351,SERVIÇOS!$A:$F,4,0),IFERROR(VLOOKUP($A351,$C:$J,6,0),)),IFERROR(VLOOKUP($B351,INSUMOS!$A:$D,4,0),IFERROR(VLOOKUP($B351,#REF!,9,0),)))*$F351,2)</f>
        <v>0.55000000000000004</v>
      </c>
      <c r="I351" s="286">
        <f>ROUND(IF($B351="",IFERROR(VLOOKUP($A351,SERVIÇOS!$A:$F,5,0),IFERROR(VLOOKUP($A351,$C:$J,7,0),)),0)*$F351,2)</f>
        <v>1.1299999999999999</v>
      </c>
      <c r="J351" s="287">
        <f t="shared" si="5"/>
        <v>1.68</v>
      </c>
      <c r="K351" s="288"/>
    </row>
    <row r="352" spans="1:11" ht="30">
      <c r="A352" s="279"/>
      <c r="B352" s="280">
        <v>370</v>
      </c>
      <c r="C352" s="281"/>
      <c r="D352" s="282" t="str">
        <f>IF($B352="",IFERROR(VLOOKUP($A352,SERVIÇOS!$A:$F,2,0),IFERROR(VLOOKUP($A352,$C:$J,2,0),"")),IFERROR(VLOOKUP($B352,INSUMOS!$A:$D,2,0),IFERROR(VLOOKUP($B352,#REF!,2,0),"")))</f>
        <v>AREIA MEDIA - POSTO JAZIDA/FORNECEDOR (RETIRADO NA JAZIDA, SEM TRANSPORTE)</v>
      </c>
      <c r="E352" s="283" t="str">
        <f>IF($B352="",IFERROR(VLOOKUP($A352,SERVIÇOS!$A:$F,3,0),IFERROR(VLOOKUP($A352,$C:$J,3,0),"")),IFERROR(VLOOKUP($B352,INSUMOS!$A:$D,3,0),IFERROR(VLOOKUP($B352,#REF!,5,0),"")))</f>
        <v xml:space="preserve">M3    </v>
      </c>
      <c r="F352" s="284">
        <v>4.1399999999999996E-3</v>
      </c>
      <c r="G352" s="285">
        <f>IF($B352="",IFERROR(VLOOKUP($A352,SERVIÇOS!$A:$F,6,0),IFERROR(VLOOKUP($A352,$C:$J,8,0),"")),IFERROR(VLOOKUP($B352,INSUMOS!$A:$D,4,0),IFERROR(VLOOKUP($B352,#REF!,9,0),"")))</f>
        <v>76.75</v>
      </c>
      <c r="H352" s="286">
        <f>ROUND(IF($B352="",IFERROR(VLOOKUP($A352,SERVIÇOS!$A:$F,4,0),IFERROR(VLOOKUP($A352,$C:$J,6,0),)),IFERROR(VLOOKUP($B352,INSUMOS!$A:$D,4,0),IFERROR(VLOOKUP($B352,#REF!,9,0),)))*$F352,2)</f>
        <v>0.32</v>
      </c>
      <c r="I352" s="286">
        <f>ROUND(IF($B352="",IFERROR(VLOOKUP($A352,SERVIÇOS!$A:$F,5,0),IFERROR(VLOOKUP($A352,$C:$J,7,0),)),0)*$F352,2)</f>
        <v>0</v>
      </c>
      <c r="J352" s="287">
        <f t="shared" si="5"/>
        <v>0.32</v>
      </c>
      <c r="K352" s="288"/>
    </row>
    <row r="353" spans="1:11">
      <c r="A353" s="279"/>
      <c r="B353" s="280">
        <v>1379</v>
      </c>
      <c r="C353" s="281"/>
      <c r="D353" s="282" t="str">
        <f>IF($B353="",IFERROR(VLOOKUP($A353,SERVIÇOS!$A:$F,2,0),IFERROR(VLOOKUP($A353,$C:$J,2,0),"")),IFERROR(VLOOKUP($B353,INSUMOS!$A:$D,2,0),IFERROR(VLOOKUP($B353,#REF!,2,0),"")))</f>
        <v>CIMENTO PORTLAND COMPOSTO CP II-32</v>
      </c>
      <c r="E353" s="283" t="str">
        <f>IF($B353="",IFERROR(VLOOKUP($A353,SERVIÇOS!$A:$F,3,0),IFERROR(VLOOKUP($A353,$C:$J,3,0),"")),IFERROR(VLOOKUP($B353,INSUMOS!$A:$D,3,0),IFERROR(VLOOKUP($B353,#REF!,5,0),"")))</f>
        <v xml:space="preserve">KG    </v>
      </c>
      <c r="F353" s="284">
        <v>3.3119999999999997E-2</v>
      </c>
      <c r="G353" s="285">
        <f>IF($B353="",IFERROR(VLOOKUP($A353,SERVIÇOS!$A:$F,6,0),IFERROR(VLOOKUP($A353,$C:$J,8,0),"")),IFERROR(VLOOKUP($B353,INSUMOS!$A:$D,4,0),IFERROR(VLOOKUP($B353,#REF!,9,0),"")))</f>
        <v>0.6</v>
      </c>
      <c r="H353" s="286">
        <f>ROUND(IF($B353="",IFERROR(VLOOKUP($A353,SERVIÇOS!$A:$F,4,0),IFERROR(VLOOKUP($A353,$C:$J,6,0),)),IFERROR(VLOOKUP($B353,INSUMOS!$A:$D,4,0),IFERROR(VLOOKUP($B353,#REF!,9,0),)))*$F353,2)</f>
        <v>0.02</v>
      </c>
      <c r="I353" s="286">
        <f>ROUND(IF($B353="",IFERROR(VLOOKUP($A353,SERVIÇOS!$A:$F,5,0),IFERROR(VLOOKUP($A353,$C:$J,7,0),)),0)*$F353,2)</f>
        <v>0</v>
      </c>
      <c r="J353" s="287">
        <f t="shared" si="5"/>
        <v>0.02</v>
      </c>
      <c r="K353" s="288"/>
    </row>
    <row r="354" spans="1:11">
      <c r="A354" s="279"/>
      <c r="B354" s="280">
        <v>36178</v>
      </c>
      <c r="C354" s="281"/>
      <c r="D354" s="282" t="str">
        <f>IF($B354="",IFERROR(VLOOKUP($A354,SERVIÇOS!$A:$F,2,0),IFERROR(VLOOKUP($A354,$C:$J,2,0),"")),IFERROR(VLOOKUP($B354,INSUMOS!$A:$D,2,0),IFERROR(VLOOKUP($B354,#REF!,2,0),"")))</f>
        <v>PISO PODOTATIL DE CONCRETO - DIRECIONAL E ALERTA, *40 X 40 X 2,5* CM</v>
      </c>
      <c r="E354" s="283" t="str">
        <f>IF($B354="",IFERROR(VLOOKUP($A354,SERVIÇOS!$A:$F,3,0),IFERROR(VLOOKUP($A354,$C:$J,3,0),"")),IFERROR(VLOOKUP($B354,INSUMOS!$A:$D,3,0),IFERROR(VLOOKUP($B354,#REF!,5,0),"")))</f>
        <v xml:space="preserve">UN    </v>
      </c>
      <c r="F354" s="284">
        <v>2</v>
      </c>
      <c r="G354" s="285">
        <f>IF($B354="",IFERROR(VLOOKUP($A354,SERVIÇOS!$A:$F,6,0),IFERROR(VLOOKUP($A354,$C:$J,8,0),"")),IFERROR(VLOOKUP($B354,INSUMOS!$A:$D,4,0),IFERROR(VLOOKUP($B354,#REF!,9,0),"")))</f>
        <v>8.3800000000000008</v>
      </c>
      <c r="H354" s="286">
        <f>ROUND(IF($B354="",IFERROR(VLOOKUP($A354,SERVIÇOS!$A:$F,4,0),IFERROR(VLOOKUP($A354,$C:$J,6,0),)),IFERROR(VLOOKUP($B354,INSUMOS!$A:$D,4,0),IFERROR(VLOOKUP($B354,#REF!,9,0),)))*$F354,2)</f>
        <v>16.760000000000002</v>
      </c>
      <c r="I354" s="286">
        <f>ROUND(IF($B354="",IFERROR(VLOOKUP($A354,SERVIÇOS!$A:$F,5,0),IFERROR(VLOOKUP($A354,$C:$J,7,0),)),0)*$F354,2)</f>
        <v>0</v>
      </c>
      <c r="J354" s="287">
        <f t="shared" si="5"/>
        <v>16.760000000000002</v>
      </c>
      <c r="K354" s="288"/>
    </row>
    <row r="355" spans="1:11" s="3" customFormat="1" ht="31.5">
      <c r="A355" s="271"/>
      <c r="B355" s="271"/>
      <c r="C355" s="272" t="s">
        <v>263</v>
      </c>
      <c r="D355" s="273" t="s">
        <v>765</v>
      </c>
      <c r="E355" s="274" t="s">
        <v>704</v>
      </c>
      <c r="F355" s="275"/>
      <c r="G355" s="276"/>
      <c r="H355" s="277">
        <f>ROUND(SUM(H356:H361),2)</f>
        <v>70.599999999999994</v>
      </c>
      <c r="I355" s="277">
        <f>ROUND(SUM(I356:I361),2)</f>
        <v>68.959999999999994</v>
      </c>
      <c r="J355" s="277">
        <f t="shared" si="5"/>
        <v>139.56</v>
      </c>
      <c r="K355" s="290"/>
    </row>
    <row r="356" spans="1:11" ht="30">
      <c r="A356" s="280"/>
      <c r="B356" s="280">
        <v>4824</v>
      </c>
      <c r="C356" s="281"/>
      <c r="D356" s="282" t="str">
        <f>IF($B356="",IFERROR(VLOOKUP($A356,SERVIÇOS!$A:$F,2,0),IFERROR(VLOOKUP($A356,$C:$J,2,0),"")),IFERROR(VLOOKUP($B356,INSUMOS!$A:$D,2,0),IFERROR(VLOOKUP($B356,#REF!,2,0),"")))</f>
        <v>GRANILHA/ GRANA/ PEDRISCO OU AGREGADO EM MARMORE/ GRANITO/ QUARTZO E CALCARIO, PRETO, CINZA, PALHA OU BRANCO</v>
      </c>
      <c r="E356" s="283" t="str">
        <f>IF($B356="",IFERROR(VLOOKUP($A356,SERVIÇOS!$A:$F,3,0),IFERROR(VLOOKUP($A356,$C:$J,3,0),"")),IFERROR(VLOOKUP($B356,INSUMOS!$A:$D,3,0),IFERROR(VLOOKUP($B356,#REF!,5,0),"")))</f>
        <v xml:space="preserve">KG    </v>
      </c>
      <c r="F356" s="284">
        <v>30</v>
      </c>
      <c r="G356" s="285">
        <f>IF($B356="",IFERROR(VLOOKUP($A356,SERVIÇOS!$A:$F,6,0),IFERROR(VLOOKUP($A356,$C:$J,8,0),"")),IFERROR(VLOOKUP($B356,INSUMOS!$A:$D,4,0),IFERROR(VLOOKUP($B356,#REF!,9,0),"")))</f>
        <v>0.43</v>
      </c>
      <c r="H356" s="286">
        <f>ROUND(IF($B356="",IFERROR(VLOOKUP($A356,SERVIÇOS!$A:$F,4,0),IFERROR(VLOOKUP($A356,$C:$J,6,0),)),IFERROR(VLOOKUP($B356,INSUMOS!$A:$D,4,0),IFERROR(VLOOKUP($B356,#REF!,9,0),)))*$F356,2)</f>
        <v>12.9</v>
      </c>
      <c r="I356" s="286">
        <f>ROUND(IF($B356="",IFERROR(VLOOKUP($A356,SERVIÇOS!$A:$F,5,0),IFERROR(VLOOKUP($A356,$C:$J,7,0),)),0)*$F356,2)</f>
        <v>0</v>
      </c>
      <c r="J356" s="287">
        <f t="shared" si="5"/>
        <v>12.9</v>
      </c>
      <c r="K356" s="288"/>
    </row>
    <row r="357" spans="1:11">
      <c r="A357" s="279"/>
      <c r="B357" s="280">
        <v>1380</v>
      </c>
      <c r="C357" s="281"/>
      <c r="D357" s="282" t="str">
        <f>IF($B357="",IFERROR(VLOOKUP($A357,SERVIÇOS!$A:$F,2,0),IFERROR(VLOOKUP($A357,$C:$J,2,0),"")),IFERROR(VLOOKUP($B357,INSUMOS!$A:$D,2,0),IFERROR(VLOOKUP($B357,#REF!,2,0),"")))</f>
        <v>CIMENTO BRANCO</v>
      </c>
      <c r="E357" s="283" t="str">
        <f>IF($B357="",IFERROR(VLOOKUP($A357,SERVIÇOS!$A:$F,3,0),IFERROR(VLOOKUP($A357,$C:$J,3,0),"")),IFERROR(VLOOKUP($B357,INSUMOS!$A:$D,3,0),IFERROR(VLOOKUP($B357,#REF!,5,0),"")))</f>
        <v xml:space="preserve">KG    </v>
      </c>
      <c r="F357" s="284">
        <v>15</v>
      </c>
      <c r="G357" s="285">
        <f>IF($B357="",IFERROR(VLOOKUP($A357,SERVIÇOS!$A:$F,6,0),IFERROR(VLOOKUP($A357,$C:$J,8,0),"")),IFERROR(VLOOKUP($B357,INSUMOS!$A:$D,4,0),IFERROR(VLOOKUP($B357,#REF!,9,0),"")))</f>
        <v>1.88</v>
      </c>
      <c r="H357" s="286">
        <f>ROUND(IF($B357="",IFERROR(VLOOKUP($A357,SERVIÇOS!$A:$F,4,0),IFERROR(VLOOKUP($A357,$C:$J,6,0),)),IFERROR(VLOOKUP($B357,INSUMOS!$A:$D,4,0),IFERROR(VLOOKUP($B357,#REF!,9,0),)))*$F357,2)</f>
        <v>28.2</v>
      </c>
      <c r="I357" s="286">
        <f>ROUND(IF($B357="",IFERROR(VLOOKUP($A357,SERVIÇOS!$A:$F,5,0),IFERROR(VLOOKUP($A357,$C:$J,7,0),)),0)*$F357,2)</f>
        <v>0</v>
      </c>
      <c r="J357" s="287">
        <f t="shared" si="5"/>
        <v>28.2</v>
      </c>
      <c r="K357" s="288"/>
    </row>
    <row r="358" spans="1:11" ht="30">
      <c r="A358" s="279"/>
      <c r="B358" s="280">
        <v>3671</v>
      </c>
      <c r="C358" s="281"/>
      <c r="D358" s="282" t="str">
        <f>IF($B358="",IFERROR(VLOOKUP($A358,SERVIÇOS!$A:$F,2,0),IFERROR(VLOOKUP($A358,$C:$J,2,0),"")),IFERROR(VLOOKUP($B358,INSUMOS!$A:$D,2,0),IFERROR(VLOOKUP($B358,#REF!,2,0),"")))</f>
        <v>JUNTA PLASTICA DE DILATACAO PARA PISOS, COR CINZA, 17 X 3 MM (ALTURA X ESPESSURA)</v>
      </c>
      <c r="E358" s="283" t="str">
        <f>IF($B358="",IFERROR(VLOOKUP($A358,SERVIÇOS!$A:$F,3,0),IFERROR(VLOOKUP($A358,$C:$J,3,0),"")),IFERROR(VLOOKUP($B358,INSUMOS!$A:$D,3,0),IFERROR(VLOOKUP($B358,#REF!,5,0),"")))</f>
        <v xml:space="preserve">M     </v>
      </c>
      <c r="F358" s="284">
        <v>1</v>
      </c>
      <c r="G358" s="285">
        <f>IF($B358="",IFERROR(VLOOKUP($A358,SERVIÇOS!$A:$F,6,0),IFERROR(VLOOKUP($A358,$C:$J,8,0),"")),IFERROR(VLOOKUP($B358,INSUMOS!$A:$D,4,0),IFERROR(VLOOKUP($B358,#REF!,9,0),"")))</f>
        <v>2.5299999999999998</v>
      </c>
      <c r="H358" s="286">
        <f>ROUND(IF($B358="",IFERROR(VLOOKUP($A358,SERVIÇOS!$A:$F,4,0),IFERROR(VLOOKUP($A358,$C:$J,6,0),)),IFERROR(VLOOKUP($B358,INSUMOS!$A:$D,4,0),IFERROR(VLOOKUP($B358,#REF!,9,0),)))*$F358,2)</f>
        <v>2.5299999999999998</v>
      </c>
      <c r="I358" s="286">
        <f>ROUND(IF($B358="",IFERROR(VLOOKUP($A358,SERVIÇOS!$A:$F,5,0),IFERROR(VLOOKUP($A358,$C:$J,7,0),)),0)*$F358,2)</f>
        <v>0</v>
      </c>
      <c r="J358" s="287">
        <f t="shared" si="5"/>
        <v>2.5299999999999998</v>
      </c>
      <c r="K358" s="288"/>
    </row>
    <row r="359" spans="1:11">
      <c r="A359" s="279">
        <v>88274</v>
      </c>
      <c r="B359" s="280"/>
      <c r="C359" s="281"/>
      <c r="D359" s="282" t="str">
        <f>IF($B359="",IFERROR(VLOOKUP($A359,SERVIÇOS!$A:$F,2,0),IFERROR(VLOOKUP($A359,$C:$J,2,0),"")),IFERROR(VLOOKUP($B359,INSUMOS!$A:$D,2,0),IFERROR(VLOOKUP($B359,#REF!,2,0),"")))</f>
        <v>MARMORISTA/GRANITEIRO COM ENCARGOS COMPLEMENTARES</v>
      </c>
      <c r="E359" s="283" t="str">
        <f>IF($B359="",IFERROR(VLOOKUP($A359,SERVIÇOS!$A:$F,3,0),IFERROR(VLOOKUP($A359,$C:$J,3,0),"")),IFERROR(VLOOKUP($B359,INSUMOS!$A:$D,3,0),IFERROR(VLOOKUP($B359,#REF!,5,0),"")))</f>
        <v>H</v>
      </c>
      <c r="F359" s="284">
        <v>2</v>
      </c>
      <c r="G359" s="285">
        <f>IF($B359="",IFERROR(VLOOKUP($A359,SERVIÇOS!$A:$F,6,0),IFERROR(VLOOKUP($A359,$C:$J,8,0),"")),IFERROR(VLOOKUP($B359,INSUMOS!$A:$D,4,0),IFERROR(VLOOKUP($B359,#REF!,9,0),"")))</f>
        <v>27.86</v>
      </c>
      <c r="H359" s="286">
        <f>ROUND(IF($B359="",IFERROR(VLOOKUP($A359,SERVIÇOS!$A:$F,4,0),IFERROR(VLOOKUP($A359,$C:$J,6,0),)),IFERROR(VLOOKUP($B359,INSUMOS!$A:$D,4,0),IFERROR(VLOOKUP($B359,#REF!,9,0),)))*$F359,2)</f>
        <v>13.28</v>
      </c>
      <c r="I359" s="286">
        <f>ROUND(IF($B359="",IFERROR(VLOOKUP($A359,SERVIÇOS!$A:$F,5,0),IFERROR(VLOOKUP($A359,$C:$J,7,0),)),0)*$F359,2)</f>
        <v>42.44</v>
      </c>
      <c r="J359" s="287">
        <f t="shared" si="5"/>
        <v>55.72</v>
      </c>
      <c r="K359" s="288"/>
    </row>
    <row r="360" spans="1:11">
      <c r="A360" s="279">
        <v>88316</v>
      </c>
      <c r="B360" s="280"/>
      <c r="C360" s="281"/>
      <c r="D360" s="282" t="str">
        <f>IF($B360="",IFERROR(VLOOKUP($A360,SERVIÇOS!$A:$F,2,0),IFERROR(VLOOKUP($A360,$C:$J,2,0),"")),IFERROR(VLOOKUP($B360,INSUMOS!$A:$D,2,0),IFERROR(VLOOKUP($B360,#REF!,2,0),"")))</f>
        <v>SERVENTE COM ENCARGOS COMPLEMENTARES</v>
      </c>
      <c r="E360" s="283" t="str">
        <f>IF($B360="",IFERROR(VLOOKUP($A360,SERVIÇOS!$A:$F,3,0),IFERROR(VLOOKUP($A360,$C:$J,3,0),"")),IFERROR(VLOOKUP($B360,INSUMOS!$A:$D,3,0),IFERROR(VLOOKUP($B360,#REF!,5,0),"")))</f>
        <v>H</v>
      </c>
      <c r="F360" s="284">
        <v>2</v>
      </c>
      <c r="G360" s="285">
        <f>IF($B360="",IFERROR(VLOOKUP($A360,SERVIÇOS!$A:$F,6,0),IFERROR(VLOOKUP($A360,$C:$J,8,0),"")),IFERROR(VLOOKUP($B360,INSUMOS!$A:$D,4,0),IFERROR(VLOOKUP($B360,#REF!,9,0),"")))</f>
        <v>19.78</v>
      </c>
      <c r="H360" s="286">
        <f>ROUND(IF($B360="",IFERROR(VLOOKUP($A360,SERVIÇOS!$A:$F,4,0),IFERROR(VLOOKUP($A360,$C:$J,6,0),)),IFERROR(VLOOKUP($B360,INSUMOS!$A:$D,4,0),IFERROR(VLOOKUP($B360,#REF!,9,0),)))*$F360,2)</f>
        <v>13.04</v>
      </c>
      <c r="I360" s="286">
        <f>ROUND(IF($B360="",IFERROR(VLOOKUP($A360,SERVIÇOS!$A:$F,5,0),IFERROR(VLOOKUP($A360,$C:$J,7,0),)),0)*$F360,2)</f>
        <v>26.52</v>
      </c>
      <c r="J360" s="287">
        <f t="shared" si="5"/>
        <v>39.56</v>
      </c>
      <c r="K360" s="288"/>
    </row>
    <row r="361" spans="1:11" ht="30">
      <c r="A361" s="279">
        <v>95275</v>
      </c>
      <c r="B361" s="280"/>
      <c r="C361" s="281"/>
      <c r="D361" s="282" t="str">
        <f>IF($B361="",IFERROR(VLOOKUP($A361,SERVIÇOS!$A:$F,2,0),IFERROR(VLOOKUP($A361,$C:$J,2,0),"")),IFERROR(VLOOKUP($B361,INSUMOS!$A:$D,2,0),IFERROR(VLOOKUP($B361,#REF!,2,0),"")))</f>
        <v>POLIDORA DE PISO (POLITRIZ), PESO DE 100KG, DIÂMETRO 450 MM, MOTOR ELÉTRICO, POTÊNCIA 4 HP – MATERIAIS NA OPERAÇÃO. AF_09/2016</v>
      </c>
      <c r="E361" s="283" t="str">
        <f>IF($B361="",IFERROR(VLOOKUP($A361,SERVIÇOS!$A:$F,3,0),IFERROR(VLOOKUP($A361,$C:$J,3,0),"")),IFERROR(VLOOKUP($B361,INSUMOS!$A:$D,3,0),IFERROR(VLOOKUP($B361,#REF!,5,0),"")))</f>
        <v>H</v>
      </c>
      <c r="F361" s="284">
        <v>0.3</v>
      </c>
      <c r="G361" s="285">
        <f>IF($B361="",IFERROR(VLOOKUP($A361,SERVIÇOS!$A:$F,6,0),IFERROR(VLOOKUP($A361,$C:$J,8,0),"")),IFERROR(VLOOKUP($B361,INSUMOS!$A:$D,4,0),IFERROR(VLOOKUP($B361,#REF!,9,0),"")))</f>
        <v>2.1800000000000002</v>
      </c>
      <c r="H361" s="286">
        <f>ROUND(IF($B361="",IFERROR(VLOOKUP($A361,SERVIÇOS!$A:$F,4,0),IFERROR(VLOOKUP($A361,$C:$J,6,0),)),IFERROR(VLOOKUP($B361,INSUMOS!$A:$D,4,0),IFERROR(VLOOKUP($B361,#REF!,9,0),)))*$F361,2)</f>
        <v>0.65</v>
      </c>
      <c r="I361" s="286">
        <f>ROUND(IF($B361="",IFERROR(VLOOKUP($A361,SERVIÇOS!$A:$F,5,0),IFERROR(VLOOKUP($A361,$C:$J,7,0),)),0)*$F361,2)</f>
        <v>0</v>
      </c>
      <c r="J361" s="287">
        <f t="shared" si="5"/>
        <v>0.65</v>
      </c>
      <c r="K361" s="288"/>
    </row>
    <row r="362" spans="1:11" s="3" customFormat="1" ht="31.5">
      <c r="A362" s="271"/>
      <c r="B362" s="271"/>
      <c r="C362" s="272" t="s">
        <v>313</v>
      </c>
      <c r="D362" s="273" t="s">
        <v>766</v>
      </c>
      <c r="E362" s="274" t="s">
        <v>704</v>
      </c>
      <c r="F362" s="275"/>
      <c r="G362" s="276"/>
      <c r="H362" s="277">
        <f>ROUND(SUM(H363:H368),2)</f>
        <v>386.85</v>
      </c>
      <c r="I362" s="277">
        <f>ROUND(SUM(I363:I368),2)</f>
        <v>69.239999999999995</v>
      </c>
      <c r="J362" s="277">
        <f t="shared" si="5"/>
        <v>456.09000000000003</v>
      </c>
      <c r="K362" s="290"/>
    </row>
    <row r="363" spans="1:11">
      <c r="A363" s="279">
        <v>88309</v>
      </c>
      <c r="B363" s="280"/>
      <c r="C363" s="281"/>
      <c r="D363" s="282" t="str">
        <f>IF($B363="",IFERROR(VLOOKUP($A363,SERVIÇOS!$A:$F,2,0),IFERROR(VLOOKUP($A363,$C:$J,2,0),"")),IFERROR(VLOOKUP($B363,INSUMOS!$A:$D,2,0),IFERROR(VLOOKUP($B363,#REF!,2,0),"")))</f>
        <v>PEDREIRO COM ENCARGOS COMPLEMENTARES</v>
      </c>
      <c r="E363" s="283" t="str">
        <f>IF($B363="",IFERROR(VLOOKUP($A363,SERVIÇOS!$A:$F,3,0),IFERROR(VLOOKUP($A363,$C:$J,3,0),"")),IFERROR(VLOOKUP($B363,INSUMOS!$A:$D,3,0),IFERROR(VLOOKUP($B363,#REF!,5,0),"")))</f>
        <v>H</v>
      </c>
      <c r="F363" s="284">
        <v>0.5</v>
      </c>
      <c r="G363" s="285">
        <f>IF($B363="",IFERROR(VLOOKUP($A363,SERVIÇOS!$A:$F,6,0),IFERROR(VLOOKUP($A363,$C:$J,8,0),"")),IFERROR(VLOOKUP($B363,INSUMOS!$A:$D,4,0),IFERROR(VLOOKUP($B363,#REF!,9,0),"")))</f>
        <v>25.41</v>
      </c>
      <c r="H363" s="286">
        <f>ROUND(IF($B363="",IFERROR(VLOOKUP($A363,SERVIÇOS!$A:$F,4,0),IFERROR(VLOOKUP($A363,$C:$J,6,0),)),IFERROR(VLOOKUP($B363,INSUMOS!$A:$D,4,0),IFERROR(VLOOKUP($B363,#REF!,9,0),)))*$F363,2)</f>
        <v>3.32</v>
      </c>
      <c r="I363" s="286">
        <f>ROUND(IF($B363="",IFERROR(VLOOKUP($A363,SERVIÇOS!$A:$F,5,0),IFERROR(VLOOKUP($A363,$C:$J,7,0),)),0)*$F363,2)</f>
        <v>9.39</v>
      </c>
      <c r="J363" s="287">
        <f t="shared" si="5"/>
        <v>12.71</v>
      </c>
      <c r="K363" s="288"/>
    </row>
    <row r="364" spans="1:11">
      <c r="A364" s="279">
        <v>88315</v>
      </c>
      <c r="B364" s="280"/>
      <c r="C364" s="281"/>
      <c r="D364" s="282" t="str">
        <f>IF($B364="",IFERROR(VLOOKUP($A364,SERVIÇOS!$A:$F,2,0),IFERROR(VLOOKUP($A364,$C:$J,2,0),"")),IFERROR(VLOOKUP($B364,INSUMOS!$A:$D,2,0),IFERROR(VLOOKUP($B364,#REF!,2,0),"")))</f>
        <v>SERRALHEIRO COM ENCARGOS COMPLEMENTARES</v>
      </c>
      <c r="E364" s="283" t="str">
        <f>IF($B364="",IFERROR(VLOOKUP($A364,SERVIÇOS!$A:$F,3,0),IFERROR(VLOOKUP($A364,$C:$J,3,0),"")),IFERROR(VLOOKUP($B364,INSUMOS!$A:$D,3,0),IFERROR(VLOOKUP($B364,#REF!,5,0),"")))</f>
        <v>H</v>
      </c>
      <c r="F364" s="284">
        <v>1.1000000000000001</v>
      </c>
      <c r="G364" s="285">
        <f>IF($B364="",IFERROR(VLOOKUP($A364,SERVIÇOS!$A:$F,6,0),IFERROR(VLOOKUP($A364,$C:$J,8,0),"")),IFERROR(VLOOKUP($B364,INSUMOS!$A:$D,4,0),IFERROR(VLOOKUP($B364,#REF!,9,0),"")))</f>
        <v>25.27</v>
      </c>
      <c r="H364" s="286">
        <f>ROUND(IF($B364="",IFERROR(VLOOKUP($A364,SERVIÇOS!$A:$F,4,0),IFERROR(VLOOKUP($A364,$C:$J,6,0),)),IFERROR(VLOOKUP($B364,INSUMOS!$A:$D,4,0),IFERROR(VLOOKUP($B364,#REF!,9,0),)))*$F364,2)</f>
        <v>7.3</v>
      </c>
      <c r="I364" s="286">
        <f>ROUND(IF($B364="",IFERROR(VLOOKUP($A364,SERVIÇOS!$A:$F,5,0),IFERROR(VLOOKUP($A364,$C:$J,7,0),)),0)*$F364,2)</f>
        <v>20.49</v>
      </c>
      <c r="J364" s="287">
        <f t="shared" si="5"/>
        <v>27.79</v>
      </c>
      <c r="K364" s="288"/>
    </row>
    <row r="365" spans="1:11">
      <c r="A365" s="279">
        <v>88316</v>
      </c>
      <c r="B365" s="280"/>
      <c r="C365" s="281"/>
      <c r="D365" s="282" t="str">
        <f>IF($B365="",IFERROR(VLOOKUP($A365,SERVIÇOS!$A:$F,2,0),IFERROR(VLOOKUP($A365,$C:$J,2,0),"")),IFERROR(VLOOKUP($B365,INSUMOS!$A:$D,2,0),IFERROR(VLOOKUP($B365,#REF!,2,0),"")))</f>
        <v>SERVENTE COM ENCARGOS COMPLEMENTARES</v>
      </c>
      <c r="E365" s="283" t="str">
        <f>IF($B365="",IFERROR(VLOOKUP($A365,SERVIÇOS!$A:$F,3,0),IFERROR(VLOOKUP($A365,$C:$J,3,0),"")),IFERROR(VLOOKUP($B365,INSUMOS!$A:$D,3,0),IFERROR(VLOOKUP($B365,#REF!,5,0),"")))</f>
        <v>H</v>
      </c>
      <c r="F365" s="284">
        <v>0.8</v>
      </c>
      <c r="G365" s="285">
        <f>IF($B365="",IFERROR(VLOOKUP($A365,SERVIÇOS!$A:$F,6,0),IFERROR(VLOOKUP($A365,$C:$J,8,0),"")),IFERROR(VLOOKUP($B365,INSUMOS!$A:$D,4,0),IFERROR(VLOOKUP($B365,#REF!,9,0),"")))</f>
        <v>19.78</v>
      </c>
      <c r="H365" s="286">
        <f>ROUND(IF($B365="",IFERROR(VLOOKUP($A365,SERVIÇOS!$A:$F,4,0),IFERROR(VLOOKUP($A365,$C:$J,6,0),)),IFERROR(VLOOKUP($B365,INSUMOS!$A:$D,4,0),IFERROR(VLOOKUP($B365,#REF!,9,0),)))*$F365,2)</f>
        <v>5.22</v>
      </c>
      <c r="I365" s="286">
        <f>ROUND(IF($B365="",IFERROR(VLOOKUP($A365,SERVIÇOS!$A:$F,5,0),IFERROR(VLOOKUP($A365,$C:$J,7,0),)),0)*$F365,2)</f>
        <v>10.61</v>
      </c>
      <c r="J365" s="287">
        <f t="shared" si="5"/>
        <v>15.829999999999998</v>
      </c>
      <c r="K365" s="288"/>
    </row>
    <row r="366" spans="1:11">
      <c r="A366" s="279">
        <v>88242</v>
      </c>
      <c r="B366" s="280"/>
      <c r="C366" s="281"/>
      <c r="D366" s="282" t="str">
        <f>IF($B366="",IFERROR(VLOOKUP($A366,SERVIÇOS!$A:$F,2,0),IFERROR(VLOOKUP($A366,$C:$J,2,0),"")),IFERROR(VLOOKUP($B366,INSUMOS!$A:$D,2,0),IFERROR(VLOOKUP($B366,#REF!,2,0),"")))</f>
        <v>AJUDANTE DE PEDREIRO COM ENCARGOS COMPLEMENTARES</v>
      </c>
      <c r="E366" s="283" t="str">
        <f>IF($B366="",IFERROR(VLOOKUP($A366,SERVIÇOS!$A:$F,3,0),IFERROR(VLOOKUP($A366,$C:$J,3,0),"")),IFERROR(VLOOKUP($B366,INSUMOS!$A:$D,3,0),IFERROR(VLOOKUP($B366,#REF!,5,0),"")))</f>
        <v>H</v>
      </c>
      <c r="F366" s="284">
        <v>1.1000000000000001</v>
      </c>
      <c r="G366" s="285">
        <f>IF($B366="",IFERROR(VLOOKUP($A366,SERVIÇOS!$A:$F,6,0),IFERROR(VLOOKUP($A366,$C:$J,8,0),"")),IFERROR(VLOOKUP($B366,INSUMOS!$A:$D,4,0),IFERROR(VLOOKUP($B366,#REF!,9,0),"")))</f>
        <v>19.809999999999999</v>
      </c>
      <c r="H366" s="286">
        <f>ROUND(IF($B366="",IFERROR(VLOOKUP($A366,SERVIÇOS!$A:$F,4,0),IFERROR(VLOOKUP($A366,$C:$J,6,0),)),IFERROR(VLOOKUP($B366,INSUMOS!$A:$D,4,0),IFERROR(VLOOKUP($B366,#REF!,9,0),)))*$F366,2)</f>
        <v>7.3</v>
      </c>
      <c r="I366" s="286">
        <f>ROUND(IF($B366="",IFERROR(VLOOKUP($A366,SERVIÇOS!$A:$F,5,0),IFERROR(VLOOKUP($A366,$C:$J,7,0),)),0)*$F366,2)</f>
        <v>14.49</v>
      </c>
      <c r="J366" s="287">
        <f t="shared" si="5"/>
        <v>21.79</v>
      </c>
      <c r="K366" s="288"/>
    </row>
    <row r="367" spans="1:11" ht="30">
      <c r="A367" s="279">
        <v>88631</v>
      </c>
      <c r="B367" s="280"/>
      <c r="C367" s="281"/>
      <c r="D367" s="282" t="str">
        <f>IF($B367="",IFERROR(VLOOKUP($A367,SERVIÇOS!$A:$F,2,0),IFERROR(VLOOKUP($A367,$C:$J,2,0),"")),IFERROR(VLOOKUP($B367,INSUMOS!$A:$D,2,0),IFERROR(VLOOKUP($B367,#REF!,2,0),"")))</f>
        <v>ARGAMASSA TRAÇO 1:4 (EM VOLUME DE CIMENTO E AREIA MÉDIA ÚMIDA), PREPARO MANUAL. AF_08/2019</v>
      </c>
      <c r="E367" s="283" t="str">
        <f>IF($B367="",IFERROR(VLOOKUP($A367,SERVIÇOS!$A:$F,3,0),IFERROR(VLOOKUP($A367,$C:$J,3,0),"")),IFERROR(VLOOKUP($B367,INSUMOS!$A:$D,3,0),IFERROR(VLOOKUP($B367,#REF!,5,0),"")))</f>
        <v>M3</v>
      </c>
      <c r="F367" s="284">
        <v>0.01</v>
      </c>
      <c r="G367" s="285">
        <f>IF($B367="",IFERROR(VLOOKUP($A367,SERVIÇOS!$A:$F,6,0),IFERROR(VLOOKUP($A367,$C:$J,8,0),"")),IFERROR(VLOOKUP($B367,INSUMOS!$A:$D,4,0),IFERROR(VLOOKUP($B367,#REF!,9,0),"")))</f>
        <v>485.95</v>
      </c>
      <c r="H367" s="286">
        <f>ROUND(IF($B367="",IFERROR(VLOOKUP($A367,SERVIÇOS!$A:$F,4,0),IFERROR(VLOOKUP($A367,$C:$J,6,0),)),IFERROR(VLOOKUP($B367,INSUMOS!$A:$D,4,0),IFERROR(VLOOKUP($B367,#REF!,9,0),)))*$F367,2)</f>
        <v>3.76</v>
      </c>
      <c r="I367" s="286">
        <f>ROUND(IF($B367="",IFERROR(VLOOKUP($A367,SERVIÇOS!$A:$F,5,0),IFERROR(VLOOKUP($A367,$C:$J,7,0),)),0)*$F367,2)</f>
        <v>1.1000000000000001</v>
      </c>
      <c r="J367" s="287">
        <f t="shared" si="5"/>
        <v>4.8599999999999994</v>
      </c>
      <c r="K367" s="288"/>
    </row>
    <row r="368" spans="1:11" ht="60">
      <c r="A368" s="280">
        <v>94570</v>
      </c>
      <c r="B368" s="280"/>
      <c r="C368" s="281"/>
      <c r="D368" s="282" t="str">
        <f>IF($B368="",IFERROR(VLOOKUP($A368,SERVIÇOS!$A:$F,2,0),IFERROR(VLOOKUP($A368,$C:$J,2,0),"")),IFERROR(VLOOKUP($B368,INSUMOS!$A:$D,2,0),IFERROR(VLOOKUP($B368,#REF!,2,0),"")))</f>
        <v>JANELA DE ALUMÍNIO DE CORRER COM 2 FOLHAS PARA VIDROS, COM VIDROS, BATENTE, ACABAMENTO COM ACETATO OU BRILHANTE E FERRAGENS. EXCLUSIVE ALIZAR E CONTRAMARCO. FORNECIMENTO E INSTALAÇÃO. AF_12/2019</v>
      </c>
      <c r="E368" s="283" t="str">
        <f>IF($B368="",IFERROR(VLOOKUP($A368,SERVIÇOS!$A:$F,3,0),IFERROR(VLOOKUP($A368,$C:$J,3,0),"")),IFERROR(VLOOKUP($B368,INSUMOS!$A:$D,3,0),IFERROR(VLOOKUP($B368,#REF!,5,0),"")))</f>
        <v>M2</v>
      </c>
      <c r="F368" s="284">
        <v>1</v>
      </c>
      <c r="G368" s="285">
        <f>IF($B368="",IFERROR(VLOOKUP($A368,SERVIÇOS!$A:$F,6,0),IFERROR(VLOOKUP($A368,$C:$J,8,0),"")),IFERROR(VLOOKUP($B368,INSUMOS!$A:$D,4,0),IFERROR(VLOOKUP($B368,#REF!,9,0),"")))</f>
        <v>373.11</v>
      </c>
      <c r="H368" s="286">
        <f>ROUND(IF($B368="",IFERROR(VLOOKUP($A368,SERVIÇOS!$A:$F,4,0),IFERROR(VLOOKUP($A368,$C:$J,6,0),)),IFERROR(VLOOKUP($B368,INSUMOS!$A:$D,4,0),IFERROR(VLOOKUP($B368,#REF!,9,0),)))*$F368,2)</f>
        <v>359.95</v>
      </c>
      <c r="I368" s="286">
        <f>ROUND(IF($B368="",IFERROR(VLOOKUP($A368,SERVIÇOS!$A:$F,5,0),IFERROR(VLOOKUP($A368,$C:$J,7,0),)),0)*$F368,2)</f>
        <v>13.16</v>
      </c>
      <c r="J368" s="287">
        <f t="shared" si="5"/>
        <v>373.11</v>
      </c>
      <c r="K368" s="288"/>
    </row>
    <row r="369" spans="1:11" s="3" customFormat="1" ht="31.5">
      <c r="A369" s="271"/>
      <c r="B369" s="271"/>
      <c r="C369" s="272" t="s">
        <v>335</v>
      </c>
      <c r="D369" s="273" t="s">
        <v>767</v>
      </c>
      <c r="E369" s="274" t="s">
        <v>727</v>
      </c>
      <c r="F369" s="275"/>
      <c r="G369" s="276"/>
      <c r="H369" s="277">
        <f>ROUND(SUM(H370:H375),2)</f>
        <v>66.94</v>
      </c>
      <c r="I369" s="277">
        <f>ROUND(SUM(I370:I375),2)</f>
        <v>15.63</v>
      </c>
      <c r="J369" s="277">
        <f t="shared" si="5"/>
        <v>82.57</v>
      </c>
      <c r="K369" s="290"/>
    </row>
    <row r="370" spans="1:11" ht="30">
      <c r="A370" s="279"/>
      <c r="B370" s="280">
        <v>370</v>
      </c>
      <c r="C370" s="281"/>
      <c r="D370" s="282" t="str">
        <f>IF($B370="",IFERROR(VLOOKUP($A370,SERVIÇOS!$A:$F,2,0),IFERROR(VLOOKUP($A370,$C:$J,2,0),"")),IFERROR(VLOOKUP($B370,INSUMOS!$A:$D,2,0),IFERROR(VLOOKUP($B370,#REF!,2,0),"")))</f>
        <v>AREIA MEDIA - POSTO JAZIDA/FORNECEDOR (RETIRADO NA JAZIDA, SEM TRANSPORTE)</v>
      </c>
      <c r="E370" s="283" t="str">
        <f>IF($B370="",IFERROR(VLOOKUP($A370,SERVIÇOS!$A:$F,3,0),IFERROR(VLOOKUP($A370,$C:$J,3,0),"")),IFERROR(VLOOKUP($B370,INSUMOS!$A:$D,3,0),IFERROR(VLOOKUP($B370,#REF!,5,0),"")))</f>
        <v xml:space="preserve">M3    </v>
      </c>
      <c r="F370" s="284">
        <v>4.5999999999999999E-3</v>
      </c>
      <c r="G370" s="285">
        <f>IF($B370="",IFERROR(VLOOKUP($A370,SERVIÇOS!$A:$F,6,0),IFERROR(VLOOKUP($A370,$C:$J,8,0),"")),IFERROR(VLOOKUP($B370,INSUMOS!$A:$D,4,0),IFERROR(VLOOKUP($B370,#REF!,9,0),"")))</f>
        <v>76.75</v>
      </c>
      <c r="H370" s="286">
        <f>ROUND(IF($B370="",IFERROR(VLOOKUP($A370,SERVIÇOS!$A:$F,4,0),IFERROR(VLOOKUP($A370,$C:$J,6,0),)),IFERROR(VLOOKUP($B370,INSUMOS!$A:$D,4,0),IFERROR(VLOOKUP($B370,#REF!,9,0),)))*$F370,2)</f>
        <v>0.35</v>
      </c>
      <c r="I370" s="286">
        <f>ROUND(IF($B370="",IFERROR(VLOOKUP($A370,SERVIÇOS!$A:$F,5,0),IFERROR(VLOOKUP($A370,$C:$J,7,0),)),0)*$F370,2)</f>
        <v>0</v>
      </c>
      <c r="J370" s="287">
        <f t="shared" si="5"/>
        <v>0.35</v>
      </c>
      <c r="K370" s="288"/>
    </row>
    <row r="371" spans="1:11">
      <c r="A371" s="279"/>
      <c r="B371" s="280">
        <v>1106</v>
      </c>
      <c r="C371" s="281"/>
      <c r="D371" s="282" t="str">
        <f>IF($B371="",IFERROR(VLOOKUP($A371,SERVIÇOS!$A:$F,2,0),IFERROR(VLOOKUP($A371,$C:$J,2,0),"")),IFERROR(VLOOKUP($B371,INSUMOS!$A:$D,2,0),IFERROR(VLOOKUP($B371,#REF!,2,0),"")))</f>
        <v>CAL HIDRATADA CH-I PARA ARGAMASSAS</v>
      </c>
      <c r="E371" s="283" t="str">
        <f>IF($B371="",IFERROR(VLOOKUP($A371,SERVIÇOS!$A:$F,3,0),IFERROR(VLOOKUP($A371,$C:$J,3,0),"")),IFERROR(VLOOKUP($B371,INSUMOS!$A:$D,3,0),IFERROR(VLOOKUP($B371,#REF!,5,0),"")))</f>
        <v xml:space="preserve">KG    </v>
      </c>
      <c r="F371" s="284">
        <v>0.68</v>
      </c>
      <c r="G371" s="285">
        <f>IF($B371="",IFERROR(VLOOKUP($A371,SERVIÇOS!$A:$F,6,0),IFERROR(VLOOKUP($A371,$C:$J,8,0),"")),IFERROR(VLOOKUP($B371,INSUMOS!$A:$D,4,0),IFERROR(VLOOKUP($B371,#REF!,9,0),"")))</f>
        <v>0.6</v>
      </c>
      <c r="H371" s="286">
        <f>ROUND(IF($B371="",IFERROR(VLOOKUP($A371,SERVIÇOS!$A:$F,4,0),IFERROR(VLOOKUP($A371,$C:$J,6,0),)),IFERROR(VLOOKUP($B371,INSUMOS!$A:$D,4,0),IFERROR(VLOOKUP($B371,#REF!,9,0),)))*$F371,2)</f>
        <v>0.41</v>
      </c>
      <c r="I371" s="286">
        <f>ROUND(IF($B371="",IFERROR(VLOOKUP($A371,SERVIÇOS!$A:$F,5,0),IFERROR(VLOOKUP($A371,$C:$J,7,0),)),0)*$F371,2)</f>
        <v>0</v>
      </c>
      <c r="J371" s="287">
        <f t="shared" si="5"/>
        <v>0.41</v>
      </c>
      <c r="K371" s="288"/>
    </row>
    <row r="372" spans="1:11">
      <c r="A372" s="279"/>
      <c r="B372" s="280">
        <v>34753</v>
      </c>
      <c r="C372" s="281"/>
      <c r="D372" s="282" t="str">
        <f>IF($B372="",IFERROR(VLOOKUP($A372,SERVIÇOS!$A:$F,2,0),IFERROR(VLOOKUP($A372,$C:$J,2,0),"")),IFERROR(VLOOKUP($B372,INSUMOS!$A:$D,2,0),IFERROR(VLOOKUP($B372,#REF!,2,0),"")))</f>
        <v>CIMENTO PORTLAND POZOLANICO CP IV-32</v>
      </c>
      <c r="E372" s="283" t="str">
        <f>IF($B372="",IFERROR(VLOOKUP($A372,SERVIÇOS!$A:$F,3,0),IFERROR(VLOOKUP($A372,$C:$J,3,0),"")),IFERROR(VLOOKUP($B372,INSUMOS!$A:$D,3,0),IFERROR(VLOOKUP($B372,#REF!,5,0),"")))</f>
        <v xml:space="preserve">KG    </v>
      </c>
      <c r="F372" s="284">
        <v>25</v>
      </c>
      <c r="G372" s="285">
        <f>IF($B372="",IFERROR(VLOOKUP($A372,SERVIÇOS!$A:$F,6,0),IFERROR(VLOOKUP($A372,$C:$J,8,0),"")),IFERROR(VLOOKUP($B372,INSUMOS!$A:$D,4,0),IFERROR(VLOOKUP($B372,#REF!,9,0),"")))</f>
        <v>0.66</v>
      </c>
      <c r="H372" s="286">
        <f>ROUND(IF($B372="",IFERROR(VLOOKUP($A372,SERVIÇOS!$A:$F,4,0),IFERROR(VLOOKUP($A372,$C:$J,6,0),)),IFERROR(VLOOKUP($B372,INSUMOS!$A:$D,4,0),IFERROR(VLOOKUP($B372,#REF!,9,0),)))*$F372,2)</f>
        <v>16.5</v>
      </c>
      <c r="I372" s="286">
        <f>ROUND(IF($B372="",IFERROR(VLOOKUP($A372,SERVIÇOS!$A:$F,5,0),IFERROR(VLOOKUP($A372,$C:$J,7,0),)),0)*$F372,2)</f>
        <v>0</v>
      </c>
      <c r="J372" s="287">
        <f t="shared" si="5"/>
        <v>16.5</v>
      </c>
      <c r="K372" s="288"/>
    </row>
    <row r="373" spans="1:11" ht="45">
      <c r="A373" s="279"/>
      <c r="B373" s="280">
        <v>10841</v>
      </c>
      <c r="C373" s="281"/>
      <c r="D373" s="282" t="str">
        <f>IF($B373="",IFERROR(VLOOKUP($A373,SERVIÇOS!$A:$F,2,0),IFERROR(VLOOKUP($A373,$C:$J,2,0),"")),IFERROR(VLOOKUP($B373,INSUMOS!$A:$D,2,0),IFERROR(VLOOKUP($B373,#REF!,2,0),"")))</f>
        <v>PISO EM GRANITO, POLIDO, TIPO ANDORINHA/ QUARTZ/ CASTELO/ CORUMBA OU OUTROS EQUIVALENTES DA REGIAO, FORMATO MENOR OU IGUAL A 3025 CM2, E=  *2* CM</v>
      </c>
      <c r="E373" s="283" t="str">
        <f>IF($B373="",IFERROR(VLOOKUP($A373,SERVIÇOS!$A:$F,3,0),IFERROR(VLOOKUP($A373,$C:$J,3,0),"")),IFERROR(VLOOKUP($B373,INSUMOS!$A:$D,3,0),IFERROR(VLOOKUP($B373,#REF!,5,0),"")))</f>
        <v xml:space="preserve">M2    </v>
      </c>
      <c r="F373" s="284">
        <v>0.15</v>
      </c>
      <c r="G373" s="285">
        <f>IF($B373="",IFERROR(VLOOKUP($A373,SERVIÇOS!$A:$F,6,0),IFERROR(VLOOKUP($A373,$C:$J,8,0),"")),IFERROR(VLOOKUP($B373,INSUMOS!$A:$D,4,0),IFERROR(VLOOKUP($B373,#REF!,9,0),"")))</f>
        <v>294.33</v>
      </c>
      <c r="H373" s="286">
        <f>ROUND(IF($B373="",IFERROR(VLOOKUP($A373,SERVIÇOS!$A:$F,4,0),IFERROR(VLOOKUP($A373,$C:$J,6,0),)),IFERROR(VLOOKUP($B373,INSUMOS!$A:$D,4,0),IFERROR(VLOOKUP($B373,#REF!,9,0),)))*$F373,2)</f>
        <v>44.15</v>
      </c>
      <c r="I373" s="286">
        <f>ROUND(IF($B373="",IFERROR(VLOOKUP($A373,SERVIÇOS!$A:$F,5,0),IFERROR(VLOOKUP($A373,$C:$J,7,0),)),0)*$F373,2)</f>
        <v>0</v>
      </c>
      <c r="J373" s="287">
        <f t="shared" si="5"/>
        <v>44.15</v>
      </c>
      <c r="K373" s="288"/>
    </row>
    <row r="374" spans="1:11">
      <c r="A374" s="279">
        <v>88309</v>
      </c>
      <c r="B374" s="280"/>
      <c r="C374" s="281"/>
      <c r="D374" s="282" t="str">
        <f>IF($B374="",IFERROR(VLOOKUP($A374,SERVIÇOS!$A:$F,2,0),IFERROR(VLOOKUP($A374,$C:$J,2,0),"")),IFERROR(VLOOKUP($B374,INSUMOS!$A:$D,2,0),IFERROR(VLOOKUP($B374,#REF!,2,0),"")))</f>
        <v>PEDREIRO COM ENCARGOS COMPLEMENTARES</v>
      </c>
      <c r="E374" s="283" t="str">
        <f>IF($B374="",IFERROR(VLOOKUP($A374,SERVIÇOS!$A:$F,3,0),IFERROR(VLOOKUP($A374,$C:$J,3,0),"")),IFERROR(VLOOKUP($B374,INSUMOS!$A:$D,3,0),IFERROR(VLOOKUP($B374,#REF!,5,0),"")))</f>
        <v>H</v>
      </c>
      <c r="F374" s="284">
        <v>0.8</v>
      </c>
      <c r="G374" s="285">
        <f>IF($B374="",IFERROR(VLOOKUP($A374,SERVIÇOS!$A:$F,6,0),IFERROR(VLOOKUP($A374,$C:$J,8,0),"")),IFERROR(VLOOKUP($B374,INSUMOS!$A:$D,4,0),IFERROR(VLOOKUP($B374,#REF!,9,0),"")))</f>
        <v>25.41</v>
      </c>
      <c r="H374" s="286">
        <f>ROUND(IF($B374="",IFERROR(VLOOKUP($A374,SERVIÇOS!$A:$F,4,0),IFERROR(VLOOKUP($A374,$C:$J,6,0),)),IFERROR(VLOOKUP($B374,INSUMOS!$A:$D,4,0),IFERROR(VLOOKUP($B374,#REF!,9,0),)))*$F374,2)</f>
        <v>5.31</v>
      </c>
      <c r="I374" s="286">
        <f>ROUND(IF($B374="",IFERROR(VLOOKUP($A374,SERVIÇOS!$A:$F,5,0),IFERROR(VLOOKUP($A374,$C:$J,7,0),)),0)*$F374,2)</f>
        <v>15.02</v>
      </c>
      <c r="J374" s="287">
        <f t="shared" si="5"/>
        <v>20.329999999999998</v>
      </c>
      <c r="K374" s="288"/>
    </row>
    <row r="375" spans="1:11">
      <c r="A375" s="279">
        <v>88315</v>
      </c>
      <c r="B375" s="280"/>
      <c r="C375" s="281"/>
      <c r="D375" s="282" t="str">
        <f>IF($B375="",IFERROR(VLOOKUP($A375,SERVIÇOS!$A:$F,2,0),IFERROR(VLOOKUP($A375,$C:$J,2,0),"")),IFERROR(VLOOKUP($B375,INSUMOS!$A:$D,2,0),IFERROR(VLOOKUP($B375,#REF!,2,0),"")))</f>
        <v>SERRALHEIRO COM ENCARGOS COMPLEMENTARES</v>
      </c>
      <c r="E375" s="283" t="str">
        <f>IF($B375="",IFERROR(VLOOKUP($A375,SERVIÇOS!$A:$F,3,0),IFERROR(VLOOKUP($A375,$C:$J,3,0),"")),IFERROR(VLOOKUP($B375,INSUMOS!$A:$D,3,0),IFERROR(VLOOKUP($B375,#REF!,5,0),"")))</f>
        <v>H</v>
      </c>
      <c r="F375" s="284">
        <v>3.3000000000000002E-2</v>
      </c>
      <c r="G375" s="285">
        <f>IF($B375="",IFERROR(VLOOKUP($A375,SERVIÇOS!$A:$F,6,0),IFERROR(VLOOKUP($A375,$C:$J,8,0),"")),IFERROR(VLOOKUP($B375,INSUMOS!$A:$D,4,0),IFERROR(VLOOKUP($B375,#REF!,9,0),"")))</f>
        <v>25.27</v>
      </c>
      <c r="H375" s="286">
        <f>ROUND(IF($B375="",IFERROR(VLOOKUP($A375,SERVIÇOS!$A:$F,4,0),IFERROR(VLOOKUP($A375,$C:$J,6,0),)),IFERROR(VLOOKUP($B375,INSUMOS!$A:$D,4,0),IFERROR(VLOOKUP($B375,#REF!,9,0),)))*$F375,2)</f>
        <v>0.22</v>
      </c>
      <c r="I375" s="286">
        <f>ROUND(IF($B375="",IFERROR(VLOOKUP($A375,SERVIÇOS!$A:$F,5,0),IFERROR(VLOOKUP($A375,$C:$J,7,0),)),0)*$F375,2)</f>
        <v>0.61</v>
      </c>
      <c r="J375" s="287">
        <f t="shared" si="5"/>
        <v>0.83</v>
      </c>
      <c r="K375" s="288"/>
    </row>
    <row r="376" spans="1:11" s="3" customFormat="1" ht="31.5">
      <c r="A376" s="271"/>
      <c r="B376" s="271"/>
      <c r="C376" s="272" t="s">
        <v>331</v>
      </c>
      <c r="D376" s="273" t="s">
        <v>11733</v>
      </c>
      <c r="E376" s="274" t="s">
        <v>704</v>
      </c>
      <c r="F376" s="275"/>
      <c r="G376" s="276"/>
      <c r="H376" s="277">
        <f>ROUND(SUM(H377:H378),2)</f>
        <v>179.95</v>
      </c>
      <c r="I376" s="277">
        <f>ROUND(SUM(I377:I378),2)</f>
        <v>28.44</v>
      </c>
      <c r="J376" s="277">
        <f t="shared" si="5"/>
        <v>208.39</v>
      </c>
      <c r="K376" s="290"/>
    </row>
    <row r="377" spans="1:11">
      <c r="A377" s="279">
        <v>88325</v>
      </c>
      <c r="B377" s="280"/>
      <c r="C377" s="281"/>
      <c r="D377" s="282" t="str">
        <f>IF($B377="",IFERROR(VLOOKUP($A377,SERVIÇOS!$A:$F,2,0),IFERROR(VLOOKUP($A377,$C:$J,2,0),"")),IFERROR(VLOOKUP($B377,INSUMOS!$A:$D,2,0),IFERROR(VLOOKUP($B377,#REF!,2,0),"")))</f>
        <v>VIDRACEIRO COM ENCARGOS COMPLEMENTARES</v>
      </c>
      <c r="E377" s="283" t="str">
        <f>IF($B377="",IFERROR(VLOOKUP($A377,SERVIÇOS!$A:$F,3,0),IFERROR(VLOOKUP($A377,$C:$J,3,0),"")),IFERROR(VLOOKUP($B377,INSUMOS!$A:$D,3,0),IFERROR(VLOOKUP($B377,#REF!,5,0),"")))</f>
        <v>H</v>
      </c>
      <c r="F377" s="284">
        <v>1.5</v>
      </c>
      <c r="G377" s="285">
        <f>IF($B377="",IFERROR(VLOOKUP($A377,SERVIÇOS!$A:$F,6,0),IFERROR(VLOOKUP($A377,$C:$J,8,0),"")),IFERROR(VLOOKUP($B377,INSUMOS!$A:$D,4,0),IFERROR(VLOOKUP($B377,#REF!,9,0),"")))</f>
        <v>25.6</v>
      </c>
      <c r="H377" s="286">
        <f>ROUND(IF($B377="",IFERROR(VLOOKUP($A377,SERVIÇOS!$A:$F,4,0),IFERROR(VLOOKUP($A377,$C:$J,6,0),)),IFERROR(VLOOKUP($B377,INSUMOS!$A:$D,4,0),IFERROR(VLOOKUP($B377,#REF!,9,0),)))*$F377,2)</f>
        <v>9.9600000000000009</v>
      </c>
      <c r="I377" s="286">
        <f>ROUND(IF($B377="",IFERROR(VLOOKUP($A377,SERVIÇOS!$A:$F,5,0),IFERROR(VLOOKUP($A377,$C:$J,7,0),)),0)*$F377,2)</f>
        <v>28.44</v>
      </c>
      <c r="J377" s="287">
        <f t="shared" si="5"/>
        <v>38.400000000000006</v>
      </c>
      <c r="K377" s="288"/>
    </row>
    <row r="378" spans="1:11">
      <c r="A378" s="279"/>
      <c r="B378" s="280">
        <v>10492</v>
      </c>
      <c r="C378" s="281"/>
      <c r="D378" s="282" t="str">
        <f>IF($B378="",IFERROR(VLOOKUP($A378,SERVIÇOS!$A:$F,2,0),IFERROR(VLOOKUP($A378,$C:$J,2,0),"")),IFERROR(VLOOKUP($B378,INSUMOS!$A:$D,2,0),IFERROR(VLOOKUP($B378,#REF!,2,0),"")))</f>
        <v>VIDRO LISO INCOLOR 4MM - SEM COLOCACAO</v>
      </c>
      <c r="E378" s="283" t="str">
        <f>IF($B378="",IFERROR(VLOOKUP($A378,SERVIÇOS!$A:$F,3,0),IFERROR(VLOOKUP($A378,$C:$J,3,0),"")),IFERROR(VLOOKUP($B378,INSUMOS!$A:$D,3,0),IFERROR(VLOOKUP($B378,#REF!,5,0),"")))</f>
        <v xml:space="preserve">M2    </v>
      </c>
      <c r="F378" s="284">
        <v>1</v>
      </c>
      <c r="G378" s="285">
        <f>IF($B378="",IFERROR(VLOOKUP($A378,SERVIÇOS!$A:$F,6,0),IFERROR(VLOOKUP($A378,$C:$J,8,0),"")),IFERROR(VLOOKUP($B378,INSUMOS!$A:$D,4,0),IFERROR(VLOOKUP($B378,#REF!,9,0),"")))</f>
        <v>169.99</v>
      </c>
      <c r="H378" s="286">
        <f>ROUND(IF($B378="",IFERROR(VLOOKUP($A378,SERVIÇOS!$A:$F,4,0),IFERROR(VLOOKUP($A378,$C:$J,6,0),)),IFERROR(VLOOKUP($B378,INSUMOS!$A:$D,4,0),IFERROR(VLOOKUP($B378,#REF!,9,0),)))*$F378,2)</f>
        <v>169.99</v>
      </c>
      <c r="I378" s="286">
        <f>ROUND(IF($B378="",IFERROR(VLOOKUP($A378,SERVIÇOS!$A:$F,5,0),IFERROR(VLOOKUP($A378,$C:$J,7,0),)),0)*$F378,2)</f>
        <v>0</v>
      </c>
      <c r="J378" s="287">
        <f t="shared" si="5"/>
        <v>169.99</v>
      </c>
      <c r="K378" s="288"/>
    </row>
    <row r="379" spans="1:11" s="3" customFormat="1" ht="31.5">
      <c r="A379" s="271"/>
      <c r="B379" s="271"/>
      <c r="C379" s="272" t="s">
        <v>315</v>
      </c>
      <c r="D379" s="273" t="s">
        <v>768</v>
      </c>
      <c r="E379" s="274" t="s">
        <v>704</v>
      </c>
      <c r="F379" s="275"/>
      <c r="G379" s="276"/>
      <c r="H379" s="277">
        <f>ROUND(SUM(H380:H385),2)</f>
        <v>843.35</v>
      </c>
      <c r="I379" s="277">
        <f>ROUND(SUM(I380:I385),2)</f>
        <v>56.08</v>
      </c>
      <c r="J379" s="277">
        <f t="shared" si="5"/>
        <v>899.43000000000006</v>
      </c>
      <c r="K379" s="290"/>
    </row>
    <row r="380" spans="1:11">
      <c r="A380" s="279">
        <v>88309</v>
      </c>
      <c r="B380" s="280"/>
      <c r="C380" s="281"/>
      <c r="D380" s="282" t="str">
        <f>IF($B380="",IFERROR(VLOOKUP($A380,SERVIÇOS!$A:$F,2,0),IFERROR(VLOOKUP($A380,$C:$J,2,0),"")),IFERROR(VLOOKUP($B380,INSUMOS!$A:$D,2,0),IFERROR(VLOOKUP($B380,#REF!,2,0),"")))</f>
        <v>PEDREIRO COM ENCARGOS COMPLEMENTARES</v>
      </c>
      <c r="E380" s="283" t="str">
        <f>IF($B380="",IFERROR(VLOOKUP($A380,SERVIÇOS!$A:$F,3,0),IFERROR(VLOOKUP($A380,$C:$J,3,0),"")),IFERROR(VLOOKUP($B380,INSUMOS!$A:$D,3,0),IFERROR(VLOOKUP($B380,#REF!,5,0),"")))</f>
        <v>H</v>
      </c>
      <c r="F380" s="284">
        <v>0.5</v>
      </c>
      <c r="G380" s="285">
        <f>IF($B380="",IFERROR(VLOOKUP($A380,SERVIÇOS!$A:$F,6,0),IFERROR(VLOOKUP($A380,$C:$J,8,0),"")),IFERROR(VLOOKUP($B380,INSUMOS!$A:$D,4,0),IFERROR(VLOOKUP($B380,#REF!,9,0),"")))</f>
        <v>25.41</v>
      </c>
      <c r="H380" s="286">
        <f>ROUND(IF($B380="",IFERROR(VLOOKUP($A380,SERVIÇOS!$A:$F,4,0),IFERROR(VLOOKUP($A380,$C:$J,6,0),)),IFERROR(VLOOKUP($B380,INSUMOS!$A:$D,4,0),IFERROR(VLOOKUP($B380,#REF!,9,0),)))*$F380,2)</f>
        <v>3.32</v>
      </c>
      <c r="I380" s="286">
        <f>ROUND(IF($B380="",IFERROR(VLOOKUP($A380,SERVIÇOS!$A:$F,5,0),IFERROR(VLOOKUP($A380,$C:$J,7,0),)),0)*$F380,2)</f>
        <v>9.39</v>
      </c>
      <c r="J380" s="287">
        <f t="shared" si="5"/>
        <v>12.71</v>
      </c>
      <c r="K380" s="288"/>
    </row>
    <row r="381" spans="1:11">
      <c r="A381" s="279">
        <v>88315</v>
      </c>
      <c r="B381" s="280"/>
      <c r="C381" s="281"/>
      <c r="D381" s="282" t="str">
        <f>IF($B381="",IFERROR(VLOOKUP($A381,SERVIÇOS!$A:$F,2,0),IFERROR(VLOOKUP($A381,$C:$J,2,0),"")),IFERROR(VLOOKUP($B381,INSUMOS!$A:$D,2,0),IFERROR(VLOOKUP($B381,#REF!,2,0),"")))</f>
        <v>SERRALHEIRO COM ENCARGOS COMPLEMENTARES</v>
      </c>
      <c r="E381" s="283" t="str">
        <f>IF($B381="",IFERROR(VLOOKUP($A381,SERVIÇOS!$A:$F,3,0),IFERROR(VLOOKUP($A381,$C:$J,3,0),"")),IFERROR(VLOOKUP($B381,INSUMOS!$A:$D,3,0),IFERROR(VLOOKUP($B381,#REF!,5,0),"")))</f>
        <v>H</v>
      </c>
      <c r="F381" s="284">
        <v>1.1000000000000001</v>
      </c>
      <c r="G381" s="285">
        <f>IF($B381="",IFERROR(VLOOKUP($A381,SERVIÇOS!$A:$F,6,0),IFERROR(VLOOKUP($A381,$C:$J,8,0),"")),IFERROR(VLOOKUP($B381,INSUMOS!$A:$D,4,0),IFERROR(VLOOKUP($B381,#REF!,9,0),"")))</f>
        <v>25.27</v>
      </c>
      <c r="H381" s="286">
        <f>ROUND(IF($B381="",IFERROR(VLOOKUP($A381,SERVIÇOS!$A:$F,4,0),IFERROR(VLOOKUP($A381,$C:$J,6,0),)),IFERROR(VLOOKUP($B381,INSUMOS!$A:$D,4,0),IFERROR(VLOOKUP($B381,#REF!,9,0),)))*$F381,2)</f>
        <v>7.3</v>
      </c>
      <c r="I381" s="286">
        <f>ROUND(IF($B381="",IFERROR(VLOOKUP($A381,SERVIÇOS!$A:$F,5,0),IFERROR(VLOOKUP($A381,$C:$J,7,0),)),0)*$F381,2)</f>
        <v>20.49</v>
      </c>
      <c r="J381" s="287">
        <f t="shared" si="5"/>
        <v>27.79</v>
      </c>
      <c r="K381" s="288"/>
    </row>
    <row r="382" spans="1:11">
      <c r="A382" s="279">
        <v>88316</v>
      </c>
      <c r="B382" s="280"/>
      <c r="C382" s="281"/>
      <c r="D382" s="282" t="str">
        <f>IF($B382="",IFERROR(VLOOKUP($A382,SERVIÇOS!$A:$F,2,0),IFERROR(VLOOKUP($A382,$C:$J,2,0),"")),IFERROR(VLOOKUP($B382,INSUMOS!$A:$D,2,0),IFERROR(VLOOKUP($B382,#REF!,2,0),"")))</f>
        <v>SERVENTE COM ENCARGOS COMPLEMENTARES</v>
      </c>
      <c r="E382" s="283" t="str">
        <f>IF($B382="",IFERROR(VLOOKUP($A382,SERVIÇOS!$A:$F,3,0),IFERROR(VLOOKUP($A382,$C:$J,3,0),"")),IFERROR(VLOOKUP($B382,INSUMOS!$A:$D,3,0),IFERROR(VLOOKUP($B382,#REF!,5,0),"")))</f>
        <v>H</v>
      </c>
      <c r="F382" s="284">
        <v>0.8</v>
      </c>
      <c r="G382" s="285">
        <f>IF($B382="",IFERROR(VLOOKUP($A382,SERVIÇOS!$A:$F,6,0),IFERROR(VLOOKUP($A382,$C:$J,8,0),"")),IFERROR(VLOOKUP($B382,INSUMOS!$A:$D,4,0),IFERROR(VLOOKUP($B382,#REF!,9,0),"")))</f>
        <v>19.78</v>
      </c>
      <c r="H382" s="286">
        <f>ROUND(IF($B382="",IFERROR(VLOOKUP($A382,SERVIÇOS!$A:$F,4,0),IFERROR(VLOOKUP($A382,$C:$J,6,0),)),IFERROR(VLOOKUP($B382,INSUMOS!$A:$D,4,0),IFERROR(VLOOKUP($B382,#REF!,9,0),)))*$F382,2)</f>
        <v>5.22</v>
      </c>
      <c r="I382" s="286">
        <f>ROUND(IF($B382="",IFERROR(VLOOKUP($A382,SERVIÇOS!$A:$F,5,0),IFERROR(VLOOKUP($A382,$C:$J,7,0),)),0)*$F382,2)</f>
        <v>10.61</v>
      </c>
      <c r="J382" s="287">
        <f t="shared" si="5"/>
        <v>15.829999999999998</v>
      </c>
      <c r="K382" s="288"/>
    </row>
    <row r="383" spans="1:11">
      <c r="A383" s="279">
        <v>88242</v>
      </c>
      <c r="B383" s="280"/>
      <c r="C383" s="281"/>
      <c r="D383" s="282" t="str">
        <f>IF($B383="",IFERROR(VLOOKUP($A383,SERVIÇOS!$A:$F,2,0),IFERROR(VLOOKUP($A383,$C:$J,2,0),"")),IFERROR(VLOOKUP($B383,INSUMOS!$A:$D,2,0),IFERROR(VLOOKUP($B383,#REF!,2,0),"")))</f>
        <v>AJUDANTE DE PEDREIRO COM ENCARGOS COMPLEMENTARES</v>
      </c>
      <c r="E383" s="283" t="str">
        <f>IF($B383="",IFERROR(VLOOKUP($A383,SERVIÇOS!$A:$F,3,0),IFERROR(VLOOKUP($A383,$C:$J,3,0),"")),IFERROR(VLOOKUP($B383,INSUMOS!$A:$D,3,0),IFERROR(VLOOKUP($B383,#REF!,5,0),"")))</f>
        <v>H</v>
      </c>
      <c r="F383" s="284">
        <v>1.1000000000000001</v>
      </c>
      <c r="G383" s="285">
        <f>IF($B383="",IFERROR(VLOOKUP($A383,SERVIÇOS!$A:$F,6,0),IFERROR(VLOOKUP($A383,$C:$J,8,0),"")),IFERROR(VLOOKUP($B383,INSUMOS!$A:$D,4,0),IFERROR(VLOOKUP($B383,#REF!,9,0),"")))</f>
        <v>19.809999999999999</v>
      </c>
      <c r="H383" s="286">
        <f>ROUND(IF($B383="",IFERROR(VLOOKUP($A383,SERVIÇOS!$A:$F,4,0),IFERROR(VLOOKUP($A383,$C:$J,6,0),)),IFERROR(VLOOKUP($B383,INSUMOS!$A:$D,4,0),IFERROR(VLOOKUP($B383,#REF!,9,0),)))*$F383,2)</f>
        <v>7.3</v>
      </c>
      <c r="I383" s="286">
        <f>ROUND(IF($B383="",IFERROR(VLOOKUP($A383,SERVIÇOS!$A:$F,5,0),IFERROR(VLOOKUP($A383,$C:$J,7,0),)),0)*$F383,2)</f>
        <v>14.49</v>
      </c>
      <c r="J383" s="287">
        <f t="shared" si="5"/>
        <v>21.79</v>
      </c>
      <c r="K383" s="288"/>
    </row>
    <row r="384" spans="1:11" ht="30">
      <c r="A384" s="279">
        <v>88631</v>
      </c>
      <c r="B384" s="280"/>
      <c r="C384" s="281"/>
      <c r="D384" s="282" t="str">
        <f>IF($B384="",IFERROR(VLOOKUP($A384,SERVIÇOS!$A:$F,2,0),IFERROR(VLOOKUP($A384,$C:$J,2,0),"")),IFERROR(VLOOKUP($B384,INSUMOS!$A:$D,2,0),IFERROR(VLOOKUP($B384,#REF!,2,0),"")))</f>
        <v>ARGAMASSA TRAÇO 1:4 (EM VOLUME DE CIMENTO E AREIA MÉDIA ÚMIDA), PREPARO MANUAL. AF_08/2019</v>
      </c>
      <c r="E384" s="283" t="str">
        <f>IF($B384="",IFERROR(VLOOKUP($A384,SERVIÇOS!$A:$F,3,0),IFERROR(VLOOKUP($A384,$C:$J,3,0),"")),IFERROR(VLOOKUP($B384,INSUMOS!$A:$D,3,0),IFERROR(VLOOKUP($B384,#REF!,5,0),"")))</f>
        <v>M3</v>
      </c>
      <c r="F384" s="284">
        <v>0.01</v>
      </c>
      <c r="G384" s="285">
        <f>IF($B384="",IFERROR(VLOOKUP($A384,SERVIÇOS!$A:$F,6,0),IFERROR(VLOOKUP($A384,$C:$J,8,0),"")),IFERROR(VLOOKUP($B384,INSUMOS!$A:$D,4,0),IFERROR(VLOOKUP($B384,#REF!,9,0),"")))</f>
        <v>485.95</v>
      </c>
      <c r="H384" s="286">
        <f>ROUND(IF($B384="",IFERROR(VLOOKUP($A384,SERVIÇOS!$A:$F,4,0),IFERROR(VLOOKUP($A384,$C:$J,6,0),)),IFERROR(VLOOKUP($B384,INSUMOS!$A:$D,4,0),IFERROR(VLOOKUP($B384,#REF!,9,0),)))*$F384,2)</f>
        <v>3.76</v>
      </c>
      <c r="I384" s="286">
        <f>ROUND(IF($B384="",IFERROR(VLOOKUP($A384,SERVIÇOS!$A:$F,5,0),IFERROR(VLOOKUP($A384,$C:$J,7,0),)),0)*$F384,2)</f>
        <v>1.1000000000000001</v>
      </c>
      <c r="J384" s="287">
        <f t="shared" si="5"/>
        <v>4.8599999999999994</v>
      </c>
      <c r="K384" s="288"/>
    </row>
    <row r="385" spans="1:11" ht="45">
      <c r="A385" s="279"/>
      <c r="B385" s="280">
        <v>39024</v>
      </c>
      <c r="C385" s="281"/>
      <c r="D385" s="282" t="str">
        <f>IF($B385="",IFERROR(VLOOKUP($A385,SERVIÇOS!$A:$F,2,0),IFERROR(VLOOKUP($A385,$C:$J,2,0),"")),IFERROR(VLOOKUP($B385,INSUMOS!$A:$D,2,0),IFERROR(VLOOKUP($B385,#REF!,2,0),"")))</f>
        <v>PORTA DE ABRIR EM ALUMINIO COM DIVISAO HORIZONTAL  PARA VIDROS,  ACABAMENTO ANODIZADO NATURAL, VIDROS INCLUSOS, SEM GUARNICAO/ALIZAR/VISTA , 87 X 210 CM</v>
      </c>
      <c r="E385" s="283" t="str">
        <f>IF($B385="",IFERROR(VLOOKUP($A385,SERVIÇOS!$A:$F,3,0),IFERROR(VLOOKUP($A385,$C:$J,3,0),"")),IFERROR(VLOOKUP($B385,INSUMOS!$A:$D,3,0),IFERROR(VLOOKUP($B385,#REF!,5,0),"")))</f>
        <v xml:space="preserve">UN    </v>
      </c>
      <c r="F385" s="284">
        <v>1</v>
      </c>
      <c r="G385" s="285">
        <f>IF($B385="",IFERROR(VLOOKUP($A385,SERVIÇOS!$A:$F,6,0),IFERROR(VLOOKUP($A385,$C:$J,8,0),"")),IFERROR(VLOOKUP($B385,INSUMOS!$A:$D,4,0),IFERROR(VLOOKUP($B385,#REF!,9,0),"")))</f>
        <v>816.45</v>
      </c>
      <c r="H385" s="286">
        <f>ROUND(IF($B385="",IFERROR(VLOOKUP($A385,SERVIÇOS!$A:$F,4,0),IFERROR(VLOOKUP($A385,$C:$J,6,0),)),IFERROR(VLOOKUP($B385,INSUMOS!$A:$D,4,0),IFERROR(VLOOKUP($B385,#REF!,9,0),)))*$F385,2)</f>
        <v>816.45</v>
      </c>
      <c r="I385" s="286">
        <f>ROUND(IF($B385="",IFERROR(VLOOKUP($A385,SERVIÇOS!$A:$F,5,0),IFERROR(VLOOKUP($A385,$C:$J,7,0),)),0)*$F385,2)</f>
        <v>0</v>
      </c>
      <c r="J385" s="287">
        <f t="shared" si="5"/>
        <v>816.45</v>
      </c>
      <c r="K385" s="288"/>
    </row>
    <row r="386" spans="1:11" s="3" customFormat="1" ht="47.25">
      <c r="A386" s="271"/>
      <c r="B386" s="271"/>
      <c r="C386" s="272" t="s">
        <v>321</v>
      </c>
      <c r="D386" s="273" t="s">
        <v>769</v>
      </c>
      <c r="E386" s="274" t="s">
        <v>704</v>
      </c>
      <c r="F386" s="275"/>
      <c r="G386" s="276"/>
      <c r="H386" s="277">
        <f>ROUND(SUM(H387:H394),2)</f>
        <v>1741.79</v>
      </c>
      <c r="I386" s="277">
        <f>ROUND(SUM(I387:I394),2)</f>
        <v>47.32</v>
      </c>
      <c r="J386" s="277">
        <f t="shared" si="5"/>
        <v>1789.11</v>
      </c>
      <c r="K386" s="290"/>
    </row>
    <row r="387" spans="1:11">
      <c r="A387" s="279">
        <v>88309</v>
      </c>
      <c r="B387" s="280"/>
      <c r="C387" s="281"/>
      <c r="D387" s="282" t="str">
        <f>IF($B387="",IFERROR(VLOOKUP($A387,SERVIÇOS!$A:$F,2,0),IFERROR(VLOOKUP($A387,$C:$J,2,0),"")),IFERROR(VLOOKUP($B387,INSUMOS!$A:$D,2,0),IFERROR(VLOOKUP($B387,#REF!,2,0),"")))</f>
        <v>PEDREIRO COM ENCARGOS COMPLEMENTARES</v>
      </c>
      <c r="E387" s="283" t="str">
        <f>IF($B387="",IFERROR(VLOOKUP($A387,SERVIÇOS!$A:$F,3,0),IFERROR(VLOOKUP($A387,$C:$J,3,0),"")),IFERROR(VLOOKUP($B387,INSUMOS!$A:$D,3,0),IFERROR(VLOOKUP($B387,#REF!,5,0),"")))</f>
        <v>H</v>
      </c>
      <c r="F387" s="284">
        <v>0.45</v>
      </c>
      <c r="G387" s="285">
        <f>IF($B387="",IFERROR(VLOOKUP($A387,SERVIÇOS!$A:$F,6,0),IFERROR(VLOOKUP($A387,$C:$J,8,0),"")),IFERROR(VLOOKUP($B387,INSUMOS!$A:$D,4,0),IFERROR(VLOOKUP($B387,#REF!,9,0),"")))</f>
        <v>25.41</v>
      </c>
      <c r="H387" s="286">
        <f>ROUND(IF($B387="",IFERROR(VLOOKUP($A387,SERVIÇOS!$A:$F,4,0),IFERROR(VLOOKUP($A387,$C:$J,6,0),)),IFERROR(VLOOKUP($B387,INSUMOS!$A:$D,4,0),IFERROR(VLOOKUP($B387,#REF!,9,0),)))*$F387,2)</f>
        <v>2.99</v>
      </c>
      <c r="I387" s="286">
        <f>ROUND(IF($B387="",IFERROR(VLOOKUP($A387,SERVIÇOS!$A:$F,5,0),IFERROR(VLOOKUP($A387,$C:$J,7,0),)),0)*$F387,2)</f>
        <v>8.4499999999999993</v>
      </c>
      <c r="J387" s="287">
        <f t="shared" ref="J387:J451" si="6">H387+I387</f>
        <v>11.44</v>
      </c>
      <c r="K387" s="288"/>
    </row>
    <row r="388" spans="1:11">
      <c r="A388" s="279">
        <v>88315</v>
      </c>
      <c r="B388" s="280"/>
      <c r="C388" s="281"/>
      <c r="D388" s="282" t="str">
        <f>IF($B388="",IFERROR(VLOOKUP($A388,SERVIÇOS!$A:$F,2,0),IFERROR(VLOOKUP($A388,$C:$J,2,0),"")),IFERROR(VLOOKUP($B388,INSUMOS!$A:$D,2,0),IFERROR(VLOOKUP($B388,#REF!,2,0),"")))</f>
        <v>SERRALHEIRO COM ENCARGOS COMPLEMENTARES</v>
      </c>
      <c r="E388" s="283" t="str">
        <f>IF($B388="",IFERROR(VLOOKUP($A388,SERVIÇOS!$A:$F,3,0),IFERROR(VLOOKUP($A388,$C:$J,3,0),"")),IFERROR(VLOOKUP($B388,INSUMOS!$A:$D,3,0),IFERROR(VLOOKUP($B388,#REF!,5,0),"")))</f>
        <v>H</v>
      </c>
      <c r="F388" s="284">
        <v>1</v>
      </c>
      <c r="G388" s="285">
        <f>IF($B388="",IFERROR(VLOOKUP($A388,SERVIÇOS!$A:$F,6,0),IFERROR(VLOOKUP($A388,$C:$J,8,0),"")),IFERROR(VLOOKUP($B388,INSUMOS!$A:$D,4,0),IFERROR(VLOOKUP($B388,#REF!,9,0),"")))</f>
        <v>25.27</v>
      </c>
      <c r="H388" s="286">
        <f>ROUND(IF($B388="",IFERROR(VLOOKUP($A388,SERVIÇOS!$A:$F,4,0),IFERROR(VLOOKUP($A388,$C:$J,6,0),)),IFERROR(VLOOKUP($B388,INSUMOS!$A:$D,4,0),IFERROR(VLOOKUP($B388,#REF!,9,0),)))*$F388,2)</f>
        <v>6.64</v>
      </c>
      <c r="I388" s="286">
        <f>ROUND(IF($B388="",IFERROR(VLOOKUP($A388,SERVIÇOS!$A:$F,5,0),IFERROR(VLOOKUP($A388,$C:$J,7,0),)),0)*$F388,2)</f>
        <v>18.63</v>
      </c>
      <c r="J388" s="287">
        <f t="shared" si="6"/>
        <v>25.27</v>
      </c>
      <c r="K388" s="288"/>
    </row>
    <row r="389" spans="1:11">
      <c r="A389" s="279">
        <v>88316</v>
      </c>
      <c r="B389" s="280"/>
      <c r="C389" s="281"/>
      <c r="D389" s="282" t="str">
        <f>IF($B389="",IFERROR(VLOOKUP($A389,SERVIÇOS!$A:$F,2,0),IFERROR(VLOOKUP($A389,$C:$J,2,0),"")),IFERROR(VLOOKUP($B389,INSUMOS!$A:$D,2,0),IFERROR(VLOOKUP($B389,#REF!,2,0),"")))</f>
        <v>SERVENTE COM ENCARGOS COMPLEMENTARES</v>
      </c>
      <c r="E389" s="283" t="str">
        <f>IF($B389="",IFERROR(VLOOKUP($A389,SERVIÇOS!$A:$F,3,0),IFERROR(VLOOKUP($A389,$C:$J,3,0),"")),IFERROR(VLOOKUP($B389,INSUMOS!$A:$D,3,0),IFERROR(VLOOKUP($B389,#REF!,5,0),"")))</f>
        <v>H</v>
      </c>
      <c r="F389" s="284">
        <v>0.45</v>
      </c>
      <c r="G389" s="285">
        <f>IF($B389="",IFERROR(VLOOKUP($A389,SERVIÇOS!$A:$F,6,0),IFERROR(VLOOKUP($A389,$C:$J,8,0),"")),IFERROR(VLOOKUP($B389,INSUMOS!$A:$D,4,0),IFERROR(VLOOKUP($B389,#REF!,9,0),"")))</f>
        <v>19.78</v>
      </c>
      <c r="H389" s="286">
        <f>ROUND(IF($B389="",IFERROR(VLOOKUP($A389,SERVIÇOS!$A:$F,4,0),IFERROR(VLOOKUP($A389,$C:$J,6,0),)),IFERROR(VLOOKUP($B389,INSUMOS!$A:$D,4,0),IFERROR(VLOOKUP($B389,#REF!,9,0),)))*$F389,2)</f>
        <v>2.93</v>
      </c>
      <c r="I389" s="286">
        <f>ROUND(IF($B389="",IFERROR(VLOOKUP($A389,SERVIÇOS!$A:$F,5,0),IFERROR(VLOOKUP($A389,$C:$J,7,0),)),0)*$F389,2)</f>
        <v>5.97</v>
      </c>
      <c r="J389" s="287">
        <f t="shared" si="6"/>
        <v>8.9</v>
      </c>
      <c r="K389" s="288"/>
    </row>
    <row r="390" spans="1:11">
      <c r="A390" s="279">
        <v>88242</v>
      </c>
      <c r="B390" s="280"/>
      <c r="C390" s="281"/>
      <c r="D390" s="282" t="str">
        <f>IF($B390="",IFERROR(VLOOKUP($A390,SERVIÇOS!$A:$F,2,0),IFERROR(VLOOKUP($A390,$C:$J,2,0),"")),IFERROR(VLOOKUP($B390,INSUMOS!$A:$D,2,0),IFERROR(VLOOKUP($B390,#REF!,2,0),"")))</f>
        <v>AJUDANTE DE PEDREIRO COM ENCARGOS COMPLEMENTARES</v>
      </c>
      <c r="E390" s="283" t="str">
        <f>IF($B390="",IFERROR(VLOOKUP($A390,SERVIÇOS!$A:$F,3,0),IFERROR(VLOOKUP($A390,$C:$J,3,0),"")),IFERROR(VLOOKUP($B390,INSUMOS!$A:$D,3,0),IFERROR(VLOOKUP($B390,#REF!,5,0),"")))</f>
        <v>H</v>
      </c>
      <c r="F390" s="284">
        <v>1</v>
      </c>
      <c r="G390" s="285">
        <f>IF($B390="",IFERROR(VLOOKUP($A390,SERVIÇOS!$A:$F,6,0),IFERROR(VLOOKUP($A390,$C:$J,8,0),"")),IFERROR(VLOOKUP($B390,INSUMOS!$A:$D,4,0),IFERROR(VLOOKUP($B390,#REF!,9,0),"")))</f>
        <v>19.809999999999999</v>
      </c>
      <c r="H390" s="286">
        <f>ROUND(IF($B390="",IFERROR(VLOOKUP($A390,SERVIÇOS!$A:$F,4,0),IFERROR(VLOOKUP($A390,$C:$J,6,0),)),IFERROR(VLOOKUP($B390,INSUMOS!$A:$D,4,0),IFERROR(VLOOKUP($B390,#REF!,9,0),)))*$F390,2)</f>
        <v>6.64</v>
      </c>
      <c r="I390" s="286">
        <f>ROUND(IF($B390="",IFERROR(VLOOKUP($A390,SERVIÇOS!$A:$F,5,0),IFERROR(VLOOKUP($A390,$C:$J,7,0),)),0)*$F390,2)</f>
        <v>13.17</v>
      </c>
      <c r="J390" s="287">
        <f t="shared" si="6"/>
        <v>19.809999999999999</v>
      </c>
      <c r="K390" s="288"/>
    </row>
    <row r="391" spans="1:11" ht="30">
      <c r="A391" s="279">
        <v>88631</v>
      </c>
      <c r="B391" s="280"/>
      <c r="C391" s="281"/>
      <c r="D391" s="282" t="str">
        <f>IF($B391="",IFERROR(VLOOKUP($A391,SERVIÇOS!$A:$F,2,0),IFERROR(VLOOKUP($A391,$C:$J,2,0),"")),IFERROR(VLOOKUP($B391,INSUMOS!$A:$D,2,0),IFERROR(VLOOKUP($B391,#REF!,2,0),"")))</f>
        <v>ARGAMASSA TRAÇO 1:4 (EM VOLUME DE CIMENTO E AREIA MÉDIA ÚMIDA), PREPARO MANUAL. AF_08/2019</v>
      </c>
      <c r="E391" s="283" t="str">
        <f>IF($B391="",IFERROR(VLOOKUP($A391,SERVIÇOS!$A:$F,3,0),IFERROR(VLOOKUP($A391,$C:$J,3,0),"")),IFERROR(VLOOKUP($B391,INSUMOS!$A:$D,3,0),IFERROR(VLOOKUP($B391,#REF!,5,0),"")))</f>
        <v>M3</v>
      </c>
      <c r="F391" s="284">
        <v>0.01</v>
      </c>
      <c r="G391" s="285">
        <f>IF($B391="",IFERROR(VLOOKUP($A391,SERVIÇOS!$A:$F,6,0),IFERROR(VLOOKUP($A391,$C:$J,8,0),"")),IFERROR(VLOOKUP($B391,INSUMOS!$A:$D,4,0),IFERROR(VLOOKUP($B391,#REF!,9,0),"")))</f>
        <v>485.95</v>
      </c>
      <c r="H391" s="286">
        <f>ROUND(IF($B391="",IFERROR(VLOOKUP($A391,SERVIÇOS!$A:$F,4,0),IFERROR(VLOOKUP($A391,$C:$J,6,0),)),IFERROR(VLOOKUP($B391,INSUMOS!$A:$D,4,0),IFERROR(VLOOKUP($B391,#REF!,9,0),)))*$F391,2)</f>
        <v>3.76</v>
      </c>
      <c r="I391" s="286">
        <f>ROUND(IF($B391="",IFERROR(VLOOKUP($A391,SERVIÇOS!$A:$F,5,0),IFERROR(VLOOKUP($A391,$C:$J,7,0),)),0)*$F391,2)</f>
        <v>1.1000000000000001</v>
      </c>
      <c r="J391" s="287">
        <f t="shared" si="6"/>
        <v>4.8599999999999994</v>
      </c>
      <c r="K391" s="288"/>
    </row>
    <row r="392" spans="1:11" ht="30">
      <c r="A392" s="279"/>
      <c r="B392" s="280">
        <v>4914</v>
      </c>
      <c r="C392" s="281"/>
      <c r="D392" s="282" t="str">
        <f>IF($B392="",IFERROR(VLOOKUP($A392,SERVIÇOS!$A:$F,2,0),IFERROR(VLOOKUP($A392,$C:$J,2,0),"")),IFERROR(VLOOKUP($B392,INSUMOS!$A:$D,2,0),IFERROR(VLOOKUP($B392,#REF!,2,0),"")))</f>
        <v>PORTA DE ABRIR EM ALUMINIO COM LAMBRI HORIZONTAL/LAMINADA, ACABAMENTO ANODIZADO NATURAL, SEM GUARNICAO/ALIZAR/VISTA</v>
      </c>
      <c r="E392" s="283" t="str">
        <f>IF($B392="",IFERROR(VLOOKUP($A392,SERVIÇOS!$A:$F,3,0),IFERROR(VLOOKUP($A392,$C:$J,3,0),"")),IFERROR(VLOOKUP($B392,INSUMOS!$A:$D,3,0),IFERROR(VLOOKUP($B392,#REF!,5,0),"")))</f>
        <v xml:space="preserve">M2    </v>
      </c>
      <c r="F392" s="284">
        <v>1.3</v>
      </c>
      <c r="G392" s="285">
        <f>IF($B392="",IFERROR(VLOOKUP($A392,SERVIÇOS!$A:$F,6,0),IFERROR(VLOOKUP($A392,$C:$J,8,0),"")),IFERROR(VLOOKUP($B392,INSUMOS!$A:$D,4,0),IFERROR(VLOOKUP($B392,#REF!,9,0),"")))</f>
        <v>661.99</v>
      </c>
      <c r="H392" s="286">
        <f>ROUND(IF($B392="",IFERROR(VLOOKUP($A392,SERVIÇOS!$A:$F,4,0),IFERROR(VLOOKUP($A392,$C:$J,6,0),)),IFERROR(VLOOKUP($B392,INSUMOS!$A:$D,4,0),IFERROR(VLOOKUP($B392,#REF!,9,0),)))*$F392,2)</f>
        <v>860.59</v>
      </c>
      <c r="I392" s="286">
        <f>ROUND(IF($B392="",IFERROR(VLOOKUP($A392,SERVIÇOS!$A:$F,5,0),IFERROR(VLOOKUP($A392,$C:$J,7,0),)),0)*$F392,2)</f>
        <v>0</v>
      </c>
      <c r="J392" s="287">
        <f t="shared" si="6"/>
        <v>860.59</v>
      </c>
      <c r="K392" s="288"/>
    </row>
    <row r="393" spans="1:11" ht="30">
      <c r="A393" s="279"/>
      <c r="B393" s="280">
        <v>34391</v>
      </c>
      <c r="C393" s="281"/>
      <c r="D393" s="282" t="str">
        <f>IF($B393="",IFERROR(VLOOKUP($A393,SERVIÇOS!$A:$F,2,0),IFERROR(VLOOKUP($A393,$C:$J,2,0),"")),IFERROR(VLOOKUP($B393,INSUMOS!$A:$D,2,0),IFERROR(VLOOKUP($B393,#REF!,2,0),"")))</f>
        <v>VIDRO COMUM LAMINADO LISO INCOLOR DUPLO, ESPESSURA TOTAL 8 MM (CADA CAMADA DE 4 MM) - COLOCADO</v>
      </c>
      <c r="E393" s="283" t="str">
        <f>IF($B393="",IFERROR(VLOOKUP($A393,SERVIÇOS!$A:$F,3,0),IFERROR(VLOOKUP($A393,$C:$J,3,0),"")),IFERROR(VLOOKUP($B393,INSUMOS!$A:$D,3,0),IFERROR(VLOOKUP($B393,#REF!,5,0),"")))</f>
        <v xml:space="preserve">M2    </v>
      </c>
      <c r="F393" s="284">
        <v>1</v>
      </c>
      <c r="G393" s="285">
        <f>IF($B393="",IFERROR(VLOOKUP($A393,SERVIÇOS!$A:$F,6,0),IFERROR(VLOOKUP($A393,$C:$J,8,0),"")),IFERROR(VLOOKUP($B393,INSUMOS!$A:$D,4,0),IFERROR(VLOOKUP($B393,#REF!,9,0),"")))</f>
        <v>813.71</v>
      </c>
      <c r="H393" s="286">
        <f>ROUND(IF($B393="",IFERROR(VLOOKUP($A393,SERVIÇOS!$A:$F,4,0),IFERROR(VLOOKUP($A393,$C:$J,6,0),)),IFERROR(VLOOKUP($B393,INSUMOS!$A:$D,4,0),IFERROR(VLOOKUP($B393,#REF!,9,0),)))*$F393,2)</f>
        <v>813.71</v>
      </c>
      <c r="I393" s="286">
        <f>ROUND(IF($B393="",IFERROR(VLOOKUP($A393,SERVIÇOS!$A:$F,5,0),IFERROR(VLOOKUP($A393,$C:$J,7,0),)),0)*$F393,2)</f>
        <v>0</v>
      </c>
      <c r="J393" s="287">
        <f t="shared" si="6"/>
        <v>813.71</v>
      </c>
      <c r="K393" s="288"/>
    </row>
    <row r="394" spans="1:11" s="455" customFormat="1">
      <c r="A394" s="279"/>
      <c r="B394" s="279" t="s">
        <v>11765</v>
      </c>
      <c r="C394" s="281"/>
      <c r="D394" s="282" t="str">
        <f>IF($B394="",IFERROR(VLOOKUP($A394,SERVIÇOS!$A:$F,2,0),IFERROR(VLOOKUP($A394,$C:$J,2,0),"")),IFERROR(VLOOKUP($B394,INSUMOS!$A:$D,2,0),IFERROR(VLOOKUP($B394,COTAÇÕES!$A:$I,2,0),"")))</f>
        <v>PELÍCULA REFLETIVA</v>
      </c>
      <c r="E394" s="283" t="str">
        <f>IF($B394="",IFERROR(VLOOKUP($A394,SERVIÇOS!$A:$F,3,0),IFERROR(VLOOKUP($A394,$C:$J,3,0),"")),IFERROR(VLOOKUP($B394,INSUMOS!$A:$D,3,0),IFERROR(VLOOKUP($B394,#REF!,5,0),"")))</f>
        <v/>
      </c>
      <c r="F394" s="284">
        <v>1</v>
      </c>
      <c r="G394" s="285">
        <f>IF($B394="",IFERROR(VLOOKUP($A394,SERVIÇOS!$A:$F,6,0),IFERROR(VLOOKUP($A394,$C:$J,8,0),"")),IFERROR(VLOOKUP($B394,INSUMOS!$A:$D,4,0),IFERROR(VLOOKUP($B394,COTAÇÕES!$A:$I,9,0),"")))</f>
        <v>44.53</v>
      </c>
      <c r="H394" s="286">
        <f>ROUND(IF($B394="",IFERROR(VLOOKUP($A394,SERVIÇOS!$A:$F,4,0),IFERROR(VLOOKUP($A394,$C:$J,6,0),)),IFERROR(VLOOKUP($B394,INSUMOS!$A:$D,4,0),IFERROR(VLOOKUP($B394,COTAÇÕES!$A:$I,9,0),)))*$F394,2)</f>
        <v>44.53</v>
      </c>
      <c r="I394" s="286">
        <f>ROUND(IF($B394="",IFERROR(VLOOKUP($A394,SERVIÇOS!$A:$F,5,0),IFERROR(VLOOKUP($A394,$C:$J,7,0),)),0)*$F394,2)</f>
        <v>0</v>
      </c>
      <c r="J394" s="287">
        <f t="shared" si="6"/>
        <v>44.53</v>
      </c>
      <c r="K394" s="288"/>
    </row>
    <row r="395" spans="1:11" s="3" customFormat="1" ht="47.25">
      <c r="A395" s="271"/>
      <c r="B395" s="271"/>
      <c r="C395" s="272" t="s">
        <v>323</v>
      </c>
      <c r="D395" s="273" t="s">
        <v>770</v>
      </c>
      <c r="E395" s="274" t="s">
        <v>704</v>
      </c>
      <c r="F395" s="275"/>
      <c r="G395" s="276"/>
      <c r="H395" s="277">
        <f>ROUND(SUM(H396:H403),2)</f>
        <v>2103.7399999999998</v>
      </c>
      <c r="I395" s="277">
        <f>ROUND(SUM(I396:I403),2)</f>
        <v>56.08</v>
      </c>
      <c r="J395" s="277">
        <f t="shared" si="6"/>
        <v>2159.8199999999997</v>
      </c>
      <c r="K395" s="290"/>
    </row>
    <row r="396" spans="1:11">
      <c r="A396" s="279">
        <v>88309</v>
      </c>
      <c r="B396" s="280"/>
      <c r="C396" s="281"/>
      <c r="D396" s="282" t="str">
        <f>IF($B396="",IFERROR(VLOOKUP($A396,SERVIÇOS!$A:$F,2,0),IFERROR(VLOOKUP($A396,$C:$J,2,0),"")),IFERROR(VLOOKUP($B396,INSUMOS!$A:$D,2,0),IFERROR(VLOOKUP($B396,#REF!,2,0),"")))</f>
        <v>PEDREIRO COM ENCARGOS COMPLEMENTARES</v>
      </c>
      <c r="E396" s="283" t="str">
        <f>IF($B396="",IFERROR(VLOOKUP($A396,SERVIÇOS!$A:$F,3,0),IFERROR(VLOOKUP($A396,$C:$J,3,0),"")),IFERROR(VLOOKUP($B396,INSUMOS!$A:$D,3,0),IFERROR(VLOOKUP($B396,#REF!,5,0),"")))</f>
        <v>H</v>
      </c>
      <c r="F396" s="284">
        <v>0.5</v>
      </c>
      <c r="G396" s="285">
        <f>IF($B396="",IFERROR(VLOOKUP($A396,SERVIÇOS!$A:$F,6,0),IFERROR(VLOOKUP($A396,$C:$J,8,0),"")),IFERROR(VLOOKUP($B396,INSUMOS!$A:$D,4,0),IFERROR(VLOOKUP($B396,#REF!,9,0),"")))</f>
        <v>25.41</v>
      </c>
      <c r="H396" s="286">
        <f>ROUND(IF($B396="",IFERROR(VLOOKUP($A396,SERVIÇOS!$A:$F,4,0),IFERROR(VLOOKUP($A396,$C:$J,6,0),)),IFERROR(VLOOKUP($B396,INSUMOS!$A:$D,4,0),IFERROR(VLOOKUP($B396,#REF!,9,0),)))*$F396,2)</f>
        <v>3.32</v>
      </c>
      <c r="I396" s="286">
        <f>ROUND(IF($B396="",IFERROR(VLOOKUP($A396,SERVIÇOS!$A:$F,5,0),IFERROR(VLOOKUP($A396,$C:$J,7,0),)),0)*$F396,2)</f>
        <v>9.39</v>
      </c>
      <c r="J396" s="287">
        <f t="shared" si="6"/>
        <v>12.71</v>
      </c>
      <c r="K396" s="288"/>
    </row>
    <row r="397" spans="1:11">
      <c r="A397" s="279">
        <v>88315</v>
      </c>
      <c r="B397" s="280"/>
      <c r="C397" s="281"/>
      <c r="D397" s="282" t="str">
        <f>IF($B397="",IFERROR(VLOOKUP($A397,SERVIÇOS!$A:$F,2,0),IFERROR(VLOOKUP($A397,$C:$J,2,0),"")),IFERROR(VLOOKUP($B397,INSUMOS!$A:$D,2,0),IFERROR(VLOOKUP($B397,#REF!,2,0),"")))</f>
        <v>SERRALHEIRO COM ENCARGOS COMPLEMENTARES</v>
      </c>
      <c r="E397" s="283" t="str">
        <f>IF($B397="",IFERROR(VLOOKUP($A397,SERVIÇOS!$A:$F,3,0),IFERROR(VLOOKUP($A397,$C:$J,3,0),"")),IFERROR(VLOOKUP($B397,INSUMOS!$A:$D,3,0),IFERROR(VLOOKUP($B397,#REF!,5,0),"")))</f>
        <v>H</v>
      </c>
      <c r="F397" s="284">
        <v>1.1000000000000001</v>
      </c>
      <c r="G397" s="285">
        <f>IF($B397="",IFERROR(VLOOKUP($A397,SERVIÇOS!$A:$F,6,0),IFERROR(VLOOKUP($A397,$C:$J,8,0),"")),IFERROR(VLOOKUP($B397,INSUMOS!$A:$D,4,0),IFERROR(VLOOKUP($B397,#REF!,9,0),"")))</f>
        <v>25.27</v>
      </c>
      <c r="H397" s="286">
        <f>ROUND(IF($B397="",IFERROR(VLOOKUP($A397,SERVIÇOS!$A:$F,4,0),IFERROR(VLOOKUP($A397,$C:$J,6,0),)),IFERROR(VLOOKUP($B397,INSUMOS!$A:$D,4,0),IFERROR(VLOOKUP($B397,#REF!,9,0),)))*$F397,2)</f>
        <v>7.3</v>
      </c>
      <c r="I397" s="286">
        <f>ROUND(IF($B397="",IFERROR(VLOOKUP($A397,SERVIÇOS!$A:$F,5,0),IFERROR(VLOOKUP($A397,$C:$J,7,0),)),0)*$F397,2)</f>
        <v>20.49</v>
      </c>
      <c r="J397" s="287">
        <f t="shared" si="6"/>
        <v>27.79</v>
      </c>
      <c r="K397" s="288"/>
    </row>
    <row r="398" spans="1:11">
      <c r="A398" s="279">
        <v>88316</v>
      </c>
      <c r="B398" s="280"/>
      <c r="C398" s="281"/>
      <c r="D398" s="282" t="str">
        <f>IF($B398="",IFERROR(VLOOKUP($A398,SERVIÇOS!$A:$F,2,0),IFERROR(VLOOKUP($A398,$C:$J,2,0),"")),IFERROR(VLOOKUP($B398,INSUMOS!$A:$D,2,0),IFERROR(VLOOKUP($B398,#REF!,2,0),"")))</f>
        <v>SERVENTE COM ENCARGOS COMPLEMENTARES</v>
      </c>
      <c r="E398" s="283" t="str">
        <f>IF($B398="",IFERROR(VLOOKUP($A398,SERVIÇOS!$A:$F,3,0),IFERROR(VLOOKUP($A398,$C:$J,3,0),"")),IFERROR(VLOOKUP($B398,INSUMOS!$A:$D,3,0),IFERROR(VLOOKUP($B398,#REF!,5,0),"")))</f>
        <v>H</v>
      </c>
      <c r="F398" s="284">
        <v>0.8</v>
      </c>
      <c r="G398" s="285">
        <f>IF($B398="",IFERROR(VLOOKUP($A398,SERVIÇOS!$A:$F,6,0),IFERROR(VLOOKUP($A398,$C:$J,8,0),"")),IFERROR(VLOOKUP($B398,INSUMOS!$A:$D,4,0),IFERROR(VLOOKUP($B398,#REF!,9,0),"")))</f>
        <v>19.78</v>
      </c>
      <c r="H398" s="286">
        <f>ROUND(IF($B398="",IFERROR(VLOOKUP($A398,SERVIÇOS!$A:$F,4,0),IFERROR(VLOOKUP($A398,$C:$J,6,0),)),IFERROR(VLOOKUP($B398,INSUMOS!$A:$D,4,0),IFERROR(VLOOKUP($B398,#REF!,9,0),)))*$F398,2)</f>
        <v>5.22</v>
      </c>
      <c r="I398" s="286">
        <f>ROUND(IF($B398="",IFERROR(VLOOKUP($A398,SERVIÇOS!$A:$F,5,0),IFERROR(VLOOKUP($A398,$C:$J,7,0),)),0)*$F398,2)</f>
        <v>10.61</v>
      </c>
      <c r="J398" s="287">
        <f t="shared" si="6"/>
        <v>15.829999999999998</v>
      </c>
      <c r="K398" s="288"/>
    </row>
    <row r="399" spans="1:11">
      <c r="A399" s="279">
        <v>88242</v>
      </c>
      <c r="B399" s="280"/>
      <c r="C399" s="281"/>
      <c r="D399" s="282" t="str">
        <f>IF($B399="",IFERROR(VLOOKUP($A399,SERVIÇOS!$A:$F,2,0),IFERROR(VLOOKUP($A399,$C:$J,2,0),"")),IFERROR(VLOOKUP($B399,INSUMOS!$A:$D,2,0),IFERROR(VLOOKUP($B399,#REF!,2,0),"")))</f>
        <v>AJUDANTE DE PEDREIRO COM ENCARGOS COMPLEMENTARES</v>
      </c>
      <c r="E399" s="283" t="str">
        <f>IF($B399="",IFERROR(VLOOKUP($A399,SERVIÇOS!$A:$F,3,0),IFERROR(VLOOKUP($A399,$C:$J,3,0),"")),IFERROR(VLOOKUP($B399,INSUMOS!$A:$D,3,0),IFERROR(VLOOKUP($B399,#REF!,5,0),"")))</f>
        <v>H</v>
      </c>
      <c r="F399" s="284">
        <v>1.1000000000000001</v>
      </c>
      <c r="G399" s="285">
        <f>IF($B399="",IFERROR(VLOOKUP($A399,SERVIÇOS!$A:$F,6,0),IFERROR(VLOOKUP($A399,$C:$J,8,0),"")),IFERROR(VLOOKUP($B399,INSUMOS!$A:$D,4,0),IFERROR(VLOOKUP($B399,#REF!,9,0),"")))</f>
        <v>19.809999999999999</v>
      </c>
      <c r="H399" s="286">
        <f>ROUND(IF($B399="",IFERROR(VLOOKUP($A399,SERVIÇOS!$A:$F,4,0),IFERROR(VLOOKUP($A399,$C:$J,6,0),)),IFERROR(VLOOKUP($B399,INSUMOS!$A:$D,4,0),IFERROR(VLOOKUP($B399,#REF!,9,0),)))*$F399,2)</f>
        <v>7.3</v>
      </c>
      <c r="I399" s="286">
        <f>ROUND(IF($B399="",IFERROR(VLOOKUP($A399,SERVIÇOS!$A:$F,5,0),IFERROR(VLOOKUP($A399,$C:$J,7,0),)),0)*$F399,2)</f>
        <v>14.49</v>
      </c>
      <c r="J399" s="287">
        <f t="shared" si="6"/>
        <v>21.79</v>
      </c>
      <c r="K399" s="288"/>
    </row>
    <row r="400" spans="1:11" ht="30">
      <c r="A400" s="279">
        <v>88631</v>
      </c>
      <c r="B400" s="280"/>
      <c r="C400" s="281"/>
      <c r="D400" s="282" t="str">
        <f>IF($B400="",IFERROR(VLOOKUP($A400,SERVIÇOS!$A:$F,2,0),IFERROR(VLOOKUP($A400,$C:$J,2,0),"")),IFERROR(VLOOKUP($B400,INSUMOS!$A:$D,2,0),IFERROR(VLOOKUP($B400,#REF!,2,0),"")))</f>
        <v>ARGAMASSA TRAÇO 1:4 (EM VOLUME DE CIMENTO E AREIA MÉDIA ÚMIDA), PREPARO MANUAL. AF_08/2019</v>
      </c>
      <c r="E400" s="283" t="str">
        <f>IF($B400="",IFERROR(VLOOKUP($A400,SERVIÇOS!$A:$F,3,0),IFERROR(VLOOKUP($A400,$C:$J,3,0),"")),IFERROR(VLOOKUP($B400,INSUMOS!$A:$D,3,0),IFERROR(VLOOKUP($B400,#REF!,5,0),"")))</f>
        <v>M3</v>
      </c>
      <c r="F400" s="284">
        <v>0.01</v>
      </c>
      <c r="G400" s="285">
        <f>IF($B400="",IFERROR(VLOOKUP($A400,SERVIÇOS!$A:$F,6,0),IFERROR(VLOOKUP($A400,$C:$J,8,0),"")),IFERROR(VLOOKUP($B400,INSUMOS!$A:$D,4,0),IFERROR(VLOOKUP($B400,#REF!,9,0),"")))</f>
        <v>485.95</v>
      </c>
      <c r="H400" s="286">
        <f>ROUND(IF($B400="",IFERROR(VLOOKUP($A400,SERVIÇOS!$A:$F,4,0),IFERROR(VLOOKUP($A400,$C:$J,6,0),)),IFERROR(VLOOKUP($B400,INSUMOS!$A:$D,4,0),IFERROR(VLOOKUP($B400,#REF!,9,0),)))*$F400,2)</f>
        <v>3.76</v>
      </c>
      <c r="I400" s="286">
        <f>ROUND(IF($B400="",IFERROR(VLOOKUP($A400,SERVIÇOS!$A:$F,5,0),IFERROR(VLOOKUP($A400,$C:$J,7,0),)),0)*$F400,2)</f>
        <v>1.1000000000000001</v>
      </c>
      <c r="J400" s="287">
        <f t="shared" si="6"/>
        <v>4.8599999999999994</v>
      </c>
      <c r="K400" s="288"/>
    </row>
    <row r="401" spans="1:11" s="455" customFormat="1" ht="30">
      <c r="A401" s="279"/>
      <c r="B401" s="280">
        <v>4914</v>
      </c>
      <c r="C401" s="281"/>
      <c r="D401" s="282" t="str">
        <f>IF($B401="",IFERROR(VLOOKUP($A401,SERVIÇOS!$A:$F,2,0),IFERROR(VLOOKUP($A401,$C:$J,2,0),"")),IFERROR(VLOOKUP($B401,INSUMOS!$A:$D,2,0),IFERROR(VLOOKUP($B401,#REF!,2,0),"")))</f>
        <v>PORTA DE ABRIR EM ALUMINIO COM LAMBRI HORIZONTAL/LAMINADA, ACABAMENTO ANODIZADO NATURAL, SEM GUARNICAO/ALIZAR/VISTA</v>
      </c>
      <c r="E401" s="283" t="s">
        <v>704</v>
      </c>
      <c r="F401" s="284">
        <v>2</v>
      </c>
      <c r="G401" s="285">
        <f>IF($B401="",IFERROR(VLOOKUP($A401,SERVIÇOS!$A:$F,6,0),IFERROR(VLOOKUP($A401,$C:$J,8,0),"")),IFERROR(VLOOKUP($B401,INSUMOS!$A:$D,4,0),IFERROR(VLOOKUP($B401,#REF!,9,0),"")))</f>
        <v>661.99</v>
      </c>
      <c r="H401" s="286">
        <f>ROUND(IF($B401="",IFERROR(VLOOKUP($A401,SERVIÇOS!$A:$F,4,0),IFERROR(VLOOKUP($A401,$C:$J,6,0),)),IFERROR(VLOOKUP($B401,INSUMOS!$A:$D,4,0),IFERROR(VLOOKUP($B401,#REF!,9,0),)))*$F401,2)</f>
        <v>1323.98</v>
      </c>
      <c r="I401" s="286">
        <f>ROUND(IF($B401="",IFERROR(VLOOKUP($A401,SERVIÇOS!$A:$F,5,0),IFERROR(VLOOKUP($A401,$C:$J,7,0),)),0)*$F401,2)</f>
        <v>0</v>
      </c>
      <c r="J401" s="287">
        <f t="shared" si="6"/>
        <v>1323.98</v>
      </c>
      <c r="K401" s="288"/>
    </row>
    <row r="402" spans="1:11" s="455" customFormat="1" ht="30">
      <c r="A402" s="279"/>
      <c r="B402" s="280">
        <v>10496</v>
      </c>
      <c r="C402" s="281"/>
      <c r="D402" s="282" t="str">
        <f>IF($B402="",IFERROR(VLOOKUP($A402,SERVIÇOS!$A:$F,2,0),IFERROR(VLOOKUP($A402,$C:$J,2,0),"")),IFERROR(VLOOKUP($B402,INSUMOS!$A:$D,2,0),IFERROR(VLOOKUP($B402,#REF!,2,0),"")))</f>
        <v>VIDRO COMUM LAMINADO, LISO, INCOLOR, DUPLO, ESPESSURA TOTAL 6 MM (CADA CAMADA E= 3 MM) - COLOCADO</v>
      </c>
      <c r="E402" s="283" t="s">
        <v>704</v>
      </c>
      <c r="F402" s="284">
        <v>1</v>
      </c>
      <c r="G402" s="285">
        <f>IF($B402="",IFERROR(VLOOKUP($A402,SERVIÇOS!$A:$F,6,0),IFERROR(VLOOKUP($A402,$C:$J,8,0),"")),IFERROR(VLOOKUP($B402,INSUMOS!$A:$D,4,0),IFERROR(VLOOKUP($B402,#REF!,9,0),"")))</f>
        <v>708.33</v>
      </c>
      <c r="H402" s="286">
        <f>ROUND(IF($B402="",IFERROR(VLOOKUP($A402,SERVIÇOS!$A:$F,4,0),IFERROR(VLOOKUP($A402,$C:$J,6,0),)),IFERROR(VLOOKUP($B402,INSUMOS!$A:$D,4,0),IFERROR(VLOOKUP($B402,#REF!,9,0),)))*$F402,2)</f>
        <v>708.33</v>
      </c>
      <c r="I402" s="286">
        <f>ROUND(IF($B402="",IFERROR(VLOOKUP($A402,SERVIÇOS!$A:$F,5,0),IFERROR(VLOOKUP($A402,$C:$J,7,0),)),0)*$F402,2)</f>
        <v>0</v>
      </c>
      <c r="J402" s="287">
        <f t="shared" si="6"/>
        <v>708.33</v>
      </c>
      <c r="K402" s="288"/>
    </row>
    <row r="403" spans="1:11" s="455" customFormat="1">
      <c r="A403" s="279"/>
      <c r="B403" s="279" t="s">
        <v>11765</v>
      </c>
      <c r="C403" s="281"/>
      <c r="D403" s="282" t="str">
        <f>IF($B403="",IFERROR(VLOOKUP($A403,SERVIÇOS!$A:$F,2,0),IFERROR(VLOOKUP($A403,$C:$J,2,0),"")),IFERROR(VLOOKUP($B403,INSUMOS!$A:$D,2,0),IFERROR(VLOOKUP($B403,COTAÇÕES!$A:$I,2,0),"")))</f>
        <v>PELÍCULA REFLETIVA</v>
      </c>
      <c r="E403" s="283" t="str">
        <f>IF($B403="",IFERROR(VLOOKUP($A403,SERVIÇOS!$A:$F,3,0),IFERROR(VLOOKUP($A403,$C:$J,3,0),"")),IFERROR(VLOOKUP($B403,INSUMOS!$A:$D,3,0),IFERROR(VLOOKUP($B403,#REF!,5,0),"")))</f>
        <v/>
      </c>
      <c r="F403" s="284">
        <v>1</v>
      </c>
      <c r="G403" s="285">
        <f>IF($B403="",IFERROR(VLOOKUP($A403,SERVIÇOS!$A:$F,6,0),IFERROR(VLOOKUP($A403,$C:$J,8,0),"")),IFERROR(VLOOKUP($B403,INSUMOS!$A:$D,4,0),IFERROR(VLOOKUP($B403,COTAÇÕES!$A:$I,9,0),"")))</f>
        <v>44.53</v>
      </c>
      <c r="H403" s="286">
        <f>ROUND(IF($B403="",IFERROR(VLOOKUP($A403,SERVIÇOS!$A:$F,4,0),IFERROR(VLOOKUP($A403,$C:$J,6,0),)),IFERROR(VLOOKUP($B403,INSUMOS!$A:$D,4,0),IFERROR(VLOOKUP($B403,COTAÇÕES!$A:$I,9,0),)))*$F403,2)</f>
        <v>44.53</v>
      </c>
      <c r="I403" s="286">
        <f>ROUND(IF($B403="",IFERROR(VLOOKUP($A403,SERVIÇOS!$A:$F,5,0),IFERROR(VLOOKUP($A403,$C:$J,7,0),)),0)*$F403,2)</f>
        <v>0</v>
      </c>
      <c r="J403" s="287">
        <f t="shared" ref="J403" si="7">H403+I403</f>
        <v>44.53</v>
      </c>
      <c r="K403" s="288"/>
    </row>
    <row r="404" spans="1:11" s="3" customFormat="1" ht="36.75" customHeight="1">
      <c r="A404" s="271"/>
      <c r="B404" s="271"/>
      <c r="C404" s="272" t="s">
        <v>340</v>
      </c>
      <c r="D404" s="273" t="s">
        <v>771</v>
      </c>
      <c r="E404" s="274" t="s">
        <v>772</v>
      </c>
      <c r="F404" s="275"/>
      <c r="G404" s="276"/>
      <c r="H404" s="277">
        <f>ROUND(SUM(H405:H432),2)</f>
        <v>12216</v>
      </c>
      <c r="I404" s="277">
        <f>ROUND(SUM(I405:I432),2)</f>
        <v>1181.74</v>
      </c>
      <c r="J404" s="277">
        <f t="shared" si="6"/>
        <v>13397.74</v>
      </c>
      <c r="K404" s="290"/>
    </row>
    <row r="405" spans="1:11">
      <c r="A405" s="279">
        <v>88241</v>
      </c>
      <c r="B405" s="280"/>
      <c r="C405" s="281"/>
      <c r="D405" s="282" t="str">
        <f>IF($B405="",IFERROR(VLOOKUP($A405,SERVIÇOS!$A:$F,2,0),IFERROR(VLOOKUP($A405,$C:$J,2,0),"")),IFERROR(VLOOKUP($B405,INSUMOS!$A:$D,2,0),IFERROR(VLOOKUP($B405,#REF!,2,0),"")))</f>
        <v>AJUDANTE DE OPERAÇÃO EM GERAL COM ENCARGOS COMPLEMENTARES</v>
      </c>
      <c r="E405" s="283" t="str">
        <f>IF($B405="",IFERROR(VLOOKUP($A405,SERVIÇOS!$A:$F,3,0),IFERROR(VLOOKUP($A405,$C:$J,3,0),"")),IFERROR(VLOOKUP($B405,INSUMOS!$A:$D,3,0),IFERROR(VLOOKUP($B405,#REF!,5,0),"")))</f>
        <v>H</v>
      </c>
      <c r="F405" s="284">
        <v>16</v>
      </c>
      <c r="G405" s="285">
        <f>IF($B405="",IFERROR(VLOOKUP($A405,SERVIÇOS!$A:$F,6,0),IFERROR(VLOOKUP($A405,$C:$J,8,0),"")),IFERROR(VLOOKUP($B405,INSUMOS!$A:$D,4,0),IFERROR(VLOOKUP($B405,#REF!,9,0),"")))</f>
        <v>20.9</v>
      </c>
      <c r="H405" s="286">
        <f>ROUND(IF($B405="",IFERROR(VLOOKUP($A405,SERVIÇOS!$A:$F,4,0),IFERROR(VLOOKUP($A405,$C:$J,6,0),)),IFERROR(VLOOKUP($B405,INSUMOS!$A:$D,4,0),IFERROR(VLOOKUP($B405,#REF!,9,0),)))*$F405,2)</f>
        <v>106.24</v>
      </c>
      <c r="I405" s="286">
        <f>ROUND(IF($B405="",IFERROR(VLOOKUP($A405,SERVIÇOS!$A:$F,5,0),IFERROR(VLOOKUP($A405,$C:$J,7,0),)),0)*$F405,2)</f>
        <v>228.16</v>
      </c>
      <c r="J405" s="287">
        <f t="shared" si="6"/>
        <v>334.4</v>
      </c>
      <c r="K405" s="288"/>
    </row>
    <row r="406" spans="1:11" ht="30">
      <c r="A406" s="279">
        <v>88277</v>
      </c>
      <c r="B406" s="280"/>
      <c r="C406" s="281"/>
      <c r="D406" s="282" t="str">
        <f>IF($B406="",IFERROR(VLOOKUP($A406,SERVIÇOS!$A:$F,2,0),IFERROR(VLOOKUP($A406,$C:$J,2,0),"")),IFERROR(VLOOKUP($B406,INSUMOS!$A:$D,2,0),IFERROR(VLOOKUP($B406,#REF!,2,0),"")))</f>
        <v>MONTADOR (TUBO AÇO/EQUIPAMENTOS) COM ENCARGOS COMPLEMENTARES</v>
      </c>
      <c r="E406" s="283" t="str">
        <f>IF($B406="",IFERROR(VLOOKUP($A406,SERVIÇOS!$A:$F,3,0),IFERROR(VLOOKUP($A406,$C:$J,3,0),"")),IFERROR(VLOOKUP($B406,INSUMOS!$A:$D,3,0),IFERROR(VLOOKUP($B406,#REF!,5,0),"")))</f>
        <v>H</v>
      </c>
      <c r="F406" s="284">
        <v>8</v>
      </c>
      <c r="G406" s="285">
        <f>IF($B406="",IFERROR(VLOOKUP($A406,SERVIÇOS!$A:$F,6,0),IFERROR(VLOOKUP($A406,$C:$J,8,0),"")),IFERROR(VLOOKUP($B406,INSUMOS!$A:$D,4,0),IFERROR(VLOOKUP($B406,#REF!,9,0),"")))</f>
        <v>27.27</v>
      </c>
      <c r="H406" s="286">
        <f>ROUND(IF($B406="",IFERROR(VLOOKUP($A406,SERVIÇOS!$A:$F,4,0),IFERROR(VLOOKUP($A406,$C:$J,6,0),)),IFERROR(VLOOKUP($B406,INSUMOS!$A:$D,4,0),IFERROR(VLOOKUP($B406,#REF!,9,0),)))*$F406,2)</f>
        <v>44.64</v>
      </c>
      <c r="I406" s="286">
        <f>ROUND(IF($B406="",IFERROR(VLOOKUP($A406,SERVIÇOS!$A:$F,5,0),IFERROR(VLOOKUP($A406,$C:$J,7,0),)),0)*$F406,2)</f>
        <v>173.52</v>
      </c>
      <c r="J406" s="287">
        <f t="shared" si="6"/>
        <v>218.16000000000003</v>
      </c>
      <c r="K406" s="288"/>
    </row>
    <row r="407" spans="1:11">
      <c r="A407" s="279">
        <v>88264</v>
      </c>
      <c r="B407" s="280"/>
      <c r="C407" s="281"/>
      <c r="D407" s="282" t="str">
        <f>IF($B407="",IFERROR(VLOOKUP($A407,SERVIÇOS!$A:$F,2,0),IFERROR(VLOOKUP($A407,$C:$J,2,0),"")),IFERROR(VLOOKUP($B407,INSUMOS!$A:$D,2,0),IFERROR(VLOOKUP($B407,#REF!,2,0),"")))</f>
        <v>ELETRICISTA COM ENCARGOS COMPLEMENTARES</v>
      </c>
      <c r="E407" s="283" t="str">
        <f>IF($B407="",IFERROR(VLOOKUP($A407,SERVIÇOS!$A:$F,3,0),IFERROR(VLOOKUP($A407,$C:$J,3,0),"")),IFERROR(VLOOKUP($B407,INSUMOS!$A:$D,3,0),IFERROR(VLOOKUP($B407,#REF!,5,0),"")))</f>
        <v>H</v>
      </c>
      <c r="F407" s="284">
        <v>8</v>
      </c>
      <c r="G407" s="285">
        <f>IF($B407="",IFERROR(VLOOKUP($A407,SERVIÇOS!$A:$F,6,0),IFERROR(VLOOKUP($A407,$C:$J,8,0),"")),IFERROR(VLOOKUP($B407,INSUMOS!$A:$D,4,0),IFERROR(VLOOKUP($B407,#REF!,9,0),"")))</f>
        <v>25.67</v>
      </c>
      <c r="H407" s="286">
        <f>ROUND(IF($B407="",IFERROR(VLOOKUP($A407,SERVIÇOS!$A:$F,4,0),IFERROR(VLOOKUP($A407,$C:$J,6,0),)),IFERROR(VLOOKUP($B407,INSUMOS!$A:$D,4,0),IFERROR(VLOOKUP($B407,#REF!,9,0),)))*$F407,2)</f>
        <v>53.28</v>
      </c>
      <c r="I407" s="286">
        <f>ROUND(IF($B407="",IFERROR(VLOOKUP($A407,SERVIÇOS!$A:$F,5,0),IFERROR(VLOOKUP($A407,$C:$J,7,0),)),0)*$F407,2)</f>
        <v>152.08000000000001</v>
      </c>
      <c r="J407" s="287">
        <f t="shared" si="6"/>
        <v>205.36</v>
      </c>
      <c r="K407" s="288"/>
    </row>
    <row r="408" spans="1:11">
      <c r="A408" s="279">
        <v>88266</v>
      </c>
      <c r="B408" s="280"/>
      <c r="C408" s="281"/>
      <c r="D408" s="282" t="str">
        <f>IF($B408="",IFERROR(VLOOKUP($A408,SERVIÇOS!$A:$F,2,0),IFERROR(VLOOKUP($A408,$C:$J,2,0),"")),IFERROR(VLOOKUP($B408,INSUMOS!$A:$D,2,0),IFERROR(VLOOKUP($B408,#REF!,2,0),"")))</f>
        <v>ELETROTÉCNICO COM ENCARGOS COMPLEMENTARES</v>
      </c>
      <c r="E408" s="283" t="str">
        <f>IF($B408="",IFERROR(VLOOKUP($A408,SERVIÇOS!$A:$F,3,0),IFERROR(VLOOKUP($A408,$C:$J,3,0),"")),IFERROR(VLOOKUP($B408,INSUMOS!$A:$D,3,0),IFERROR(VLOOKUP($B408,#REF!,5,0),"")))</f>
        <v>H</v>
      </c>
      <c r="F408" s="284">
        <v>4</v>
      </c>
      <c r="G408" s="285">
        <f>IF($B408="",IFERROR(VLOOKUP($A408,SERVIÇOS!$A:$F,6,0),IFERROR(VLOOKUP($A408,$C:$J,8,0),"")),IFERROR(VLOOKUP($B408,INSUMOS!$A:$D,4,0),IFERROR(VLOOKUP($B408,#REF!,9,0),"")))</f>
        <v>30.63</v>
      </c>
      <c r="H408" s="286">
        <f>ROUND(IF($B408="",IFERROR(VLOOKUP($A408,SERVIÇOS!$A:$F,4,0),IFERROR(VLOOKUP($A408,$C:$J,6,0),)),IFERROR(VLOOKUP($B408,INSUMOS!$A:$D,4,0),IFERROR(VLOOKUP($B408,#REF!,9,0),)))*$F408,2)</f>
        <v>26.64</v>
      </c>
      <c r="I408" s="286">
        <f>ROUND(IF($B408="",IFERROR(VLOOKUP($A408,SERVIÇOS!$A:$F,5,0),IFERROR(VLOOKUP($A408,$C:$J,7,0),)),0)*$F408,2)</f>
        <v>95.88</v>
      </c>
      <c r="J408" s="287">
        <f t="shared" si="6"/>
        <v>122.52</v>
      </c>
      <c r="K408" s="288"/>
    </row>
    <row r="409" spans="1:11" ht="30">
      <c r="A409" s="279"/>
      <c r="B409" s="280">
        <v>1091</v>
      </c>
      <c r="C409" s="281"/>
      <c r="D409" s="282" t="str">
        <f>IF($B409="",IFERROR(VLOOKUP($A409,SERVIÇOS!$A:$F,2,0),IFERROR(VLOOKUP($A409,$C:$J,2,0),"")),IFERROR(VLOOKUP($B409,INSUMOS!$A:$D,2,0),IFERROR(VLOOKUP($B409,#REF!,2,0),"")))</f>
        <v>ARMACAO VERTICAL COM HASTE E CONTRA-PINO, EM CHAPA DE ACO GALVANIZADO 3/16", COM 1 ESTRIBO E 1 ISOLADOR</v>
      </c>
      <c r="E409" s="283" t="str">
        <f>IF($B409="",IFERROR(VLOOKUP($A409,SERVIÇOS!$A:$F,3,0),IFERROR(VLOOKUP($A409,$C:$J,3,0),"")),IFERROR(VLOOKUP($B409,INSUMOS!$A:$D,3,0),IFERROR(VLOOKUP($B409,#REF!,5,0),"")))</f>
        <v xml:space="preserve">UN    </v>
      </c>
      <c r="F409" s="284">
        <v>1</v>
      </c>
      <c r="G409" s="285">
        <f>IF($B409="",IFERROR(VLOOKUP($A409,SERVIÇOS!$A:$F,6,0),IFERROR(VLOOKUP($A409,$C:$J,8,0),"")),IFERROR(VLOOKUP($B409,INSUMOS!$A:$D,4,0),IFERROR(VLOOKUP($B409,#REF!,9,0),"")))</f>
        <v>18.690000000000001</v>
      </c>
      <c r="H409" s="286">
        <f>ROUND(IF($B409="",IFERROR(VLOOKUP($A409,SERVIÇOS!$A:$F,4,0),IFERROR(VLOOKUP($A409,$C:$J,6,0),)),IFERROR(VLOOKUP($B409,INSUMOS!$A:$D,4,0),IFERROR(VLOOKUP($B409,#REF!,9,0),)))*$F409,2)</f>
        <v>18.690000000000001</v>
      </c>
      <c r="I409" s="286">
        <f>ROUND(IF($B409="",IFERROR(VLOOKUP($A409,SERVIÇOS!$A:$F,5,0),IFERROR(VLOOKUP($A409,$C:$J,7,0),)),0)*$F409,2)</f>
        <v>0</v>
      </c>
      <c r="J409" s="287">
        <f t="shared" si="6"/>
        <v>18.690000000000001</v>
      </c>
      <c r="K409" s="288"/>
    </row>
    <row r="410" spans="1:11">
      <c r="A410" s="279"/>
      <c r="B410" s="280">
        <v>39179</v>
      </c>
      <c r="C410" s="281"/>
      <c r="D410" s="282" t="str">
        <f>IF($B410="",IFERROR(VLOOKUP($A410,SERVIÇOS!$A:$F,2,0),IFERROR(VLOOKUP($A410,$C:$J,2,0),"")),IFERROR(VLOOKUP($B410,INSUMOS!$A:$D,2,0),IFERROR(VLOOKUP($B410,#REF!,2,0),"")))</f>
        <v>BUCHA EM ALUMINIO, COM ROSCA, DE 2", PARA ELETRODUTO</v>
      </c>
      <c r="E410" s="283" t="str">
        <f>IF($B410="",IFERROR(VLOOKUP($A410,SERVIÇOS!$A:$F,3,0),IFERROR(VLOOKUP($A410,$C:$J,3,0),"")),IFERROR(VLOOKUP($B410,INSUMOS!$A:$D,3,0),IFERROR(VLOOKUP($B410,#REF!,5,0),"")))</f>
        <v xml:space="preserve">UN    </v>
      </c>
      <c r="F410" s="284">
        <v>6</v>
      </c>
      <c r="G410" s="285">
        <f>IF($B410="",IFERROR(VLOOKUP($A410,SERVIÇOS!$A:$F,6,0),IFERROR(VLOOKUP($A410,$C:$J,8,0),"")),IFERROR(VLOOKUP($B410,INSUMOS!$A:$D,4,0),IFERROR(VLOOKUP($B410,#REF!,9,0),"")))</f>
        <v>4.66</v>
      </c>
      <c r="H410" s="286">
        <f>ROUND(IF($B410="",IFERROR(VLOOKUP($A410,SERVIÇOS!$A:$F,4,0),IFERROR(VLOOKUP($A410,$C:$J,6,0),)),IFERROR(VLOOKUP($B410,INSUMOS!$A:$D,4,0),IFERROR(VLOOKUP($B410,#REF!,9,0),)))*$F410,2)</f>
        <v>27.96</v>
      </c>
      <c r="I410" s="286">
        <f>ROUND(IF($B410="",IFERROR(VLOOKUP($A410,SERVIÇOS!$A:$F,5,0),IFERROR(VLOOKUP($A410,$C:$J,7,0),)),0)*$F410,2)</f>
        <v>0</v>
      </c>
      <c r="J410" s="287">
        <f t="shared" si="6"/>
        <v>27.96</v>
      </c>
      <c r="K410" s="288"/>
    </row>
    <row r="411" spans="1:11">
      <c r="A411" s="279"/>
      <c r="B411" s="280">
        <v>39181</v>
      </c>
      <c r="C411" s="281"/>
      <c r="D411" s="282" t="str">
        <f>IF($B411="",IFERROR(VLOOKUP($A411,SERVIÇOS!$A:$F,2,0),IFERROR(VLOOKUP($A411,$C:$J,2,0),"")),IFERROR(VLOOKUP($B411,INSUMOS!$A:$D,2,0),IFERROR(VLOOKUP($B411,#REF!,2,0),"")))</f>
        <v>BUCHA EM ALUMINIO, COM ROSCA, DE 3", PARA ELETRODUTO</v>
      </c>
      <c r="E411" s="283" t="str">
        <f>IF($B411="",IFERROR(VLOOKUP($A411,SERVIÇOS!$A:$F,3,0),IFERROR(VLOOKUP($A411,$C:$J,3,0),"")),IFERROR(VLOOKUP($B411,INSUMOS!$A:$D,3,0),IFERROR(VLOOKUP($B411,#REF!,5,0),"")))</f>
        <v xml:space="preserve">UN    </v>
      </c>
      <c r="F411" s="284">
        <v>1</v>
      </c>
      <c r="G411" s="285">
        <f>IF($B411="",IFERROR(VLOOKUP($A411,SERVIÇOS!$A:$F,6,0),IFERROR(VLOOKUP($A411,$C:$J,8,0),"")),IFERROR(VLOOKUP($B411,INSUMOS!$A:$D,4,0),IFERROR(VLOOKUP($B411,#REF!,9,0),"")))</f>
        <v>7.06</v>
      </c>
      <c r="H411" s="286">
        <f>ROUND(IF($B411="",IFERROR(VLOOKUP($A411,SERVIÇOS!$A:$F,4,0),IFERROR(VLOOKUP($A411,$C:$J,6,0),)),IFERROR(VLOOKUP($B411,INSUMOS!$A:$D,4,0),IFERROR(VLOOKUP($B411,#REF!,9,0),)))*$F411,2)</f>
        <v>7.06</v>
      </c>
      <c r="I411" s="286">
        <f>ROUND(IF($B411="",IFERROR(VLOOKUP($A411,SERVIÇOS!$A:$F,5,0),IFERROR(VLOOKUP($A411,$C:$J,7,0),)),0)*$F411,2)</f>
        <v>0</v>
      </c>
      <c r="J411" s="287">
        <f t="shared" si="6"/>
        <v>7.06</v>
      </c>
      <c r="K411" s="288"/>
    </row>
    <row r="412" spans="1:11">
      <c r="A412" s="279"/>
      <c r="B412" s="280">
        <v>39213</v>
      </c>
      <c r="C412" s="281"/>
      <c r="D412" s="282" t="str">
        <f>IF($B412="",IFERROR(VLOOKUP($A412,SERVIÇOS!$A:$F,2,0),IFERROR(VLOOKUP($A412,$C:$J,2,0),"")),IFERROR(VLOOKUP($B412,INSUMOS!$A:$D,2,0),IFERROR(VLOOKUP($B412,#REF!,2,0),"")))</f>
        <v>ARRUELA EM ALUMINIO, COM ROSCA, DE 2", PARA ELETRODUTO</v>
      </c>
      <c r="E412" s="283" t="str">
        <f>IF($B412="",IFERROR(VLOOKUP($A412,SERVIÇOS!$A:$F,3,0),IFERROR(VLOOKUP($A412,$C:$J,3,0),"")),IFERROR(VLOOKUP($B412,INSUMOS!$A:$D,3,0),IFERROR(VLOOKUP($B412,#REF!,5,0),"")))</f>
        <v xml:space="preserve">UN    </v>
      </c>
      <c r="F412" s="284">
        <v>6</v>
      </c>
      <c r="G412" s="285">
        <f>IF($B412="",IFERROR(VLOOKUP($A412,SERVIÇOS!$A:$F,6,0),IFERROR(VLOOKUP($A412,$C:$J,8,0),"")),IFERROR(VLOOKUP($B412,INSUMOS!$A:$D,4,0),IFERROR(VLOOKUP($B412,#REF!,9,0),"")))</f>
        <v>2.23</v>
      </c>
      <c r="H412" s="286">
        <f>ROUND(IF($B412="",IFERROR(VLOOKUP($A412,SERVIÇOS!$A:$F,4,0),IFERROR(VLOOKUP($A412,$C:$J,6,0),)),IFERROR(VLOOKUP($B412,INSUMOS!$A:$D,4,0),IFERROR(VLOOKUP($B412,#REF!,9,0),)))*$F412,2)</f>
        <v>13.38</v>
      </c>
      <c r="I412" s="286">
        <f>ROUND(IF($B412="",IFERROR(VLOOKUP($A412,SERVIÇOS!$A:$F,5,0),IFERROR(VLOOKUP($A412,$C:$J,7,0),)),0)*$F412,2)</f>
        <v>0</v>
      </c>
      <c r="J412" s="287">
        <f t="shared" si="6"/>
        <v>13.38</v>
      </c>
      <c r="K412" s="288"/>
    </row>
    <row r="413" spans="1:11">
      <c r="A413" s="279"/>
      <c r="B413" s="280">
        <v>39215</v>
      </c>
      <c r="C413" s="281"/>
      <c r="D413" s="282" t="str">
        <f>IF($B413="",IFERROR(VLOOKUP($A413,SERVIÇOS!$A:$F,2,0),IFERROR(VLOOKUP($A413,$C:$J,2,0),"")),IFERROR(VLOOKUP($B413,INSUMOS!$A:$D,2,0),IFERROR(VLOOKUP($B413,#REF!,2,0),"")))</f>
        <v>ARRUELA EM ALUMINIO, COM ROSCA, DE 3", PARA ELETRODUTO</v>
      </c>
      <c r="E413" s="283" t="str">
        <f>IF($B413="",IFERROR(VLOOKUP($A413,SERVIÇOS!$A:$F,3,0),IFERROR(VLOOKUP($A413,$C:$J,3,0),"")),IFERROR(VLOOKUP($B413,INSUMOS!$A:$D,3,0),IFERROR(VLOOKUP($B413,#REF!,5,0),"")))</f>
        <v xml:space="preserve">UN    </v>
      </c>
      <c r="F413" s="284">
        <v>1</v>
      </c>
      <c r="G413" s="285">
        <f>IF($B413="",IFERROR(VLOOKUP($A413,SERVIÇOS!$A:$F,6,0),IFERROR(VLOOKUP($A413,$C:$J,8,0),"")),IFERROR(VLOOKUP($B413,INSUMOS!$A:$D,4,0),IFERROR(VLOOKUP($B413,#REF!,9,0),"")))</f>
        <v>5.76</v>
      </c>
      <c r="H413" s="286">
        <f>ROUND(IF($B413="",IFERROR(VLOOKUP($A413,SERVIÇOS!$A:$F,4,0),IFERROR(VLOOKUP($A413,$C:$J,6,0),)),IFERROR(VLOOKUP($B413,INSUMOS!$A:$D,4,0),IFERROR(VLOOKUP($B413,#REF!,9,0),)))*$F413,2)</f>
        <v>5.76</v>
      </c>
      <c r="I413" s="286">
        <f>ROUND(IF($B413="",IFERROR(VLOOKUP($A413,SERVIÇOS!$A:$F,5,0),IFERROR(VLOOKUP($A413,$C:$J,7,0),)),0)*$F413,2)</f>
        <v>0</v>
      </c>
      <c r="J413" s="287">
        <f t="shared" si="6"/>
        <v>5.76</v>
      </c>
      <c r="K413" s="288"/>
    </row>
    <row r="414" spans="1:11" ht="30">
      <c r="A414" s="279"/>
      <c r="B414" s="280">
        <v>2433</v>
      </c>
      <c r="C414" s="281"/>
      <c r="D414" s="282" t="str">
        <f>IF($B414="",IFERROR(VLOOKUP($A414,SERVIÇOS!$A:$F,2,0),IFERROR(VLOOKUP($A414,$C:$J,2,0),"")),IFERROR(VLOOKUP($B414,INSUMOS!$A:$D,2,0),IFERROR(VLOOKUP($B414,#REF!,2,0),"")))</f>
        <v>DOBRADICA EM ACO/FERRO, 3" X 2 1/2", E= 1,2 A 1,8 MM, SEM ANEL,  CROMADO OU ZINCADO, TAMPA CHATA, COM PARAFUSOS</v>
      </c>
      <c r="E414" s="283" t="str">
        <f>IF($B414="",IFERROR(VLOOKUP($A414,SERVIÇOS!$A:$F,3,0),IFERROR(VLOOKUP($A414,$C:$J,3,0),"")),IFERROR(VLOOKUP($B414,INSUMOS!$A:$D,3,0),IFERROR(VLOOKUP($B414,#REF!,5,0),"")))</f>
        <v xml:space="preserve">UN    </v>
      </c>
      <c r="F414" s="284">
        <v>1</v>
      </c>
      <c r="G414" s="285">
        <f>IF($B414="",IFERROR(VLOOKUP($A414,SERVIÇOS!$A:$F,6,0),IFERROR(VLOOKUP($A414,$C:$J,8,0),"")),IFERROR(VLOOKUP($B414,INSUMOS!$A:$D,4,0),IFERROR(VLOOKUP($B414,#REF!,9,0),"")))</f>
        <v>4.5999999999999996</v>
      </c>
      <c r="H414" s="286">
        <f>ROUND(IF($B414="",IFERROR(VLOOKUP($A414,SERVIÇOS!$A:$F,4,0),IFERROR(VLOOKUP($A414,$C:$J,6,0),)),IFERROR(VLOOKUP($B414,INSUMOS!$A:$D,4,0),IFERROR(VLOOKUP($B414,#REF!,9,0),)))*$F414,2)</f>
        <v>4.5999999999999996</v>
      </c>
      <c r="I414" s="286">
        <f>ROUND(IF($B414="",IFERROR(VLOOKUP($A414,SERVIÇOS!$A:$F,5,0),IFERROR(VLOOKUP($A414,$C:$J,7,0),)),0)*$F414,2)</f>
        <v>0</v>
      </c>
      <c r="J414" s="287">
        <f t="shared" si="6"/>
        <v>4.5999999999999996</v>
      </c>
      <c r="K414" s="288"/>
    </row>
    <row r="415" spans="1:11" ht="30">
      <c r="A415" s="279"/>
      <c r="B415" s="280">
        <v>2631</v>
      </c>
      <c r="C415" s="281"/>
      <c r="D415" s="282" t="str">
        <f>IF($B415="",IFERROR(VLOOKUP($A415,SERVIÇOS!$A:$F,2,0),IFERROR(VLOOKUP($A415,$C:$J,2,0),"")),IFERROR(VLOOKUP($B415,INSUMOS!$A:$D,2,0),IFERROR(VLOOKUP($B415,#REF!,2,0),"")))</f>
        <v>CURVA 90 GRAUS, PARA ELETRODUTO, EM ACO GALVANIZADO ELETROLITICO, DIAMETRO DE 50 MM (2")</v>
      </c>
      <c r="E415" s="283" t="str">
        <f>IF($B415="",IFERROR(VLOOKUP($A415,SERVIÇOS!$A:$F,3,0),IFERROR(VLOOKUP($A415,$C:$J,3,0),"")),IFERROR(VLOOKUP($B415,INSUMOS!$A:$D,3,0),IFERROR(VLOOKUP($B415,#REF!,5,0),"")))</f>
        <v xml:space="preserve">UN    </v>
      </c>
      <c r="F415" s="284">
        <v>1</v>
      </c>
      <c r="G415" s="285">
        <f>IF($B415="",IFERROR(VLOOKUP($A415,SERVIÇOS!$A:$F,6,0),IFERROR(VLOOKUP($A415,$C:$J,8,0),"")),IFERROR(VLOOKUP($B415,INSUMOS!$A:$D,4,0),IFERROR(VLOOKUP($B415,#REF!,9,0),"")))</f>
        <v>34.090000000000003</v>
      </c>
      <c r="H415" s="286">
        <f>ROUND(IF($B415="",IFERROR(VLOOKUP($A415,SERVIÇOS!$A:$F,4,0),IFERROR(VLOOKUP($A415,$C:$J,6,0),)),IFERROR(VLOOKUP($B415,INSUMOS!$A:$D,4,0),IFERROR(VLOOKUP($B415,#REF!,9,0),)))*$F415,2)</f>
        <v>34.090000000000003</v>
      </c>
      <c r="I415" s="286">
        <f>ROUND(IF($B415="",IFERROR(VLOOKUP($A415,SERVIÇOS!$A:$F,5,0),IFERROR(VLOOKUP($A415,$C:$J,7,0),)),0)*$F415,2)</f>
        <v>0</v>
      </c>
      <c r="J415" s="287">
        <f t="shared" si="6"/>
        <v>34.090000000000003</v>
      </c>
      <c r="K415" s="288"/>
    </row>
    <row r="416" spans="1:11" ht="30">
      <c r="A416" s="279"/>
      <c r="B416" s="280">
        <v>2620</v>
      </c>
      <c r="C416" s="281"/>
      <c r="D416" s="282" t="str">
        <f>IF($B416="",IFERROR(VLOOKUP($A416,SERVIÇOS!$A:$F,2,0),IFERROR(VLOOKUP($A416,$C:$J,2,0),"")),IFERROR(VLOOKUP($B416,INSUMOS!$A:$D,2,0),IFERROR(VLOOKUP($B416,#REF!,2,0),"")))</f>
        <v>CURVA 90 GRAUS, PARA ELETRODUTO, EM ACO GALVANIZADO ELETROLITICO, DIAMETRO DE 80 MM (3")</v>
      </c>
      <c r="E416" s="283" t="str">
        <f>IF($B416="",IFERROR(VLOOKUP($A416,SERVIÇOS!$A:$F,3,0),IFERROR(VLOOKUP($A416,$C:$J,3,0),"")),IFERROR(VLOOKUP($B416,INSUMOS!$A:$D,3,0),IFERROR(VLOOKUP($B416,#REF!,5,0),"")))</f>
        <v xml:space="preserve">UN    </v>
      </c>
      <c r="F416" s="284">
        <v>1</v>
      </c>
      <c r="G416" s="285">
        <f>IF($B416="",IFERROR(VLOOKUP($A416,SERVIÇOS!$A:$F,6,0),IFERROR(VLOOKUP($A416,$C:$J,8,0),"")),IFERROR(VLOOKUP($B416,INSUMOS!$A:$D,4,0),IFERROR(VLOOKUP($B416,#REF!,9,0),"")))</f>
        <v>113.31</v>
      </c>
      <c r="H416" s="286">
        <f>ROUND(IF($B416="",IFERROR(VLOOKUP($A416,SERVIÇOS!$A:$F,4,0),IFERROR(VLOOKUP($A416,$C:$J,6,0),)),IFERROR(VLOOKUP($B416,INSUMOS!$A:$D,4,0),IFERROR(VLOOKUP($B416,#REF!,9,0),)))*$F416,2)</f>
        <v>113.31</v>
      </c>
      <c r="I416" s="286">
        <f>ROUND(IF($B416="",IFERROR(VLOOKUP($A416,SERVIÇOS!$A:$F,5,0),IFERROR(VLOOKUP($A416,$C:$J,7,0),)),0)*$F416,2)</f>
        <v>0</v>
      </c>
      <c r="J416" s="287">
        <f t="shared" si="6"/>
        <v>113.31</v>
      </c>
      <c r="K416" s="288"/>
    </row>
    <row r="417" spans="1:13" ht="30">
      <c r="A417" s="279"/>
      <c r="B417" s="280">
        <v>1062</v>
      </c>
      <c r="C417" s="281"/>
      <c r="D417" s="282" t="str">
        <f>IF($B417="",IFERROR(VLOOKUP($A417,SERVIÇOS!$A:$F,2,0),IFERROR(VLOOKUP($A417,$C:$J,2,0),"")),IFERROR(VLOOKUP($B417,INSUMOS!$A:$D,2,0),IFERROR(VLOOKUP($B417,#REF!,2,0),"")))</f>
        <v>CAIXA INTERNA/EXTERNA DE MEDICAO PARA 1 MEDIDOR TRIFASICO, COM VISOR, EM CHAPA DE ACO 18 USG (PADRAO DA CONCESSIONARIA LOCAL)</v>
      </c>
      <c r="E417" s="283" t="str">
        <f>IF($B417="",IFERROR(VLOOKUP($A417,SERVIÇOS!$A:$F,3,0),IFERROR(VLOOKUP($A417,$C:$J,3,0),"")),IFERROR(VLOOKUP($B417,INSUMOS!$A:$D,3,0),IFERROR(VLOOKUP($B417,#REF!,5,0),"")))</f>
        <v xml:space="preserve">UN    </v>
      </c>
      <c r="F417" s="284">
        <v>1</v>
      </c>
      <c r="G417" s="285">
        <f>IF($B417="",IFERROR(VLOOKUP($A417,SERVIÇOS!$A:$F,6,0),IFERROR(VLOOKUP($A417,$C:$J,8,0),"")),IFERROR(VLOOKUP($B417,INSUMOS!$A:$D,4,0),IFERROR(VLOOKUP($B417,#REF!,9,0),"")))</f>
        <v>366.53</v>
      </c>
      <c r="H417" s="286">
        <f>ROUND(IF($B417="",IFERROR(VLOOKUP($A417,SERVIÇOS!$A:$F,4,0),IFERROR(VLOOKUP($A417,$C:$J,6,0),)),IFERROR(VLOOKUP($B417,INSUMOS!$A:$D,4,0),IFERROR(VLOOKUP($B417,#REF!,9,0),)))*$F417,2)</f>
        <v>366.53</v>
      </c>
      <c r="I417" s="286">
        <f>ROUND(IF($B417="",IFERROR(VLOOKUP($A417,SERVIÇOS!$A:$F,5,0),IFERROR(VLOOKUP($A417,$C:$J,7,0),)),0)*$F417,2)</f>
        <v>0</v>
      </c>
      <c r="J417" s="287">
        <f t="shared" si="6"/>
        <v>366.53</v>
      </c>
      <c r="K417" s="288"/>
      <c r="M417" s="455" t="s">
        <v>4131</v>
      </c>
    </row>
    <row r="418" spans="1:13">
      <c r="A418" s="279"/>
      <c r="B418" s="280">
        <v>867</v>
      </c>
      <c r="C418" s="281"/>
      <c r="D418" s="282" t="str">
        <f>IF($B418="",IFERROR(VLOOKUP($A418,SERVIÇOS!$A:$F,2,0),IFERROR(VLOOKUP($A418,$C:$J,2,0),"")),IFERROR(VLOOKUP($B418,INSUMOS!$A:$D,2,0),IFERROR(VLOOKUP($B418,#REF!,2,0),"")))</f>
        <v>CABO DE COBRE NU 50 MM2 MEIO-DURO</v>
      </c>
      <c r="E418" s="283" t="str">
        <f>IF($B418="",IFERROR(VLOOKUP($A418,SERVIÇOS!$A:$F,3,0),IFERROR(VLOOKUP($A418,$C:$J,3,0),"")),IFERROR(VLOOKUP($B418,INSUMOS!$A:$D,3,0),IFERROR(VLOOKUP($B418,#REF!,5,0),"")))</f>
        <v xml:space="preserve">M     </v>
      </c>
      <c r="F418" s="284">
        <v>20</v>
      </c>
      <c r="G418" s="285">
        <f>IF($B418="",IFERROR(VLOOKUP($A418,SERVIÇOS!$A:$F,6,0),IFERROR(VLOOKUP($A418,$C:$J,8,0),"")),IFERROR(VLOOKUP($B418,INSUMOS!$A:$D,4,0),IFERROR(VLOOKUP($B418,#REF!,9,0),"")))</f>
        <v>56.4</v>
      </c>
      <c r="H418" s="286">
        <f>ROUND(IF($B418="",IFERROR(VLOOKUP($A418,SERVIÇOS!$A:$F,4,0),IFERROR(VLOOKUP($A418,$C:$J,6,0),)),IFERROR(VLOOKUP($B418,INSUMOS!$A:$D,4,0),IFERROR(VLOOKUP($B418,#REF!,9,0),)))*$F418,2)</f>
        <v>1128</v>
      </c>
      <c r="I418" s="286">
        <f>ROUND(IF($B418="",IFERROR(VLOOKUP($A418,SERVIÇOS!$A:$F,5,0),IFERROR(VLOOKUP($A418,$C:$J,7,0),)),0)*$F418,2)</f>
        <v>0</v>
      </c>
      <c r="J418" s="287">
        <f t="shared" si="6"/>
        <v>1128</v>
      </c>
      <c r="K418" s="288"/>
    </row>
    <row r="419" spans="1:13" ht="45">
      <c r="A419" s="279"/>
      <c r="B419" s="280">
        <v>998</v>
      </c>
      <c r="C419" s="281"/>
      <c r="D419" s="282" t="str">
        <f>IF($B419="",IFERROR(VLOOKUP($A419,SERVIÇOS!$A:$F,2,0),IFERROR(VLOOKUP($A419,$C:$J,2,0),"")),IFERROR(VLOOKUP($B419,INSUMOS!$A:$D,2,0),IFERROR(VLOOKUP($B419,#REF!,2,0),"")))</f>
        <v>CABO DE COBRE, FLEXIVEL, CLASSE 4 OU 5, ISOLACAO EM PVC/A, ANTICHAMA BWF-B, COBERTURA PVC-ST1, ANTICHAMA BWF-B, 1 CONDUTOR, 0,6/1 KV, SECAO NOMINAL 95 MM2</v>
      </c>
      <c r="E419" s="283" t="str">
        <f>IF($B419="",IFERROR(VLOOKUP($A419,SERVIÇOS!$A:$F,3,0),IFERROR(VLOOKUP($A419,$C:$J,3,0),"")),IFERROR(VLOOKUP($B419,INSUMOS!$A:$D,3,0),IFERROR(VLOOKUP($B419,#REF!,5,0),"")))</f>
        <v xml:space="preserve">M     </v>
      </c>
      <c r="F419" s="284">
        <v>80</v>
      </c>
      <c r="G419" s="285">
        <f>IF($B419="",IFERROR(VLOOKUP($A419,SERVIÇOS!$A:$F,6,0),IFERROR(VLOOKUP($A419,$C:$J,8,0),"")),IFERROR(VLOOKUP($B419,INSUMOS!$A:$D,4,0),IFERROR(VLOOKUP($B419,#REF!,9,0),"")))</f>
        <v>86.93</v>
      </c>
      <c r="H419" s="286">
        <f>ROUND(IF($B419="",IFERROR(VLOOKUP($A419,SERVIÇOS!$A:$F,4,0),IFERROR(VLOOKUP($A419,$C:$J,6,0),)),IFERROR(VLOOKUP($B419,INSUMOS!$A:$D,4,0),IFERROR(VLOOKUP($B419,#REF!,9,0),)))*$F419,2)</f>
        <v>6954.4</v>
      </c>
      <c r="I419" s="286">
        <f>ROUND(IF($B419="",IFERROR(VLOOKUP($A419,SERVIÇOS!$A:$F,5,0),IFERROR(VLOOKUP($A419,$C:$J,7,0),)),0)*$F419,2)</f>
        <v>0</v>
      </c>
      <c r="J419" s="287">
        <f t="shared" si="6"/>
        <v>6954.4</v>
      </c>
      <c r="K419" s="288"/>
    </row>
    <row r="420" spans="1:13" ht="30">
      <c r="A420" s="279"/>
      <c r="B420" s="280">
        <v>1876</v>
      </c>
      <c r="C420" s="281"/>
      <c r="D420" s="282" t="str">
        <f>IF($B420="",IFERROR(VLOOKUP($A420,SERVIÇOS!$A:$F,2,0),IFERROR(VLOOKUP($A420,$C:$J,2,0),"")),IFERROR(VLOOKUP($B420,INSUMOS!$A:$D,2,0),IFERROR(VLOOKUP($B420,#REF!,2,0),"")))</f>
        <v>CURVA 90 GRAUS, LONGA, DE PVC RIGIDO ROSCAVEL, DE 2", PARA ELETRODUTO</v>
      </c>
      <c r="E420" s="283" t="str">
        <f>IF($B420="",IFERROR(VLOOKUP($A420,SERVIÇOS!$A:$F,3,0),IFERROR(VLOOKUP($A420,$C:$J,3,0),"")),IFERROR(VLOOKUP($B420,INSUMOS!$A:$D,3,0),IFERROR(VLOOKUP($B420,#REF!,5,0),"")))</f>
        <v xml:space="preserve">UN    </v>
      </c>
      <c r="F420" s="284">
        <v>4</v>
      </c>
      <c r="G420" s="285">
        <f>IF($B420="",IFERROR(VLOOKUP($A420,SERVIÇOS!$A:$F,6,0),IFERROR(VLOOKUP($A420,$C:$J,8,0),"")),IFERROR(VLOOKUP($B420,INSUMOS!$A:$D,4,0),IFERROR(VLOOKUP($B420,#REF!,9,0),"")))</f>
        <v>14.07</v>
      </c>
      <c r="H420" s="286">
        <f>ROUND(IF($B420="",IFERROR(VLOOKUP($A420,SERVIÇOS!$A:$F,4,0),IFERROR(VLOOKUP($A420,$C:$J,6,0),)),IFERROR(VLOOKUP($B420,INSUMOS!$A:$D,4,0),IFERROR(VLOOKUP($B420,#REF!,9,0),)))*$F420,2)</f>
        <v>56.28</v>
      </c>
      <c r="I420" s="286">
        <f>ROUND(IF($B420="",IFERROR(VLOOKUP($A420,SERVIÇOS!$A:$F,5,0),IFERROR(VLOOKUP($A420,$C:$J,7,0),)),0)*$F420,2)</f>
        <v>0</v>
      </c>
      <c r="J420" s="287">
        <f t="shared" si="6"/>
        <v>56.28</v>
      </c>
      <c r="K420" s="288"/>
    </row>
    <row r="421" spans="1:13" ht="30">
      <c r="A421" s="279"/>
      <c r="B421" s="280">
        <v>1877</v>
      </c>
      <c r="C421" s="281"/>
      <c r="D421" s="282" t="str">
        <f>IF($B421="",IFERROR(VLOOKUP($A421,SERVIÇOS!$A:$F,2,0),IFERROR(VLOOKUP($A421,$C:$J,2,0),"")),IFERROR(VLOOKUP($B421,INSUMOS!$A:$D,2,0),IFERROR(VLOOKUP($B421,#REF!,2,0),"")))</f>
        <v>CURVA 90 GRAUS, LONGA, DE PVC RIGIDO ROSCAVEL, DE 3", PARA ELETRODUTO</v>
      </c>
      <c r="E421" s="283" t="str">
        <f>IF($B421="",IFERROR(VLOOKUP($A421,SERVIÇOS!$A:$F,3,0),IFERROR(VLOOKUP($A421,$C:$J,3,0),"")),IFERROR(VLOOKUP($B421,INSUMOS!$A:$D,3,0),IFERROR(VLOOKUP($B421,#REF!,5,0),"")))</f>
        <v xml:space="preserve">UN    </v>
      </c>
      <c r="F421" s="284">
        <v>1</v>
      </c>
      <c r="G421" s="285">
        <f>IF($B421="",IFERROR(VLOOKUP($A421,SERVIÇOS!$A:$F,6,0),IFERROR(VLOOKUP($A421,$C:$J,8,0),"")),IFERROR(VLOOKUP($B421,INSUMOS!$A:$D,4,0),IFERROR(VLOOKUP($B421,#REF!,9,0),"")))</f>
        <v>35.96</v>
      </c>
      <c r="H421" s="286">
        <f>ROUND(IF($B421="",IFERROR(VLOOKUP($A421,SERVIÇOS!$A:$F,4,0),IFERROR(VLOOKUP($A421,$C:$J,6,0),)),IFERROR(VLOOKUP($B421,INSUMOS!$A:$D,4,0),IFERROR(VLOOKUP($B421,#REF!,9,0),)))*$F421,2)</f>
        <v>35.96</v>
      </c>
      <c r="I421" s="286">
        <f>ROUND(IF($B421="",IFERROR(VLOOKUP($A421,SERVIÇOS!$A:$F,5,0),IFERROR(VLOOKUP($A421,$C:$J,7,0),)),0)*$F421,2)</f>
        <v>0</v>
      </c>
      <c r="J421" s="287">
        <f t="shared" si="6"/>
        <v>35.96</v>
      </c>
      <c r="K421" s="288"/>
    </row>
    <row r="422" spans="1:13" ht="30">
      <c r="A422" s="279"/>
      <c r="B422" s="280">
        <v>1879</v>
      </c>
      <c r="C422" s="281"/>
      <c r="D422" s="282" t="str">
        <f>IF($B422="",IFERROR(VLOOKUP($A422,SERVIÇOS!$A:$F,2,0),IFERROR(VLOOKUP($A422,$C:$J,2,0),"")),IFERROR(VLOOKUP($B422,INSUMOS!$A:$D,2,0),IFERROR(VLOOKUP($B422,#REF!,2,0),"")))</f>
        <v>CURVA 90 GRAUS, LONGA, DE PVC RIGIDO ROSCAVEL, DE 3/4", PARA ELETRODUTO</v>
      </c>
      <c r="E422" s="283" t="str">
        <f>IF($B422="",IFERROR(VLOOKUP($A422,SERVIÇOS!$A:$F,3,0),IFERROR(VLOOKUP($A422,$C:$J,3,0),"")),IFERROR(VLOOKUP($B422,INSUMOS!$A:$D,3,0),IFERROR(VLOOKUP($B422,#REF!,5,0),"")))</f>
        <v xml:space="preserve">UN    </v>
      </c>
      <c r="F422" s="284">
        <v>1</v>
      </c>
      <c r="G422" s="285">
        <f>IF($B422="",IFERROR(VLOOKUP($A422,SERVIÇOS!$A:$F,6,0),IFERROR(VLOOKUP($A422,$C:$J,8,0),"")),IFERROR(VLOOKUP($B422,INSUMOS!$A:$D,4,0),IFERROR(VLOOKUP($B422,#REF!,9,0),"")))</f>
        <v>4.18</v>
      </c>
      <c r="H422" s="286">
        <f>ROUND(IF($B422="",IFERROR(VLOOKUP($A422,SERVIÇOS!$A:$F,4,0),IFERROR(VLOOKUP($A422,$C:$J,6,0),)),IFERROR(VLOOKUP($B422,INSUMOS!$A:$D,4,0),IFERROR(VLOOKUP($B422,#REF!,9,0),)))*$F422,2)</f>
        <v>4.18</v>
      </c>
      <c r="I422" s="286">
        <f>ROUND(IF($B422="",IFERROR(VLOOKUP($A422,SERVIÇOS!$A:$F,5,0),IFERROR(VLOOKUP($A422,$C:$J,7,0),)),0)*$F422,2)</f>
        <v>0</v>
      </c>
      <c r="J422" s="287">
        <f t="shared" si="6"/>
        <v>4.18</v>
      </c>
      <c r="K422" s="288"/>
    </row>
    <row r="423" spans="1:13">
      <c r="A423" s="279" t="s">
        <v>359</v>
      </c>
      <c r="B423" s="280"/>
      <c r="C423" s="281"/>
      <c r="D423" s="282" t="str">
        <f>IF($B423="",IFERROR(VLOOKUP($A423,SERVIÇOS!$A:$F,2,0),IFERROR(VLOOKUP($A423,$C:$J,2,0),"")),IFERROR(VLOOKUP($B423,INSUMOS!$A:$D,2,0),IFERROR(VLOOKUP($B423,#REF!,2,0),"")))</f>
        <v>CAIXA DE PASSAGEM 40X40X50 FUNDO BRITA COM TAMPA</v>
      </c>
      <c r="E423" s="283" t="str">
        <f>IF($B423="",IFERROR(VLOOKUP($A423,SERVIÇOS!$A:$F,3,0),IFERROR(VLOOKUP($A423,$C:$J,3,0),"")),IFERROR(VLOOKUP($B423,INSUMOS!$A:$D,3,0),IFERROR(VLOOKUP($B423,#REF!,5,0),"")))</f>
        <v xml:space="preserve">UN </v>
      </c>
      <c r="F423" s="284">
        <v>1</v>
      </c>
      <c r="G423" s="285">
        <f>IF($B423="",IFERROR(VLOOKUP($A423,SERVIÇOS!$A:$F,6,0),IFERROR(VLOOKUP($A423,$C:$J,8,0),"")),IFERROR(VLOOKUP($B423,INSUMOS!$A:$D,4,0),IFERROR(VLOOKUP($B423,#REF!,9,0),"")))</f>
        <v>197.83</v>
      </c>
      <c r="H423" s="286">
        <f>ROUND(IF($B423="",IFERROR(VLOOKUP($A423,SERVIÇOS!$A:$F,4,0),IFERROR(VLOOKUP($A423,$C:$J,6,0),)),IFERROR(VLOOKUP($B423,INSUMOS!$A:$D,4,0),IFERROR(VLOOKUP($B423,#REF!,9,0),)))*$F423,2)</f>
        <v>98.04</v>
      </c>
      <c r="I423" s="286">
        <f>ROUND(IF($B423="",IFERROR(VLOOKUP($A423,SERVIÇOS!$A:$F,5,0),IFERROR(VLOOKUP($A423,$C:$J,7,0),)),0)*$F423,2)</f>
        <v>99.79</v>
      </c>
      <c r="J423" s="287">
        <f t="shared" si="6"/>
        <v>197.83</v>
      </c>
      <c r="K423" s="288"/>
    </row>
    <row r="424" spans="1:13" ht="30">
      <c r="A424" s="279">
        <v>101896</v>
      </c>
      <c r="B424" s="280"/>
      <c r="C424" s="281"/>
      <c r="D424" s="282" t="str">
        <f>IF($B424="",IFERROR(VLOOKUP($A424,SERVIÇOS!$A:$F,2,0),IFERROR(VLOOKUP($A424,$C:$J,2,0),"")),IFERROR(VLOOKUP($B424,INSUMOS!$A:$D,2,0),IFERROR(VLOOKUP($B424,#REF!,2,0),"")))</f>
        <v>DISJUNTOR TERMOMAGNÉTICO TRIPOLAR , CORRENTE NOMINAL DE 200A - FORNECIMENTO E INSTALAÇÃO. AF_10/2020</v>
      </c>
      <c r="E424" s="283" t="str">
        <f>IF($B424="",IFERROR(VLOOKUP($A424,SERVIÇOS!$A:$F,3,0),IFERROR(VLOOKUP($A424,$C:$J,3,0),"")),IFERROR(VLOOKUP($B424,INSUMOS!$A:$D,3,0),IFERROR(VLOOKUP($B424,#REF!,5,0),"")))</f>
        <v>UN</v>
      </c>
      <c r="F424" s="284">
        <v>1</v>
      </c>
      <c r="G424" s="285">
        <f>IF($B424="",IFERROR(VLOOKUP($A424,SERVIÇOS!$A:$F,6,0),IFERROR(VLOOKUP($A424,$C:$J,8,0),"")),IFERROR(VLOOKUP($B424,INSUMOS!$A:$D,4,0),IFERROR(VLOOKUP($B424,#REF!,9,0),"")))</f>
        <v>737.49</v>
      </c>
      <c r="H424" s="286">
        <f>ROUND(IF($B424="",IFERROR(VLOOKUP($A424,SERVIÇOS!$A:$F,4,0),IFERROR(VLOOKUP($A424,$C:$J,6,0),)),IFERROR(VLOOKUP($B424,INSUMOS!$A:$D,4,0),IFERROR(VLOOKUP($B424,#REF!,9,0),)))*$F424,2)</f>
        <v>694.67</v>
      </c>
      <c r="I424" s="286">
        <f>ROUND(IF($B424="",IFERROR(VLOOKUP($A424,SERVIÇOS!$A:$F,5,0),IFERROR(VLOOKUP($A424,$C:$J,7,0),)),0)*$F424,2)</f>
        <v>42.82</v>
      </c>
      <c r="J424" s="287">
        <f t="shared" si="6"/>
        <v>737.49</v>
      </c>
      <c r="K424" s="288"/>
      <c r="M424" s="455" t="s">
        <v>4131</v>
      </c>
    </row>
    <row r="425" spans="1:13">
      <c r="A425" s="279"/>
      <c r="B425" s="280">
        <v>2686</v>
      </c>
      <c r="C425" s="281"/>
      <c r="D425" s="282" t="str">
        <f>IF($B425="",IFERROR(VLOOKUP($A425,SERVIÇOS!$A:$F,2,0),IFERROR(VLOOKUP($A425,$C:$J,2,0),"")),IFERROR(VLOOKUP($B425,INSUMOS!$A:$D,2,0),IFERROR(VLOOKUP($B425,#REF!,2,0),"")))</f>
        <v>ELETRODUTO DE PVC RIGIDO ROSCAVEL DE 3 ", SEM LUVA</v>
      </c>
      <c r="E425" s="283" t="str">
        <f>IF($B425="",IFERROR(VLOOKUP($A425,SERVIÇOS!$A:$F,3,0),IFERROR(VLOOKUP($A425,$C:$J,3,0),"")),IFERROR(VLOOKUP($B425,INSUMOS!$A:$D,3,0),IFERROR(VLOOKUP($B425,#REF!,5,0),"")))</f>
        <v xml:space="preserve">M     </v>
      </c>
      <c r="F425" s="284">
        <v>9</v>
      </c>
      <c r="G425" s="285">
        <f>IF($B425="",IFERROR(VLOOKUP($A425,SERVIÇOS!$A:$F,6,0),IFERROR(VLOOKUP($A425,$C:$J,8,0),"")),IFERROR(VLOOKUP($B425,INSUMOS!$A:$D,4,0),IFERROR(VLOOKUP($B425,#REF!,9,0),"")))</f>
        <v>42.06</v>
      </c>
      <c r="H425" s="286">
        <f>ROUND(IF($B425="",IFERROR(VLOOKUP($A425,SERVIÇOS!$A:$F,4,0),IFERROR(VLOOKUP($A425,$C:$J,6,0),)),IFERROR(VLOOKUP($B425,INSUMOS!$A:$D,4,0),IFERROR(VLOOKUP($B425,#REF!,9,0),)))*$F425,2)</f>
        <v>378.54</v>
      </c>
      <c r="I425" s="286">
        <f>ROUND(IF($B425="",IFERROR(VLOOKUP($A425,SERVIÇOS!$A:$F,5,0),IFERROR(VLOOKUP($A425,$C:$J,7,0),)),0)*$F425,2)</f>
        <v>0</v>
      </c>
      <c r="J425" s="287">
        <f t="shared" si="6"/>
        <v>378.54</v>
      </c>
      <c r="K425" s="288"/>
    </row>
    <row r="426" spans="1:13">
      <c r="A426" s="279"/>
      <c r="B426" s="280">
        <v>2681</v>
      </c>
      <c r="C426" s="281"/>
      <c r="D426" s="282" t="str">
        <f>IF($B426="",IFERROR(VLOOKUP($A426,SERVIÇOS!$A:$F,2,0),IFERROR(VLOOKUP($A426,$C:$J,2,0),"")),IFERROR(VLOOKUP($B426,INSUMOS!$A:$D,2,0),IFERROR(VLOOKUP($B426,#REF!,2,0),"")))</f>
        <v>ELETRODUTO DE PVC RIGIDO ROSCAVEL DE 2 ", SEM LUVA</v>
      </c>
      <c r="E426" s="283" t="str">
        <f>IF($B426="",IFERROR(VLOOKUP($A426,SERVIÇOS!$A:$F,3,0),IFERROR(VLOOKUP($A426,$C:$J,3,0),"")),IFERROR(VLOOKUP($B426,INSUMOS!$A:$D,3,0),IFERROR(VLOOKUP($B426,#REF!,5,0),"")))</f>
        <v xml:space="preserve">M     </v>
      </c>
      <c r="F426" s="284">
        <v>12</v>
      </c>
      <c r="G426" s="285">
        <f>IF($B426="",IFERROR(VLOOKUP($A426,SERVIÇOS!$A:$F,6,0),IFERROR(VLOOKUP($A426,$C:$J,8,0),"")),IFERROR(VLOOKUP($B426,INSUMOS!$A:$D,4,0),IFERROR(VLOOKUP($B426,#REF!,9,0),"")))</f>
        <v>22.99</v>
      </c>
      <c r="H426" s="286">
        <f>ROUND(IF($B426="",IFERROR(VLOOKUP($A426,SERVIÇOS!$A:$F,4,0),IFERROR(VLOOKUP($A426,$C:$J,6,0),)),IFERROR(VLOOKUP($B426,INSUMOS!$A:$D,4,0),IFERROR(VLOOKUP($B426,#REF!,9,0),)))*$F426,2)</f>
        <v>275.88</v>
      </c>
      <c r="I426" s="286">
        <f>ROUND(IF($B426="",IFERROR(VLOOKUP($A426,SERVIÇOS!$A:$F,5,0),IFERROR(VLOOKUP($A426,$C:$J,7,0),)),0)*$F426,2)</f>
        <v>0</v>
      </c>
      <c r="J426" s="287">
        <f t="shared" si="6"/>
        <v>275.88</v>
      </c>
      <c r="K426" s="288"/>
    </row>
    <row r="427" spans="1:13" ht="45">
      <c r="A427" s="279">
        <v>91871</v>
      </c>
      <c r="B427" s="280"/>
      <c r="C427" s="281"/>
      <c r="D427" s="282" t="str">
        <f>IF($B427="",IFERROR(VLOOKUP($A427,SERVIÇOS!$A:$F,2,0),IFERROR(VLOOKUP($A427,$C:$J,2,0),"")),IFERROR(VLOOKUP($B427,INSUMOS!$A:$D,2,0),IFERROR(VLOOKUP($B427,#REF!,2,0),"")))</f>
        <v>ELETRODUTO RÍGIDO ROSCÁVEL, PVC, DN 25 MM (3/4"), PARA CIRCUITOS TERMINAIS, INSTALADO EM PAREDE - FORNECIMENTO E INSTALAÇÃO. AF_12/2015</v>
      </c>
      <c r="E427" s="283" t="str">
        <f>IF($B427="",IFERROR(VLOOKUP($A427,SERVIÇOS!$A:$F,3,0),IFERROR(VLOOKUP($A427,$C:$J,3,0),"")),IFERROR(VLOOKUP($B427,INSUMOS!$A:$D,3,0),IFERROR(VLOOKUP($B427,#REF!,5,0),"")))</f>
        <v>M</v>
      </c>
      <c r="F427" s="284">
        <v>3</v>
      </c>
      <c r="G427" s="285">
        <f>IF($B427="",IFERROR(VLOOKUP($A427,SERVIÇOS!$A:$F,6,0),IFERROR(VLOOKUP($A427,$C:$J,8,0),"")),IFERROR(VLOOKUP($B427,INSUMOS!$A:$D,4,0),IFERROR(VLOOKUP($B427,#REF!,9,0),"")))</f>
        <v>14.01</v>
      </c>
      <c r="H427" s="286">
        <f>ROUND(IF($B427="",IFERROR(VLOOKUP($A427,SERVIÇOS!$A:$F,4,0),IFERROR(VLOOKUP($A427,$C:$J,6,0),)),IFERROR(VLOOKUP($B427,INSUMOS!$A:$D,4,0),IFERROR(VLOOKUP($B427,#REF!,9,0),)))*$F427,2)</f>
        <v>25.53</v>
      </c>
      <c r="I427" s="286">
        <f>ROUND(IF($B427="",IFERROR(VLOOKUP($A427,SERVIÇOS!$A:$F,5,0),IFERROR(VLOOKUP($A427,$C:$J,7,0),)),0)*$F427,2)</f>
        <v>16.5</v>
      </c>
      <c r="J427" s="287">
        <f t="shared" si="6"/>
        <v>42.03</v>
      </c>
      <c r="K427" s="288"/>
    </row>
    <row r="428" spans="1:13" ht="30">
      <c r="A428" s="279">
        <v>96985</v>
      </c>
      <c r="B428" s="280"/>
      <c r="C428" s="281"/>
      <c r="D428" s="282" t="str">
        <f>IF($B428="",IFERROR(VLOOKUP($A428,SERVIÇOS!$A:$F,2,0),IFERROR(VLOOKUP($A428,$C:$J,2,0),"")),IFERROR(VLOOKUP($B428,INSUMOS!$A:$D,2,0),IFERROR(VLOOKUP($B428,#REF!,2,0),"")))</f>
        <v>HASTE DE ATERRAMENTO 5/8  PARA SPDA - FORNECIMENTO E INSTALAÇÃO. AF_12/2017</v>
      </c>
      <c r="E428" s="283" t="str">
        <f>IF($B428="",IFERROR(VLOOKUP($A428,SERVIÇOS!$A:$F,3,0),IFERROR(VLOOKUP($A428,$C:$J,3,0),"")),IFERROR(VLOOKUP($B428,INSUMOS!$A:$D,3,0),IFERROR(VLOOKUP($B428,#REF!,5,0),"")))</f>
        <v>UN</v>
      </c>
      <c r="F428" s="284">
        <v>3</v>
      </c>
      <c r="G428" s="285">
        <f>IF($B428="",IFERROR(VLOOKUP($A428,SERVIÇOS!$A:$F,6,0),IFERROR(VLOOKUP($A428,$C:$J,8,0),"")),IFERROR(VLOOKUP($B428,INSUMOS!$A:$D,4,0),IFERROR(VLOOKUP($B428,#REF!,9,0),"")))</f>
        <v>75.27</v>
      </c>
      <c r="H428" s="286">
        <f>ROUND(IF($B428="",IFERROR(VLOOKUP($A428,SERVIÇOS!$A:$F,4,0),IFERROR(VLOOKUP($A428,$C:$J,6,0),)),IFERROR(VLOOKUP($B428,INSUMOS!$A:$D,4,0),IFERROR(VLOOKUP($B428,#REF!,9,0),)))*$F428,2)</f>
        <v>201.3</v>
      </c>
      <c r="I428" s="286">
        <f>ROUND(IF($B428="",IFERROR(VLOOKUP($A428,SERVIÇOS!$A:$F,5,0),IFERROR(VLOOKUP($A428,$C:$J,7,0),)),0)*$F428,2)</f>
        <v>24.51</v>
      </c>
      <c r="J428" s="287">
        <f t="shared" si="6"/>
        <v>225.81</v>
      </c>
      <c r="K428" s="288"/>
    </row>
    <row r="429" spans="1:13" ht="30">
      <c r="A429" s="279"/>
      <c r="B429" s="280">
        <v>431</v>
      </c>
      <c r="C429" s="281"/>
      <c r="D429" s="282" t="str">
        <f>IF($B429="",IFERROR(VLOOKUP($A429,SERVIÇOS!$A:$F,2,0),IFERROR(VLOOKUP($A429,$C:$J,2,0),"")),IFERROR(VLOOKUP($B429,INSUMOS!$A:$D,2,0),IFERROR(VLOOKUP($B429,#REF!,2,0),"")))</f>
        <v>PARAFUSO M16 EM ACO GALVANIZADO, COMPRIMENTO = 200 MM, DIAMETRO = 16 MM, ROSCA MAQUINA, CABECA QUADRADA</v>
      </c>
      <c r="E429" s="283" t="str">
        <f>IF($B429="",IFERROR(VLOOKUP($A429,SERVIÇOS!$A:$F,3,0),IFERROR(VLOOKUP($A429,$C:$J,3,0),"")),IFERROR(VLOOKUP($B429,INSUMOS!$A:$D,3,0),IFERROR(VLOOKUP($B429,#REF!,5,0),"")))</f>
        <v xml:space="preserve">UN    </v>
      </c>
      <c r="F429" s="284">
        <v>1</v>
      </c>
      <c r="G429" s="285">
        <f>IF($B429="",IFERROR(VLOOKUP($A429,SERVIÇOS!$A:$F,6,0),IFERROR(VLOOKUP($A429,$C:$J,8,0),"")),IFERROR(VLOOKUP($B429,INSUMOS!$A:$D,4,0),IFERROR(VLOOKUP($B429,#REF!,9,0),"")))</f>
        <v>8.14</v>
      </c>
      <c r="H429" s="286">
        <f>ROUND(IF($B429="",IFERROR(VLOOKUP($A429,SERVIÇOS!$A:$F,4,0),IFERROR(VLOOKUP($A429,$C:$J,6,0),)),IFERROR(VLOOKUP($B429,INSUMOS!$A:$D,4,0),IFERROR(VLOOKUP($B429,#REF!,9,0),)))*$F429,2)</f>
        <v>8.14</v>
      </c>
      <c r="I429" s="286">
        <f>ROUND(IF($B429="",IFERROR(VLOOKUP($A429,SERVIÇOS!$A:$F,5,0),IFERROR(VLOOKUP($A429,$C:$J,7,0),)),0)*$F429,2)</f>
        <v>0</v>
      </c>
      <c r="J429" s="287">
        <f t="shared" si="6"/>
        <v>8.14</v>
      </c>
      <c r="K429" s="288"/>
    </row>
    <row r="430" spans="1:13" ht="30">
      <c r="A430" s="279"/>
      <c r="B430" s="280">
        <v>41196</v>
      </c>
      <c r="C430" s="281"/>
      <c r="D430" s="282" t="str">
        <f>IF($B430="",IFERROR(VLOOKUP($A430,SERVIÇOS!$A:$F,2,0),IFERROR(VLOOKUP($A430,$C:$J,2,0),"")),IFERROR(VLOOKUP($B430,INSUMOS!$A:$D,2,0),IFERROR(VLOOKUP($B430,#REF!,2,0),"")))</f>
        <v>POSTE DE CONCRETO ARMADO DE SECAO DUPLO T, EXTENSAO DE 9,00 M, RESISTENCIA DE 150 DAN, TIPO D</v>
      </c>
      <c r="E430" s="283" t="str">
        <f>IF($B430="",IFERROR(VLOOKUP($A430,SERVIÇOS!$A:$F,3,0),IFERROR(VLOOKUP($A430,$C:$J,3,0),"")),IFERROR(VLOOKUP($B430,INSUMOS!$A:$D,3,0),IFERROR(VLOOKUP($B430,#REF!,5,0),"")))</f>
        <v xml:space="preserve">UN    </v>
      </c>
      <c r="F430" s="284">
        <v>1</v>
      </c>
      <c r="G430" s="285">
        <f>IF($B430="",IFERROR(VLOOKUP($A430,SERVIÇOS!$A:$F,6,0),IFERROR(VLOOKUP($A430,$C:$J,8,0),"")),IFERROR(VLOOKUP($B430,INSUMOS!$A:$D,4,0),IFERROR(VLOOKUP($B430,#REF!,9,0),"")))</f>
        <v>604.74</v>
      </c>
      <c r="H430" s="286">
        <f>ROUND(IF($B430="",IFERROR(VLOOKUP($A430,SERVIÇOS!$A:$F,4,0),IFERROR(VLOOKUP($A430,$C:$J,6,0),)),IFERROR(VLOOKUP($B430,INSUMOS!$A:$D,4,0),IFERROR(VLOOKUP($B430,#REF!,9,0),)))*$F430,2)</f>
        <v>604.74</v>
      </c>
      <c r="I430" s="286">
        <f>ROUND(IF($B430="",IFERROR(VLOOKUP($A430,SERVIÇOS!$A:$F,5,0),IFERROR(VLOOKUP($A430,$C:$J,7,0),)),0)*$F430,2)</f>
        <v>0</v>
      </c>
      <c r="J430" s="287">
        <f t="shared" si="6"/>
        <v>604.74</v>
      </c>
      <c r="K430" s="288"/>
      <c r="M430" s="455" t="s">
        <v>4131</v>
      </c>
    </row>
    <row r="431" spans="1:13" ht="30">
      <c r="A431" s="279"/>
      <c r="B431" s="280">
        <v>1578</v>
      </c>
      <c r="C431" s="281"/>
      <c r="D431" s="282" t="str">
        <f>IF($B431="",IFERROR(VLOOKUP($A431,SERVIÇOS!$A:$F,2,0),IFERROR(VLOOKUP($A431,$C:$J,2,0),"")),IFERROR(VLOOKUP($B431,INSUMOS!$A:$D,2,0),IFERROR(VLOOKUP($B431,#REF!,2,0),"")))</f>
        <v>TERMINAL A COMPRESSAO EM COBRE ESTANHADO PARA CABO 50 MM2, 1 FURO E 1 COMPRESSAO, PARA PARAFUSO DE FIXACAO M8</v>
      </c>
      <c r="E431" s="283" t="str">
        <f>IF($B431="",IFERROR(VLOOKUP($A431,SERVIÇOS!$A:$F,3,0),IFERROR(VLOOKUP($A431,$C:$J,3,0),"")),IFERROR(VLOOKUP($B431,INSUMOS!$A:$D,3,0),IFERROR(VLOOKUP($B431,#REF!,5,0),"")))</f>
        <v xml:space="preserve">UN    </v>
      </c>
      <c r="F431" s="284">
        <v>2</v>
      </c>
      <c r="G431" s="285">
        <f>IF($B431="",IFERROR(VLOOKUP($A431,SERVIÇOS!$A:$F,6,0),IFERROR(VLOOKUP($A431,$C:$J,8,0),"")),IFERROR(VLOOKUP($B431,INSUMOS!$A:$D,4,0),IFERROR(VLOOKUP($B431,#REF!,9,0),"")))</f>
        <v>4.88</v>
      </c>
      <c r="H431" s="286">
        <f>ROUND(IF($B431="",IFERROR(VLOOKUP($A431,SERVIÇOS!$A:$F,4,0),IFERROR(VLOOKUP($A431,$C:$J,6,0),)),IFERROR(VLOOKUP($B431,INSUMOS!$A:$D,4,0),IFERROR(VLOOKUP($B431,#REF!,9,0),)))*$F431,2)</f>
        <v>9.76</v>
      </c>
      <c r="I431" s="286">
        <f>ROUND(IF($B431="",IFERROR(VLOOKUP($A431,SERVIÇOS!$A:$F,5,0),IFERROR(VLOOKUP($A431,$C:$J,7,0),)),0)*$F431,2)</f>
        <v>0</v>
      </c>
      <c r="J431" s="287">
        <f t="shared" si="6"/>
        <v>9.76</v>
      </c>
      <c r="K431" s="288"/>
    </row>
    <row r="432" spans="1:13" ht="30">
      <c r="A432" s="279">
        <v>95212</v>
      </c>
      <c r="B432" s="280"/>
      <c r="C432" s="281"/>
      <c r="D432" s="282" t="str">
        <f>IF($B432="",IFERROR(VLOOKUP($A432,SERVIÇOS!$A:$F,2,0),IFERROR(VLOOKUP($A432,$C:$J,2,0),"")),IFERROR(VLOOKUP($B432,INSUMOS!$A:$D,2,0),IFERROR(VLOOKUP($B432,#REF!,2,0),"")))</f>
        <v>GRUA ASCENCIONAL, LANCA DE 42 M, CAPACIDADE DE 1,5 T A 30 M, ALTURA ATE 39 M - CHP DIURNO. AF_08/2016</v>
      </c>
      <c r="E432" s="283" t="str">
        <f>IF($B432="",IFERROR(VLOOKUP($A432,SERVIÇOS!$A:$F,3,0),IFERROR(VLOOKUP($A432,$C:$J,3,0),"")),IFERROR(VLOOKUP($B432,INSUMOS!$A:$D,3,0),IFERROR(VLOOKUP($B432,#REF!,5,0),"")))</f>
        <v>CHP</v>
      </c>
      <c r="F432" s="284">
        <v>8</v>
      </c>
      <c r="G432" s="285">
        <f>IF($B432="",IFERROR(VLOOKUP($A432,SERVIÇOS!$A:$F,6,0),IFERROR(VLOOKUP($A432,$C:$J,8,0),"")),IFERROR(VLOOKUP($B432,INSUMOS!$A:$D,4,0),IFERROR(VLOOKUP($B432,#REF!,9,0),"")))</f>
        <v>158.36000000000001</v>
      </c>
      <c r="H432" s="286">
        <f>ROUND(IF($B432="",IFERROR(VLOOKUP($A432,SERVIÇOS!$A:$F,4,0),IFERROR(VLOOKUP($A432,$C:$J,6,0),)),IFERROR(VLOOKUP($B432,INSUMOS!$A:$D,4,0),IFERROR(VLOOKUP($B432,#REF!,9,0),)))*$F432,2)</f>
        <v>918.4</v>
      </c>
      <c r="I432" s="286">
        <f>ROUND(IF($B432="",IFERROR(VLOOKUP($A432,SERVIÇOS!$A:$F,5,0),IFERROR(VLOOKUP($A432,$C:$J,7,0),)),0)*$F432,2)</f>
        <v>348.48</v>
      </c>
      <c r="J432" s="287">
        <f t="shared" si="6"/>
        <v>1266.8800000000001</v>
      </c>
      <c r="K432" s="288"/>
      <c r="M432" s="455" t="s">
        <v>4131</v>
      </c>
    </row>
    <row r="433" spans="1:13" s="3" customFormat="1" ht="31.5">
      <c r="A433" s="271"/>
      <c r="B433" s="271"/>
      <c r="C433" s="272" t="s">
        <v>359</v>
      </c>
      <c r="D433" s="273" t="s">
        <v>773</v>
      </c>
      <c r="E433" s="274" t="s">
        <v>717</v>
      </c>
      <c r="F433" s="275"/>
      <c r="G433" s="276"/>
      <c r="H433" s="277">
        <f>ROUND(SUM(H434:H444),2)</f>
        <v>98.04</v>
      </c>
      <c r="I433" s="277">
        <f>ROUND(SUM(I434:I444),2)</f>
        <v>99.79</v>
      </c>
      <c r="J433" s="277">
        <f t="shared" si="6"/>
        <v>197.83</v>
      </c>
      <c r="K433" s="290"/>
    </row>
    <row r="434" spans="1:13">
      <c r="A434" s="279">
        <v>88309</v>
      </c>
      <c r="B434" s="280"/>
      <c r="C434" s="281"/>
      <c r="D434" s="282" t="str">
        <f>IF($B434="",IFERROR(VLOOKUP($A434,SERVIÇOS!$A:$F,2,0),IFERROR(VLOOKUP($A434,$C:$J,2,0),"")),IFERROR(VLOOKUP($B434,INSUMOS!$A:$D,2,0),IFERROR(VLOOKUP($B434,#REF!,2,0),"")))</f>
        <v>PEDREIRO COM ENCARGOS COMPLEMENTARES</v>
      </c>
      <c r="E434" s="283" t="str">
        <f>IF($B434="",IFERROR(VLOOKUP($A434,SERVIÇOS!$A:$F,3,0),IFERROR(VLOOKUP($A434,$C:$J,3,0),"")),IFERROR(VLOOKUP($B434,INSUMOS!$A:$D,3,0),IFERROR(VLOOKUP($B434,#REF!,5,0),"")))</f>
        <v>H</v>
      </c>
      <c r="F434" s="284">
        <v>2.42</v>
      </c>
      <c r="G434" s="285">
        <f>IF($B434="",IFERROR(VLOOKUP($A434,SERVIÇOS!$A:$F,6,0),IFERROR(VLOOKUP($A434,$C:$J,8,0),"")),IFERROR(VLOOKUP($B434,INSUMOS!$A:$D,4,0),IFERROR(VLOOKUP($B434,#REF!,9,0),"")))</f>
        <v>25.41</v>
      </c>
      <c r="H434" s="286">
        <f>ROUND(IF($B434="",IFERROR(VLOOKUP($A434,SERVIÇOS!$A:$F,4,0),IFERROR(VLOOKUP($A434,$C:$J,6,0),)),IFERROR(VLOOKUP($B434,INSUMOS!$A:$D,4,0),IFERROR(VLOOKUP($B434,#REF!,9,0),)))*$F434,2)</f>
        <v>16.07</v>
      </c>
      <c r="I434" s="286">
        <f>ROUND(IF($B434="",IFERROR(VLOOKUP($A434,SERVIÇOS!$A:$F,5,0),IFERROR(VLOOKUP($A434,$C:$J,7,0),)),0)*$F434,2)</f>
        <v>45.42</v>
      </c>
      <c r="J434" s="287">
        <f t="shared" si="6"/>
        <v>61.49</v>
      </c>
      <c r="K434" s="288"/>
    </row>
    <row r="435" spans="1:13">
      <c r="A435" s="279">
        <v>88316</v>
      </c>
      <c r="B435" s="280"/>
      <c r="C435" s="281"/>
      <c r="D435" s="282" t="str">
        <f>IF($B435="",IFERROR(VLOOKUP($A435,SERVIÇOS!$A:$F,2,0),IFERROR(VLOOKUP($A435,$C:$J,2,0),"")),IFERROR(VLOOKUP($B435,INSUMOS!$A:$D,2,0),IFERROR(VLOOKUP($B435,#REF!,2,0),"")))</f>
        <v>SERVENTE COM ENCARGOS COMPLEMENTARES</v>
      </c>
      <c r="E435" s="283" t="str">
        <f>IF($B435="",IFERROR(VLOOKUP($A435,SERVIÇOS!$A:$F,3,0),IFERROR(VLOOKUP($A435,$C:$J,3,0),"")),IFERROR(VLOOKUP($B435,INSUMOS!$A:$D,3,0),IFERROR(VLOOKUP($B435,#REF!,5,0),"")))</f>
        <v>H</v>
      </c>
      <c r="F435" s="284">
        <v>4.0999999999999996</v>
      </c>
      <c r="G435" s="285">
        <f>IF($B435="",IFERROR(VLOOKUP($A435,SERVIÇOS!$A:$F,6,0),IFERROR(VLOOKUP($A435,$C:$J,8,0),"")),IFERROR(VLOOKUP($B435,INSUMOS!$A:$D,4,0),IFERROR(VLOOKUP($B435,#REF!,9,0),"")))</f>
        <v>19.78</v>
      </c>
      <c r="H435" s="286">
        <f>ROUND(IF($B435="",IFERROR(VLOOKUP($A435,SERVIÇOS!$A:$F,4,0),IFERROR(VLOOKUP($A435,$C:$J,6,0),)),IFERROR(VLOOKUP($B435,INSUMOS!$A:$D,4,0),IFERROR(VLOOKUP($B435,#REF!,9,0),)))*$F435,2)</f>
        <v>26.73</v>
      </c>
      <c r="I435" s="286">
        <f>ROUND(IF($B435="",IFERROR(VLOOKUP($A435,SERVIÇOS!$A:$F,5,0),IFERROR(VLOOKUP($A435,$C:$J,7,0),)),0)*$F435,2)</f>
        <v>54.37</v>
      </c>
      <c r="J435" s="287">
        <f t="shared" si="6"/>
        <v>81.099999999999994</v>
      </c>
      <c r="K435" s="288"/>
    </row>
    <row r="436" spans="1:13" ht="30">
      <c r="A436" s="279"/>
      <c r="B436" s="280">
        <v>4722</v>
      </c>
      <c r="C436" s="281"/>
      <c r="D436" s="282" t="str">
        <f>IF($B436="",IFERROR(VLOOKUP($A436,SERVIÇOS!$A:$F,2,0),IFERROR(VLOOKUP($A436,$C:$J,2,0),"")),IFERROR(VLOOKUP($B436,INSUMOS!$A:$D,2,0),IFERROR(VLOOKUP($B436,#REF!,2,0),"")))</f>
        <v>PEDRA BRITADA N. 3 (38 A 50 MM) POSTO PEDREIRA/FORNECEDOR, SEM FRETE</v>
      </c>
      <c r="E436" s="283" t="str">
        <f>IF($B436="",IFERROR(VLOOKUP($A436,SERVIÇOS!$A:$F,3,0),IFERROR(VLOOKUP($A436,$C:$J,3,0),"")),IFERROR(VLOOKUP($B436,INSUMOS!$A:$D,3,0),IFERROR(VLOOKUP($B436,#REF!,5,0),"")))</f>
        <v xml:space="preserve">M3    </v>
      </c>
      <c r="F436" s="284">
        <v>6.0000000000000001E-3</v>
      </c>
      <c r="G436" s="285">
        <f>IF($B436="",IFERROR(VLOOKUP($A436,SERVIÇOS!$A:$F,6,0),IFERROR(VLOOKUP($A436,$C:$J,8,0),"")),IFERROR(VLOOKUP($B436,INSUMOS!$A:$D,4,0),IFERROR(VLOOKUP($B436,#REF!,9,0),"")))</f>
        <v>51.15</v>
      </c>
      <c r="H436" s="286">
        <f>ROUND(IF($B436="",IFERROR(VLOOKUP($A436,SERVIÇOS!$A:$F,4,0),IFERROR(VLOOKUP($A436,$C:$J,6,0),)),IFERROR(VLOOKUP($B436,INSUMOS!$A:$D,4,0),IFERROR(VLOOKUP($B436,#REF!,9,0),)))*$F436,2)</f>
        <v>0.31</v>
      </c>
      <c r="I436" s="286">
        <f>ROUND(IF($B436="",IFERROR(VLOOKUP($A436,SERVIÇOS!$A:$F,5,0),IFERROR(VLOOKUP($A436,$C:$J,7,0),)),0)*$F436,2)</f>
        <v>0</v>
      </c>
      <c r="J436" s="287">
        <f t="shared" si="6"/>
        <v>0.31</v>
      </c>
      <c r="K436" s="288"/>
    </row>
    <row r="437" spans="1:13" ht="30">
      <c r="A437" s="279"/>
      <c r="B437" s="280">
        <v>4718</v>
      </c>
      <c r="C437" s="281"/>
      <c r="D437" s="282" t="str">
        <f>IF($B437="",IFERROR(VLOOKUP($A437,SERVIÇOS!$A:$F,2,0),IFERROR(VLOOKUP($A437,$C:$J,2,0),"")),IFERROR(VLOOKUP($B437,INSUMOS!$A:$D,2,0),IFERROR(VLOOKUP($B437,#REF!,2,0),"")))</f>
        <v>PEDRA BRITADA N. 2 (19 A 38 MM) POSTO PEDREIRA/FORNECEDOR, SEM FRETE</v>
      </c>
      <c r="E437" s="283" t="str">
        <f>IF($B437="",IFERROR(VLOOKUP($A437,SERVIÇOS!$A:$F,3,0),IFERROR(VLOOKUP($A437,$C:$J,3,0),"")),IFERROR(VLOOKUP($B437,INSUMOS!$A:$D,3,0),IFERROR(VLOOKUP($B437,#REF!,5,0),"")))</f>
        <v xml:space="preserve">M3    </v>
      </c>
      <c r="F437" s="284">
        <v>5.8399999999999997E-3</v>
      </c>
      <c r="G437" s="285">
        <f>IF($B437="",IFERROR(VLOOKUP($A437,SERVIÇOS!$A:$F,6,0),IFERROR(VLOOKUP($A437,$C:$J,8,0),"")),IFERROR(VLOOKUP($B437,INSUMOS!$A:$D,4,0),IFERROR(VLOOKUP($B437,#REF!,9,0),"")))</f>
        <v>54.44</v>
      </c>
      <c r="H437" s="286">
        <f>ROUND(IF($B437="",IFERROR(VLOOKUP($A437,SERVIÇOS!$A:$F,4,0),IFERROR(VLOOKUP($A437,$C:$J,6,0),)),IFERROR(VLOOKUP($B437,INSUMOS!$A:$D,4,0),IFERROR(VLOOKUP($B437,#REF!,9,0),)))*$F437,2)</f>
        <v>0.32</v>
      </c>
      <c r="I437" s="286">
        <f>ROUND(IF($B437="",IFERROR(VLOOKUP($A437,SERVIÇOS!$A:$F,5,0),IFERROR(VLOOKUP($A437,$C:$J,7,0),)),0)*$F437,2)</f>
        <v>0</v>
      </c>
      <c r="J437" s="287">
        <f t="shared" si="6"/>
        <v>0.32</v>
      </c>
      <c r="K437" s="288"/>
    </row>
    <row r="438" spans="1:13">
      <c r="A438" s="279"/>
      <c r="B438" s="280">
        <v>43059</v>
      </c>
      <c r="C438" s="281"/>
      <c r="D438" s="282" t="str">
        <f>IF($B438="",IFERROR(VLOOKUP($A438,SERVIÇOS!$A:$F,2,0),IFERROR(VLOOKUP($A438,$C:$J,2,0),"")),IFERROR(VLOOKUP($B438,INSUMOS!$A:$D,2,0),IFERROR(VLOOKUP($B438,#REF!,2,0),"")))</f>
        <v>ACO CA-60, 4,2 MM, OU 5,0 MM, OU 6,0 MM, OU 7,0 MM, VERGALHAO</v>
      </c>
      <c r="E438" s="283" t="str">
        <f>IF($B438="",IFERROR(VLOOKUP($A438,SERVIÇOS!$A:$F,3,0),IFERROR(VLOOKUP($A438,$C:$J,3,0),"")),IFERROR(VLOOKUP($B438,INSUMOS!$A:$D,3,0),IFERROR(VLOOKUP($B438,#REF!,5,0),"")))</f>
        <v xml:space="preserve">KG    </v>
      </c>
      <c r="F438" s="284">
        <v>0.5</v>
      </c>
      <c r="G438" s="285">
        <f>IF($B438="",IFERROR(VLOOKUP($A438,SERVIÇOS!$A:$F,6,0),IFERROR(VLOOKUP($A438,$C:$J,8,0),"")),IFERROR(VLOOKUP($B438,INSUMOS!$A:$D,4,0),IFERROR(VLOOKUP($B438,#REF!,9,0),"")))</f>
        <v>9.26</v>
      </c>
      <c r="H438" s="286">
        <f>ROUND(IF($B438="",IFERROR(VLOOKUP($A438,SERVIÇOS!$A:$F,4,0),IFERROR(VLOOKUP($A438,$C:$J,6,0),)),IFERROR(VLOOKUP($B438,INSUMOS!$A:$D,4,0),IFERROR(VLOOKUP($B438,#REF!,9,0),)))*$F438,2)</f>
        <v>4.63</v>
      </c>
      <c r="I438" s="286">
        <f>ROUND(IF($B438="",IFERROR(VLOOKUP($A438,SERVIÇOS!$A:$F,5,0),IFERROR(VLOOKUP($A438,$C:$J,7,0),)),0)*$F438,2)</f>
        <v>0</v>
      </c>
      <c r="J438" s="287">
        <f t="shared" si="6"/>
        <v>4.63</v>
      </c>
      <c r="K438" s="288"/>
      <c r="M438" s="455" t="s">
        <v>4131</v>
      </c>
    </row>
    <row r="439" spans="1:13">
      <c r="A439" s="279"/>
      <c r="B439" s="280">
        <v>1106</v>
      </c>
      <c r="C439" s="281"/>
      <c r="D439" s="282" t="str">
        <f>IF($B439="",IFERROR(VLOOKUP($A439,SERVIÇOS!$A:$F,2,0),IFERROR(VLOOKUP($A439,$C:$J,2,0),"")),IFERROR(VLOOKUP($B439,INSUMOS!$A:$D,2,0),IFERROR(VLOOKUP($B439,#REF!,2,0),"")))</f>
        <v>CAL HIDRATADA CH-I PARA ARGAMASSAS</v>
      </c>
      <c r="E439" s="283" t="str">
        <f>IF($B439="",IFERROR(VLOOKUP($A439,SERVIÇOS!$A:$F,3,0),IFERROR(VLOOKUP($A439,$C:$J,3,0),"")),IFERROR(VLOOKUP($B439,INSUMOS!$A:$D,3,0),IFERROR(VLOOKUP($B439,#REF!,5,0),"")))</f>
        <v xml:space="preserve">KG    </v>
      </c>
      <c r="F439" s="284">
        <v>5.78</v>
      </c>
      <c r="G439" s="285">
        <f>IF($B439="",IFERROR(VLOOKUP($A439,SERVIÇOS!$A:$F,6,0),IFERROR(VLOOKUP($A439,$C:$J,8,0),"")),IFERROR(VLOOKUP($B439,INSUMOS!$A:$D,4,0),IFERROR(VLOOKUP($B439,#REF!,9,0),"")))</f>
        <v>0.6</v>
      </c>
      <c r="H439" s="286">
        <f>ROUND(IF($B439="",IFERROR(VLOOKUP($A439,SERVIÇOS!$A:$F,4,0),IFERROR(VLOOKUP($A439,$C:$J,6,0),)),IFERROR(VLOOKUP($B439,INSUMOS!$A:$D,4,0),IFERROR(VLOOKUP($B439,#REF!,9,0),)))*$F439,2)</f>
        <v>3.47</v>
      </c>
      <c r="I439" s="286">
        <f>ROUND(IF($B439="",IFERROR(VLOOKUP($A439,SERVIÇOS!$A:$F,5,0),IFERROR(VLOOKUP($A439,$C:$J,7,0),)),0)*$F439,2)</f>
        <v>0</v>
      </c>
      <c r="J439" s="287">
        <f t="shared" si="6"/>
        <v>3.47</v>
      </c>
      <c r="K439" s="288"/>
    </row>
    <row r="440" spans="1:13" ht="30">
      <c r="A440" s="279"/>
      <c r="B440" s="280">
        <v>370</v>
      </c>
      <c r="C440" s="281"/>
      <c r="D440" s="282" t="str">
        <f>IF($B440="",IFERROR(VLOOKUP($A440,SERVIÇOS!$A:$F,2,0),IFERROR(VLOOKUP($A440,$C:$J,2,0),"")),IFERROR(VLOOKUP($B440,INSUMOS!$A:$D,2,0),IFERROR(VLOOKUP($B440,#REF!,2,0),"")))</f>
        <v>AREIA MEDIA - POSTO JAZIDA/FORNECEDOR (RETIRADO NA JAZIDA, SEM TRANSPORTE)</v>
      </c>
      <c r="E440" s="283" t="str">
        <f>IF($B440="",IFERROR(VLOOKUP($A440,SERVIÇOS!$A:$F,3,0),IFERROR(VLOOKUP($A440,$C:$J,3,0),"")),IFERROR(VLOOKUP($B440,INSUMOS!$A:$D,3,0),IFERROR(VLOOKUP($B440,#REF!,5,0),"")))</f>
        <v xml:space="preserve">M3    </v>
      </c>
      <c r="F440" s="284">
        <v>7.0000000000000007E-2</v>
      </c>
      <c r="G440" s="285">
        <f>IF($B440="",IFERROR(VLOOKUP($A440,SERVIÇOS!$A:$F,6,0),IFERROR(VLOOKUP($A440,$C:$J,8,0),"")),IFERROR(VLOOKUP($B440,INSUMOS!$A:$D,4,0),IFERROR(VLOOKUP($B440,#REF!,9,0),"")))</f>
        <v>76.75</v>
      </c>
      <c r="H440" s="286">
        <f>ROUND(IF($B440="",IFERROR(VLOOKUP($A440,SERVIÇOS!$A:$F,4,0),IFERROR(VLOOKUP($A440,$C:$J,6,0),)),IFERROR(VLOOKUP($B440,INSUMOS!$A:$D,4,0),IFERROR(VLOOKUP($B440,#REF!,9,0),)))*$F440,2)</f>
        <v>5.37</v>
      </c>
      <c r="I440" s="286">
        <f>ROUND(IF($B440="",IFERROR(VLOOKUP($A440,SERVIÇOS!$A:$F,5,0),IFERROR(VLOOKUP($A440,$C:$J,7,0),)),0)*$F440,2)</f>
        <v>0</v>
      </c>
      <c r="J440" s="287">
        <f t="shared" si="6"/>
        <v>5.37</v>
      </c>
      <c r="K440" s="288"/>
    </row>
    <row r="441" spans="1:13" ht="30">
      <c r="A441" s="279"/>
      <c r="B441" s="280">
        <v>367</v>
      </c>
      <c r="C441" s="281"/>
      <c r="D441" s="282" t="str">
        <f>IF($B441="",IFERROR(VLOOKUP($A441,SERVIÇOS!$A:$F,2,0),IFERROR(VLOOKUP($A441,$C:$J,2,0),"")),IFERROR(VLOOKUP($B441,INSUMOS!$A:$D,2,0),IFERROR(VLOOKUP($B441,#REF!,2,0),"")))</f>
        <v>AREIA GROSSA - POSTO JAZIDA/FORNECEDOR (RETIRADO NA JAZIDA, SEM TRANSPORTE)</v>
      </c>
      <c r="E441" s="283" t="str">
        <f>IF($B441="",IFERROR(VLOOKUP($A441,SERVIÇOS!$A:$F,3,0),IFERROR(VLOOKUP($A441,$C:$J,3,0),"")),IFERROR(VLOOKUP($B441,INSUMOS!$A:$D,3,0),IFERROR(VLOOKUP($B441,#REF!,5,0),"")))</f>
        <v xml:space="preserve">M3    </v>
      </c>
      <c r="F441" s="284">
        <v>5.0400000000000002E-3</v>
      </c>
      <c r="G441" s="285">
        <f>IF($B441="",IFERROR(VLOOKUP($A441,SERVIÇOS!$A:$F,6,0),IFERROR(VLOOKUP($A441,$C:$J,8,0),"")),IFERROR(VLOOKUP($B441,INSUMOS!$A:$D,4,0),IFERROR(VLOOKUP($B441,#REF!,9,0),"")))</f>
        <v>77.75</v>
      </c>
      <c r="H441" s="286">
        <f>ROUND(IF($B441="",IFERROR(VLOOKUP($A441,SERVIÇOS!$A:$F,4,0),IFERROR(VLOOKUP($A441,$C:$J,6,0),)),IFERROR(VLOOKUP($B441,INSUMOS!$A:$D,4,0),IFERROR(VLOOKUP($B441,#REF!,9,0),)))*$F441,2)</f>
        <v>0.39</v>
      </c>
      <c r="I441" s="286">
        <f>ROUND(IF($B441="",IFERROR(VLOOKUP($A441,SERVIÇOS!$A:$F,5,0),IFERROR(VLOOKUP($A441,$C:$J,7,0),)),0)*$F441,2)</f>
        <v>0</v>
      </c>
      <c r="J441" s="287">
        <f t="shared" si="6"/>
        <v>0.39</v>
      </c>
      <c r="K441" s="288"/>
    </row>
    <row r="442" spans="1:13">
      <c r="A442" s="279"/>
      <c r="B442" s="280">
        <v>1379</v>
      </c>
      <c r="C442" s="281"/>
      <c r="D442" s="282" t="str">
        <f>IF($B442="",IFERROR(VLOOKUP($A442,SERVIÇOS!$A:$F,2,0),IFERROR(VLOOKUP($A442,$C:$J,2,0),"")),IFERROR(VLOOKUP($B442,INSUMOS!$A:$D,2,0),IFERROR(VLOOKUP($B442,#REF!,2,0),"")))</f>
        <v>CIMENTO PORTLAND COMPOSTO CP II-32</v>
      </c>
      <c r="E442" s="283" t="str">
        <f>IF($B442="",IFERROR(VLOOKUP($A442,SERVIÇOS!$A:$F,3,0),IFERROR(VLOOKUP($A442,$C:$J,3,0),"")),IFERROR(VLOOKUP($B442,INSUMOS!$A:$D,3,0),IFERROR(VLOOKUP($B442,#REF!,5,0),"")))</f>
        <v xml:space="preserve">KG    </v>
      </c>
      <c r="F442" s="284">
        <v>16.47</v>
      </c>
      <c r="G442" s="285">
        <f>IF($B442="",IFERROR(VLOOKUP($A442,SERVIÇOS!$A:$F,6,0),IFERROR(VLOOKUP($A442,$C:$J,8,0),"")),IFERROR(VLOOKUP($B442,INSUMOS!$A:$D,4,0),IFERROR(VLOOKUP($B442,#REF!,9,0),"")))</f>
        <v>0.6</v>
      </c>
      <c r="H442" s="286">
        <f>ROUND(IF($B442="",IFERROR(VLOOKUP($A442,SERVIÇOS!$A:$F,4,0),IFERROR(VLOOKUP($A442,$C:$J,6,0),)),IFERROR(VLOOKUP($B442,INSUMOS!$A:$D,4,0),IFERROR(VLOOKUP($B442,#REF!,9,0),)))*$F442,2)</f>
        <v>9.8800000000000008</v>
      </c>
      <c r="I442" s="286">
        <f>ROUND(IF($B442="",IFERROR(VLOOKUP($A442,SERVIÇOS!$A:$F,5,0),IFERROR(VLOOKUP($A442,$C:$J,7,0),)),0)*$F442,2)</f>
        <v>0</v>
      </c>
      <c r="J442" s="287">
        <f t="shared" si="6"/>
        <v>9.8800000000000008</v>
      </c>
      <c r="K442" s="288"/>
    </row>
    <row r="443" spans="1:13" ht="30">
      <c r="A443" s="279"/>
      <c r="B443" s="280">
        <v>1358</v>
      </c>
      <c r="C443" s="281"/>
      <c r="D443" s="282" t="str">
        <f>IF($B443="",IFERROR(VLOOKUP($A443,SERVIÇOS!$A:$F,2,0),IFERROR(VLOOKUP($A443,$C:$J,2,0),"")),IFERROR(VLOOKUP($B443,INSUMOS!$A:$D,2,0),IFERROR(VLOOKUP($B443,#REF!,2,0),"")))</f>
        <v>CHAPA/PAINEL DE MADEIRA COMPENSADA RESINADA (MADEIRITE RESINADO ROSA) PARA FORMA DE CONCRETO, DE 2200 x 1100 MM, E = 17 MM</v>
      </c>
      <c r="E443" s="283" t="str">
        <f>IF($B443="",IFERROR(VLOOKUP($A443,SERVIÇOS!$A:$F,3,0),IFERROR(VLOOKUP($A443,$C:$J,3,0),"")),IFERROR(VLOOKUP($B443,INSUMOS!$A:$D,3,0),IFERROR(VLOOKUP($B443,#REF!,5,0),"")))</f>
        <v xml:space="preserve">M2    </v>
      </c>
      <c r="F443" s="284">
        <v>0.08</v>
      </c>
      <c r="G443" s="285">
        <f>IF($B443="",IFERROR(VLOOKUP($A443,SERVIÇOS!$A:$F,6,0),IFERROR(VLOOKUP($A443,$C:$J,8,0),"")),IFERROR(VLOOKUP($B443,INSUMOS!$A:$D,4,0),IFERROR(VLOOKUP($B443,#REF!,9,0),"")))</f>
        <v>45.9</v>
      </c>
      <c r="H443" s="286">
        <f>ROUND(IF($B443="",IFERROR(VLOOKUP($A443,SERVIÇOS!$A:$F,4,0),IFERROR(VLOOKUP($A443,$C:$J,6,0),)),IFERROR(VLOOKUP($B443,INSUMOS!$A:$D,4,0),IFERROR(VLOOKUP($B443,#REF!,9,0),)))*$F443,2)</f>
        <v>3.67</v>
      </c>
      <c r="I443" s="286">
        <f>ROUND(IF($B443="",IFERROR(VLOOKUP($A443,SERVIÇOS!$A:$F,5,0),IFERROR(VLOOKUP($A443,$C:$J,7,0),)),0)*$F443,2)</f>
        <v>0</v>
      </c>
      <c r="J443" s="287">
        <f t="shared" si="6"/>
        <v>3.67</v>
      </c>
      <c r="K443" s="288"/>
    </row>
    <row r="444" spans="1:13">
      <c r="A444" s="279"/>
      <c r="B444" s="280">
        <v>7258</v>
      </c>
      <c r="C444" s="281"/>
      <c r="D444" s="282" t="str">
        <f>IF($B444="",IFERROR(VLOOKUP($A444,SERVIÇOS!$A:$F,2,0),IFERROR(VLOOKUP($A444,$C:$J,2,0),"")),IFERROR(VLOOKUP($B444,INSUMOS!$A:$D,2,0),IFERROR(VLOOKUP($B444,#REF!,2,0),"")))</f>
        <v>TIJOLO CERAMICO MACICO COMUM *5 X 10 X 20* CM (L X A X C)</v>
      </c>
      <c r="E444" s="283" t="str">
        <f>IF($B444="",IFERROR(VLOOKUP($A444,SERVIÇOS!$A:$F,3,0),IFERROR(VLOOKUP($A444,$C:$J,3,0),"")),IFERROR(VLOOKUP($B444,INSUMOS!$A:$D,3,0),IFERROR(VLOOKUP($B444,#REF!,5,0),"")))</f>
        <v xml:space="preserve">UN    </v>
      </c>
      <c r="F444" s="284">
        <v>40</v>
      </c>
      <c r="G444" s="285">
        <f>IF($B444="",IFERROR(VLOOKUP($A444,SERVIÇOS!$A:$F,6,0),IFERROR(VLOOKUP($A444,$C:$J,8,0),"")),IFERROR(VLOOKUP($B444,INSUMOS!$A:$D,4,0),IFERROR(VLOOKUP($B444,#REF!,9,0),"")))</f>
        <v>0.68</v>
      </c>
      <c r="H444" s="286">
        <f>ROUND(IF($B444="",IFERROR(VLOOKUP($A444,SERVIÇOS!$A:$F,4,0),IFERROR(VLOOKUP($A444,$C:$J,6,0),)),IFERROR(VLOOKUP($B444,INSUMOS!$A:$D,4,0),IFERROR(VLOOKUP($B444,#REF!,9,0),)))*$F444,2)</f>
        <v>27.2</v>
      </c>
      <c r="I444" s="286">
        <f>ROUND(IF($B444="",IFERROR(VLOOKUP($A444,SERVIÇOS!$A:$F,5,0),IFERROR(VLOOKUP($A444,$C:$J,7,0),)),0)*$F444,2)</f>
        <v>0</v>
      </c>
      <c r="J444" s="287">
        <f t="shared" si="6"/>
        <v>27.2</v>
      </c>
      <c r="K444" s="288"/>
    </row>
    <row r="445" spans="1:13" s="3" customFormat="1" ht="31.5">
      <c r="A445" s="271"/>
      <c r="B445" s="271"/>
      <c r="C445" s="272" t="s">
        <v>344</v>
      </c>
      <c r="D445" s="273" t="s">
        <v>774</v>
      </c>
      <c r="E445" s="274" t="s">
        <v>709</v>
      </c>
      <c r="F445" s="275"/>
      <c r="G445" s="276"/>
      <c r="H445" s="277">
        <f>ROUND(SUM(H446:H451),2)</f>
        <v>3844.65</v>
      </c>
      <c r="I445" s="277">
        <f>ROUND(SUM(I446:I451),2)</f>
        <v>668.93</v>
      </c>
      <c r="J445" s="277">
        <f t="shared" si="6"/>
        <v>4513.58</v>
      </c>
      <c r="K445" s="290"/>
    </row>
    <row r="446" spans="1:13">
      <c r="A446" s="279">
        <v>88264</v>
      </c>
      <c r="B446" s="280"/>
      <c r="C446" s="281"/>
      <c r="D446" s="282" t="str">
        <f>IF($B446="",IFERROR(VLOOKUP($A446,SERVIÇOS!$A:$F,2,0),IFERROR(VLOOKUP($A446,$C:$J,2,0),"")),IFERROR(VLOOKUP($B446,INSUMOS!$A:$D,2,0),IFERROR(VLOOKUP($B446,#REF!,2,0),"")))</f>
        <v>ELETRICISTA COM ENCARGOS COMPLEMENTARES</v>
      </c>
      <c r="E446" s="283" t="str">
        <f>IF($B446="",IFERROR(VLOOKUP($A446,SERVIÇOS!$A:$F,3,0),IFERROR(VLOOKUP($A446,$C:$J,3,0),"")),IFERROR(VLOOKUP($B446,INSUMOS!$A:$D,3,0),IFERROR(VLOOKUP($B446,#REF!,5,0),"")))</f>
        <v>H</v>
      </c>
      <c r="F446" s="284">
        <v>16</v>
      </c>
      <c r="G446" s="285">
        <f>IF($B446="",IFERROR(VLOOKUP($A446,SERVIÇOS!$A:$F,6,0),IFERROR(VLOOKUP($A446,$C:$J,8,0),"")),IFERROR(VLOOKUP($B446,INSUMOS!$A:$D,4,0),IFERROR(VLOOKUP($B446,#REF!,9,0),"")))</f>
        <v>25.67</v>
      </c>
      <c r="H446" s="286">
        <f>ROUND(IF($B446="",IFERROR(VLOOKUP($A446,SERVIÇOS!$A:$F,4,0),IFERROR(VLOOKUP($A446,$C:$J,6,0),)),IFERROR(VLOOKUP($B446,INSUMOS!$A:$D,4,0),IFERROR(VLOOKUP($B446,#REF!,9,0),)))*$F446,2)</f>
        <v>106.56</v>
      </c>
      <c r="I446" s="286">
        <f>ROUND(IF($B446="",IFERROR(VLOOKUP($A446,SERVIÇOS!$A:$F,5,0),IFERROR(VLOOKUP($A446,$C:$J,7,0),)),0)*$F446,2)</f>
        <v>304.16000000000003</v>
      </c>
      <c r="J446" s="287">
        <f t="shared" si="6"/>
        <v>410.72</v>
      </c>
      <c r="K446" s="288"/>
    </row>
    <row r="447" spans="1:13">
      <c r="A447" s="279">
        <v>88309</v>
      </c>
      <c r="B447" s="280"/>
      <c r="C447" s="281"/>
      <c r="D447" s="282" t="str">
        <f>IF($B447="",IFERROR(VLOOKUP($A447,SERVIÇOS!$A:$F,2,0),IFERROR(VLOOKUP($A447,$C:$J,2,0),"")),IFERROR(VLOOKUP($B447,INSUMOS!$A:$D,2,0),IFERROR(VLOOKUP($B447,#REF!,2,0),"")))</f>
        <v>PEDREIRO COM ENCARGOS COMPLEMENTARES</v>
      </c>
      <c r="E447" s="283" t="str">
        <f>IF($B447="",IFERROR(VLOOKUP($A447,SERVIÇOS!$A:$F,3,0),IFERROR(VLOOKUP($A447,$C:$J,3,0),"")),IFERROR(VLOOKUP($B447,INSUMOS!$A:$D,3,0),IFERROR(VLOOKUP($B447,#REF!,5,0),"")))</f>
        <v>H</v>
      </c>
      <c r="F447" s="284">
        <v>4</v>
      </c>
      <c r="G447" s="285">
        <f>IF($B447="",IFERROR(VLOOKUP($A447,SERVIÇOS!$A:$F,6,0),IFERROR(VLOOKUP($A447,$C:$J,8,0),"")),IFERROR(VLOOKUP($B447,INSUMOS!$A:$D,4,0),IFERROR(VLOOKUP($B447,#REF!,9,0),"")))</f>
        <v>25.41</v>
      </c>
      <c r="H447" s="286">
        <f>ROUND(IF($B447="",IFERROR(VLOOKUP($A447,SERVIÇOS!$A:$F,4,0),IFERROR(VLOOKUP($A447,$C:$J,6,0),)),IFERROR(VLOOKUP($B447,INSUMOS!$A:$D,4,0),IFERROR(VLOOKUP($B447,#REF!,9,0),)))*$F447,2)</f>
        <v>26.56</v>
      </c>
      <c r="I447" s="286">
        <f>ROUND(IF($B447="",IFERROR(VLOOKUP($A447,SERVIÇOS!$A:$F,5,0),IFERROR(VLOOKUP($A447,$C:$J,7,0),)),0)*$F447,2)</f>
        <v>75.08</v>
      </c>
      <c r="J447" s="287">
        <f t="shared" si="6"/>
        <v>101.64</v>
      </c>
      <c r="K447" s="288"/>
    </row>
    <row r="448" spans="1:13">
      <c r="A448" s="279">
        <v>88316</v>
      </c>
      <c r="B448" s="280"/>
      <c r="C448" s="281"/>
      <c r="D448" s="282" t="str">
        <f>IF($B448="",IFERROR(VLOOKUP($A448,SERVIÇOS!$A:$F,2,0),IFERROR(VLOOKUP($A448,$C:$J,2,0),"")),IFERROR(VLOOKUP($B448,INSUMOS!$A:$D,2,0),IFERROR(VLOOKUP($B448,#REF!,2,0),"")))</f>
        <v>SERVENTE COM ENCARGOS COMPLEMENTARES</v>
      </c>
      <c r="E448" s="283" t="str">
        <f>IF($B448="",IFERROR(VLOOKUP($A448,SERVIÇOS!$A:$F,3,0),IFERROR(VLOOKUP($A448,$C:$J,3,0),"")),IFERROR(VLOOKUP($B448,INSUMOS!$A:$D,3,0),IFERROR(VLOOKUP($B448,#REF!,5,0),"")))</f>
        <v>H</v>
      </c>
      <c r="F448" s="284">
        <v>4</v>
      </c>
      <c r="G448" s="285">
        <f>IF($B448="",IFERROR(VLOOKUP($A448,SERVIÇOS!$A:$F,6,0),IFERROR(VLOOKUP($A448,$C:$J,8,0),"")),IFERROR(VLOOKUP($B448,INSUMOS!$A:$D,4,0),IFERROR(VLOOKUP($B448,#REF!,9,0),"")))</f>
        <v>19.78</v>
      </c>
      <c r="H448" s="286">
        <f>ROUND(IF($B448="",IFERROR(VLOOKUP($A448,SERVIÇOS!$A:$F,4,0),IFERROR(VLOOKUP($A448,$C:$J,6,0),)),IFERROR(VLOOKUP($B448,INSUMOS!$A:$D,4,0),IFERROR(VLOOKUP($B448,#REF!,9,0),)))*$F448,2)</f>
        <v>26.08</v>
      </c>
      <c r="I448" s="286">
        <f>ROUND(IF($B448="",IFERROR(VLOOKUP($A448,SERVIÇOS!$A:$F,5,0),IFERROR(VLOOKUP($A448,$C:$J,7,0),)),0)*$F448,2)</f>
        <v>53.04</v>
      </c>
      <c r="J448" s="287">
        <f t="shared" si="6"/>
        <v>79.12</v>
      </c>
      <c r="K448" s="288"/>
    </row>
    <row r="449" spans="1:11">
      <c r="A449" s="279">
        <v>88247</v>
      </c>
      <c r="B449" s="280"/>
      <c r="C449" s="281"/>
      <c r="D449" s="282" t="str">
        <f>IF($B449="",IFERROR(VLOOKUP($A449,SERVIÇOS!$A:$F,2,0),IFERROR(VLOOKUP($A449,$C:$J,2,0),"")),IFERROR(VLOOKUP($B449,INSUMOS!$A:$D,2,0),IFERROR(VLOOKUP($B449,#REF!,2,0),"")))</f>
        <v>AUXILIAR DE ELETRICISTA COM ENCARGOS COMPLEMENTARES</v>
      </c>
      <c r="E449" s="283" t="str">
        <f>IF($B449="",IFERROR(VLOOKUP($A449,SERVIÇOS!$A:$F,3,0),IFERROR(VLOOKUP($A449,$C:$J,3,0),"")),IFERROR(VLOOKUP($B449,INSUMOS!$A:$D,3,0),IFERROR(VLOOKUP($B449,#REF!,5,0),"")))</f>
        <v>H</v>
      </c>
      <c r="F449" s="284">
        <v>16</v>
      </c>
      <c r="G449" s="285">
        <f>IF($B449="",IFERROR(VLOOKUP($A449,SERVIÇOS!$A:$F,6,0),IFERROR(VLOOKUP($A449,$C:$J,8,0),"")),IFERROR(VLOOKUP($B449,INSUMOS!$A:$D,4,0),IFERROR(VLOOKUP($B449,#REF!,9,0),"")))</f>
        <v>20.03</v>
      </c>
      <c r="H449" s="286">
        <f>ROUND(IF($B449="",IFERROR(VLOOKUP($A449,SERVIÇOS!$A:$F,4,0),IFERROR(VLOOKUP($A449,$C:$J,6,0),)),IFERROR(VLOOKUP($B449,INSUMOS!$A:$D,4,0),IFERROR(VLOOKUP($B449,#REF!,9,0),)))*$F449,2)</f>
        <v>106.56</v>
      </c>
      <c r="I449" s="286">
        <f>ROUND(IF($B449="",IFERROR(VLOOKUP($A449,SERVIÇOS!$A:$F,5,0),IFERROR(VLOOKUP($A449,$C:$J,7,0),)),0)*$F449,2)</f>
        <v>213.92</v>
      </c>
      <c r="J449" s="287">
        <f t="shared" si="6"/>
        <v>320.48</v>
      </c>
      <c r="K449" s="288"/>
    </row>
    <row r="450" spans="1:11" ht="30">
      <c r="A450" s="279">
        <v>88629</v>
      </c>
      <c r="B450" s="280"/>
      <c r="C450" s="281"/>
      <c r="D450" s="282" t="str">
        <f>IF($B450="",IFERROR(VLOOKUP($A450,SERVIÇOS!$A:$F,2,0),IFERROR(VLOOKUP($A450,$C:$J,2,0),"")),IFERROR(VLOOKUP($B450,INSUMOS!$A:$D,2,0),IFERROR(VLOOKUP($B450,#REF!,2,0),"")))</f>
        <v>ARGAMASSA TRAÇO 1:3 (EM VOLUME DE CIMENTO E AREIA MÉDIA ÚMIDA), PREPARO MANUAL. AF_08/2019</v>
      </c>
      <c r="E450" s="283" t="str">
        <f>IF($B450="",IFERROR(VLOOKUP($A450,SERVIÇOS!$A:$F,3,0),IFERROR(VLOOKUP($A450,$C:$J,3,0),"")),IFERROR(VLOOKUP($B450,INSUMOS!$A:$D,3,0),IFERROR(VLOOKUP($B450,#REF!,5,0),"")))</f>
        <v>M3</v>
      </c>
      <c r="F450" s="284">
        <v>0.2</v>
      </c>
      <c r="G450" s="285">
        <f>IF($B450="",IFERROR(VLOOKUP($A450,SERVIÇOS!$A:$F,6,0),IFERROR(VLOOKUP($A450,$C:$J,8,0),"")),IFERROR(VLOOKUP($B450,INSUMOS!$A:$D,4,0),IFERROR(VLOOKUP($B450,#REF!,9,0),"")))</f>
        <v>541.4</v>
      </c>
      <c r="H450" s="286">
        <f>ROUND(IF($B450="",IFERROR(VLOOKUP($A450,SERVIÇOS!$A:$F,4,0),IFERROR(VLOOKUP($A450,$C:$J,6,0),)),IFERROR(VLOOKUP($B450,INSUMOS!$A:$D,4,0),IFERROR(VLOOKUP($B450,#REF!,9,0),)))*$F450,2)</f>
        <v>85.55</v>
      </c>
      <c r="I450" s="286">
        <f>ROUND(IF($B450="",IFERROR(VLOOKUP($A450,SERVIÇOS!$A:$F,5,0),IFERROR(VLOOKUP($A450,$C:$J,7,0),)),0)*$F450,2)</f>
        <v>22.73</v>
      </c>
      <c r="J450" s="287">
        <f t="shared" si="6"/>
        <v>108.28</v>
      </c>
      <c r="K450" s="288"/>
    </row>
    <row r="451" spans="1:11" ht="30">
      <c r="A451" s="279"/>
      <c r="B451" s="280">
        <v>12043</v>
      </c>
      <c r="C451" s="281"/>
      <c r="D451" s="282" t="str">
        <f>IF($B451="",IFERROR(VLOOKUP($A451,SERVIÇOS!$A:$F,2,0),IFERROR(VLOOKUP($A451,$C:$J,2,0),"")),IFERROR(VLOOKUP($B451,INSUMOS!$A:$D,2,0),IFERROR(VLOOKUP($B451,#REF!,2,0),"")))</f>
        <v>QUADRO DE DISTRIBUICAO COM BARRAMENTO TRIFASICO, DE EMBUTIR, EM CHAPA DE ACO GALVANIZADO, PARA 30 DISJUNTORES DIN, 225 A</v>
      </c>
      <c r="E451" s="283" t="str">
        <f>IF($B451="",IFERROR(VLOOKUP($A451,SERVIÇOS!$A:$F,3,0),IFERROR(VLOOKUP($A451,$C:$J,3,0),"")),IFERROR(VLOOKUP($B451,INSUMOS!$A:$D,3,0),IFERROR(VLOOKUP($B451,#REF!,5,0),"")))</f>
        <v xml:space="preserve">UN    </v>
      </c>
      <c r="F451" s="284">
        <v>2</v>
      </c>
      <c r="G451" s="285">
        <f>IF($B451="",IFERROR(VLOOKUP($A451,SERVIÇOS!$A:$F,6,0),IFERROR(VLOOKUP($A451,$C:$J,8,0),"")),IFERROR(VLOOKUP($B451,INSUMOS!$A:$D,4,0),IFERROR(VLOOKUP($B451,#REF!,9,0),"")))</f>
        <v>1746.67</v>
      </c>
      <c r="H451" s="286">
        <f>ROUND(IF($B451="",IFERROR(VLOOKUP($A451,SERVIÇOS!$A:$F,4,0),IFERROR(VLOOKUP($A451,$C:$J,6,0),)),IFERROR(VLOOKUP($B451,INSUMOS!$A:$D,4,0),IFERROR(VLOOKUP($B451,#REF!,9,0),)))*$F451,2)</f>
        <v>3493.34</v>
      </c>
      <c r="I451" s="286">
        <f>ROUND(IF($B451="",IFERROR(VLOOKUP($A451,SERVIÇOS!$A:$F,5,0),IFERROR(VLOOKUP($A451,$C:$J,7,0),)),0)*$F451,2)</f>
        <v>0</v>
      </c>
      <c r="J451" s="287">
        <f t="shared" si="6"/>
        <v>3493.34</v>
      </c>
      <c r="K451" s="288"/>
    </row>
    <row r="452" spans="1:11" s="3" customFormat="1" ht="157.5">
      <c r="A452" s="271"/>
      <c r="B452" s="271"/>
      <c r="C452" s="272" t="s">
        <v>365</v>
      </c>
      <c r="D452" s="273" t="s">
        <v>775</v>
      </c>
      <c r="E452" s="274" t="s">
        <v>709</v>
      </c>
      <c r="F452" s="275"/>
      <c r="G452" s="276"/>
      <c r="H452" s="277">
        <f>ROUND(SUM(H453:H455),2)</f>
        <v>202.44</v>
      </c>
      <c r="I452" s="277">
        <f>ROUND(SUM(I453:I455),2)</f>
        <v>38.42</v>
      </c>
      <c r="J452" s="277">
        <f t="shared" ref="J452:J515" si="8">H452+I452</f>
        <v>240.86</v>
      </c>
      <c r="K452" s="290"/>
    </row>
    <row r="453" spans="1:11">
      <c r="A453" s="279">
        <v>88264</v>
      </c>
      <c r="B453" s="280"/>
      <c r="C453" s="281"/>
      <c r="D453" s="282" t="str">
        <f>IF($B453="",IFERROR(VLOOKUP($A453,SERVIÇOS!$A:$F,2,0),IFERROR(VLOOKUP($A453,$C:$J,2,0),"")),IFERROR(VLOOKUP($B453,INSUMOS!$A:$D,2,0),IFERROR(VLOOKUP($B453,#REF!,2,0),"")))</f>
        <v>ELETRICISTA COM ENCARGOS COMPLEMENTARES</v>
      </c>
      <c r="E453" s="283" t="str">
        <f>IF($B453="",IFERROR(VLOOKUP($A453,SERVIÇOS!$A:$F,3,0),IFERROR(VLOOKUP($A453,$C:$J,3,0),"")),IFERROR(VLOOKUP($B453,INSUMOS!$A:$D,3,0),IFERROR(VLOOKUP($B453,#REF!,5,0),"")))</f>
        <v>H</v>
      </c>
      <c r="F453" s="284">
        <v>1.1000000000000001</v>
      </c>
      <c r="G453" s="285">
        <f>IF($B453="",IFERROR(VLOOKUP($A453,SERVIÇOS!$A:$F,6,0),IFERROR(VLOOKUP($A453,$C:$J,8,0),"")),IFERROR(VLOOKUP($B453,INSUMOS!$A:$D,4,0),IFERROR(VLOOKUP($B453,#REF!,9,0),"")))</f>
        <v>25.67</v>
      </c>
      <c r="H453" s="286">
        <f>ROUND(IF($B453="",IFERROR(VLOOKUP($A453,SERVIÇOS!$A:$F,4,0),IFERROR(VLOOKUP($A453,$C:$J,6,0),)),IFERROR(VLOOKUP($B453,INSUMOS!$A:$D,4,0),IFERROR(VLOOKUP($B453,#REF!,9,0),)))*$F453,2)</f>
        <v>7.33</v>
      </c>
      <c r="I453" s="286">
        <f>ROUND(IF($B453="",IFERROR(VLOOKUP($A453,SERVIÇOS!$A:$F,5,0),IFERROR(VLOOKUP($A453,$C:$J,7,0),)),0)*$F453,2)</f>
        <v>20.91</v>
      </c>
      <c r="J453" s="287">
        <f t="shared" si="8"/>
        <v>28.240000000000002</v>
      </c>
      <c r="K453" s="288"/>
    </row>
    <row r="454" spans="1:11">
      <c r="A454" s="279">
        <v>88247</v>
      </c>
      <c r="B454" s="280"/>
      <c r="C454" s="281"/>
      <c r="D454" s="282" t="str">
        <f>IF($B454="",IFERROR(VLOOKUP($A454,SERVIÇOS!$A:$F,2,0),IFERROR(VLOOKUP($A454,$C:$J,2,0),"")),IFERROR(VLOOKUP($B454,INSUMOS!$A:$D,2,0),IFERROR(VLOOKUP($B454,#REF!,2,0),"")))</f>
        <v>AUXILIAR DE ELETRICISTA COM ENCARGOS COMPLEMENTARES</v>
      </c>
      <c r="E454" s="283" t="str">
        <f>IF($B454="",IFERROR(VLOOKUP($A454,SERVIÇOS!$A:$F,3,0),IFERROR(VLOOKUP($A454,$C:$J,3,0),"")),IFERROR(VLOOKUP($B454,INSUMOS!$A:$D,3,0),IFERROR(VLOOKUP($B454,#REF!,5,0),"")))</f>
        <v>H</v>
      </c>
      <c r="F454" s="284">
        <v>0.55000000000000004</v>
      </c>
      <c r="G454" s="285">
        <f>IF($B454="",IFERROR(VLOOKUP($A454,SERVIÇOS!$A:$F,6,0),IFERROR(VLOOKUP($A454,$C:$J,8,0),"")),IFERROR(VLOOKUP($B454,INSUMOS!$A:$D,4,0),IFERROR(VLOOKUP($B454,#REF!,9,0),"")))</f>
        <v>20.03</v>
      </c>
      <c r="H454" s="286">
        <f>ROUND(IF($B454="",IFERROR(VLOOKUP($A454,SERVIÇOS!$A:$F,4,0),IFERROR(VLOOKUP($A454,$C:$J,6,0),)),IFERROR(VLOOKUP($B454,INSUMOS!$A:$D,4,0),IFERROR(VLOOKUP($B454,#REF!,9,0),)))*$F454,2)</f>
        <v>3.66</v>
      </c>
      <c r="I454" s="286">
        <f>ROUND(IF($B454="",IFERROR(VLOOKUP($A454,SERVIÇOS!$A:$F,5,0),IFERROR(VLOOKUP($A454,$C:$J,7,0),)),0)*$F454,2)</f>
        <v>7.35</v>
      </c>
      <c r="J454" s="287">
        <f t="shared" si="8"/>
        <v>11.01</v>
      </c>
      <c r="K454" s="288"/>
    </row>
    <row r="455" spans="1:11" ht="51" customHeight="1">
      <c r="A455" s="280">
        <v>97586</v>
      </c>
      <c r="B455" s="280"/>
      <c r="C455" s="281"/>
      <c r="D455" s="282" t="str">
        <f>IF($B455="",IFERROR(VLOOKUP($A455,SERVIÇOS!$A:$F,2,0),IFERROR(VLOOKUP($A455,$C:$J,2,0),"")),IFERROR(VLOOKUP($B455,INSUMOS!$A:$D,2,0),IFERROR(VLOOKUP($B455,#REF!,2,0),"")))</f>
        <v>LUMINÁRIA TIPO CALHA, DE SOBREPOR, COM 2 LÂMPADAS TUBULARES FLUORESCENTES DE 36 W, COM REATOR DE PARTIDA RÁPIDA - FORNECIMENTO E INSTALAÇÃO. AF_02/2020</v>
      </c>
      <c r="E455" s="283" t="str">
        <f>IF($B455="",IFERROR(VLOOKUP($A455,SERVIÇOS!$A:$F,3,0),IFERROR(VLOOKUP($A455,$C:$J,3,0),"")),IFERROR(VLOOKUP($B455,INSUMOS!$A:$D,3,0),IFERROR(VLOOKUP($B455,#REF!,5,0),"")))</f>
        <v>UN</v>
      </c>
      <c r="F455" s="284">
        <v>1</v>
      </c>
      <c r="G455" s="285">
        <f>IF($B455="",IFERROR(VLOOKUP($A455,SERVIÇOS!$A:$F,6,0),IFERROR(VLOOKUP($A455,$C:$J,8,0),"")),IFERROR(VLOOKUP($B455,INSUMOS!$A:$D,4,0),IFERROR(VLOOKUP($B455,#REF!,9,0),"")))</f>
        <v>201.61</v>
      </c>
      <c r="H455" s="286">
        <f>ROUND(IF($B455="",IFERROR(VLOOKUP($A455,SERVIÇOS!$A:$F,4,0),IFERROR(VLOOKUP($A455,$C:$J,6,0),)),IFERROR(VLOOKUP($B455,INSUMOS!$A:$D,4,0),IFERROR(VLOOKUP($B455,#REF!,9,0),)))*$F455,2)</f>
        <v>191.45</v>
      </c>
      <c r="I455" s="286">
        <f>ROUND(IF($B455="",IFERROR(VLOOKUP($A455,SERVIÇOS!$A:$F,5,0),IFERROR(VLOOKUP($A455,$C:$J,7,0),)),0)*$F455,2)</f>
        <v>10.16</v>
      </c>
      <c r="J455" s="287">
        <f t="shared" si="8"/>
        <v>201.60999999999999</v>
      </c>
      <c r="K455" s="288"/>
    </row>
    <row r="456" spans="1:11" s="3" customFormat="1" ht="78.75">
      <c r="A456" s="271"/>
      <c r="B456" s="271"/>
      <c r="C456" s="272" t="s">
        <v>367</v>
      </c>
      <c r="D456" s="273" t="s">
        <v>776</v>
      </c>
      <c r="E456" s="274" t="s">
        <v>709</v>
      </c>
      <c r="F456" s="275"/>
      <c r="G456" s="276"/>
      <c r="H456" s="277">
        <f>ROUND(SUM(H457:H459),2)</f>
        <v>204.77</v>
      </c>
      <c r="I456" s="277">
        <f>ROUND(SUM(I457:I459),2)</f>
        <v>42.54</v>
      </c>
      <c r="J456" s="277">
        <f t="shared" si="8"/>
        <v>247.31</v>
      </c>
      <c r="K456" s="290"/>
    </row>
    <row r="457" spans="1:11">
      <c r="A457" s="279">
        <v>88264</v>
      </c>
      <c r="B457" s="280"/>
      <c r="C457" s="281"/>
      <c r="D457" s="282" t="str">
        <f>IF($B457="",IFERROR(VLOOKUP($A457,SERVIÇOS!$A:$F,2,0),IFERROR(VLOOKUP($A457,$C:$J,2,0),"")),IFERROR(VLOOKUP($B457,INSUMOS!$A:$D,2,0),IFERROR(VLOOKUP($B457,#REF!,2,0),"")))</f>
        <v>ELETRICISTA COM ENCARGOS COMPLEMENTARES</v>
      </c>
      <c r="E457" s="283" t="str">
        <f>IF($B457="",IFERROR(VLOOKUP($A457,SERVIÇOS!$A:$F,3,0),IFERROR(VLOOKUP($A457,$C:$J,3,0),"")),IFERROR(VLOOKUP($B457,INSUMOS!$A:$D,3,0),IFERROR(VLOOKUP($B457,#REF!,5,0),"")))</f>
        <v>H</v>
      </c>
      <c r="F457" s="284">
        <v>1</v>
      </c>
      <c r="G457" s="285">
        <f>IF($B457="",IFERROR(VLOOKUP($A457,SERVIÇOS!$A:$F,6,0),IFERROR(VLOOKUP($A457,$C:$J,8,0),"")),IFERROR(VLOOKUP($B457,INSUMOS!$A:$D,4,0),IFERROR(VLOOKUP($B457,#REF!,9,0),"")))</f>
        <v>25.67</v>
      </c>
      <c r="H457" s="286">
        <f>ROUND(IF($B457="",IFERROR(VLOOKUP($A457,SERVIÇOS!$A:$F,4,0),IFERROR(VLOOKUP($A457,$C:$J,6,0),)),IFERROR(VLOOKUP($B457,INSUMOS!$A:$D,4,0),IFERROR(VLOOKUP($B457,#REF!,9,0),)))*$F457,2)</f>
        <v>6.66</v>
      </c>
      <c r="I457" s="286">
        <f>ROUND(IF($B457="",IFERROR(VLOOKUP($A457,SERVIÇOS!$A:$F,5,0),IFERROR(VLOOKUP($A457,$C:$J,7,0),)),0)*$F457,2)</f>
        <v>19.010000000000002</v>
      </c>
      <c r="J457" s="287">
        <f t="shared" si="8"/>
        <v>25.67</v>
      </c>
      <c r="K457" s="288"/>
    </row>
    <row r="458" spans="1:11">
      <c r="A458" s="279">
        <v>88247</v>
      </c>
      <c r="B458" s="280"/>
      <c r="C458" s="281"/>
      <c r="D458" s="282" t="str">
        <f>IF($B458="",IFERROR(VLOOKUP($A458,SERVIÇOS!$A:$F,2,0),IFERROR(VLOOKUP($A458,$C:$J,2,0),"")),IFERROR(VLOOKUP($B458,INSUMOS!$A:$D,2,0),IFERROR(VLOOKUP($B458,#REF!,2,0),"")))</f>
        <v>AUXILIAR DE ELETRICISTA COM ENCARGOS COMPLEMENTARES</v>
      </c>
      <c r="E458" s="283" t="str">
        <f>IF($B458="",IFERROR(VLOOKUP($A458,SERVIÇOS!$A:$F,3,0),IFERROR(VLOOKUP($A458,$C:$J,3,0),"")),IFERROR(VLOOKUP($B458,INSUMOS!$A:$D,3,0),IFERROR(VLOOKUP($B458,#REF!,5,0),"")))</f>
        <v>H</v>
      </c>
      <c r="F458" s="284">
        <v>1</v>
      </c>
      <c r="G458" s="285">
        <f>IF($B458="",IFERROR(VLOOKUP($A458,SERVIÇOS!$A:$F,6,0),IFERROR(VLOOKUP($A458,$C:$J,8,0),"")),IFERROR(VLOOKUP($B458,INSUMOS!$A:$D,4,0),IFERROR(VLOOKUP($B458,#REF!,9,0),"")))</f>
        <v>20.03</v>
      </c>
      <c r="H458" s="286">
        <f>ROUND(IF($B458="",IFERROR(VLOOKUP($A458,SERVIÇOS!$A:$F,4,0),IFERROR(VLOOKUP($A458,$C:$J,6,0),)),IFERROR(VLOOKUP($B458,INSUMOS!$A:$D,4,0),IFERROR(VLOOKUP($B458,#REF!,9,0),)))*$F458,2)</f>
        <v>6.66</v>
      </c>
      <c r="I458" s="286">
        <f>ROUND(IF($B458="",IFERROR(VLOOKUP($A458,SERVIÇOS!$A:$F,5,0),IFERROR(VLOOKUP($A458,$C:$J,7,0),)),0)*$F458,2)</f>
        <v>13.37</v>
      </c>
      <c r="J458" s="287">
        <f t="shared" si="8"/>
        <v>20.03</v>
      </c>
      <c r="K458" s="288"/>
    </row>
    <row r="459" spans="1:11" ht="45">
      <c r="A459" s="279">
        <v>97586</v>
      </c>
      <c r="B459" s="280"/>
      <c r="C459" s="281"/>
      <c r="D459" s="282" t="str">
        <f>IF($B459="",IFERROR(VLOOKUP($A459,SERVIÇOS!$A:$F,2,0),IFERROR(VLOOKUP($A459,$C:$J,2,0),"")),IFERROR(VLOOKUP($B459,INSUMOS!$A:$D,2,0),IFERROR(VLOOKUP($B459,#REF!,2,0),"")))</f>
        <v>LUMINÁRIA TIPO CALHA, DE SOBREPOR, COM 2 LÂMPADAS TUBULARES FLUORESCENTES DE 36 W, COM REATOR DE PARTIDA RÁPIDA - FORNECIMENTO E INSTALAÇÃO. AF_02/2020</v>
      </c>
      <c r="E459" s="283" t="str">
        <f>IF($B459="",IFERROR(VLOOKUP($A459,SERVIÇOS!$A:$F,3,0),IFERROR(VLOOKUP($A459,$C:$J,3,0),"")),IFERROR(VLOOKUP($B459,INSUMOS!$A:$D,3,0),IFERROR(VLOOKUP($B459,#REF!,5,0),"")))</f>
        <v>UN</v>
      </c>
      <c r="F459" s="284">
        <v>1</v>
      </c>
      <c r="G459" s="285">
        <f>IF($B459="",IFERROR(VLOOKUP($A459,SERVIÇOS!$A:$F,6,0),IFERROR(VLOOKUP($A459,$C:$J,8,0),"")),IFERROR(VLOOKUP($B459,INSUMOS!$A:$D,4,0),IFERROR(VLOOKUP($B459,#REF!,9,0),"")))</f>
        <v>201.61</v>
      </c>
      <c r="H459" s="286">
        <f>ROUND(IF($B459="",IFERROR(VLOOKUP($A459,SERVIÇOS!$A:$F,4,0),IFERROR(VLOOKUP($A459,$C:$J,6,0),)),IFERROR(VLOOKUP($B459,INSUMOS!$A:$D,4,0),IFERROR(VLOOKUP($B459,#REF!,9,0),)))*$F459,2)</f>
        <v>191.45</v>
      </c>
      <c r="I459" s="286">
        <f>ROUND(IF($B459="",IFERROR(VLOOKUP($A459,SERVIÇOS!$A:$F,5,0),IFERROR(VLOOKUP($A459,$C:$J,7,0),)),0)*$F459,2)</f>
        <v>10.16</v>
      </c>
      <c r="J459" s="287">
        <f t="shared" si="8"/>
        <v>201.60999999999999</v>
      </c>
      <c r="K459" s="288"/>
    </row>
    <row r="460" spans="1:11" s="3" customFormat="1" ht="31.5">
      <c r="A460" s="271"/>
      <c r="B460" s="271"/>
      <c r="C460" s="272" t="s">
        <v>369</v>
      </c>
      <c r="D460" s="273" t="s">
        <v>777</v>
      </c>
      <c r="E460" s="274" t="s">
        <v>709</v>
      </c>
      <c r="F460" s="275"/>
      <c r="G460" s="276"/>
      <c r="H460" s="277">
        <f>ROUND(SUM(H461:H464),2)</f>
        <v>103.98</v>
      </c>
      <c r="I460" s="277">
        <f>ROUND(SUM(I461:I464),2)</f>
        <v>25.91</v>
      </c>
      <c r="J460" s="277">
        <f t="shared" si="8"/>
        <v>129.89000000000001</v>
      </c>
      <c r="K460" s="290"/>
    </row>
    <row r="461" spans="1:11">
      <c r="A461" s="279">
        <v>88264</v>
      </c>
      <c r="B461" s="280"/>
      <c r="C461" s="281"/>
      <c r="D461" s="282" t="str">
        <f>IF($B461="",IFERROR(VLOOKUP($A461,SERVIÇOS!$A:$F,2,0),IFERROR(VLOOKUP($A461,$C:$J,2,0),"")),IFERROR(VLOOKUP($B461,INSUMOS!$A:$D,2,0),IFERROR(VLOOKUP($B461,#REF!,2,0),"")))</f>
        <v>ELETRICISTA COM ENCARGOS COMPLEMENTARES</v>
      </c>
      <c r="E461" s="283" t="str">
        <f>IF($B461="",IFERROR(VLOOKUP($A461,SERVIÇOS!$A:$F,3,0),IFERROR(VLOOKUP($A461,$C:$J,3,0),"")),IFERROR(VLOOKUP($B461,INSUMOS!$A:$D,3,0),IFERROR(VLOOKUP($B461,#REF!,5,0),"")))</f>
        <v>H</v>
      </c>
      <c r="F461" s="284">
        <v>0.8</v>
      </c>
      <c r="G461" s="285">
        <f>IF($B461="",IFERROR(VLOOKUP($A461,SERVIÇOS!$A:$F,6,0),IFERROR(VLOOKUP($A461,$C:$J,8,0),"")),IFERROR(VLOOKUP($B461,INSUMOS!$A:$D,4,0),IFERROR(VLOOKUP($B461,#REF!,9,0),"")))</f>
        <v>25.67</v>
      </c>
      <c r="H461" s="286">
        <f>ROUND(IF($B461="",IFERROR(VLOOKUP($A461,SERVIÇOS!$A:$F,4,0),IFERROR(VLOOKUP($A461,$C:$J,6,0),)),IFERROR(VLOOKUP($B461,INSUMOS!$A:$D,4,0),IFERROR(VLOOKUP($B461,#REF!,9,0),)))*$F461,2)</f>
        <v>5.33</v>
      </c>
      <c r="I461" s="286">
        <f>ROUND(IF($B461="",IFERROR(VLOOKUP($A461,SERVIÇOS!$A:$F,5,0),IFERROR(VLOOKUP($A461,$C:$J,7,0),)),0)*$F461,2)</f>
        <v>15.21</v>
      </c>
      <c r="J461" s="287">
        <f t="shared" si="8"/>
        <v>20.54</v>
      </c>
      <c r="K461" s="288"/>
    </row>
    <row r="462" spans="1:11">
      <c r="A462" s="279">
        <v>88247</v>
      </c>
      <c r="B462" s="280"/>
      <c r="C462" s="281"/>
      <c r="D462" s="282" t="str">
        <f>IF($B462="",IFERROR(VLOOKUP($A462,SERVIÇOS!$A:$F,2,0),IFERROR(VLOOKUP($A462,$C:$J,2,0),"")),IFERROR(VLOOKUP($B462,INSUMOS!$A:$D,2,0),IFERROR(VLOOKUP($B462,#REF!,2,0),"")))</f>
        <v>AUXILIAR DE ELETRICISTA COM ENCARGOS COMPLEMENTARES</v>
      </c>
      <c r="E462" s="283" t="str">
        <f>IF($B462="",IFERROR(VLOOKUP($A462,SERVIÇOS!$A:$F,3,0),IFERROR(VLOOKUP($A462,$C:$J,3,0),"")),IFERROR(VLOOKUP($B462,INSUMOS!$A:$D,3,0),IFERROR(VLOOKUP($B462,#REF!,5,0),"")))</f>
        <v>H</v>
      </c>
      <c r="F462" s="284">
        <v>0.8</v>
      </c>
      <c r="G462" s="285">
        <f>IF($B462="",IFERROR(VLOOKUP($A462,SERVIÇOS!$A:$F,6,0),IFERROR(VLOOKUP($A462,$C:$J,8,0),"")),IFERROR(VLOOKUP($B462,INSUMOS!$A:$D,4,0),IFERROR(VLOOKUP($B462,#REF!,9,0),"")))</f>
        <v>20.03</v>
      </c>
      <c r="H462" s="286">
        <f>ROUND(IF($B462="",IFERROR(VLOOKUP($A462,SERVIÇOS!$A:$F,4,0),IFERROR(VLOOKUP($A462,$C:$J,6,0),)),IFERROR(VLOOKUP($B462,INSUMOS!$A:$D,4,0),IFERROR(VLOOKUP($B462,#REF!,9,0),)))*$F462,2)</f>
        <v>5.33</v>
      </c>
      <c r="I462" s="286">
        <f>ROUND(IF($B462="",IFERROR(VLOOKUP($A462,SERVIÇOS!$A:$F,5,0),IFERROR(VLOOKUP($A462,$C:$J,7,0),)),0)*$F462,2)</f>
        <v>10.7</v>
      </c>
      <c r="J462" s="287">
        <f t="shared" si="8"/>
        <v>16.03</v>
      </c>
      <c r="K462" s="288"/>
    </row>
    <row r="463" spans="1:11" ht="30">
      <c r="A463" s="279"/>
      <c r="B463" s="280">
        <v>3803</v>
      </c>
      <c r="C463" s="281"/>
      <c r="D463" s="282" t="str">
        <f>IF($B463="",IFERROR(VLOOKUP($A463,SERVIÇOS!$A:$F,2,0),IFERROR(VLOOKUP($A463,$C:$J,2,0),"")),IFERROR(VLOOKUP($B463,INSUMOS!$A:$D,2,0),IFERROR(VLOOKUP($B463,#REF!,2,0),"")))</f>
        <v>LUMINARIA PLAFON REDONDO COM VIDRO FOSCO DIAMETRO *25* CM, PARA 1 LAMPADA, BASE E27, POTENCIA MAXIMA 40/60 W (NAO INCLUI LAMPADA)</v>
      </c>
      <c r="E463" s="283" t="str">
        <f>IF($B463="",IFERROR(VLOOKUP($A463,SERVIÇOS!$A:$F,3,0),IFERROR(VLOOKUP($A463,$C:$J,3,0),"")),IFERROR(VLOOKUP($B463,INSUMOS!$A:$D,3,0),IFERROR(VLOOKUP($B463,#REF!,5,0),"")))</f>
        <v xml:space="preserve">UN    </v>
      </c>
      <c r="F463" s="284">
        <v>1</v>
      </c>
      <c r="G463" s="285">
        <f>IF($B463="",IFERROR(VLOOKUP($A463,SERVIÇOS!$A:$F,6,0),IFERROR(VLOOKUP($A463,$C:$J,8,0),"")),IFERROR(VLOOKUP($B463,INSUMOS!$A:$D,4,0),IFERROR(VLOOKUP($B463,#REF!,9,0),"")))</f>
        <v>84.9</v>
      </c>
      <c r="H463" s="286">
        <f>ROUND(IF($B463="",IFERROR(VLOOKUP($A463,SERVIÇOS!$A:$F,4,0),IFERROR(VLOOKUP($A463,$C:$J,6,0),)),IFERROR(VLOOKUP($B463,INSUMOS!$A:$D,4,0),IFERROR(VLOOKUP($B463,#REF!,9,0),)))*$F463,2)</f>
        <v>84.9</v>
      </c>
      <c r="I463" s="286">
        <f>ROUND(IF($B463="",IFERROR(VLOOKUP($A463,SERVIÇOS!$A:$F,5,0),IFERROR(VLOOKUP($A463,$C:$J,7,0),)),0)*$F463,2)</f>
        <v>0</v>
      </c>
      <c r="J463" s="287">
        <f t="shared" si="8"/>
        <v>84.9</v>
      </c>
      <c r="K463" s="288"/>
    </row>
    <row r="464" spans="1:11">
      <c r="A464" s="279"/>
      <c r="B464" s="280">
        <v>38194</v>
      </c>
      <c r="C464" s="281"/>
      <c r="D464" s="282" t="str">
        <f>IF($B464="",IFERROR(VLOOKUP($A464,SERVIÇOS!$A:$F,2,0),IFERROR(VLOOKUP($A464,$C:$J,2,0),"")),IFERROR(VLOOKUP($B464,INSUMOS!$A:$D,2,0),IFERROR(VLOOKUP($B464,#REF!,2,0),"")))</f>
        <v>LAMPADA LED 10 W BIVOLT BRANCA, FORMATO TRADICIONAL (BASE E27)</v>
      </c>
      <c r="E464" s="283" t="str">
        <f>IF($B464="",IFERROR(VLOOKUP($A464,SERVIÇOS!$A:$F,3,0),IFERROR(VLOOKUP($A464,$C:$J,3,0),"")),IFERROR(VLOOKUP($B464,INSUMOS!$A:$D,3,0),IFERROR(VLOOKUP($B464,#REF!,5,0),"")))</f>
        <v xml:space="preserve">UN    </v>
      </c>
      <c r="F464" s="284">
        <v>1</v>
      </c>
      <c r="G464" s="285">
        <f>IF($B464="",IFERROR(VLOOKUP($A464,SERVIÇOS!$A:$F,6,0),IFERROR(VLOOKUP($A464,$C:$J,8,0),"")),IFERROR(VLOOKUP($B464,INSUMOS!$A:$D,4,0),IFERROR(VLOOKUP($B464,#REF!,9,0),"")))</f>
        <v>8.42</v>
      </c>
      <c r="H464" s="286">
        <f>ROUND(IF($B464="",IFERROR(VLOOKUP($A464,SERVIÇOS!$A:$F,4,0),IFERROR(VLOOKUP($A464,$C:$J,6,0),)),IFERROR(VLOOKUP($B464,INSUMOS!$A:$D,4,0),IFERROR(VLOOKUP($B464,#REF!,9,0),)))*$F464,2)</f>
        <v>8.42</v>
      </c>
      <c r="I464" s="286">
        <f>ROUND(IF($B464="",IFERROR(VLOOKUP($A464,SERVIÇOS!$A:$F,5,0),IFERROR(VLOOKUP($A464,$C:$J,7,0),)),0)*$F464,2)</f>
        <v>0</v>
      </c>
      <c r="J464" s="287">
        <f t="shared" si="8"/>
        <v>8.42</v>
      </c>
      <c r="K464" s="288"/>
    </row>
    <row r="465" spans="1:11" s="3" customFormat="1" ht="31.5">
      <c r="A465" s="271"/>
      <c r="B465" s="271"/>
      <c r="C465" s="272" t="s">
        <v>372</v>
      </c>
      <c r="D465" s="273" t="s">
        <v>778</v>
      </c>
      <c r="E465" s="274" t="s">
        <v>709</v>
      </c>
      <c r="F465" s="275"/>
      <c r="G465" s="276"/>
      <c r="H465" s="277">
        <f>ROUND(SUM(H466:H469),2)</f>
        <v>212.79</v>
      </c>
      <c r="I465" s="277">
        <f>ROUND(SUM(I466:I469),2)</f>
        <v>38.85</v>
      </c>
      <c r="J465" s="277">
        <f t="shared" si="8"/>
        <v>251.64</v>
      </c>
      <c r="K465" s="290"/>
    </row>
    <row r="466" spans="1:11">
      <c r="A466" s="279">
        <v>88264</v>
      </c>
      <c r="B466" s="280"/>
      <c r="C466" s="281"/>
      <c r="D466" s="282" t="str">
        <f>IF($B466="",IFERROR(VLOOKUP($A466,SERVIÇOS!$A:$F,2,0),IFERROR(VLOOKUP($A466,$C:$J,2,0),"")),IFERROR(VLOOKUP($B466,INSUMOS!$A:$D,2,0),IFERROR(VLOOKUP($B466,#REF!,2,0),"")))</f>
        <v>ELETRICISTA COM ENCARGOS COMPLEMENTARES</v>
      </c>
      <c r="E466" s="283" t="str">
        <f>IF($B466="",IFERROR(VLOOKUP($A466,SERVIÇOS!$A:$F,3,0),IFERROR(VLOOKUP($A466,$C:$J,3,0),"")),IFERROR(VLOOKUP($B466,INSUMOS!$A:$D,3,0),IFERROR(VLOOKUP($B466,#REF!,5,0),"")))</f>
        <v>H</v>
      </c>
      <c r="F466" s="284">
        <v>1.2</v>
      </c>
      <c r="G466" s="285">
        <f>IF($B466="",IFERROR(VLOOKUP($A466,SERVIÇOS!$A:$F,6,0),IFERROR(VLOOKUP($A466,$C:$J,8,0),"")),IFERROR(VLOOKUP($B466,INSUMOS!$A:$D,4,0),IFERROR(VLOOKUP($B466,#REF!,9,0),"")))</f>
        <v>25.67</v>
      </c>
      <c r="H466" s="286">
        <f>ROUND(IF($B466="",IFERROR(VLOOKUP($A466,SERVIÇOS!$A:$F,4,0),IFERROR(VLOOKUP($A466,$C:$J,6,0),)),IFERROR(VLOOKUP($B466,INSUMOS!$A:$D,4,0),IFERROR(VLOOKUP($B466,#REF!,9,0),)))*$F466,2)</f>
        <v>7.99</v>
      </c>
      <c r="I466" s="286">
        <f>ROUND(IF($B466="",IFERROR(VLOOKUP($A466,SERVIÇOS!$A:$F,5,0),IFERROR(VLOOKUP($A466,$C:$J,7,0),)),0)*$F466,2)</f>
        <v>22.81</v>
      </c>
      <c r="J466" s="287">
        <f t="shared" si="8"/>
        <v>30.799999999999997</v>
      </c>
      <c r="K466" s="288"/>
    </row>
    <row r="467" spans="1:11">
      <c r="A467" s="279">
        <v>88247</v>
      </c>
      <c r="B467" s="280"/>
      <c r="C467" s="281"/>
      <c r="D467" s="282" t="str">
        <f>IF($B467="",IFERROR(VLOOKUP($A467,SERVIÇOS!$A:$F,2,0),IFERROR(VLOOKUP($A467,$C:$J,2,0),"")),IFERROR(VLOOKUP($B467,INSUMOS!$A:$D,2,0),IFERROR(VLOOKUP($B467,#REF!,2,0),"")))</f>
        <v>AUXILIAR DE ELETRICISTA COM ENCARGOS COMPLEMENTARES</v>
      </c>
      <c r="E467" s="283" t="str">
        <f>IF($B467="",IFERROR(VLOOKUP($A467,SERVIÇOS!$A:$F,3,0),IFERROR(VLOOKUP($A467,$C:$J,3,0),"")),IFERROR(VLOOKUP($B467,INSUMOS!$A:$D,3,0),IFERROR(VLOOKUP($B467,#REF!,5,0),"")))</f>
        <v>H</v>
      </c>
      <c r="F467" s="284">
        <v>1.2</v>
      </c>
      <c r="G467" s="285">
        <f>IF($B467="",IFERROR(VLOOKUP($A467,SERVIÇOS!$A:$F,6,0),IFERROR(VLOOKUP($A467,$C:$J,8,0),"")),IFERROR(VLOOKUP($B467,INSUMOS!$A:$D,4,0),IFERROR(VLOOKUP($B467,#REF!,9,0),"")))</f>
        <v>20.03</v>
      </c>
      <c r="H467" s="286">
        <f>ROUND(IF($B467="",IFERROR(VLOOKUP($A467,SERVIÇOS!$A:$F,4,0),IFERROR(VLOOKUP($A467,$C:$J,6,0),)),IFERROR(VLOOKUP($B467,INSUMOS!$A:$D,4,0),IFERROR(VLOOKUP($B467,#REF!,9,0),)))*$F467,2)</f>
        <v>7.99</v>
      </c>
      <c r="I467" s="286">
        <f>ROUND(IF($B467="",IFERROR(VLOOKUP($A467,SERVIÇOS!$A:$F,5,0),IFERROR(VLOOKUP($A467,$C:$J,7,0),)),0)*$F467,2)</f>
        <v>16.04</v>
      </c>
      <c r="J467" s="287">
        <f t="shared" si="8"/>
        <v>24.03</v>
      </c>
      <c r="K467" s="288"/>
    </row>
    <row r="468" spans="1:11" ht="30">
      <c r="A468" s="279"/>
      <c r="B468" s="280">
        <v>2510</v>
      </c>
      <c r="C468" s="281"/>
      <c r="D468" s="282" t="str">
        <f>IF($B468="",IFERROR(VLOOKUP($A468,SERVIÇOS!$A:$F,2,0),IFERROR(VLOOKUP($A468,$C:$J,2,0),"")),IFERROR(VLOOKUP($B468,INSUMOS!$A:$D,2,0),IFERROR(VLOOKUP($B468,#REF!,2,0),"")))</f>
        <v>RELE FOTOELETRICO INTERNO E EXTERNO BIVOLT 1000 W, DE CONECTOR, SEM BASE</v>
      </c>
      <c r="E468" s="283" t="str">
        <f>IF($B468="",IFERROR(VLOOKUP($A468,SERVIÇOS!$A:$F,3,0),IFERROR(VLOOKUP($A468,$C:$J,3,0),"")),IFERROR(VLOOKUP($B468,INSUMOS!$A:$D,3,0),IFERROR(VLOOKUP($B468,#REF!,5,0),"")))</f>
        <v xml:space="preserve">UN    </v>
      </c>
      <c r="F468" s="284">
        <v>1</v>
      </c>
      <c r="G468" s="285">
        <f>IF($B468="",IFERROR(VLOOKUP($A468,SERVIÇOS!$A:$F,6,0),IFERROR(VLOOKUP($A468,$C:$J,8,0),"")),IFERROR(VLOOKUP($B468,INSUMOS!$A:$D,4,0),IFERROR(VLOOKUP($B468,#REF!,9,0),"")))</f>
        <v>48.65</v>
      </c>
      <c r="H468" s="286">
        <f>ROUND(IF($B468="",IFERROR(VLOOKUP($A468,SERVIÇOS!$A:$F,4,0),IFERROR(VLOOKUP($A468,$C:$J,6,0),)),IFERROR(VLOOKUP($B468,INSUMOS!$A:$D,4,0),IFERROR(VLOOKUP($B468,#REF!,9,0),)))*$F468,2)</f>
        <v>48.65</v>
      </c>
      <c r="I468" s="286">
        <f>ROUND(IF($B468="",IFERROR(VLOOKUP($A468,SERVIÇOS!$A:$F,5,0),IFERROR(VLOOKUP($A468,$C:$J,7,0),)),0)*$F468,2)</f>
        <v>0</v>
      </c>
      <c r="J468" s="287">
        <f t="shared" si="8"/>
        <v>48.65</v>
      </c>
      <c r="K468" s="288"/>
    </row>
    <row r="469" spans="1:11" ht="60">
      <c r="A469" s="279"/>
      <c r="B469" s="280">
        <v>12273</v>
      </c>
      <c r="C469" s="281"/>
      <c r="D469" s="282" t="str">
        <f>IF($B469="",IFERROR(VLOOKUP($A469,SERVIÇOS!$A:$F,2,0),IFERROR(VLOOKUP($A469,$C:$J,2,0),"")),IFERROR(VLOOKUP($B469,INSUMOS!$A:$D,2,0),IFERROR(VLOOKUP($B469,#REF!,2,0),"")))</f>
        <v>PROJETOR RETANGULAR FECHADO PARA LAMPADA VAPOR DE MERCURIO/SODIO 250 W A 500 W, CABECEIRAS EM ALUMINIO FUNDIDO, CORPO EM ALUMINIO ANODIZADO, PARA LAMPADA E40 FECHAMENTO EM VIDRO TEMPERADO.</v>
      </c>
      <c r="E469" s="283" t="str">
        <f>IF($B469="",IFERROR(VLOOKUP($A469,SERVIÇOS!$A:$F,3,0),IFERROR(VLOOKUP($A469,$C:$J,3,0),"")),IFERROR(VLOOKUP($B469,INSUMOS!$A:$D,3,0),IFERROR(VLOOKUP($B469,#REF!,5,0),"")))</f>
        <v xml:space="preserve">UN    </v>
      </c>
      <c r="F469" s="284">
        <v>1</v>
      </c>
      <c r="G469" s="285">
        <f>IF($B469="",IFERROR(VLOOKUP($A469,SERVIÇOS!$A:$F,6,0),IFERROR(VLOOKUP($A469,$C:$J,8,0),"")),IFERROR(VLOOKUP($B469,INSUMOS!$A:$D,4,0),IFERROR(VLOOKUP($B469,#REF!,9,0),"")))</f>
        <v>148.16</v>
      </c>
      <c r="H469" s="286">
        <f>ROUND(IF($B469="",IFERROR(VLOOKUP($A469,SERVIÇOS!$A:$F,4,0),IFERROR(VLOOKUP($A469,$C:$J,6,0),)),IFERROR(VLOOKUP($B469,INSUMOS!$A:$D,4,0),IFERROR(VLOOKUP($B469,#REF!,9,0),)))*$F469,2)</f>
        <v>148.16</v>
      </c>
      <c r="I469" s="286">
        <f>ROUND(IF($B469="",IFERROR(VLOOKUP($A469,SERVIÇOS!$A:$F,5,0),IFERROR(VLOOKUP($A469,$C:$J,7,0),)),0)*$F469,2)</f>
        <v>0</v>
      </c>
      <c r="J469" s="287">
        <f t="shared" si="8"/>
        <v>148.16</v>
      </c>
      <c r="K469" s="288"/>
    </row>
    <row r="470" spans="1:11" s="3" customFormat="1" ht="31.5">
      <c r="A470" s="271"/>
      <c r="B470" s="271"/>
      <c r="C470" s="272" t="s">
        <v>386</v>
      </c>
      <c r="D470" s="273" t="s">
        <v>779</v>
      </c>
      <c r="E470" s="274" t="s">
        <v>780</v>
      </c>
      <c r="F470" s="275"/>
      <c r="G470" s="276"/>
      <c r="H470" s="277">
        <f>ROUND(SUM(H471:H474),2)</f>
        <v>9.35</v>
      </c>
      <c r="I470" s="277">
        <f>ROUND(SUM(I471:I474),2)</f>
        <v>6.47</v>
      </c>
      <c r="J470" s="277">
        <f t="shared" si="8"/>
        <v>15.82</v>
      </c>
      <c r="K470" s="290"/>
    </row>
    <row r="471" spans="1:11">
      <c r="A471" s="279">
        <v>88247</v>
      </c>
      <c r="B471" s="280"/>
      <c r="C471" s="281"/>
      <c r="D471" s="282" t="str">
        <f>IF($B471="",IFERROR(VLOOKUP($A471,SERVIÇOS!$A:$F,2,0),IFERROR(VLOOKUP($A471,$C:$J,2,0),"")),IFERROR(VLOOKUP($B471,INSUMOS!$A:$D,2,0),IFERROR(VLOOKUP($B471,#REF!,2,0),"")))</f>
        <v>AUXILIAR DE ELETRICISTA COM ENCARGOS COMPLEMENTARES</v>
      </c>
      <c r="E471" s="283" t="str">
        <f>IF($B471="",IFERROR(VLOOKUP($A471,SERVIÇOS!$A:$F,3,0),IFERROR(VLOOKUP($A471,$C:$J,3,0),"")),IFERROR(VLOOKUP($B471,INSUMOS!$A:$D,3,0),IFERROR(VLOOKUP($B471,#REF!,5,0),"")))</f>
        <v>H</v>
      </c>
      <c r="F471" s="284">
        <v>0.2</v>
      </c>
      <c r="G471" s="285">
        <f>IF($B471="",IFERROR(VLOOKUP($A471,SERVIÇOS!$A:$F,6,0),IFERROR(VLOOKUP($A471,$C:$J,8,0),"")),IFERROR(VLOOKUP($B471,INSUMOS!$A:$D,4,0),IFERROR(VLOOKUP($B471,#REF!,9,0),"")))</f>
        <v>20.03</v>
      </c>
      <c r="H471" s="286">
        <f>ROUND(IF($B471="",IFERROR(VLOOKUP($A471,SERVIÇOS!$A:$F,4,0),IFERROR(VLOOKUP($A471,$C:$J,6,0),)),IFERROR(VLOOKUP($B471,INSUMOS!$A:$D,4,0),IFERROR(VLOOKUP($B471,#REF!,9,0),)))*$F471,2)</f>
        <v>1.33</v>
      </c>
      <c r="I471" s="286">
        <f>ROUND(IF($B471="",IFERROR(VLOOKUP($A471,SERVIÇOS!$A:$F,5,0),IFERROR(VLOOKUP($A471,$C:$J,7,0),)),0)*$F471,2)</f>
        <v>2.67</v>
      </c>
      <c r="J471" s="287">
        <f t="shared" si="8"/>
        <v>4</v>
      </c>
      <c r="K471" s="288"/>
    </row>
    <row r="472" spans="1:11">
      <c r="A472" s="279">
        <v>88264</v>
      </c>
      <c r="B472" s="280"/>
      <c r="C472" s="281"/>
      <c r="D472" s="282" t="str">
        <f>IF($B472="",IFERROR(VLOOKUP($A472,SERVIÇOS!$A:$F,2,0),IFERROR(VLOOKUP($A472,$C:$J,2,0),"")),IFERROR(VLOOKUP($B472,INSUMOS!$A:$D,2,0),IFERROR(VLOOKUP($B472,#REF!,2,0),"")))</f>
        <v>ELETRICISTA COM ENCARGOS COMPLEMENTARES</v>
      </c>
      <c r="E472" s="283" t="str">
        <f>IF($B472="",IFERROR(VLOOKUP($A472,SERVIÇOS!$A:$F,3,0),IFERROR(VLOOKUP($A472,$C:$J,3,0),"")),IFERROR(VLOOKUP($B472,INSUMOS!$A:$D,3,0),IFERROR(VLOOKUP($B472,#REF!,5,0),"")))</f>
        <v>H</v>
      </c>
      <c r="F472" s="284">
        <v>0.2</v>
      </c>
      <c r="G472" s="285">
        <f>IF($B472="",IFERROR(VLOOKUP($A472,SERVIÇOS!$A:$F,6,0),IFERROR(VLOOKUP($A472,$C:$J,8,0),"")),IFERROR(VLOOKUP($B472,INSUMOS!$A:$D,4,0),IFERROR(VLOOKUP($B472,#REF!,9,0),"")))</f>
        <v>25.67</v>
      </c>
      <c r="H472" s="286">
        <f>ROUND(IF($B472="",IFERROR(VLOOKUP($A472,SERVIÇOS!$A:$F,4,0),IFERROR(VLOOKUP($A472,$C:$J,6,0),)),IFERROR(VLOOKUP($B472,INSUMOS!$A:$D,4,0),IFERROR(VLOOKUP($B472,#REF!,9,0),)))*$F472,2)</f>
        <v>1.33</v>
      </c>
      <c r="I472" s="286">
        <f>ROUND(IF($B472="",IFERROR(VLOOKUP($A472,SERVIÇOS!$A:$F,5,0),IFERROR(VLOOKUP($A472,$C:$J,7,0),)),0)*$F472,2)</f>
        <v>3.8</v>
      </c>
      <c r="J472" s="287">
        <f t="shared" si="8"/>
        <v>5.13</v>
      </c>
      <c r="K472" s="288"/>
    </row>
    <row r="473" spans="1:11" ht="30">
      <c r="A473" s="279"/>
      <c r="B473" s="280">
        <v>38092</v>
      </c>
      <c r="C473" s="281"/>
      <c r="D473" s="282" t="str">
        <f>IF($B473="",IFERROR(VLOOKUP($A473,SERVIÇOS!$A:$F,2,0),IFERROR(VLOOKUP($A473,$C:$J,2,0),"")),IFERROR(VLOOKUP($B473,INSUMOS!$A:$D,2,0),IFERROR(VLOOKUP($B473,#REF!,2,0),"")))</f>
        <v>ESPELHO / PLACA DE 1 POSTO 4" X 2", PARA INSTALACAO DE TOMADAS E INTERRUPTORES</v>
      </c>
      <c r="E473" s="283" t="str">
        <f>IF($B473="",IFERROR(VLOOKUP($A473,SERVIÇOS!$A:$F,3,0),IFERROR(VLOOKUP($A473,$C:$J,3,0),"")),IFERROR(VLOOKUP($B473,INSUMOS!$A:$D,3,0),IFERROR(VLOOKUP($B473,#REF!,5,0),"")))</f>
        <v xml:space="preserve">UN    </v>
      </c>
      <c r="F473" s="284">
        <v>1</v>
      </c>
      <c r="G473" s="285">
        <f>IF($B473="",IFERROR(VLOOKUP($A473,SERVIÇOS!$A:$F,6,0),IFERROR(VLOOKUP($A473,$C:$J,8,0),"")),IFERROR(VLOOKUP($B473,INSUMOS!$A:$D,4,0),IFERROR(VLOOKUP($B473,#REF!,9,0),"")))</f>
        <v>3.08</v>
      </c>
      <c r="H473" s="286">
        <f>ROUND(IF($B473="",IFERROR(VLOOKUP($A473,SERVIÇOS!$A:$F,4,0),IFERROR(VLOOKUP($A473,$C:$J,6,0),)),IFERROR(VLOOKUP($B473,INSUMOS!$A:$D,4,0),IFERROR(VLOOKUP($B473,#REF!,9,0),)))*$F473,2)</f>
        <v>3.08</v>
      </c>
      <c r="I473" s="286">
        <f>ROUND(IF($B473="",IFERROR(VLOOKUP($A473,SERVIÇOS!$A:$F,5,0),IFERROR(VLOOKUP($A473,$C:$J,7,0),)),0)*$F473,2)</f>
        <v>0</v>
      </c>
      <c r="J473" s="287">
        <f t="shared" si="8"/>
        <v>3.08</v>
      </c>
      <c r="K473" s="288"/>
    </row>
    <row r="474" spans="1:11" ht="30">
      <c r="A474" s="279"/>
      <c r="B474" s="280">
        <v>1872</v>
      </c>
      <c r="C474" s="281"/>
      <c r="D474" s="282" t="str">
        <f>IF($B474="",IFERROR(VLOOKUP($A474,SERVIÇOS!$A:$F,2,0),IFERROR(VLOOKUP($A474,$C:$J,2,0),"")),IFERROR(VLOOKUP($B474,INSUMOS!$A:$D,2,0),IFERROR(VLOOKUP($B474,#REF!,2,0),"")))</f>
        <v>CAIXA DE PASSAGEM, EM PVC, DE 4" X 2", PARA ELETRODUTO FLEXIVEL CORRUGADO</v>
      </c>
      <c r="E474" s="283" t="str">
        <f>IF($B474="",IFERROR(VLOOKUP($A474,SERVIÇOS!$A:$F,3,0),IFERROR(VLOOKUP($A474,$C:$J,3,0),"")),IFERROR(VLOOKUP($B474,INSUMOS!$A:$D,3,0),IFERROR(VLOOKUP($B474,#REF!,5,0),"")))</f>
        <v xml:space="preserve">UN    </v>
      </c>
      <c r="F474" s="284">
        <v>1</v>
      </c>
      <c r="G474" s="285">
        <f>IF($B474="",IFERROR(VLOOKUP($A474,SERVIÇOS!$A:$F,6,0),IFERROR(VLOOKUP($A474,$C:$J,8,0),"")),IFERROR(VLOOKUP($B474,INSUMOS!$A:$D,4,0),IFERROR(VLOOKUP($B474,#REF!,9,0),"")))</f>
        <v>3.61</v>
      </c>
      <c r="H474" s="286">
        <f>ROUND(IF($B474="",IFERROR(VLOOKUP($A474,SERVIÇOS!$A:$F,4,0),IFERROR(VLOOKUP($A474,$C:$J,6,0),)),IFERROR(VLOOKUP($B474,INSUMOS!$A:$D,4,0),IFERROR(VLOOKUP($B474,#REF!,9,0),)))*$F474,2)</f>
        <v>3.61</v>
      </c>
      <c r="I474" s="286">
        <f>ROUND(IF($B474="",IFERROR(VLOOKUP($A474,SERVIÇOS!$A:$F,5,0),IFERROR(VLOOKUP($A474,$C:$J,7,0),)),0)*$F474,2)</f>
        <v>0</v>
      </c>
      <c r="J474" s="287">
        <f t="shared" si="8"/>
        <v>3.61</v>
      </c>
      <c r="K474" s="288"/>
    </row>
    <row r="475" spans="1:11" s="3" customFormat="1" ht="31.5">
      <c r="A475" s="271"/>
      <c r="B475" s="271"/>
      <c r="C475" s="272" t="s">
        <v>388</v>
      </c>
      <c r="D475" s="273" t="s">
        <v>781</v>
      </c>
      <c r="E475" s="274" t="s">
        <v>717</v>
      </c>
      <c r="F475" s="275"/>
      <c r="G475" s="276"/>
      <c r="H475" s="277">
        <f>ROUND(SUM(H476:H478),2)</f>
        <v>5.61</v>
      </c>
      <c r="I475" s="277">
        <f>ROUND(SUM(I476:I478),2)</f>
        <v>4.8600000000000003</v>
      </c>
      <c r="J475" s="277">
        <f t="shared" si="8"/>
        <v>10.47</v>
      </c>
      <c r="K475" s="290"/>
    </row>
    <row r="476" spans="1:11">
      <c r="A476" s="279">
        <v>88264</v>
      </c>
      <c r="B476" s="280"/>
      <c r="C476" s="281"/>
      <c r="D476" s="282" t="str">
        <f>IF($B476="",IFERROR(VLOOKUP($A476,SERVIÇOS!$A:$F,2,0),IFERROR(VLOOKUP($A476,$C:$J,2,0),"")),IFERROR(VLOOKUP($B476,INSUMOS!$A:$D,2,0),IFERROR(VLOOKUP($B476,#REF!,2,0),"")))</f>
        <v>ELETRICISTA COM ENCARGOS COMPLEMENTARES</v>
      </c>
      <c r="E476" s="283" t="str">
        <f>IF($B476="",IFERROR(VLOOKUP($A476,SERVIÇOS!$A:$F,3,0),IFERROR(VLOOKUP($A476,$C:$J,3,0),"")),IFERROR(VLOOKUP($B476,INSUMOS!$A:$D,3,0),IFERROR(VLOOKUP($B476,#REF!,5,0),"")))</f>
        <v>H</v>
      </c>
      <c r="F476" s="284">
        <v>0.15</v>
      </c>
      <c r="G476" s="285">
        <f>IF($B476="",IFERROR(VLOOKUP($A476,SERVIÇOS!$A:$F,6,0),IFERROR(VLOOKUP($A476,$C:$J,8,0),"")),IFERROR(VLOOKUP($B476,INSUMOS!$A:$D,4,0),IFERROR(VLOOKUP($B476,#REF!,9,0),"")))</f>
        <v>25.67</v>
      </c>
      <c r="H476" s="286">
        <f>ROUND(IF($B476="",IFERROR(VLOOKUP($A476,SERVIÇOS!$A:$F,4,0),IFERROR(VLOOKUP($A476,$C:$J,6,0),)),IFERROR(VLOOKUP($B476,INSUMOS!$A:$D,4,0),IFERROR(VLOOKUP($B476,#REF!,9,0),)))*$F476,2)</f>
        <v>1</v>
      </c>
      <c r="I476" s="286">
        <f>ROUND(IF($B476="",IFERROR(VLOOKUP($A476,SERVIÇOS!$A:$F,5,0),IFERROR(VLOOKUP($A476,$C:$J,7,0),)),0)*$F476,2)</f>
        <v>2.85</v>
      </c>
      <c r="J476" s="287">
        <f t="shared" si="8"/>
        <v>3.85</v>
      </c>
      <c r="K476" s="288"/>
    </row>
    <row r="477" spans="1:11">
      <c r="A477" s="279">
        <v>88247</v>
      </c>
      <c r="B477" s="280"/>
      <c r="C477" s="281"/>
      <c r="D477" s="282" t="str">
        <f>IF($B477="",IFERROR(VLOOKUP($A477,SERVIÇOS!$A:$F,2,0),IFERROR(VLOOKUP($A477,$C:$J,2,0),"")),IFERROR(VLOOKUP($B477,INSUMOS!$A:$D,2,0),IFERROR(VLOOKUP($B477,#REF!,2,0),"")))</f>
        <v>AUXILIAR DE ELETRICISTA COM ENCARGOS COMPLEMENTARES</v>
      </c>
      <c r="E477" s="283" t="str">
        <f>IF($B477="",IFERROR(VLOOKUP($A477,SERVIÇOS!$A:$F,3,0),IFERROR(VLOOKUP($A477,$C:$J,3,0),"")),IFERROR(VLOOKUP($B477,INSUMOS!$A:$D,3,0),IFERROR(VLOOKUP($B477,#REF!,5,0),"")))</f>
        <v>H</v>
      </c>
      <c r="F477" s="284">
        <v>0.15</v>
      </c>
      <c r="G477" s="285">
        <f>IF($B477="",IFERROR(VLOOKUP($A477,SERVIÇOS!$A:$F,6,0),IFERROR(VLOOKUP($A477,$C:$J,8,0),"")),IFERROR(VLOOKUP($B477,INSUMOS!$A:$D,4,0),IFERROR(VLOOKUP($B477,#REF!,9,0),"")))</f>
        <v>20.03</v>
      </c>
      <c r="H477" s="286">
        <f>ROUND(IF($B477="",IFERROR(VLOOKUP($A477,SERVIÇOS!$A:$F,4,0),IFERROR(VLOOKUP($A477,$C:$J,6,0),)),IFERROR(VLOOKUP($B477,INSUMOS!$A:$D,4,0),IFERROR(VLOOKUP($B477,#REF!,9,0),)))*$F477,2)</f>
        <v>1</v>
      </c>
      <c r="I477" s="286">
        <f>ROUND(IF($B477="",IFERROR(VLOOKUP($A477,SERVIÇOS!$A:$F,5,0),IFERROR(VLOOKUP($A477,$C:$J,7,0),)),0)*$F477,2)</f>
        <v>2.0099999999999998</v>
      </c>
      <c r="J477" s="287">
        <f t="shared" si="8"/>
        <v>3.01</v>
      </c>
      <c r="K477" s="288"/>
    </row>
    <row r="478" spans="1:11" ht="30">
      <c r="A478" s="279"/>
      <c r="B478" s="280">
        <v>1872</v>
      </c>
      <c r="C478" s="281"/>
      <c r="D478" s="282" t="str">
        <f>IF($B478="",IFERROR(VLOOKUP($A478,SERVIÇOS!$A:$F,2,0),IFERROR(VLOOKUP($A478,$C:$J,2,0),"")),IFERROR(VLOOKUP($B478,INSUMOS!$A:$D,2,0),IFERROR(VLOOKUP($B478,#REF!,2,0),"")))</f>
        <v>CAIXA DE PASSAGEM, EM PVC, DE 4" X 2", PARA ELETRODUTO FLEXIVEL CORRUGADO</v>
      </c>
      <c r="E478" s="283" t="str">
        <f>IF($B478="",IFERROR(VLOOKUP($A478,SERVIÇOS!$A:$F,3,0),IFERROR(VLOOKUP($A478,$C:$J,3,0),"")),IFERROR(VLOOKUP($B478,INSUMOS!$A:$D,3,0),IFERROR(VLOOKUP($B478,#REF!,5,0),"")))</f>
        <v xml:space="preserve">UN    </v>
      </c>
      <c r="F478" s="284">
        <v>1</v>
      </c>
      <c r="G478" s="285">
        <f>IF($B478="",IFERROR(VLOOKUP($A478,SERVIÇOS!$A:$F,6,0),IFERROR(VLOOKUP($A478,$C:$J,8,0),"")),IFERROR(VLOOKUP($B478,INSUMOS!$A:$D,4,0),IFERROR(VLOOKUP($B478,#REF!,9,0),"")))</f>
        <v>3.61</v>
      </c>
      <c r="H478" s="286">
        <f>ROUND(IF($B478="",IFERROR(VLOOKUP($A478,SERVIÇOS!$A:$F,4,0),IFERROR(VLOOKUP($A478,$C:$J,6,0),)),IFERROR(VLOOKUP($B478,INSUMOS!$A:$D,4,0),IFERROR(VLOOKUP($B478,#REF!,9,0),)))*$F478,2)</f>
        <v>3.61</v>
      </c>
      <c r="I478" s="286">
        <f>ROUND(IF($B478="",IFERROR(VLOOKUP($A478,SERVIÇOS!$A:$F,5,0),IFERROR(VLOOKUP($A478,$C:$J,7,0),)),0)*$F478,2)</f>
        <v>0</v>
      </c>
      <c r="J478" s="287">
        <f t="shared" si="8"/>
        <v>3.61</v>
      </c>
      <c r="K478" s="288"/>
    </row>
    <row r="479" spans="1:11" s="3" customFormat="1" ht="31.5">
      <c r="A479" s="271"/>
      <c r="B479" s="271"/>
      <c r="C479" s="272" t="s">
        <v>390</v>
      </c>
      <c r="D479" s="273" t="s">
        <v>782</v>
      </c>
      <c r="E479" s="274" t="s">
        <v>717</v>
      </c>
      <c r="F479" s="275"/>
      <c r="G479" s="276"/>
      <c r="H479" s="277">
        <f>ROUND(SUM(H480:H482),2)</f>
        <v>9.18</v>
      </c>
      <c r="I479" s="277">
        <f>ROUND(SUM(I480:I482),2)</f>
        <v>4.8600000000000003</v>
      </c>
      <c r="J479" s="277">
        <f t="shared" si="8"/>
        <v>14.04</v>
      </c>
      <c r="K479" s="290"/>
    </row>
    <row r="480" spans="1:11">
      <c r="A480" s="279">
        <v>88264</v>
      </c>
      <c r="B480" s="280"/>
      <c r="C480" s="281"/>
      <c r="D480" s="282" t="str">
        <f>IF($B480="",IFERROR(VLOOKUP($A480,SERVIÇOS!$A:$F,2,0),IFERROR(VLOOKUP($A480,$C:$J,2,0),"")),IFERROR(VLOOKUP($B480,INSUMOS!$A:$D,2,0),IFERROR(VLOOKUP($B480,#REF!,2,0),"")))</f>
        <v>ELETRICISTA COM ENCARGOS COMPLEMENTARES</v>
      </c>
      <c r="E480" s="283" t="str">
        <f>IF($B480="",IFERROR(VLOOKUP($A480,SERVIÇOS!$A:$F,3,0),IFERROR(VLOOKUP($A480,$C:$J,3,0),"")),IFERROR(VLOOKUP($B480,INSUMOS!$A:$D,3,0),IFERROR(VLOOKUP($B480,#REF!,5,0),"")))</f>
        <v>H</v>
      </c>
      <c r="F480" s="284">
        <v>0.15</v>
      </c>
      <c r="G480" s="285">
        <f>IF($B480="",IFERROR(VLOOKUP($A480,SERVIÇOS!$A:$F,6,0),IFERROR(VLOOKUP($A480,$C:$J,8,0),"")),IFERROR(VLOOKUP($B480,INSUMOS!$A:$D,4,0),IFERROR(VLOOKUP($B480,#REF!,9,0),"")))</f>
        <v>25.67</v>
      </c>
      <c r="H480" s="286">
        <f>ROUND(IF($B480="",IFERROR(VLOOKUP($A480,SERVIÇOS!$A:$F,4,0),IFERROR(VLOOKUP($A480,$C:$J,6,0),)),IFERROR(VLOOKUP($B480,INSUMOS!$A:$D,4,0),IFERROR(VLOOKUP($B480,#REF!,9,0),)))*$F480,2)</f>
        <v>1</v>
      </c>
      <c r="I480" s="286">
        <f>ROUND(IF($B480="",IFERROR(VLOOKUP($A480,SERVIÇOS!$A:$F,5,0),IFERROR(VLOOKUP($A480,$C:$J,7,0),)),0)*$F480,2)</f>
        <v>2.85</v>
      </c>
      <c r="J480" s="287">
        <f t="shared" si="8"/>
        <v>3.85</v>
      </c>
      <c r="K480" s="288"/>
    </row>
    <row r="481" spans="1:13">
      <c r="A481" s="279">
        <v>88247</v>
      </c>
      <c r="B481" s="280"/>
      <c r="C481" s="281"/>
      <c r="D481" s="282" t="str">
        <f>IF($B481="",IFERROR(VLOOKUP($A481,SERVIÇOS!$A:$F,2,0),IFERROR(VLOOKUP($A481,$C:$J,2,0),"")),IFERROR(VLOOKUP($B481,INSUMOS!$A:$D,2,0),IFERROR(VLOOKUP($B481,#REF!,2,0),"")))</f>
        <v>AUXILIAR DE ELETRICISTA COM ENCARGOS COMPLEMENTARES</v>
      </c>
      <c r="E481" s="283" t="str">
        <f>IF($B481="",IFERROR(VLOOKUP($A481,SERVIÇOS!$A:$F,3,0),IFERROR(VLOOKUP($A481,$C:$J,3,0),"")),IFERROR(VLOOKUP($B481,INSUMOS!$A:$D,3,0),IFERROR(VLOOKUP($B481,#REF!,5,0),"")))</f>
        <v>H</v>
      </c>
      <c r="F481" s="284">
        <v>0.15</v>
      </c>
      <c r="G481" s="285">
        <f>IF($B481="",IFERROR(VLOOKUP($A481,SERVIÇOS!$A:$F,6,0),IFERROR(VLOOKUP($A481,$C:$J,8,0),"")),IFERROR(VLOOKUP($B481,INSUMOS!$A:$D,4,0),IFERROR(VLOOKUP($B481,#REF!,9,0),"")))</f>
        <v>20.03</v>
      </c>
      <c r="H481" s="286">
        <f>ROUND(IF($B481="",IFERROR(VLOOKUP($A481,SERVIÇOS!$A:$F,4,0),IFERROR(VLOOKUP($A481,$C:$J,6,0),)),IFERROR(VLOOKUP($B481,INSUMOS!$A:$D,4,0),IFERROR(VLOOKUP($B481,#REF!,9,0),)))*$F481,2)</f>
        <v>1</v>
      </c>
      <c r="I481" s="286">
        <f>ROUND(IF($B481="",IFERROR(VLOOKUP($A481,SERVIÇOS!$A:$F,5,0),IFERROR(VLOOKUP($A481,$C:$J,7,0),)),0)*$F481,2)</f>
        <v>2.0099999999999998</v>
      </c>
      <c r="J481" s="287">
        <f t="shared" si="8"/>
        <v>3.01</v>
      </c>
      <c r="K481" s="288"/>
    </row>
    <row r="482" spans="1:13" ht="30">
      <c r="A482" s="279"/>
      <c r="B482" s="280">
        <v>1873</v>
      </c>
      <c r="C482" s="281"/>
      <c r="D482" s="282" t="str">
        <f>IF($B482="",IFERROR(VLOOKUP($A482,SERVIÇOS!$A:$F,2,0),IFERROR(VLOOKUP($A482,$C:$J,2,0),"")),IFERROR(VLOOKUP($B482,INSUMOS!$A:$D,2,0),IFERROR(VLOOKUP($B482,#REF!,2,0),"")))</f>
        <v>CAIXA DE PASSAGEM, EM PVC, DE 4" X 4", PARA ELETRODUTO FLEXIVEL CORRUGADO</v>
      </c>
      <c r="E482" s="283" t="str">
        <f>IF($B482="",IFERROR(VLOOKUP($A482,SERVIÇOS!$A:$F,3,0),IFERROR(VLOOKUP($A482,$C:$J,3,0),"")),IFERROR(VLOOKUP($B482,INSUMOS!$A:$D,3,0),IFERROR(VLOOKUP($B482,#REF!,5,0),"")))</f>
        <v xml:space="preserve">UN    </v>
      </c>
      <c r="F482" s="284">
        <v>1</v>
      </c>
      <c r="G482" s="285">
        <f>IF($B482="",IFERROR(VLOOKUP($A482,SERVIÇOS!$A:$F,6,0),IFERROR(VLOOKUP($A482,$C:$J,8,0),"")),IFERROR(VLOOKUP($B482,INSUMOS!$A:$D,4,0),IFERROR(VLOOKUP($B482,#REF!,9,0),"")))</f>
        <v>7.18</v>
      </c>
      <c r="H482" s="286">
        <f>ROUND(IF($B482="",IFERROR(VLOOKUP($A482,SERVIÇOS!$A:$F,4,0),IFERROR(VLOOKUP($A482,$C:$J,6,0),)),IFERROR(VLOOKUP($B482,INSUMOS!$A:$D,4,0),IFERROR(VLOOKUP($B482,#REF!,9,0),)))*$F482,2)</f>
        <v>7.18</v>
      </c>
      <c r="I482" s="286">
        <f>ROUND(IF($B482="",IFERROR(VLOOKUP($A482,SERVIÇOS!$A:$F,5,0),IFERROR(VLOOKUP($A482,$C:$J,7,0),)),0)*$F482,2)</f>
        <v>0</v>
      </c>
      <c r="J482" s="287">
        <f t="shared" si="8"/>
        <v>7.18</v>
      </c>
      <c r="K482" s="288"/>
    </row>
    <row r="483" spans="1:13" s="3" customFormat="1" ht="31.5">
      <c r="A483" s="271"/>
      <c r="B483" s="271"/>
      <c r="C483" s="272" t="s">
        <v>398</v>
      </c>
      <c r="D483" s="273" t="s">
        <v>783</v>
      </c>
      <c r="E483" s="274" t="s">
        <v>709</v>
      </c>
      <c r="F483" s="275"/>
      <c r="G483" s="276"/>
      <c r="H483" s="277">
        <f>ROUND(SUM(H484:H487),2)</f>
        <v>595.13</v>
      </c>
      <c r="I483" s="277">
        <f>ROUND(SUM(I484:I487),2)</f>
        <v>194.28</v>
      </c>
      <c r="J483" s="277">
        <f t="shared" si="8"/>
        <v>789.41</v>
      </c>
      <c r="K483" s="290"/>
    </row>
    <row r="484" spans="1:13">
      <c r="A484" s="279">
        <v>88264</v>
      </c>
      <c r="B484" s="280"/>
      <c r="C484" s="281"/>
      <c r="D484" s="282" t="str">
        <f>IF($B484="",IFERROR(VLOOKUP($A484,SERVIÇOS!$A:$F,2,0),IFERROR(VLOOKUP($A484,$C:$J,2,0),"")),IFERROR(VLOOKUP($B484,INSUMOS!$A:$D,2,0),IFERROR(VLOOKUP($B484,#REF!,2,0),"")))</f>
        <v>ELETRICISTA COM ENCARGOS COMPLEMENTARES</v>
      </c>
      <c r="E484" s="283" t="str">
        <f>IF($B484="",IFERROR(VLOOKUP($A484,SERVIÇOS!$A:$F,3,0),IFERROR(VLOOKUP($A484,$C:$J,3,0),"")),IFERROR(VLOOKUP($B484,INSUMOS!$A:$D,3,0),IFERROR(VLOOKUP($B484,#REF!,5,0),"")))</f>
        <v>H</v>
      </c>
      <c r="F484" s="284">
        <v>6</v>
      </c>
      <c r="G484" s="285">
        <f>IF($B484="",IFERROR(VLOOKUP($A484,SERVIÇOS!$A:$F,6,0),IFERROR(VLOOKUP($A484,$C:$J,8,0),"")),IFERROR(VLOOKUP($B484,INSUMOS!$A:$D,4,0),IFERROR(VLOOKUP($B484,#REF!,9,0),"")))</f>
        <v>25.67</v>
      </c>
      <c r="H484" s="286">
        <f>ROUND(IF($B484="",IFERROR(VLOOKUP($A484,SERVIÇOS!$A:$F,4,0),IFERROR(VLOOKUP($A484,$C:$J,6,0),)),IFERROR(VLOOKUP($B484,INSUMOS!$A:$D,4,0),IFERROR(VLOOKUP($B484,#REF!,9,0),)))*$F484,2)</f>
        <v>39.96</v>
      </c>
      <c r="I484" s="286">
        <f>ROUND(IF($B484="",IFERROR(VLOOKUP($A484,SERVIÇOS!$A:$F,5,0),IFERROR(VLOOKUP($A484,$C:$J,7,0),)),0)*$F484,2)</f>
        <v>114.06</v>
      </c>
      <c r="J484" s="287">
        <f t="shared" si="8"/>
        <v>154.02000000000001</v>
      </c>
      <c r="K484" s="288"/>
    </row>
    <row r="485" spans="1:13">
      <c r="A485" s="279">
        <v>88247</v>
      </c>
      <c r="B485" s="280"/>
      <c r="C485" s="281"/>
      <c r="D485" s="282" t="str">
        <f>IF($B485="",IFERROR(VLOOKUP($A485,SERVIÇOS!$A:$F,2,0),IFERROR(VLOOKUP($A485,$C:$J,2,0),"")),IFERROR(VLOOKUP($B485,INSUMOS!$A:$D,2,0),IFERROR(VLOOKUP($B485,#REF!,2,0),"")))</f>
        <v>AUXILIAR DE ELETRICISTA COM ENCARGOS COMPLEMENTARES</v>
      </c>
      <c r="E485" s="283" t="str">
        <f>IF($B485="",IFERROR(VLOOKUP($A485,SERVIÇOS!$A:$F,3,0),IFERROR(VLOOKUP($A485,$C:$J,3,0),"")),IFERROR(VLOOKUP($B485,INSUMOS!$A:$D,3,0),IFERROR(VLOOKUP($B485,#REF!,5,0),"")))</f>
        <v>H</v>
      </c>
      <c r="F485" s="284">
        <v>6</v>
      </c>
      <c r="G485" s="285">
        <f>IF($B485="",IFERROR(VLOOKUP($A485,SERVIÇOS!$A:$F,6,0),IFERROR(VLOOKUP($A485,$C:$J,8,0),"")),IFERROR(VLOOKUP($B485,INSUMOS!$A:$D,4,0),IFERROR(VLOOKUP($B485,#REF!,9,0),"")))</f>
        <v>20.03</v>
      </c>
      <c r="H485" s="286">
        <f>ROUND(IF($B485="",IFERROR(VLOOKUP($A485,SERVIÇOS!$A:$F,4,0),IFERROR(VLOOKUP($A485,$C:$J,6,0),)),IFERROR(VLOOKUP($B485,INSUMOS!$A:$D,4,0),IFERROR(VLOOKUP($B485,#REF!,9,0),)))*$F485,2)</f>
        <v>39.96</v>
      </c>
      <c r="I485" s="286">
        <f>ROUND(IF($B485="",IFERROR(VLOOKUP($A485,SERVIÇOS!$A:$F,5,0),IFERROR(VLOOKUP($A485,$C:$J,7,0),)),0)*$F485,2)</f>
        <v>80.22</v>
      </c>
      <c r="J485" s="287">
        <f t="shared" si="8"/>
        <v>120.18</v>
      </c>
      <c r="K485" s="288"/>
    </row>
    <row r="486" spans="1:13">
      <c r="A486" s="279"/>
      <c r="B486" s="280">
        <v>34709</v>
      </c>
      <c r="C486" s="281"/>
      <c r="D486" s="282" t="str">
        <f>IF($B486="",IFERROR(VLOOKUP($A486,SERVIÇOS!$A:$F,2,0),IFERROR(VLOOKUP($A486,$C:$J,2,0),"")),IFERROR(VLOOKUP($B486,INSUMOS!$A:$D,2,0),IFERROR(VLOOKUP($B486,#REF!,2,0),"")))</f>
        <v>DISJUNTOR TIPO DIN/IEC, TRIPOLAR DE 10 ATE 50A</v>
      </c>
      <c r="E486" s="283" t="str">
        <f>IF($B486="",IFERROR(VLOOKUP($A486,SERVIÇOS!$A:$F,3,0),IFERROR(VLOOKUP($A486,$C:$J,3,0),"")),IFERROR(VLOOKUP($B486,INSUMOS!$A:$D,3,0),IFERROR(VLOOKUP($B486,#REF!,5,0),"")))</f>
        <v xml:space="preserve">UN    </v>
      </c>
      <c r="F486" s="284">
        <v>1</v>
      </c>
      <c r="G486" s="285">
        <f>IF($B486="",IFERROR(VLOOKUP($A486,SERVIÇOS!$A:$F,6,0),IFERROR(VLOOKUP($A486,$C:$J,8,0),"")),IFERROR(VLOOKUP($B486,INSUMOS!$A:$D,4,0),IFERROR(VLOOKUP($B486,#REF!,9,0),"")))</f>
        <v>75.37</v>
      </c>
      <c r="H486" s="286">
        <f>ROUND(IF($B486="",IFERROR(VLOOKUP($A486,SERVIÇOS!$A:$F,4,0),IFERROR(VLOOKUP($A486,$C:$J,6,0),)),IFERROR(VLOOKUP($B486,INSUMOS!$A:$D,4,0),IFERROR(VLOOKUP($B486,#REF!,9,0),)))*$F486,2)</f>
        <v>75.37</v>
      </c>
      <c r="I486" s="286">
        <f>ROUND(IF($B486="",IFERROR(VLOOKUP($A486,SERVIÇOS!$A:$F,5,0),IFERROR(VLOOKUP($A486,$C:$J,7,0),)),0)*$F486,2)</f>
        <v>0</v>
      </c>
      <c r="J486" s="287">
        <f t="shared" si="8"/>
        <v>75.37</v>
      </c>
      <c r="K486" s="288"/>
    </row>
    <row r="487" spans="1:13" ht="30">
      <c r="A487" s="279"/>
      <c r="B487" s="280">
        <v>1062</v>
      </c>
      <c r="C487" s="281"/>
      <c r="D487" s="282" t="str">
        <f>IF($B487="",IFERROR(VLOOKUP($A487,SERVIÇOS!$A:$F,2,0),IFERROR(VLOOKUP($A487,$C:$J,2,0),"")),IFERROR(VLOOKUP($B487,INSUMOS!$A:$D,2,0),IFERROR(VLOOKUP($B487,#REF!,2,0),"")))</f>
        <v>CAIXA INTERNA/EXTERNA DE MEDICAO PARA 1 MEDIDOR TRIFASICO, COM VISOR, EM CHAPA DE ACO 18 USG (PADRAO DA CONCESSIONARIA LOCAL)</v>
      </c>
      <c r="E487" s="283" t="str">
        <f>IF($B487="",IFERROR(VLOOKUP($A487,SERVIÇOS!$A:$F,3,0),IFERROR(VLOOKUP($A487,$C:$J,3,0),"")),IFERROR(VLOOKUP($B487,INSUMOS!$A:$D,3,0),IFERROR(VLOOKUP($B487,#REF!,5,0),"")))</f>
        <v xml:space="preserve">UN    </v>
      </c>
      <c r="F487" s="284">
        <v>1.2</v>
      </c>
      <c r="G487" s="285">
        <f>IF($B487="",IFERROR(VLOOKUP($A487,SERVIÇOS!$A:$F,6,0),IFERROR(VLOOKUP($A487,$C:$J,8,0),"")),IFERROR(VLOOKUP($B487,INSUMOS!$A:$D,4,0),IFERROR(VLOOKUP($B487,#REF!,9,0),"")))</f>
        <v>366.53</v>
      </c>
      <c r="H487" s="286">
        <f>ROUND(IF($B487="",IFERROR(VLOOKUP($A487,SERVIÇOS!$A:$F,4,0),IFERROR(VLOOKUP($A487,$C:$J,6,0),)),IFERROR(VLOOKUP($B487,INSUMOS!$A:$D,4,0),IFERROR(VLOOKUP($B487,#REF!,9,0),)))*$F487,2)</f>
        <v>439.84</v>
      </c>
      <c r="I487" s="286">
        <f>ROUND(IF($B487="",IFERROR(VLOOKUP($A487,SERVIÇOS!$A:$F,5,0),IFERROR(VLOOKUP($A487,$C:$J,7,0),)),0)*$F487,2)</f>
        <v>0</v>
      </c>
      <c r="J487" s="287">
        <f t="shared" si="8"/>
        <v>439.84</v>
      </c>
      <c r="K487" s="288"/>
      <c r="M487" s="455" t="s">
        <v>4131</v>
      </c>
    </row>
    <row r="488" spans="1:13" s="3" customFormat="1" ht="31.5">
      <c r="A488" s="271"/>
      <c r="B488" s="271"/>
      <c r="C488" s="272" t="s">
        <v>401</v>
      </c>
      <c r="D488" s="273" t="s">
        <v>784</v>
      </c>
      <c r="E488" s="274" t="s">
        <v>709</v>
      </c>
      <c r="F488" s="275"/>
      <c r="G488" s="276"/>
      <c r="H488" s="277">
        <f>ROUND(SUM(H489:H491),2)</f>
        <v>138.05000000000001</v>
      </c>
      <c r="I488" s="277">
        <f>ROUND(SUM(I489:I491),2)</f>
        <v>12.55</v>
      </c>
      <c r="J488" s="277">
        <f t="shared" si="8"/>
        <v>150.60000000000002</v>
      </c>
      <c r="K488" s="290"/>
    </row>
    <row r="489" spans="1:13">
      <c r="A489" s="279">
        <v>88247</v>
      </c>
      <c r="B489" s="280"/>
      <c r="C489" s="281"/>
      <c r="D489" s="282" t="str">
        <f>IF($B489="",IFERROR(VLOOKUP($A489,SERVIÇOS!$A:$F,2,0),IFERROR(VLOOKUP($A489,$C:$J,2,0),"")),IFERROR(VLOOKUP($B489,INSUMOS!$A:$D,2,0),IFERROR(VLOOKUP($B489,#REF!,2,0),"")))</f>
        <v>AUXILIAR DE ELETRICISTA COM ENCARGOS COMPLEMENTARES</v>
      </c>
      <c r="E489" s="283" t="str">
        <f>IF($B489="",IFERROR(VLOOKUP($A489,SERVIÇOS!$A:$F,3,0),IFERROR(VLOOKUP($A489,$C:$J,3,0),"")),IFERROR(VLOOKUP($B489,INSUMOS!$A:$D,3,0),IFERROR(VLOOKUP($B489,#REF!,5,0),"")))</f>
        <v>H</v>
      </c>
      <c r="F489" s="284">
        <v>0.35</v>
      </c>
      <c r="G489" s="285">
        <f>IF($B489="",IFERROR(VLOOKUP($A489,SERVIÇOS!$A:$F,6,0),IFERROR(VLOOKUP($A489,$C:$J,8,0),"")),IFERROR(VLOOKUP($B489,INSUMOS!$A:$D,4,0),IFERROR(VLOOKUP($B489,#REF!,9,0),"")))</f>
        <v>20.03</v>
      </c>
      <c r="H489" s="286">
        <f>ROUND(IF($B489="",IFERROR(VLOOKUP($A489,SERVIÇOS!$A:$F,4,0),IFERROR(VLOOKUP($A489,$C:$J,6,0),)),IFERROR(VLOOKUP($B489,INSUMOS!$A:$D,4,0),IFERROR(VLOOKUP($B489,#REF!,9,0),)))*$F489,2)</f>
        <v>2.33</v>
      </c>
      <c r="I489" s="286">
        <f>ROUND(IF($B489="",IFERROR(VLOOKUP($A489,SERVIÇOS!$A:$F,5,0),IFERROR(VLOOKUP($A489,$C:$J,7,0),)),0)*$F489,2)</f>
        <v>4.68</v>
      </c>
      <c r="J489" s="287">
        <f t="shared" si="8"/>
        <v>7.01</v>
      </c>
      <c r="K489" s="288"/>
    </row>
    <row r="490" spans="1:13">
      <c r="A490" s="279">
        <v>88264</v>
      </c>
      <c r="B490" s="280"/>
      <c r="C490" s="281"/>
      <c r="D490" s="282" t="str">
        <f>IF($B490="",IFERROR(VLOOKUP($A490,SERVIÇOS!$A:$F,2,0),IFERROR(VLOOKUP($A490,$C:$J,2,0),"")),IFERROR(VLOOKUP($B490,INSUMOS!$A:$D,2,0),IFERROR(VLOOKUP($B490,#REF!,2,0),"")))</f>
        <v>ELETRICISTA COM ENCARGOS COMPLEMENTARES</v>
      </c>
      <c r="E490" s="283" t="str">
        <f>IF($B490="",IFERROR(VLOOKUP($A490,SERVIÇOS!$A:$F,3,0),IFERROR(VLOOKUP($A490,$C:$J,3,0),"")),IFERROR(VLOOKUP($B490,INSUMOS!$A:$D,3,0),IFERROR(VLOOKUP($B490,#REF!,5,0),"")))</f>
        <v>H</v>
      </c>
      <c r="F490" s="284">
        <v>0.2</v>
      </c>
      <c r="G490" s="285">
        <f>IF($B490="",IFERROR(VLOOKUP($A490,SERVIÇOS!$A:$F,6,0),IFERROR(VLOOKUP($A490,$C:$J,8,0),"")),IFERROR(VLOOKUP($B490,INSUMOS!$A:$D,4,0),IFERROR(VLOOKUP($B490,#REF!,9,0),"")))</f>
        <v>25.67</v>
      </c>
      <c r="H490" s="286">
        <f>ROUND(IF($B490="",IFERROR(VLOOKUP($A490,SERVIÇOS!$A:$F,4,0),IFERROR(VLOOKUP($A490,$C:$J,6,0),)),IFERROR(VLOOKUP($B490,INSUMOS!$A:$D,4,0),IFERROR(VLOOKUP($B490,#REF!,9,0),)))*$F490,2)</f>
        <v>1.33</v>
      </c>
      <c r="I490" s="286">
        <f>ROUND(IF($B490="",IFERROR(VLOOKUP($A490,SERVIÇOS!$A:$F,5,0),IFERROR(VLOOKUP($A490,$C:$J,7,0),)),0)*$F490,2)</f>
        <v>3.8</v>
      </c>
      <c r="J490" s="287">
        <f t="shared" si="8"/>
        <v>5.13</v>
      </c>
      <c r="K490" s="288"/>
    </row>
    <row r="491" spans="1:13" ht="30">
      <c r="A491" s="279">
        <v>96989</v>
      </c>
      <c r="B491" s="280"/>
      <c r="C491" s="281"/>
      <c r="D491" s="282" t="str">
        <f>IF($B491="",IFERROR(VLOOKUP($A491,SERVIÇOS!$A:$F,2,0),IFERROR(VLOOKUP($A491,$C:$J,2,0),"")),IFERROR(VLOOKUP($B491,INSUMOS!$A:$D,2,0),IFERROR(VLOOKUP($B491,#REF!,2,0),"")))</f>
        <v>CAPTOR TIPO FRANKLIN PARA SPDA - FORNECIMENTO E INSTALAÇÃO. AF_12/2017</v>
      </c>
      <c r="E491" s="283" t="str">
        <f>IF($B491="",IFERROR(VLOOKUP($A491,SERVIÇOS!$A:$F,3,0),IFERROR(VLOOKUP($A491,$C:$J,3,0),"")),IFERROR(VLOOKUP($B491,INSUMOS!$A:$D,3,0),IFERROR(VLOOKUP($B491,#REF!,5,0),"")))</f>
        <v>UN</v>
      </c>
      <c r="F491" s="284">
        <v>1</v>
      </c>
      <c r="G491" s="285">
        <f>IF($B491="",IFERROR(VLOOKUP($A491,SERVIÇOS!$A:$F,6,0),IFERROR(VLOOKUP($A491,$C:$J,8,0),"")),IFERROR(VLOOKUP($B491,INSUMOS!$A:$D,4,0),IFERROR(VLOOKUP($B491,#REF!,9,0),"")))</f>
        <v>138.46</v>
      </c>
      <c r="H491" s="286">
        <f>ROUND(IF($B491="",IFERROR(VLOOKUP($A491,SERVIÇOS!$A:$F,4,0),IFERROR(VLOOKUP($A491,$C:$J,6,0),)),IFERROR(VLOOKUP($B491,INSUMOS!$A:$D,4,0),IFERROR(VLOOKUP($B491,#REF!,9,0),)))*$F491,2)</f>
        <v>134.38999999999999</v>
      </c>
      <c r="I491" s="286">
        <f>ROUND(IF($B491="",IFERROR(VLOOKUP($A491,SERVIÇOS!$A:$F,5,0),IFERROR(VLOOKUP($A491,$C:$J,7,0),)),0)*$F491,2)</f>
        <v>4.07</v>
      </c>
      <c r="J491" s="287">
        <f t="shared" si="8"/>
        <v>138.45999999999998</v>
      </c>
      <c r="K491" s="288"/>
    </row>
    <row r="492" spans="1:13" s="3" customFormat="1" ht="31.5">
      <c r="A492" s="271"/>
      <c r="B492" s="271"/>
      <c r="C492" s="272" t="s">
        <v>403</v>
      </c>
      <c r="D492" s="273" t="s">
        <v>785</v>
      </c>
      <c r="E492" s="274" t="s">
        <v>727</v>
      </c>
      <c r="F492" s="275"/>
      <c r="G492" s="276"/>
      <c r="H492" s="277">
        <f>ROUND(SUM(H493:H495),2)</f>
        <v>9.77</v>
      </c>
      <c r="I492" s="277">
        <f>ROUND(SUM(I493:I495),2)</f>
        <v>18.29</v>
      </c>
      <c r="J492" s="277">
        <f t="shared" si="8"/>
        <v>28.06</v>
      </c>
      <c r="K492" s="290"/>
    </row>
    <row r="493" spans="1:13">
      <c r="A493" s="279">
        <v>88264</v>
      </c>
      <c r="B493" s="280"/>
      <c r="C493" s="281"/>
      <c r="D493" s="282" t="str">
        <f>IF($B493="",IFERROR(VLOOKUP($A493,SERVIÇOS!$A:$F,2,0),IFERROR(VLOOKUP($A493,$C:$J,2,0),"")),IFERROR(VLOOKUP($B493,INSUMOS!$A:$D,2,0),IFERROR(VLOOKUP($B493,#REF!,2,0),"")))</f>
        <v>ELETRICISTA COM ENCARGOS COMPLEMENTARES</v>
      </c>
      <c r="E493" s="283" t="str">
        <f>IF($B493="",IFERROR(VLOOKUP($A493,SERVIÇOS!$A:$F,3,0),IFERROR(VLOOKUP($A493,$C:$J,3,0),"")),IFERROR(VLOOKUP($B493,INSUMOS!$A:$D,3,0),IFERROR(VLOOKUP($B493,#REF!,5,0),"")))</f>
        <v>H</v>
      </c>
      <c r="F493" s="284">
        <v>0.4</v>
      </c>
      <c r="G493" s="285">
        <f>IF($B493="",IFERROR(VLOOKUP($A493,SERVIÇOS!$A:$F,6,0),IFERROR(VLOOKUP($A493,$C:$J,8,0),"")),IFERROR(VLOOKUP($B493,INSUMOS!$A:$D,4,0),IFERROR(VLOOKUP($B493,#REF!,9,0),"")))</f>
        <v>25.67</v>
      </c>
      <c r="H493" s="286">
        <f>ROUND(IF($B493="",IFERROR(VLOOKUP($A493,SERVIÇOS!$A:$F,4,0),IFERROR(VLOOKUP($A493,$C:$J,6,0),)),IFERROR(VLOOKUP($B493,INSUMOS!$A:$D,4,0),IFERROR(VLOOKUP($B493,#REF!,9,0),)))*$F493,2)</f>
        <v>2.66</v>
      </c>
      <c r="I493" s="286">
        <f>ROUND(IF($B493="",IFERROR(VLOOKUP($A493,SERVIÇOS!$A:$F,5,0),IFERROR(VLOOKUP($A493,$C:$J,7,0),)),0)*$F493,2)</f>
        <v>7.6</v>
      </c>
      <c r="J493" s="287">
        <f t="shared" si="8"/>
        <v>10.26</v>
      </c>
      <c r="K493" s="288"/>
    </row>
    <row r="494" spans="1:13">
      <c r="A494" s="279">
        <v>88247</v>
      </c>
      <c r="B494" s="280"/>
      <c r="C494" s="281"/>
      <c r="D494" s="282" t="str">
        <f>IF($B494="",IFERROR(VLOOKUP($A494,SERVIÇOS!$A:$F,2,0),IFERROR(VLOOKUP($A494,$C:$J,2,0),"")),IFERROR(VLOOKUP($B494,INSUMOS!$A:$D,2,0),IFERROR(VLOOKUP($B494,#REF!,2,0),"")))</f>
        <v>AUXILIAR DE ELETRICISTA COM ENCARGOS COMPLEMENTARES</v>
      </c>
      <c r="E494" s="283" t="str">
        <f>IF($B494="",IFERROR(VLOOKUP($A494,SERVIÇOS!$A:$F,3,0),IFERROR(VLOOKUP($A494,$C:$J,3,0),"")),IFERROR(VLOOKUP($B494,INSUMOS!$A:$D,3,0),IFERROR(VLOOKUP($B494,#REF!,5,0),"")))</f>
        <v>H</v>
      </c>
      <c r="F494" s="284">
        <v>0.4</v>
      </c>
      <c r="G494" s="285">
        <f>IF($B494="",IFERROR(VLOOKUP($A494,SERVIÇOS!$A:$F,6,0),IFERROR(VLOOKUP($A494,$C:$J,8,0),"")),IFERROR(VLOOKUP($B494,INSUMOS!$A:$D,4,0),IFERROR(VLOOKUP($B494,#REF!,9,0),"")))</f>
        <v>20.03</v>
      </c>
      <c r="H494" s="286">
        <f>ROUND(IF($B494="",IFERROR(VLOOKUP($A494,SERVIÇOS!$A:$F,4,0),IFERROR(VLOOKUP($A494,$C:$J,6,0),)),IFERROR(VLOOKUP($B494,INSUMOS!$A:$D,4,0),IFERROR(VLOOKUP($B494,#REF!,9,0),)))*$F494,2)</f>
        <v>2.66</v>
      </c>
      <c r="I494" s="286">
        <f>ROUND(IF($B494="",IFERROR(VLOOKUP($A494,SERVIÇOS!$A:$F,5,0),IFERROR(VLOOKUP($A494,$C:$J,7,0),)),0)*$F494,2)</f>
        <v>5.35</v>
      </c>
      <c r="J494" s="287">
        <f t="shared" si="8"/>
        <v>8.01</v>
      </c>
      <c r="K494" s="288"/>
    </row>
    <row r="495" spans="1:13" ht="45">
      <c r="A495" s="279">
        <v>91859</v>
      </c>
      <c r="B495" s="280"/>
      <c r="C495" s="281"/>
      <c r="D495" s="282" t="str">
        <f>IF($B495="",IFERROR(VLOOKUP($A495,SERVIÇOS!$A:$F,2,0),IFERROR(VLOOKUP($A495,$C:$J,2,0),"")),IFERROR(VLOOKUP($B495,INSUMOS!$A:$D,2,0),IFERROR(VLOOKUP($B495,#REF!,2,0),"")))</f>
        <v>ELETRODUTO FLEXÍVEL LISO, PEAD, DN 32 MM (1"), PARA CIRCUITOS TERMINAIS, INSTALADO EM PAREDE - FORNECIMENTO E INSTALAÇÃO. AF_12/2015</v>
      </c>
      <c r="E495" s="283" t="str">
        <f>IF($B495="",IFERROR(VLOOKUP($A495,SERVIÇOS!$A:$F,3,0),IFERROR(VLOOKUP($A495,$C:$J,3,0),"")),IFERROR(VLOOKUP($B495,INSUMOS!$A:$D,3,0),IFERROR(VLOOKUP($B495,#REF!,5,0),"")))</f>
        <v>M</v>
      </c>
      <c r="F495" s="284">
        <v>1</v>
      </c>
      <c r="G495" s="285">
        <f>IF($B495="",IFERROR(VLOOKUP($A495,SERVIÇOS!$A:$F,6,0),IFERROR(VLOOKUP($A495,$C:$J,8,0),"")),IFERROR(VLOOKUP($B495,INSUMOS!$A:$D,4,0),IFERROR(VLOOKUP($B495,#REF!,9,0),"")))</f>
        <v>9.7899999999999991</v>
      </c>
      <c r="H495" s="286">
        <f>ROUND(IF($B495="",IFERROR(VLOOKUP($A495,SERVIÇOS!$A:$F,4,0),IFERROR(VLOOKUP($A495,$C:$J,6,0),)),IFERROR(VLOOKUP($B495,INSUMOS!$A:$D,4,0),IFERROR(VLOOKUP($B495,#REF!,9,0),)))*$F495,2)</f>
        <v>4.45</v>
      </c>
      <c r="I495" s="286">
        <f>ROUND(IF($B495="",IFERROR(VLOOKUP($A495,SERVIÇOS!$A:$F,5,0),IFERROR(VLOOKUP($A495,$C:$J,7,0),)),0)*$F495,2)</f>
        <v>5.34</v>
      </c>
      <c r="J495" s="287">
        <f t="shared" si="8"/>
        <v>9.7899999999999991</v>
      </c>
      <c r="K495" s="288"/>
    </row>
    <row r="496" spans="1:13" s="3" customFormat="1" ht="31.5">
      <c r="A496" s="271"/>
      <c r="B496" s="271"/>
      <c r="C496" s="272" t="s">
        <v>405</v>
      </c>
      <c r="D496" s="273" t="s">
        <v>786</v>
      </c>
      <c r="E496" s="274" t="s">
        <v>709</v>
      </c>
      <c r="F496" s="275"/>
      <c r="G496" s="276"/>
      <c r="H496" s="277">
        <f>ROUND(SUM(H497:H501),2)</f>
        <v>11.9</v>
      </c>
      <c r="I496" s="277">
        <f>ROUND(SUM(I497:I501),2)</f>
        <v>3.24</v>
      </c>
      <c r="J496" s="277">
        <f t="shared" si="8"/>
        <v>15.14</v>
      </c>
      <c r="K496" s="290"/>
    </row>
    <row r="497" spans="1:16">
      <c r="A497" s="279">
        <v>88247</v>
      </c>
      <c r="B497" s="280"/>
      <c r="C497" s="281"/>
      <c r="D497" s="282" t="str">
        <f>IF($B497="",IFERROR(VLOOKUP($A497,SERVIÇOS!$A:$F,2,0),IFERROR(VLOOKUP($A497,$C:$J,2,0),"")),IFERROR(VLOOKUP($B497,INSUMOS!$A:$D,2,0),IFERROR(VLOOKUP($B497,#REF!,2,0),"")))</f>
        <v>AUXILIAR DE ELETRICISTA COM ENCARGOS COMPLEMENTARES</v>
      </c>
      <c r="E497" s="283" t="str">
        <f>IF($B497="",IFERROR(VLOOKUP($A497,SERVIÇOS!$A:$F,3,0),IFERROR(VLOOKUP($A497,$C:$J,3,0),"")),IFERROR(VLOOKUP($B497,INSUMOS!$A:$D,3,0),IFERROR(VLOOKUP($B497,#REF!,5,0),"")))</f>
        <v>H</v>
      </c>
      <c r="F497" s="284">
        <v>0.1</v>
      </c>
      <c r="G497" s="285">
        <f>IF($B497="",IFERROR(VLOOKUP($A497,SERVIÇOS!$A:$F,6,0),IFERROR(VLOOKUP($A497,$C:$J,8,0),"")),IFERROR(VLOOKUP($B497,INSUMOS!$A:$D,4,0),IFERROR(VLOOKUP($B497,#REF!,9,0),"")))</f>
        <v>20.03</v>
      </c>
      <c r="H497" s="286">
        <f>ROUND(IF($B497="",IFERROR(VLOOKUP($A497,SERVIÇOS!$A:$F,4,0),IFERROR(VLOOKUP($A497,$C:$J,6,0),)),IFERROR(VLOOKUP($B497,INSUMOS!$A:$D,4,0),IFERROR(VLOOKUP($B497,#REF!,9,0),)))*$F497,2)</f>
        <v>0.67</v>
      </c>
      <c r="I497" s="286">
        <f>ROUND(IF($B497="",IFERROR(VLOOKUP($A497,SERVIÇOS!$A:$F,5,0),IFERROR(VLOOKUP($A497,$C:$J,7,0),)),0)*$F497,2)</f>
        <v>1.34</v>
      </c>
      <c r="J497" s="287">
        <f t="shared" si="8"/>
        <v>2.0100000000000002</v>
      </c>
      <c r="K497" s="288"/>
    </row>
    <row r="498" spans="1:16">
      <c r="A498" s="279">
        <v>88264</v>
      </c>
      <c r="B498" s="280"/>
      <c r="C498" s="281"/>
      <c r="D498" s="282" t="str">
        <f>IF($B498="",IFERROR(VLOOKUP($A498,SERVIÇOS!$A:$F,2,0),IFERROR(VLOOKUP($A498,$C:$J,2,0),"")),IFERROR(VLOOKUP($B498,INSUMOS!$A:$D,2,0),IFERROR(VLOOKUP($B498,#REF!,2,0),"")))</f>
        <v>ELETRICISTA COM ENCARGOS COMPLEMENTARES</v>
      </c>
      <c r="E498" s="283" t="str">
        <f>IF($B498="",IFERROR(VLOOKUP($A498,SERVIÇOS!$A:$F,3,0),IFERROR(VLOOKUP($A498,$C:$J,3,0),"")),IFERROR(VLOOKUP($B498,INSUMOS!$A:$D,3,0),IFERROR(VLOOKUP($B498,#REF!,5,0),"")))</f>
        <v>H</v>
      </c>
      <c r="F498" s="284">
        <v>0.1</v>
      </c>
      <c r="G498" s="285">
        <f>IF($B498="",IFERROR(VLOOKUP($A498,SERVIÇOS!$A:$F,6,0),IFERROR(VLOOKUP($A498,$C:$J,8,0),"")),IFERROR(VLOOKUP($B498,INSUMOS!$A:$D,4,0),IFERROR(VLOOKUP($B498,#REF!,9,0),"")))</f>
        <v>25.67</v>
      </c>
      <c r="H498" s="286">
        <f>ROUND(IF($B498="",IFERROR(VLOOKUP($A498,SERVIÇOS!$A:$F,4,0),IFERROR(VLOOKUP($A498,$C:$J,6,0),)),IFERROR(VLOOKUP($B498,INSUMOS!$A:$D,4,0),IFERROR(VLOOKUP($B498,#REF!,9,0),)))*$F498,2)</f>
        <v>0.67</v>
      </c>
      <c r="I498" s="286">
        <f>ROUND(IF($B498="",IFERROR(VLOOKUP($A498,SERVIÇOS!$A:$F,5,0),IFERROR(VLOOKUP($A498,$C:$J,7,0),)),0)*$F498,2)</f>
        <v>1.9</v>
      </c>
      <c r="J498" s="287">
        <f t="shared" si="8"/>
        <v>2.57</v>
      </c>
      <c r="K498" s="288"/>
    </row>
    <row r="499" spans="1:16">
      <c r="A499" s="279"/>
      <c r="B499" s="280">
        <v>39178</v>
      </c>
      <c r="C499" s="281"/>
      <c r="D499" s="282" t="str">
        <f>IF($B499="",IFERROR(VLOOKUP($A499,SERVIÇOS!$A:$F,2,0),IFERROR(VLOOKUP($A499,$C:$J,2,0),"")),IFERROR(VLOOKUP($B499,INSUMOS!$A:$D,2,0),IFERROR(VLOOKUP($B499,#REF!,2,0),"")))</f>
        <v>BUCHA EM ALUMINIO, COM ROSCA, DE  1 1/2", PARA ELETRODUTO</v>
      </c>
      <c r="E499" s="283" t="str">
        <f>IF($B499="",IFERROR(VLOOKUP($A499,SERVIÇOS!$A:$F,3,0),IFERROR(VLOOKUP($A499,$C:$J,3,0),"")),IFERROR(VLOOKUP($B499,INSUMOS!$A:$D,3,0),IFERROR(VLOOKUP($B499,#REF!,5,0),"")))</f>
        <v xml:space="preserve">UN    </v>
      </c>
      <c r="F499" s="284">
        <v>1</v>
      </c>
      <c r="G499" s="285">
        <f>IF($B499="",IFERROR(VLOOKUP($A499,SERVIÇOS!$A:$F,6,0),IFERROR(VLOOKUP($A499,$C:$J,8,0),"")),IFERROR(VLOOKUP($B499,INSUMOS!$A:$D,4,0),IFERROR(VLOOKUP($B499,#REF!,9,0),"")))</f>
        <v>1.94</v>
      </c>
      <c r="H499" s="286">
        <f>ROUND(IF($B499="",IFERROR(VLOOKUP($A499,SERVIÇOS!$A:$F,4,0),IFERROR(VLOOKUP($A499,$C:$J,6,0),)),IFERROR(VLOOKUP($B499,INSUMOS!$A:$D,4,0),IFERROR(VLOOKUP($B499,#REF!,9,0),)))*$F499,2)</f>
        <v>1.94</v>
      </c>
      <c r="I499" s="286">
        <f>ROUND(IF($B499="",IFERROR(VLOOKUP($A499,SERVIÇOS!$A:$F,5,0),IFERROR(VLOOKUP($A499,$C:$J,7,0),)),0)*$F499,2)</f>
        <v>0</v>
      </c>
      <c r="J499" s="287">
        <f t="shared" si="8"/>
        <v>1.94</v>
      </c>
      <c r="K499" s="288"/>
    </row>
    <row r="500" spans="1:16">
      <c r="A500" s="279"/>
      <c r="B500" s="280">
        <v>39212</v>
      </c>
      <c r="C500" s="281"/>
      <c r="D500" s="282" t="str">
        <f>IF($B500="",IFERROR(VLOOKUP($A500,SERVIÇOS!$A:$F,2,0),IFERROR(VLOOKUP($A500,$C:$J,2,0),"")),IFERROR(VLOOKUP($B500,INSUMOS!$A:$D,2,0),IFERROR(VLOOKUP($B500,#REF!,2,0),"")))</f>
        <v>ARRUELA EM ALUMINIO, COM ROSCA, DE 1 1/2", PARA ELETRODUTO</v>
      </c>
      <c r="E500" s="283" t="str">
        <f>IF($B500="",IFERROR(VLOOKUP($A500,SERVIÇOS!$A:$F,3,0),IFERROR(VLOOKUP($A500,$C:$J,3,0),"")),IFERROR(VLOOKUP($B500,INSUMOS!$A:$D,3,0),IFERROR(VLOOKUP($B500,#REF!,5,0),"")))</f>
        <v xml:space="preserve">UN    </v>
      </c>
      <c r="F500" s="284">
        <v>1</v>
      </c>
      <c r="G500" s="285">
        <f>IF($B500="",IFERROR(VLOOKUP($A500,SERVIÇOS!$A:$F,6,0),IFERROR(VLOOKUP($A500,$C:$J,8,0),"")),IFERROR(VLOOKUP($B500,INSUMOS!$A:$D,4,0),IFERROR(VLOOKUP($B500,#REF!,9,0),"")))</f>
        <v>1.7</v>
      </c>
      <c r="H500" s="286">
        <f>ROUND(IF($B500="",IFERROR(VLOOKUP($A500,SERVIÇOS!$A:$F,4,0),IFERROR(VLOOKUP($A500,$C:$J,6,0),)),IFERROR(VLOOKUP($B500,INSUMOS!$A:$D,4,0),IFERROR(VLOOKUP($B500,#REF!,9,0),)))*$F500,2)</f>
        <v>1.7</v>
      </c>
      <c r="I500" s="286">
        <f>ROUND(IF($B500="",IFERROR(VLOOKUP($A500,SERVIÇOS!$A:$F,5,0),IFERROR(VLOOKUP($A500,$C:$J,7,0),)),0)*$F500,2)</f>
        <v>0</v>
      </c>
      <c r="J500" s="287">
        <f t="shared" si="8"/>
        <v>1.7</v>
      </c>
      <c r="K500" s="288"/>
    </row>
    <row r="501" spans="1:16" ht="30">
      <c r="A501" s="279"/>
      <c r="B501" s="280">
        <v>2644</v>
      </c>
      <c r="C501" s="281"/>
      <c r="D501" s="282" t="str">
        <f>IF($B501="",IFERROR(VLOOKUP($A501,SERVIÇOS!$A:$F,2,0),IFERROR(VLOOKUP($A501,$C:$J,2,0),"")),IFERROR(VLOOKUP($B501,INSUMOS!$A:$D,2,0),IFERROR(VLOOKUP($B501,#REF!,2,0),"")))</f>
        <v>LUVA PARA ELETRODUTO, EM ACO GALVANIZADO ELETROLITICO, DIAMETRO DE 40 MM (1 1/2")</v>
      </c>
      <c r="E501" s="283" t="str">
        <f>IF($B501="",IFERROR(VLOOKUP($A501,SERVIÇOS!$A:$F,3,0),IFERROR(VLOOKUP($A501,$C:$J,3,0),"")),IFERROR(VLOOKUP($B501,INSUMOS!$A:$D,3,0),IFERROR(VLOOKUP($B501,#REF!,5,0),"")))</f>
        <v xml:space="preserve">UN    </v>
      </c>
      <c r="F501" s="284">
        <v>1</v>
      </c>
      <c r="G501" s="285">
        <f>IF($B501="",IFERROR(VLOOKUP($A501,SERVIÇOS!$A:$F,6,0),IFERROR(VLOOKUP($A501,$C:$J,8,0),"")),IFERROR(VLOOKUP($B501,INSUMOS!$A:$D,4,0),IFERROR(VLOOKUP($B501,#REF!,9,0),"")))</f>
        <v>6.92</v>
      </c>
      <c r="H501" s="286">
        <f>ROUND(IF($B501="",IFERROR(VLOOKUP($A501,SERVIÇOS!$A:$F,4,0),IFERROR(VLOOKUP($A501,$C:$J,6,0),)),IFERROR(VLOOKUP($B501,INSUMOS!$A:$D,4,0),IFERROR(VLOOKUP($B501,#REF!,9,0),)))*$F501,2)</f>
        <v>6.92</v>
      </c>
      <c r="I501" s="286">
        <f>ROUND(IF($B501="",IFERROR(VLOOKUP($A501,SERVIÇOS!$A:$F,5,0),IFERROR(VLOOKUP($A501,$C:$J,7,0),)),0)*$F501,2)</f>
        <v>0</v>
      </c>
      <c r="J501" s="287">
        <f t="shared" si="8"/>
        <v>6.92</v>
      </c>
      <c r="K501" s="288"/>
    </row>
    <row r="502" spans="1:16" s="3" customFormat="1" ht="31.5">
      <c r="A502" s="271"/>
      <c r="B502" s="271"/>
      <c r="C502" s="272" t="s">
        <v>422</v>
      </c>
      <c r="D502" s="273" t="s">
        <v>787</v>
      </c>
      <c r="E502" s="274" t="s">
        <v>727</v>
      </c>
      <c r="F502" s="275"/>
      <c r="G502" s="276"/>
      <c r="H502" s="277">
        <f>ROUND(SUM(H503:H505),2)</f>
        <v>10.75</v>
      </c>
      <c r="I502" s="277">
        <f>ROUND(SUM(I503:I505),2)</f>
        <v>19.059999999999999</v>
      </c>
      <c r="J502" s="277">
        <f t="shared" si="8"/>
        <v>29.81</v>
      </c>
      <c r="K502" s="290"/>
    </row>
    <row r="503" spans="1:16">
      <c r="A503" s="279">
        <v>88264</v>
      </c>
      <c r="B503" s="280"/>
      <c r="C503" s="281"/>
      <c r="D503" s="282" t="str">
        <f>IF($B503="",IFERROR(VLOOKUP($A503,SERVIÇOS!$A:$F,2,0),IFERROR(VLOOKUP($A503,$C:$J,2,0),"")),IFERROR(VLOOKUP($B503,INSUMOS!$A:$D,2,0),IFERROR(VLOOKUP($B503,#REF!,2,0),"")))</f>
        <v>ELETRICISTA COM ENCARGOS COMPLEMENTARES</v>
      </c>
      <c r="E503" s="283" t="str">
        <f>IF($B503="",IFERROR(VLOOKUP($A503,SERVIÇOS!$A:$F,3,0),IFERROR(VLOOKUP($A503,$C:$J,3,0),"")),IFERROR(VLOOKUP($B503,INSUMOS!$A:$D,3,0),IFERROR(VLOOKUP($B503,#REF!,5,0),"")))</f>
        <v>H</v>
      </c>
      <c r="F503" s="284">
        <v>0.4</v>
      </c>
      <c r="G503" s="285">
        <f>IF($B503="",IFERROR(VLOOKUP($A503,SERVIÇOS!$A:$F,6,0),IFERROR(VLOOKUP($A503,$C:$J,8,0),"")),IFERROR(VLOOKUP($B503,INSUMOS!$A:$D,4,0),IFERROR(VLOOKUP($B503,#REF!,9,0),"")))</f>
        <v>25.67</v>
      </c>
      <c r="H503" s="286">
        <f>ROUND(IF($B503="",IFERROR(VLOOKUP($A503,SERVIÇOS!$A:$F,4,0),IFERROR(VLOOKUP($A503,$C:$J,6,0),)),IFERROR(VLOOKUP($B503,INSUMOS!$A:$D,4,0),IFERROR(VLOOKUP($B503,#REF!,9,0),)))*$F503,2)</f>
        <v>2.66</v>
      </c>
      <c r="I503" s="286">
        <f>ROUND(IF($B503="",IFERROR(VLOOKUP($A503,SERVIÇOS!$A:$F,5,0),IFERROR(VLOOKUP($A503,$C:$J,7,0),)),0)*$F503,2)</f>
        <v>7.6</v>
      </c>
      <c r="J503" s="287">
        <f t="shared" si="8"/>
        <v>10.26</v>
      </c>
      <c r="K503" s="288"/>
    </row>
    <row r="504" spans="1:16">
      <c r="A504" s="279">
        <v>88247</v>
      </c>
      <c r="B504" s="280"/>
      <c r="C504" s="281"/>
      <c r="D504" s="282" t="str">
        <f>IF($B504="",IFERROR(VLOOKUP($A504,SERVIÇOS!$A:$F,2,0),IFERROR(VLOOKUP($A504,$C:$J,2,0),"")),IFERROR(VLOOKUP($B504,INSUMOS!$A:$D,2,0),IFERROR(VLOOKUP($B504,#REF!,2,0),"")))</f>
        <v>AUXILIAR DE ELETRICISTA COM ENCARGOS COMPLEMENTARES</v>
      </c>
      <c r="E504" s="283" t="str">
        <f>IF($B504="",IFERROR(VLOOKUP($A504,SERVIÇOS!$A:$F,3,0),IFERROR(VLOOKUP($A504,$C:$J,3,0),"")),IFERROR(VLOOKUP($B504,INSUMOS!$A:$D,3,0),IFERROR(VLOOKUP($B504,#REF!,5,0),"")))</f>
        <v>H</v>
      </c>
      <c r="F504" s="284">
        <v>0.4</v>
      </c>
      <c r="G504" s="285">
        <f>IF($B504="",IFERROR(VLOOKUP($A504,SERVIÇOS!$A:$F,6,0),IFERROR(VLOOKUP($A504,$C:$J,8,0),"")),IFERROR(VLOOKUP($B504,INSUMOS!$A:$D,4,0),IFERROR(VLOOKUP($B504,#REF!,9,0),"")))</f>
        <v>20.03</v>
      </c>
      <c r="H504" s="286">
        <f>ROUND(IF($B504="",IFERROR(VLOOKUP($A504,SERVIÇOS!$A:$F,4,0),IFERROR(VLOOKUP($A504,$C:$J,6,0),)),IFERROR(VLOOKUP($B504,INSUMOS!$A:$D,4,0),IFERROR(VLOOKUP($B504,#REF!,9,0),)))*$F504,2)</f>
        <v>2.66</v>
      </c>
      <c r="I504" s="286">
        <f>ROUND(IF($B504="",IFERROR(VLOOKUP($A504,SERVIÇOS!$A:$F,5,0),IFERROR(VLOOKUP($A504,$C:$J,7,0),)),0)*$F504,2)</f>
        <v>5.35</v>
      </c>
      <c r="J504" s="287">
        <f t="shared" si="8"/>
        <v>8.01</v>
      </c>
      <c r="K504" s="288"/>
    </row>
    <row r="505" spans="1:16" ht="45">
      <c r="A505" s="279">
        <v>91861</v>
      </c>
      <c r="B505" s="280"/>
      <c r="C505" s="281"/>
      <c r="D505" s="282" t="str">
        <f>IF($B505="",IFERROR(VLOOKUP($A505,SERVIÇOS!$A:$F,2,0),IFERROR(VLOOKUP($A505,$C:$J,2,0),"")),IFERROR(VLOOKUP($B505,INSUMOS!$A:$D,2,0),IFERROR(VLOOKUP($B505,#REF!,2,0),"")))</f>
        <v>ELETRODUTO FLEXÍVEL LISO, PEAD, DN 40 MM (1 1/4"), PARA CIRCUITOS TERMINAIS, INSTALADO EM PAREDE - FORNECIMENTO E INSTALAÇÃO. AF_12/2015</v>
      </c>
      <c r="E505" s="283" t="str">
        <f>IF($B505="",IFERROR(VLOOKUP($A505,SERVIÇOS!$A:$F,3,0),IFERROR(VLOOKUP($A505,$C:$J,3,0),"")),IFERROR(VLOOKUP($B505,INSUMOS!$A:$D,3,0),IFERROR(VLOOKUP($B505,#REF!,5,0),"")))</f>
        <v>M</v>
      </c>
      <c r="F505" s="284">
        <v>1</v>
      </c>
      <c r="G505" s="285">
        <f>IF($B505="",IFERROR(VLOOKUP($A505,SERVIÇOS!$A:$F,6,0),IFERROR(VLOOKUP($A505,$C:$J,8,0),"")),IFERROR(VLOOKUP($B505,INSUMOS!$A:$D,4,0),IFERROR(VLOOKUP($B505,#REF!,9,0),"")))</f>
        <v>11.54</v>
      </c>
      <c r="H505" s="286">
        <f>ROUND(IF($B505="",IFERROR(VLOOKUP($A505,SERVIÇOS!$A:$F,4,0),IFERROR(VLOOKUP($A505,$C:$J,6,0),)),IFERROR(VLOOKUP($B505,INSUMOS!$A:$D,4,0),IFERROR(VLOOKUP($B505,#REF!,9,0),)))*$F505,2)</f>
        <v>5.43</v>
      </c>
      <c r="I505" s="286">
        <f>ROUND(IF($B505="",IFERROR(VLOOKUP($A505,SERVIÇOS!$A:$F,5,0),IFERROR(VLOOKUP($A505,$C:$J,7,0),)),0)*$F505,2)</f>
        <v>6.11</v>
      </c>
      <c r="J505" s="287">
        <f t="shared" si="8"/>
        <v>11.54</v>
      </c>
      <c r="K505" s="288"/>
    </row>
    <row r="506" spans="1:16" s="3" customFormat="1" ht="31.5">
      <c r="A506" s="271"/>
      <c r="B506" s="271"/>
      <c r="C506" s="272" t="s">
        <v>424</v>
      </c>
      <c r="D506" s="273" t="s">
        <v>788</v>
      </c>
      <c r="E506" s="274" t="s">
        <v>709</v>
      </c>
      <c r="F506" s="275"/>
      <c r="G506" s="276"/>
      <c r="H506" s="277">
        <f>ROUND(SUM(H507:H511),2)</f>
        <v>15.15</v>
      </c>
      <c r="I506" s="277">
        <f>ROUND(SUM(I507:I511),2)</f>
        <v>3.24</v>
      </c>
      <c r="J506" s="277">
        <f t="shared" si="8"/>
        <v>18.39</v>
      </c>
      <c r="K506" s="290"/>
    </row>
    <row r="507" spans="1:16">
      <c r="A507" s="279">
        <v>88247</v>
      </c>
      <c r="B507" s="280"/>
      <c r="C507" s="281"/>
      <c r="D507" s="282" t="str">
        <f>IF($B507="",IFERROR(VLOOKUP($A507,SERVIÇOS!$A:$F,2,0),IFERROR(VLOOKUP($A507,$C:$J,2,0),"")),IFERROR(VLOOKUP($B507,INSUMOS!$A:$D,2,0),IFERROR(VLOOKUP($B507,#REF!,2,0),"")))</f>
        <v>AUXILIAR DE ELETRICISTA COM ENCARGOS COMPLEMENTARES</v>
      </c>
      <c r="E507" s="283" t="str">
        <f>IF($B507="",IFERROR(VLOOKUP($A507,SERVIÇOS!$A:$F,3,0),IFERROR(VLOOKUP($A507,$C:$J,3,0),"")),IFERROR(VLOOKUP($B507,INSUMOS!$A:$D,3,0),IFERROR(VLOOKUP($B507,#REF!,5,0),"")))</f>
        <v>H</v>
      </c>
      <c r="F507" s="284">
        <v>0.1</v>
      </c>
      <c r="G507" s="285">
        <f>IF($B507="",IFERROR(VLOOKUP($A507,SERVIÇOS!$A:$F,6,0),IFERROR(VLOOKUP($A507,$C:$J,8,0),"")),IFERROR(VLOOKUP($B507,INSUMOS!$A:$D,4,0),IFERROR(VLOOKUP($B507,#REF!,9,0),"")))</f>
        <v>20.03</v>
      </c>
      <c r="H507" s="286">
        <f>ROUND(IF($B507="",IFERROR(VLOOKUP($A507,SERVIÇOS!$A:$F,4,0),IFERROR(VLOOKUP($A507,$C:$J,6,0),)),IFERROR(VLOOKUP($B507,INSUMOS!$A:$D,4,0),IFERROR(VLOOKUP($B507,#REF!,9,0),)))*$F507,2)</f>
        <v>0.67</v>
      </c>
      <c r="I507" s="286">
        <f>ROUND(IF($B507="",IFERROR(VLOOKUP($A507,SERVIÇOS!$A:$F,5,0),IFERROR(VLOOKUP($A507,$C:$J,7,0),)),0)*$F507,2)</f>
        <v>1.34</v>
      </c>
      <c r="J507" s="287">
        <f t="shared" si="8"/>
        <v>2.0100000000000002</v>
      </c>
      <c r="K507" s="288"/>
    </row>
    <row r="508" spans="1:16">
      <c r="A508" s="279">
        <v>88264</v>
      </c>
      <c r="B508" s="280"/>
      <c r="C508" s="281"/>
      <c r="D508" s="282" t="str">
        <f>IF($B508="",IFERROR(VLOOKUP($A508,SERVIÇOS!$A:$F,2,0),IFERROR(VLOOKUP($A508,$C:$J,2,0),"")),IFERROR(VLOOKUP($B508,INSUMOS!$A:$D,2,0),IFERROR(VLOOKUP($B508,#REF!,2,0),"")))</f>
        <v>ELETRICISTA COM ENCARGOS COMPLEMENTARES</v>
      </c>
      <c r="E508" s="283" t="str">
        <f>IF($B508="",IFERROR(VLOOKUP($A508,SERVIÇOS!$A:$F,3,0),IFERROR(VLOOKUP($A508,$C:$J,3,0),"")),IFERROR(VLOOKUP($B508,INSUMOS!$A:$D,3,0),IFERROR(VLOOKUP($B508,#REF!,5,0),"")))</f>
        <v>H</v>
      </c>
      <c r="F508" s="284">
        <v>0.1</v>
      </c>
      <c r="G508" s="285">
        <f>IF($B508="",IFERROR(VLOOKUP($A508,SERVIÇOS!$A:$F,6,0),IFERROR(VLOOKUP($A508,$C:$J,8,0),"")),IFERROR(VLOOKUP($B508,INSUMOS!$A:$D,4,0),IFERROR(VLOOKUP($B508,#REF!,9,0),"")))</f>
        <v>25.67</v>
      </c>
      <c r="H508" s="286">
        <f>ROUND(IF($B508="",IFERROR(VLOOKUP($A508,SERVIÇOS!$A:$F,4,0),IFERROR(VLOOKUP($A508,$C:$J,6,0),)),IFERROR(VLOOKUP($B508,INSUMOS!$A:$D,4,0),IFERROR(VLOOKUP($B508,#REF!,9,0),)))*$F508,2)</f>
        <v>0.67</v>
      </c>
      <c r="I508" s="286">
        <f>ROUND(IF($B508="",IFERROR(VLOOKUP($A508,SERVIÇOS!$A:$F,5,0),IFERROR(VLOOKUP($A508,$C:$J,7,0),)),0)*$F508,2)</f>
        <v>1.9</v>
      </c>
      <c r="J508" s="287">
        <f t="shared" si="8"/>
        <v>2.57</v>
      </c>
      <c r="K508" s="288"/>
    </row>
    <row r="509" spans="1:16">
      <c r="A509" s="279"/>
      <c r="B509" s="280">
        <v>39179</v>
      </c>
      <c r="C509" s="281"/>
      <c r="D509" s="282" t="str">
        <f>IF($B509="",IFERROR(VLOOKUP($A509,SERVIÇOS!$A:$F,2,0),IFERROR(VLOOKUP($A509,$C:$J,2,0),"")),IFERROR(VLOOKUP($B509,INSUMOS!$A:$D,2,0),IFERROR(VLOOKUP($B509,#REF!,2,0),"")))</f>
        <v>BUCHA EM ALUMINIO, COM ROSCA, DE 2", PARA ELETRODUTO</v>
      </c>
      <c r="E509" s="283" t="str">
        <f>IF($B509="",IFERROR(VLOOKUP($A509,SERVIÇOS!$A:$F,3,0),IFERROR(VLOOKUP($A509,$C:$J,3,0),"")),IFERROR(VLOOKUP($B509,INSUMOS!$A:$D,3,0),IFERROR(VLOOKUP($B509,#REF!,5,0),"")))</f>
        <v xml:space="preserve">UN    </v>
      </c>
      <c r="F509" s="284">
        <v>1</v>
      </c>
      <c r="G509" s="285">
        <f>IF($B509="",IFERROR(VLOOKUP($A509,SERVIÇOS!$A:$F,6,0),IFERROR(VLOOKUP($A509,$C:$J,8,0),"")),IFERROR(VLOOKUP($B509,INSUMOS!$A:$D,4,0),IFERROR(VLOOKUP($B509,#REF!,9,0),"")))</f>
        <v>4.66</v>
      </c>
      <c r="H509" s="286">
        <f>ROUND(IF($B509="",IFERROR(VLOOKUP($A509,SERVIÇOS!$A:$F,4,0),IFERROR(VLOOKUP($A509,$C:$J,6,0),)),IFERROR(VLOOKUP($B509,INSUMOS!$A:$D,4,0),IFERROR(VLOOKUP($B509,#REF!,9,0),)))*$F509,2)</f>
        <v>4.66</v>
      </c>
      <c r="I509" s="286">
        <f>ROUND(IF($B509="",IFERROR(VLOOKUP($A509,SERVIÇOS!$A:$F,5,0),IFERROR(VLOOKUP($A509,$C:$J,7,0),)),0)*$F509,2)</f>
        <v>0</v>
      </c>
      <c r="J509" s="287">
        <f t="shared" si="8"/>
        <v>4.66</v>
      </c>
      <c r="K509" s="288"/>
      <c r="P509" s="594" t="s">
        <v>11771</v>
      </c>
    </row>
    <row r="510" spans="1:16">
      <c r="A510" s="279"/>
      <c r="B510" s="280">
        <v>39213</v>
      </c>
      <c r="C510" s="281"/>
      <c r="D510" s="282" t="str">
        <f>IF($B510="",IFERROR(VLOOKUP($A510,SERVIÇOS!$A:$F,2,0),IFERROR(VLOOKUP($A510,$C:$J,2,0),"")),IFERROR(VLOOKUP($B510,INSUMOS!$A:$D,2,0),IFERROR(VLOOKUP($B510,#REF!,2,0),"")))</f>
        <v>ARRUELA EM ALUMINIO, COM ROSCA, DE 2", PARA ELETRODUTO</v>
      </c>
      <c r="E510" s="283" t="str">
        <f>IF($B510="",IFERROR(VLOOKUP($A510,SERVIÇOS!$A:$F,3,0),IFERROR(VLOOKUP($A510,$C:$J,3,0),"")),IFERROR(VLOOKUP($B510,INSUMOS!$A:$D,3,0),IFERROR(VLOOKUP($B510,#REF!,5,0),"")))</f>
        <v xml:space="preserve">UN    </v>
      </c>
      <c r="F510" s="284">
        <v>1</v>
      </c>
      <c r="G510" s="285">
        <f>IF($B510="",IFERROR(VLOOKUP($A510,SERVIÇOS!$A:$F,6,0),IFERROR(VLOOKUP($A510,$C:$J,8,0),"")),IFERROR(VLOOKUP($B510,INSUMOS!$A:$D,4,0),IFERROR(VLOOKUP($B510,#REF!,9,0),"")))</f>
        <v>2.23</v>
      </c>
      <c r="H510" s="286">
        <f>ROUND(IF($B510="",IFERROR(VLOOKUP($A510,SERVIÇOS!$A:$F,4,0),IFERROR(VLOOKUP($A510,$C:$J,6,0),)),IFERROR(VLOOKUP($B510,INSUMOS!$A:$D,4,0),IFERROR(VLOOKUP($B510,#REF!,9,0),)))*$F510,2)</f>
        <v>2.23</v>
      </c>
      <c r="I510" s="286">
        <f>ROUND(IF($B510="",IFERROR(VLOOKUP($A510,SERVIÇOS!$A:$F,5,0),IFERROR(VLOOKUP($A510,$C:$J,7,0),)),0)*$F510,2)</f>
        <v>0</v>
      </c>
      <c r="J510" s="287">
        <f t="shared" si="8"/>
        <v>2.23</v>
      </c>
      <c r="K510" s="288"/>
    </row>
    <row r="511" spans="1:16" ht="30">
      <c r="A511" s="279"/>
      <c r="B511" s="280">
        <v>2644</v>
      </c>
      <c r="C511" s="281"/>
      <c r="D511" s="282" t="str">
        <f>IF($B511="",IFERROR(VLOOKUP($A511,SERVIÇOS!$A:$F,2,0),IFERROR(VLOOKUP($A511,$C:$J,2,0),"")),IFERROR(VLOOKUP($B511,INSUMOS!$A:$D,2,0),IFERROR(VLOOKUP($B511,#REF!,2,0),"")))</f>
        <v>LUVA PARA ELETRODUTO, EM ACO GALVANIZADO ELETROLITICO, DIAMETRO DE 40 MM (1 1/2")</v>
      </c>
      <c r="E511" s="283" t="str">
        <f>IF($B511="",IFERROR(VLOOKUP($A511,SERVIÇOS!$A:$F,3,0),IFERROR(VLOOKUP($A511,$C:$J,3,0),"")),IFERROR(VLOOKUP($B511,INSUMOS!$A:$D,3,0),IFERROR(VLOOKUP($B511,#REF!,5,0),"")))</f>
        <v xml:space="preserve">UN    </v>
      </c>
      <c r="F511" s="284">
        <v>1</v>
      </c>
      <c r="G511" s="285">
        <f>IF($B511="",IFERROR(VLOOKUP($A511,SERVIÇOS!$A:$F,6,0),IFERROR(VLOOKUP($A511,$C:$J,8,0),"")),IFERROR(VLOOKUP($B511,INSUMOS!$A:$D,4,0),IFERROR(VLOOKUP($B511,#REF!,9,0),"")))</f>
        <v>6.92</v>
      </c>
      <c r="H511" s="286">
        <f>ROUND(IF($B511="",IFERROR(VLOOKUP($A511,SERVIÇOS!$A:$F,4,0),IFERROR(VLOOKUP($A511,$C:$J,6,0),)),IFERROR(VLOOKUP($B511,INSUMOS!$A:$D,4,0),IFERROR(VLOOKUP($B511,#REF!,9,0),)))*$F511,2)</f>
        <v>6.92</v>
      </c>
      <c r="I511" s="286">
        <f>ROUND(IF($B511="",IFERROR(VLOOKUP($A511,SERVIÇOS!$A:$F,5,0),IFERROR(VLOOKUP($A511,$C:$J,7,0),)),0)*$F511,2)</f>
        <v>0</v>
      </c>
      <c r="J511" s="287">
        <f t="shared" si="8"/>
        <v>6.92</v>
      </c>
      <c r="K511" s="288"/>
    </row>
    <row r="512" spans="1:16" s="3" customFormat="1" ht="63">
      <c r="A512" s="271"/>
      <c r="B512" s="271"/>
      <c r="C512" s="272" t="s">
        <v>428</v>
      </c>
      <c r="D512" s="273" t="s">
        <v>789</v>
      </c>
      <c r="E512" s="274" t="s">
        <v>709</v>
      </c>
      <c r="F512" s="275"/>
      <c r="G512" s="276"/>
      <c r="H512" s="277">
        <f>ROUND(SUM(H513:H515),2)</f>
        <v>1130.5999999999999</v>
      </c>
      <c r="I512" s="277">
        <f>ROUND(SUM(I513:I515),2)</f>
        <v>90.67</v>
      </c>
      <c r="J512" s="277">
        <f t="shared" si="8"/>
        <v>1221.27</v>
      </c>
      <c r="K512" s="290"/>
    </row>
    <row r="513" spans="1:13">
      <c r="A513" s="279">
        <v>88247</v>
      </c>
      <c r="B513" s="280"/>
      <c r="C513" s="281"/>
      <c r="D513" s="282" t="str">
        <f>IF($B513="",IFERROR(VLOOKUP($A513,SERVIÇOS!$A:$F,2,0),IFERROR(VLOOKUP($A513,$C:$J,2,0),"")),IFERROR(VLOOKUP($B513,INSUMOS!$A:$D,2,0),IFERROR(VLOOKUP($B513,#REF!,2,0),"")))</f>
        <v>AUXILIAR DE ELETRICISTA COM ENCARGOS COMPLEMENTARES</v>
      </c>
      <c r="E513" s="283" t="str">
        <f>IF($B513="",IFERROR(VLOOKUP($A513,SERVIÇOS!$A:$F,3,0),IFERROR(VLOOKUP($A513,$C:$J,3,0),"")),IFERROR(VLOOKUP($B513,INSUMOS!$A:$D,3,0),IFERROR(VLOOKUP($B513,#REF!,5,0),"")))</f>
        <v>H</v>
      </c>
      <c r="F513" s="284">
        <v>2.8</v>
      </c>
      <c r="G513" s="285">
        <f>IF($B513="",IFERROR(VLOOKUP($A513,SERVIÇOS!$A:$F,6,0),IFERROR(VLOOKUP($A513,$C:$J,8,0),"")),IFERROR(VLOOKUP($B513,INSUMOS!$A:$D,4,0),IFERROR(VLOOKUP($B513,#REF!,9,0),"")))</f>
        <v>20.03</v>
      </c>
      <c r="H513" s="286">
        <f>ROUND(IF($B513="",IFERROR(VLOOKUP($A513,SERVIÇOS!$A:$F,4,0),IFERROR(VLOOKUP($A513,$C:$J,6,0),)),IFERROR(VLOOKUP($B513,INSUMOS!$A:$D,4,0),IFERROR(VLOOKUP($B513,#REF!,9,0),)))*$F513,2)</f>
        <v>18.649999999999999</v>
      </c>
      <c r="I513" s="286">
        <f>ROUND(IF($B513="",IFERROR(VLOOKUP($A513,SERVIÇOS!$A:$F,5,0),IFERROR(VLOOKUP($A513,$C:$J,7,0),)),0)*$F513,2)</f>
        <v>37.44</v>
      </c>
      <c r="J513" s="287">
        <f t="shared" si="8"/>
        <v>56.089999999999996</v>
      </c>
      <c r="K513" s="288"/>
    </row>
    <row r="514" spans="1:13">
      <c r="A514" s="279">
        <v>88264</v>
      </c>
      <c r="B514" s="280"/>
      <c r="C514" s="281"/>
      <c r="D514" s="282" t="str">
        <f>IF($B514="",IFERROR(VLOOKUP($A514,SERVIÇOS!$A:$F,2,0),IFERROR(VLOOKUP($A514,$C:$J,2,0),"")),IFERROR(VLOOKUP($B514,INSUMOS!$A:$D,2,0),IFERROR(VLOOKUP($B514,#REF!,2,0),"")))</f>
        <v>ELETRICISTA COM ENCARGOS COMPLEMENTARES</v>
      </c>
      <c r="E514" s="283" t="str">
        <f>IF($B514="",IFERROR(VLOOKUP($A514,SERVIÇOS!$A:$F,3,0),IFERROR(VLOOKUP($A514,$C:$J,3,0),"")),IFERROR(VLOOKUP($B514,INSUMOS!$A:$D,3,0),IFERROR(VLOOKUP($B514,#REF!,5,0),"")))</f>
        <v>H</v>
      </c>
      <c r="F514" s="284">
        <v>2.8</v>
      </c>
      <c r="G514" s="285">
        <f>IF($B514="",IFERROR(VLOOKUP($A514,SERVIÇOS!$A:$F,6,0),IFERROR(VLOOKUP($A514,$C:$J,8,0),"")),IFERROR(VLOOKUP($B514,INSUMOS!$A:$D,4,0),IFERROR(VLOOKUP($B514,#REF!,9,0),"")))</f>
        <v>25.67</v>
      </c>
      <c r="H514" s="286">
        <f>ROUND(IF($B514="",IFERROR(VLOOKUP($A514,SERVIÇOS!$A:$F,4,0),IFERROR(VLOOKUP($A514,$C:$J,6,0),)),IFERROR(VLOOKUP($B514,INSUMOS!$A:$D,4,0),IFERROR(VLOOKUP($B514,#REF!,9,0),)))*$F514,2)</f>
        <v>18.649999999999999</v>
      </c>
      <c r="I514" s="286">
        <f>ROUND(IF($B514="",IFERROR(VLOOKUP($A514,SERVIÇOS!$A:$F,5,0),IFERROR(VLOOKUP($A514,$C:$J,7,0),)),0)*$F514,2)</f>
        <v>53.23</v>
      </c>
      <c r="J514" s="287">
        <f t="shared" si="8"/>
        <v>71.88</v>
      </c>
      <c r="K514" s="288"/>
    </row>
    <row r="515" spans="1:13">
      <c r="A515" s="279"/>
      <c r="B515" s="279" t="s">
        <v>11768</v>
      </c>
      <c r="C515" s="281"/>
      <c r="D515" s="282" t="str">
        <f>IF($B515="",IFERROR(VLOOKUP($A515,SERVIÇOS!$A:$F,2,0),IFERROR(VLOOKUP($A515,$C:$J,2,0),"")),IFERROR(VLOOKUP($B515,INSUMOS!$A:$D,2,0),IFERROR(VLOOKUP($B515,COTAÇÕES!$A:$I,2,0),"")))</f>
        <v>RACK DE PAREDE 12U</v>
      </c>
      <c r="E515" s="283" t="str">
        <f>IF($B515="",IFERROR(VLOOKUP($A515,SERVIÇOS!$A:$F,3,0),IFERROR(VLOOKUP($A515,$C:$J,3,0),"")),IFERROR(VLOOKUP($B515,INSUMOS!$A:$D,3,0),IFERROR(VLOOKUP($B515,#REF!,5,0),"")))</f>
        <v/>
      </c>
      <c r="F515" s="284">
        <v>1</v>
      </c>
      <c r="G515" s="285">
        <f>IF($B515="",IFERROR(VLOOKUP($A515,SERVIÇOS!$A:$F,6,0),IFERROR(VLOOKUP($A515,$C:$J,8,0),"")),IFERROR(VLOOKUP($B515,INSUMOS!$A:$D,4,0),IFERROR(VLOOKUP($B515,COTAÇÕES!$A:$I,9,0),"")))</f>
        <v>1093.2966666666666</v>
      </c>
      <c r="H515" s="286">
        <f>ROUND(IF($B515="",IFERROR(VLOOKUP($A515,SERVIÇOS!$A:$F,4,0),IFERROR(VLOOKUP($A515,$C:$J,6,0),)),IFERROR(VLOOKUP($B515,INSUMOS!$A:$D,4,0),IFERROR(VLOOKUP($B515,COTAÇÕES!$A:$I,9,0),)))*$F515,2)</f>
        <v>1093.3</v>
      </c>
      <c r="I515" s="286">
        <f>ROUND(IF($B515="",IFERROR(VLOOKUP($A515,SERVIÇOS!$A:$F,5,0),IFERROR(VLOOKUP($A515,$C:$J,7,0),)),0)*$F515,2)</f>
        <v>0</v>
      </c>
      <c r="J515" s="287">
        <f t="shared" si="8"/>
        <v>1093.3</v>
      </c>
      <c r="K515" s="288"/>
    </row>
    <row r="516" spans="1:13" s="3" customFormat="1" ht="31.5">
      <c r="A516" s="271"/>
      <c r="B516" s="271"/>
      <c r="C516" s="272" t="s">
        <v>431</v>
      </c>
      <c r="D516" s="273" t="s">
        <v>790</v>
      </c>
      <c r="E516" s="274" t="s">
        <v>709</v>
      </c>
      <c r="F516" s="275"/>
      <c r="G516" s="276"/>
      <c r="H516" s="277">
        <f>ROUND(SUM(H517:H519),2)</f>
        <v>1085.6199999999999</v>
      </c>
      <c r="I516" s="277">
        <f>ROUND(SUM(I517:I519),2)</f>
        <v>14.57</v>
      </c>
      <c r="J516" s="277">
        <f t="shared" ref="J516:J579" si="9">H516+I516</f>
        <v>1100.1899999999998</v>
      </c>
      <c r="K516" s="290"/>
    </row>
    <row r="517" spans="1:13">
      <c r="A517" s="279">
        <v>88247</v>
      </c>
      <c r="B517" s="280"/>
      <c r="C517" s="281"/>
      <c r="D517" s="282" t="str">
        <f>IF($B517="",IFERROR(VLOOKUP($A517,SERVIÇOS!$A:$F,2,0),IFERROR(VLOOKUP($A517,$C:$J,2,0),"")),IFERROR(VLOOKUP($B517,INSUMOS!$A:$D,2,0),IFERROR(VLOOKUP($B517,#REF!,2,0),"")))</f>
        <v>AUXILIAR DE ELETRICISTA COM ENCARGOS COMPLEMENTARES</v>
      </c>
      <c r="E517" s="283" t="str">
        <f>IF($B517="",IFERROR(VLOOKUP($A517,SERVIÇOS!$A:$F,3,0),IFERROR(VLOOKUP($A517,$C:$J,3,0),"")),IFERROR(VLOOKUP($B517,INSUMOS!$A:$D,3,0),IFERROR(VLOOKUP($B517,#REF!,5,0),"")))</f>
        <v>H</v>
      </c>
      <c r="F517" s="284">
        <v>0.45</v>
      </c>
      <c r="G517" s="285">
        <f>IF($B517="",IFERROR(VLOOKUP($A517,SERVIÇOS!$A:$F,6,0),IFERROR(VLOOKUP($A517,$C:$J,8,0),"")),IFERROR(VLOOKUP($B517,INSUMOS!$A:$D,4,0),IFERROR(VLOOKUP($B517,#REF!,9,0),"")))</f>
        <v>20.03</v>
      </c>
      <c r="H517" s="286">
        <f>ROUND(IF($B517="",IFERROR(VLOOKUP($A517,SERVIÇOS!$A:$F,4,0),IFERROR(VLOOKUP($A517,$C:$J,6,0),)),IFERROR(VLOOKUP($B517,INSUMOS!$A:$D,4,0),IFERROR(VLOOKUP($B517,#REF!,9,0),)))*$F517,2)</f>
        <v>3</v>
      </c>
      <c r="I517" s="286">
        <f>ROUND(IF($B517="",IFERROR(VLOOKUP($A517,SERVIÇOS!$A:$F,5,0),IFERROR(VLOOKUP($A517,$C:$J,7,0),)),0)*$F517,2)</f>
        <v>6.02</v>
      </c>
      <c r="J517" s="287">
        <f t="shared" si="9"/>
        <v>9.02</v>
      </c>
      <c r="K517" s="288"/>
    </row>
    <row r="518" spans="1:13">
      <c r="A518" s="279">
        <v>88264</v>
      </c>
      <c r="B518" s="280"/>
      <c r="C518" s="281"/>
      <c r="D518" s="282" t="str">
        <f>IF($B518="",IFERROR(VLOOKUP($A518,SERVIÇOS!$A:$F,2,0),IFERROR(VLOOKUP($A518,$C:$J,2,0),"")),IFERROR(VLOOKUP($B518,INSUMOS!$A:$D,2,0),IFERROR(VLOOKUP($B518,#REF!,2,0),"")))</f>
        <v>ELETRICISTA COM ENCARGOS COMPLEMENTARES</v>
      </c>
      <c r="E518" s="283" t="str">
        <f>IF($B518="",IFERROR(VLOOKUP($A518,SERVIÇOS!$A:$F,3,0),IFERROR(VLOOKUP($A518,$C:$J,3,0),"")),IFERROR(VLOOKUP($B518,INSUMOS!$A:$D,3,0),IFERROR(VLOOKUP($B518,#REF!,5,0),"")))</f>
        <v>H</v>
      </c>
      <c r="F518" s="284">
        <v>0.45</v>
      </c>
      <c r="G518" s="285">
        <f>IF($B518="",IFERROR(VLOOKUP($A518,SERVIÇOS!$A:$F,6,0),IFERROR(VLOOKUP($A518,$C:$J,8,0),"")),IFERROR(VLOOKUP($B518,INSUMOS!$A:$D,4,0),IFERROR(VLOOKUP($B518,#REF!,9,0),"")))</f>
        <v>25.67</v>
      </c>
      <c r="H518" s="286">
        <f>ROUND(IF($B518="",IFERROR(VLOOKUP($A518,SERVIÇOS!$A:$F,4,0),IFERROR(VLOOKUP($A518,$C:$J,6,0),)),IFERROR(VLOOKUP($B518,INSUMOS!$A:$D,4,0),IFERROR(VLOOKUP($B518,#REF!,9,0),)))*$F518,2)</f>
        <v>3</v>
      </c>
      <c r="I518" s="286">
        <f>ROUND(IF($B518="",IFERROR(VLOOKUP($A518,SERVIÇOS!$A:$F,5,0),IFERROR(VLOOKUP($A518,$C:$J,7,0),)),0)*$F518,2)</f>
        <v>8.5500000000000007</v>
      </c>
      <c r="J518" s="287">
        <f t="shared" si="9"/>
        <v>11.55</v>
      </c>
      <c r="K518" s="288"/>
    </row>
    <row r="519" spans="1:13" s="455" customFormat="1">
      <c r="A519" s="279"/>
      <c r="B519" s="279" t="s">
        <v>11769</v>
      </c>
      <c r="C519" s="281"/>
      <c r="D519" s="282" t="str">
        <f>IF($B519="",IFERROR(VLOOKUP($A519,SERVIÇOS!$A:$F,2,0),IFERROR(VLOOKUP($A519,$C:$J,2,0),"")),IFERROR(VLOOKUP($B519,INSUMOS!$A:$D,2,0),IFERROR(VLOOKUP($B519,COTAÇÕES!$A:$I,2,0),"")))</f>
        <v>SWITCH 24 PORTAS 10/100/1000 GERENCIAVEL</v>
      </c>
      <c r="E519" s="283" t="str">
        <f>IF($B519="",IFERROR(VLOOKUP($A519,SERVIÇOS!$A:$F,3,0),IFERROR(VLOOKUP($A519,$C:$J,3,0),"")),IFERROR(VLOOKUP($B519,INSUMOS!$A:$D,3,0),IFERROR(VLOOKUP($B519,#REF!,5,0),"")))</f>
        <v/>
      </c>
      <c r="F519" s="284">
        <v>1</v>
      </c>
      <c r="G519" s="285">
        <f>IF($B519="",IFERROR(VLOOKUP($A519,SERVIÇOS!$A:$F,6,0),IFERROR(VLOOKUP($A519,$C:$J,8,0),"")),IFERROR(VLOOKUP($B519,INSUMOS!$A:$D,4,0),IFERROR(VLOOKUP($B519,COTAÇÕES!$A:$I,9,0),"")))</f>
        <v>1079.6233333333332</v>
      </c>
      <c r="H519" s="286">
        <f>ROUND(IF($B519="",IFERROR(VLOOKUP($A519,SERVIÇOS!$A:$F,4,0),IFERROR(VLOOKUP($A519,$C:$J,6,0),)),IFERROR(VLOOKUP($B519,INSUMOS!$A:$D,4,0),IFERROR(VLOOKUP($B519,COTAÇÕES!$A:$I,9,0),)))*$F519,2)</f>
        <v>1079.6199999999999</v>
      </c>
      <c r="I519" s="286">
        <f>ROUND(IF($B519="",IFERROR(VLOOKUP($A519,SERVIÇOS!$A:$F,5,0),IFERROR(VLOOKUP($A519,$C:$J,7,0),)),0)*$F519,2)</f>
        <v>0</v>
      </c>
      <c r="J519" s="287">
        <f t="shared" si="9"/>
        <v>1079.6199999999999</v>
      </c>
      <c r="K519" s="288"/>
    </row>
    <row r="520" spans="1:13" s="3" customFormat="1" ht="31.5">
      <c r="A520" s="271"/>
      <c r="B520" s="271"/>
      <c r="C520" s="272" t="s">
        <v>433</v>
      </c>
      <c r="D520" s="273" t="s">
        <v>791</v>
      </c>
      <c r="E520" s="274" t="s">
        <v>709</v>
      </c>
      <c r="F520" s="275"/>
      <c r="G520" s="276"/>
      <c r="H520" s="277">
        <f>ROUND(SUM(H521:H523),2)</f>
        <v>26.07</v>
      </c>
      <c r="I520" s="277">
        <f>ROUND(SUM(I521:I523),2)</f>
        <v>9.43</v>
      </c>
      <c r="J520" s="277">
        <f t="shared" si="9"/>
        <v>35.5</v>
      </c>
      <c r="K520" s="290"/>
    </row>
    <row r="521" spans="1:13">
      <c r="A521" s="279">
        <v>88264</v>
      </c>
      <c r="B521" s="280"/>
      <c r="C521" s="281"/>
      <c r="D521" s="282" t="str">
        <f>IF($B521="",IFERROR(VLOOKUP($A521,SERVIÇOS!$A:$F,2,0),IFERROR(VLOOKUP($A521,$C:$J,2,0),"")),IFERROR(VLOOKUP($B521,INSUMOS!$A:$D,2,0),IFERROR(VLOOKUP($B521,#REF!,2,0),"")))</f>
        <v>ELETRICISTA COM ENCARGOS COMPLEMENTARES</v>
      </c>
      <c r="E521" s="283" t="str">
        <f>IF($B521="",IFERROR(VLOOKUP($A521,SERVIÇOS!$A:$F,3,0),IFERROR(VLOOKUP($A521,$C:$J,3,0),"")),IFERROR(VLOOKUP($B521,INSUMOS!$A:$D,3,0),IFERROR(VLOOKUP($B521,#REF!,5,0),"")))</f>
        <v>H</v>
      </c>
      <c r="F521" s="284">
        <v>0.25</v>
      </c>
      <c r="G521" s="285">
        <f>IF($B521="",IFERROR(VLOOKUP($A521,SERVIÇOS!$A:$F,6,0),IFERROR(VLOOKUP($A521,$C:$J,8,0),"")),IFERROR(VLOOKUP($B521,INSUMOS!$A:$D,4,0),IFERROR(VLOOKUP($B521,#REF!,9,0),"")))</f>
        <v>25.67</v>
      </c>
      <c r="H521" s="286">
        <f>ROUND(IF($B521="",IFERROR(VLOOKUP($A521,SERVIÇOS!$A:$F,4,0),IFERROR(VLOOKUP($A521,$C:$J,6,0),)),IFERROR(VLOOKUP($B521,INSUMOS!$A:$D,4,0),IFERROR(VLOOKUP($B521,#REF!,9,0),)))*$F521,2)</f>
        <v>1.67</v>
      </c>
      <c r="I521" s="286">
        <f>ROUND(IF($B521="",IFERROR(VLOOKUP($A521,SERVIÇOS!$A:$F,5,0),IFERROR(VLOOKUP($A521,$C:$J,7,0),)),0)*$F521,2)</f>
        <v>4.75</v>
      </c>
      <c r="J521" s="287">
        <f t="shared" si="9"/>
        <v>6.42</v>
      </c>
      <c r="K521" s="288"/>
    </row>
    <row r="522" spans="1:13">
      <c r="A522" s="279">
        <v>88247</v>
      </c>
      <c r="B522" s="280"/>
      <c r="C522" s="281"/>
      <c r="D522" s="282" t="str">
        <f>IF($B522="",IFERROR(VLOOKUP($A522,SERVIÇOS!$A:$F,2,0),IFERROR(VLOOKUP($A522,$C:$J,2,0),"")),IFERROR(VLOOKUP($B522,INSUMOS!$A:$D,2,0),IFERROR(VLOOKUP($B522,#REF!,2,0),"")))</f>
        <v>AUXILIAR DE ELETRICISTA COM ENCARGOS COMPLEMENTARES</v>
      </c>
      <c r="E522" s="283" t="str">
        <f>IF($B522="",IFERROR(VLOOKUP($A522,SERVIÇOS!$A:$F,3,0),IFERROR(VLOOKUP($A522,$C:$J,3,0),"")),IFERROR(VLOOKUP($B522,INSUMOS!$A:$D,3,0),IFERROR(VLOOKUP($B522,#REF!,5,0),"")))</f>
        <v>H</v>
      </c>
      <c r="F522" s="284">
        <v>0.35</v>
      </c>
      <c r="G522" s="285">
        <f>IF($B522="",IFERROR(VLOOKUP($A522,SERVIÇOS!$A:$F,6,0),IFERROR(VLOOKUP($A522,$C:$J,8,0),"")),IFERROR(VLOOKUP($B522,INSUMOS!$A:$D,4,0),IFERROR(VLOOKUP($B522,#REF!,9,0),"")))</f>
        <v>20.03</v>
      </c>
      <c r="H522" s="286">
        <f>ROUND(IF($B522="",IFERROR(VLOOKUP($A522,SERVIÇOS!$A:$F,4,0),IFERROR(VLOOKUP($A522,$C:$J,6,0),)),IFERROR(VLOOKUP($B522,INSUMOS!$A:$D,4,0),IFERROR(VLOOKUP($B522,#REF!,9,0),)))*$F522,2)</f>
        <v>2.33</v>
      </c>
      <c r="I522" s="286">
        <f>ROUND(IF($B522="",IFERROR(VLOOKUP($A522,SERVIÇOS!$A:$F,5,0),IFERROR(VLOOKUP($A522,$C:$J,7,0),)),0)*$F522,2)</f>
        <v>4.68</v>
      </c>
      <c r="J522" s="287">
        <f t="shared" si="9"/>
        <v>7.01</v>
      </c>
      <c r="K522" s="288"/>
    </row>
    <row r="523" spans="1:13" ht="30">
      <c r="A523" s="279"/>
      <c r="B523" s="280">
        <v>38078</v>
      </c>
      <c r="C523" s="281"/>
      <c r="D523" s="282" t="str">
        <f>IF($B523="",IFERROR(VLOOKUP($A523,SERVIÇOS!$A:$F,2,0),IFERROR(VLOOKUP($A523,$C:$J,2,0),"")),IFERROR(VLOOKUP($B523,INSUMOS!$A:$D,2,0),IFERROR(VLOOKUP($B523,#REF!,2,0),"")))</f>
        <v>INTERRUPTOR PARALELO + TOMADA 2P+T 10A, 250V, CONJUNTO MONTADO PARA EMBUTIR 4" X 2" (PLACA + SUPORTE + MODULOS)</v>
      </c>
      <c r="E523" s="283" t="str">
        <f>IF($B523="",IFERROR(VLOOKUP($A523,SERVIÇOS!$A:$F,3,0),IFERROR(VLOOKUP($A523,$C:$J,3,0),"")),IFERROR(VLOOKUP($B523,INSUMOS!$A:$D,3,0),IFERROR(VLOOKUP($B523,#REF!,5,0),"")))</f>
        <v xml:space="preserve">UN    </v>
      </c>
      <c r="F523" s="284">
        <v>1</v>
      </c>
      <c r="G523" s="285">
        <f>IF($B523="",IFERROR(VLOOKUP($A523,SERVIÇOS!$A:$F,6,0),IFERROR(VLOOKUP($A523,$C:$J,8,0),"")),IFERROR(VLOOKUP($B523,INSUMOS!$A:$D,4,0),IFERROR(VLOOKUP($B523,#REF!,9,0),"")))</f>
        <v>22.07</v>
      </c>
      <c r="H523" s="286">
        <f>ROUND(IF($B523="",IFERROR(VLOOKUP($A523,SERVIÇOS!$A:$F,4,0),IFERROR(VLOOKUP($A523,$C:$J,6,0),)),IFERROR(VLOOKUP($B523,INSUMOS!$A:$D,4,0),IFERROR(VLOOKUP($B523,#REF!,9,0),)))*$F523,2)</f>
        <v>22.07</v>
      </c>
      <c r="I523" s="286">
        <f>ROUND(IF($B523="",IFERROR(VLOOKUP($A523,SERVIÇOS!$A:$F,5,0),IFERROR(VLOOKUP($A523,$C:$J,7,0),)),0)*$F523,2)</f>
        <v>0</v>
      </c>
      <c r="J523" s="287">
        <f t="shared" si="9"/>
        <v>22.07</v>
      </c>
      <c r="K523" s="288"/>
      <c r="M523" s="455" t="s">
        <v>4131</v>
      </c>
    </row>
    <row r="524" spans="1:13" s="3" customFormat="1" ht="31.5">
      <c r="A524" s="271"/>
      <c r="B524" s="271"/>
      <c r="C524" s="272" t="s">
        <v>436</v>
      </c>
      <c r="D524" s="273" t="s">
        <v>792</v>
      </c>
      <c r="E524" s="274" t="s">
        <v>709</v>
      </c>
      <c r="F524" s="275"/>
      <c r="G524" s="276"/>
      <c r="H524" s="277">
        <f>ROUND(SUM(H525:H527),2)</f>
        <v>58.09</v>
      </c>
      <c r="I524" s="277">
        <f>ROUND(SUM(I525:I527),2)</f>
        <v>16.2</v>
      </c>
      <c r="J524" s="277">
        <f t="shared" si="9"/>
        <v>74.290000000000006</v>
      </c>
      <c r="K524" s="290"/>
    </row>
    <row r="525" spans="1:13">
      <c r="A525" s="279">
        <v>88247</v>
      </c>
      <c r="B525" s="280"/>
      <c r="C525" s="281"/>
      <c r="D525" s="282" t="str">
        <f>IF($B525="",IFERROR(VLOOKUP($A525,SERVIÇOS!$A:$F,2,0),IFERROR(VLOOKUP($A525,$C:$J,2,0),"")),IFERROR(VLOOKUP($B525,INSUMOS!$A:$D,2,0),IFERROR(VLOOKUP($B525,#REF!,2,0),"")))</f>
        <v>AUXILIAR DE ELETRICISTA COM ENCARGOS COMPLEMENTARES</v>
      </c>
      <c r="E525" s="283" t="str">
        <f>IF($B525="",IFERROR(VLOOKUP($A525,SERVIÇOS!$A:$F,3,0),IFERROR(VLOOKUP($A525,$C:$J,3,0),"")),IFERROR(VLOOKUP($B525,INSUMOS!$A:$D,3,0),IFERROR(VLOOKUP($B525,#REF!,5,0),"")))</f>
        <v>H</v>
      </c>
      <c r="F525" s="284">
        <v>0.5</v>
      </c>
      <c r="G525" s="285">
        <f>IF($B525="",IFERROR(VLOOKUP($A525,SERVIÇOS!$A:$F,6,0),IFERROR(VLOOKUP($A525,$C:$J,8,0),"")),IFERROR(VLOOKUP($B525,INSUMOS!$A:$D,4,0),IFERROR(VLOOKUP($B525,#REF!,9,0),"")))</f>
        <v>20.03</v>
      </c>
      <c r="H525" s="286">
        <f>ROUND(IF($B525="",IFERROR(VLOOKUP($A525,SERVIÇOS!$A:$F,4,0),IFERROR(VLOOKUP($A525,$C:$J,6,0),)),IFERROR(VLOOKUP($B525,INSUMOS!$A:$D,4,0),IFERROR(VLOOKUP($B525,#REF!,9,0),)))*$F525,2)</f>
        <v>3.33</v>
      </c>
      <c r="I525" s="286">
        <f>ROUND(IF($B525="",IFERROR(VLOOKUP($A525,SERVIÇOS!$A:$F,5,0),IFERROR(VLOOKUP($A525,$C:$J,7,0),)),0)*$F525,2)</f>
        <v>6.69</v>
      </c>
      <c r="J525" s="287">
        <f t="shared" si="9"/>
        <v>10.02</v>
      </c>
      <c r="K525" s="288"/>
    </row>
    <row r="526" spans="1:13">
      <c r="A526" s="279">
        <v>88264</v>
      </c>
      <c r="B526" s="280"/>
      <c r="C526" s="281"/>
      <c r="D526" s="282" t="str">
        <f>IF($B526="",IFERROR(VLOOKUP($A526,SERVIÇOS!$A:$F,2,0),IFERROR(VLOOKUP($A526,$C:$J,2,0),"")),IFERROR(VLOOKUP($B526,INSUMOS!$A:$D,2,0),IFERROR(VLOOKUP($B526,#REF!,2,0),"")))</f>
        <v>ELETRICISTA COM ENCARGOS COMPLEMENTARES</v>
      </c>
      <c r="E526" s="283" t="str">
        <f>IF($B526="",IFERROR(VLOOKUP($A526,SERVIÇOS!$A:$F,3,0),IFERROR(VLOOKUP($A526,$C:$J,3,0),"")),IFERROR(VLOOKUP($B526,INSUMOS!$A:$D,3,0),IFERROR(VLOOKUP($B526,#REF!,5,0),"")))</f>
        <v>H</v>
      </c>
      <c r="F526" s="284">
        <v>0.5</v>
      </c>
      <c r="G526" s="285">
        <f>IF($B526="",IFERROR(VLOOKUP($A526,SERVIÇOS!$A:$F,6,0),IFERROR(VLOOKUP($A526,$C:$J,8,0),"")),IFERROR(VLOOKUP($B526,INSUMOS!$A:$D,4,0),IFERROR(VLOOKUP($B526,#REF!,9,0),"")))</f>
        <v>25.67</v>
      </c>
      <c r="H526" s="286">
        <f>ROUND(IF($B526="",IFERROR(VLOOKUP($A526,SERVIÇOS!$A:$F,4,0),IFERROR(VLOOKUP($A526,$C:$J,6,0),)),IFERROR(VLOOKUP($B526,INSUMOS!$A:$D,4,0),IFERROR(VLOOKUP($B526,#REF!,9,0),)))*$F526,2)</f>
        <v>3.33</v>
      </c>
      <c r="I526" s="286">
        <f>ROUND(IF($B526="",IFERROR(VLOOKUP($A526,SERVIÇOS!$A:$F,5,0),IFERROR(VLOOKUP($A526,$C:$J,7,0),)),0)*$F526,2)</f>
        <v>9.51</v>
      </c>
      <c r="J526" s="287">
        <f t="shared" si="9"/>
        <v>12.84</v>
      </c>
      <c r="K526" s="288"/>
    </row>
    <row r="527" spans="1:13" s="455" customFormat="1">
      <c r="A527" s="279"/>
      <c r="B527" s="279" t="s">
        <v>11770</v>
      </c>
      <c r="C527" s="281"/>
      <c r="D527" s="282" t="str">
        <f>IF($B527="",IFERROR(VLOOKUP($A527,SERVIÇOS!$A:$F,2,0),IFERROR(VLOOKUP($A527,$C:$J,2,0),"")),IFERROR(VLOOKUP($B527,INSUMOS!$A:$D,2,0),IFERROR(VLOOKUP($B527,COTAÇÕES!$A:$I,2,0),"")))</f>
        <v>GUIA DE CABOS 19</v>
      </c>
      <c r="E527" s="283" t="str">
        <f>IF($B527="",IFERROR(VLOOKUP($A527,SERVIÇOS!$A:$F,3,0),IFERROR(VLOOKUP($A527,$C:$J,3,0),"")),IFERROR(VLOOKUP($B527,INSUMOS!$A:$D,3,0),IFERROR(VLOOKUP($B527,#REF!,5,0),"")))</f>
        <v/>
      </c>
      <c r="F527" s="284">
        <v>1</v>
      </c>
      <c r="G527" s="285">
        <f>IF($B527="",IFERROR(VLOOKUP($A527,SERVIÇOS!$A:$F,6,0),IFERROR(VLOOKUP($A527,$C:$J,8,0),"")),IFERROR(VLOOKUP($B527,INSUMOS!$A:$D,4,0),IFERROR(VLOOKUP($B527,COTAÇÕES!$A:$I,9,0),"")))</f>
        <v>51.427333333333337</v>
      </c>
      <c r="H527" s="286">
        <f>ROUND(IF($B527="",IFERROR(VLOOKUP($A527,SERVIÇOS!$A:$F,4,0),IFERROR(VLOOKUP($A527,$C:$J,6,0),)),IFERROR(VLOOKUP($B527,INSUMOS!$A:$D,4,0),IFERROR(VLOOKUP($B527,COTAÇÕES!$A:$I,9,0),)))*$F527,2)</f>
        <v>51.43</v>
      </c>
      <c r="I527" s="286">
        <f>ROUND(IF($B527="",IFERROR(VLOOKUP($A527,SERVIÇOS!$A:$F,5,0),IFERROR(VLOOKUP($A527,$C:$J,7,0),)),0)*$F527,2)</f>
        <v>0</v>
      </c>
      <c r="J527" s="287">
        <f t="shared" si="9"/>
        <v>51.43</v>
      </c>
      <c r="K527" s="288"/>
    </row>
    <row r="528" spans="1:13" s="3" customFormat="1" ht="31.5">
      <c r="A528" s="271"/>
      <c r="B528" s="271"/>
      <c r="C528" s="272" t="s">
        <v>438</v>
      </c>
      <c r="D528" s="273" t="s">
        <v>793</v>
      </c>
      <c r="E528" s="274" t="s">
        <v>709</v>
      </c>
      <c r="F528" s="275"/>
      <c r="G528" s="276"/>
      <c r="H528" s="277">
        <f>ROUND(SUM(H529:H531),2)</f>
        <v>33.04</v>
      </c>
      <c r="I528" s="277">
        <f>ROUND(SUM(I529:I531),2)</f>
        <v>9.7100000000000009</v>
      </c>
      <c r="J528" s="277">
        <f t="shared" si="9"/>
        <v>42.75</v>
      </c>
      <c r="K528" s="290"/>
    </row>
    <row r="529" spans="1:11">
      <c r="A529" s="279">
        <v>88247</v>
      </c>
      <c r="B529" s="280"/>
      <c r="C529" s="281"/>
      <c r="D529" s="282" t="str">
        <f>IF($B529="",IFERROR(VLOOKUP($A529,SERVIÇOS!$A:$F,2,0),IFERROR(VLOOKUP($A529,$C:$J,2,0),"")),IFERROR(VLOOKUP($B529,INSUMOS!$A:$D,2,0),IFERROR(VLOOKUP($B529,#REF!,2,0),"")))</f>
        <v>AUXILIAR DE ELETRICISTA COM ENCARGOS COMPLEMENTARES</v>
      </c>
      <c r="E529" s="283" t="str">
        <f>IF($B529="",IFERROR(VLOOKUP($A529,SERVIÇOS!$A:$F,3,0),IFERROR(VLOOKUP($A529,$C:$J,3,0),"")),IFERROR(VLOOKUP($B529,INSUMOS!$A:$D,3,0),IFERROR(VLOOKUP($B529,#REF!,5,0),"")))</f>
        <v>H</v>
      </c>
      <c r="F529" s="284">
        <v>0.3</v>
      </c>
      <c r="G529" s="285">
        <f>IF($B529="",IFERROR(VLOOKUP($A529,SERVIÇOS!$A:$F,6,0),IFERROR(VLOOKUP($A529,$C:$J,8,0),"")),IFERROR(VLOOKUP($B529,INSUMOS!$A:$D,4,0),IFERROR(VLOOKUP($B529,#REF!,9,0),"")))</f>
        <v>20.03</v>
      </c>
      <c r="H529" s="286">
        <f>ROUND(IF($B529="",IFERROR(VLOOKUP($A529,SERVIÇOS!$A:$F,4,0),IFERROR(VLOOKUP($A529,$C:$J,6,0),)),IFERROR(VLOOKUP($B529,INSUMOS!$A:$D,4,0),IFERROR(VLOOKUP($B529,#REF!,9,0),)))*$F529,2)</f>
        <v>2</v>
      </c>
      <c r="I529" s="286">
        <f>ROUND(IF($B529="",IFERROR(VLOOKUP($A529,SERVIÇOS!$A:$F,5,0),IFERROR(VLOOKUP($A529,$C:$J,7,0),)),0)*$F529,2)</f>
        <v>4.01</v>
      </c>
      <c r="J529" s="287">
        <f t="shared" si="9"/>
        <v>6.01</v>
      </c>
      <c r="K529" s="288"/>
    </row>
    <row r="530" spans="1:11">
      <c r="A530" s="279">
        <v>88264</v>
      </c>
      <c r="B530" s="280"/>
      <c r="C530" s="281"/>
      <c r="D530" s="282" t="str">
        <f>IF($B530="",IFERROR(VLOOKUP($A530,SERVIÇOS!$A:$F,2,0),IFERROR(VLOOKUP($A530,$C:$J,2,0),"")),IFERROR(VLOOKUP($B530,INSUMOS!$A:$D,2,0),IFERROR(VLOOKUP($B530,#REF!,2,0),"")))</f>
        <v>ELETRICISTA COM ENCARGOS COMPLEMENTARES</v>
      </c>
      <c r="E530" s="283" t="str">
        <f>IF($B530="",IFERROR(VLOOKUP($A530,SERVIÇOS!$A:$F,3,0),IFERROR(VLOOKUP($A530,$C:$J,3,0),"")),IFERROR(VLOOKUP($B530,INSUMOS!$A:$D,3,0),IFERROR(VLOOKUP($B530,#REF!,5,0),"")))</f>
        <v>H</v>
      </c>
      <c r="F530" s="284">
        <v>0.3</v>
      </c>
      <c r="G530" s="285">
        <f>IF($B530="",IFERROR(VLOOKUP($A530,SERVIÇOS!$A:$F,6,0),IFERROR(VLOOKUP($A530,$C:$J,8,0),"")),IFERROR(VLOOKUP($B530,INSUMOS!$A:$D,4,0),IFERROR(VLOOKUP($B530,#REF!,9,0),"")))</f>
        <v>25.67</v>
      </c>
      <c r="H530" s="286">
        <f>ROUND(IF($B530="",IFERROR(VLOOKUP($A530,SERVIÇOS!$A:$F,4,0),IFERROR(VLOOKUP($A530,$C:$J,6,0),)),IFERROR(VLOOKUP($B530,INSUMOS!$A:$D,4,0),IFERROR(VLOOKUP($B530,#REF!,9,0),)))*$F530,2)</f>
        <v>2</v>
      </c>
      <c r="I530" s="286">
        <f>ROUND(IF($B530="",IFERROR(VLOOKUP($A530,SERVIÇOS!$A:$F,5,0),IFERROR(VLOOKUP($A530,$C:$J,7,0),)),0)*$F530,2)</f>
        <v>5.7</v>
      </c>
      <c r="J530" s="287">
        <f t="shared" si="9"/>
        <v>7.7</v>
      </c>
      <c r="K530" s="288"/>
    </row>
    <row r="531" spans="1:11">
      <c r="A531" s="279"/>
      <c r="B531" s="280">
        <v>39606</v>
      </c>
      <c r="C531" s="281"/>
      <c r="D531" s="282" t="str">
        <f>IF($B531="",IFERROR(VLOOKUP($A531,SERVIÇOS!$A:$F,2,0),IFERROR(VLOOKUP($A531,$C:$J,2,0),"")),IFERROR(VLOOKUP($B531,INSUMOS!$A:$D,2,0),IFERROR(VLOOKUP($B531,#REF!,2,0),"")))</f>
        <v>PATCH CORD, CATEGORIA 6, EXTENSAO DE 1,50 M</v>
      </c>
      <c r="E531" s="283" t="str">
        <f>IF($B531="",IFERROR(VLOOKUP($A531,SERVIÇOS!$A:$F,3,0),IFERROR(VLOOKUP($A531,$C:$J,3,0),"")),IFERROR(VLOOKUP($B531,INSUMOS!$A:$D,3,0),IFERROR(VLOOKUP($B531,#REF!,5,0),"")))</f>
        <v xml:space="preserve">UN    </v>
      </c>
      <c r="F531" s="284">
        <v>1</v>
      </c>
      <c r="G531" s="285">
        <f>IF($B531="",IFERROR(VLOOKUP($A531,SERVIÇOS!$A:$F,6,0),IFERROR(VLOOKUP($A531,$C:$J,8,0),"")),IFERROR(VLOOKUP($B531,INSUMOS!$A:$D,4,0),IFERROR(VLOOKUP($B531,#REF!,9,0),"")))</f>
        <v>29.04</v>
      </c>
      <c r="H531" s="286">
        <f>ROUND(IF($B531="",IFERROR(VLOOKUP($A531,SERVIÇOS!$A:$F,4,0),IFERROR(VLOOKUP($A531,$C:$J,6,0),)),IFERROR(VLOOKUP($B531,INSUMOS!$A:$D,4,0),IFERROR(VLOOKUP($B531,#REF!,9,0),)))*$F531,2)</f>
        <v>29.04</v>
      </c>
      <c r="I531" s="286">
        <f>ROUND(IF($B531="",IFERROR(VLOOKUP($A531,SERVIÇOS!$A:$F,5,0),IFERROR(VLOOKUP($A531,$C:$J,7,0),)),0)*$F531,2)</f>
        <v>0</v>
      </c>
      <c r="J531" s="287">
        <f t="shared" si="9"/>
        <v>29.04</v>
      </c>
      <c r="K531" s="288"/>
    </row>
    <row r="532" spans="1:11" s="3" customFormat="1" ht="31.5">
      <c r="A532" s="271"/>
      <c r="B532" s="271"/>
      <c r="C532" s="272" t="s">
        <v>440</v>
      </c>
      <c r="D532" s="273" t="s">
        <v>794</v>
      </c>
      <c r="E532" s="274" t="s">
        <v>709</v>
      </c>
      <c r="F532" s="275"/>
      <c r="G532" s="276"/>
      <c r="H532" s="277">
        <f>ROUND(SUM(H533:H535),2)</f>
        <v>33.04</v>
      </c>
      <c r="I532" s="277">
        <f>ROUND(SUM(I533:I535),2)</f>
        <v>9.7100000000000009</v>
      </c>
      <c r="J532" s="277">
        <f t="shared" si="9"/>
        <v>42.75</v>
      </c>
      <c r="K532" s="290"/>
    </row>
    <row r="533" spans="1:11">
      <c r="A533" s="279">
        <v>88247</v>
      </c>
      <c r="B533" s="280"/>
      <c r="C533" s="281"/>
      <c r="D533" s="282" t="str">
        <f>IF($B533="",IFERROR(VLOOKUP($A533,SERVIÇOS!$A:$F,2,0),IFERROR(VLOOKUP($A533,$C:$J,2,0),"")),IFERROR(VLOOKUP($B533,INSUMOS!$A:$D,2,0),IFERROR(VLOOKUP($B533,#REF!,2,0),"")))</f>
        <v>AUXILIAR DE ELETRICISTA COM ENCARGOS COMPLEMENTARES</v>
      </c>
      <c r="E533" s="283" t="str">
        <f>IF($B533="",IFERROR(VLOOKUP($A533,SERVIÇOS!$A:$F,3,0),IFERROR(VLOOKUP($A533,$C:$J,3,0),"")),IFERROR(VLOOKUP($B533,INSUMOS!$A:$D,3,0),IFERROR(VLOOKUP($B533,#REF!,5,0),"")))</f>
        <v>H</v>
      </c>
      <c r="F533" s="284">
        <v>0.3</v>
      </c>
      <c r="G533" s="285">
        <f>IF($B533="",IFERROR(VLOOKUP($A533,SERVIÇOS!$A:$F,6,0),IFERROR(VLOOKUP($A533,$C:$J,8,0),"")),IFERROR(VLOOKUP($B533,INSUMOS!$A:$D,4,0),IFERROR(VLOOKUP($B533,#REF!,9,0),"")))</f>
        <v>20.03</v>
      </c>
      <c r="H533" s="286">
        <f>ROUND(IF($B533="",IFERROR(VLOOKUP($A533,SERVIÇOS!$A:$F,4,0),IFERROR(VLOOKUP($A533,$C:$J,6,0),)),IFERROR(VLOOKUP($B533,INSUMOS!$A:$D,4,0),IFERROR(VLOOKUP($B533,#REF!,9,0),)))*$F533,2)</f>
        <v>2</v>
      </c>
      <c r="I533" s="286">
        <f>ROUND(IF($B533="",IFERROR(VLOOKUP($A533,SERVIÇOS!$A:$F,5,0),IFERROR(VLOOKUP($A533,$C:$J,7,0),)),0)*$F533,2)</f>
        <v>4.01</v>
      </c>
      <c r="J533" s="287">
        <f t="shared" si="9"/>
        <v>6.01</v>
      </c>
      <c r="K533" s="288"/>
    </row>
    <row r="534" spans="1:11">
      <c r="A534" s="279">
        <v>88264</v>
      </c>
      <c r="B534" s="280"/>
      <c r="C534" s="281"/>
      <c r="D534" s="282" t="str">
        <f>IF($B534="",IFERROR(VLOOKUP($A534,SERVIÇOS!$A:$F,2,0),IFERROR(VLOOKUP($A534,$C:$J,2,0),"")),IFERROR(VLOOKUP($B534,INSUMOS!$A:$D,2,0),IFERROR(VLOOKUP($B534,#REF!,2,0),"")))</f>
        <v>ELETRICISTA COM ENCARGOS COMPLEMENTARES</v>
      </c>
      <c r="E534" s="283" t="str">
        <f>IF($B534="",IFERROR(VLOOKUP($A534,SERVIÇOS!$A:$F,3,0),IFERROR(VLOOKUP($A534,$C:$J,3,0),"")),IFERROR(VLOOKUP($B534,INSUMOS!$A:$D,3,0),IFERROR(VLOOKUP($B534,#REF!,5,0),"")))</f>
        <v>H</v>
      </c>
      <c r="F534" s="284">
        <v>0.3</v>
      </c>
      <c r="G534" s="285">
        <f>IF($B534="",IFERROR(VLOOKUP($A534,SERVIÇOS!$A:$F,6,0),IFERROR(VLOOKUP($A534,$C:$J,8,0),"")),IFERROR(VLOOKUP($B534,INSUMOS!$A:$D,4,0),IFERROR(VLOOKUP($B534,#REF!,9,0),"")))</f>
        <v>25.67</v>
      </c>
      <c r="H534" s="286">
        <f>ROUND(IF($B534="",IFERROR(VLOOKUP($A534,SERVIÇOS!$A:$F,4,0),IFERROR(VLOOKUP($A534,$C:$J,6,0),)),IFERROR(VLOOKUP($B534,INSUMOS!$A:$D,4,0),IFERROR(VLOOKUP($B534,#REF!,9,0),)))*$F534,2)</f>
        <v>2</v>
      </c>
      <c r="I534" s="286">
        <f>ROUND(IF($B534="",IFERROR(VLOOKUP($A534,SERVIÇOS!$A:$F,5,0),IFERROR(VLOOKUP($A534,$C:$J,7,0),)),0)*$F534,2)</f>
        <v>5.7</v>
      </c>
      <c r="J534" s="287">
        <f t="shared" si="9"/>
        <v>7.7</v>
      </c>
      <c r="K534" s="288"/>
    </row>
    <row r="535" spans="1:11">
      <c r="A535" s="279"/>
      <c r="B535" s="280">
        <v>39606</v>
      </c>
      <c r="C535" s="281"/>
      <c r="D535" s="282" t="str">
        <f>IF($B535="",IFERROR(VLOOKUP($A535,SERVIÇOS!$A:$F,2,0),IFERROR(VLOOKUP($A535,$C:$J,2,0),"")),IFERROR(VLOOKUP($B535,INSUMOS!$A:$D,2,0),IFERROR(VLOOKUP($B535,#REF!,2,0),"")))</f>
        <v>PATCH CORD, CATEGORIA 6, EXTENSAO DE 1,50 M</v>
      </c>
      <c r="E535" s="283" t="str">
        <f>IF($B535="",IFERROR(VLOOKUP($A535,SERVIÇOS!$A:$F,3,0),IFERROR(VLOOKUP($A535,$C:$J,3,0),"")),IFERROR(VLOOKUP($B535,INSUMOS!$A:$D,3,0),IFERROR(VLOOKUP($B535,#REF!,5,0),"")))</f>
        <v xml:space="preserve">UN    </v>
      </c>
      <c r="F535" s="284">
        <v>1</v>
      </c>
      <c r="G535" s="285">
        <f>IF($B535="",IFERROR(VLOOKUP($A535,SERVIÇOS!$A:$F,6,0),IFERROR(VLOOKUP($A535,$C:$J,8,0),"")),IFERROR(VLOOKUP($B535,INSUMOS!$A:$D,4,0),IFERROR(VLOOKUP($B535,#REF!,9,0),"")))</f>
        <v>29.04</v>
      </c>
      <c r="H535" s="286">
        <f>ROUND(IF($B535="",IFERROR(VLOOKUP($A535,SERVIÇOS!$A:$F,4,0),IFERROR(VLOOKUP($A535,$C:$J,6,0),)),IFERROR(VLOOKUP($B535,INSUMOS!$A:$D,4,0),IFERROR(VLOOKUP($B535,#REF!,9,0),)))*$F535,2)</f>
        <v>29.04</v>
      </c>
      <c r="I535" s="286">
        <f>ROUND(IF($B535="",IFERROR(VLOOKUP($A535,SERVIÇOS!$A:$F,5,0),IFERROR(VLOOKUP($A535,$C:$J,7,0),)),0)*$F535,2)</f>
        <v>0</v>
      </c>
      <c r="J535" s="287">
        <f t="shared" si="9"/>
        <v>29.04</v>
      </c>
      <c r="K535" s="288"/>
    </row>
    <row r="536" spans="1:11" s="3" customFormat="1" ht="31.5">
      <c r="A536" s="271"/>
      <c r="B536" s="271"/>
      <c r="C536" s="272" t="s">
        <v>442</v>
      </c>
      <c r="D536" s="273" t="s">
        <v>795</v>
      </c>
      <c r="E536" s="274" t="s">
        <v>709</v>
      </c>
      <c r="F536" s="275"/>
      <c r="G536" s="276"/>
      <c r="H536" s="277">
        <f>ROUND(SUM(H537:H539),2)</f>
        <v>50.02</v>
      </c>
      <c r="I536" s="277">
        <f>ROUND(SUM(I537:I539),2)</f>
        <v>5.18</v>
      </c>
      <c r="J536" s="277">
        <f t="shared" si="9"/>
        <v>55.2</v>
      </c>
      <c r="K536" s="290"/>
    </row>
    <row r="537" spans="1:11">
      <c r="A537" s="279">
        <v>88247</v>
      </c>
      <c r="B537" s="280"/>
      <c r="C537" s="281"/>
      <c r="D537" s="282" t="str">
        <f>IF($B537="",IFERROR(VLOOKUP($A537,SERVIÇOS!$A:$F,2,0),IFERROR(VLOOKUP($A537,$C:$J,2,0),"")),IFERROR(VLOOKUP($B537,INSUMOS!$A:$D,2,0),IFERROR(VLOOKUP($B537,#REF!,2,0),"")))</f>
        <v>AUXILIAR DE ELETRICISTA COM ENCARGOS COMPLEMENTARES</v>
      </c>
      <c r="E537" s="283" t="str">
        <f>IF($B537="",IFERROR(VLOOKUP($A537,SERVIÇOS!$A:$F,3,0),IFERROR(VLOOKUP($A537,$C:$J,3,0),"")),IFERROR(VLOOKUP($B537,INSUMOS!$A:$D,3,0),IFERROR(VLOOKUP($B537,#REF!,5,0),"")))</f>
        <v>H</v>
      </c>
      <c r="F537" s="284">
        <v>0.16</v>
      </c>
      <c r="G537" s="285">
        <f>IF($B537="",IFERROR(VLOOKUP($A537,SERVIÇOS!$A:$F,6,0),IFERROR(VLOOKUP($A537,$C:$J,8,0),"")),IFERROR(VLOOKUP($B537,INSUMOS!$A:$D,4,0),IFERROR(VLOOKUP($B537,#REF!,9,0),"")))</f>
        <v>20.03</v>
      </c>
      <c r="H537" s="286">
        <f>ROUND(IF($B537="",IFERROR(VLOOKUP($A537,SERVIÇOS!$A:$F,4,0),IFERROR(VLOOKUP($A537,$C:$J,6,0),)),IFERROR(VLOOKUP($B537,INSUMOS!$A:$D,4,0),IFERROR(VLOOKUP($B537,#REF!,9,0),)))*$F537,2)</f>
        <v>1.07</v>
      </c>
      <c r="I537" s="286">
        <f>ROUND(IF($B537="",IFERROR(VLOOKUP($A537,SERVIÇOS!$A:$F,5,0),IFERROR(VLOOKUP($A537,$C:$J,7,0),)),0)*$F537,2)</f>
        <v>2.14</v>
      </c>
      <c r="J537" s="287">
        <f t="shared" si="9"/>
        <v>3.21</v>
      </c>
      <c r="K537" s="288"/>
    </row>
    <row r="538" spans="1:11">
      <c r="A538" s="279">
        <v>88264</v>
      </c>
      <c r="B538" s="280"/>
      <c r="C538" s="281"/>
      <c r="D538" s="282" t="str">
        <f>IF($B538="",IFERROR(VLOOKUP($A538,SERVIÇOS!$A:$F,2,0),IFERROR(VLOOKUP($A538,$C:$J,2,0),"")),IFERROR(VLOOKUP($B538,INSUMOS!$A:$D,2,0),IFERROR(VLOOKUP($B538,#REF!,2,0),"")))</f>
        <v>ELETRICISTA COM ENCARGOS COMPLEMENTARES</v>
      </c>
      <c r="E538" s="283" t="str">
        <f>IF($B538="",IFERROR(VLOOKUP($A538,SERVIÇOS!$A:$F,3,0),IFERROR(VLOOKUP($A538,$C:$J,3,0),"")),IFERROR(VLOOKUP($B538,INSUMOS!$A:$D,3,0),IFERROR(VLOOKUP($B538,#REF!,5,0),"")))</f>
        <v>H</v>
      </c>
      <c r="F538" s="284">
        <v>0.16</v>
      </c>
      <c r="G538" s="285">
        <f>IF($B538="",IFERROR(VLOOKUP($A538,SERVIÇOS!$A:$F,6,0),IFERROR(VLOOKUP($A538,$C:$J,8,0),"")),IFERROR(VLOOKUP($B538,INSUMOS!$A:$D,4,0),IFERROR(VLOOKUP($B538,#REF!,9,0),"")))</f>
        <v>25.67</v>
      </c>
      <c r="H538" s="286">
        <f>ROUND(IF($B538="",IFERROR(VLOOKUP($A538,SERVIÇOS!$A:$F,4,0),IFERROR(VLOOKUP($A538,$C:$J,6,0),)),IFERROR(VLOOKUP($B538,INSUMOS!$A:$D,4,0),IFERROR(VLOOKUP($B538,#REF!,9,0),)))*$F538,2)</f>
        <v>1.07</v>
      </c>
      <c r="I538" s="286">
        <f>ROUND(IF($B538="",IFERROR(VLOOKUP($A538,SERVIÇOS!$A:$F,5,0),IFERROR(VLOOKUP($A538,$C:$J,7,0),)),0)*$F538,2)</f>
        <v>3.04</v>
      </c>
      <c r="J538" s="287">
        <f t="shared" si="9"/>
        <v>4.1100000000000003</v>
      </c>
      <c r="K538" s="288"/>
    </row>
    <row r="539" spans="1:11" ht="30">
      <c r="A539" s="279"/>
      <c r="B539" s="280">
        <v>38083</v>
      </c>
      <c r="C539" s="281"/>
      <c r="D539" s="282" t="str">
        <f>IF($B539="",IFERROR(VLOOKUP($A539,SERVIÇOS!$A:$F,2,0),IFERROR(VLOOKUP($A539,$C:$J,2,0),"")),IFERROR(VLOOKUP($B539,INSUMOS!$A:$D,2,0),IFERROR(VLOOKUP($B539,#REF!,2,0),"")))</f>
        <v>TOMADA RJ45, 8 FIOS, CAT 5E, CONJUNTO MONTADO PARA EMBUTIR 4" X 2" (PLACA + SUPORTE + MODULO)</v>
      </c>
      <c r="E539" s="283" t="str">
        <f>IF($B539="",IFERROR(VLOOKUP($A539,SERVIÇOS!$A:$F,3,0),IFERROR(VLOOKUP($A539,$C:$J,3,0),"")),IFERROR(VLOOKUP($B539,INSUMOS!$A:$D,3,0),IFERROR(VLOOKUP($B539,#REF!,5,0),"")))</f>
        <v xml:space="preserve">UN    </v>
      </c>
      <c r="F539" s="284">
        <v>1</v>
      </c>
      <c r="G539" s="285">
        <f>IF($B539="",IFERROR(VLOOKUP($A539,SERVIÇOS!$A:$F,6,0),IFERROR(VLOOKUP($A539,$C:$J,8,0),"")),IFERROR(VLOOKUP($B539,INSUMOS!$A:$D,4,0),IFERROR(VLOOKUP($B539,#REF!,9,0),"")))</f>
        <v>47.88</v>
      </c>
      <c r="H539" s="286">
        <f>ROUND(IF($B539="",IFERROR(VLOOKUP($A539,SERVIÇOS!$A:$F,4,0),IFERROR(VLOOKUP($A539,$C:$J,6,0),)),IFERROR(VLOOKUP($B539,INSUMOS!$A:$D,4,0),IFERROR(VLOOKUP($B539,#REF!,9,0),)))*$F539,2)</f>
        <v>47.88</v>
      </c>
      <c r="I539" s="286">
        <f>ROUND(IF($B539="",IFERROR(VLOOKUP($A539,SERVIÇOS!$A:$F,5,0),IFERROR(VLOOKUP($A539,$C:$J,7,0),)),0)*$F539,2)</f>
        <v>0</v>
      </c>
      <c r="J539" s="287">
        <f t="shared" si="9"/>
        <v>47.88</v>
      </c>
      <c r="K539" s="288"/>
    </row>
    <row r="540" spans="1:11" s="3" customFormat="1" ht="31.5">
      <c r="A540" s="271"/>
      <c r="B540" s="271"/>
      <c r="C540" s="272" t="s">
        <v>444</v>
      </c>
      <c r="D540" s="273" t="s">
        <v>796</v>
      </c>
      <c r="E540" s="274" t="s">
        <v>709</v>
      </c>
      <c r="F540" s="275"/>
      <c r="G540" s="276"/>
      <c r="H540" s="277">
        <f>ROUND(SUM(H541:H543),2)</f>
        <v>51.08</v>
      </c>
      <c r="I540" s="277">
        <f>ROUND(SUM(I541:I543),2)</f>
        <v>7.77</v>
      </c>
      <c r="J540" s="277">
        <f t="shared" si="9"/>
        <v>58.849999999999994</v>
      </c>
      <c r="K540" s="290"/>
    </row>
    <row r="541" spans="1:11">
      <c r="A541" s="279">
        <v>88247</v>
      </c>
      <c r="B541" s="280"/>
      <c r="C541" s="281"/>
      <c r="D541" s="282" t="str">
        <f>IF($B541="",IFERROR(VLOOKUP($A541,SERVIÇOS!$A:$F,2,0),IFERROR(VLOOKUP($A541,$C:$J,2,0),"")),IFERROR(VLOOKUP($B541,INSUMOS!$A:$D,2,0),IFERROR(VLOOKUP($B541,#REF!,2,0),"")))</f>
        <v>AUXILIAR DE ELETRICISTA COM ENCARGOS COMPLEMENTARES</v>
      </c>
      <c r="E541" s="283" t="str">
        <f>IF($B541="",IFERROR(VLOOKUP($A541,SERVIÇOS!$A:$F,3,0),IFERROR(VLOOKUP($A541,$C:$J,3,0),"")),IFERROR(VLOOKUP($B541,INSUMOS!$A:$D,3,0),IFERROR(VLOOKUP($B541,#REF!,5,0),"")))</f>
        <v>H</v>
      </c>
      <c r="F541" s="284">
        <v>0.24</v>
      </c>
      <c r="G541" s="285">
        <f>IF($B541="",IFERROR(VLOOKUP($A541,SERVIÇOS!$A:$F,6,0),IFERROR(VLOOKUP($A541,$C:$J,8,0),"")),IFERROR(VLOOKUP($B541,INSUMOS!$A:$D,4,0),IFERROR(VLOOKUP($B541,#REF!,9,0),"")))</f>
        <v>20.03</v>
      </c>
      <c r="H541" s="286">
        <f>ROUND(IF($B541="",IFERROR(VLOOKUP($A541,SERVIÇOS!$A:$F,4,0),IFERROR(VLOOKUP($A541,$C:$J,6,0),)),IFERROR(VLOOKUP($B541,INSUMOS!$A:$D,4,0),IFERROR(VLOOKUP($B541,#REF!,9,0),)))*$F541,2)</f>
        <v>1.6</v>
      </c>
      <c r="I541" s="286">
        <f>ROUND(IF($B541="",IFERROR(VLOOKUP($A541,SERVIÇOS!$A:$F,5,0),IFERROR(VLOOKUP($A541,$C:$J,7,0),)),0)*$F541,2)</f>
        <v>3.21</v>
      </c>
      <c r="J541" s="287">
        <f t="shared" si="9"/>
        <v>4.8100000000000005</v>
      </c>
      <c r="K541" s="288"/>
    </row>
    <row r="542" spans="1:11">
      <c r="A542" s="279">
        <v>88264</v>
      </c>
      <c r="B542" s="280"/>
      <c r="C542" s="281"/>
      <c r="D542" s="282" t="str">
        <f>IF($B542="",IFERROR(VLOOKUP($A542,SERVIÇOS!$A:$F,2,0),IFERROR(VLOOKUP($A542,$C:$J,2,0),"")),IFERROR(VLOOKUP($B542,INSUMOS!$A:$D,2,0),IFERROR(VLOOKUP($B542,#REF!,2,0),"")))</f>
        <v>ELETRICISTA COM ENCARGOS COMPLEMENTARES</v>
      </c>
      <c r="E542" s="283" t="str">
        <f>IF($B542="",IFERROR(VLOOKUP($A542,SERVIÇOS!$A:$F,3,0),IFERROR(VLOOKUP($A542,$C:$J,3,0),"")),IFERROR(VLOOKUP($B542,INSUMOS!$A:$D,3,0),IFERROR(VLOOKUP($B542,#REF!,5,0),"")))</f>
        <v>H</v>
      </c>
      <c r="F542" s="284">
        <v>0.24</v>
      </c>
      <c r="G542" s="285">
        <f>IF($B542="",IFERROR(VLOOKUP($A542,SERVIÇOS!$A:$F,6,0),IFERROR(VLOOKUP($A542,$C:$J,8,0),"")),IFERROR(VLOOKUP($B542,INSUMOS!$A:$D,4,0),IFERROR(VLOOKUP($B542,#REF!,9,0),"")))</f>
        <v>25.67</v>
      </c>
      <c r="H542" s="286">
        <f>ROUND(IF($B542="",IFERROR(VLOOKUP($A542,SERVIÇOS!$A:$F,4,0),IFERROR(VLOOKUP($A542,$C:$J,6,0),)),IFERROR(VLOOKUP($B542,INSUMOS!$A:$D,4,0),IFERROR(VLOOKUP($B542,#REF!,9,0),)))*$F542,2)</f>
        <v>1.6</v>
      </c>
      <c r="I542" s="286">
        <f>ROUND(IF($B542="",IFERROR(VLOOKUP($A542,SERVIÇOS!$A:$F,5,0),IFERROR(VLOOKUP($A542,$C:$J,7,0),)),0)*$F542,2)</f>
        <v>4.5599999999999996</v>
      </c>
      <c r="J542" s="287">
        <f t="shared" si="9"/>
        <v>6.16</v>
      </c>
      <c r="K542" s="288"/>
    </row>
    <row r="543" spans="1:11" ht="30">
      <c r="A543" s="279"/>
      <c r="B543" s="280">
        <v>38083</v>
      </c>
      <c r="C543" s="281"/>
      <c r="D543" s="282" t="str">
        <f>IF($B543="",IFERROR(VLOOKUP($A543,SERVIÇOS!$A:$F,2,0),IFERROR(VLOOKUP($A543,$C:$J,2,0),"")),IFERROR(VLOOKUP($B543,INSUMOS!$A:$D,2,0),IFERROR(VLOOKUP($B543,#REF!,2,0),"")))</f>
        <v>TOMADA RJ45, 8 FIOS, CAT 5E, CONJUNTO MONTADO PARA EMBUTIR 4" X 2" (PLACA + SUPORTE + MODULO)</v>
      </c>
      <c r="E543" s="283" t="str">
        <f>IF($B543="",IFERROR(VLOOKUP($A543,SERVIÇOS!$A:$F,3,0),IFERROR(VLOOKUP($A543,$C:$J,3,0),"")),IFERROR(VLOOKUP($B543,INSUMOS!$A:$D,3,0),IFERROR(VLOOKUP($B543,#REF!,5,0),"")))</f>
        <v xml:space="preserve">UN    </v>
      </c>
      <c r="F543" s="284">
        <v>1</v>
      </c>
      <c r="G543" s="285">
        <f>IF($B543="",IFERROR(VLOOKUP($A543,SERVIÇOS!$A:$F,6,0),IFERROR(VLOOKUP($A543,$C:$J,8,0),"")),IFERROR(VLOOKUP($B543,INSUMOS!$A:$D,4,0),IFERROR(VLOOKUP($B543,#REF!,9,0),"")))</f>
        <v>47.88</v>
      </c>
      <c r="H543" s="286">
        <f>ROUND(IF($B543="",IFERROR(VLOOKUP($A543,SERVIÇOS!$A:$F,4,0),IFERROR(VLOOKUP($A543,$C:$J,6,0),)),IFERROR(VLOOKUP($B543,INSUMOS!$A:$D,4,0),IFERROR(VLOOKUP($B543,#REF!,9,0),)))*$F543,2)</f>
        <v>47.88</v>
      </c>
      <c r="I543" s="286">
        <f>ROUND(IF($B543="",IFERROR(VLOOKUP($A543,SERVIÇOS!$A:$F,5,0),IFERROR(VLOOKUP($A543,$C:$J,7,0),)),0)*$F543,2)</f>
        <v>0</v>
      </c>
      <c r="J543" s="287">
        <f t="shared" si="9"/>
        <v>47.88</v>
      </c>
      <c r="K543" s="288"/>
    </row>
    <row r="544" spans="1:11" s="3" customFormat="1" ht="31.5">
      <c r="A544" s="271"/>
      <c r="B544" s="271"/>
      <c r="C544" s="272" t="s">
        <v>446</v>
      </c>
      <c r="D544" s="273" t="s">
        <v>797</v>
      </c>
      <c r="E544" s="274" t="s">
        <v>709</v>
      </c>
      <c r="F544" s="275"/>
      <c r="G544" s="276"/>
      <c r="H544" s="277">
        <f>ROUND(SUM(H545:H547),2)</f>
        <v>8.2100000000000009</v>
      </c>
      <c r="I544" s="277">
        <f>ROUND(SUM(I545:I547),2)</f>
        <v>3.24</v>
      </c>
      <c r="J544" s="277">
        <f t="shared" si="9"/>
        <v>11.450000000000001</v>
      </c>
      <c r="K544" s="290"/>
    </row>
    <row r="545" spans="1:11">
      <c r="A545" s="279">
        <v>88264</v>
      </c>
      <c r="B545" s="280"/>
      <c r="C545" s="281"/>
      <c r="D545" s="282" t="str">
        <f>IF($B545="",IFERROR(VLOOKUP($A545,SERVIÇOS!$A:$F,2,0),IFERROR(VLOOKUP($A545,$C:$J,2,0),"")),IFERROR(VLOOKUP($B545,INSUMOS!$A:$D,2,0),IFERROR(VLOOKUP($B545,#REF!,2,0),"")))</f>
        <v>ELETRICISTA COM ENCARGOS COMPLEMENTARES</v>
      </c>
      <c r="E545" s="283" t="str">
        <f>IF($B545="",IFERROR(VLOOKUP($A545,SERVIÇOS!$A:$F,3,0),IFERROR(VLOOKUP($A545,$C:$J,3,0),"")),IFERROR(VLOOKUP($B545,INSUMOS!$A:$D,3,0),IFERROR(VLOOKUP($B545,#REF!,5,0),"")))</f>
        <v>H</v>
      </c>
      <c r="F545" s="284">
        <v>0.1</v>
      </c>
      <c r="G545" s="285">
        <f>IF($B545="",IFERROR(VLOOKUP($A545,SERVIÇOS!$A:$F,6,0),IFERROR(VLOOKUP($A545,$C:$J,8,0),"")),IFERROR(VLOOKUP($B545,INSUMOS!$A:$D,4,0),IFERROR(VLOOKUP($B545,#REF!,9,0),"")))</f>
        <v>25.67</v>
      </c>
      <c r="H545" s="286">
        <f>ROUND(IF($B545="",IFERROR(VLOOKUP($A545,SERVIÇOS!$A:$F,4,0),IFERROR(VLOOKUP($A545,$C:$J,6,0),)),IFERROR(VLOOKUP($B545,INSUMOS!$A:$D,4,0),IFERROR(VLOOKUP($B545,#REF!,9,0),)))*$F545,2)</f>
        <v>0.67</v>
      </c>
      <c r="I545" s="286">
        <f>ROUND(IF($B545="",IFERROR(VLOOKUP($A545,SERVIÇOS!$A:$F,5,0),IFERROR(VLOOKUP($A545,$C:$J,7,0),)),0)*$F545,2)</f>
        <v>1.9</v>
      </c>
      <c r="J545" s="287">
        <f t="shared" si="9"/>
        <v>2.57</v>
      </c>
      <c r="K545" s="288"/>
    </row>
    <row r="546" spans="1:11">
      <c r="A546" s="279">
        <v>88247</v>
      </c>
      <c r="B546" s="280"/>
      <c r="C546" s="281"/>
      <c r="D546" s="282" t="str">
        <f>IF($B546="",IFERROR(VLOOKUP($A546,SERVIÇOS!$A:$F,2,0),IFERROR(VLOOKUP($A546,$C:$J,2,0),"")),IFERROR(VLOOKUP($B546,INSUMOS!$A:$D,2,0),IFERROR(VLOOKUP($B546,#REF!,2,0),"")))</f>
        <v>AUXILIAR DE ELETRICISTA COM ENCARGOS COMPLEMENTARES</v>
      </c>
      <c r="E546" s="283" t="str">
        <f>IF($B546="",IFERROR(VLOOKUP($A546,SERVIÇOS!$A:$F,3,0),IFERROR(VLOOKUP($A546,$C:$J,3,0),"")),IFERROR(VLOOKUP($B546,INSUMOS!$A:$D,3,0),IFERROR(VLOOKUP($B546,#REF!,5,0),"")))</f>
        <v>H</v>
      </c>
      <c r="F546" s="284">
        <v>0.1</v>
      </c>
      <c r="G546" s="285">
        <f>IF($B546="",IFERROR(VLOOKUP($A546,SERVIÇOS!$A:$F,6,0),IFERROR(VLOOKUP($A546,$C:$J,8,0),"")),IFERROR(VLOOKUP($B546,INSUMOS!$A:$D,4,0),IFERROR(VLOOKUP($B546,#REF!,9,0),"")))</f>
        <v>20.03</v>
      </c>
      <c r="H546" s="286">
        <f>ROUND(IF($B546="",IFERROR(VLOOKUP($A546,SERVIÇOS!$A:$F,4,0),IFERROR(VLOOKUP($A546,$C:$J,6,0),)),IFERROR(VLOOKUP($B546,INSUMOS!$A:$D,4,0),IFERROR(VLOOKUP($B546,#REF!,9,0),)))*$F546,2)</f>
        <v>0.67</v>
      </c>
      <c r="I546" s="286">
        <f>ROUND(IF($B546="",IFERROR(VLOOKUP($A546,SERVIÇOS!$A:$F,5,0),IFERROR(VLOOKUP($A546,$C:$J,7,0),)),0)*$F546,2)</f>
        <v>1.34</v>
      </c>
      <c r="J546" s="287">
        <f t="shared" si="9"/>
        <v>2.0100000000000002</v>
      </c>
      <c r="K546" s="288"/>
    </row>
    <row r="547" spans="1:11" ht="30">
      <c r="A547" s="279"/>
      <c r="B547" s="280">
        <v>38095</v>
      </c>
      <c r="C547" s="281"/>
      <c r="D547" s="282" t="str">
        <f>IF($B547="",IFERROR(VLOOKUP($A547,SERVIÇOS!$A:$F,2,0),IFERROR(VLOOKUP($A547,$C:$J,2,0),"")),IFERROR(VLOOKUP($B547,INSUMOS!$A:$D,2,0),IFERROR(VLOOKUP($B547,#REF!,2,0),"")))</f>
        <v>ESPELHO / PLACA CEGA 4" X 4", PARA INSTALACAO DE TOMADAS E INTERRUPTORES</v>
      </c>
      <c r="E547" s="283" t="str">
        <f>IF($B547="",IFERROR(VLOOKUP($A547,SERVIÇOS!$A:$F,3,0),IFERROR(VLOOKUP($A547,$C:$J,3,0),"")),IFERROR(VLOOKUP($B547,INSUMOS!$A:$D,3,0),IFERROR(VLOOKUP($B547,#REF!,5,0),"")))</f>
        <v xml:space="preserve">UN    </v>
      </c>
      <c r="F547" s="284">
        <v>1</v>
      </c>
      <c r="G547" s="285">
        <f>IF($B547="",IFERROR(VLOOKUP($A547,SERVIÇOS!$A:$F,6,0),IFERROR(VLOOKUP($A547,$C:$J,8,0),"")),IFERROR(VLOOKUP($B547,INSUMOS!$A:$D,4,0),IFERROR(VLOOKUP($B547,#REF!,9,0),"")))</f>
        <v>6.87</v>
      </c>
      <c r="H547" s="286">
        <f>ROUND(IF($B547="",IFERROR(VLOOKUP($A547,SERVIÇOS!$A:$F,4,0),IFERROR(VLOOKUP($A547,$C:$J,6,0),)),IFERROR(VLOOKUP($B547,INSUMOS!$A:$D,4,0),IFERROR(VLOOKUP($B547,#REF!,9,0),)))*$F547,2)</f>
        <v>6.87</v>
      </c>
      <c r="I547" s="286">
        <f>ROUND(IF($B547="",IFERROR(VLOOKUP($A547,SERVIÇOS!$A:$F,5,0),IFERROR(VLOOKUP($A547,$C:$J,7,0),)),0)*$F547,2)</f>
        <v>0</v>
      </c>
      <c r="J547" s="287">
        <f t="shared" si="9"/>
        <v>6.87</v>
      </c>
      <c r="K547" s="288"/>
    </row>
    <row r="548" spans="1:11" s="3" customFormat="1" ht="31.5">
      <c r="A548" s="271"/>
      <c r="B548" s="271"/>
      <c r="C548" s="272" t="s">
        <v>451</v>
      </c>
      <c r="D548" s="273" t="s">
        <v>798</v>
      </c>
      <c r="E548" s="274" t="s">
        <v>709</v>
      </c>
      <c r="F548" s="275"/>
      <c r="G548" s="276"/>
      <c r="H548" s="277">
        <f>ROUND(SUM(H549:H553),2)</f>
        <v>6.03</v>
      </c>
      <c r="I548" s="277">
        <f>ROUND(SUM(I549:I553),2)</f>
        <v>3.24</v>
      </c>
      <c r="J548" s="277">
        <f t="shared" si="9"/>
        <v>9.27</v>
      </c>
      <c r="K548" s="290"/>
    </row>
    <row r="549" spans="1:11">
      <c r="A549" s="279">
        <v>88247</v>
      </c>
      <c r="B549" s="280"/>
      <c r="C549" s="281"/>
      <c r="D549" s="282" t="str">
        <f>IF($B549="",IFERROR(VLOOKUP($A549,SERVIÇOS!$A:$F,2,0),IFERROR(VLOOKUP($A549,$C:$J,2,0),"")),IFERROR(VLOOKUP($B549,INSUMOS!$A:$D,2,0),IFERROR(VLOOKUP($B549,#REF!,2,0),"")))</f>
        <v>AUXILIAR DE ELETRICISTA COM ENCARGOS COMPLEMENTARES</v>
      </c>
      <c r="E549" s="283" t="str">
        <f>IF($B549="",IFERROR(VLOOKUP($A549,SERVIÇOS!$A:$F,3,0),IFERROR(VLOOKUP($A549,$C:$J,3,0),"")),IFERROR(VLOOKUP($B549,INSUMOS!$A:$D,3,0),IFERROR(VLOOKUP($B549,#REF!,5,0),"")))</f>
        <v>H</v>
      </c>
      <c r="F549" s="284">
        <v>0.1</v>
      </c>
      <c r="G549" s="285">
        <f>IF($B549="",IFERROR(VLOOKUP($A549,SERVIÇOS!$A:$F,6,0),IFERROR(VLOOKUP($A549,$C:$J,8,0),"")),IFERROR(VLOOKUP($B549,INSUMOS!$A:$D,4,0),IFERROR(VLOOKUP($B549,#REF!,9,0),"")))</f>
        <v>20.03</v>
      </c>
      <c r="H549" s="286">
        <f>ROUND(IF($B549="",IFERROR(VLOOKUP($A549,SERVIÇOS!$A:$F,4,0),IFERROR(VLOOKUP($A549,$C:$J,6,0),)),IFERROR(VLOOKUP($B549,INSUMOS!$A:$D,4,0),IFERROR(VLOOKUP($B549,#REF!,9,0),)))*$F549,2)</f>
        <v>0.67</v>
      </c>
      <c r="I549" s="286">
        <f>ROUND(IF($B549="",IFERROR(VLOOKUP($A549,SERVIÇOS!$A:$F,5,0),IFERROR(VLOOKUP($A549,$C:$J,7,0),)),0)*$F549,2)</f>
        <v>1.34</v>
      </c>
      <c r="J549" s="287">
        <f t="shared" si="9"/>
        <v>2.0100000000000002</v>
      </c>
      <c r="K549" s="288"/>
    </row>
    <row r="550" spans="1:11">
      <c r="A550" s="279">
        <v>88264</v>
      </c>
      <c r="B550" s="280"/>
      <c r="C550" s="281"/>
      <c r="D550" s="282" t="str">
        <f>IF($B550="",IFERROR(VLOOKUP($A550,SERVIÇOS!$A:$F,2,0),IFERROR(VLOOKUP($A550,$C:$J,2,0),"")),IFERROR(VLOOKUP($B550,INSUMOS!$A:$D,2,0),IFERROR(VLOOKUP($B550,#REF!,2,0),"")))</f>
        <v>ELETRICISTA COM ENCARGOS COMPLEMENTARES</v>
      </c>
      <c r="E550" s="283" t="str">
        <f>IF($B550="",IFERROR(VLOOKUP($A550,SERVIÇOS!$A:$F,3,0),IFERROR(VLOOKUP($A550,$C:$J,3,0),"")),IFERROR(VLOOKUP($B550,INSUMOS!$A:$D,3,0),IFERROR(VLOOKUP($B550,#REF!,5,0),"")))</f>
        <v>H</v>
      </c>
      <c r="F550" s="284">
        <v>0.1</v>
      </c>
      <c r="G550" s="285">
        <f>IF($B550="",IFERROR(VLOOKUP($A550,SERVIÇOS!$A:$F,6,0),IFERROR(VLOOKUP($A550,$C:$J,8,0),"")),IFERROR(VLOOKUP($B550,INSUMOS!$A:$D,4,0),IFERROR(VLOOKUP($B550,#REF!,9,0),"")))</f>
        <v>25.67</v>
      </c>
      <c r="H550" s="286">
        <f>ROUND(IF($B550="",IFERROR(VLOOKUP($A550,SERVIÇOS!$A:$F,4,0),IFERROR(VLOOKUP($A550,$C:$J,6,0),)),IFERROR(VLOOKUP($B550,INSUMOS!$A:$D,4,0),IFERROR(VLOOKUP($B550,#REF!,9,0),)))*$F550,2)</f>
        <v>0.67</v>
      </c>
      <c r="I550" s="286">
        <f>ROUND(IF($B550="",IFERROR(VLOOKUP($A550,SERVIÇOS!$A:$F,5,0),IFERROR(VLOOKUP($A550,$C:$J,7,0),)),0)*$F550,2)</f>
        <v>1.9</v>
      </c>
      <c r="J550" s="287">
        <f t="shared" si="9"/>
        <v>2.57</v>
      </c>
      <c r="K550" s="288"/>
    </row>
    <row r="551" spans="1:11">
      <c r="A551" s="279"/>
      <c r="B551" s="280">
        <v>39176</v>
      </c>
      <c r="C551" s="281"/>
      <c r="D551" s="282" t="str">
        <f>IF($B551="",IFERROR(VLOOKUP($A551,SERVIÇOS!$A:$F,2,0),IFERROR(VLOOKUP($A551,$C:$J,2,0),"")),IFERROR(VLOOKUP($B551,INSUMOS!$A:$D,2,0),IFERROR(VLOOKUP($B551,#REF!,2,0),"")))</f>
        <v>BUCHA EM ALUMINIO, COM ROSCA, DE 1", PARA ELETRODUTO</v>
      </c>
      <c r="E551" s="283" t="str">
        <f>IF($B551="",IFERROR(VLOOKUP($A551,SERVIÇOS!$A:$F,3,0),IFERROR(VLOOKUP($A551,$C:$J,3,0),"")),IFERROR(VLOOKUP($B551,INSUMOS!$A:$D,3,0),IFERROR(VLOOKUP($B551,#REF!,5,0),"")))</f>
        <v xml:space="preserve">UN    </v>
      </c>
      <c r="F551" s="284">
        <v>1</v>
      </c>
      <c r="G551" s="285">
        <f>IF($B551="",IFERROR(VLOOKUP($A551,SERVIÇOS!$A:$F,6,0),IFERROR(VLOOKUP($A551,$C:$J,8,0),"")),IFERROR(VLOOKUP($B551,INSUMOS!$A:$D,4,0),IFERROR(VLOOKUP($B551,#REF!,9,0),"")))</f>
        <v>1.1499999999999999</v>
      </c>
      <c r="H551" s="286">
        <f>ROUND(IF($B551="",IFERROR(VLOOKUP($A551,SERVIÇOS!$A:$F,4,0),IFERROR(VLOOKUP($A551,$C:$J,6,0),)),IFERROR(VLOOKUP($B551,INSUMOS!$A:$D,4,0),IFERROR(VLOOKUP($B551,#REF!,9,0),)))*$F551,2)</f>
        <v>1.1499999999999999</v>
      </c>
      <c r="I551" s="286">
        <f>ROUND(IF($B551="",IFERROR(VLOOKUP($A551,SERVIÇOS!$A:$F,5,0),IFERROR(VLOOKUP($A551,$C:$J,7,0),)),0)*$F551,2)</f>
        <v>0</v>
      </c>
      <c r="J551" s="287">
        <f t="shared" si="9"/>
        <v>1.1499999999999999</v>
      </c>
      <c r="K551" s="288"/>
    </row>
    <row r="552" spans="1:11">
      <c r="A552" s="279"/>
      <c r="B552" s="280">
        <v>39210</v>
      </c>
      <c r="C552" s="281"/>
      <c r="D552" s="282" t="str">
        <f>IF($B552="",IFERROR(VLOOKUP($A552,SERVIÇOS!$A:$F,2,0),IFERROR(VLOOKUP($A552,$C:$J,2,0),"")),IFERROR(VLOOKUP($B552,INSUMOS!$A:$D,2,0),IFERROR(VLOOKUP($B552,#REF!,2,0),"")))</f>
        <v>ARRUELA EM ALUMINIO, COM ROSCA, DE 1", PARA ELETRODUTO</v>
      </c>
      <c r="E552" s="283" t="str">
        <f>IF($B552="",IFERROR(VLOOKUP($A552,SERVIÇOS!$A:$F,3,0),IFERROR(VLOOKUP($A552,$C:$J,3,0),"")),IFERROR(VLOOKUP($B552,INSUMOS!$A:$D,3,0),IFERROR(VLOOKUP($B552,#REF!,5,0),"")))</f>
        <v xml:space="preserve">UN    </v>
      </c>
      <c r="F552" s="284">
        <v>1</v>
      </c>
      <c r="G552" s="285">
        <f>IF($B552="",IFERROR(VLOOKUP($A552,SERVIÇOS!$A:$F,6,0),IFERROR(VLOOKUP($A552,$C:$J,8,0),"")),IFERROR(VLOOKUP($B552,INSUMOS!$A:$D,4,0),IFERROR(VLOOKUP($B552,#REF!,9,0),"")))</f>
        <v>0.85</v>
      </c>
      <c r="H552" s="286">
        <f>ROUND(IF($B552="",IFERROR(VLOOKUP($A552,SERVIÇOS!$A:$F,4,0),IFERROR(VLOOKUP($A552,$C:$J,6,0),)),IFERROR(VLOOKUP($B552,INSUMOS!$A:$D,4,0),IFERROR(VLOOKUP($B552,#REF!,9,0),)))*$F552,2)</f>
        <v>0.85</v>
      </c>
      <c r="I552" s="286">
        <f>ROUND(IF($B552="",IFERROR(VLOOKUP($A552,SERVIÇOS!$A:$F,5,0),IFERROR(VLOOKUP($A552,$C:$J,7,0),)),0)*$F552,2)</f>
        <v>0</v>
      </c>
      <c r="J552" s="287">
        <f t="shared" si="9"/>
        <v>0.85</v>
      </c>
      <c r="K552" s="288"/>
    </row>
    <row r="553" spans="1:11" ht="30">
      <c r="A553" s="279"/>
      <c r="B553" s="280">
        <v>2638</v>
      </c>
      <c r="C553" s="281"/>
      <c r="D553" s="282" t="str">
        <f>IF($B553="",IFERROR(VLOOKUP($A553,SERVIÇOS!$A:$F,2,0),IFERROR(VLOOKUP($A553,$C:$J,2,0),"")),IFERROR(VLOOKUP($B553,INSUMOS!$A:$D,2,0),IFERROR(VLOOKUP($B553,#REF!,2,0),"")))</f>
        <v>LUVA PARA ELETRODUTO, EM ACO GALVANIZADO ELETROLITICO, DIAMETRO DE 25 MM (1")</v>
      </c>
      <c r="E553" s="283" t="str">
        <f>IF($B553="",IFERROR(VLOOKUP($A553,SERVIÇOS!$A:$F,3,0),IFERROR(VLOOKUP($A553,$C:$J,3,0),"")),IFERROR(VLOOKUP($B553,INSUMOS!$A:$D,3,0),IFERROR(VLOOKUP($B553,#REF!,5,0),"")))</f>
        <v xml:space="preserve">UN    </v>
      </c>
      <c r="F553" s="284">
        <v>1</v>
      </c>
      <c r="G553" s="285">
        <f>IF($B553="",IFERROR(VLOOKUP($A553,SERVIÇOS!$A:$F,6,0),IFERROR(VLOOKUP($A553,$C:$J,8,0),"")),IFERROR(VLOOKUP($B553,INSUMOS!$A:$D,4,0),IFERROR(VLOOKUP($B553,#REF!,9,0),"")))</f>
        <v>2.69</v>
      </c>
      <c r="H553" s="286">
        <f>ROUND(IF($B553="",IFERROR(VLOOKUP($A553,SERVIÇOS!$A:$F,4,0),IFERROR(VLOOKUP($A553,$C:$J,6,0),)),IFERROR(VLOOKUP($B553,INSUMOS!$A:$D,4,0),IFERROR(VLOOKUP($B553,#REF!,9,0),)))*$F553,2)</f>
        <v>2.69</v>
      </c>
      <c r="I553" s="286">
        <f>ROUND(IF($B553="",IFERROR(VLOOKUP($A553,SERVIÇOS!$A:$F,5,0),IFERROR(VLOOKUP($A553,$C:$J,7,0),)),0)*$F553,2)</f>
        <v>0</v>
      </c>
      <c r="J553" s="287">
        <f t="shared" si="9"/>
        <v>2.69</v>
      </c>
      <c r="K553" s="288"/>
    </row>
    <row r="554" spans="1:11" s="3" customFormat="1" ht="31.5">
      <c r="A554" s="271"/>
      <c r="B554" s="271"/>
      <c r="C554" s="272" t="s">
        <v>453</v>
      </c>
      <c r="D554" s="273" t="s">
        <v>799</v>
      </c>
      <c r="E554" s="274" t="s">
        <v>727</v>
      </c>
      <c r="F554" s="275"/>
      <c r="G554" s="276"/>
      <c r="H554" s="277">
        <f>ROUND(SUM(H555:H557),2)</f>
        <v>4.95</v>
      </c>
      <c r="I554" s="277">
        <f>ROUND(SUM(I555:I557),2)</f>
        <v>4.8600000000000003</v>
      </c>
      <c r="J554" s="277">
        <f t="shared" si="9"/>
        <v>9.81</v>
      </c>
      <c r="K554" s="290"/>
    </row>
    <row r="555" spans="1:11">
      <c r="A555" s="279">
        <v>88247</v>
      </c>
      <c r="B555" s="280"/>
      <c r="C555" s="281"/>
      <c r="D555" s="282" t="str">
        <f>IF($B555="",IFERROR(VLOOKUP($A555,SERVIÇOS!$A:$F,2,0),IFERROR(VLOOKUP($A555,$C:$J,2,0),"")),IFERROR(VLOOKUP($B555,INSUMOS!$A:$D,2,0),IFERROR(VLOOKUP($B555,#REF!,2,0),"")))</f>
        <v>AUXILIAR DE ELETRICISTA COM ENCARGOS COMPLEMENTARES</v>
      </c>
      <c r="E555" s="283" t="str">
        <f>IF($B555="",IFERROR(VLOOKUP($A555,SERVIÇOS!$A:$F,3,0),IFERROR(VLOOKUP($A555,$C:$J,3,0),"")),IFERROR(VLOOKUP($B555,INSUMOS!$A:$D,3,0),IFERROR(VLOOKUP($B555,#REF!,5,0),"")))</f>
        <v>H</v>
      </c>
      <c r="F555" s="284">
        <v>0.15</v>
      </c>
      <c r="G555" s="285">
        <f>IF($B555="",IFERROR(VLOOKUP($A555,SERVIÇOS!$A:$F,6,0),IFERROR(VLOOKUP($A555,$C:$J,8,0),"")),IFERROR(VLOOKUP($B555,INSUMOS!$A:$D,4,0),IFERROR(VLOOKUP($B555,#REF!,9,0),"")))</f>
        <v>20.03</v>
      </c>
      <c r="H555" s="286">
        <f>ROUND(IF($B555="",IFERROR(VLOOKUP($A555,SERVIÇOS!$A:$F,4,0),IFERROR(VLOOKUP($A555,$C:$J,6,0),)),IFERROR(VLOOKUP($B555,INSUMOS!$A:$D,4,0),IFERROR(VLOOKUP($B555,#REF!,9,0),)))*$F555,2)</f>
        <v>1</v>
      </c>
      <c r="I555" s="286">
        <f>ROUND(IF($B555="",IFERROR(VLOOKUP($A555,SERVIÇOS!$A:$F,5,0),IFERROR(VLOOKUP($A555,$C:$J,7,0),)),0)*$F555,2)</f>
        <v>2.0099999999999998</v>
      </c>
      <c r="J555" s="287">
        <f t="shared" si="9"/>
        <v>3.01</v>
      </c>
      <c r="K555" s="288"/>
    </row>
    <row r="556" spans="1:11">
      <c r="A556" s="279">
        <v>88264</v>
      </c>
      <c r="B556" s="280"/>
      <c r="C556" s="281"/>
      <c r="D556" s="282" t="str">
        <f>IF($B556="",IFERROR(VLOOKUP($A556,SERVIÇOS!$A:$F,2,0),IFERROR(VLOOKUP($A556,$C:$J,2,0),"")),IFERROR(VLOOKUP($B556,INSUMOS!$A:$D,2,0),IFERROR(VLOOKUP($B556,#REF!,2,0),"")))</f>
        <v>ELETRICISTA COM ENCARGOS COMPLEMENTARES</v>
      </c>
      <c r="E556" s="283" t="str">
        <f>IF($B556="",IFERROR(VLOOKUP($A556,SERVIÇOS!$A:$F,3,0),IFERROR(VLOOKUP($A556,$C:$J,3,0),"")),IFERROR(VLOOKUP($B556,INSUMOS!$A:$D,3,0),IFERROR(VLOOKUP($B556,#REF!,5,0),"")))</f>
        <v>H</v>
      </c>
      <c r="F556" s="284">
        <v>0.15</v>
      </c>
      <c r="G556" s="285">
        <f>IF($B556="",IFERROR(VLOOKUP($A556,SERVIÇOS!$A:$F,6,0),IFERROR(VLOOKUP($A556,$C:$J,8,0),"")),IFERROR(VLOOKUP($B556,INSUMOS!$A:$D,4,0),IFERROR(VLOOKUP($B556,#REF!,9,0),"")))</f>
        <v>25.67</v>
      </c>
      <c r="H556" s="286">
        <f>ROUND(IF($B556="",IFERROR(VLOOKUP($A556,SERVIÇOS!$A:$F,4,0),IFERROR(VLOOKUP($A556,$C:$J,6,0),)),IFERROR(VLOOKUP($B556,INSUMOS!$A:$D,4,0),IFERROR(VLOOKUP($B556,#REF!,9,0),)))*$F556,2)</f>
        <v>1</v>
      </c>
      <c r="I556" s="286">
        <f>ROUND(IF($B556="",IFERROR(VLOOKUP($A556,SERVIÇOS!$A:$F,5,0),IFERROR(VLOOKUP($A556,$C:$J,7,0),)),0)*$F556,2)</f>
        <v>2.85</v>
      </c>
      <c r="J556" s="287">
        <f t="shared" si="9"/>
        <v>3.85</v>
      </c>
      <c r="K556" s="288"/>
    </row>
    <row r="557" spans="1:11">
      <c r="A557" s="279"/>
      <c r="B557" s="280">
        <v>39599</v>
      </c>
      <c r="C557" s="281"/>
      <c r="D557" s="282" t="str">
        <f>IF($B557="",IFERROR(VLOOKUP($A557,SERVIÇOS!$A:$F,2,0),IFERROR(VLOOKUP($A557,$C:$J,2,0),"")),IFERROR(VLOOKUP($B557,INSUMOS!$A:$D,2,0),IFERROR(VLOOKUP($B557,#REF!,2,0),"")))</f>
        <v>CABO DE PAR TRANCADO UTP, 4 PARES, CATEGORIA 6</v>
      </c>
      <c r="E557" s="283" t="str">
        <f>IF($B557="",IFERROR(VLOOKUP($A557,SERVIÇOS!$A:$F,3,0),IFERROR(VLOOKUP($A557,$C:$J,3,0),"")),IFERROR(VLOOKUP($B557,INSUMOS!$A:$D,3,0),IFERROR(VLOOKUP($B557,#REF!,5,0),"")))</f>
        <v xml:space="preserve">M     </v>
      </c>
      <c r="F557" s="284">
        <v>1</v>
      </c>
      <c r="G557" s="285">
        <f>IF($B557="",IFERROR(VLOOKUP($A557,SERVIÇOS!$A:$F,6,0),IFERROR(VLOOKUP($A557,$C:$J,8,0),"")),IFERROR(VLOOKUP($B557,INSUMOS!$A:$D,4,0),IFERROR(VLOOKUP($B557,#REF!,9,0),"")))</f>
        <v>2.95</v>
      </c>
      <c r="H557" s="286">
        <f>ROUND(IF($B557="",IFERROR(VLOOKUP($A557,SERVIÇOS!$A:$F,4,0),IFERROR(VLOOKUP($A557,$C:$J,6,0),)),IFERROR(VLOOKUP($B557,INSUMOS!$A:$D,4,0),IFERROR(VLOOKUP($B557,#REF!,9,0),)))*$F557,2)</f>
        <v>2.95</v>
      </c>
      <c r="I557" s="286">
        <f>ROUND(IF($B557="",IFERROR(VLOOKUP($A557,SERVIÇOS!$A:$F,5,0),IFERROR(VLOOKUP($A557,$C:$J,7,0),)),0)*$F557,2)</f>
        <v>0</v>
      </c>
      <c r="J557" s="287">
        <f t="shared" si="9"/>
        <v>2.95</v>
      </c>
      <c r="K557" s="288"/>
    </row>
    <row r="558" spans="1:11" s="3" customFormat="1" ht="31.5">
      <c r="A558" s="271"/>
      <c r="B558" s="271"/>
      <c r="C558" s="272" t="s">
        <v>455</v>
      </c>
      <c r="D558" s="273" t="s">
        <v>800</v>
      </c>
      <c r="E558" s="274" t="s">
        <v>780</v>
      </c>
      <c r="F558" s="275"/>
      <c r="G558" s="276"/>
      <c r="H558" s="277">
        <f>ROUND(SUM(H559:H560),2)</f>
        <v>8.66</v>
      </c>
      <c r="I558" s="277">
        <f>ROUND(SUM(I559:I560),2)</f>
        <v>21.05</v>
      </c>
      <c r="J558" s="277">
        <f t="shared" si="9"/>
        <v>29.71</v>
      </c>
      <c r="K558" s="290"/>
    </row>
    <row r="559" spans="1:11">
      <c r="A559" s="279">
        <v>88247</v>
      </c>
      <c r="B559" s="280"/>
      <c r="C559" s="281"/>
      <c r="D559" s="282" t="str">
        <f>IF($B559="",IFERROR(VLOOKUP($A559,SERVIÇOS!$A:$F,2,0),IFERROR(VLOOKUP($A559,$C:$J,2,0),"")),IFERROR(VLOOKUP($B559,INSUMOS!$A:$D,2,0),IFERROR(VLOOKUP($B559,#REF!,2,0),"")))</f>
        <v>AUXILIAR DE ELETRICISTA COM ENCARGOS COMPLEMENTARES</v>
      </c>
      <c r="E559" s="283" t="str">
        <f>IF($B559="",IFERROR(VLOOKUP($A559,SERVIÇOS!$A:$F,3,0),IFERROR(VLOOKUP($A559,$C:$J,3,0),"")),IFERROR(VLOOKUP($B559,INSUMOS!$A:$D,3,0),IFERROR(VLOOKUP($B559,#REF!,5,0),"")))</f>
        <v>H</v>
      </c>
      <c r="F559" s="284">
        <v>0.65</v>
      </c>
      <c r="G559" s="285">
        <f>IF($B559="",IFERROR(VLOOKUP($A559,SERVIÇOS!$A:$F,6,0),IFERROR(VLOOKUP($A559,$C:$J,8,0),"")),IFERROR(VLOOKUP($B559,INSUMOS!$A:$D,4,0),IFERROR(VLOOKUP($B559,#REF!,9,0),"")))</f>
        <v>20.03</v>
      </c>
      <c r="H559" s="286">
        <f>ROUND(IF($B559="",IFERROR(VLOOKUP($A559,SERVIÇOS!$A:$F,4,0),IFERROR(VLOOKUP($A559,$C:$J,6,0),)),IFERROR(VLOOKUP($B559,INSUMOS!$A:$D,4,0),IFERROR(VLOOKUP($B559,#REF!,9,0),)))*$F559,2)</f>
        <v>4.33</v>
      </c>
      <c r="I559" s="286">
        <f>ROUND(IF($B559="",IFERROR(VLOOKUP($A559,SERVIÇOS!$A:$F,5,0),IFERROR(VLOOKUP($A559,$C:$J,7,0),)),0)*$F559,2)</f>
        <v>8.69</v>
      </c>
      <c r="J559" s="287">
        <f t="shared" si="9"/>
        <v>13.02</v>
      </c>
      <c r="K559" s="288"/>
    </row>
    <row r="560" spans="1:11">
      <c r="A560" s="279">
        <v>88264</v>
      </c>
      <c r="B560" s="280"/>
      <c r="C560" s="281"/>
      <c r="D560" s="282" t="str">
        <f>IF($B560="",IFERROR(VLOOKUP($A560,SERVIÇOS!$A:$F,2,0),IFERROR(VLOOKUP($A560,$C:$J,2,0),"")),IFERROR(VLOOKUP($B560,INSUMOS!$A:$D,2,0),IFERROR(VLOOKUP($B560,#REF!,2,0),"")))</f>
        <v>ELETRICISTA COM ENCARGOS COMPLEMENTARES</v>
      </c>
      <c r="E560" s="283" t="str">
        <f>IF($B560="",IFERROR(VLOOKUP($A560,SERVIÇOS!$A:$F,3,0),IFERROR(VLOOKUP($A560,$C:$J,3,0),"")),IFERROR(VLOOKUP($B560,INSUMOS!$A:$D,3,0),IFERROR(VLOOKUP($B560,#REF!,5,0),"")))</f>
        <v>H</v>
      </c>
      <c r="F560" s="284">
        <v>0.65</v>
      </c>
      <c r="G560" s="285">
        <f>IF($B560="",IFERROR(VLOOKUP($A560,SERVIÇOS!$A:$F,6,0),IFERROR(VLOOKUP($A560,$C:$J,8,0),"")),IFERROR(VLOOKUP($B560,INSUMOS!$A:$D,4,0),IFERROR(VLOOKUP($B560,#REF!,9,0),"")))</f>
        <v>25.67</v>
      </c>
      <c r="H560" s="286">
        <f>ROUND(IF($B560="",IFERROR(VLOOKUP($A560,SERVIÇOS!$A:$F,4,0),IFERROR(VLOOKUP($A560,$C:$J,6,0),)),IFERROR(VLOOKUP($B560,INSUMOS!$A:$D,4,0),IFERROR(VLOOKUP($B560,#REF!,9,0),)))*$F560,2)</f>
        <v>4.33</v>
      </c>
      <c r="I560" s="286">
        <f>ROUND(IF($B560="",IFERROR(VLOOKUP($A560,SERVIÇOS!$A:$F,5,0),IFERROR(VLOOKUP($A560,$C:$J,7,0),)),0)*$F560,2)</f>
        <v>12.36</v>
      </c>
      <c r="J560" s="287">
        <f t="shared" si="9"/>
        <v>16.689999999999998</v>
      </c>
      <c r="K560" s="288"/>
    </row>
    <row r="561" spans="1:11" s="3" customFormat="1" ht="31.5">
      <c r="A561" s="271"/>
      <c r="B561" s="271"/>
      <c r="C561" s="272" t="s">
        <v>460</v>
      </c>
      <c r="D561" s="273" t="s">
        <v>11855</v>
      </c>
      <c r="E561" s="274" t="s">
        <v>709</v>
      </c>
      <c r="F561" s="275"/>
      <c r="G561" s="276"/>
      <c r="H561" s="277">
        <f>ROUND(SUM(H562:H564),2)</f>
        <v>3003.5</v>
      </c>
      <c r="I561" s="277">
        <f>ROUND(SUM(I562:I564),2)</f>
        <v>58.29</v>
      </c>
      <c r="J561" s="277">
        <f t="shared" si="9"/>
        <v>3061.79</v>
      </c>
      <c r="K561" s="290"/>
    </row>
    <row r="562" spans="1:11">
      <c r="A562" s="279">
        <v>88247</v>
      </c>
      <c r="B562" s="280"/>
      <c r="C562" s="281"/>
      <c r="D562" s="282" t="str">
        <f>IF($B562="",IFERROR(VLOOKUP($A562,SERVIÇOS!$A:$F,2,0),IFERROR(VLOOKUP($A562,$C:$J,2,0),"")),IFERROR(VLOOKUP($B562,INSUMOS!$A:$D,2,0),IFERROR(VLOOKUP($B562,#REF!,2,0),"")))</f>
        <v>AUXILIAR DE ELETRICISTA COM ENCARGOS COMPLEMENTARES</v>
      </c>
      <c r="E562" s="283" t="str">
        <f>IF($B562="",IFERROR(VLOOKUP($A562,SERVIÇOS!$A:$F,3,0),IFERROR(VLOOKUP($A562,$C:$J,3,0),"")),IFERROR(VLOOKUP($B562,INSUMOS!$A:$D,3,0),IFERROR(VLOOKUP($B562,#REF!,5,0),"")))</f>
        <v>H</v>
      </c>
      <c r="F562" s="284">
        <v>1.8</v>
      </c>
      <c r="G562" s="285">
        <f>IF($B562="",IFERROR(VLOOKUP($A562,SERVIÇOS!$A:$F,6,0),IFERROR(VLOOKUP($A562,$C:$J,8,0),"")),IFERROR(VLOOKUP($B562,INSUMOS!$A:$D,4,0),IFERROR(VLOOKUP($B562,#REF!,9,0),"")))</f>
        <v>20.03</v>
      </c>
      <c r="H562" s="286">
        <f>ROUND(IF($B562="",IFERROR(VLOOKUP($A562,SERVIÇOS!$A:$F,4,0),IFERROR(VLOOKUP($A562,$C:$J,6,0),)),IFERROR(VLOOKUP($B562,INSUMOS!$A:$D,4,0),IFERROR(VLOOKUP($B562,#REF!,9,0),)))*$F562,2)</f>
        <v>11.99</v>
      </c>
      <c r="I562" s="286">
        <f>ROUND(IF($B562="",IFERROR(VLOOKUP($A562,SERVIÇOS!$A:$F,5,0),IFERROR(VLOOKUP($A562,$C:$J,7,0),)),0)*$F562,2)</f>
        <v>24.07</v>
      </c>
      <c r="J562" s="287">
        <f t="shared" si="9"/>
        <v>36.06</v>
      </c>
      <c r="K562" s="288"/>
    </row>
    <row r="563" spans="1:11">
      <c r="A563" s="279">
        <v>88264</v>
      </c>
      <c r="B563" s="280"/>
      <c r="C563" s="281"/>
      <c r="D563" s="282" t="str">
        <f>IF($B563="",IFERROR(VLOOKUP($A563,SERVIÇOS!$A:$F,2,0),IFERROR(VLOOKUP($A563,$C:$J,2,0),"")),IFERROR(VLOOKUP($B563,INSUMOS!$A:$D,2,0),IFERROR(VLOOKUP($B563,#REF!,2,0),"")))</f>
        <v>ELETRICISTA COM ENCARGOS COMPLEMENTARES</v>
      </c>
      <c r="E563" s="283" t="str">
        <f>IF($B563="",IFERROR(VLOOKUP($A563,SERVIÇOS!$A:$F,3,0),IFERROR(VLOOKUP($A563,$C:$J,3,0),"")),IFERROR(VLOOKUP($B563,INSUMOS!$A:$D,3,0),IFERROR(VLOOKUP($B563,#REF!,5,0),"")))</f>
        <v>H</v>
      </c>
      <c r="F563" s="284">
        <v>1.8</v>
      </c>
      <c r="G563" s="285">
        <f>IF($B563="",IFERROR(VLOOKUP($A563,SERVIÇOS!$A:$F,6,0),IFERROR(VLOOKUP($A563,$C:$J,8,0),"")),IFERROR(VLOOKUP($B563,INSUMOS!$A:$D,4,0),IFERROR(VLOOKUP($B563,#REF!,9,0),"")))</f>
        <v>25.67</v>
      </c>
      <c r="H563" s="286">
        <f>ROUND(IF($B563="",IFERROR(VLOOKUP($A563,SERVIÇOS!$A:$F,4,0),IFERROR(VLOOKUP($A563,$C:$J,6,0),)),IFERROR(VLOOKUP($B563,INSUMOS!$A:$D,4,0),IFERROR(VLOOKUP($B563,#REF!,9,0),)))*$F563,2)</f>
        <v>11.99</v>
      </c>
      <c r="I563" s="286">
        <f>ROUND(IF($B563="",IFERROR(VLOOKUP($A563,SERVIÇOS!$A:$F,5,0),IFERROR(VLOOKUP($A563,$C:$J,7,0),)),0)*$F563,2)</f>
        <v>34.22</v>
      </c>
      <c r="J563" s="287">
        <f t="shared" si="9"/>
        <v>46.21</v>
      </c>
      <c r="K563" s="288"/>
    </row>
    <row r="564" spans="1:11" s="455" customFormat="1" ht="30">
      <c r="A564" s="279"/>
      <c r="B564" s="279" t="s">
        <v>11798</v>
      </c>
      <c r="C564" s="281"/>
      <c r="D564" s="282" t="str">
        <f>IF($B564="",IFERROR(VLOOKUP($A564,SERVIÇOS!$A:$F,2,0),IFERROR(VLOOKUP($A564,$C:$J,2,0),"")),IFERROR(VLOOKUP($B564,INSUMOS!$A:$D,2,0),IFERROR(VLOOKUP($B564,COTAÇÕES!$A:$I,2,0),"")))</f>
        <v>GRAVADOR DIGITAL DE VIDEO -DVR - REF VD 16H 480 PARA 16 CAMERAS - COM HD 2 TERA</v>
      </c>
      <c r="E564" s="283" t="str">
        <f>IF($B564="",IFERROR(VLOOKUP($A564,SERVIÇOS!$A:$F,3,0),IFERROR(VLOOKUP($A564,$C:$J,3,0),"")),IFERROR(VLOOKUP($B564,INSUMOS!$A:$D,3,0),IFERROR(VLOOKUP($B564,#REF!,5,0),"")))</f>
        <v/>
      </c>
      <c r="F564" s="284">
        <v>1</v>
      </c>
      <c r="G564" s="285">
        <f>IF($B564="",IFERROR(VLOOKUP($A564,SERVIÇOS!$A:$F,6,0),IFERROR(VLOOKUP($A564,$C:$J,8,0),"")),IFERROR(VLOOKUP($B564,INSUMOS!$A:$D,4,0),IFERROR(VLOOKUP($B564,COTAÇÕES!$A:$I,9,0),"")))</f>
        <v>2979.52</v>
      </c>
      <c r="H564" s="286">
        <f>ROUND(IF($B564="",IFERROR(VLOOKUP($A564,SERVIÇOS!$A:$F,4,0),IFERROR(VLOOKUP($A564,$C:$J,6,0),)),IFERROR(VLOOKUP($B564,INSUMOS!$A:$D,4,0),IFERROR(VLOOKUP($B564,COTAÇÕES!$A:$I,9,0),)))*$F564,2)</f>
        <v>2979.52</v>
      </c>
      <c r="I564" s="286">
        <f>ROUND(IF($B564="",IFERROR(VLOOKUP($A564,SERVIÇOS!$A:$F,5,0),IFERROR(VLOOKUP($A564,$C:$J,7,0),)),0)*$F564,2)</f>
        <v>0</v>
      </c>
      <c r="J564" s="287">
        <f t="shared" ref="J564" si="10">H564+I564</f>
        <v>2979.52</v>
      </c>
      <c r="K564" s="288"/>
    </row>
    <row r="565" spans="1:11" s="3" customFormat="1" ht="31.5">
      <c r="A565" s="271"/>
      <c r="B565" s="271"/>
      <c r="C565" s="272" t="s">
        <v>462</v>
      </c>
      <c r="D565" s="273" t="s">
        <v>801</v>
      </c>
      <c r="E565" s="274" t="s">
        <v>709</v>
      </c>
      <c r="F565" s="275"/>
      <c r="G565" s="276"/>
      <c r="H565" s="277">
        <f>ROUND(SUM(H566:H568),2)</f>
        <v>69.180000000000007</v>
      </c>
      <c r="I565" s="277">
        <f>ROUND(SUM(I566:I568),2)</f>
        <v>16.2</v>
      </c>
      <c r="J565" s="277">
        <f t="shared" si="9"/>
        <v>85.38000000000001</v>
      </c>
      <c r="K565" s="290"/>
    </row>
    <row r="566" spans="1:11">
      <c r="A566" s="279">
        <v>88247</v>
      </c>
      <c r="B566" s="280"/>
      <c r="C566" s="281"/>
      <c r="D566" s="282" t="str">
        <f>IF($B566="",IFERROR(VLOOKUP($A566,SERVIÇOS!$A:$F,2,0),IFERROR(VLOOKUP($A566,$C:$J,2,0),"")),IFERROR(VLOOKUP($B566,INSUMOS!$A:$D,2,0),IFERROR(VLOOKUP($B566,#REF!,2,0),"")))</f>
        <v>AUXILIAR DE ELETRICISTA COM ENCARGOS COMPLEMENTARES</v>
      </c>
      <c r="E566" s="283" t="str">
        <f>IF($B566="",IFERROR(VLOOKUP($A566,SERVIÇOS!$A:$F,3,0),IFERROR(VLOOKUP($A566,$C:$J,3,0),"")),IFERROR(VLOOKUP($B566,INSUMOS!$A:$D,3,0),IFERROR(VLOOKUP($B566,#REF!,5,0),"")))</f>
        <v>H</v>
      </c>
      <c r="F566" s="284">
        <v>0.5</v>
      </c>
      <c r="G566" s="285">
        <f>IF($B566="",IFERROR(VLOOKUP($A566,SERVIÇOS!$A:$F,6,0),IFERROR(VLOOKUP($A566,$C:$J,8,0),"")),IFERROR(VLOOKUP($B566,INSUMOS!$A:$D,4,0),IFERROR(VLOOKUP($B566,#REF!,9,0),"")))</f>
        <v>20.03</v>
      </c>
      <c r="H566" s="286">
        <f>ROUND(IF($B566="",IFERROR(VLOOKUP($A566,SERVIÇOS!$A:$F,4,0),IFERROR(VLOOKUP($A566,$C:$J,6,0),)),IFERROR(VLOOKUP($B566,INSUMOS!$A:$D,4,0),IFERROR(VLOOKUP($B566,#REF!,9,0),)))*$F566,2)</f>
        <v>3.33</v>
      </c>
      <c r="I566" s="286">
        <f>ROUND(IF($B566="",IFERROR(VLOOKUP($A566,SERVIÇOS!$A:$F,5,0),IFERROR(VLOOKUP($A566,$C:$J,7,0),)),0)*$F566,2)</f>
        <v>6.69</v>
      </c>
      <c r="J566" s="287">
        <f t="shared" si="9"/>
        <v>10.02</v>
      </c>
      <c r="K566" s="288"/>
    </row>
    <row r="567" spans="1:11">
      <c r="A567" s="279">
        <v>88264</v>
      </c>
      <c r="B567" s="280"/>
      <c r="C567" s="281"/>
      <c r="D567" s="282" t="str">
        <f>IF($B567="",IFERROR(VLOOKUP($A567,SERVIÇOS!$A:$F,2,0),IFERROR(VLOOKUP($A567,$C:$J,2,0),"")),IFERROR(VLOOKUP($B567,INSUMOS!$A:$D,2,0),IFERROR(VLOOKUP($B567,#REF!,2,0),"")))</f>
        <v>ELETRICISTA COM ENCARGOS COMPLEMENTARES</v>
      </c>
      <c r="E567" s="283" t="str">
        <f>IF($B567="",IFERROR(VLOOKUP($A567,SERVIÇOS!$A:$F,3,0),IFERROR(VLOOKUP($A567,$C:$J,3,0),"")),IFERROR(VLOOKUP($B567,INSUMOS!$A:$D,3,0),IFERROR(VLOOKUP($B567,#REF!,5,0),"")))</f>
        <v>H</v>
      </c>
      <c r="F567" s="284">
        <v>0.5</v>
      </c>
      <c r="G567" s="285">
        <f>IF($B567="",IFERROR(VLOOKUP($A567,SERVIÇOS!$A:$F,6,0),IFERROR(VLOOKUP($A567,$C:$J,8,0),"")),IFERROR(VLOOKUP($B567,INSUMOS!$A:$D,4,0),IFERROR(VLOOKUP($B567,#REF!,9,0),"")))</f>
        <v>25.67</v>
      </c>
      <c r="H567" s="286">
        <f>ROUND(IF($B567="",IFERROR(VLOOKUP($A567,SERVIÇOS!$A:$F,4,0),IFERROR(VLOOKUP($A567,$C:$J,6,0),)),IFERROR(VLOOKUP($B567,INSUMOS!$A:$D,4,0),IFERROR(VLOOKUP($B567,#REF!,9,0),)))*$F567,2)</f>
        <v>3.33</v>
      </c>
      <c r="I567" s="286">
        <f>ROUND(IF($B567="",IFERROR(VLOOKUP($A567,SERVIÇOS!$A:$F,5,0),IFERROR(VLOOKUP($A567,$C:$J,7,0),)),0)*$F567,2)</f>
        <v>9.51</v>
      </c>
      <c r="J567" s="287">
        <f t="shared" si="9"/>
        <v>12.84</v>
      </c>
      <c r="K567" s="288"/>
    </row>
    <row r="568" spans="1:11" s="455" customFormat="1">
      <c r="A568" s="279"/>
      <c r="B568" s="279" t="s">
        <v>11806</v>
      </c>
      <c r="C568" s="281"/>
      <c r="D568" s="282" t="str">
        <f>IF($B568="",IFERROR(VLOOKUP($A568,SERVIÇOS!$A:$F,2,0),IFERROR(VLOOKUP($A568,$C:$J,2,0),"")),IFERROR(VLOOKUP($B568,INSUMOS!$A:$D,2,0),IFERROR(VLOOKUP($B568,COTAÇÕES!$A:$I,2,0),"")))</f>
        <v>FONTE DE ALIMENTAÇÃO 12V 10 A PARA CONJUNTO DE 16 CAMERAS</v>
      </c>
      <c r="E568" s="283" t="s">
        <v>717</v>
      </c>
      <c r="F568" s="284">
        <v>1</v>
      </c>
      <c r="G568" s="285">
        <f>IF($B568="",IFERROR(VLOOKUP($A568,SERVIÇOS!$A:$F,6,0),IFERROR(VLOOKUP($A568,$C:$J,8,0),"")),IFERROR(VLOOKUP($B568,INSUMOS!$A:$D,4,0),IFERROR(VLOOKUP($B568,COTAÇÕES!$A:$I,9,0),"")))</f>
        <v>62.516666666666673</v>
      </c>
      <c r="H568" s="286">
        <f>ROUND(IF($B568="",IFERROR(VLOOKUP($A568,SERVIÇOS!$A:$F,4,0),IFERROR(VLOOKUP($A568,$C:$J,6,0),)),IFERROR(VLOOKUP($B568,INSUMOS!$A:$D,4,0),IFERROR(VLOOKUP($B568,COTAÇÕES!$A:$I,9,0),)))*$F568,2)</f>
        <v>62.52</v>
      </c>
      <c r="I568" s="286">
        <f>ROUND(IF($B568="",IFERROR(VLOOKUP($A568,SERVIÇOS!$A:$F,5,0),IFERROR(VLOOKUP($A568,$C:$J,7,0),)),0)*$F568,2)</f>
        <v>0</v>
      </c>
      <c r="J568" s="287">
        <f t="shared" si="9"/>
        <v>62.52</v>
      </c>
      <c r="K568" s="288"/>
    </row>
    <row r="569" spans="1:11" s="3" customFormat="1" ht="31.5">
      <c r="A569" s="271"/>
      <c r="B569" s="271"/>
      <c r="C569" s="272" t="s">
        <v>464</v>
      </c>
      <c r="D569" s="273" t="s">
        <v>802</v>
      </c>
      <c r="E569" s="274" t="s">
        <v>709</v>
      </c>
      <c r="F569" s="275"/>
      <c r="G569" s="276"/>
      <c r="H569" s="277">
        <f>ROUND(SUM(H570:H572),2)</f>
        <v>96.12</v>
      </c>
      <c r="I569" s="277">
        <f>ROUND(SUM(I570:I572),2)</f>
        <v>16.2</v>
      </c>
      <c r="J569" s="277">
        <f t="shared" si="9"/>
        <v>112.32000000000001</v>
      </c>
      <c r="K569" s="290"/>
    </row>
    <row r="570" spans="1:11">
      <c r="A570" s="279">
        <v>88247</v>
      </c>
      <c r="B570" s="280"/>
      <c r="C570" s="281"/>
      <c r="D570" s="282" t="str">
        <f>IF($B570="",IFERROR(VLOOKUP($A570,SERVIÇOS!$A:$F,2,0),IFERROR(VLOOKUP($A570,$C:$J,2,0),"")),IFERROR(VLOOKUP($B570,INSUMOS!$A:$D,2,0),IFERROR(VLOOKUP($B570,#REF!,2,0),"")))</f>
        <v>AUXILIAR DE ELETRICISTA COM ENCARGOS COMPLEMENTARES</v>
      </c>
      <c r="E570" s="283" t="str">
        <f>IF($B570="",IFERROR(VLOOKUP($A570,SERVIÇOS!$A:$F,3,0),IFERROR(VLOOKUP($A570,$C:$J,3,0),"")),IFERROR(VLOOKUP($B570,INSUMOS!$A:$D,3,0),IFERROR(VLOOKUP($B570,#REF!,5,0),"")))</f>
        <v>H</v>
      </c>
      <c r="F570" s="284">
        <v>0.5</v>
      </c>
      <c r="G570" s="285">
        <f>IF($B570="",IFERROR(VLOOKUP($A570,SERVIÇOS!$A:$F,6,0),IFERROR(VLOOKUP($A570,$C:$J,8,0),"")),IFERROR(VLOOKUP($B570,INSUMOS!$A:$D,4,0),IFERROR(VLOOKUP($B570,#REF!,9,0),"")))</f>
        <v>20.03</v>
      </c>
      <c r="H570" s="286">
        <f>ROUND(IF($B570="",IFERROR(VLOOKUP($A570,SERVIÇOS!$A:$F,4,0),IFERROR(VLOOKUP($A570,$C:$J,6,0),)),IFERROR(VLOOKUP($B570,INSUMOS!$A:$D,4,0),IFERROR(VLOOKUP($B570,#REF!,9,0),)))*$F570,2)</f>
        <v>3.33</v>
      </c>
      <c r="I570" s="286">
        <f>ROUND(IF($B570="",IFERROR(VLOOKUP($A570,SERVIÇOS!$A:$F,5,0),IFERROR(VLOOKUP($A570,$C:$J,7,0),)),0)*$F570,2)</f>
        <v>6.69</v>
      </c>
      <c r="J570" s="287">
        <f t="shared" si="9"/>
        <v>10.02</v>
      </c>
      <c r="K570" s="288"/>
    </row>
    <row r="571" spans="1:11">
      <c r="A571" s="279">
        <v>88264</v>
      </c>
      <c r="B571" s="280"/>
      <c r="C571" s="281"/>
      <c r="D571" s="282" t="str">
        <f>IF($B571="",IFERROR(VLOOKUP($A571,SERVIÇOS!$A:$F,2,0),IFERROR(VLOOKUP($A571,$C:$J,2,0),"")),IFERROR(VLOOKUP($B571,INSUMOS!$A:$D,2,0),IFERROR(VLOOKUP($B571,#REF!,2,0),"")))</f>
        <v>ELETRICISTA COM ENCARGOS COMPLEMENTARES</v>
      </c>
      <c r="E571" s="283" t="str">
        <f>IF($B571="",IFERROR(VLOOKUP($A571,SERVIÇOS!$A:$F,3,0),IFERROR(VLOOKUP($A571,$C:$J,3,0),"")),IFERROR(VLOOKUP($B571,INSUMOS!$A:$D,3,0),IFERROR(VLOOKUP($B571,#REF!,5,0),"")))</f>
        <v>H</v>
      </c>
      <c r="F571" s="284">
        <v>0.5</v>
      </c>
      <c r="G571" s="285">
        <f>IF($B571="",IFERROR(VLOOKUP($A571,SERVIÇOS!$A:$F,6,0),IFERROR(VLOOKUP($A571,$C:$J,8,0),"")),IFERROR(VLOOKUP($B571,INSUMOS!$A:$D,4,0),IFERROR(VLOOKUP($B571,#REF!,9,0),"")))</f>
        <v>25.67</v>
      </c>
      <c r="H571" s="286">
        <f>ROUND(IF($B571="",IFERROR(VLOOKUP($A571,SERVIÇOS!$A:$F,4,0),IFERROR(VLOOKUP($A571,$C:$J,6,0),)),IFERROR(VLOOKUP($B571,INSUMOS!$A:$D,4,0),IFERROR(VLOOKUP($B571,#REF!,9,0),)))*$F571,2)</f>
        <v>3.33</v>
      </c>
      <c r="I571" s="286">
        <f>ROUND(IF($B571="",IFERROR(VLOOKUP($A571,SERVIÇOS!$A:$F,5,0),IFERROR(VLOOKUP($A571,$C:$J,7,0),)),0)*$F571,2)</f>
        <v>9.51</v>
      </c>
      <c r="J571" s="287">
        <f t="shared" si="9"/>
        <v>12.84</v>
      </c>
      <c r="K571" s="288"/>
    </row>
    <row r="572" spans="1:11" s="455" customFormat="1" ht="30.75" customHeight="1">
      <c r="A572" s="279"/>
      <c r="B572" s="279" t="s">
        <v>11808</v>
      </c>
      <c r="C572" s="281"/>
      <c r="D572" s="282" t="str">
        <f>IF($B572="",IFERROR(VLOOKUP($A572,SERVIÇOS!$A:$F,2,0),IFERROR(VLOOKUP($A572,$C:$J,2,0),"")),IFERROR(VLOOKUP($B572,INSUMOS!$A:$D,2,0),IFERROR(VLOOKUP($B572,COTAÇÕES!$A:$I,2,0),"")))</f>
        <v>PROTETOR CONTRA SURTO DE TENSÃO PARA EQUIPAMENTOS DE VIGILÂNCIA ELETRICA COM 32 PORTAS</v>
      </c>
      <c r="E572" s="283" t="s">
        <v>717</v>
      </c>
      <c r="F572" s="284">
        <v>1</v>
      </c>
      <c r="G572" s="285">
        <f>IF($B572="",IFERROR(VLOOKUP($A572,SERVIÇOS!$A:$F,6,0),IFERROR(VLOOKUP($A572,$C:$J,8,0),"")),IFERROR(VLOOKUP($B572,INSUMOS!$A:$D,4,0),IFERROR(VLOOKUP($B572,COTAÇÕES!$A:$I,9,0),"")))</f>
        <v>89.463333333333324</v>
      </c>
      <c r="H572" s="286">
        <f>ROUND(IF($B572="",IFERROR(VLOOKUP($A572,SERVIÇOS!$A:$F,4,0),IFERROR(VLOOKUP($A572,$C:$J,6,0),)),IFERROR(VLOOKUP($B572,INSUMOS!$A:$D,4,0),IFERROR(VLOOKUP($B572,COTAÇÕES!$A:$I,9,0),)))*$F572,2)</f>
        <v>89.46</v>
      </c>
      <c r="I572" s="286">
        <f>ROUND(IF($B572="",IFERROR(VLOOKUP($A572,SERVIÇOS!$A:$F,5,0),IFERROR(VLOOKUP($A572,$C:$J,7,0),)),0)*$F572,2)</f>
        <v>0</v>
      </c>
      <c r="J572" s="287">
        <f t="shared" ref="J572" si="11">H572+I572</f>
        <v>89.46</v>
      </c>
      <c r="K572" s="288"/>
    </row>
    <row r="573" spans="1:11" s="3" customFormat="1" ht="31.5">
      <c r="A573" s="271"/>
      <c r="B573" s="271"/>
      <c r="C573" s="272" t="s">
        <v>466</v>
      </c>
      <c r="D573" s="273" t="s">
        <v>11856</v>
      </c>
      <c r="E573" s="274" t="s">
        <v>709</v>
      </c>
      <c r="F573" s="275"/>
      <c r="G573" s="276"/>
      <c r="H573" s="277">
        <f>ROUND(SUM(H574:H576),2)</f>
        <v>253.29</v>
      </c>
      <c r="I573" s="277">
        <f>ROUND(SUM(I574:I576),2)</f>
        <v>32.380000000000003</v>
      </c>
      <c r="J573" s="277">
        <f t="shared" si="9"/>
        <v>285.67</v>
      </c>
      <c r="K573" s="290"/>
    </row>
    <row r="574" spans="1:11">
      <c r="A574" s="279">
        <v>88247</v>
      </c>
      <c r="B574" s="280"/>
      <c r="C574" s="281"/>
      <c r="D574" s="282" t="str">
        <f>IF($B574="",IFERROR(VLOOKUP($A574,SERVIÇOS!$A:$F,2,0),IFERROR(VLOOKUP($A574,$C:$J,2,0),"")),IFERROR(VLOOKUP($B574,INSUMOS!$A:$D,2,0),IFERROR(VLOOKUP($B574,#REF!,2,0),"")))</f>
        <v>AUXILIAR DE ELETRICISTA COM ENCARGOS COMPLEMENTARES</v>
      </c>
      <c r="E574" s="283" t="str">
        <f>IF($B574="",IFERROR(VLOOKUP($A574,SERVIÇOS!$A:$F,3,0),IFERROR(VLOOKUP($A574,$C:$J,3,0),"")),IFERROR(VLOOKUP($B574,INSUMOS!$A:$D,3,0),IFERROR(VLOOKUP($B574,#REF!,5,0),"")))</f>
        <v>H</v>
      </c>
      <c r="F574" s="284">
        <v>1</v>
      </c>
      <c r="G574" s="285">
        <f>IF($B574="",IFERROR(VLOOKUP($A574,SERVIÇOS!$A:$F,6,0),IFERROR(VLOOKUP($A574,$C:$J,8,0),"")),IFERROR(VLOOKUP($B574,INSUMOS!$A:$D,4,0),IFERROR(VLOOKUP($B574,#REF!,9,0),"")))</f>
        <v>20.03</v>
      </c>
      <c r="H574" s="286">
        <f>ROUND(IF($B574="",IFERROR(VLOOKUP($A574,SERVIÇOS!$A:$F,4,0),IFERROR(VLOOKUP($A574,$C:$J,6,0),)),IFERROR(VLOOKUP($B574,INSUMOS!$A:$D,4,0),IFERROR(VLOOKUP($B574,#REF!,9,0),)))*$F574,2)</f>
        <v>6.66</v>
      </c>
      <c r="I574" s="286">
        <f>ROUND(IF($B574="",IFERROR(VLOOKUP($A574,SERVIÇOS!$A:$F,5,0),IFERROR(VLOOKUP($A574,$C:$J,7,0),)),0)*$F574,2)</f>
        <v>13.37</v>
      </c>
      <c r="J574" s="287">
        <f t="shared" si="9"/>
        <v>20.03</v>
      </c>
      <c r="K574" s="288"/>
    </row>
    <row r="575" spans="1:11">
      <c r="A575" s="279">
        <v>88264</v>
      </c>
      <c r="B575" s="280"/>
      <c r="C575" s="281"/>
      <c r="D575" s="282" t="str">
        <f>IF($B575="",IFERROR(VLOOKUP($A575,SERVIÇOS!$A:$F,2,0),IFERROR(VLOOKUP($A575,$C:$J,2,0),"")),IFERROR(VLOOKUP($B575,INSUMOS!$A:$D,2,0),IFERROR(VLOOKUP($B575,#REF!,2,0),"")))</f>
        <v>ELETRICISTA COM ENCARGOS COMPLEMENTARES</v>
      </c>
      <c r="E575" s="283" t="str">
        <f>IF($B575="",IFERROR(VLOOKUP($A575,SERVIÇOS!$A:$F,3,0),IFERROR(VLOOKUP($A575,$C:$J,3,0),"")),IFERROR(VLOOKUP($B575,INSUMOS!$A:$D,3,0),IFERROR(VLOOKUP($B575,#REF!,5,0),"")))</f>
        <v>H</v>
      </c>
      <c r="F575" s="284">
        <v>1</v>
      </c>
      <c r="G575" s="285">
        <f>IF($B575="",IFERROR(VLOOKUP($A575,SERVIÇOS!$A:$F,6,0),IFERROR(VLOOKUP($A575,$C:$J,8,0),"")),IFERROR(VLOOKUP($B575,INSUMOS!$A:$D,4,0),IFERROR(VLOOKUP($B575,#REF!,9,0),"")))</f>
        <v>25.67</v>
      </c>
      <c r="H575" s="286">
        <f>ROUND(IF($B575="",IFERROR(VLOOKUP($A575,SERVIÇOS!$A:$F,4,0),IFERROR(VLOOKUP($A575,$C:$J,6,0),)),IFERROR(VLOOKUP($B575,INSUMOS!$A:$D,4,0),IFERROR(VLOOKUP($B575,#REF!,9,0),)))*$F575,2)</f>
        <v>6.66</v>
      </c>
      <c r="I575" s="286">
        <f>ROUND(IF($B575="",IFERROR(VLOOKUP($A575,SERVIÇOS!$A:$F,5,0),IFERROR(VLOOKUP($A575,$C:$J,7,0),)),0)*$F575,2)</f>
        <v>19.010000000000002</v>
      </c>
      <c r="J575" s="287">
        <f t="shared" si="9"/>
        <v>25.67</v>
      </c>
      <c r="K575" s="288"/>
    </row>
    <row r="576" spans="1:11" s="455" customFormat="1" ht="30.75" customHeight="1">
      <c r="A576" s="279"/>
      <c r="B576" s="279" t="s">
        <v>11807</v>
      </c>
      <c r="C576" s="281"/>
      <c r="D576" s="282" t="str">
        <f>IF($B576="",IFERROR(VLOOKUP($A576,SERVIÇOS!$A:$F,2,0),IFERROR(VLOOKUP($A576,$C:$J,2,0),"")),IFERROR(VLOOKUP($B576,INSUMOS!$A:$D,2,0),IFERROR(VLOOKUP($B576,COTAÇÕES!$A:$I,2,0),"")))</f>
        <v>CÂMERA DE CFTV DAY NIGHT CCD 1/3 EM CX. 4"X2" (EXTERNO)</v>
      </c>
      <c r="E576" s="283" t="s">
        <v>717</v>
      </c>
      <c r="F576" s="284">
        <v>1</v>
      </c>
      <c r="G576" s="285">
        <f>IF($B576="",IFERROR(VLOOKUP($A576,SERVIÇOS!$A:$F,6,0),IFERROR(VLOOKUP($A576,$C:$J,8,0),"")),IFERROR(VLOOKUP($B576,INSUMOS!$A:$D,4,0),IFERROR(VLOOKUP($B576,COTAÇÕES!$A:$I,9,0),"")))</f>
        <v>239.96666666666667</v>
      </c>
      <c r="H576" s="286">
        <f>ROUND(IF($B576="",IFERROR(VLOOKUP($A576,SERVIÇOS!$A:$F,4,0),IFERROR(VLOOKUP($A576,$C:$J,6,0),)),IFERROR(VLOOKUP($B576,INSUMOS!$A:$D,4,0),IFERROR(VLOOKUP($B576,COTAÇÕES!$A:$I,9,0),)))*$F576,2)</f>
        <v>239.97</v>
      </c>
      <c r="I576" s="286">
        <f>ROUND(IF($B576="",IFERROR(VLOOKUP($A576,SERVIÇOS!$A:$F,5,0),IFERROR(VLOOKUP($A576,$C:$J,7,0),)),0)*$F576,2)</f>
        <v>0</v>
      </c>
      <c r="J576" s="287">
        <f t="shared" si="9"/>
        <v>239.97</v>
      </c>
      <c r="K576" s="288"/>
    </row>
    <row r="577" spans="1:11" s="3" customFormat="1" ht="31.5">
      <c r="A577" s="271"/>
      <c r="B577" s="271"/>
      <c r="C577" s="272" t="s">
        <v>468</v>
      </c>
      <c r="D577" s="273" t="s">
        <v>803</v>
      </c>
      <c r="E577" s="274" t="s">
        <v>709</v>
      </c>
      <c r="F577" s="275"/>
      <c r="G577" s="276"/>
      <c r="H577" s="277">
        <f>ROUND(SUM(H578:H580),2)</f>
        <v>63.09</v>
      </c>
      <c r="I577" s="277">
        <f>ROUND(SUM(I578:I580),2)</f>
        <v>6.47</v>
      </c>
      <c r="J577" s="277">
        <f t="shared" si="9"/>
        <v>69.56</v>
      </c>
      <c r="K577" s="290"/>
    </row>
    <row r="578" spans="1:11">
      <c r="A578" s="279">
        <v>88247</v>
      </c>
      <c r="B578" s="280"/>
      <c r="C578" s="281"/>
      <c r="D578" s="282" t="str">
        <f>IF($B578="",IFERROR(VLOOKUP($A578,SERVIÇOS!$A:$F,2,0),IFERROR(VLOOKUP($A578,$C:$J,2,0),"")),IFERROR(VLOOKUP($B578,INSUMOS!$A:$D,2,0),IFERROR(VLOOKUP($B578,#REF!,2,0),"")))</f>
        <v>AUXILIAR DE ELETRICISTA COM ENCARGOS COMPLEMENTARES</v>
      </c>
      <c r="E578" s="283" t="str">
        <f>IF($B578="",IFERROR(VLOOKUP($A578,SERVIÇOS!$A:$F,3,0),IFERROR(VLOOKUP($A578,$C:$J,3,0),"")),IFERROR(VLOOKUP($B578,INSUMOS!$A:$D,3,0),IFERROR(VLOOKUP($B578,#REF!,5,0),"")))</f>
        <v>H</v>
      </c>
      <c r="F578" s="284">
        <v>0.2</v>
      </c>
      <c r="G578" s="285">
        <f>IF($B578="",IFERROR(VLOOKUP($A578,SERVIÇOS!$A:$F,6,0),IFERROR(VLOOKUP($A578,$C:$J,8,0),"")),IFERROR(VLOOKUP($B578,INSUMOS!$A:$D,4,0),IFERROR(VLOOKUP($B578,#REF!,9,0),"")))</f>
        <v>20.03</v>
      </c>
      <c r="H578" s="286">
        <f>ROUND(IF($B578="",IFERROR(VLOOKUP($A578,SERVIÇOS!$A:$F,4,0),IFERROR(VLOOKUP($A578,$C:$J,6,0),)),IFERROR(VLOOKUP($B578,INSUMOS!$A:$D,4,0),IFERROR(VLOOKUP($B578,#REF!,9,0),)))*$F578,2)</f>
        <v>1.33</v>
      </c>
      <c r="I578" s="286">
        <f>ROUND(IF($B578="",IFERROR(VLOOKUP($A578,SERVIÇOS!$A:$F,5,0),IFERROR(VLOOKUP($A578,$C:$J,7,0),)),0)*$F578,2)</f>
        <v>2.67</v>
      </c>
      <c r="J578" s="287">
        <f t="shared" si="9"/>
        <v>4</v>
      </c>
      <c r="K578" s="288"/>
    </row>
    <row r="579" spans="1:11">
      <c r="A579" s="279">
        <v>88264</v>
      </c>
      <c r="B579" s="280"/>
      <c r="C579" s="281"/>
      <c r="D579" s="282" t="str">
        <f>IF($B579="",IFERROR(VLOOKUP($A579,SERVIÇOS!$A:$F,2,0),IFERROR(VLOOKUP($A579,$C:$J,2,0),"")),IFERROR(VLOOKUP($B579,INSUMOS!$A:$D,2,0),IFERROR(VLOOKUP($B579,#REF!,2,0),"")))</f>
        <v>ELETRICISTA COM ENCARGOS COMPLEMENTARES</v>
      </c>
      <c r="E579" s="283" t="str">
        <f>IF($B579="",IFERROR(VLOOKUP($A579,SERVIÇOS!$A:$F,3,0),IFERROR(VLOOKUP($A579,$C:$J,3,0),"")),IFERROR(VLOOKUP($B579,INSUMOS!$A:$D,3,0),IFERROR(VLOOKUP($B579,#REF!,5,0),"")))</f>
        <v>H</v>
      </c>
      <c r="F579" s="284">
        <v>0.2</v>
      </c>
      <c r="G579" s="285">
        <f>IF($B579="",IFERROR(VLOOKUP($A579,SERVIÇOS!$A:$F,6,0),IFERROR(VLOOKUP($A579,$C:$J,8,0),"")),IFERROR(VLOOKUP($B579,INSUMOS!$A:$D,4,0),IFERROR(VLOOKUP($B579,#REF!,9,0),"")))</f>
        <v>25.67</v>
      </c>
      <c r="H579" s="286">
        <f>ROUND(IF($B579="",IFERROR(VLOOKUP($A579,SERVIÇOS!$A:$F,4,0),IFERROR(VLOOKUP($A579,$C:$J,6,0),)),IFERROR(VLOOKUP($B579,INSUMOS!$A:$D,4,0),IFERROR(VLOOKUP($B579,#REF!,9,0),)))*$F579,2)</f>
        <v>1.33</v>
      </c>
      <c r="I579" s="286">
        <f>ROUND(IF($B579="",IFERROR(VLOOKUP($A579,SERVIÇOS!$A:$F,5,0),IFERROR(VLOOKUP($A579,$C:$J,7,0),)),0)*$F579,2)</f>
        <v>3.8</v>
      </c>
      <c r="J579" s="287">
        <f t="shared" si="9"/>
        <v>5.13</v>
      </c>
      <c r="K579" s="288"/>
    </row>
    <row r="580" spans="1:11" s="455" customFormat="1" ht="30.75" customHeight="1">
      <c r="A580" s="279"/>
      <c r="B580" s="279" t="s">
        <v>11821</v>
      </c>
      <c r="C580" s="281"/>
      <c r="D580" s="282" t="str">
        <f>IF($B580="",IFERROR(VLOOKUP($A580,SERVIÇOS!$A:$F,2,0),IFERROR(VLOOKUP($A580,$C:$J,2,0),"")),IFERROR(VLOOKUP($B580,INSUMOS!$A:$D,2,0),IFERROR(VLOOKUP($B580,COTAÇÕES!$A:$I,2,0),"")))</f>
        <v>BALUN PASSIVO PARA CABO PAR TRANÇADO - UTILIZAÇÃO EM CFTV</v>
      </c>
      <c r="E580" s="283" t="s">
        <v>717</v>
      </c>
      <c r="F580" s="284">
        <v>1</v>
      </c>
      <c r="G580" s="285">
        <f>IF($B580="",IFERROR(VLOOKUP($A580,SERVIÇOS!$A:$F,6,0),IFERROR(VLOOKUP($A580,$C:$J,8,0),"")),IFERROR(VLOOKUP($B580,INSUMOS!$A:$D,4,0),IFERROR(VLOOKUP($B580,COTAÇÕES!$A:$I,9,0),"")))</f>
        <v>60.426666666666655</v>
      </c>
      <c r="H580" s="286">
        <f>ROUND(IF($B580="",IFERROR(VLOOKUP($A580,SERVIÇOS!$A:$F,4,0),IFERROR(VLOOKUP($A580,$C:$J,6,0),)),IFERROR(VLOOKUP($B580,INSUMOS!$A:$D,4,0),IFERROR(VLOOKUP($B580,COTAÇÕES!$A:$I,9,0),)))*$F580,2)</f>
        <v>60.43</v>
      </c>
      <c r="I580" s="286">
        <f>ROUND(IF($B580="",IFERROR(VLOOKUP($A580,SERVIÇOS!$A:$F,5,0),IFERROR(VLOOKUP($A580,$C:$J,7,0),)),0)*$F580,2)</f>
        <v>0</v>
      </c>
      <c r="J580" s="287">
        <f t="shared" ref="J580" si="12">H580+I580</f>
        <v>60.43</v>
      </c>
      <c r="K580" s="288"/>
    </row>
    <row r="581" spans="1:11" s="3" customFormat="1" ht="31.5">
      <c r="A581" s="271"/>
      <c r="B581" s="271"/>
      <c r="C581" s="272" t="s">
        <v>470</v>
      </c>
      <c r="D581" s="273" t="s">
        <v>804</v>
      </c>
      <c r="E581" s="274" t="s">
        <v>709</v>
      </c>
      <c r="F581" s="275"/>
      <c r="G581" s="276"/>
      <c r="H581" s="277">
        <f>ROUND(SUM(H582:H584),2)</f>
        <v>429</v>
      </c>
      <c r="I581" s="277">
        <f>ROUND(SUM(I582:I584),2)</f>
        <v>194.28</v>
      </c>
      <c r="J581" s="277">
        <f t="shared" ref="J581:J643" si="13">H581+I581</f>
        <v>623.28</v>
      </c>
      <c r="K581" s="290"/>
    </row>
    <row r="582" spans="1:11">
      <c r="A582" s="279">
        <v>88247</v>
      </c>
      <c r="B582" s="280"/>
      <c r="C582" s="281"/>
      <c r="D582" s="282" t="str">
        <f>IF($B582="",IFERROR(VLOOKUP($A582,SERVIÇOS!$A:$F,2,0),IFERROR(VLOOKUP($A582,$C:$J,2,0),"")),IFERROR(VLOOKUP($B582,INSUMOS!$A:$D,2,0),IFERROR(VLOOKUP($B582,#REF!,2,0),"")))</f>
        <v>AUXILIAR DE ELETRICISTA COM ENCARGOS COMPLEMENTARES</v>
      </c>
      <c r="E582" s="283" t="str">
        <f>IF($B582="",IFERROR(VLOOKUP($A582,SERVIÇOS!$A:$F,3,0),IFERROR(VLOOKUP($A582,$C:$J,3,0),"")),IFERROR(VLOOKUP($B582,INSUMOS!$A:$D,3,0),IFERROR(VLOOKUP($B582,#REF!,5,0),"")))</f>
        <v>H</v>
      </c>
      <c r="F582" s="284">
        <v>6</v>
      </c>
      <c r="G582" s="285">
        <f>IF($B582="",IFERROR(VLOOKUP($A582,SERVIÇOS!$A:$F,6,0),IFERROR(VLOOKUP($A582,$C:$J,8,0),"")),IFERROR(VLOOKUP($B582,INSUMOS!$A:$D,4,0),IFERROR(VLOOKUP($B582,#REF!,9,0),"")))</f>
        <v>20.03</v>
      </c>
      <c r="H582" s="286">
        <f>ROUND(IF($B582="",IFERROR(VLOOKUP($A582,SERVIÇOS!$A:$F,4,0),IFERROR(VLOOKUP($A582,$C:$J,6,0),)),IFERROR(VLOOKUP($B582,INSUMOS!$A:$D,4,0),IFERROR(VLOOKUP($B582,#REF!,9,0),)))*$F582,2)</f>
        <v>39.96</v>
      </c>
      <c r="I582" s="286">
        <f>ROUND(IF($B582="",IFERROR(VLOOKUP($A582,SERVIÇOS!$A:$F,5,0),IFERROR(VLOOKUP($A582,$C:$J,7,0),)),0)*$F582,2)</f>
        <v>80.22</v>
      </c>
      <c r="J582" s="287">
        <f t="shared" si="13"/>
        <v>120.18</v>
      </c>
      <c r="K582" s="288"/>
    </row>
    <row r="583" spans="1:11">
      <c r="A583" s="279">
        <v>88264</v>
      </c>
      <c r="B583" s="280"/>
      <c r="C583" s="281"/>
      <c r="D583" s="282" t="str">
        <f>IF($B583="",IFERROR(VLOOKUP($A583,SERVIÇOS!$A:$F,2,0),IFERROR(VLOOKUP($A583,$C:$J,2,0),"")),IFERROR(VLOOKUP($B583,INSUMOS!$A:$D,2,0),IFERROR(VLOOKUP($B583,#REF!,2,0),"")))</f>
        <v>ELETRICISTA COM ENCARGOS COMPLEMENTARES</v>
      </c>
      <c r="E583" s="283" t="str">
        <f>IF($B583="",IFERROR(VLOOKUP($A583,SERVIÇOS!$A:$F,3,0),IFERROR(VLOOKUP($A583,$C:$J,3,0),"")),IFERROR(VLOOKUP($B583,INSUMOS!$A:$D,3,0),IFERROR(VLOOKUP($B583,#REF!,5,0),"")))</f>
        <v>H</v>
      </c>
      <c r="F583" s="284">
        <v>6</v>
      </c>
      <c r="G583" s="285">
        <f>IF($B583="",IFERROR(VLOOKUP($A583,SERVIÇOS!$A:$F,6,0),IFERROR(VLOOKUP($A583,$C:$J,8,0),"")),IFERROR(VLOOKUP($B583,INSUMOS!$A:$D,4,0),IFERROR(VLOOKUP($B583,#REF!,9,0),"")))</f>
        <v>25.67</v>
      </c>
      <c r="H583" s="286">
        <f>ROUND(IF($B583="",IFERROR(VLOOKUP($A583,SERVIÇOS!$A:$F,4,0),IFERROR(VLOOKUP($A583,$C:$J,6,0),)),IFERROR(VLOOKUP($B583,INSUMOS!$A:$D,4,0),IFERROR(VLOOKUP($B583,#REF!,9,0),)))*$F583,2)</f>
        <v>39.96</v>
      </c>
      <c r="I583" s="286">
        <f>ROUND(IF($B583="",IFERROR(VLOOKUP($A583,SERVIÇOS!$A:$F,5,0),IFERROR(VLOOKUP($A583,$C:$J,7,0),)),0)*$F583,2)</f>
        <v>114.06</v>
      </c>
      <c r="J583" s="287">
        <f t="shared" si="13"/>
        <v>154.02000000000001</v>
      </c>
      <c r="K583" s="288"/>
    </row>
    <row r="584" spans="1:11" s="455" customFormat="1" ht="30.75" customHeight="1">
      <c r="A584" s="279"/>
      <c r="B584" s="279" t="s">
        <v>11827</v>
      </c>
      <c r="C584" s="281"/>
      <c r="D584" s="282" t="str">
        <f>IF($B584="",IFERROR(VLOOKUP($A584,SERVIÇOS!$A:$F,2,0),IFERROR(VLOOKUP($A584,$C:$J,2,0),"")),IFERROR(VLOOKUP($B584,INSUMOS!$A:$D,2,0),IFERROR(VLOOKUP($B584,COTAÇÕES!$A:$I,2,0),"")))</f>
        <v>CENTRAL DE ALARME DE SEGURANÇA, COM DISCADORA, BATERIA, SIRENE E COM OPCIONAL DE MONITORAMENTO</v>
      </c>
      <c r="E584" s="283" t="s">
        <v>717</v>
      </c>
      <c r="F584" s="284">
        <v>1</v>
      </c>
      <c r="G584" s="285">
        <f>IF($B584="",IFERROR(VLOOKUP($A584,SERVIÇOS!$A:$F,6,0),IFERROR(VLOOKUP($A584,$C:$J,8,0),"")),IFERROR(VLOOKUP($B584,INSUMOS!$A:$D,4,0),IFERROR(VLOOKUP($B584,COTAÇÕES!$A:$I,9,0),"")))</f>
        <v>349.08333333333331</v>
      </c>
      <c r="H584" s="286">
        <f>ROUND(IF($B584="",IFERROR(VLOOKUP($A584,SERVIÇOS!$A:$F,4,0),IFERROR(VLOOKUP($A584,$C:$J,6,0),)),IFERROR(VLOOKUP($B584,INSUMOS!$A:$D,4,0),IFERROR(VLOOKUP($B584,COTAÇÕES!$A:$I,9,0),)))*$F584,2)</f>
        <v>349.08</v>
      </c>
      <c r="I584" s="286">
        <f>ROUND(IF($B584="",IFERROR(VLOOKUP($A584,SERVIÇOS!$A:$F,5,0),IFERROR(VLOOKUP($A584,$C:$J,7,0),)),0)*$F584,2)</f>
        <v>0</v>
      </c>
      <c r="J584" s="287">
        <f t="shared" si="13"/>
        <v>349.08</v>
      </c>
      <c r="K584" s="288"/>
    </row>
    <row r="585" spans="1:11" s="3" customFormat="1" ht="31.5">
      <c r="A585" s="271"/>
      <c r="B585" s="271"/>
      <c r="C585" s="272" t="s">
        <v>473</v>
      </c>
      <c r="D585" s="273" t="s">
        <v>805</v>
      </c>
      <c r="E585" s="274" t="s">
        <v>709</v>
      </c>
      <c r="F585" s="275"/>
      <c r="G585" s="276"/>
      <c r="H585" s="277">
        <f>ROUND(SUM(H586:H588),2)</f>
        <v>221.18</v>
      </c>
      <c r="I585" s="277">
        <f>ROUND(SUM(I586:I588),2)</f>
        <v>58.29</v>
      </c>
      <c r="J585" s="277">
        <f t="shared" si="13"/>
        <v>279.47000000000003</v>
      </c>
      <c r="K585" s="290"/>
    </row>
    <row r="586" spans="1:11">
      <c r="A586" s="279">
        <v>88247</v>
      </c>
      <c r="B586" s="280"/>
      <c r="C586" s="281"/>
      <c r="D586" s="282" t="str">
        <f>IF($B586="",IFERROR(VLOOKUP($A586,SERVIÇOS!$A:$F,2,0),IFERROR(VLOOKUP($A586,$C:$J,2,0),"")),IFERROR(VLOOKUP($B586,INSUMOS!$A:$D,2,0),IFERROR(VLOOKUP($B586,#REF!,2,0),"")))</f>
        <v>AUXILIAR DE ELETRICISTA COM ENCARGOS COMPLEMENTARES</v>
      </c>
      <c r="E586" s="283" t="str">
        <f>IF($B586="",IFERROR(VLOOKUP($A586,SERVIÇOS!$A:$F,3,0),IFERROR(VLOOKUP($A586,$C:$J,3,0),"")),IFERROR(VLOOKUP($B586,INSUMOS!$A:$D,3,0),IFERROR(VLOOKUP($B586,#REF!,5,0),"")))</f>
        <v>H</v>
      </c>
      <c r="F586" s="284">
        <v>1.8</v>
      </c>
      <c r="G586" s="285">
        <f>IF($B586="",IFERROR(VLOOKUP($A586,SERVIÇOS!$A:$F,6,0),IFERROR(VLOOKUP($A586,$C:$J,8,0),"")),IFERROR(VLOOKUP($B586,INSUMOS!$A:$D,4,0),IFERROR(VLOOKUP($B586,#REF!,9,0),"")))</f>
        <v>20.03</v>
      </c>
      <c r="H586" s="286">
        <f>ROUND(IF($B586="",IFERROR(VLOOKUP($A586,SERVIÇOS!$A:$F,4,0),IFERROR(VLOOKUP($A586,$C:$J,6,0),)),IFERROR(VLOOKUP($B586,INSUMOS!$A:$D,4,0),IFERROR(VLOOKUP($B586,#REF!,9,0),)))*$F586,2)</f>
        <v>11.99</v>
      </c>
      <c r="I586" s="286">
        <f>ROUND(IF($B586="",IFERROR(VLOOKUP($A586,SERVIÇOS!$A:$F,5,0),IFERROR(VLOOKUP($A586,$C:$J,7,0),)),0)*$F586,2)</f>
        <v>24.07</v>
      </c>
      <c r="J586" s="287">
        <f t="shared" si="13"/>
        <v>36.06</v>
      </c>
      <c r="K586" s="288"/>
    </row>
    <row r="587" spans="1:11">
      <c r="A587" s="279">
        <v>88264</v>
      </c>
      <c r="B587" s="280"/>
      <c r="C587" s="281"/>
      <c r="D587" s="282" t="str">
        <f>IF($B587="",IFERROR(VLOOKUP($A587,SERVIÇOS!$A:$F,2,0),IFERROR(VLOOKUP($A587,$C:$J,2,0),"")),IFERROR(VLOOKUP($B587,INSUMOS!$A:$D,2,0),IFERROR(VLOOKUP($B587,#REF!,2,0),"")))</f>
        <v>ELETRICISTA COM ENCARGOS COMPLEMENTARES</v>
      </c>
      <c r="E587" s="283" t="str">
        <f>IF($B587="",IFERROR(VLOOKUP($A587,SERVIÇOS!$A:$F,3,0),IFERROR(VLOOKUP($A587,$C:$J,3,0),"")),IFERROR(VLOOKUP($B587,INSUMOS!$A:$D,3,0),IFERROR(VLOOKUP($B587,#REF!,5,0),"")))</f>
        <v>H</v>
      </c>
      <c r="F587" s="284">
        <v>1.8</v>
      </c>
      <c r="G587" s="285">
        <f>IF($B587="",IFERROR(VLOOKUP($A587,SERVIÇOS!$A:$F,6,0),IFERROR(VLOOKUP($A587,$C:$J,8,0),"")),IFERROR(VLOOKUP($B587,INSUMOS!$A:$D,4,0),IFERROR(VLOOKUP($B587,#REF!,9,0),"")))</f>
        <v>25.67</v>
      </c>
      <c r="H587" s="286">
        <f>ROUND(IF($B587="",IFERROR(VLOOKUP($A587,SERVIÇOS!$A:$F,4,0),IFERROR(VLOOKUP($A587,$C:$J,6,0),)),IFERROR(VLOOKUP($B587,INSUMOS!$A:$D,4,0),IFERROR(VLOOKUP($B587,#REF!,9,0),)))*$F587,2)</f>
        <v>11.99</v>
      </c>
      <c r="I587" s="286">
        <f>ROUND(IF($B587="",IFERROR(VLOOKUP($A587,SERVIÇOS!$A:$F,5,0),IFERROR(VLOOKUP($A587,$C:$J,7,0),)),0)*$F587,2)</f>
        <v>34.22</v>
      </c>
      <c r="J587" s="287">
        <f t="shared" si="13"/>
        <v>46.21</v>
      </c>
      <c r="K587" s="288"/>
    </row>
    <row r="588" spans="1:11" s="455" customFormat="1" ht="30.75" customHeight="1">
      <c r="A588" s="279"/>
      <c r="B588" s="279" t="s">
        <v>11834</v>
      </c>
      <c r="C588" s="281"/>
      <c r="D588" s="282" t="str">
        <f>IF($B588="",IFERROR(VLOOKUP($A588,SERVIÇOS!$A:$F,2,0),IFERROR(VLOOKUP($A588,$C:$J,2,0),"")),IFERROR(VLOOKUP($B588,INSUMOS!$A:$D,2,0),IFERROR(VLOOKUP($B588,COTAÇÕES!$A:$I,2,0),"")))</f>
        <v>TECLADO DE ALARME</v>
      </c>
      <c r="E588" s="283" t="s">
        <v>717</v>
      </c>
      <c r="F588" s="284">
        <v>1</v>
      </c>
      <c r="G588" s="285">
        <f>IF($B588="",IFERROR(VLOOKUP($A588,SERVIÇOS!$A:$F,6,0),IFERROR(VLOOKUP($A588,$C:$J,8,0),"")),IFERROR(VLOOKUP($B588,INSUMOS!$A:$D,4,0),IFERROR(VLOOKUP($B588,COTAÇÕES!$A:$I,9,0),"")))</f>
        <v>197.20333333333335</v>
      </c>
      <c r="H588" s="286">
        <f>ROUND(IF($B588="",IFERROR(VLOOKUP($A588,SERVIÇOS!$A:$F,4,0),IFERROR(VLOOKUP($A588,$C:$J,6,0),)),IFERROR(VLOOKUP($B588,INSUMOS!$A:$D,4,0),IFERROR(VLOOKUP($B588,COTAÇÕES!$A:$I,9,0),)))*$F588,2)</f>
        <v>197.2</v>
      </c>
      <c r="I588" s="286">
        <f>ROUND(IF($B588="",IFERROR(VLOOKUP($A588,SERVIÇOS!$A:$F,5,0),IFERROR(VLOOKUP($A588,$C:$J,7,0),)),0)*$F588,2)</f>
        <v>0</v>
      </c>
      <c r="J588" s="287">
        <f t="shared" ref="J588" si="14">H588+I588</f>
        <v>197.2</v>
      </c>
      <c r="K588" s="288"/>
    </row>
    <row r="589" spans="1:11" s="3" customFormat="1" ht="31.5">
      <c r="A589" s="271"/>
      <c r="B589" s="271"/>
      <c r="C589" s="272" t="s">
        <v>483</v>
      </c>
      <c r="D589" s="273" t="s">
        <v>806</v>
      </c>
      <c r="E589" s="274" t="s">
        <v>727</v>
      </c>
      <c r="F589" s="275"/>
      <c r="G589" s="276"/>
      <c r="H589" s="277">
        <f>ROUND(SUM(H590:H592),2)</f>
        <v>44.11</v>
      </c>
      <c r="I589" s="277">
        <f>ROUND(SUM(I590:I592),2)</f>
        <v>6.8</v>
      </c>
      <c r="J589" s="277">
        <f t="shared" si="13"/>
        <v>50.91</v>
      </c>
      <c r="K589" s="290"/>
    </row>
    <row r="590" spans="1:11">
      <c r="A590" s="279">
        <v>88264</v>
      </c>
      <c r="B590" s="280"/>
      <c r="C590" s="281"/>
      <c r="D590" s="282" t="str">
        <f>IF($B590="",IFERROR(VLOOKUP($A590,SERVIÇOS!$A:$F,2,0),IFERROR(VLOOKUP($A590,$C:$J,2,0),"")),IFERROR(VLOOKUP($B590,INSUMOS!$A:$D,2,0),IFERROR(VLOOKUP($B590,#REF!,2,0),"")))</f>
        <v>ELETRICISTA COM ENCARGOS COMPLEMENTARES</v>
      </c>
      <c r="E590" s="283" t="str">
        <f>IF($B590="",IFERROR(VLOOKUP($A590,SERVIÇOS!$A:$F,3,0),IFERROR(VLOOKUP($A590,$C:$J,3,0),"")),IFERROR(VLOOKUP($B590,INSUMOS!$A:$D,3,0),IFERROR(VLOOKUP($B590,#REF!,5,0),"")))</f>
        <v>H</v>
      </c>
      <c r="F590" s="284">
        <v>0.21</v>
      </c>
      <c r="G590" s="285">
        <f>IF($B590="",IFERROR(VLOOKUP($A590,SERVIÇOS!$A:$F,6,0),IFERROR(VLOOKUP($A590,$C:$J,8,0),"")),IFERROR(VLOOKUP($B590,INSUMOS!$A:$D,4,0),IFERROR(VLOOKUP($B590,#REF!,9,0),"")))</f>
        <v>25.67</v>
      </c>
      <c r="H590" s="286">
        <f>ROUND(IF($B590="",IFERROR(VLOOKUP($A590,SERVIÇOS!$A:$F,4,0),IFERROR(VLOOKUP($A590,$C:$J,6,0),)),IFERROR(VLOOKUP($B590,INSUMOS!$A:$D,4,0),IFERROR(VLOOKUP($B590,#REF!,9,0),)))*$F590,2)</f>
        <v>1.4</v>
      </c>
      <c r="I590" s="286">
        <f>ROUND(IF($B590="",IFERROR(VLOOKUP($A590,SERVIÇOS!$A:$F,5,0),IFERROR(VLOOKUP($A590,$C:$J,7,0),)),0)*$F590,2)</f>
        <v>3.99</v>
      </c>
      <c r="J590" s="287">
        <f t="shared" si="13"/>
        <v>5.3900000000000006</v>
      </c>
      <c r="K590" s="288"/>
    </row>
    <row r="591" spans="1:11">
      <c r="A591" s="279">
        <v>88247</v>
      </c>
      <c r="B591" s="280"/>
      <c r="C591" s="281"/>
      <c r="D591" s="282" t="str">
        <f>IF($B591="",IFERROR(VLOOKUP($A591,SERVIÇOS!$A:$F,2,0),IFERROR(VLOOKUP($A591,$C:$J,2,0),"")),IFERROR(VLOOKUP($B591,INSUMOS!$A:$D,2,0),IFERROR(VLOOKUP($B591,#REF!,2,0),"")))</f>
        <v>AUXILIAR DE ELETRICISTA COM ENCARGOS COMPLEMENTARES</v>
      </c>
      <c r="E591" s="283" t="str">
        <f>IF($B591="",IFERROR(VLOOKUP($A591,SERVIÇOS!$A:$F,3,0),IFERROR(VLOOKUP($A591,$C:$J,3,0),"")),IFERROR(VLOOKUP($B591,INSUMOS!$A:$D,3,0),IFERROR(VLOOKUP($B591,#REF!,5,0),"")))</f>
        <v>H</v>
      </c>
      <c r="F591" s="284">
        <v>0.21</v>
      </c>
      <c r="G591" s="285">
        <f>IF($B591="",IFERROR(VLOOKUP($A591,SERVIÇOS!$A:$F,6,0),IFERROR(VLOOKUP($A591,$C:$J,8,0),"")),IFERROR(VLOOKUP($B591,INSUMOS!$A:$D,4,0),IFERROR(VLOOKUP($B591,#REF!,9,0),"")))</f>
        <v>20.03</v>
      </c>
      <c r="H591" s="286">
        <f>ROUND(IF($B591="",IFERROR(VLOOKUP($A591,SERVIÇOS!$A:$F,4,0),IFERROR(VLOOKUP($A591,$C:$J,6,0),)),IFERROR(VLOOKUP($B591,INSUMOS!$A:$D,4,0),IFERROR(VLOOKUP($B591,#REF!,9,0),)))*$F591,2)</f>
        <v>1.4</v>
      </c>
      <c r="I591" s="286">
        <f>ROUND(IF($B591="",IFERROR(VLOOKUP($A591,SERVIÇOS!$A:$F,5,0),IFERROR(VLOOKUP($A591,$C:$J,7,0),)),0)*$F591,2)</f>
        <v>2.81</v>
      </c>
      <c r="J591" s="287">
        <f t="shared" si="13"/>
        <v>4.21</v>
      </c>
      <c r="K591" s="288"/>
    </row>
    <row r="592" spans="1:11">
      <c r="A592" s="279"/>
      <c r="B592" s="280">
        <v>863</v>
      </c>
      <c r="C592" s="281"/>
      <c r="D592" s="282" t="str">
        <f>IF($B592="",IFERROR(VLOOKUP($A592,SERVIÇOS!$A:$F,2,0),IFERROR(VLOOKUP($A592,$C:$J,2,0),"")),IFERROR(VLOOKUP($B592,INSUMOS!$A:$D,2,0),IFERROR(VLOOKUP($B592,#REF!,2,0),"")))</f>
        <v>CABO DE COBRE NU 35 MM2 MEIO-DURO</v>
      </c>
      <c r="E592" s="283" t="str">
        <f>IF($B592="",IFERROR(VLOOKUP($A592,SERVIÇOS!$A:$F,3,0),IFERROR(VLOOKUP($A592,$C:$J,3,0),"")),IFERROR(VLOOKUP($B592,INSUMOS!$A:$D,3,0),IFERROR(VLOOKUP($B592,#REF!,5,0),"")))</f>
        <v xml:space="preserve">M     </v>
      </c>
      <c r="F592" s="284">
        <v>1.02</v>
      </c>
      <c r="G592" s="285">
        <f>IF($B592="",IFERROR(VLOOKUP($A592,SERVIÇOS!$A:$F,6,0),IFERROR(VLOOKUP($A592,$C:$J,8,0),"")),IFERROR(VLOOKUP($B592,INSUMOS!$A:$D,4,0),IFERROR(VLOOKUP($B592,#REF!,9,0),"")))</f>
        <v>40.5</v>
      </c>
      <c r="H592" s="286">
        <f>ROUND(IF($B592="",IFERROR(VLOOKUP($A592,SERVIÇOS!$A:$F,4,0),IFERROR(VLOOKUP($A592,$C:$J,6,0),)),IFERROR(VLOOKUP($B592,INSUMOS!$A:$D,4,0),IFERROR(VLOOKUP($B592,#REF!,9,0),)))*$F592,2)</f>
        <v>41.31</v>
      </c>
      <c r="I592" s="286">
        <f>ROUND(IF($B592="",IFERROR(VLOOKUP($A592,SERVIÇOS!$A:$F,5,0),IFERROR(VLOOKUP($A592,$C:$J,7,0),)),0)*$F592,2)</f>
        <v>0</v>
      </c>
      <c r="J592" s="287">
        <f t="shared" si="13"/>
        <v>41.31</v>
      </c>
      <c r="K592" s="288"/>
    </row>
    <row r="593" spans="1:11" s="3" customFormat="1" ht="31.5">
      <c r="A593" s="271"/>
      <c r="B593" s="271"/>
      <c r="C593" s="272" t="s">
        <v>497</v>
      </c>
      <c r="D593" s="273" t="s">
        <v>807</v>
      </c>
      <c r="E593" s="274" t="s">
        <v>727</v>
      </c>
      <c r="F593" s="275"/>
      <c r="G593" s="276"/>
      <c r="H593" s="277">
        <f>ROUND(SUM(H594:H596),2)</f>
        <v>21.1</v>
      </c>
      <c r="I593" s="277">
        <f>ROUND(SUM(I594:I596),2)</f>
        <v>4.21</v>
      </c>
      <c r="J593" s="277">
        <f t="shared" si="13"/>
        <v>25.310000000000002</v>
      </c>
      <c r="K593" s="290"/>
    </row>
    <row r="594" spans="1:11">
      <c r="A594" s="279">
        <v>88264</v>
      </c>
      <c r="B594" s="280"/>
      <c r="C594" s="281"/>
      <c r="D594" s="282" t="str">
        <f>IF($B594="",IFERROR(VLOOKUP($A594,SERVIÇOS!$A:$F,2,0),IFERROR(VLOOKUP($A594,$C:$J,2,0),"")),IFERROR(VLOOKUP($B594,INSUMOS!$A:$D,2,0),IFERROR(VLOOKUP($B594,#REF!,2,0),"")))</f>
        <v>ELETRICISTA COM ENCARGOS COMPLEMENTARES</v>
      </c>
      <c r="E594" s="283" t="str">
        <f>IF($B594="",IFERROR(VLOOKUP($A594,SERVIÇOS!$A:$F,3,0),IFERROR(VLOOKUP($A594,$C:$J,3,0),"")),IFERROR(VLOOKUP($B594,INSUMOS!$A:$D,3,0),IFERROR(VLOOKUP($B594,#REF!,5,0),"")))</f>
        <v>H</v>
      </c>
      <c r="F594" s="284">
        <v>0.13</v>
      </c>
      <c r="G594" s="285">
        <f>IF($B594="",IFERROR(VLOOKUP($A594,SERVIÇOS!$A:$F,6,0),IFERROR(VLOOKUP($A594,$C:$J,8,0),"")),IFERROR(VLOOKUP($B594,INSUMOS!$A:$D,4,0),IFERROR(VLOOKUP($B594,#REF!,9,0),"")))</f>
        <v>25.67</v>
      </c>
      <c r="H594" s="286">
        <f>ROUND(IF($B594="",IFERROR(VLOOKUP($A594,SERVIÇOS!$A:$F,4,0),IFERROR(VLOOKUP($A594,$C:$J,6,0),)),IFERROR(VLOOKUP($B594,INSUMOS!$A:$D,4,0),IFERROR(VLOOKUP($B594,#REF!,9,0),)))*$F594,2)</f>
        <v>0.87</v>
      </c>
      <c r="I594" s="286">
        <f>ROUND(IF($B594="",IFERROR(VLOOKUP($A594,SERVIÇOS!$A:$F,5,0),IFERROR(VLOOKUP($A594,$C:$J,7,0),)),0)*$F594,2)</f>
        <v>2.4700000000000002</v>
      </c>
      <c r="J594" s="287">
        <f t="shared" si="13"/>
        <v>3.3400000000000003</v>
      </c>
      <c r="K594" s="288"/>
    </row>
    <row r="595" spans="1:11">
      <c r="A595" s="279">
        <v>88247</v>
      </c>
      <c r="B595" s="280"/>
      <c r="C595" s="281"/>
      <c r="D595" s="282" t="str">
        <f>IF($B595="",IFERROR(VLOOKUP($A595,SERVIÇOS!$A:$F,2,0),IFERROR(VLOOKUP($A595,$C:$J,2,0),"")),IFERROR(VLOOKUP($B595,INSUMOS!$A:$D,2,0),IFERROR(VLOOKUP($B595,#REF!,2,0),"")))</f>
        <v>AUXILIAR DE ELETRICISTA COM ENCARGOS COMPLEMENTARES</v>
      </c>
      <c r="E595" s="283" t="str">
        <f>IF($B595="",IFERROR(VLOOKUP($A595,SERVIÇOS!$A:$F,3,0),IFERROR(VLOOKUP($A595,$C:$J,3,0),"")),IFERROR(VLOOKUP($B595,INSUMOS!$A:$D,3,0),IFERROR(VLOOKUP($B595,#REF!,5,0),"")))</f>
        <v>H</v>
      </c>
      <c r="F595" s="284">
        <v>0.13</v>
      </c>
      <c r="G595" s="285">
        <f>IF($B595="",IFERROR(VLOOKUP($A595,SERVIÇOS!$A:$F,6,0),IFERROR(VLOOKUP($A595,$C:$J,8,0),"")),IFERROR(VLOOKUP($B595,INSUMOS!$A:$D,4,0),IFERROR(VLOOKUP($B595,#REF!,9,0),"")))</f>
        <v>20.03</v>
      </c>
      <c r="H595" s="286">
        <f>ROUND(IF($B595="",IFERROR(VLOOKUP($A595,SERVIÇOS!$A:$F,4,0),IFERROR(VLOOKUP($A595,$C:$J,6,0),)),IFERROR(VLOOKUP($B595,INSUMOS!$A:$D,4,0),IFERROR(VLOOKUP($B595,#REF!,9,0),)))*$F595,2)</f>
        <v>0.87</v>
      </c>
      <c r="I595" s="286">
        <f>ROUND(IF($B595="",IFERROR(VLOOKUP($A595,SERVIÇOS!$A:$F,5,0),IFERROR(VLOOKUP($A595,$C:$J,7,0),)),0)*$F595,2)</f>
        <v>1.74</v>
      </c>
      <c r="J595" s="287">
        <f t="shared" si="13"/>
        <v>2.61</v>
      </c>
      <c r="K595" s="288"/>
    </row>
    <row r="596" spans="1:11">
      <c r="A596" s="279"/>
      <c r="B596" s="280">
        <v>857</v>
      </c>
      <c r="C596" s="281"/>
      <c r="D596" s="282" t="str">
        <f>IF($B596="",IFERROR(VLOOKUP($A596,SERVIÇOS!$A:$F,2,0),IFERROR(VLOOKUP($A596,$C:$J,2,0),"")),IFERROR(VLOOKUP($B596,INSUMOS!$A:$D,2,0),IFERROR(VLOOKUP($B596,#REF!,2,0),"")))</f>
        <v>CABO DE COBRE NU 16 MM2 MEIO-DURO</v>
      </c>
      <c r="E596" s="283" t="str">
        <f>IF($B596="",IFERROR(VLOOKUP($A596,SERVIÇOS!$A:$F,3,0),IFERROR(VLOOKUP($A596,$C:$J,3,0),"")),IFERROR(VLOOKUP($B596,INSUMOS!$A:$D,3,0),IFERROR(VLOOKUP($B596,#REF!,5,0),"")))</f>
        <v xml:space="preserve">M     </v>
      </c>
      <c r="F596" s="284">
        <v>1.02</v>
      </c>
      <c r="G596" s="285">
        <f>IF($B596="",IFERROR(VLOOKUP($A596,SERVIÇOS!$A:$F,6,0),IFERROR(VLOOKUP($A596,$C:$J,8,0),"")),IFERROR(VLOOKUP($B596,INSUMOS!$A:$D,4,0),IFERROR(VLOOKUP($B596,#REF!,9,0),"")))</f>
        <v>18.98</v>
      </c>
      <c r="H596" s="286">
        <f>ROUND(IF($B596="",IFERROR(VLOOKUP($A596,SERVIÇOS!$A:$F,4,0),IFERROR(VLOOKUP($A596,$C:$J,6,0),)),IFERROR(VLOOKUP($B596,INSUMOS!$A:$D,4,0),IFERROR(VLOOKUP($B596,#REF!,9,0),)))*$F596,2)</f>
        <v>19.36</v>
      </c>
      <c r="I596" s="286">
        <f>ROUND(IF($B596="",IFERROR(VLOOKUP($A596,SERVIÇOS!$A:$F,5,0),IFERROR(VLOOKUP($A596,$C:$J,7,0),)),0)*$F596,2)</f>
        <v>0</v>
      </c>
      <c r="J596" s="287">
        <f t="shared" si="13"/>
        <v>19.36</v>
      </c>
      <c r="K596" s="288"/>
    </row>
    <row r="597" spans="1:11" s="3" customFormat="1" ht="31.5">
      <c r="A597" s="271"/>
      <c r="B597" s="271"/>
      <c r="C597" s="272" t="s">
        <v>488</v>
      </c>
      <c r="D597" s="273" t="s">
        <v>808</v>
      </c>
      <c r="E597" s="274" t="s">
        <v>709</v>
      </c>
      <c r="F597" s="275"/>
      <c r="G597" s="276"/>
      <c r="H597" s="277">
        <f>ROUND(SUM(H598:H600),2)</f>
        <v>1.36</v>
      </c>
      <c r="I597" s="277">
        <f>ROUND(SUM(I598:I600),2)</f>
        <v>1.62</v>
      </c>
      <c r="J597" s="277">
        <f t="shared" si="13"/>
        <v>2.9800000000000004</v>
      </c>
      <c r="K597" s="290"/>
    </row>
    <row r="598" spans="1:11">
      <c r="A598" s="279">
        <v>88247</v>
      </c>
      <c r="B598" s="280"/>
      <c r="C598" s="281"/>
      <c r="D598" s="282" t="str">
        <f>IF($B598="",IFERROR(VLOOKUP($A598,SERVIÇOS!$A:$F,2,0),IFERROR(VLOOKUP($A598,$C:$J,2,0),"")),IFERROR(VLOOKUP($B598,INSUMOS!$A:$D,2,0),IFERROR(VLOOKUP($B598,#REF!,2,0),"")))</f>
        <v>AUXILIAR DE ELETRICISTA COM ENCARGOS COMPLEMENTARES</v>
      </c>
      <c r="E598" s="283" t="str">
        <f>IF($B598="",IFERROR(VLOOKUP($A598,SERVIÇOS!$A:$F,3,0),IFERROR(VLOOKUP($A598,$C:$J,3,0),"")),IFERROR(VLOOKUP($B598,INSUMOS!$A:$D,3,0),IFERROR(VLOOKUP($B598,#REF!,5,0),"")))</f>
        <v>H</v>
      </c>
      <c r="F598" s="284">
        <v>0.05</v>
      </c>
      <c r="G598" s="285">
        <f>IF($B598="",IFERROR(VLOOKUP($A598,SERVIÇOS!$A:$F,6,0),IFERROR(VLOOKUP($A598,$C:$J,8,0),"")),IFERROR(VLOOKUP($B598,INSUMOS!$A:$D,4,0),IFERROR(VLOOKUP($B598,#REF!,9,0),"")))</f>
        <v>20.03</v>
      </c>
      <c r="H598" s="286">
        <f>ROUND(IF($B598="",IFERROR(VLOOKUP($A598,SERVIÇOS!$A:$F,4,0),IFERROR(VLOOKUP($A598,$C:$J,6,0),)),IFERROR(VLOOKUP($B598,INSUMOS!$A:$D,4,0),IFERROR(VLOOKUP($B598,#REF!,9,0),)))*$F598,2)</f>
        <v>0.33</v>
      </c>
      <c r="I598" s="286">
        <f>ROUND(IF($B598="",IFERROR(VLOOKUP($A598,SERVIÇOS!$A:$F,5,0),IFERROR(VLOOKUP($A598,$C:$J,7,0),)),0)*$F598,2)</f>
        <v>0.67</v>
      </c>
      <c r="J598" s="287">
        <f t="shared" si="13"/>
        <v>1</v>
      </c>
      <c r="K598" s="288"/>
    </row>
    <row r="599" spans="1:11">
      <c r="A599" s="279">
        <v>88264</v>
      </c>
      <c r="B599" s="280"/>
      <c r="C599" s="281"/>
      <c r="D599" s="282" t="str">
        <f>IF($B599="",IFERROR(VLOOKUP($A599,SERVIÇOS!$A:$F,2,0),IFERROR(VLOOKUP($A599,$C:$J,2,0),"")),IFERROR(VLOOKUP($B599,INSUMOS!$A:$D,2,0),IFERROR(VLOOKUP($B599,#REF!,2,0),"")))</f>
        <v>ELETRICISTA COM ENCARGOS COMPLEMENTARES</v>
      </c>
      <c r="E599" s="283" t="str">
        <f>IF($B599="",IFERROR(VLOOKUP($A599,SERVIÇOS!$A:$F,3,0),IFERROR(VLOOKUP($A599,$C:$J,3,0),"")),IFERROR(VLOOKUP($B599,INSUMOS!$A:$D,3,0),IFERROR(VLOOKUP($B599,#REF!,5,0),"")))</f>
        <v>H</v>
      </c>
      <c r="F599" s="284">
        <v>0.05</v>
      </c>
      <c r="G599" s="285">
        <f>IF($B599="",IFERROR(VLOOKUP($A599,SERVIÇOS!$A:$F,6,0),IFERROR(VLOOKUP($A599,$C:$J,8,0),"")),IFERROR(VLOOKUP($B599,INSUMOS!$A:$D,4,0),IFERROR(VLOOKUP($B599,#REF!,9,0),"")))</f>
        <v>25.67</v>
      </c>
      <c r="H599" s="286">
        <f>ROUND(IF($B599="",IFERROR(VLOOKUP($A599,SERVIÇOS!$A:$F,4,0),IFERROR(VLOOKUP($A599,$C:$J,6,0),)),IFERROR(VLOOKUP($B599,INSUMOS!$A:$D,4,0),IFERROR(VLOOKUP($B599,#REF!,9,0),)))*$F599,2)</f>
        <v>0.33</v>
      </c>
      <c r="I599" s="286">
        <f>ROUND(IF($B599="",IFERROR(VLOOKUP($A599,SERVIÇOS!$A:$F,5,0),IFERROR(VLOOKUP($A599,$C:$J,7,0),)),0)*$F599,2)</f>
        <v>0.95</v>
      </c>
      <c r="J599" s="287">
        <f t="shared" si="13"/>
        <v>1.28</v>
      </c>
      <c r="K599" s="288"/>
    </row>
    <row r="600" spans="1:11" ht="30">
      <c r="A600" s="279"/>
      <c r="B600" s="280">
        <v>4350</v>
      </c>
      <c r="C600" s="281"/>
      <c r="D600" s="282" t="str">
        <f>IF($B600="",IFERROR(VLOOKUP($A600,SERVIÇOS!$A:$F,2,0),IFERROR(VLOOKUP($A600,$C:$J,2,0),"")),IFERROR(VLOOKUP($B600,INSUMOS!$A:$D,2,0),IFERROR(VLOOKUP($B600,#REF!,2,0),"")))</f>
        <v>BUCHA DE NYLON, DIAMETRO DO FURO 8 MM, COMPRIMENTO 40 MM, COM PARAFUSO DE ROSCA SOBERBA, CABECA CHATA, FENDA SIMPLES, 4,8 X 50 MM</v>
      </c>
      <c r="E600" s="283" t="str">
        <f>IF($B600="",IFERROR(VLOOKUP($A600,SERVIÇOS!$A:$F,3,0),IFERROR(VLOOKUP($A600,$C:$J,3,0),"")),IFERROR(VLOOKUP($B600,INSUMOS!$A:$D,3,0),IFERROR(VLOOKUP($B600,#REF!,5,0),"")))</f>
        <v xml:space="preserve">UN    </v>
      </c>
      <c r="F600" s="284">
        <v>1</v>
      </c>
      <c r="G600" s="285">
        <f>IF($B600="",IFERROR(VLOOKUP($A600,SERVIÇOS!$A:$F,6,0),IFERROR(VLOOKUP($A600,$C:$J,8,0),"")),IFERROR(VLOOKUP($B600,INSUMOS!$A:$D,4,0),IFERROR(VLOOKUP($B600,#REF!,9,0),"")))</f>
        <v>0.7</v>
      </c>
      <c r="H600" s="286">
        <f>ROUND(IF($B600="",IFERROR(VLOOKUP($A600,SERVIÇOS!$A:$F,4,0),IFERROR(VLOOKUP($A600,$C:$J,6,0),)),IFERROR(VLOOKUP($B600,INSUMOS!$A:$D,4,0),IFERROR(VLOOKUP($B600,#REF!,9,0),)))*$F600,2)</f>
        <v>0.7</v>
      </c>
      <c r="I600" s="286">
        <f>ROUND(IF($B600="",IFERROR(VLOOKUP($A600,SERVIÇOS!$A:$F,5,0),IFERROR(VLOOKUP($A600,$C:$J,7,0),)),0)*$F600,2)</f>
        <v>0</v>
      </c>
      <c r="J600" s="287">
        <f t="shared" si="13"/>
        <v>0.7</v>
      </c>
      <c r="K600" s="288"/>
    </row>
    <row r="601" spans="1:11" s="3" customFormat="1" ht="31.5">
      <c r="A601" s="271"/>
      <c r="B601" s="271"/>
      <c r="C601" s="272" t="s">
        <v>491</v>
      </c>
      <c r="D601" s="273" t="s">
        <v>809</v>
      </c>
      <c r="E601" s="274" t="s">
        <v>709</v>
      </c>
      <c r="F601" s="275"/>
      <c r="G601" s="276"/>
      <c r="H601" s="277">
        <f>ROUND(SUM(H602:H604),2)</f>
        <v>37.32</v>
      </c>
      <c r="I601" s="277">
        <f>ROUND(SUM(I602:I604),2)</f>
        <v>19.43</v>
      </c>
      <c r="J601" s="277">
        <f t="shared" si="13"/>
        <v>56.75</v>
      </c>
      <c r="K601" s="290"/>
    </row>
    <row r="602" spans="1:11">
      <c r="A602" s="279">
        <v>88247</v>
      </c>
      <c r="B602" s="280"/>
      <c r="C602" s="281"/>
      <c r="D602" s="282" t="str">
        <f>IF($B602="",IFERROR(VLOOKUP($A602,SERVIÇOS!$A:$F,2,0),IFERROR(VLOOKUP($A602,$C:$J,2,0),"")),IFERROR(VLOOKUP($B602,INSUMOS!$A:$D,2,0),IFERROR(VLOOKUP($B602,#REF!,2,0),"")))</f>
        <v>AUXILIAR DE ELETRICISTA COM ENCARGOS COMPLEMENTARES</v>
      </c>
      <c r="E602" s="283" t="str">
        <f>IF($B602="",IFERROR(VLOOKUP($A602,SERVIÇOS!$A:$F,3,0),IFERROR(VLOOKUP($A602,$C:$J,3,0),"")),IFERROR(VLOOKUP($B602,INSUMOS!$A:$D,3,0),IFERROR(VLOOKUP($B602,#REF!,5,0),"")))</f>
        <v>H</v>
      </c>
      <c r="F602" s="284">
        <v>0.6</v>
      </c>
      <c r="G602" s="285">
        <f>IF($B602="",IFERROR(VLOOKUP($A602,SERVIÇOS!$A:$F,6,0),IFERROR(VLOOKUP($A602,$C:$J,8,0),"")),IFERROR(VLOOKUP($B602,INSUMOS!$A:$D,4,0),IFERROR(VLOOKUP($B602,#REF!,9,0),"")))</f>
        <v>20.03</v>
      </c>
      <c r="H602" s="286">
        <f>ROUND(IF($B602="",IFERROR(VLOOKUP($A602,SERVIÇOS!$A:$F,4,0),IFERROR(VLOOKUP($A602,$C:$J,6,0),)),IFERROR(VLOOKUP($B602,INSUMOS!$A:$D,4,0),IFERROR(VLOOKUP($B602,#REF!,9,0),)))*$F602,2)</f>
        <v>4</v>
      </c>
      <c r="I602" s="286">
        <f>ROUND(IF($B602="",IFERROR(VLOOKUP($A602,SERVIÇOS!$A:$F,5,0),IFERROR(VLOOKUP($A602,$C:$J,7,0),)),0)*$F602,2)</f>
        <v>8.02</v>
      </c>
      <c r="J602" s="287">
        <f t="shared" si="13"/>
        <v>12.02</v>
      </c>
      <c r="K602" s="288"/>
    </row>
    <row r="603" spans="1:11">
      <c r="A603" s="279">
        <v>88264</v>
      </c>
      <c r="B603" s="280"/>
      <c r="C603" s="281"/>
      <c r="D603" s="282" t="str">
        <f>IF($B603="",IFERROR(VLOOKUP($A603,SERVIÇOS!$A:$F,2,0),IFERROR(VLOOKUP($A603,$C:$J,2,0),"")),IFERROR(VLOOKUP($B603,INSUMOS!$A:$D,2,0),IFERROR(VLOOKUP($B603,#REF!,2,0),"")))</f>
        <v>ELETRICISTA COM ENCARGOS COMPLEMENTARES</v>
      </c>
      <c r="E603" s="283" t="str">
        <f>IF($B603="",IFERROR(VLOOKUP($A603,SERVIÇOS!$A:$F,3,0),IFERROR(VLOOKUP($A603,$C:$J,3,0),"")),IFERROR(VLOOKUP($B603,INSUMOS!$A:$D,3,0),IFERROR(VLOOKUP($B603,#REF!,5,0),"")))</f>
        <v>H</v>
      </c>
      <c r="F603" s="284">
        <v>0.6</v>
      </c>
      <c r="G603" s="285">
        <f>IF($B603="",IFERROR(VLOOKUP($A603,SERVIÇOS!$A:$F,6,0),IFERROR(VLOOKUP($A603,$C:$J,8,0),"")),IFERROR(VLOOKUP($B603,INSUMOS!$A:$D,4,0),IFERROR(VLOOKUP($B603,#REF!,9,0),"")))</f>
        <v>25.67</v>
      </c>
      <c r="H603" s="286">
        <f>ROUND(IF($B603="",IFERROR(VLOOKUP($A603,SERVIÇOS!$A:$F,4,0),IFERROR(VLOOKUP($A603,$C:$J,6,0),)),IFERROR(VLOOKUP($B603,INSUMOS!$A:$D,4,0),IFERROR(VLOOKUP($B603,#REF!,9,0),)))*$F603,2)</f>
        <v>4</v>
      </c>
      <c r="I603" s="286">
        <f>ROUND(IF($B603="",IFERROR(VLOOKUP($A603,SERVIÇOS!$A:$F,5,0),IFERROR(VLOOKUP($A603,$C:$J,7,0),)),0)*$F603,2)</f>
        <v>11.41</v>
      </c>
      <c r="J603" s="287">
        <f t="shared" si="13"/>
        <v>15.41</v>
      </c>
      <c r="K603" s="288"/>
    </row>
    <row r="604" spans="1:11" s="455" customFormat="1" ht="30.75" customHeight="1">
      <c r="A604" s="279"/>
      <c r="B604" s="279" t="s">
        <v>11842</v>
      </c>
      <c r="C604" s="281"/>
      <c r="D604" s="282" t="str">
        <f>IF($B604="",IFERROR(VLOOKUP($A604,SERVIÇOS!$A:$F,2,0),IFERROR(VLOOKUP($A604,$C:$J,2,0),"")),IFERROR(VLOOKUP($B604,INSUMOS!$A:$D,2,0),IFERROR(VLOOKUP($B604,COTAÇÕES!$A:$I,2,0),"")))</f>
        <v>BARRA CHATA DE ALUMÍNIO BARRA DE 3M, 3/4 X 1/4" - REF TEL 770 - CAPTAÇÃO</v>
      </c>
      <c r="E604" s="283" t="s">
        <v>717</v>
      </c>
      <c r="F604" s="284">
        <v>1</v>
      </c>
      <c r="G604" s="285">
        <f>IF($B604="",IFERROR(VLOOKUP($A604,SERVIÇOS!$A:$F,6,0),IFERROR(VLOOKUP($A604,$C:$J,8,0),"")),IFERROR(VLOOKUP($B604,INSUMOS!$A:$D,4,0),IFERROR(VLOOKUP($B604,COTAÇÕES!$A:$I,9,0),"")))</f>
        <v>29.316666666666666</v>
      </c>
      <c r="H604" s="286">
        <f>ROUND(IF($B604="",IFERROR(VLOOKUP($A604,SERVIÇOS!$A:$F,4,0),IFERROR(VLOOKUP($A604,$C:$J,6,0),)),IFERROR(VLOOKUP($B604,INSUMOS!$A:$D,4,0),IFERROR(VLOOKUP($B604,COTAÇÕES!$A:$I,9,0),)))*$F604,2)</f>
        <v>29.32</v>
      </c>
      <c r="I604" s="286">
        <f>ROUND(IF($B604="",IFERROR(VLOOKUP($A604,SERVIÇOS!$A:$F,5,0),IFERROR(VLOOKUP($A604,$C:$J,7,0),)),0)*$F604,2)</f>
        <v>0</v>
      </c>
      <c r="J604" s="287">
        <f t="shared" si="13"/>
        <v>29.32</v>
      </c>
      <c r="K604" s="288"/>
    </row>
    <row r="605" spans="1:11" s="3" customFormat="1" ht="31.5">
      <c r="A605" s="271"/>
      <c r="B605" s="271"/>
      <c r="C605" s="272" t="s">
        <v>493</v>
      </c>
      <c r="D605" s="273" t="s">
        <v>810</v>
      </c>
      <c r="E605" s="274" t="s">
        <v>727</v>
      </c>
      <c r="F605" s="275"/>
      <c r="G605" s="276"/>
      <c r="H605" s="277">
        <f>ROUND(SUM(H606:H608),2)</f>
        <v>33.979999999999997</v>
      </c>
      <c r="I605" s="277">
        <f>ROUND(SUM(I606:I608),2)</f>
        <v>11.33</v>
      </c>
      <c r="J605" s="277">
        <f t="shared" si="13"/>
        <v>45.309999999999995</v>
      </c>
      <c r="K605" s="290"/>
    </row>
    <row r="606" spans="1:11">
      <c r="A606" s="279">
        <v>88247</v>
      </c>
      <c r="B606" s="280"/>
      <c r="C606" s="281"/>
      <c r="D606" s="282" t="str">
        <f>IF($B606="",IFERROR(VLOOKUP($A606,SERVIÇOS!$A:$F,2,0),IFERROR(VLOOKUP($A606,$C:$J,2,0),"")),IFERROR(VLOOKUP($B606,INSUMOS!$A:$D,2,0),IFERROR(VLOOKUP($B606,#REF!,2,0),"")))</f>
        <v>AUXILIAR DE ELETRICISTA COM ENCARGOS COMPLEMENTARES</v>
      </c>
      <c r="E606" s="283" t="str">
        <f>IF($B606="",IFERROR(VLOOKUP($A606,SERVIÇOS!$A:$F,3,0),IFERROR(VLOOKUP($A606,$C:$J,3,0),"")),IFERROR(VLOOKUP($B606,INSUMOS!$A:$D,3,0),IFERROR(VLOOKUP($B606,#REF!,5,0),"")))</f>
        <v>H</v>
      </c>
      <c r="F606" s="284">
        <v>0.35</v>
      </c>
      <c r="G606" s="285">
        <f>IF($B606="",IFERROR(VLOOKUP($A606,SERVIÇOS!$A:$F,6,0),IFERROR(VLOOKUP($A606,$C:$J,8,0),"")),IFERROR(VLOOKUP($B606,INSUMOS!$A:$D,4,0),IFERROR(VLOOKUP($B606,#REF!,9,0),"")))</f>
        <v>20.03</v>
      </c>
      <c r="H606" s="286">
        <f>ROUND(IF($B606="",IFERROR(VLOOKUP($A606,SERVIÇOS!$A:$F,4,0),IFERROR(VLOOKUP($A606,$C:$J,6,0),)),IFERROR(VLOOKUP($B606,INSUMOS!$A:$D,4,0),IFERROR(VLOOKUP($B606,#REF!,9,0),)))*$F606,2)</f>
        <v>2.33</v>
      </c>
      <c r="I606" s="286">
        <f>ROUND(IF($B606="",IFERROR(VLOOKUP($A606,SERVIÇOS!$A:$F,5,0),IFERROR(VLOOKUP($A606,$C:$J,7,0),)),0)*$F606,2)</f>
        <v>4.68</v>
      </c>
      <c r="J606" s="287">
        <f t="shared" si="13"/>
        <v>7.01</v>
      </c>
      <c r="K606" s="288"/>
    </row>
    <row r="607" spans="1:11">
      <c r="A607" s="279">
        <v>88264</v>
      </c>
      <c r="B607" s="280"/>
      <c r="C607" s="281"/>
      <c r="D607" s="282" t="str">
        <f>IF($B607="",IFERROR(VLOOKUP($A607,SERVIÇOS!$A:$F,2,0),IFERROR(VLOOKUP($A607,$C:$J,2,0),"")),IFERROR(VLOOKUP($B607,INSUMOS!$A:$D,2,0),IFERROR(VLOOKUP($B607,#REF!,2,0),"")))</f>
        <v>ELETRICISTA COM ENCARGOS COMPLEMENTARES</v>
      </c>
      <c r="E607" s="283" t="str">
        <f>IF($B607="",IFERROR(VLOOKUP($A607,SERVIÇOS!$A:$F,3,0),IFERROR(VLOOKUP($A607,$C:$J,3,0),"")),IFERROR(VLOOKUP($B607,INSUMOS!$A:$D,3,0),IFERROR(VLOOKUP($B607,#REF!,5,0),"")))</f>
        <v>H</v>
      </c>
      <c r="F607" s="284">
        <v>0.35</v>
      </c>
      <c r="G607" s="285">
        <f>IF($B607="",IFERROR(VLOOKUP($A607,SERVIÇOS!$A:$F,6,0),IFERROR(VLOOKUP($A607,$C:$J,8,0),"")),IFERROR(VLOOKUP($B607,INSUMOS!$A:$D,4,0),IFERROR(VLOOKUP($B607,#REF!,9,0),"")))</f>
        <v>25.67</v>
      </c>
      <c r="H607" s="286">
        <f>ROUND(IF($B607="",IFERROR(VLOOKUP($A607,SERVIÇOS!$A:$F,4,0),IFERROR(VLOOKUP($A607,$C:$J,6,0),)),IFERROR(VLOOKUP($B607,INSUMOS!$A:$D,4,0),IFERROR(VLOOKUP($B607,#REF!,9,0),)))*$F607,2)</f>
        <v>2.33</v>
      </c>
      <c r="I607" s="286">
        <f>ROUND(IF($B607="",IFERROR(VLOOKUP($A607,SERVIÇOS!$A:$F,5,0),IFERROR(VLOOKUP($A607,$C:$J,7,0),)),0)*$F607,2)</f>
        <v>6.65</v>
      </c>
      <c r="J607" s="287">
        <f t="shared" si="13"/>
        <v>8.98</v>
      </c>
      <c r="K607" s="288"/>
    </row>
    <row r="608" spans="1:11" s="455" customFormat="1" ht="30.75" customHeight="1">
      <c r="A608" s="279"/>
      <c r="B608" s="279" t="s">
        <v>11842</v>
      </c>
      <c r="C608" s="281"/>
      <c r="D608" s="282" t="str">
        <f>IF($B608="",IFERROR(VLOOKUP($A608,SERVIÇOS!$A:$F,2,0),IFERROR(VLOOKUP($A608,$C:$J,2,0),"")),IFERROR(VLOOKUP($B608,INSUMOS!$A:$D,2,0),IFERROR(VLOOKUP($B608,COTAÇÕES!$A:$I,2,0),"")))</f>
        <v>BARRA CHATA DE ALUMÍNIO BARRA DE 3M, 3/4 X 1/4" - REF TEL 770 - CAPTAÇÃO</v>
      </c>
      <c r="E608" s="283" t="s">
        <v>717</v>
      </c>
      <c r="F608" s="284">
        <v>1</v>
      </c>
      <c r="G608" s="285">
        <f>IF($B608="",IFERROR(VLOOKUP($A608,SERVIÇOS!$A:$F,6,0),IFERROR(VLOOKUP($A608,$C:$J,8,0),"")),IFERROR(VLOOKUP($B608,INSUMOS!$A:$D,4,0),IFERROR(VLOOKUP($B608,COTAÇÕES!$A:$I,9,0),"")))</f>
        <v>29.316666666666666</v>
      </c>
      <c r="H608" s="286">
        <f>ROUND(IF($B608="",IFERROR(VLOOKUP($A608,SERVIÇOS!$A:$F,4,0),IFERROR(VLOOKUP($A608,$C:$J,6,0),)),IFERROR(VLOOKUP($B608,INSUMOS!$A:$D,4,0),IFERROR(VLOOKUP($B608,COTAÇÕES!$A:$I,9,0),)))*$F608,2)</f>
        <v>29.32</v>
      </c>
      <c r="I608" s="286">
        <f>ROUND(IF($B608="",IFERROR(VLOOKUP($A608,SERVIÇOS!$A:$F,5,0),IFERROR(VLOOKUP($A608,$C:$J,7,0),)),0)*$F608,2)</f>
        <v>0</v>
      </c>
      <c r="J608" s="287">
        <f t="shared" ref="J608" si="15">H608+I608</f>
        <v>29.32</v>
      </c>
      <c r="K608" s="288"/>
    </row>
    <row r="609" spans="1:11" s="3" customFormat="1" ht="31.5">
      <c r="A609" s="271"/>
      <c r="B609" s="271"/>
      <c r="C609" s="272" t="s">
        <v>495</v>
      </c>
      <c r="D609" s="273" t="s">
        <v>811</v>
      </c>
      <c r="E609" s="274" t="s">
        <v>709</v>
      </c>
      <c r="F609" s="275"/>
      <c r="G609" s="276"/>
      <c r="H609" s="277">
        <f>ROUND(SUM(H610:H612),2)</f>
        <v>22.98</v>
      </c>
      <c r="I609" s="277">
        <f>ROUND(SUM(I610:I612),2)</f>
        <v>9.7100000000000009</v>
      </c>
      <c r="J609" s="277">
        <f t="shared" si="13"/>
        <v>32.69</v>
      </c>
      <c r="K609" s="290"/>
    </row>
    <row r="610" spans="1:11">
      <c r="A610" s="279">
        <v>88247</v>
      </c>
      <c r="B610" s="280"/>
      <c r="C610" s="281"/>
      <c r="D610" s="282" t="str">
        <f>IF($B610="",IFERROR(VLOOKUP($A610,SERVIÇOS!$A:$F,2,0),IFERROR(VLOOKUP($A610,$C:$J,2,0),"")),IFERROR(VLOOKUP($B610,INSUMOS!$A:$D,2,0),IFERROR(VLOOKUP($B610,#REF!,2,0),"")))</f>
        <v>AUXILIAR DE ELETRICISTA COM ENCARGOS COMPLEMENTARES</v>
      </c>
      <c r="E610" s="283" t="str">
        <f>IF($B610="",IFERROR(VLOOKUP($A610,SERVIÇOS!$A:$F,3,0),IFERROR(VLOOKUP($A610,$C:$J,3,0),"")),IFERROR(VLOOKUP($B610,INSUMOS!$A:$D,3,0),IFERROR(VLOOKUP($B610,#REF!,5,0),"")))</f>
        <v>H</v>
      </c>
      <c r="F610" s="284">
        <v>0.3</v>
      </c>
      <c r="G610" s="285">
        <f>IF($B610="",IFERROR(VLOOKUP($A610,SERVIÇOS!$A:$F,6,0),IFERROR(VLOOKUP($A610,$C:$J,8,0),"")),IFERROR(VLOOKUP($B610,INSUMOS!$A:$D,4,0),IFERROR(VLOOKUP($B610,#REF!,9,0),"")))</f>
        <v>20.03</v>
      </c>
      <c r="H610" s="286">
        <f>ROUND(IF($B610="",IFERROR(VLOOKUP($A610,SERVIÇOS!$A:$F,4,0),IFERROR(VLOOKUP($A610,$C:$J,6,0),)),IFERROR(VLOOKUP($B610,INSUMOS!$A:$D,4,0),IFERROR(VLOOKUP($B610,#REF!,9,0),)))*$F610,2)</f>
        <v>2</v>
      </c>
      <c r="I610" s="286">
        <f>ROUND(IF($B610="",IFERROR(VLOOKUP($A610,SERVIÇOS!$A:$F,5,0),IFERROR(VLOOKUP($A610,$C:$J,7,0),)),0)*$F610,2)</f>
        <v>4.01</v>
      </c>
      <c r="J610" s="287">
        <f t="shared" si="13"/>
        <v>6.01</v>
      </c>
      <c r="K610" s="288"/>
    </row>
    <row r="611" spans="1:11">
      <c r="A611" s="279">
        <v>88264</v>
      </c>
      <c r="B611" s="280"/>
      <c r="C611" s="281"/>
      <c r="D611" s="282" t="str">
        <f>IF($B611="",IFERROR(VLOOKUP($A611,SERVIÇOS!$A:$F,2,0),IFERROR(VLOOKUP($A611,$C:$J,2,0),"")),IFERROR(VLOOKUP($B611,INSUMOS!$A:$D,2,0),IFERROR(VLOOKUP($B611,#REF!,2,0),"")))</f>
        <v>ELETRICISTA COM ENCARGOS COMPLEMENTARES</v>
      </c>
      <c r="E611" s="283" t="str">
        <f>IF($B611="",IFERROR(VLOOKUP($A611,SERVIÇOS!$A:$F,3,0),IFERROR(VLOOKUP($A611,$C:$J,3,0),"")),IFERROR(VLOOKUP($B611,INSUMOS!$A:$D,3,0),IFERROR(VLOOKUP($B611,#REF!,5,0),"")))</f>
        <v>H</v>
      </c>
      <c r="F611" s="284">
        <v>0.3</v>
      </c>
      <c r="G611" s="285">
        <f>IF($B611="",IFERROR(VLOOKUP($A611,SERVIÇOS!$A:$F,6,0),IFERROR(VLOOKUP($A611,$C:$J,8,0),"")),IFERROR(VLOOKUP($B611,INSUMOS!$A:$D,4,0),IFERROR(VLOOKUP($B611,#REF!,9,0),"")))</f>
        <v>25.67</v>
      </c>
      <c r="H611" s="286">
        <f>ROUND(IF($B611="",IFERROR(VLOOKUP($A611,SERVIÇOS!$A:$F,4,0),IFERROR(VLOOKUP($A611,$C:$J,6,0),)),IFERROR(VLOOKUP($B611,INSUMOS!$A:$D,4,0),IFERROR(VLOOKUP($B611,#REF!,9,0),)))*$F611,2)</f>
        <v>2</v>
      </c>
      <c r="I611" s="286">
        <f>ROUND(IF($B611="",IFERROR(VLOOKUP($A611,SERVIÇOS!$A:$F,5,0),IFERROR(VLOOKUP($A611,$C:$J,7,0),)),0)*$F611,2)</f>
        <v>5.7</v>
      </c>
      <c r="J611" s="287">
        <f t="shared" si="13"/>
        <v>7.7</v>
      </c>
      <c r="K611" s="288"/>
    </row>
    <row r="612" spans="1:11" s="455" customFormat="1" ht="30.75" customHeight="1">
      <c r="A612" s="279"/>
      <c r="B612" s="279">
        <v>6160</v>
      </c>
      <c r="C612" s="281"/>
      <c r="D612" s="282" t="str">
        <f>IF($B612="",IFERROR(VLOOKUP($A612,SERVIÇOS!$A:$F,2,0),IFERROR(VLOOKUP($A612,$C:$J,2,0),"")),IFERROR(VLOOKUP($B612,INSUMOS!$A:$D,2,0),IFERROR(VLOOKUP($B612,COTAÇÕES!$A:$I,2,0),"")))</f>
        <v>SOLDADOR</v>
      </c>
      <c r="E612" s="283" t="s">
        <v>707</v>
      </c>
      <c r="F612" s="284">
        <v>1</v>
      </c>
      <c r="G612" s="285">
        <f>IF($B612="",IFERROR(VLOOKUP($A612,SERVIÇOS!$A:$F,6,0),IFERROR(VLOOKUP($A612,$C:$J,8,0),"")),IFERROR(VLOOKUP($B612,INSUMOS!$A:$D,4,0),IFERROR(VLOOKUP($B612,COTAÇÕES!$A:$I,9,0),"")))</f>
        <v>18.98</v>
      </c>
      <c r="H612" s="286">
        <f>ROUND(IF($B612="",IFERROR(VLOOKUP($A612,SERVIÇOS!$A:$F,4,0),IFERROR(VLOOKUP($A612,$C:$J,6,0),)),IFERROR(VLOOKUP($B612,INSUMOS!$A:$D,4,0),IFERROR(VLOOKUP($B612,COTAÇÕES!$A:$I,9,0),)))*$F612,2)</f>
        <v>18.98</v>
      </c>
      <c r="I612" s="286">
        <f>ROUND(IF($B612="",IFERROR(VLOOKUP($A612,SERVIÇOS!$A:$F,5,0),IFERROR(VLOOKUP($A612,$C:$J,7,0),)),0)*$F612,2)</f>
        <v>0</v>
      </c>
      <c r="J612" s="287">
        <f t="shared" si="13"/>
        <v>18.98</v>
      </c>
      <c r="K612" s="288"/>
    </row>
    <row r="613" spans="1:11" s="3" customFormat="1" ht="31.5">
      <c r="A613" s="271"/>
      <c r="B613" s="271"/>
      <c r="C613" s="272" t="s">
        <v>499</v>
      </c>
      <c r="D613" s="273" t="s">
        <v>812</v>
      </c>
      <c r="E613" s="274" t="s">
        <v>709</v>
      </c>
      <c r="F613" s="275"/>
      <c r="G613" s="276"/>
      <c r="H613" s="277">
        <f>ROUND(SUM(H614:H616),2)</f>
        <v>340.92</v>
      </c>
      <c r="I613" s="277">
        <f>ROUND(SUM(I614:I616),2)</f>
        <v>11.33</v>
      </c>
      <c r="J613" s="277">
        <f t="shared" si="13"/>
        <v>352.25</v>
      </c>
      <c r="K613" s="290"/>
    </row>
    <row r="614" spans="1:11">
      <c r="A614" s="279">
        <v>88247</v>
      </c>
      <c r="B614" s="280"/>
      <c r="C614" s="281"/>
      <c r="D614" s="282" t="str">
        <f>IF($B614="",IFERROR(VLOOKUP($A614,SERVIÇOS!$A:$F,2,0),IFERROR(VLOOKUP($A614,$C:$J,2,0),"")),IFERROR(VLOOKUP($B614,INSUMOS!$A:$D,2,0),IFERROR(VLOOKUP($B614,#REF!,2,0),"")))</f>
        <v>AUXILIAR DE ELETRICISTA COM ENCARGOS COMPLEMENTARES</v>
      </c>
      <c r="E614" s="283" t="str">
        <f>IF($B614="",IFERROR(VLOOKUP($A614,SERVIÇOS!$A:$F,3,0),IFERROR(VLOOKUP($A614,$C:$J,3,0),"")),IFERROR(VLOOKUP($B614,INSUMOS!$A:$D,3,0),IFERROR(VLOOKUP($B614,#REF!,5,0),"")))</f>
        <v>H</v>
      </c>
      <c r="F614" s="284">
        <v>0.35</v>
      </c>
      <c r="G614" s="285">
        <f>IF($B614="",IFERROR(VLOOKUP($A614,SERVIÇOS!$A:$F,6,0),IFERROR(VLOOKUP($A614,$C:$J,8,0),"")),IFERROR(VLOOKUP($B614,INSUMOS!$A:$D,4,0),IFERROR(VLOOKUP($B614,#REF!,9,0),"")))</f>
        <v>20.03</v>
      </c>
      <c r="H614" s="286">
        <f>ROUND(IF($B614="",IFERROR(VLOOKUP($A614,SERVIÇOS!$A:$F,4,0),IFERROR(VLOOKUP($A614,$C:$J,6,0),)),IFERROR(VLOOKUP($B614,INSUMOS!$A:$D,4,0),IFERROR(VLOOKUP($B614,#REF!,9,0),)))*$F614,2)</f>
        <v>2.33</v>
      </c>
      <c r="I614" s="286">
        <f>ROUND(IF($B614="",IFERROR(VLOOKUP($A614,SERVIÇOS!$A:$F,5,0),IFERROR(VLOOKUP($A614,$C:$J,7,0),)),0)*$F614,2)</f>
        <v>4.68</v>
      </c>
      <c r="J614" s="287">
        <f t="shared" si="13"/>
        <v>7.01</v>
      </c>
      <c r="K614" s="288"/>
    </row>
    <row r="615" spans="1:11">
      <c r="A615" s="279">
        <v>88264</v>
      </c>
      <c r="B615" s="280"/>
      <c r="C615" s="281"/>
      <c r="D615" s="282" t="str">
        <f>IF($B615="",IFERROR(VLOOKUP($A615,SERVIÇOS!$A:$F,2,0),IFERROR(VLOOKUP($A615,$C:$J,2,0),"")),IFERROR(VLOOKUP($B615,INSUMOS!$A:$D,2,0),IFERROR(VLOOKUP($B615,#REF!,2,0),"")))</f>
        <v>ELETRICISTA COM ENCARGOS COMPLEMENTARES</v>
      </c>
      <c r="E615" s="283" t="str">
        <f>IF($B615="",IFERROR(VLOOKUP($A615,SERVIÇOS!$A:$F,3,0),IFERROR(VLOOKUP($A615,$C:$J,3,0),"")),IFERROR(VLOOKUP($B615,INSUMOS!$A:$D,3,0),IFERROR(VLOOKUP($B615,#REF!,5,0),"")))</f>
        <v>H</v>
      </c>
      <c r="F615" s="284">
        <v>0.35</v>
      </c>
      <c r="G615" s="285">
        <f>IF($B615="",IFERROR(VLOOKUP($A615,SERVIÇOS!$A:$F,6,0),IFERROR(VLOOKUP($A615,$C:$J,8,0),"")),IFERROR(VLOOKUP($B615,INSUMOS!$A:$D,4,0),IFERROR(VLOOKUP($B615,#REF!,9,0),"")))</f>
        <v>25.67</v>
      </c>
      <c r="H615" s="286">
        <f>ROUND(IF($B615="",IFERROR(VLOOKUP($A615,SERVIÇOS!$A:$F,4,0),IFERROR(VLOOKUP($A615,$C:$J,6,0),)),IFERROR(VLOOKUP($B615,INSUMOS!$A:$D,4,0),IFERROR(VLOOKUP($B615,#REF!,9,0),)))*$F615,2)</f>
        <v>2.33</v>
      </c>
      <c r="I615" s="286">
        <f>ROUND(IF($B615="",IFERROR(VLOOKUP($A615,SERVIÇOS!$A:$F,5,0),IFERROR(VLOOKUP($A615,$C:$J,7,0),)),0)*$F615,2)</f>
        <v>6.65</v>
      </c>
      <c r="J615" s="287">
        <f t="shared" si="13"/>
        <v>8.98</v>
      </c>
      <c r="K615" s="288"/>
    </row>
    <row r="616" spans="1:11" ht="45">
      <c r="A616" s="279"/>
      <c r="B616" s="280">
        <v>43094</v>
      </c>
      <c r="C616" s="281"/>
      <c r="D616" s="282" t="str">
        <f>IF($B616="",IFERROR(VLOOKUP($A616,SERVIÇOS!$A:$F,2,0),IFERROR(VLOOKUP($A616,$C:$J,2,0),"")),IFERROR(VLOOKUP($B616,INSUMOS!$A:$D,2,0),IFERROR(VLOOKUP($B616,#REF!,2,0),"")))</f>
        <v>CAIXA DE DERIVACAO PARA MEDIDOR DE ENERGIA, COM BARRAMENTO MONOFASICO, EM POLICARBONATO / TERMOPLASTICO - MODULO (PADRAO CONCESSIONARIA LOCAL)</v>
      </c>
      <c r="E616" s="283" t="str">
        <f>IF($B616="",IFERROR(VLOOKUP($A616,SERVIÇOS!$A:$F,3,0),IFERROR(VLOOKUP($A616,$C:$J,3,0),"")),IFERROR(VLOOKUP($B616,INSUMOS!$A:$D,3,0),IFERROR(VLOOKUP($B616,#REF!,5,0),"")))</f>
        <v xml:space="preserve">UN    </v>
      </c>
      <c r="F616" s="284">
        <v>1</v>
      </c>
      <c r="G616" s="285">
        <f>IF($B616="",IFERROR(VLOOKUP($A616,SERVIÇOS!$A:$F,6,0),IFERROR(VLOOKUP($A616,$C:$J,8,0),"")),IFERROR(VLOOKUP($B616,INSUMOS!$A:$D,4,0),IFERROR(VLOOKUP($B616,#REF!,9,0),"")))</f>
        <v>336.26</v>
      </c>
      <c r="H616" s="286">
        <f>ROUND(IF($B616="",IFERROR(VLOOKUP($A616,SERVIÇOS!$A:$F,4,0),IFERROR(VLOOKUP($A616,$C:$J,6,0),)),IFERROR(VLOOKUP($B616,INSUMOS!$A:$D,4,0),IFERROR(VLOOKUP($B616,#REF!,9,0),)))*$F616,2)</f>
        <v>336.26</v>
      </c>
      <c r="I616" s="286">
        <f>ROUND(IF($B616="",IFERROR(VLOOKUP($A616,SERVIÇOS!$A:$F,5,0),IFERROR(VLOOKUP($A616,$C:$J,7,0),)),0)*$F616,2)</f>
        <v>0</v>
      </c>
      <c r="J616" s="287">
        <f t="shared" si="13"/>
        <v>336.26</v>
      </c>
      <c r="K616" s="288"/>
    </row>
    <row r="617" spans="1:11" s="3" customFormat="1" ht="31.5">
      <c r="A617" s="271"/>
      <c r="B617" s="271"/>
      <c r="C617" s="272" t="s">
        <v>501</v>
      </c>
      <c r="D617" s="273" t="s">
        <v>813</v>
      </c>
      <c r="E617" s="274" t="s">
        <v>709</v>
      </c>
      <c r="F617" s="275"/>
      <c r="G617" s="276"/>
      <c r="H617" s="277">
        <f>ROUND(SUM(H618:H622),2)</f>
        <v>248.26</v>
      </c>
      <c r="I617" s="277">
        <f>ROUND(SUM(I618:I622),2)</f>
        <v>63.4</v>
      </c>
      <c r="J617" s="277">
        <f t="shared" si="13"/>
        <v>311.65999999999997</v>
      </c>
      <c r="K617" s="290"/>
    </row>
    <row r="618" spans="1:11">
      <c r="A618" s="279">
        <v>88247</v>
      </c>
      <c r="B618" s="280"/>
      <c r="C618" s="281"/>
      <c r="D618" s="282" t="str">
        <f>IF($B618="",IFERROR(VLOOKUP($A618,SERVIÇOS!$A:$F,2,0),IFERROR(VLOOKUP($A618,$C:$J,2,0),"")),IFERROR(VLOOKUP($B618,INSUMOS!$A:$D,2,0),IFERROR(VLOOKUP($B618,#REF!,2,0),"")))</f>
        <v>AUXILIAR DE ELETRICISTA COM ENCARGOS COMPLEMENTARES</v>
      </c>
      <c r="E618" s="283" t="str">
        <f>IF($B618="",IFERROR(VLOOKUP($A618,SERVIÇOS!$A:$F,3,0),IFERROR(VLOOKUP($A618,$C:$J,3,0),"")),IFERROR(VLOOKUP($B618,INSUMOS!$A:$D,3,0),IFERROR(VLOOKUP($B618,#REF!,5,0),"")))</f>
        <v>H</v>
      </c>
      <c r="F618" s="284">
        <v>1.8</v>
      </c>
      <c r="G618" s="285">
        <f>IF($B618="",IFERROR(VLOOKUP($A618,SERVIÇOS!$A:$F,6,0),IFERROR(VLOOKUP($A618,$C:$J,8,0),"")),IFERROR(VLOOKUP($B618,INSUMOS!$A:$D,4,0),IFERROR(VLOOKUP($B618,#REF!,9,0),"")))</f>
        <v>20.03</v>
      </c>
      <c r="H618" s="286">
        <f>ROUND(IF($B618="",IFERROR(VLOOKUP($A618,SERVIÇOS!$A:$F,4,0),IFERROR(VLOOKUP($A618,$C:$J,6,0),)),IFERROR(VLOOKUP($B618,INSUMOS!$A:$D,4,0),IFERROR(VLOOKUP($B618,#REF!,9,0),)))*$F618,2)</f>
        <v>11.99</v>
      </c>
      <c r="I618" s="286">
        <f>ROUND(IF($B618="",IFERROR(VLOOKUP($A618,SERVIÇOS!$A:$F,5,0),IFERROR(VLOOKUP($A618,$C:$J,7,0),)),0)*$F618,2)</f>
        <v>24.07</v>
      </c>
      <c r="J618" s="287">
        <f t="shared" si="13"/>
        <v>36.06</v>
      </c>
      <c r="K618" s="288"/>
    </row>
    <row r="619" spans="1:11">
      <c r="A619" s="279">
        <v>88264</v>
      </c>
      <c r="B619" s="280"/>
      <c r="C619" s="281"/>
      <c r="D619" s="282" t="str">
        <f>IF($B619="",IFERROR(VLOOKUP($A619,SERVIÇOS!$A:$F,2,0),IFERROR(VLOOKUP($A619,$C:$J,2,0),"")),IFERROR(VLOOKUP($B619,INSUMOS!$A:$D,2,0),IFERROR(VLOOKUP($B619,#REF!,2,0),"")))</f>
        <v>ELETRICISTA COM ENCARGOS COMPLEMENTARES</v>
      </c>
      <c r="E619" s="283" t="str">
        <f>IF($B619="",IFERROR(VLOOKUP($A619,SERVIÇOS!$A:$F,3,0),IFERROR(VLOOKUP($A619,$C:$J,3,0),"")),IFERROR(VLOOKUP($B619,INSUMOS!$A:$D,3,0),IFERROR(VLOOKUP($B619,#REF!,5,0),"")))</f>
        <v>H</v>
      </c>
      <c r="F619" s="284">
        <v>1.8</v>
      </c>
      <c r="G619" s="285">
        <f>IF($B619="",IFERROR(VLOOKUP($A619,SERVIÇOS!$A:$F,6,0),IFERROR(VLOOKUP($A619,$C:$J,8,0),"")),IFERROR(VLOOKUP($B619,INSUMOS!$A:$D,4,0),IFERROR(VLOOKUP($B619,#REF!,9,0),"")))</f>
        <v>25.67</v>
      </c>
      <c r="H619" s="286">
        <f>ROUND(IF($B619="",IFERROR(VLOOKUP($A619,SERVIÇOS!$A:$F,4,0),IFERROR(VLOOKUP($A619,$C:$J,6,0),)),IFERROR(VLOOKUP($B619,INSUMOS!$A:$D,4,0),IFERROR(VLOOKUP($B619,#REF!,9,0),)))*$F619,2)</f>
        <v>11.99</v>
      </c>
      <c r="I619" s="286">
        <f>ROUND(IF($B619="",IFERROR(VLOOKUP($A619,SERVIÇOS!$A:$F,5,0),IFERROR(VLOOKUP($A619,$C:$J,7,0),)),0)*$F619,2)</f>
        <v>34.22</v>
      </c>
      <c r="J619" s="287">
        <f t="shared" si="13"/>
        <v>46.21</v>
      </c>
      <c r="K619" s="288"/>
    </row>
    <row r="620" spans="1:11" ht="30">
      <c r="A620" s="279"/>
      <c r="B620" s="280">
        <v>3396</v>
      </c>
      <c r="C620" s="281"/>
      <c r="D620" s="282" t="str">
        <f>IF($B620="",IFERROR(VLOOKUP($A620,SERVIÇOS!$A:$F,2,0),IFERROR(VLOOKUP($A620,$C:$J,2,0),"")),IFERROR(VLOOKUP($B620,INSUMOS!$A:$D,2,0),IFERROR(VLOOKUP($B620,#REF!,2,0),"")))</f>
        <v>SUPORTE ISOLADOR SIMPLES DIAMETRO NOMINAL 5/16", COM ROSCA SOBERBA E BUCHA</v>
      </c>
      <c r="E620" s="283" t="str">
        <f>IF($B620="",IFERROR(VLOOKUP($A620,SERVIÇOS!$A:$F,3,0),IFERROR(VLOOKUP($A620,$C:$J,3,0),"")),IFERROR(VLOOKUP($B620,INSUMOS!$A:$D,3,0),IFERROR(VLOOKUP($B620,#REF!,5,0),"")))</f>
        <v xml:space="preserve">UN    </v>
      </c>
      <c r="F620" s="284">
        <v>1</v>
      </c>
      <c r="G620" s="285">
        <f>IF($B620="",IFERROR(VLOOKUP($A620,SERVIÇOS!$A:$F,6,0),IFERROR(VLOOKUP($A620,$C:$J,8,0),"")),IFERROR(VLOOKUP($B620,INSUMOS!$A:$D,4,0),IFERROR(VLOOKUP($B620,#REF!,9,0),"")))</f>
        <v>5.23</v>
      </c>
      <c r="H620" s="286">
        <f>ROUND(IF($B620="",IFERROR(VLOOKUP($A620,SERVIÇOS!$A:$F,4,0),IFERROR(VLOOKUP($A620,$C:$J,6,0),)),IFERROR(VLOOKUP($B620,INSUMOS!$A:$D,4,0),IFERROR(VLOOKUP($B620,#REF!,9,0),)))*$F620,2)</f>
        <v>5.23</v>
      </c>
      <c r="I620" s="286">
        <f>ROUND(IF($B620="",IFERROR(VLOOKUP($A620,SERVIÇOS!$A:$F,5,0),IFERROR(VLOOKUP($A620,$C:$J,7,0),)),0)*$F620,2)</f>
        <v>0</v>
      </c>
      <c r="J620" s="287">
        <f t="shared" si="13"/>
        <v>5.23</v>
      </c>
      <c r="K620" s="288"/>
    </row>
    <row r="621" spans="1:11">
      <c r="A621" s="279"/>
      <c r="B621" s="280">
        <v>10956</v>
      </c>
      <c r="C621" s="281"/>
      <c r="D621" s="282" t="str">
        <f>IF($B621="",IFERROR(VLOOKUP($A621,SERVIÇOS!$A:$F,2,0),IFERROR(VLOOKUP($A621,$C:$J,2,0),"")),IFERROR(VLOOKUP($B621,INSUMOS!$A:$D,2,0),IFERROR(VLOOKUP($B621,#REF!,2,0),"")))</f>
        <v>BASE PARA MASTRO DE PARA-RAIOS DIAMETRO NOMINAL 2"</v>
      </c>
      <c r="E621" s="283" t="str">
        <f>IF($B621="",IFERROR(VLOOKUP($A621,SERVIÇOS!$A:$F,3,0),IFERROR(VLOOKUP($A621,$C:$J,3,0),"")),IFERROR(VLOOKUP($B621,INSUMOS!$A:$D,3,0),IFERROR(VLOOKUP($B621,#REF!,5,0),"")))</f>
        <v xml:space="preserve">UN    </v>
      </c>
      <c r="F621" s="284">
        <v>1</v>
      </c>
      <c r="G621" s="285">
        <f>IF($B621="",IFERROR(VLOOKUP($A621,SERVIÇOS!$A:$F,6,0),IFERROR(VLOOKUP($A621,$C:$J,8,0),"")),IFERROR(VLOOKUP($B621,INSUMOS!$A:$D,4,0),IFERROR(VLOOKUP($B621,#REF!,9,0),"")))</f>
        <v>58.72</v>
      </c>
      <c r="H621" s="286">
        <f>ROUND(IF($B621="",IFERROR(VLOOKUP($A621,SERVIÇOS!$A:$F,4,0),IFERROR(VLOOKUP($A621,$C:$J,6,0),)),IFERROR(VLOOKUP($B621,INSUMOS!$A:$D,4,0),IFERROR(VLOOKUP($B621,#REF!,9,0),)))*$F621,2)</f>
        <v>58.72</v>
      </c>
      <c r="I621" s="286">
        <f>ROUND(IF($B621="",IFERROR(VLOOKUP($A621,SERVIÇOS!$A:$F,5,0),IFERROR(VLOOKUP($A621,$C:$J,7,0),)),0)*$F621,2)</f>
        <v>0</v>
      </c>
      <c r="J621" s="287">
        <f t="shared" si="13"/>
        <v>58.72</v>
      </c>
      <c r="K621" s="288"/>
    </row>
    <row r="622" spans="1:11">
      <c r="A622" s="280">
        <v>96988</v>
      </c>
      <c r="B622" s="280"/>
      <c r="C622" s="281"/>
      <c r="D622" s="282" t="str">
        <f>IF($B622="",IFERROR(VLOOKUP($A622,SERVIÇOS!$A:$F,2,0),IFERROR(VLOOKUP($A622,$C:$J,2,0),"")),IFERROR(VLOOKUP($B622,INSUMOS!$A:$D,2,0),IFERROR(VLOOKUP($B622,#REF!,2,0),"")))</f>
        <v>MASTRO 1 ½  PARA SPDA - FORNECIMENTO E INSTALAÇÃO. AF_12/2017</v>
      </c>
      <c r="E622" s="283" t="str">
        <f>IF($B622="",IFERROR(VLOOKUP($A622,SERVIÇOS!$A:$F,3,0),IFERROR(VLOOKUP($A622,$C:$J,3,0),"")),IFERROR(VLOOKUP($B622,INSUMOS!$A:$D,3,0),IFERROR(VLOOKUP($B622,#REF!,5,0),"")))</f>
        <v>UN</v>
      </c>
      <c r="F622" s="284">
        <v>1</v>
      </c>
      <c r="G622" s="285">
        <f>IF($B622="",IFERROR(VLOOKUP($A622,SERVIÇOS!$A:$F,6,0),IFERROR(VLOOKUP($A622,$C:$J,8,0),"")),IFERROR(VLOOKUP($B622,INSUMOS!$A:$D,4,0),IFERROR(VLOOKUP($B622,#REF!,9,0),"")))</f>
        <v>165.44</v>
      </c>
      <c r="H622" s="286">
        <f>ROUND(IF($B622="",IFERROR(VLOOKUP($A622,SERVIÇOS!$A:$F,4,0),IFERROR(VLOOKUP($A622,$C:$J,6,0),)),IFERROR(VLOOKUP($B622,INSUMOS!$A:$D,4,0),IFERROR(VLOOKUP($B622,#REF!,9,0),)))*$F622,2)</f>
        <v>160.33000000000001</v>
      </c>
      <c r="I622" s="286">
        <f>ROUND(IF($B622="",IFERROR(VLOOKUP($A622,SERVIÇOS!$A:$F,5,0),IFERROR(VLOOKUP($A622,$C:$J,7,0),)),0)*$F622,2)</f>
        <v>5.1100000000000003</v>
      </c>
      <c r="J622" s="287">
        <f t="shared" si="13"/>
        <v>165.44000000000003</v>
      </c>
      <c r="K622" s="288"/>
    </row>
    <row r="623" spans="1:11" s="3" customFormat="1" ht="47.25">
      <c r="A623" s="271"/>
      <c r="B623" s="271"/>
      <c r="C623" s="272" t="s">
        <v>485</v>
      </c>
      <c r="D623" s="273" t="s">
        <v>814</v>
      </c>
      <c r="E623" s="274" t="s">
        <v>709</v>
      </c>
      <c r="F623" s="275"/>
      <c r="G623" s="276"/>
      <c r="H623" s="277">
        <f>ROUND(SUM(H624:H626),2)</f>
        <v>69.319999999999993</v>
      </c>
      <c r="I623" s="277">
        <f>ROUND(SUM(I624:I626),2)</f>
        <v>5.14</v>
      </c>
      <c r="J623" s="277">
        <f t="shared" si="13"/>
        <v>74.459999999999994</v>
      </c>
      <c r="K623" s="290"/>
    </row>
    <row r="624" spans="1:11">
      <c r="A624" s="279">
        <v>88247</v>
      </c>
      <c r="B624" s="280"/>
      <c r="C624" s="281"/>
      <c r="D624" s="282" t="str">
        <f>IF($B624="",IFERROR(VLOOKUP($A624,SERVIÇOS!$A:$F,2,0),IFERROR(VLOOKUP($A624,$C:$J,2,0),"")),IFERROR(VLOOKUP($B624,INSUMOS!$A:$D,2,0),IFERROR(VLOOKUP($B624,#REF!,2,0),"")))</f>
        <v>AUXILIAR DE ELETRICISTA COM ENCARGOS COMPLEMENTARES</v>
      </c>
      <c r="E624" s="283" t="str">
        <f>IF($B624="",IFERROR(VLOOKUP($A624,SERVIÇOS!$A:$F,3,0),IFERROR(VLOOKUP($A624,$C:$J,3,0),"")),IFERROR(VLOOKUP($B624,INSUMOS!$A:$D,3,0),IFERROR(VLOOKUP($B624,#REF!,5,0),"")))</f>
        <v>H</v>
      </c>
      <c r="F624" s="284">
        <v>0.1</v>
      </c>
      <c r="G624" s="285">
        <f>IF($B624="",IFERROR(VLOOKUP($A624,SERVIÇOS!$A:$F,6,0),IFERROR(VLOOKUP($A624,$C:$J,8,0),"")),IFERROR(VLOOKUP($B624,INSUMOS!$A:$D,4,0),IFERROR(VLOOKUP($B624,#REF!,9,0),"")))</f>
        <v>20.03</v>
      </c>
      <c r="H624" s="286">
        <f>ROUND(IF($B624="",IFERROR(VLOOKUP($A624,SERVIÇOS!$A:$F,4,0),IFERROR(VLOOKUP($A624,$C:$J,6,0),)),IFERROR(VLOOKUP($B624,INSUMOS!$A:$D,4,0),IFERROR(VLOOKUP($B624,#REF!,9,0),)))*$F624,2)</f>
        <v>0.67</v>
      </c>
      <c r="I624" s="286">
        <f>ROUND(IF($B624="",IFERROR(VLOOKUP($A624,SERVIÇOS!$A:$F,5,0),IFERROR(VLOOKUP($A624,$C:$J,7,0),)),0)*$F624,2)</f>
        <v>1.34</v>
      </c>
      <c r="J624" s="287">
        <f t="shared" si="13"/>
        <v>2.0100000000000002</v>
      </c>
      <c r="K624" s="288"/>
    </row>
    <row r="625" spans="1:13">
      <c r="A625" s="279">
        <v>88264</v>
      </c>
      <c r="B625" s="280"/>
      <c r="C625" s="281"/>
      <c r="D625" s="282" t="str">
        <f>IF($B625="",IFERROR(VLOOKUP($A625,SERVIÇOS!$A:$F,2,0),IFERROR(VLOOKUP($A625,$C:$J,2,0),"")),IFERROR(VLOOKUP($B625,INSUMOS!$A:$D,2,0),IFERROR(VLOOKUP($B625,#REF!,2,0),"")))</f>
        <v>ELETRICISTA COM ENCARGOS COMPLEMENTARES</v>
      </c>
      <c r="E625" s="283" t="str">
        <f>IF($B625="",IFERROR(VLOOKUP($A625,SERVIÇOS!$A:$F,3,0),IFERROR(VLOOKUP($A625,$C:$J,3,0),"")),IFERROR(VLOOKUP($B625,INSUMOS!$A:$D,3,0),IFERROR(VLOOKUP($B625,#REF!,5,0),"")))</f>
        <v>H</v>
      </c>
      <c r="F625" s="284">
        <v>0.2</v>
      </c>
      <c r="G625" s="285">
        <f>IF($B625="",IFERROR(VLOOKUP($A625,SERVIÇOS!$A:$F,6,0),IFERROR(VLOOKUP($A625,$C:$J,8,0),"")),IFERROR(VLOOKUP($B625,INSUMOS!$A:$D,4,0),IFERROR(VLOOKUP($B625,#REF!,9,0),"")))</f>
        <v>25.67</v>
      </c>
      <c r="H625" s="286">
        <f>ROUND(IF($B625="",IFERROR(VLOOKUP($A625,SERVIÇOS!$A:$F,4,0),IFERROR(VLOOKUP($A625,$C:$J,6,0),)),IFERROR(VLOOKUP($B625,INSUMOS!$A:$D,4,0),IFERROR(VLOOKUP($B625,#REF!,9,0),)))*$F625,2)</f>
        <v>1.33</v>
      </c>
      <c r="I625" s="286">
        <f>ROUND(IF($B625="",IFERROR(VLOOKUP($A625,SERVIÇOS!$A:$F,5,0),IFERROR(VLOOKUP($A625,$C:$J,7,0),)),0)*$F625,2)</f>
        <v>3.8</v>
      </c>
      <c r="J625" s="287">
        <f t="shared" si="13"/>
        <v>5.13</v>
      </c>
      <c r="K625" s="288"/>
    </row>
    <row r="626" spans="1:13" ht="30">
      <c r="A626" s="279"/>
      <c r="B626" s="280">
        <v>1603</v>
      </c>
      <c r="C626" s="281"/>
      <c r="D626" s="282" t="str">
        <f>IF($B626="",IFERROR(VLOOKUP($A626,SERVIÇOS!$A:$F,2,0),IFERROR(VLOOKUP($A626,$C:$J,2,0),"")),IFERROR(VLOOKUP($B626,INSUMOS!$A:$D,2,0),IFERROR(VLOOKUP($B626,#REF!,2,0),"")))</f>
        <v>CONECTOR DE ALUMINIO TIPO PRENSA CABO, BITOLA 2", PARA CABOS DE DIAMETRO DE 47,5 A 50 MM</v>
      </c>
      <c r="E626" s="283" t="str">
        <f>IF($B626="",IFERROR(VLOOKUP($A626,SERVIÇOS!$A:$F,3,0),IFERROR(VLOOKUP($A626,$C:$J,3,0),"")),IFERROR(VLOOKUP($B626,INSUMOS!$A:$D,3,0),IFERROR(VLOOKUP($B626,#REF!,5,0),"")))</f>
        <v xml:space="preserve">UN    </v>
      </c>
      <c r="F626" s="284">
        <v>1</v>
      </c>
      <c r="G626" s="285">
        <f>IF($B626="",IFERROR(VLOOKUP($A626,SERVIÇOS!$A:$F,6,0),IFERROR(VLOOKUP($A626,$C:$J,8,0),"")),IFERROR(VLOOKUP($B626,INSUMOS!$A:$D,4,0),IFERROR(VLOOKUP($B626,#REF!,9,0),"")))</f>
        <v>67.319999999999993</v>
      </c>
      <c r="H626" s="286">
        <f>ROUND(IF($B626="",IFERROR(VLOOKUP($A626,SERVIÇOS!$A:$F,4,0),IFERROR(VLOOKUP($A626,$C:$J,6,0),)),IFERROR(VLOOKUP($B626,INSUMOS!$A:$D,4,0),IFERROR(VLOOKUP($B626,#REF!,9,0),)))*$F626,2)</f>
        <v>67.319999999999993</v>
      </c>
      <c r="I626" s="286">
        <f>ROUND(IF($B626="",IFERROR(VLOOKUP($A626,SERVIÇOS!$A:$F,5,0),IFERROR(VLOOKUP($A626,$C:$J,7,0),)),0)*$F626,2)</f>
        <v>0</v>
      </c>
      <c r="J626" s="287">
        <f t="shared" si="13"/>
        <v>67.319999999999993</v>
      </c>
      <c r="K626" s="288"/>
      <c r="M626" s="455" t="s">
        <v>4131</v>
      </c>
    </row>
    <row r="627" spans="1:13" s="3" customFormat="1" ht="31.5">
      <c r="A627" s="271"/>
      <c r="B627" s="271"/>
      <c r="C627" s="272" t="s">
        <v>521</v>
      </c>
      <c r="D627" s="273" t="s">
        <v>815</v>
      </c>
      <c r="E627" s="274" t="s">
        <v>709</v>
      </c>
      <c r="F627" s="275"/>
      <c r="G627" s="276"/>
      <c r="H627" s="277">
        <f>ROUND(SUM(H628:H630),2)</f>
        <v>2827.22</v>
      </c>
      <c r="I627" s="277">
        <f>ROUND(SUM(I628:I630),2)</f>
        <v>31.98</v>
      </c>
      <c r="J627" s="277">
        <f t="shared" si="13"/>
        <v>2859.2</v>
      </c>
      <c r="K627" s="290"/>
    </row>
    <row r="628" spans="1:13" ht="30">
      <c r="A628" s="279">
        <v>88248</v>
      </c>
      <c r="B628" s="280"/>
      <c r="C628" s="281"/>
      <c r="D628" s="282" t="str">
        <f>IF($B628="",IFERROR(VLOOKUP($A628,SERVIÇOS!$A:$F,2,0),IFERROR(VLOOKUP($A628,$C:$J,2,0),"")),IFERROR(VLOOKUP($B628,INSUMOS!$A:$D,2,0),IFERROR(VLOOKUP($B628,#REF!,2,0),"")))</f>
        <v>AUXILIAR DE ENCANADOR OU BOMBEIRO HIDRÁULICO COM ENCARGOS COMPLEMENTARES</v>
      </c>
      <c r="E628" s="283" t="str">
        <f>IF($B628="",IFERROR(VLOOKUP($A628,SERVIÇOS!$A:$F,3,0),IFERROR(VLOOKUP($A628,$C:$J,3,0),"")),IFERROR(VLOOKUP($B628,INSUMOS!$A:$D,3,0),IFERROR(VLOOKUP($B628,#REF!,5,0),"")))</f>
        <v>H</v>
      </c>
      <c r="F628" s="284">
        <v>1</v>
      </c>
      <c r="G628" s="285">
        <f>IF($B628="",IFERROR(VLOOKUP($A628,SERVIÇOS!$A:$F,6,0),IFERROR(VLOOKUP($A628,$C:$J,8,0),"")),IFERROR(VLOOKUP($B628,INSUMOS!$A:$D,4,0),IFERROR(VLOOKUP($B628,#REF!,9,0),"")))</f>
        <v>19.329999999999998</v>
      </c>
      <c r="H628" s="286">
        <f>ROUND(IF($B628="",IFERROR(VLOOKUP($A628,SERVIÇOS!$A:$F,4,0),IFERROR(VLOOKUP($A628,$C:$J,6,0),)),IFERROR(VLOOKUP($B628,INSUMOS!$A:$D,4,0),IFERROR(VLOOKUP($B628,#REF!,9,0),)))*$F628,2)</f>
        <v>6.07</v>
      </c>
      <c r="I628" s="286">
        <f>ROUND(IF($B628="",IFERROR(VLOOKUP($A628,SERVIÇOS!$A:$F,5,0),IFERROR(VLOOKUP($A628,$C:$J,7,0),)),0)*$F628,2)</f>
        <v>13.26</v>
      </c>
      <c r="J628" s="287">
        <f t="shared" si="13"/>
        <v>19.329999999999998</v>
      </c>
      <c r="K628" s="288"/>
    </row>
    <row r="629" spans="1:13">
      <c r="A629" s="279">
        <v>88267</v>
      </c>
      <c r="B629" s="280"/>
      <c r="C629" s="281"/>
      <c r="D629" s="282" t="str">
        <f>IF($B629="",IFERROR(VLOOKUP($A629,SERVIÇOS!$A:$F,2,0),IFERROR(VLOOKUP($A629,$C:$J,2,0),"")),IFERROR(VLOOKUP($B629,INSUMOS!$A:$D,2,0),IFERROR(VLOOKUP($B629,#REF!,2,0),"")))</f>
        <v>ENCANADOR OU BOMBEIRO HIDRÁULICO COM ENCARGOS COMPLEMENTARES</v>
      </c>
      <c r="E629" s="283" t="str">
        <f>IF($B629="",IFERROR(VLOOKUP($A629,SERVIÇOS!$A:$F,3,0),IFERROR(VLOOKUP($A629,$C:$J,3,0),"")),IFERROR(VLOOKUP($B629,INSUMOS!$A:$D,3,0),IFERROR(VLOOKUP($B629,#REF!,5,0),"")))</f>
        <v>H</v>
      </c>
      <c r="F629" s="284">
        <v>1</v>
      </c>
      <c r="G629" s="285">
        <f>IF($B629="",IFERROR(VLOOKUP($A629,SERVIÇOS!$A:$F,6,0),IFERROR(VLOOKUP($A629,$C:$J,8,0),"")),IFERROR(VLOOKUP($B629,INSUMOS!$A:$D,4,0),IFERROR(VLOOKUP($B629,#REF!,9,0),"")))</f>
        <v>24.79</v>
      </c>
      <c r="H629" s="286">
        <f>ROUND(IF($B629="",IFERROR(VLOOKUP($A629,SERVIÇOS!$A:$F,4,0),IFERROR(VLOOKUP($A629,$C:$J,6,0),)),IFERROR(VLOOKUP($B629,INSUMOS!$A:$D,4,0),IFERROR(VLOOKUP($B629,#REF!,9,0),)))*$F629,2)</f>
        <v>6.07</v>
      </c>
      <c r="I629" s="286">
        <f>ROUND(IF($B629="",IFERROR(VLOOKUP($A629,SERVIÇOS!$A:$F,5,0),IFERROR(VLOOKUP($A629,$C:$J,7,0),)),0)*$F629,2)</f>
        <v>18.72</v>
      </c>
      <c r="J629" s="287">
        <f t="shared" si="13"/>
        <v>24.79</v>
      </c>
      <c r="K629" s="288"/>
    </row>
    <row r="630" spans="1:13" s="455" customFormat="1" ht="30.75" customHeight="1">
      <c r="A630" s="279"/>
      <c r="B630" s="279" t="s">
        <v>11841</v>
      </c>
      <c r="C630" s="281"/>
      <c r="D630" s="282" t="str">
        <f>IF($B630="",IFERROR(VLOOKUP($A630,SERVIÇOS!$A:$F,2,0),IFERROR(VLOOKUP($A630,$C:$J,2,0),"")),IFERROR(VLOOKUP($B630,INSUMOS!$A:$D,2,0),IFERROR(VLOOKUP($B630,COTAÇÕES!$A:$I,2,0),"")))</f>
        <v>PRESSURIZADOR RP18 POTENCIA 0,5 HP</v>
      </c>
      <c r="E630" s="283" t="s">
        <v>717</v>
      </c>
      <c r="F630" s="284">
        <v>1</v>
      </c>
      <c r="G630" s="285">
        <f>IF($B630="",IFERROR(VLOOKUP($A630,SERVIÇOS!$A:$F,6,0),IFERROR(VLOOKUP($A630,$C:$J,8,0),"")),IFERROR(VLOOKUP($B630,INSUMOS!$A:$D,4,0),IFERROR(VLOOKUP($B630,COTAÇÕES!$A:$I,9,0),"")))</f>
        <v>2815.0833333333335</v>
      </c>
      <c r="H630" s="286">
        <f>ROUND(IF($B630="",IFERROR(VLOOKUP($A630,SERVIÇOS!$A:$F,4,0),IFERROR(VLOOKUP($A630,$C:$J,6,0),)),IFERROR(VLOOKUP($B630,INSUMOS!$A:$D,4,0),IFERROR(VLOOKUP($B630,COTAÇÕES!$A:$I,9,0),)))*$F630,2)</f>
        <v>2815.08</v>
      </c>
      <c r="I630" s="286">
        <f>ROUND(IF($B630="",IFERROR(VLOOKUP($A630,SERVIÇOS!$A:$F,5,0),IFERROR(VLOOKUP($A630,$C:$J,7,0),)),0)*$F630,2)</f>
        <v>0</v>
      </c>
      <c r="J630" s="287">
        <f t="shared" si="13"/>
        <v>2815.08</v>
      </c>
      <c r="K630" s="288"/>
    </row>
    <row r="631" spans="1:13" s="3" customFormat="1" ht="31.5">
      <c r="A631" s="271"/>
      <c r="B631" s="271"/>
      <c r="C631" s="272" t="s">
        <v>523</v>
      </c>
      <c r="D631" s="273" t="s">
        <v>816</v>
      </c>
      <c r="E631" s="274" t="s">
        <v>709</v>
      </c>
      <c r="F631" s="275"/>
      <c r="G631" s="276"/>
      <c r="H631" s="277">
        <f>ROUND(SUM(H632:H634),2)</f>
        <v>111.87</v>
      </c>
      <c r="I631" s="277">
        <f>ROUND(SUM(I632:I634),2)</f>
        <v>31.98</v>
      </c>
      <c r="J631" s="277">
        <f t="shared" si="13"/>
        <v>143.85</v>
      </c>
      <c r="K631" s="290"/>
    </row>
    <row r="632" spans="1:13" ht="30">
      <c r="A632" s="279">
        <v>88248</v>
      </c>
      <c r="B632" s="280"/>
      <c r="C632" s="281"/>
      <c r="D632" s="282" t="str">
        <f>IF($B632="",IFERROR(VLOOKUP($A632,SERVIÇOS!$A:$F,2,0),IFERROR(VLOOKUP($A632,$C:$J,2,0),"")),IFERROR(VLOOKUP($B632,INSUMOS!$A:$D,2,0),IFERROR(VLOOKUP($B632,#REF!,2,0),"")))</f>
        <v>AUXILIAR DE ENCANADOR OU BOMBEIRO HIDRÁULICO COM ENCARGOS COMPLEMENTARES</v>
      </c>
      <c r="E632" s="283" t="str">
        <f>IF($B632="",IFERROR(VLOOKUP($A632,SERVIÇOS!$A:$F,3,0),IFERROR(VLOOKUP($A632,$C:$J,3,0),"")),IFERROR(VLOOKUP($B632,INSUMOS!$A:$D,3,0),IFERROR(VLOOKUP($B632,#REF!,5,0),"")))</f>
        <v>H</v>
      </c>
      <c r="F632" s="284">
        <v>1</v>
      </c>
      <c r="G632" s="285">
        <f>IF($B632="",IFERROR(VLOOKUP($A632,SERVIÇOS!$A:$F,6,0),IFERROR(VLOOKUP($A632,$C:$J,8,0),"")),IFERROR(VLOOKUP($B632,INSUMOS!$A:$D,4,0),IFERROR(VLOOKUP($B632,#REF!,9,0),"")))</f>
        <v>19.329999999999998</v>
      </c>
      <c r="H632" s="286">
        <f>ROUND(IF($B632="",IFERROR(VLOOKUP($A632,SERVIÇOS!$A:$F,4,0),IFERROR(VLOOKUP($A632,$C:$J,6,0),)),IFERROR(VLOOKUP($B632,INSUMOS!$A:$D,4,0),IFERROR(VLOOKUP($B632,#REF!,9,0),)))*$F632,2)</f>
        <v>6.07</v>
      </c>
      <c r="I632" s="286">
        <f>ROUND(IF($B632="",IFERROR(VLOOKUP($A632,SERVIÇOS!$A:$F,5,0),IFERROR(VLOOKUP($A632,$C:$J,7,0),)),0)*$F632,2)</f>
        <v>13.26</v>
      </c>
      <c r="J632" s="287">
        <f t="shared" si="13"/>
        <v>19.329999999999998</v>
      </c>
      <c r="K632" s="288"/>
    </row>
    <row r="633" spans="1:13">
      <c r="A633" s="279">
        <v>88267</v>
      </c>
      <c r="B633" s="280"/>
      <c r="C633" s="281"/>
      <c r="D633" s="282" t="str">
        <f>IF($B633="",IFERROR(VLOOKUP($A633,SERVIÇOS!$A:$F,2,0),IFERROR(VLOOKUP($A633,$C:$J,2,0),"")),IFERROR(VLOOKUP($B633,INSUMOS!$A:$D,2,0),IFERROR(VLOOKUP($B633,#REF!,2,0),"")))</f>
        <v>ENCANADOR OU BOMBEIRO HIDRÁULICO COM ENCARGOS COMPLEMENTARES</v>
      </c>
      <c r="E633" s="283" t="str">
        <f>IF($B633="",IFERROR(VLOOKUP($A633,SERVIÇOS!$A:$F,3,0),IFERROR(VLOOKUP($A633,$C:$J,3,0),"")),IFERROR(VLOOKUP($B633,INSUMOS!$A:$D,3,0),IFERROR(VLOOKUP($B633,#REF!,5,0),"")))</f>
        <v>H</v>
      </c>
      <c r="F633" s="284">
        <v>1</v>
      </c>
      <c r="G633" s="285">
        <f>IF($B633="",IFERROR(VLOOKUP($A633,SERVIÇOS!$A:$F,6,0),IFERROR(VLOOKUP($A633,$C:$J,8,0),"")),IFERROR(VLOOKUP($B633,INSUMOS!$A:$D,4,0),IFERROR(VLOOKUP($B633,#REF!,9,0),"")))</f>
        <v>24.79</v>
      </c>
      <c r="H633" s="286">
        <f>ROUND(IF($B633="",IFERROR(VLOOKUP($A633,SERVIÇOS!$A:$F,4,0),IFERROR(VLOOKUP($A633,$C:$J,6,0),)),IFERROR(VLOOKUP($B633,INSUMOS!$A:$D,4,0),IFERROR(VLOOKUP($B633,#REF!,9,0),)))*$F633,2)</f>
        <v>6.07</v>
      </c>
      <c r="I633" s="286">
        <f>ROUND(IF($B633="",IFERROR(VLOOKUP($A633,SERVIÇOS!$A:$F,5,0),IFERROR(VLOOKUP($A633,$C:$J,7,0),)),0)*$F633,2)</f>
        <v>18.72</v>
      </c>
      <c r="J633" s="287">
        <f t="shared" si="13"/>
        <v>24.79</v>
      </c>
      <c r="K633" s="288"/>
    </row>
    <row r="634" spans="1:13" s="455" customFormat="1" ht="30.75" customHeight="1">
      <c r="A634" s="279"/>
      <c r="B634" s="279" t="s">
        <v>11843</v>
      </c>
      <c r="C634" s="281"/>
      <c r="D634" s="282" t="str">
        <f>IF($B634="",IFERROR(VLOOKUP($A634,SERVIÇOS!$A:$F,2,0),IFERROR(VLOOKUP($A634,$C:$J,2,0),"")),IFERROR(VLOOKUP($B634,INSUMOS!$A:$D,2,0),IFERROR(VLOOKUP($B634,COTAÇÕES!$A:$I,2,0),"")))</f>
        <v xml:space="preserve">FREIO D'ÁGUA </v>
      </c>
      <c r="E634" s="283" t="s">
        <v>717</v>
      </c>
      <c r="F634" s="284">
        <v>1</v>
      </c>
      <c r="G634" s="285">
        <f>IF($B634="",IFERROR(VLOOKUP($A634,SERVIÇOS!$A:$F,6,0),IFERROR(VLOOKUP($A634,$C:$J,8,0),"")),IFERROR(VLOOKUP($B634,INSUMOS!$A:$D,4,0),IFERROR(VLOOKUP($B634,COTAÇÕES!$A:$I,9,0),"")))</f>
        <v>99.733333333333334</v>
      </c>
      <c r="H634" s="286">
        <f>ROUND(IF($B634="",IFERROR(VLOOKUP($A634,SERVIÇOS!$A:$F,4,0),IFERROR(VLOOKUP($A634,$C:$J,6,0),)),IFERROR(VLOOKUP($B634,INSUMOS!$A:$D,4,0),IFERROR(VLOOKUP($B634,COTAÇÕES!$A:$I,9,0),)))*$F634,2)</f>
        <v>99.73</v>
      </c>
      <c r="I634" s="286">
        <f>ROUND(IF($B634="",IFERROR(VLOOKUP($A634,SERVIÇOS!$A:$F,5,0),IFERROR(VLOOKUP($A634,$C:$J,7,0),)),0)*$F634,2)</f>
        <v>0</v>
      </c>
      <c r="J634" s="287">
        <f t="shared" ref="J634" si="16">H634+I634</f>
        <v>99.73</v>
      </c>
      <c r="K634" s="288"/>
    </row>
    <row r="635" spans="1:13" s="3" customFormat="1" ht="31.5">
      <c r="A635" s="271"/>
      <c r="B635" s="271"/>
      <c r="C635" s="272" t="s">
        <v>525</v>
      </c>
      <c r="D635" s="273" t="s">
        <v>817</v>
      </c>
      <c r="E635" s="274" t="s">
        <v>709</v>
      </c>
      <c r="F635" s="275"/>
      <c r="G635" s="276"/>
      <c r="H635" s="277">
        <f>ROUND(SUM(H636:H638),2)</f>
        <v>381.14</v>
      </c>
      <c r="I635" s="277">
        <f>ROUND(SUM(I636:I638),2)</f>
        <v>31.98</v>
      </c>
      <c r="J635" s="277">
        <f t="shared" si="13"/>
        <v>413.12</v>
      </c>
      <c r="K635" s="290"/>
    </row>
    <row r="636" spans="1:13" ht="30">
      <c r="A636" s="279">
        <v>88248</v>
      </c>
      <c r="B636" s="280"/>
      <c r="C636" s="281"/>
      <c r="D636" s="282" t="str">
        <f>IF($B636="",IFERROR(VLOOKUP($A636,SERVIÇOS!$A:$F,2,0),IFERROR(VLOOKUP($A636,$C:$J,2,0),"")),IFERROR(VLOOKUP($B636,INSUMOS!$A:$D,2,0),IFERROR(VLOOKUP($B636,#REF!,2,0),"")))</f>
        <v>AUXILIAR DE ENCANADOR OU BOMBEIRO HIDRÁULICO COM ENCARGOS COMPLEMENTARES</v>
      </c>
      <c r="E636" s="283" t="str">
        <f>IF($B636="",IFERROR(VLOOKUP($A636,SERVIÇOS!$A:$F,3,0),IFERROR(VLOOKUP($A636,$C:$J,3,0),"")),IFERROR(VLOOKUP($B636,INSUMOS!$A:$D,3,0),IFERROR(VLOOKUP($B636,#REF!,5,0),"")))</f>
        <v>H</v>
      </c>
      <c r="F636" s="284">
        <v>1</v>
      </c>
      <c r="G636" s="285">
        <f>IF($B636="",IFERROR(VLOOKUP($A636,SERVIÇOS!$A:$F,6,0),IFERROR(VLOOKUP($A636,$C:$J,8,0),"")),IFERROR(VLOOKUP($B636,INSUMOS!$A:$D,4,0),IFERROR(VLOOKUP($B636,#REF!,9,0),"")))</f>
        <v>19.329999999999998</v>
      </c>
      <c r="H636" s="286">
        <f>ROUND(IF($B636="",IFERROR(VLOOKUP($A636,SERVIÇOS!$A:$F,4,0),IFERROR(VLOOKUP($A636,$C:$J,6,0),)),IFERROR(VLOOKUP($B636,INSUMOS!$A:$D,4,0),IFERROR(VLOOKUP($B636,#REF!,9,0),)))*$F636,2)</f>
        <v>6.07</v>
      </c>
      <c r="I636" s="286">
        <f>ROUND(IF($B636="",IFERROR(VLOOKUP($A636,SERVIÇOS!$A:$F,5,0),IFERROR(VLOOKUP($A636,$C:$J,7,0),)),0)*$F636,2)</f>
        <v>13.26</v>
      </c>
      <c r="J636" s="287">
        <f t="shared" si="13"/>
        <v>19.329999999999998</v>
      </c>
      <c r="K636" s="288"/>
    </row>
    <row r="637" spans="1:13">
      <c r="A637" s="279">
        <v>88267</v>
      </c>
      <c r="B637" s="280"/>
      <c r="C637" s="281"/>
      <c r="D637" s="282" t="str">
        <f>IF($B637="",IFERROR(VLOOKUP($A637,SERVIÇOS!$A:$F,2,0),IFERROR(VLOOKUP($A637,$C:$J,2,0),"")),IFERROR(VLOOKUP($B637,INSUMOS!$A:$D,2,0),IFERROR(VLOOKUP($B637,#REF!,2,0),"")))</f>
        <v>ENCANADOR OU BOMBEIRO HIDRÁULICO COM ENCARGOS COMPLEMENTARES</v>
      </c>
      <c r="E637" s="283" t="str">
        <f>IF($B637="",IFERROR(VLOOKUP($A637,SERVIÇOS!$A:$F,3,0),IFERROR(VLOOKUP($A637,$C:$J,3,0),"")),IFERROR(VLOOKUP($B637,INSUMOS!$A:$D,3,0),IFERROR(VLOOKUP($B637,#REF!,5,0),"")))</f>
        <v>H</v>
      </c>
      <c r="F637" s="284">
        <v>1</v>
      </c>
      <c r="G637" s="285">
        <f>IF($B637="",IFERROR(VLOOKUP($A637,SERVIÇOS!$A:$F,6,0),IFERROR(VLOOKUP($A637,$C:$J,8,0),"")),IFERROR(VLOOKUP($B637,INSUMOS!$A:$D,4,0),IFERROR(VLOOKUP($B637,#REF!,9,0),"")))</f>
        <v>24.79</v>
      </c>
      <c r="H637" s="286">
        <f>ROUND(IF($B637="",IFERROR(VLOOKUP($A637,SERVIÇOS!$A:$F,4,0),IFERROR(VLOOKUP($A637,$C:$J,6,0),)),IFERROR(VLOOKUP($B637,INSUMOS!$A:$D,4,0),IFERROR(VLOOKUP($B637,#REF!,9,0),)))*$F637,2)</f>
        <v>6.07</v>
      </c>
      <c r="I637" s="286">
        <f>ROUND(IF($B637="",IFERROR(VLOOKUP($A637,SERVIÇOS!$A:$F,5,0),IFERROR(VLOOKUP($A637,$C:$J,7,0),)),0)*$F637,2)</f>
        <v>18.72</v>
      </c>
      <c r="J637" s="287">
        <f t="shared" si="13"/>
        <v>24.79</v>
      </c>
      <c r="K637" s="288"/>
    </row>
    <row r="638" spans="1:13" s="455" customFormat="1" ht="30.75" customHeight="1">
      <c r="A638" s="279"/>
      <c r="B638" s="279" t="s">
        <v>11852</v>
      </c>
      <c r="C638" s="281"/>
      <c r="D638" s="282" t="str">
        <f>IF($B638="",IFERROR(VLOOKUP($A638,SERVIÇOS!$A:$F,2,0),IFERROR(VLOOKUP($A638,$C:$J,2,0),"")),IFERROR(VLOOKUP($B638,INSUMOS!$A:$D,2,0),IFERROR(VLOOKUP($B638,COTAÇÕES!$A:$I,2,0),"")))</f>
        <v xml:space="preserve">SIFÃO LADRÃO </v>
      </c>
      <c r="E638" s="283" t="s">
        <v>717</v>
      </c>
      <c r="F638" s="284">
        <v>1</v>
      </c>
      <c r="G638" s="285">
        <f>IF($B638="",IFERROR(VLOOKUP($A638,SERVIÇOS!$A:$F,6,0),IFERROR(VLOOKUP($A638,$C:$J,8,0),"")),IFERROR(VLOOKUP($B638,INSUMOS!$A:$D,4,0),IFERROR(VLOOKUP($B638,COTAÇÕES!$A:$I,9,0),"")))</f>
        <v>369</v>
      </c>
      <c r="H638" s="286">
        <f>ROUND(IF($B638="",IFERROR(VLOOKUP($A638,SERVIÇOS!$A:$F,4,0),IFERROR(VLOOKUP($A638,$C:$J,6,0),)),IFERROR(VLOOKUP($B638,INSUMOS!$A:$D,4,0),IFERROR(VLOOKUP($B638,COTAÇÕES!$A:$I,9,0),)))*$F638,2)</f>
        <v>369</v>
      </c>
      <c r="I638" s="286">
        <f>ROUND(IF($B638="",IFERROR(VLOOKUP($A638,SERVIÇOS!$A:$F,5,0),IFERROR(VLOOKUP($A638,$C:$J,7,0),)),0)*$F638,2)</f>
        <v>0</v>
      </c>
      <c r="J638" s="287">
        <f t="shared" si="13"/>
        <v>369</v>
      </c>
      <c r="K638" s="288"/>
    </row>
    <row r="639" spans="1:13" s="3" customFormat="1" ht="31.5">
      <c r="A639" s="271"/>
      <c r="B639" s="271"/>
      <c r="C639" s="272" t="s">
        <v>527</v>
      </c>
      <c r="D639" s="273" t="s">
        <v>11857</v>
      </c>
      <c r="E639" s="274" t="s">
        <v>709</v>
      </c>
      <c r="F639" s="275"/>
      <c r="G639" s="276"/>
      <c r="H639" s="277">
        <f>ROUND(SUM(H640:H642),2)</f>
        <v>381.14</v>
      </c>
      <c r="I639" s="277">
        <f>ROUND(SUM(I640:I642),2)</f>
        <v>31.98</v>
      </c>
      <c r="J639" s="277">
        <f t="shared" si="13"/>
        <v>413.12</v>
      </c>
      <c r="K639" s="290"/>
    </row>
    <row r="640" spans="1:13" ht="30">
      <c r="A640" s="279">
        <v>88248</v>
      </c>
      <c r="B640" s="280"/>
      <c r="C640" s="281"/>
      <c r="D640" s="282" t="str">
        <f>IF($B640="",IFERROR(VLOOKUP($A640,SERVIÇOS!$A:$F,2,0),IFERROR(VLOOKUP($A640,$C:$J,2,0),"")),IFERROR(VLOOKUP($B640,INSUMOS!$A:$D,2,0),IFERROR(VLOOKUP($B640,#REF!,2,0),"")))</f>
        <v>AUXILIAR DE ENCANADOR OU BOMBEIRO HIDRÁULICO COM ENCARGOS COMPLEMENTARES</v>
      </c>
      <c r="E640" s="283" t="str">
        <f>IF($B640="",IFERROR(VLOOKUP($A640,SERVIÇOS!$A:$F,3,0),IFERROR(VLOOKUP($A640,$C:$J,3,0),"")),IFERROR(VLOOKUP($B640,INSUMOS!$A:$D,3,0),IFERROR(VLOOKUP($B640,#REF!,5,0),"")))</f>
        <v>H</v>
      </c>
      <c r="F640" s="284">
        <v>1</v>
      </c>
      <c r="G640" s="285">
        <f>IF($B640="",IFERROR(VLOOKUP($A640,SERVIÇOS!$A:$F,6,0),IFERROR(VLOOKUP($A640,$C:$J,8,0),"")),IFERROR(VLOOKUP($B640,INSUMOS!$A:$D,4,0),IFERROR(VLOOKUP($B640,#REF!,9,0),"")))</f>
        <v>19.329999999999998</v>
      </c>
      <c r="H640" s="286">
        <f>ROUND(IF($B640="",IFERROR(VLOOKUP($A640,SERVIÇOS!$A:$F,4,0),IFERROR(VLOOKUP($A640,$C:$J,6,0),)),IFERROR(VLOOKUP($B640,INSUMOS!$A:$D,4,0),IFERROR(VLOOKUP($B640,#REF!,9,0),)))*$F640,2)</f>
        <v>6.07</v>
      </c>
      <c r="I640" s="286">
        <f>ROUND(IF($B640="",IFERROR(VLOOKUP($A640,SERVIÇOS!$A:$F,5,0),IFERROR(VLOOKUP($A640,$C:$J,7,0),)),0)*$F640,2)</f>
        <v>13.26</v>
      </c>
      <c r="J640" s="287">
        <f t="shared" si="13"/>
        <v>19.329999999999998</v>
      </c>
      <c r="K640" s="288"/>
    </row>
    <row r="641" spans="1:11">
      <c r="A641" s="279">
        <v>88267</v>
      </c>
      <c r="B641" s="280"/>
      <c r="C641" s="281"/>
      <c r="D641" s="282" t="str">
        <f>IF($B641="",IFERROR(VLOOKUP($A641,SERVIÇOS!$A:$F,2,0),IFERROR(VLOOKUP($A641,$C:$J,2,0),"")),IFERROR(VLOOKUP($B641,INSUMOS!$A:$D,2,0),IFERROR(VLOOKUP($B641,#REF!,2,0),"")))</f>
        <v>ENCANADOR OU BOMBEIRO HIDRÁULICO COM ENCARGOS COMPLEMENTARES</v>
      </c>
      <c r="E641" s="283" t="str">
        <f>IF($B641="",IFERROR(VLOOKUP($A641,SERVIÇOS!$A:$F,3,0),IFERROR(VLOOKUP($A641,$C:$J,3,0),"")),IFERROR(VLOOKUP($B641,INSUMOS!$A:$D,3,0),IFERROR(VLOOKUP($B641,#REF!,5,0),"")))</f>
        <v>H</v>
      </c>
      <c r="F641" s="284">
        <v>1</v>
      </c>
      <c r="G641" s="285">
        <f>IF($B641="",IFERROR(VLOOKUP($A641,SERVIÇOS!$A:$F,6,0),IFERROR(VLOOKUP($A641,$C:$J,8,0),"")),IFERROR(VLOOKUP($B641,INSUMOS!$A:$D,4,0),IFERROR(VLOOKUP($B641,#REF!,9,0),"")))</f>
        <v>24.79</v>
      </c>
      <c r="H641" s="286">
        <f>ROUND(IF($B641="",IFERROR(VLOOKUP($A641,SERVIÇOS!$A:$F,4,0),IFERROR(VLOOKUP($A641,$C:$J,6,0),)),IFERROR(VLOOKUP($B641,INSUMOS!$A:$D,4,0),IFERROR(VLOOKUP($B641,#REF!,9,0),)))*$F641,2)</f>
        <v>6.07</v>
      </c>
      <c r="I641" s="286">
        <f>ROUND(IF($B641="",IFERROR(VLOOKUP($A641,SERVIÇOS!$A:$F,5,0),IFERROR(VLOOKUP($A641,$C:$J,7,0),)),0)*$F641,2)</f>
        <v>18.72</v>
      </c>
      <c r="J641" s="287">
        <f t="shared" si="13"/>
        <v>24.79</v>
      </c>
      <c r="K641" s="288"/>
    </row>
    <row r="642" spans="1:11" s="455" customFormat="1" ht="30.75" customHeight="1">
      <c r="A642" s="279"/>
      <c r="B642" s="279" t="s">
        <v>11852</v>
      </c>
      <c r="C642" s="281"/>
      <c r="D642" s="282" t="str">
        <f>IF($B642="",IFERROR(VLOOKUP($A642,SERVIÇOS!$A:$F,2,0),IFERROR(VLOOKUP($A642,$C:$J,2,0),"")),IFERROR(VLOOKUP($B642,INSUMOS!$A:$D,2,0),IFERROR(VLOOKUP($B642,COTAÇÕES!$A:$I,2,0),"")))</f>
        <v xml:space="preserve">SIFÃO LADRÃO </v>
      </c>
      <c r="E642" s="283" t="s">
        <v>717</v>
      </c>
      <c r="F642" s="284">
        <v>1</v>
      </c>
      <c r="G642" s="285">
        <f>IF($B642="",IFERROR(VLOOKUP($A642,SERVIÇOS!$A:$F,6,0),IFERROR(VLOOKUP($A642,$C:$J,8,0),"")),IFERROR(VLOOKUP($B642,INSUMOS!$A:$D,4,0),IFERROR(VLOOKUP($B642,COTAÇÕES!$A:$I,9,0),"")))</f>
        <v>369</v>
      </c>
      <c r="H642" s="286">
        <f>ROUND(IF($B642="",IFERROR(VLOOKUP($A642,SERVIÇOS!$A:$F,4,0),IFERROR(VLOOKUP($A642,$C:$J,6,0),)),IFERROR(VLOOKUP($B642,INSUMOS!$A:$D,4,0),IFERROR(VLOOKUP($B642,COTAÇÕES!$A:$I,9,0),)))*$F642,2)</f>
        <v>369</v>
      </c>
      <c r="I642" s="286">
        <f>ROUND(IF($B642="",IFERROR(VLOOKUP($A642,SERVIÇOS!$A:$F,5,0),IFERROR(VLOOKUP($A642,$C:$J,7,0),)),0)*$F642,2)</f>
        <v>0</v>
      </c>
      <c r="J642" s="287">
        <f t="shared" ref="J642" si="17">H642+I642</f>
        <v>369</v>
      </c>
      <c r="K642" s="288"/>
    </row>
    <row r="643" spans="1:11" s="3" customFormat="1" ht="31.5">
      <c r="A643" s="271"/>
      <c r="B643" s="271"/>
      <c r="C643" s="272" t="s">
        <v>529</v>
      </c>
      <c r="D643" s="273" t="s">
        <v>11863</v>
      </c>
      <c r="E643" s="274" t="s">
        <v>709</v>
      </c>
      <c r="F643" s="275"/>
      <c r="G643" s="276"/>
      <c r="H643" s="277">
        <f>ROUND(SUM(H644:H646),2)</f>
        <v>1519.79</v>
      </c>
      <c r="I643" s="277">
        <f>ROUND(SUM(I644:I646),2)</f>
        <v>31.98</v>
      </c>
      <c r="J643" s="277">
        <f t="shared" si="13"/>
        <v>1551.77</v>
      </c>
      <c r="K643" s="290"/>
    </row>
    <row r="644" spans="1:11" ht="30">
      <c r="A644" s="279">
        <v>88248</v>
      </c>
      <c r="B644" s="280"/>
      <c r="C644" s="281"/>
      <c r="D644" s="282" t="str">
        <f>IF($B644="",IFERROR(VLOOKUP($A644,SERVIÇOS!$A:$F,2,0),IFERROR(VLOOKUP($A644,$C:$J,2,0),"")),IFERROR(VLOOKUP($B644,INSUMOS!$A:$D,2,0),IFERROR(VLOOKUP($B644,#REF!,2,0),"")))</f>
        <v>AUXILIAR DE ENCANADOR OU BOMBEIRO HIDRÁULICO COM ENCARGOS COMPLEMENTARES</v>
      </c>
      <c r="E644" s="283" t="str">
        <f>IF($B644="",IFERROR(VLOOKUP($A644,SERVIÇOS!$A:$F,3,0),IFERROR(VLOOKUP($A644,$C:$J,3,0),"")),IFERROR(VLOOKUP($B644,INSUMOS!$A:$D,3,0),IFERROR(VLOOKUP($B644,#REF!,5,0),"")))</f>
        <v>H</v>
      </c>
      <c r="F644" s="284">
        <v>1</v>
      </c>
      <c r="G644" s="285">
        <f>IF($B644="",IFERROR(VLOOKUP($A644,SERVIÇOS!$A:$F,6,0),IFERROR(VLOOKUP($A644,$C:$J,8,0),"")),IFERROR(VLOOKUP($B644,INSUMOS!$A:$D,4,0),IFERROR(VLOOKUP($B644,#REF!,9,0),"")))</f>
        <v>19.329999999999998</v>
      </c>
      <c r="H644" s="286">
        <f>ROUND(IF($B644="",IFERROR(VLOOKUP($A644,SERVIÇOS!$A:$F,4,0),IFERROR(VLOOKUP($A644,$C:$J,6,0),)),IFERROR(VLOOKUP($B644,INSUMOS!$A:$D,4,0),IFERROR(VLOOKUP($B644,#REF!,9,0),)))*$F644,2)</f>
        <v>6.07</v>
      </c>
      <c r="I644" s="286">
        <f>ROUND(IF($B644="",IFERROR(VLOOKUP($A644,SERVIÇOS!$A:$F,5,0),IFERROR(VLOOKUP($A644,$C:$J,7,0),)),0)*$F644,2)</f>
        <v>13.26</v>
      </c>
      <c r="J644" s="287">
        <f t="shared" ref="J644:J706" si="18">H644+I644</f>
        <v>19.329999999999998</v>
      </c>
      <c r="K644" s="288"/>
    </row>
    <row r="645" spans="1:11">
      <c r="A645" s="279">
        <v>88267</v>
      </c>
      <c r="B645" s="280"/>
      <c r="C645" s="281"/>
      <c r="D645" s="282" t="str">
        <f>IF($B645="",IFERROR(VLOOKUP($A645,SERVIÇOS!$A:$F,2,0),IFERROR(VLOOKUP($A645,$C:$J,2,0),"")),IFERROR(VLOOKUP($B645,INSUMOS!$A:$D,2,0),IFERROR(VLOOKUP($B645,#REF!,2,0),"")))</f>
        <v>ENCANADOR OU BOMBEIRO HIDRÁULICO COM ENCARGOS COMPLEMENTARES</v>
      </c>
      <c r="E645" s="283" t="str">
        <f>IF($B645="",IFERROR(VLOOKUP($A645,SERVIÇOS!$A:$F,3,0),IFERROR(VLOOKUP($A645,$C:$J,3,0),"")),IFERROR(VLOOKUP($B645,INSUMOS!$A:$D,3,0),IFERROR(VLOOKUP($B645,#REF!,5,0),"")))</f>
        <v>H</v>
      </c>
      <c r="F645" s="284">
        <v>1</v>
      </c>
      <c r="G645" s="285">
        <f>IF($B645="",IFERROR(VLOOKUP($A645,SERVIÇOS!$A:$F,6,0),IFERROR(VLOOKUP($A645,$C:$J,8,0),"")),IFERROR(VLOOKUP($B645,INSUMOS!$A:$D,4,0),IFERROR(VLOOKUP($B645,#REF!,9,0),"")))</f>
        <v>24.79</v>
      </c>
      <c r="H645" s="286">
        <f>ROUND(IF($B645="",IFERROR(VLOOKUP($A645,SERVIÇOS!$A:$F,4,0),IFERROR(VLOOKUP($A645,$C:$J,6,0),)),IFERROR(VLOOKUP($B645,INSUMOS!$A:$D,4,0),IFERROR(VLOOKUP($B645,#REF!,9,0),)))*$F645,2)</f>
        <v>6.07</v>
      </c>
      <c r="I645" s="286">
        <f>ROUND(IF($B645="",IFERROR(VLOOKUP($A645,SERVIÇOS!$A:$F,5,0),IFERROR(VLOOKUP($A645,$C:$J,7,0),)),0)*$F645,2)</f>
        <v>18.72</v>
      </c>
      <c r="J645" s="287">
        <f t="shared" si="18"/>
        <v>24.79</v>
      </c>
      <c r="K645" s="288"/>
    </row>
    <row r="646" spans="1:11" s="455" customFormat="1" ht="30.75" customHeight="1">
      <c r="A646" s="279"/>
      <c r="B646" s="279" t="s">
        <v>11862</v>
      </c>
      <c r="C646" s="281"/>
      <c r="D646" s="282" t="str">
        <f>IF($B646="",IFERROR(VLOOKUP($A646,SERVIÇOS!$A:$F,2,0),IFERROR(VLOOKUP($A646,$C:$J,2,0),"")),IFERROR(VLOOKUP($B646,INSUMOS!$A:$D,2,0),IFERROR(VLOOKUP($B646,COTAÇÕES!$A:$I,2,0),"")))</f>
        <v>FILTRO VOLUMÉTRICO  VF1</v>
      </c>
      <c r="E646" s="283" t="s">
        <v>717</v>
      </c>
      <c r="F646" s="284">
        <v>1</v>
      </c>
      <c r="G646" s="285">
        <f>IF($B646="",IFERROR(VLOOKUP($A646,SERVIÇOS!$A:$F,6,0),IFERROR(VLOOKUP($A646,$C:$J,8,0),"")),IFERROR(VLOOKUP($B646,INSUMOS!$A:$D,4,0),IFERROR(VLOOKUP($B646,COTAÇÕES!$A:$I,9,0),"")))</f>
        <v>1507.6499999999999</v>
      </c>
      <c r="H646" s="286">
        <f>ROUND(IF($B646="",IFERROR(VLOOKUP($A646,SERVIÇOS!$A:$F,4,0),IFERROR(VLOOKUP($A646,$C:$J,6,0),)),IFERROR(VLOOKUP($B646,INSUMOS!$A:$D,4,0),IFERROR(VLOOKUP($B646,COTAÇÕES!$A:$I,9,0),)))*$F646,2)</f>
        <v>1507.65</v>
      </c>
      <c r="I646" s="286">
        <f>ROUND(IF($B646="",IFERROR(VLOOKUP($A646,SERVIÇOS!$A:$F,5,0),IFERROR(VLOOKUP($A646,$C:$J,7,0),)),0)*$F646,2)</f>
        <v>0</v>
      </c>
      <c r="J646" s="287">
        <f t="shared" si="18"/>
        <v>1507.65</v>
      </c>
      <c r="K646" s="288"/>
    </row>
    <row r="647" spans="1:11" s="3" customFormat="1" ht="47.25">
      <c r="A647" s="271"/>
      <c r="B647" s="271"/>
      <c r="C647" s="272" t="s">
        <v>531</v>
      </c>
      <c r="D647" s="273" t="s">
        <v>818</v>
      </c>
      <c r="E647" s="274" t="s">
        <v>709</v>
      </c>
      <c r="F647" s="275"/>
      <c r="G647" s="276"/>
      <c r="H647" s="277">
        <f>ROUND(SUM(H648:H650),2)</f>
        <v>78.27</v>
      </c>
      <c r="I647" s="277">
        <f>ROUND(SUM(I648:I650),2)</f>
        <v>31.98</v>
      </c>
      <c r="J647" s="277">
        <f t="shared" si="18"/>
        <v>110.25</v>
      </c>
      <c r="K647" s="290"/>
    </row>
    <row r="648" spans="1:11" ht="30">
      <c r="A648" s="279">
        <v>88248</v>
      </c>
      <c r="B648" s="280"/>
      <c r="C648" s="281"/>
      <c r="D648" s="282" t="str">
        <f>IF($B648="",IFERROR(VLOOKUP($A648,SERVIÇOS!$A:$F,2,0),IFERROR(VLOOKUP($A648,$C:$J,2,0),"")),IFERROR(VLOOKUP($B648,INSUMOS!$A:$D,2,0),IFERROR(VLOOKUP($B648,#REF!,2,0),"")))</f>
        <v>AUXILIAR DE ENCANADOR OU BOMBEIRO HIDRÁULICO COM ENCARGOS COMPLEMENTARES</v>
      </c>
      <c r="E648" s="283" t="str">
        <f>IF($B648="",IFERROR(VLOOKUP($A648,SERVIÇOS!$A:$F,3,0),IFERROR(VLOOKUP($A648,$C:$J,3,0),"")),IFERROR(VLOOKUP($B648,INSUMOS!$A:$D,3,0),IFERROR(VLOOKUP($B648,#REF!,5,0),"")))</f>
        <v>H</v>
      </c>
      <c r="F648" s="284">
        <v>1</v>
      </c>
      <c r="G648" s="285">
        <f>IF($B648="",IFERROR(VLOOKUP($A648,SERVIÇOS!$A:$F,6,0),IFERROR(VLOOKUP($A648,$C:$J,8,0),"")),IFERROR(VLOOKUP($B648,INSUMOS!$A:$D,4,0),IFERROR(VLOOKUP($B648,#REF!,9,0),"")))</f>
        <v>19.329999999999998</v>
      </c>
      <c r="H648" s="286">
        <f>ROUND(IF($B648="",IFERROR(VLOOKUP($A648,SERVIÇOS!$A:$F,4,0),IFERROR(VLOOKUP($A648,$C:$J,6,0),)),IFERROR(VLOOKUP($B648,INSUMOS!$A:$D,4,0),IFERROR(VLOOKUP($B648,#REF!,9,0),)))*$F648,2)</f>
        <v>6.07</v>
      </c>
      <c r="I648" s="286">
        <f>ROUND(IF($B648="",IFERROR(VLOOKUP($A648,SERVIÇOS!$A:$F,5,0),IFERROR(VLOOKUP($A648,$C:$J,7,0),)),0)*$F648,2)</f>
        <v>13.26</v>
      </c>
      <c r="J648" s="287">
        <f t="shared" si="18"/>
        <v>19.329999999999998</v>
      </c>
      <c r="K648" s="288"/>
    </row>
    <row r="649" spans="1:11">
      <c r="A649" s="279">
        <v>88267</v>
      </c>
      <c r="B649" s="280"/>
      <c r="C649" s="281"/>
      <c r="D649" s="282" t="str">
        <f>IF($B649="",IFERROR(VLOOKUP($A649,SERVIÇOS!$A:$F,2,0),IFERROR(VLOOKUP($A649,$C:$J,2,0),"")),IFERROR(VLOOKUP($B649,INSUMOS!$A:$D,2,0),IFERROR(VLOOKUP($B649,#REF!,2,0),"")))</f>
        <v>ENCANADOR OU BOMBEIRO HIDRÁULICO COM ENCARGOS COMPLEMENTARES</v>
      </c>
      <c r="E649" s="283" t="str">
        <f>IF($B649="",IFERROR(VLOOKUP($A649,SERVIÇOS!$A:$F,3,0),IFERROR(VLOOKUP($A649,$C:$J,3,0),"")),IFERROR(VLOOKUP($B649,INSUMOS!$A:$D,3,0),IFERROR(VLOOKUP($B649,#REF!,5,0),"")))</f>
        <v>H</v>
      </c>
      <c r="F649" s="284">
        <v>1</v>
      </c>
      <c r="G649" s="285">
        <f>IF($B649="",IFERROR(VLOOKUP($A649,SERVIÇOS!$A:$F,6,0),IFERROR(VLOOKUP($A649,$C:$J,8,0),"")),IFERROR(VLOOKUP($B649,INSUMOS!$A:$D,4,0),IFERROR(VLOOKUP($B649,#REF!,9,0),"")))</f>
        <v>24.79</v>
      </c>
      <c r="H649" s="286">
        <f>ROUND(IF($B649="",IFERROR(VLOOKUP($A649,SERVIÇOS!$A:$F,4,0),IFERROR(VLOOKUP($A649,$C:$J,6,0),)),IFERROR(VLOOKUP($B649,INSUMOS!$A:$D,4,0),IFERROR(VLOOKUP($B649,#REF!,9,0),)))*$F649,2)</f>
        <v>6.07</v>
      </c>
      <c r="I649" s="286">
        <f>ROUND(IF($B649="",IFERROR(VLOOKUP($A649,SERVIÇOS!$A:$F,5,0),IFERROR(VLOOKUP($A649,$C:$J,7,0),)),0)*$F649,2)</f>
        <v>18.72</v>
      </c>
      <c r="J649" s="287">
        <f t="shared" si="18"/>
        <v>24.79</v>
      </c>
      <c r="K649" s="288"/>
    </row>
    <row r="650" spans="1:11" ht="30">
      <c r="A650" s="279"/>
      <c r="B650" s="280">
        <v>7588</v>
      </c>
      <c r="C650" s="281"/>
      <c r="D650" s="282" t="s">
        <v>11864</v>
      </c>
      <c r="E650" s="283" t="str">
        <f>IF($B650="",IFERROR(VLOOKUP($A650,SERVIÇOS!$A:$F,3,0),IFERROR(VLOOKUP($A650,$C:$J,3,0),"")),IFERROR(VLOOKUP($B650,INSUMOS!$A:$D,3,0),IFERROR(VLOOKUP($B650,#REF!,5,0),"")))</f>
        <v xml:space="preserve">UN    </v>
      </c>
      <c r="F650" s="284">
        <v>1</v>
      </c>
      <c r="G650" s="285">
        <v>52.9</v>
      </c>
      <c r="H650" s="286">
        <f>G650*1.25</f>
        <v>66.125</v>
      </c>
      <c r="I650" s="286">
        <f>ROUND(IF($B650="",IFERROR(VLOOKUP($A650,SERVIÇOS!$A:$F,5,0),IFERROR(VLOOKUP($A650,$C:$J,7,0),)),0)*$F650,2)</f>
        <v>0</v>
      </c>
      <c r="J650" s="287">
        <f t="shared" si="18"/>
        <v>66.125</v>
      </c>
      <c r="K650" s="288"/>
    </row>
    <row r="651" spans="1:11" s="3" customFormat="1" ht="31.5">
      <c r="A651" s="271"/>
      <c r="B651" s="271"/>
      <c r="C651" s="272" t="s">
        <v>537</v>
      </c>
      <c r="D651" s="273" t="s">
        <v>819</v>
      </c>
      <c r="E651" s="274" t="s">
        <v>709</v>
      </c>
      <c r="F651" s="275"/>
      <c r="G651" s="276"/>
      <c r="H651" s="277">
        <f>ROUND(SUM(H652:H655),2)</f>
        <v>51.29</v>
      </c>
      <c r="I651" s="277">
        <f>ROUND(SUM(I652:I655),2)</f>
        <v>12.79</v>
      </c>
      <c r="J651" s="277">
        <f t="shared" si="18"/>
        <v>64.08</v>
      </c>
      <c r="K651" s="290"/>
    </row>
    <row r="652" spans="1:11" ht="30">
      <c r="A652" s="279">
        <v>88248</v>
      </c>
      <c r="B652" s="280"/>
      <c r="C652" s="281"/>
      <c r="D652" s="282" t="str">
        <f>IF($B652="",IFERROR(VLOOKUP($A652,SERVIÇOS!$A:$F,2,0),IFERROR(VLOOKUP($A652,$C:$J,2,0),"")),IFERROR(VLOOKUP($B652,INSUMOS!$A:$D,2,0),IFERROR(VLOOKUP($B652,#REF!,2,0),"")))</f>
        <v>AUXILIAR DE ENCANADOR OU BOMBEIRO HIDRÁULICO COM ENCARGOS COMPLEMENTARES</v>
      </c>
      <c r="E652" s="283" t="str">
        <f>IF($B652="",IFERROR(VLOOKUP($A652,SERVIÇOS!$A:$F,3,0),IFERROR(VLOOKUP($A652,$C:$J,3,0),"")),IFERROR(VLOOKUP($B652,INSUMOS!$A:$D,3,0),IFERROR(VLOOKUP($B652,#REF!,5,0),"")))</f>
        <v>H</v>
      </c>
      <c r="F652" s="284">
        <v>0.4</v>
      </c>
      <c r="G652" s="285">
        <f>IF($B652="",IFERROR(VLOOKUP($A652,SERVIÇOS!$A:$F,6,0),IFERROR(VLOOKUP($A652,$C:$J,8,0),"")),IFERROR(VLOOKUP($B652,INSUMOS!$A:$D,4,0),IFERROR(VLOOKUP($B652,#REF!,9,0),"")))</f>
        <v>19.329999999999998</v>
      </c>
      <c r="H652" s="286">
        <f>ROUND(IF($B652="",IFERROR(VLOOKUP($A652,SERVIÇOS!$A:$F,4,0),IFERROR(VLOOKUP($A652,$C:$J,6,0),)),IFERROR(VLOOKUP($B652,INSUMOS!$A:$D,4,0),IFERROR(VLOOKUP($B652,#REF!,9,0),)))*$F652,2)</f>
        <v>2.4300000000000002</v>
      </c>
      <c r="I652" s="286">
        <f>ROUND(IF($B652="",IFERROR(VLOOKUP($A652,SERVIÇOS!$A:$F,5,0),IFERROR(VLOOKUP($A652,$C:$J,7,0),)),0)*$F652,2)</f>
        <v>5.3</v>
      </c>
      <c r="J652" s="287">
        <f t="shared" si="18"/>
        <v>7.73</v>
      </c>
      <c r="K652" s="288"/>
    </row>
    <row r="653" spans="1:11">
      <c r="A653" s="279">
        <v>88267</v>
      </c>
      <c r="B653" s="280"/>
      <c r="C653" s="281"/>
      <c r="D653" s="282" t="str">
        <f>IF($B653="",IFERROR(VLOOKUP($A653,SERVIÇOS!$A:$F,2,0),IFERROR(VLOOKUP($A653,$C:$J,2,0),"")),IFERROR(VLOOKUP($B653,INSUMOS!$A:$D,2,0),IFERROR(VLOOKUP($B653,#REF!,2,0),"")))</f>
        <v>ENCANADOR OU BOMBEIRO HIDRÁULICO COM ENCARGOS COMPLEMENTARES</v>
      </c>
      <c r="E653" s="283" t="str">
        <f>IF($B653="",IFERROR(VLOOKUP($A653,SERVIÇOS!$A:$F,3,0),IFERROR(VLOOKUP($A653,$C:$J,3,0),"")),IFERROR(VLOOKUP($B653,INSUMOS!$A:$D,3,0),IFERROR(VLOOKUP($B653,#REF!,5,0),"")))</f>
        <v>H</v>
      </c>
      <c r="F653" s="284">
        <v>0.4</v>
      </c>
      <c r="G653" s="285">
        <f>IF($B653="",IFERROR(VLOOKUP($A653,SERVIÇOS!$A:$F,6,0),IFERROR(VLOOKUP($A653,$C:$J,8,0),"")),IFERROR(VLOOKUP($B653,INSUMOS!$A:$D,4,0),IFERROR(VLOOKUP($B653,#REF!,9,0),"")))</f>
        <v>24.79</v>
      </c>
      <c r="H653" s="286">
        <f>ROUND(IF($B653="",IFERROR(VLOOKUP($A653,SERVIÇOS!$A:$F,4,0),IFERROR(VLOOKUP($A653,$C:$J,6,0),)),IFERROR(VLOOKUP($B653,INSUMOS!$A:$D,4,0),IFERROR(VLOOKUP($B653,#REF!,9,0),)))*$F653,2)</f>
        <v>2.4300000000000002</v>
      </c>
      <c r="I653" s="286">
        <f>ROUND(IF($B653="",IFERROR(VLOOKUP($A653,SERVIÇOS!$A:$F,5,0),IFERROR(VLOOKUP($A653,$C:$J,7,0),)),0)*$F653,2)</f>
        <v>7.49</v>
      </c>
      <c r="J653" s="287">
        <f t="shared" si="18"/>
        <v>9.92</v>
      </c>
      <c r="K653" s="288"/>
    </row>
    <row r="654" spans="1:11" ht="45">
      <c r="A654" s="279"/>
      <c r="B654" s="280">
        <v>11762</v>
      </c>
      <c r="C654" s="281"/>
      <c r="D654" s="282" t="str">
        <f>IF($B654="",IFERROR(VLOOKUP($A654,SERVIÇOS!$A:$F,2,0),IFERROR(VLOOKUP($A654,$C:$J,2,0),"")),IFERROR(VLOOKUP($B654,INSUMOS!$A:$D,2,0),IFERROR(VLOOKUP($B654,#REF!,2,0),"")))</f>
        <v>TORNEIRA METALICA CROMADA PARA JARDIM / TANQUE, COM BICO PLASTICO, CANO LONGO, DE PAREDE, PADRAO POPULAR / USO GERAL , 1/2 " OU 3/4 " (REF 1153 / 1130)</v>
      </c>
      <c r="E654" s="283" t="str">
        <f>IF($B654="",IFERROR(VLOOKUP($A654,SERVIÇOS!$A:$F,3,0),IFERROR(VLOOKUP($A654,$C:$J,3,0),"")),IFERROR(VLOOKUP($B654,INSUMOS!$A:$D,3,0),IFERROR(VLOOKUP($B654,#REF!,5,0),"")))</f>
        <v xml:space="preserve">UN    </v>
      </c>
      <c r="F654" s="284">
        <v>1</v>
      </c>
      <c r="G654" s="285">
        <f>IF($B654="",IFERROR(VLOOKUP($A654,SERVIÇOS!$A:$F,6,0),IFERROR(VLOOKUP($A654,$C:$J,8,0),"")),IFERROR(VLOOKUP($B654,INSUMOS!$A:$D,4,0),IFERROR(VLOOKUP($B654,#REF!,9,0),"")))</f>
        <v>39.75</v>
      </c>
      <c r="H654" s="286">
        <f>ROUND(IF($B654="",IFERROR(VLOOKUP($A654,SERVIÇOS!$A:$F,4,0),IFERROR(VLOOKUP($A654,$C:$J,6,0),)),IFERROR(VLOOKUP($B654,INSUMOS!$A:$D,4,0),IFERROR(VLOOKUP($B654,#REF!,9,0),)))*$F654,2)</f>
        <v>39.75</v>
      </c>
      <c r="I654" s="286">
        <f>ROUND(IF($B654="",IFERROR(VLOOKUP($A654,SERVIÇOS!$A:$F,5,0),IFERROR(VLOOKUP($A654,$C:$J,7,0),)),0)*$F654,2)</f>
        <v>0</v>
      </c>
      <c r="J654" s="287">
        <f t="shared" si="18"/>
        <v>39.75</v>
      </c>
      <c r="K654" s="288"/>
    </row>
    <row r="655" spans="1:11">
      <c r="A655" s="279"/>
      <c r="B655" s="280">
        <v>3148</v>
      </c>
      <c r="C655" s="281"/>
      <c r="D655" s="282" t="str">
        <f>IF($B655="",IFERROR(VLOOKUP($A655,SERVIÇOS!$A:$F,2,0),IFERROR(VLOOKUP($A655,$C:$J,2,0),"")),IFERROR(VLOOKUP($B655,INSUMOS!$A:$D,2,0),IFERROR(VLOOKUP($B655,#REF!,2,0),"")))</f>
        <v>FITA VEDA ROSCA EM ROLOS DE 18 MM X 50 M (L X C)</v>
      </c>
      <c r="E655" s="283" t="str">
        <f>IF($B655="",IFERROR(VLOOKUP($A655,SERVIÇOS!$A:$F,3,0),IFERROR(VLOOKUP($A655,$C:$J,3,0),"")),IFERROR(VLOOKUP($B655,INSUMOS!$A:$D,3,0),IFERROR(VLOOKUP($B655,#REF!,5,0),"")))</f>
        <v xml:space="preserve">UN    </v>
      </c>
      <c r="F655" s="284">
        <v>0.4</v>
      </c>
      <c r="G655" s="285">
        <f>IF($B655="",IFERROR(VLOOKUP($A655,SERVIÇOS!$A:$F,6,0),IFERROR(VLOOKUP($A655,$C:$J,8,0),"")),IFERROR(VLOOKUP($B655,INSUMOS!$A:$D,4,0),IFERROR(VLOOKUP($B655,#REF!,9,0),"")))</f>
        <v>16.7</v>
      </c>
      <c r="H655" s="286">
        <f>ROUND(IF($B655="",IFERROR(VLOOKUP($A655,SERVIÇOS!$A:$F,4,0),IFERROR(VLOOKUP($A655,$C:$J,6,0),)),IFERROR(VLOOKUP($B655,INSUMOS!$A:$D,4,0),IFERROR(VLOOKUP($B655,#REF!,9,0),)))*$F655,2)</f>
        <v>6.68</v>
      </c>
      <c r="I655" s="286">
        <f>ROUND(IF($B655="",IFERROR(VLOOKUP($A655,SERVIÇOS!$A:$F,5,0),IFERROR(VLOOKUP($A655,$C:$J,7,0),)),0)*$F655,2)</f>
        <v>0</v>
      </c>
      <c r="J655" s="287">
        <f t="shared" si="18"/>
        <v>6.68</v>
      </c>
      <c r="K655" s="288"/>
    </row>
    <row r="656" spans="1:11" s="3" customFormat="1" ht="31.5">
      <c r="A656" s="271"/>
      <c r="B656" s="271"/>
      <c r="C656" s="272" t="s">
        <v>539</v>
      </c>
      <c r="D656" s="273" t="s">
        <v>820</v>
      </c>
      <c r="E656" s="274" t="s">
        <v>709</v>
      </c>
      <c r="F656" s="275"/>
      <c r="G656" s="276"/>
      <c r="H656" s="277">
        <f>ROUND(SUM(H657:H660),2)</f>
        <v>1101.92</v>
      </c>
      <c r="I656" s="277">
        <f>ROUND(SUM(I657:I660),2)</f>
        <v>20.79</v>
      </c>
      <c r="J656" s="277">
        <f t="shared" si="18"/>
        <v>1122.71</v>
      </c>
      <c r="K656" s="290"/>
    </row>
    <row r="657" spans="1:11" ht="30">
      <c r="A657" s="279">
        <v>88248</v>
      </c>
      <c r="B657" s="280"/>
      <c r="C657" s="281"/>
      <c r="D657" s="282" t="str">
        <f>IF($B657="",IFERROR(VLOOKUP($A657,SERVIÇOS!$A:$F,2,0),IFERROR(VLOOKUP($A657,$C:$J,2,0),"")),IFERROR(VLOOKUP($B657,INSUMOS!$A:$D,2,0),IFERROR(VLOOKUP($B657,#REF!,2,0),"")))</f>
        <v>AUXILIAR DE ENCANADOR OU BOMBEIRO HIDRÁULICO COM ENCARGOS COMPLEMENTARES</v>
      </c>
      <c r="E657" s="283" t="str">
        <f>IF($B657="",IFERROR(VLOOKUP($A657,SERVIÇOS!$A:$F,3,0),IFERROR(VLOOKUP($A657,$C:$J,3,0),"")),IFERROR(VLOOKUP($B657,INSUMOS!$A:$D,3,0),IFERROR(VLOOKUP($B657,#REF!,5,0),"")))</f>
        <v>H</v>
      </c>
      <c r="F657" s="284">
        <v>0.65</v>
      </c>
      <c r="G657" s="285">
        <f>IF($B657="",IFERROR(VLOOKUP($A657,SERVIÇOS!$A:$F,6,0),IFERROR(VLOOKUP($A657,$C:$J,8,0),"")),IFERROR(VLOOKUP($B657,INSUMOS!$A:$D,4,0),IFERROR(VLOOKUP($B657,#REF!,9,0),"")))</f>
        <v>19.329999999999998</v>
      </c>
      <c r="H657" s="286">
        <f>ROUND(IF($B657="",IFERROR(VLOOKUP($A657,SERVIÇOS!$A:$F,4,0),IFERROR(VLOOKUP($A657,$C:$J,6,0),)),IFERROR(VLOOKUP($B657,INSUMOS!$A:$D,4,0),IFERROR(VLOOKUP($B657,#REF!,9,0),)))*$F657,2)</f>
        <v>3.95</v>
      </c>
      <c r="I657" s="286">
        <f>ROUND(IF($B657="",IFERROR(VLOOKUP($A657,SERVIÇOS!$A:$F,5,0),IFERROR(VLOOKUP($A657,$C:$J,7,0),)),0)*$F657,2)</f>
        <v>8.6199999999999992</v>
      </c>
      <c r="J657" s="287">
        <f t="shared" si="18"/>
        <v>12.57</v>
      </c>
      <c r="K657" s="288"/>
    </row>
    <row r="658" spans="1:11">
      <c r="A658" s="279">
        <v>88267</v>
      </c>
      <c r="B658" s="280"/>
      <c r="C658" s="281"/>
      <c r="D658" s="282" t="str">
        <f>IF($B658="",IFERROR(VLOOKUP($A658,SERVIÇOS!$A:$F,2,0),IFERROR(VLOOKUP($A658,$C:$J,2,0),"")),IFERROR(VLOOKUP($B658,INSUMOS!$A:$D,2,0),IFERROR(VLOOKUP($B658,#REF!,2,0),"")))</f>
        <v>ENCANADOR OU BOMBEIRO HIDRÁULICO COM ENCARGOS COMPLEMENTARES</v>
      </c>
      <c r="E658" s="283" t="str">
        <f>IF($B658="",IFERROR(VLOOKUP($A658,SERVIÇOS!$A:$F,3,0),IFERROR(VLOOKUP($A658,$C:$J,3,0),"")),IFERROR(VLOOKUP($B658,INSUMOS!$A:$D,3,0),IFERROR(VLOOKUP($B658,#REF!,5,0),"")))</f>
        <v>H</v>
      </c>
      <c r="F658" s="284">
        <v>0.65</v>
      </c>
      <c r="G658" s="285">
        <f>IF($B658="",IFERROR(VLOOKUP($A658,SERVIÇOS!$A:$F,6,0),IFERROR(VLOOKUP($A658,$C:$J,8,0),"")),IFERROR(VLOOKUP($B658,INSUMOS!$A:$D,4,0),IFERROR(VLOOKUP($B658,#REF!,9,0),"")))</f>
        <v>24.79</v>
      </c>
      <c r="H658" s="286">
        <f>ROUND(IF($B658="",IFERROR(VLOOKUP($A658,SERVIÇOS!$A:$F,4,0),IFERROR(VLOOKUP($A658,$C:$J,6,0),)),IFERROR(VLOOKUP($B658,INSUMOS!$A:$D,4,0),IFERROR(VLOOKUP($B658,#REF!,9,0),)))*$F658,2)</f>
        <v>3.95</v>
      </c>
      <c r="I658" s="286">
        <f>ROUND(IF($B658="",IFERROR(VLOOKUP($A658,SERVIÇOS!$A:$F,5,0),IFERROR(VLOOKUP($A658,$C:$J,7,0),)),0)*$F658,2)</f>
        <v>12.17</v>
      </c>
      <c r="J658" s="287">
        <f t="shared" si="18"/>
        <v>16.12</v>
      </c>
      <c r="K658" s="288"/>
    </row>
    <row r="659" spans="1:11">
      <c r="A659" s="279"/>
      <c r="B659" s="280">
        <v>11683</v>
      </c>
      <c r="C659" s="281"/>
      <c r="D659" s="282" t="str">
        <f>IF($B659="",IFERROR(VLOOKUP($A659,SERVIÇOS!$A:$F,2,0),IFERROR(VLOOKUP($A659,$C:$J,2,0),"")),IFERROR(VLOOKUP($B659,INSUMOS!$A:$D,2,0),IFERROR(VLOOKUP($B659,#REF!,2,0),"")))</f>
        <v>ENGATE / RABICHO FLEXIVEL INOX 1/2 " X 30 CM</v>
      </c>
      <c r="E659" s="283" t="str">
        <f>IF($B659="",IFERROR(VLOOKUP($A659,SERVIÇOS!$A:$F,3,0),IFERROR(VLOOKUP($A659,$C:$J,3,0),"")),IFERROR(VLOOKUP($B659,INSUMOS!$A:$D,3,0),IFERROR(VLOOKUP($B659,#REF!,5,0),"")))</f>
        <v xml:space="preserve">UN    </v>
      </c>
      <c r="F659" s="284">
        <v>1.21</v>
      </c>
      <c r="G659" s="285">
        <f>IF($B659="",IFERROR(VLOOKUP($A659,SERVIÇOS!$A:$F,6,0),IFERROR(VLOOKUP($A659,$C:$J,8,0),"")),IFERROR(VLOOKUP($B659,INSUMOS!$A:$D,4,0),IFERROR(VLOOKUP($B659,#REF!,9,0),"")))</f>
        <v>80.53</v>
      </c>
      <c r="H659" s="286">
        <f>ROUND(IF($B659="",IFERROR(VLOOKUP($A659,SERVIÇOS!$A:$F,4,0),IFERROR(VLOOKUP($A659,$C:$J,6,0),)),IFERROR(VLOOKUP($B659,INSUMOS!$A:$D,4,0),IFERROR(VLOOKUP($B659,#REF!,9,0),)))*$F659,2)</f>
        <v>97.44</v>
      </c>
      <c r="I659" s="286">
        <f>ROUND(IF($B659="",IFERROR(VLOOKUP($A659,SERVIÇOS!$A:$F,5,0),IFERROR(VLOOKUP($A659,$C:$J,7,0),)),0)*$F659,2)</f>
        <v>0</v>
      </c>
      <c r="J659" s="287">
        <f t="shared" si="18"/>
        <v>97.44</v>
      </c>
      <c r="K659" s="288"/>
    </row>
    <row r="660" spans="1:11" s="455" customFormat="1" ht="30.75" customHeight="1">
      <c r="A660" s="279"/>
      <c r="B660" s="279" t="s">
        <v>11865</v>
      </c>
      <c r="C660" s="281"/>
      <c r="D660" s="282" t="str">
        <f>IF($B660="",IFERROR(VLOOKUP($A660,SERVIÇOS!$A:$F,2,0),IFERROR(VLOOKUP($A660,$C:$J,2,0),"")),IFERROR(VLOOKUP($B660,INSUMOS!$A:$D,2,0),IFERROR(VLOOKUP($B660,COTAÇÕES!$A:$I,2,0),"")))</f>
        <v>BEBEDOURO</v>
      </c>
      <c r="E660" s="283" t="s">
        <v>717</v>
      </c>
      <c r="F660" s="284">
        <v>1</v>
      </c>
      <c r="G660" s="285">
        <f>IF($B660="",IFERROR(VLOOKUP($A660,SERVIÇOS!$A:$F,6,0),IFERROR(VLOOKUP($A660,$C:$J,8,0),"")),IFERROR(VLOOKUP($B660,INSUMOS!$A:$D,4,0),IFERROR(VLOOKUP($B660,COTAÇÕES!$A:$I,9,0),"")))</f>
        <v>996.58333333333337</v>
      </c>
      <c r="H660" s="286">
        <f>ROUND(IF($B660="",IFERROR(VLOOKUP($A660,SERVIÇOS!$A:$F,4,0),IFERROR(VLOOKUP($A660,$C:$J,6,0),)),IFERROR(VLOOKUP($B660,INSUMOS!$A:$D,4,0),IFERROR(VLOOKUP($B660,COTAÇÕES!$A:$I,9,0),)))*$F660,2)</f>
        <v>996.58</v>
      </c>
      <c r="I660" s="286">
        <f>ROUND(IF($B660="",IFERROR(VLOOKUP($A660,SERVIÇOS!$A:$F,5,0),IFERROR(VLOOKUP($A660,$C:$J,7,0),)),0)*$F660,2)</f>
        <v>0</v>
      </c>
      <c r="J660" s="287">
        <f t="shared" ref="J660" si="19">H660+I660</f>
        <v>996.58</v>
      </c>
      <c r="K660" s="288"/>
    </row>
    <row r="661" spans="1:11" s="3" customFormat="1" ht="31.5">
      <c r="A661" s="271"/>
      <c r="B661" s="271"/>
      <c r="C661" s="272" t="s">
        <v>541</v>
      </c>
      <c r="D661" s="273" t="s">
        <v>821</v>
      </c>
      <c r="E661" s="274" t="s">
        <v>709</v>
      </c>
      <c r="F661" s="275"/>
      <c r="G661" s="276"/>
      <c r="H661" s="277">
        <f>ROUND(SUM(H662:H665),2)</f>
        <v>105.66</v>
      </c>
      <c r="I661" s="277">
        <f>ROUND(SUM(I662:I665),2)</f>
        <v>15.99</v>
      </c>
      <c r="J661" s="277">
        <f t="shared" si="18"/>
        <v>121.64999999999999</v>
      </c>
      <c r="K661" s="290"/>
    </row>
    <row r="662" spans="1:11" ht="30">
      <c r="A662" s="279">
        <v>88248</v>
      </c>
      <c r="B662" s="280"/>
      <c r="C662" s="281"/>
      <c r="D662" s="282" t="str">
        <f>IF($B662="",IFERROR(VLOOKUP($A662,SERVIÇOS!$A:$F,2,0),IFERROR(VLOOKUP($A662,$C:$J,2,0),"")),IFERROR(VLOOKUP($B662,INSUMOS!$A:$D,2,0),IFERROR(VLOOKUP($B662,#REF!,2,0),"")))</f>
        <v>AUXILIAR DE ENCANADOR OU BOMBEIRO HIDRÁULICO COM ENCARGOS COMPLEMENTARES</v>
      </c>
      <c r="E662" s="283" t="str">
        <f>IF($B662="",IFERROR(VLOOKUP($A662,SERVIÇOS!$A:$F,3,0),IFERROR(VLOOKUP($A662,$C:$J,3,0),"")),IFERROR(VLOOKUP($B662,INSUMOS!$A:$D,3,0),IFERROR(VLOOKUP($B662,#REF!,5,0),"")))</f>
        <v>H</v>
      </c>
      <c r="F662" s="284">
        <v>0.5</v>
      </c>
      <c r="G662" s="285">
        <f>IF($B662="",IFERROR(VLOOKUP($A662,SERVIÇOS!$A:$F,6,0),IFERROR(VLOOKUP($A662,$C:$J,8,0),"")),IFERROR(VLOOKUP($B662,INSUMOS!$A:$D,4,0),IFERROR(VLOOKUP($B662,#REF!,9,0),"")))</f>
        <v>19.329999999999998</v>
      </c>
      <c r="H662" s="286">
        <f>ROUND(IF($B662="",IFERROR(VLOOKUP($A662,SERVIÇOS!$A:$F,4,0),IFERROR(VLOOKUP($A662,$C:$J,6,0),)),IFERROR(VLOOKUP($B662,INSUMOS!$A:$D,4,0),IFERROR(VLOOKUP($B662,#REF!,9,0),)))*$F662,2)</f>
        <v>3.04</v>
      </c>
      <c r="I662" s="286">
        <f>ROUND(IF($B662="",IFERROR(VLOOKUP($A662,SERVIÇOS!$A:$F,5,0),IFERROR(VLOOKUP($A662,$C:$J,7,0),)),0)*$F662,2)</f>
        <v>6.63</v>
      </c>
      <c r="J662" s="287">
        <f t="shared" si="18"/>
        <v>9.67</v>
      </c>
      <c r="K662" s="288"/>
    </row>
    <row r="663" spans="1:11">
      <c r="A663" s="279">
        <v>88267</v>
      </c>
      <c r="B663" s="280"/>
      <c r="C663" s="281"/>
      <c r="D663" s="282" t="str">
        <f>IF($B663="",IFERROR(VLOOKUP($A663,SERVIÇOS!$A:$F,2,0),IFERROR(VLOOKUP($A663,$C:$J,2,0),"")),IFERROR(VLOOKUP($B663,INSUMOS!$A:$D,2,0),IFERROR(VLOOKUP($B663,#REF!,2,0),"")))</f>
        <v>ENCANADOR OU BOMBEIRO HIDRÁULICO COM ENCARGOS COMPLEMENTARES</v>
      </c>
      <c r="E663" s="283" t="str">
        <f>IF($B663="",IFERROR(VLOOKUP($A663,SERVIÇOS!$A:$F,3,0),IFERROR(VLOOKUP($A663,$C:$J,3,0),"")),IFERROR(VLOOKUP($B663,INSUMOS!$A:$D,3,0),IFERROR(VLOOKUP($B663,#REF!,5,0),"")))</f>
        <v>H</v>
      </c>
      <c r="F663" s="284">
        <v>0.5</v>
      </c>
      <c r="G663" s="285">
        <f>IF($B663="",IFERROR(VLOOKUP($A663,SERVIÇOS!$A:$F,6,0),IFERROR(VLOOKUP($A663,$C:$J,8,0),"")),IFERROR(VLOOKUP($B663,INSUMOS!$A:$D,4,0),IFERROR(VLOOKUP($B663,#REF!,9,0),"")))</f>
        <v>24.79</v>
      </c>
      <c r="H663" s="286">
        <f>ROUND(IF($B663="",IFERROR(VLOOKUP($A663,SERVIÇOS!$A:$F,4,0),IFERROR(VLOOKUP($A663,$C:$J,6,0),)),IFERROR(VLOOKUP($B663,INSUMOS!$A:$D,4,0),IFERROR(VLOOKUP($B663,#REF!,9,0),)))*$F663,2)</f>
        <v>3.04</v>
      </c>
      <c r="I663" s="286">
        <f>ROUND(IF($B663="",IFERROR(VLOOKUP($A663,SERVIÇOS!$A:$F,5,0),IFERROR(VLOOKUP($A663,$C:$J,7,0),)),0)*$F663,2)</f>
        <v>9.36</v>
      </c>
      <c r="J663" s="287">
        <f t="shared" si="18"/>
        <v>12.399999999999999</v>
      </c>
      <c r="K663" s="288"/>
    </row>
    <row r="664" spans="1:11">
      <c r="A664" s="279"/>
      <c r="B664" s="280">
        <v>3148</v>
      </c>
      <c r="C664" s="281"/>
      <c r="D664" s="282" t="str">
        <f>IF($B664="",IFERROR(VLOOKUP($A664,SERVIÇOS!$A:$F,2,0),IFERROR(VLOOKUP($A664,$C:$J,2,0),"")),IFERROR(VLOOKUP($B664,INSUMOS!$A:$D,2,0),IFERROR(VLOOKUP($B664,#REF!,2,0),"")))</f>
        <v>FITA VEDA ROSCA EM ROLOS DE 18 MM X 50 M (L X C)</v>
      </c>
      <c r="E664" s="283" t="str">
        <f>IF($B664="",IFERROR(VLOOKUP($A664,SERVIÇOS!$A:$F,3,0),IFERROR(VLOOKUP($A664,$C:$J,3,0),"")),IFERROR(VLOOKUP($B664,INSUMOS!$A:$D,3,0),IFERROR(VLOOKUP($B664,#REF!,5,0),"")))</f>
        <v xml:space="preserve">UN    </v>
      </c>
      <c r="F664" s="284">
        <v>0.3</v>
      </c>
      <c r="G664" s="285">
        <f>IF($B664="",IFERROR(VLOOKUP($A664,SERVIÇOS!$A:$F,6,0),IFERROR(VLOOKUP($A664,$C:$J,8,0),"")),IFERROR(VLOOKUP($B664,INSUMOS!$A:$D,4,0),IFERROR(VLOOKUP($B664,#REF!,9,0),"")))</f>
        <v>16.7</v>
      </c>
      <c r="H664" s="286">
        <f>ROUND(IF($B664="",IFERROR(VLOOKUP($A664,SERVIÇOS!$A:$F,4,0),IFERROR(VLOOKUP($A664,$C:$J,6,0),)),IFERROR(VLOOKUP($B664,INSUMOS!$A:$D,4,0),IFERROR(VLOOKUP($B664,#REF!,9,0),)))*$F664,2)</f>
        <v>5.01</v>
      </c>
      <c r="I664" s="286">
        <f>ROUND(IF($B664="",IFERROR(VLOOKUP($A664,SERVIÇOS!$A:$F,5,0),IFERROR(VLOOKUP($A664,$C:$J,7,0),)),0)*$F664,2)</f>
        <v>0</v>
      </c>
      <c r="J664" s="287">
        <f t="shared" si="18"/>
        <v>5.01</v>
      </c>
      <c r="K664" s="288"/>
    </row>
    <row r="665" spans="1:11">
      <c r="A665" s="279"/>
      <c r="B665" s="280">
        <v>1370</v>
      </c>
      <c r="C665" s="281"/>
      <c r="D665" s="282" t="str">
        <f>IF($B665="",IFERROR(VLOOKUP($A665,SERVIÇOS!$A:$F,2,0),IFERROR(VLOOKUP($A665,$C:$J,2,0),"")),IFERROR(VLOOKUP($B665,INSUMOS!$A:$D,2,0),IFERROR(VLOOKUP($B665,#REF!,2,0),"")))</f>
        <v>DUCHA HIGIENICA PLASTICA COM REGISTRO METALICO 1/2 "</v>
      </c>
      <c r="E665" s="283" t="str">
        <f>IF($B665="",IFERROR(VLOOKUP($A665,SERVIÇOS!$A:$F,3,0),IFERROR(VLOOKUP($A665,$C:$J,3,0),"")),IFERROR(VLOOKUP($B665,INSUMOS!$A:$D,3,0),IFERROR(VLOOKUP($B665,#REF!,5,0),"")))</f>
        <v xml:space="preserve">UN    </v>
      </c>
      <c r="F665" s="284">
        <v>1</v>
      </c>
      <c r="G665" s="285">
        <f>IF($B665="",IFERROR(VLOOKUP($A665,SERVIÇOS!$A:$F,6,0),IFERROR(VLOOKUP($A665,$C:$J,8,0),"")),IFERROR(VLOOKUP($B665,INSUMOS!$A:$D,4,0),IFERROR(VLOOKUP($B665,#REF!,9,0),"")))</f>
        <v>94.57</v>
      </c>
      <c r="H665" s="286">
        <f>ROUND(IF($B665="",IFERROR(VLOOKUP($A665,SERVIÇOS!$A:$F,4,0),IFERROR(VLOOKUP($A665,$C:$J,6,0),)),IFERROR(VLOOKUP($B665,INSUMOS!$A:$D,4,0),IFERROR(VLOOKUP($B665,#REF!,9,0),)))*$F665,2)</f>
        <v>94.57</v>
      </c>
      <c r="I665" s="286">
        <f>ROUND(IF($B665="",IFERROR(VLOOKUP($A665,SERVIÇOS!$A:$F,5,0),IFERROR(VLOOKUP($A665,$C:$J,7,0),)),0)*$F665,2)</f>
        <v>0</v>
      </c>
      <c r="J665" s="287">
        <f t="shared" si="18"/>
        <v>94.57</v>
      </c>
      <c r="K665" s="288"/>
    </row>
    <row r="666" spans="1:11" s="3" customFormat="1" ht="31.5">
      <c r="A666" s="271"/>
      <c r="B666" s="271"/>
      <c r="C666" s="272" t="s">
        <v>584</v>
      </c>
      <c r="D666" s="273" t="s">
        <v>822</v>
      </c>
      <c r="E666" s="274" t="s">
        <v>709</v>
      </c>
      <c r="F666" s="275"/>
      <c r="G666" s="276"/>
      <c r="H666" s="277">
        <f>ROUND(SUM(H667:H668),2)</f>
        <v>107.2</v>
      </c>
      <c r="I666" s="277">
        <f>ROUND(SUM(I667:I668),2)</f>
        <v>3.44</v>
      </c>
      <c r="J666" s="277">
        <f t="shared" si="18"/>
        <v>110.64</v>
      </c>
      <c r="K666" s="290"/>
    </row>
    <row r="667" spans="1:11" ht="30">
      <c r="A667" s="279" t="s">
        <v>823</v>
      </c>
      <c r="B667" s="280"/>
      <c r="C667" s="281"/>
      <c r="D667" s="282" t="str">
        <f>IF($B667="",IFERROR(VLOOKUP($A667,SERVIÇOS!$A:$F,2,0),IFERROR(VLOOKUP($A667,$C:$J,2,0),"")),IFERROR(VLOOKUP($B667,INSUMOS!$A:$D,2,0),IFERROR(VLOOKUP($B667,#REF!,2,0),"")))</f>
        <v>PLACA IDENTIFICACAO ACRILICO 25X8CM BORDA POLIDA - FORNECIMENTO E COLOCACAO</v>
      </c>
      <c r="E667" s="283" t="str">
        <f>IF($B667="",IFERROR(VLOOKUP($A667,SERVIÇOS!$A:$F,3,0),IFERROR(VLOOKUP($A667,$C:$J,3,0),"")),IFERROR(VLOOKUP($B667,INSUMOS!$A:$D,3,0),IFERROR(VLOOKUP($B667,#REF!,5,0),"")))</f>
        <v>UN</v>
      </c>
      <c r="F667" s="284">
        <v>0.95040000000000002</v>
      </c>
      <c r="G667" s="285">
        <f>IF($B667="",IFERROR(VLOOKUP($A667,SERVIÇOS!$A:$F,6,0),IFERROR(VLOOKUP($A667,$C:$J,8,0),"")),IFERROR(VLOOKUP($B667,INSUMOS!$A:$D,4,0),IFERROR(VLOOKUP($B667,#REF!,9,0),"")))</f>
        <v>85.38000000000001</v>
      </c>
      <c r="H667" s="286">
        <f>ROUND(IF($B667="",IFERROR(VLOOKUP($A667,SERVIÇOS!$A:$F,4,0),IFERROR(VLOOKUP($A667,$C:$J,6,0),)),IFERROR(VLOOKUP($B667,INSUMOS!$A:$D,4,0),IFERROR(VLOOKUP($B667,#REF!,9,0),)))*$F667,2)</f>
        <v>78.63</v>
      </c>
      <c r="I667" s="286">
        <f>ROUND(IF($B667="",IFERROR(VLOOKUP($A667,SERVIÇOS!$A:$F,5,0),IFERROR(VLOOKUP($A667,$C:$J,7,0),)),0)*$F667,2)</f>
        <v>2.52</v>
      </c>
      <c r="J667" s="287">
        <f t="shared" si="18"/>
        <v>81.149999999999991</v>
      </c>
      <c r="K667" s="288"/>
    </row>
    <row r="668" spans="1:11" ht="30">
      <c r="A668" s="279" t="s">
        <v>823</v>
      </c>
      <c r="B668" s="280"/>
      <c r="C668" s="281"/>
      <c r="D668" s="282" t="str">
        <f>IF($B668="",IFERROR(VLOOKUP($A668,SERVIÇOS!$A:$F,2,0),IFERROR(VLOOKUP($A668,$C:$J,2,0),"")),IFERROR(VLOOKUP($B668,INSUMOS!$A:$D,2,0),IFERROR(VLOOKUP($B668,#REF!,2,0),"")))</f>
        <v>PLACA IDENTIFICACAO ACRILICO 25X8CM BORDA POLIDA - FORNECIMENTO E COLOCACAO</v>
      </c>
      <c r="E668" s="283" t="str">
        <f>IF($B668="",IFERROR(VLOOKUP($A668,SERVIÇOS!$A:$F,3,0),IFERROR(VLOOKUP($A668,$C:$J,3,0),"")),IFERROR(VLOOKUP($B668,INSUMOS!$A:$D,3,0),IFERROR(VLOOKUP($B668,#REF!,5,0),"")))</f>
        <v>UN</v>
      </c>
      <c r="F668" s="284">
        <v>0.34539999999999998</v>
      </c>
      <c r="G668" s="285">
        <f>IF($B668="",IFERROR(VLOOKUP($A668,SERVIÇOS!$A:$F,6,0),IFERROR(VLOOKUP($A668,$C:$J,8,0),"")),IFERROR(VLOOKUP($B668,INSUMOS!$A:$D,4,0),IFERROR(VLOOKUP($B668,#REF!,9,0),"")))</f>
        <v>85.38000000000001</v>
      </c>
      <c r="H668" s="286">
        <f>ROUND(IF($B668="",IFERROR(VLOOKUP($A668,SERVIÇOS!$A:$F,4,0),IFERROR(VLOOKUP($A668,$C:$J,6,0),)),IFERROR(VLOOKUP($B668,INSUMOS!$A:$D,4,0),IFERROR(VLOOKUP($B668,#REF!,9,0),)))*$F668,2)</f>
        <v>28.57</v>
      </c>
      <c r="I668" s="286">
        <f>ROUND(IF($B668="",IFERROR(VLOOKUP($A668,SERVIÇOS!$A:$F,5,0),IFERROR(VLOOKUP($A668,$C:$J,7,0),)),0)*$F668,2)</f>
        <v>0.92</v>
      </c>
      <c r="J668" s="287">
        <f t="shared" si="18"/>
        <v>29.490000000000002</v>
      </c>
      <c r="K668" s="288"/>
    </row>
    <row r="669" spans="1:11" s="3" customFormat="1" ht="31.5">
      <c r="A669" s="271"/>
      <c r="B669" s="271"/>
      <c r="C669" s="272" t="s">
        <v>823</v>
      </c>
      <c r="D669" s="273" t="s">
        <v>824</v>
      </c>
      <c r="E669" s="274" t="s">
        <v>709</v>
      </c>
      <c r="F669" s="275"/>
      <c r="G669" s="276"/>
      <c r="H669" s="277">
        <f>ROUND(SUM(H670:H671),2)</f>
        <v>82.73</v>
      </c>
      <c r="I669" s="277">
        <f>ROUND(SUM(I670:I671),2)</f>
        <v>2.65</v>
      </c>
      <c r="J669" s="277">
        <f t="shared" si="18"/>
        <v>85.38000000000001</v>
      </c>
      <c r="K669" s="290"/>
    </row>
    <row r="670" spans="1:11">
      <c r="A670" s="279">
        <v>88316</v>
      </c>
      <c r="B670" s="280"/>
      <c r="C670" s="281"/>
      <c r="D670" s="282" t="str">
        <f>IF($B670="",IFERROR(VLOOKUP($A670,SERVIÇOS!$A:$F,2,0),IFERROR(VLOOKUP($A670,$C:$J,2,0),"")),IFERROR(VLOOKUP($B670,INSUMOS!$A:$D,2,0),IFERROR(VLOOKUP($B670,#REF!,2,0),"")))</f>
        <v>SERVENTE COM ENCARGOS COMPLEMENTARES</v>
      </c>
      <c r="E670" s="283" t="str">
        <f>IF($B670="",IFERROR(VLOOKUP($A670,SERVIÇOS!$A:$F,3,0),IFERROR(VLOOKUP($A670,$C:$J,3,0),"")),IFERROR(VLOOKUP($B670,INSUMOS!$A:$D,3,0),IFERROR(VLOOKUP($B670,#REF!,5,0),"")))</f>
        <v>H</v>
      </c>
      <c r="F670" s="284">
        <v>0.2</v>
      </c>
      <c r="G670" s="285">
        <f>IF($B670="",IFERROR(VLOOKUP($A670,SERVIÇOS!$A:$F,6,0),IFERROR(VLOOKUP($A670,$C:$J,8,0),"")),IFERROR(VLOOKUP($B670,INSUMOS!$A:$D,4,0),IFERROR(VLOOKUP($B670,#REF!,9,0),"")))</f>
        <v>19.78</v>
      </c>
      <c r="H670" s="286">
        <f>ROUND(IF($B670="",IFERROR(VLOOKUP($A670,SERVIÇOS!$A:$F,4,0),IFERROR(VLOOKUP($A670,$C:$J,6,0),)),IFERROR(VLOOKUP($B670,INSUMOS!$A:$D,4,0),IFERROR(VLOOKUP($B670,#REF!,9,0),)))*$F670,2)</f>
        <v>1.3</v>
      </c>
      <c r="I670" s="286">
        <f>ROUND(IF($B670="",IFERROR(VLOOKUP($A670,SERVIÇOS!$A:$F,5,0),IFERROR(VLOOKUP($A670,$C:$J,7,0),)),0)*$F670,2)</f>
        <v>2.65</v>
      </c>
      <c r="J670" s="287">
        <f t="shared" si="18"/>
        <v>3.95</v>
      </c>
      <c r="K670" s="288"/>
    </row>
    <row r="671" spans="1:11" ht="45">
      <c r="A671" s="279"/>
      <c r="B671" s="280">
        <v>10851</v>
      </c>
      <c r="C671" s="281"/>
      <c r="D671" s="282" t="str">
        <f>IF($B671="",IFERROR(VLOOKUP($A671,SERVIÇOS!$A:$F,2,0),IFERROR(VLOOKUP($A671,$C:$J,2,0),"")),IFERROR(VLOOKUP($B671,INSUMOS!$A:$D,2,0),IFERROR(VLOOKUP($B671,#REF!,2,0),"")))</f>
        <v>PLACA DE ACRILICO TRANSPARENTE ADESIVADA PARA SINALIZACAO DE PORTAS, BORDA POLIDA, DE *25 X 8*, E = 6 MM (NAO INCLUI ACESSORIOS PARA FIXACAO)</v>
      </c>
      <c r="E671" s="283" t="str">
        <f>IF($B671="",IFERROR(VLOOKUP($A671,SERVIÇOS!$A:$F,3,0),IFERROR(VLOOKUP($A671,$C:$J,3,0),"")),IFERROR(VLOOKUP($B671,INSUMOS!$A:$D,3,0),IFERROR(VLOOKUP($B671,#REF!,5,0),"")))</f>
        <v xml:space="preserve">UN    </v>
      </c>
      <c r="F671" s="284">
        <v>1</v>
      </c>
      <c r="G671" s="285">
        <f>IF($B671="",IFERROR(VLOOKUP($A671,SERVIÇOS!$A:$F,6,0),IFERROR(VLOOKUP($A671,$C:$J,8,0),"")),IFERROR(VLOOKUP($B671,INSUMOS!$A:$D,4,0),IFERROR(VLOOKUP($B671,#REF!,9,0),"")))</f>
        <v>81.430000000000007</v>
      </c>
      <c r="H671" s="286">
        <f>ROUND(IF($B671="",IFERROR(VLOOKUP($A671,SERVIÇOS!$A:$F,4,0),IFERROR(VLOOKUP($A671,$C:$J,6,0),)),IFERROR(VLOOKUP($B671,INSUMOS!$A:$D,4,0),IFERROR(VLOOKUP($B671,#REF!,9,0),)))*$F671,2)</f>
        <v>81.430000000000007</v>
      </c>
      <c r="I671" s="286">
        <f>ROUND(IF($B671="",IFERROR(VLOOKUP($A671,SERVIÇOS!$A:$F,5,0),IFERROR(VLOOKUP($A671,$C:$J,7,0),)),0)*$F671,2)</f>
        <v>0</v>
      </c>
      <c r="J671" s="287">
        <f t="shared" si="18"/>
        <v>81.430000000000007</v>
      </c>
      <c r="K671" s="288"/>
    </row>
    <row r="672" spans="1:11" s="3" customFormat="1" ht="31.5">
      <c r="A672" s="271"/>
      <c r="B672" s="271"/>
      <c r="C672" s="272" t="s">
        <v>592</v>
      </c>
      <c r="D672" s="273" t="s">
        <v>825</v>
      </c>
      <c r="E672" s="274" t="s">
        <v>709</v>
      </c>
      <c r="F672" s="275"/>
      <c r="G672" s="276"/>
      <c r="H672" s="277">
        <f>ROUND(SUM(H673:H674),2)</f>
        <v>2178.04</v>
      </c>
      <c r="I672" s="277">
        <f>ROUND(SUM(I673:I674),2)</f>
        <v>18.72</v>
      </c>
      <c r="J672" s="277">
        <f t="shared" si="18"/>
        <v>2196.7599999999998</v>
      </c>
      <c r="K672" s="290"/>
    </row>
    <row r="673" spans="1:11">
      <c r="A673" s="279">
        <v>88267</v>
      </c>
      <c r="B673" s="280"/>
      <c r="C673" s="281"/>
      <c r="D673" s="282" t="str">
        <f>IF($B673="",IFERROR(VLOOKUP($A673,SERVIÇOS!$A:$F,2,0),IFERROR(VLOOKUP($A673,$C:$J,2,0),"")),IFERROR(VLOOKUP($B673,INSUMOS!$A:$D,2,0),IFERROR(VLOOKUP($B673,#REF!,2,0),"")))</f>
        <v>ENCANADOR OU BOMBEIRO HIDRÁULICO COM ENCARGOS COMPLEMENTARES</v>
      </c>
      <c r="E673" s="283" t="str">
        <f>IF($B673="",IFERROR(VLOOKUP($A673,SERVIÇOS!$A:$F,3,0),IFERROR(VLOOKUP($A673,$C:$J,3,0),"")),IFERROR(VLOOKUP($B673,INSUMOS!$A:$D,3,0),IFERROR(VLOOKUP($B673,#REF!,5,0),"")))</f>
        <v>H</v>
      </c>
      <c r="F673" s="284">
        <v>1</v>
      </c>
      <c r="G673" s="285">
        <f>IF($B673="",IFERROR(VLOOKUP($A673,SERVIÇOS!$A:$F,6,0),IFERROR(VLOOKUP($A673,$C:$J,8,0),"")),IFERROR(VLOOKUP($B673,INSUMOS!$A:$D,4,0),IFERROR(VLOOKUP($B673,#REF!,9,0),"")))</f>
        <v>24.79</v>
      </c>
      <c r="H673" s="286">
        <f>ROUND(IF($B673="",IFERROR(VLOOKUP($A673,SERVIÇOS!$A:$F,4,0),IFERROR(VLOOKUP($A673,$C:$J,6,0),)),IFERROR(VLOOKUP($B673,INSUMOS!$A:$D,4,0),IFERROR(VLOOKUP($B673,#REF!,9,0),)))*$F673,2)</f>
        <v>6.07</v>
      </c>
      <c r="I673" s="286">
        <f>ROUND(IF($B673="",IFERROR(VLOOKUP($A673,SERVIÇOS!$A:$F,5,0),IFERROR(VLOOKUP($A673,$C:$J,7,0),)),0)*$F673,2)</f>
        <v>18.72</v>
      </c>
      <c r="J673" s="287">
        <f t="shared" si="18"/>
        <v>24.79</v>
      </c>
      <c r="K673" s="288"/>
    </row>
    <row r="674" spans="1:11" s="455" customFormat="1" ht="30.75" customHeight="1">
      <c r="A674" s="279"/>
      <c r="B674" s="279" t="s">
        <v>11876</v>
      </c>
      <c r="C674" s="281"/>
      <c r="D674" s="282" t="str">
        <f>IF($B674="",IFERROR(VLOOKUP($A674,SERVIÇOS!$A:$F,2,0),IFERROR(VLOOKUP($A674,$C:$J,2,0),"")),IFERROR(VLOOKUP($B674,INSUMOS!$A:$D,2,0),IFERROR(VLOOKUP($B674,COTAÇÕES!$A:$I,2,0),"")))</f>
        <v>EXPURGO HOSPITALAR EM INOX 50X50 CM P/ ACIONAMENTO COM VALVULA DE PAREDE</v>
      </c>
      <c r="E674" s="283" t="s">
        <v>717</v>
      </c>
      <c r="F674" s="284">
        <v>1</v>
      </c>
      <c r="G674" s="285">
        <f>IF($B674="",IFERROR(VLOOKUP($A674,SERVIÇOS!$A:$F,6,0),IFERROR(VLOOKUP($A674,$C:$J,8,0),"")),IFERROR(VLOOKUP($B674,INSUMOS!$A:$D,4,0),IFERROR(VLOOKUP($B674,COTAÇÕES!$A:$I,9,0),"")))</f>
        <v>2171.9666666666667</v>
      </c>
      <c r="H674" s="286">
        <f>ROUND(IF($B674="",IFERROR(VLOOKUP($A674,SERVIÇOS!$A:$F,4,0),IFERROR(VLOOKUP($A674,$C:$J,6,0),)),IFERROR(VLOOKUP($B674,INSUMOS!$A:$D,4,0),IFERROR(VLOOKUP($B674,COTAÇÕES!$A:$I,9,0),)))*$F674,2)</f>
        <v>2171.9699999999998</v>
      </c>
      <c r="I674" s="286">
        <f>ROUND(IF($B674="",IFERROR(VLOOKUP($A674,SERVIÇOS!$A:$F,5,0),IFERROR(VLOOKUP($A674,$C:$J,7,0),)),0)*$F674,2)</f>
        <v>0</v>
      </c>
      <c r="J674" s="287">
        <f t="shared" si="18"/>
        <v>2171.9699999999998</v>
      </c>
      <c r="K674" s="288"/>
    </row>
    <row r="675" spans="1:11" s="3" customFormat="1" ht="31.5">
      <c r="A675" s="271"/>
      <c r="B675" s="271"/>
      <c r="C675" s="272" t="s">
        <v>598</v>
      </c>
      <c r="D675" s="273" t="s">
        <v>826</v>
      </c>
      <c r="E675" s="274" t="s">
        <v>727</v>
      </c>
      <c r="F675" s="275"/>
      <c r="G675" s="276"/>
      <c r="H675" s="277">
        <f>ROUND(SUM(H676:H678),2)</f>
        <v>279.44</v>
      </c>
      <c r="I675" s="277">
        <f>ROUND(SUM(I676:I678),2)</f>
        <v>10.56</v>
      </c>
      <c r="J675" s="277">
        <f t="shared" si="18"/>
        <v>290</v>
      </c>
      <c r="K675" s="290"/>
    </row>
    <row r="676" spans="1:11" ht="30">
      <c r="A676" s="279">
        <v>88248</v>
      </c>
      <c r="B676" s="280"/>
      <c r="C676" s="281"/>
      <c r="D676" s="282" t="str">
        <f>IF($B676="",IFERROR(VLOOKUP($A676,SERVIÇOS!$A:$F,2,0),IFERROR(VLOOKUP($A676,$C:$J,2,0),"")),IFERROR(VLOOKUP($B676,INSUMOS!$A:$D,2,0),IFERROR(VLOOKUP($B676,#REF!,2,0),"")))</f>
        <v>AUXILIAR DE ENCANADOR OU BOMBEIRO HIDRÁULICO COM ENCARGOS COMPLEMENTARES</v>
      </c>
      <c r="E676" s="283" t="str">
        <f>IF($B676="",IFERROR(VLOOKUP($A676,SERVIÇOS!$A:$F,3,0),IFERROR(VLOOKUP($A676,$C:$J,3,0),"")),IFERROR(VLOOKUP($B676,INSUMOS!$A:$D,3,0),IFERROR(VLOOKUP($B676,#REF!,5,0),"")))</f>
        <v>H</v>
      </c>
      <c r="F676" s="284">
        <v>0.33</v>
      </c>
      <c r="G676" s="285">
        <f>IF($B676="",IFERROR(VLOOKUP($A676,SERVIÇOS!$A:$F,6,0),IFERROR(VLOOKUP($A676,$C:$J,8,0),"")),IFERROR(VLOOKUP($B676,INSUMOS!$A:$D,4,0),IFERROR(VLOOKUP($B676,#REF!,9,0),"")))</f>
        <v>19.329999999999998</v>
      </c>
      <c r="H676" s="286">
        <f>ROUND(IF($B676="",IFERROR(VLOOKUP($A676,SERVIÇOS!$A:$F,4,0),IFERROR(VLOOKUP($A676,$C:$J,6,0),)),IFERROR(VLOOKUP($B676,INSUMOS!$A:$D,4,0),IFERROR(VLOOKUP($B676,#REF!,9,0),)))*$F676,2)</f>
        <v>2</v>
      </c>
      <c r="I676" s="286">
        <f>ROUND(IF($B676="",IFERROR(VLOOKUP($A676,SERVIÇOS!$A:$F,5,0),IFERROR(VLOOKUP($A676,$C:$J,7,0),)),0)*$F676,2)</f>
        <v>4.38</v>
      </c>
      <c r="J676" s="287">
        <f t="shared" si="18"/>
        <v>6.38</v>
      </c>
      <c r="K676" s="288"/>
    </row>
    <row r="677" spans="1:11">
      <c r="A677" s="279">
        <v>88267</v>
      </c>
      <c r="B677" s="280"/>
      <c r="C677" s="281"/>
      <c r="D677" s="282" t="str">
        <f>IF($B677="",IFERROR(VLOOKUP($A677,SERVIÇOS!$A:$F,2,0),IFERROR(VLOOKUP($A677,$C:$J,2,0),"")),IFERROR(VLOOKUP($B677,INSUMOS!$A:$D,2,0),IFERROR(VLOOKUP($B677,#REF!,2,0),"")))</f>
        <v>ENCANADOR OU BOMBEIRO HIDRÁULICO COM ENCARGOS COMPLEMENTARES</v>
      </c>
      <c r="E677" s="283" t="str">
        <f>IF($B677="",IFERROR(VLOOKUP($A677,SERVIÇOS!$A:$F,3,0),IFERROR(VLOOKUP($A677,$C:$J,3,0),"")),IFERROR(VLOOKUP($B677,INSUMOS!$A:$D,3,0),IFERROR(VLOOKUP($B677,#REF!,5,0),"")))</f>
        <v>H</v>
      </c>
      <c r="F677" s="284">
        <v>0.33</v>
      </c>
      <c r="G677" s="285">
        <f>IF($B677="",IFERROR(VLOOKUP($A677,SERVIÇOS!$A:$F,6,0),IFERROR(VLOOKUP($A677,$C:$J,8,0),"")),IFERROR(VLOOKUP($B677,INSUMOS!$A:$D,4,0),IFERROR(VLOOKUP($B677,#REF!,9,0),"")))</f>
        <v>24.79</v>
      </c>
      <c r="H677" s="286">
        <f>ROUND(IF($B677="",IFERROR(VLOOKUP($A677,SERVIÇOS!$A:$F,4,0),IFERROR(VLOOKUP($A677,$C:$J,6,0),)),IFERROR(VLOOKUP($B677,INSUMOS!$A:$D,4,0),IFERROR(VLOOKUP($B677,#REF!,9,0),)))*$F677,2)</f>
        <v>2</v>
      </c>
      <c r="I677" s="286">
        <f>ROUND(IF($B677="",IFERROR(VLOOKUP($A677,SERVIÇOS!$A:$F,5,0),IFERROR(VLOOKUP($A677,$C:$J,7,0),)),0)*$F677,2)</f>
        <v>6.18</v>
      </c>
      <c r="J677" s="287">
        <f t="shared" si="18"/>
        <v>8.18</v>
      </c>
      <c r="K677" s="288"/>
    </row>
    <row r="678" spans="1:11" ht="30">
      <c r="A678" s="279"/>
      <c r="B678" s="280">
        <v>36206</v>
      </c>
      <c r="C678" s="281"/>
      <c r="D678" s="282" t="str">
        <f>IF($B678="",IFERROR(VLOOKUP($A678,SERVIÇOS!$A:$F,2,0),IFERROR(VLOOKUP($A678,$C:$J,2,0),"")),IFERROR(VLOOKUP($B678,INSUMOS!$A:$D,2,0),IFERROR(VLOOKUP($B678,#REF!,2,0),"")))</f>
        <v>BARRA DE APOIO RETA, EM ACO INOX POLIDO, COMPRIMENTO 90 CM, DIAMETRO MINIMO 3 CM</v>
      </c>
      <c r="E678" s="283" t="str">
        <f>IF($B678="",IFERROR(VLOOKUP($A678,SERVIÇOS!$A:$F,3,0),IFERROR(VLOOKUP($A678,$C:$J,3,0),"")),IFERROR(VLOOKUP($B678,INSUMOS!$A:$D,3,0),IFERROR(VLOOKUP($B678,#REF!,5,0),"")))</f>
        <v xml:space="preserve">UN    </v>
      </c>
      <c r="F678" s="284">
        <v>1.1111</v>
      </c>
      <c r="G678" s="285">
        <f>IF($B678="",IFERROR(VLOOKUP($A678,SERVIÇOS!$A:$F,6,0),IFERROR(VLOOKUP($A678,$C:$J,8,0),"")),IFERROR(VLOOKUP($B678,INSUMOS!$A:$D,4,0),IFERROR(VLOOKUP($B678,#REF!,9,0),"")))</f>
        <v>247.9</v>
      </c>
      <c r="H678" s="286">
        <f>ROUND(IF($B678="",IFERROR(VLOOKUP($A678,SERVIÇOS!$A:$F,4,0),IFERROR(VLOOKUP($A678,$C:$J,6,0),)),IFERROR(VLOOKUP($B678,INSUMOS!$A:$D,4,0),IFERROR(VLOOKUP($B678,#REF!,9,0),)))*$F678,2)</f>
        <v>275.44</v>
      </c>
      <c r="I678" s="286">
        <f>ROUND(IF($B678="",IFERROR(VLOOKUP($A678,SERVIÇOS!$A:$F,5,0),IFERROR(VLOOKUP($A678,$C:$J,7,0),)),0)*$F678,2)</f>
        <v>0</v>
      </c>
      <c r="J678" s="287">
        <f t="shared" si="18"/>
        <v>275.44</v>
      </c>
      <c r="K678" s="288"/>
    </row>
    <row r="679" spans="1:11" s="3" customFormat="1" ht="31.5">
      <c r="A679" s="271"/>
      <c r="B679" s="271"/>
      <c r="C679" s="272" t="s">
        <v>600</v>
      </c>
      <c r="D679" s="273" t="s">
        <v>827</v>
      </c>
      <c r="E679" s="274" t="s">
        <v>727</v>
      </c>
      <c r="F679" s="275"/>
      <c r="G679" s="276"/>
      <c r="H679" s="277">
        <f>ROUND(SUM(H680:H682),2)</f>
        <v>1170.78</v>
      </c>
      <c r="I679" s="277">
        <f>ROUND(SUM(I680:I682),2)</f>
        <v>16.02</v>
      </c>
      <c r="J679" s="277">
        <f t="shared" si="18"/>
        <v>1186.8</v>
      </c>
      <c r="K679" s="290"/>
    </row>
    <row r="680" spans="1:11">
      <c r="A680" s="279">
        <v>88316</v>
      </c>
      <c r="B680" s="280"/>
      <c r="C680" s="281"/>
      <c r="D680" s="282" t="str">
        <f>IF($B680="",IFERROR(VLOOKUP($A680,SERVIÇOS!$A:$F,2,0),IFERROR(VLOOKUP($A680,$C:$J,2,0),"")),IFERROR(VLOOKUP($B680,INSUMOS!$A:$D,2,0),IFERROR(VLOOKUP($B680,#REF!,2,0),"")))</f>
        <v>SERVENTE COM ENCARGOS COMPLEMENTARES</v>
      </c>
      <c r="E680" s="283" t="str">
        <f>IF($B680="",IFERROR(VLOOKUP($A680,SERVIÇOS!$A:$F,3,0),IFERROR(VLOOKUP($A680,$C:$J,3,0),"")),IFERROR(VLOOKUP($B680,INSUMOS!$A:$D,3,0),IFERROR(VLOOKUP($B680,#REF!,5,0),"")))</f>
        <v>H</v>
      </c>
      <c r="F680" s="284">
        <v>0.5</v>
      </c>
      <c r="G680" s="285">
        <f>IF($B680="",IFERROR(VLOOKUP($A680,SERVIÇOS!$A:$F,6,0),IFERROR(VLOOKUP($A680,$C:$J,8,0),"")),IFERROR(VLOOKUP($B680,INSUMOS!$A:$D,4,0),IFERROR(VLOOKUP($B680,#REF!,9,0),"")))</f>
        <v>19.78</v>
      </c>
      <c r="H680" s="286">
        <f>ROUND(IF($B680="",IFERROR(VLOOKUP($A680,SERVIÇOS!$A:$F,4,0),IFERROR(VLOOKUP($A680,$C:$J,6,0),)),IFERROR(VLOOKUP($B680,INSUMOS!$A:$D,4,0),IFERROR(VLOOKUP($B680,#REF!,9,0),)))*$F680,2)</f>
        <v>3.26</v>
      </c>
      <c r="I680" s="286">
        <f>ROUND(IF($B680="",IFERROR(VLOOKUP($A680,SERVIÇOS!$A:$F,5,0),IFERROR(VLOOKUP($A680,$C:$J,7,0),)),0)*$F680,2)</f>
        <v>6.63</v>
      </c>
      <c r="J680" s="287">
        <f t="shared" si="18"/>
        <v>9.89</v>
      </c>
      <c r="K680" s="288"/>
    </row>
    <row r="681" spans="1:11">
      <c r="A681" s="279">
        <v>88309</v>
      </c>
      <c r="B681" s="280"/>
      <c r="C681" s="281"/>
      <c r="D681" s="282" t="str">
        <f>IF($B681="",IFERROR(VLOOKUP($A681,SERVIÇOS!$A:$F,2,0),IFERROR(VLOOKUP($A681,$C:$J,2,0),"")),IFERROR(VLOOKUP($B681,INSUMOS!$A:$D,2,0),IFERROR(VLOOKUP($B681,#REF!,2,0),"")))</f>
        <v>PEDREIRO COM ENCARGOS COMPLEMENTARES</v>
      </c>
      <c r="E681" s="283" t="str">
        <f>IF($B681="",IFERROR(VLOOKUP($A681,SERVIÇOS!$A:$F,3,0),IFERROR(VLOOKUP($A681,$C:$J,3,0),"")),IFERROR(VLOOKUP($B681,INSUMOS!$A:$D,3,0),IFERROR(VLOOKUP($B681,#REF!,5,0),"")))</f>
        <v>H</v>
      </c>
      <c r="F681" s="284">
        <v>0.5</v>
      </c>
      <c r="G681" s="285">
        <f>IF($B681="",IFERROR(VLOOKUP($A681,SERVIÇOS!$A:$F,6,0),IFERROR(VLOOKUP($A681,$C:$J,8,0),"")),IFERROR(VLOOKUP($B681,INSUMOS!$A:$D,4,0),IFERROR(VLOOKUP($B681,#REF!,9,0),"")))</f>
        <v>25.41</v>
      </c>
      <c r="H681" s="286">
        <f>ROUND(IF($B681="",IFERROR(VLOOKUP($A681,SERVIÇOS!$A:$F,4,0),IFERROR(VLOOKUP($A681,$C:$J,6,0),)),IFERROR(VLOOKUP($B681,INSUMOS!$A:$D,4,0),IFERROR(VLOOKUP($B681,#REF!,9,0),)))*$F681,2)</f>
        <v>3.32</v>
      </c>
      <c r="I681" s="286">
        <f>ROUND(IF($B681="",IFERROR(VLOOKUP($A681,SERVIÇOS!$A:$F,5,0),IFERROR(VLOOKUP($A681,$C:$J,7,0),)),0)*$F681,2)</f>
        <v>9.39</v>
      </c>
      <c r="J681" s="287">
        <f t="shared" si="18"/>
        <v>12.71</v>
      </c>
      <c r="K681" s="288"/>
    </row>
    <row r="682" spans="1:11" ht="30">
      <c r="A682" s="279"/>
      <c r="B682" s="280">
        <v>11687</v>
      </c>
      <c r="C682" s="281"/>
      <c r="D682" s="282" t="str">
        <f>IF($B682="",IFERROR(VLOOKUP($A682,SERVIÇOS!$A:$F,2,0),IFERROR(VLOOKUP($A682,$C:$J,2,0),"")),IFERROR(VLOOKUP($B682,INSUMOS!$A:$D,2,0),IFERROR(VLOOKUP($B682,#REF!,2,0),"")))</f>
        <v>BANCADA/TAMPO ACO INOX (AISI 304), LARGURA 60 CM, COM RODABANCA (NAO INCLUI PES DE APOIO)</v>
      </c>
      <c r="E682" s="283" t="str">
        <f>IF($B682="",IFERROR(VLOOKUP($A682,SERVIÇOS!$A:$F,3,0),IFERROR(VLOOKUP($A682,$C:$J,3,0),"")),IFERROR(VLOOKUP($B682,INSUMOS!$A:$D,3,0),IFERROR(VLOOKUP($B682,#REF!,5,0),"")))</f>
        <v xml:space="preserve">M     </v>
      </c>
      <c r="F682" s="284">
        <v>1</v>
      </c>
      <c r="G682" s="285">
        <f>IF($B682="",IFERROR(VLOOKUP($A682,SERVIÇOS!$A:$F,6,0),IFERROR(VLOOKUP($A682,$C:$J,8,0),"")),IFERROR(VLOOKUP($B682,INSUMOS!$A:$D,4,0),IFERROR(VLOOKUP($B682,#REF!,9,0),"")))</f>
        <v>1164.2</v>
      </c>
      <c r="H682" s="286">
        <f>ROUND(IF($B682="",IFERROR(VLOOKUP($A682,SERVIÇOS!$A:$F,4,0),IFERROR(VLOOKUP($A682,$C:$J,6,0),)),IFERROR(VLOOKUP($B682,INSUMOS!$A:$D,4,0),IFERROR(VLOOKUP($B682,#REF!,9,0),)))*$F682,2)</f>
        <v>1164.2</v>
      </c>
      <c r="I682" s="286">
        <f>ROUND(IF($B682="",IFERROR(VLOOKUP($A682,SERVIÇOS!$A:$F,5,0),IFERROR(VLOOKUP($A682,$C:$J,7,0),)),0)*$F682,2)</f>
        <v>0</v>
      </c>
      <c r="J682" s="287">
        <f t="shared" si="18"/>
        <v>1164.2</v>
      </c>
      <c r="K682" s="288"/>
    </row>
    <row r="683" spans="1:11" s="3" customFormat="1" ht="31.5">
      <c r="A683" s="271"/>
      <c r="B683" s="271"/>
      <c r="C683" s="272" t="s">
        <v>602</v>
      </c>
      <c r="D683" s="273" t="s">
        <v>828</v>
      </c>
      <c r="E683" s="274" t="s">
        <v>727</v>
      </c>
      <c r="F683" s="275"/>
      <c r="G683" s="276"/>
      <c r="H683" s="277">
        <f>ROUND(SUM(H684:H690),2)</f>
        <v>609.39</v>
      </c>
      <c r="I683" s="277">
        <f>ROUND(SUM(I684:I690),2)</f>
        <v>89.64</v>
      </c>
      <c r="J683" s="277">
        <f t="shared" si="18"/>
        <v>699.03</v>
      </c>
      <c r="K683" s="290"/>
    </row>
    <row r="684" spans="1:11" ht="30">
      <c r="A684" s="279">
        <v>88248</v>
      </c>
      <c r="B684" s="280"/>
      <c r="C684" s="281"/>
      <c r="D684" s="282" t="str">
        <f>IF($B684="",IFERROR(VLOOKUP($A684,SERVIÇOS!$A:$F,2,0),IFERROR(VLOOKUP($A684,$C:$J,2,0),"")),IFERROR(VLOOKUP($B684,INSUMOS!$A:$D,2,0),IFERROR(VLOOKUP($B684,#REF!,2,0),"")))</f>
        <v>AUXILIAR DE ENCANADOR OU BOMBEIRO HIDRÁULICO COM ENCARGOS COMPLEMENTARES</v>
      </c>
      <c r="E684" s="283" t="str">
        <f>IF($B684="",IFERROR(VLOOKUP($A684,SERVIÇOS!$A:$F,3,0),IFERROR(VLOOKUP($A684,$C:$J,3,0),"")),IFERROR(VLOOKUP($B684,INSUMOS!$A:$D,3,0),IFERROR(VLOOKUP($B684,#REF!,5,0),"")))</f>
        <v>H</v>
      </c>
      <c r="F684" s="284">
        <v>1</v>
      </c>
      <c r="G684" s="285">
        <f>IF($B684="",IFERROR(VLOOKUP($A684,SERVIÇOS!$A:$F,6,0),IFERROR(VLOOKUP($A684,$C:$J,8,0),"")),IFERROR(VLOOKUP($B684,INSUMOS!$A:$D,4,0),IFERROR(VLOOKUP($B684,#REF!,9,0),"")))</f>
        <v>19.329999999999998</v>
      </c>
      <c r="H684" s="286">
        <f>ROUND(IF($B684="",IFERROR(VLOOKUP($A684,SERVIÇOS!$A:$F,4,0),IFERROR(VLOOKUP($A684,$C:$J,6,0),)),IFERROR(VLOOKUP($B684,INSUMOS!$A:$D,4,0),IFERROR(VLOOKUP($B684,#REF!,9,0),)))*$F684,2)</f>
        <v>6.07</v>
      </c>
      <c r="I684" s="286">
        <f>ROUND(IF($B684="",IFERROR(VLOOKUP($A684,SERVIÇOS!$A:$F,5,0),IFERROR(VLOOKUP($A684,$C:$J,7,0),)),0)*$F684,2)</f>
        <v>13.26</v>
      </c>
      <c r="J684" s="287">
        <f t="shared" si="18"/>
        <v>19.329999999999998</v>
      </c>
      <c r="K684" s="288"/>
    </row>
    <row r="685" spans="1:11">
      <c r="A685" s="279">
        <v>88267</v>
      </c>
      <c r="B685" s="280"/>
      <c r="C685" s="281"/>
      <c r="D685" s="282" t="str">
        <f>IF($B685="",IFERROR(VLOOKUP($A685,SERVIÇOS!$A:$F,2,0),IFERROR(VLOOKUP($A685,$C:$J,2,0),"")),IFERROR(VLOOKUP($B685,INSUMOS!$A:$D,2,0),IFERROR(VLOOKUP($B685,#REF!,2,0),"")))</f>
        <v>ENCANADOR OU BOMBEIRO HIDRÁULICO COM ENCARGOS COMPLEMENTARES</v>
      </c>
      <c r="E685" s="283" t="str">
        <f>IF($B685="",IFERROR(VLOOKUP($A685,SERVIÇOS!$A:$F,3,0),IFERROR(VLOOKUP($A685,$C:$J,3,0),"")),IFERROR(VLOOKUP($B685,INSUMOS!$A:$D,3,0),IFERROR(VLOOKUP($B685,#REF!,5,0),"")))</f>
        <v>H</v>
      </c>
      <c r="F685" s="284">
        <v>1</v>
      </c>
      <c r="G685" s="285">
        <f>IF($B685="",IFERROR(VLOOKUP($A685,SERVIÇOS!$A:$F,6,0),IFERROR(VLOOKUP($A685,$C:$J,8,0),"")),IFERROR(VLOOKUP($B685,INSUMOS!$A:$D,4,0),IFERROR(VLOOKUP($B685,#REF!,9,0),"")))</f>
        <v>24.79</v>
      </c>
      <c r="H685" s="286">
        <f>ROUND(IF($B685="",IFERROR(VLOOKUP($A685,SERVIÇOS!$A:$F,4,0),IFERROR(VLOOKUP($A685,$C:$J,6,0),)),IFERROR(VLOOKUP($B685,INSUMOS!$A:$D,4,0),IFERROR(VLOOKUP($B685,#REF!,9,0),)))*$F685,2)</f>
        <v>6.07</v>
      </c>
      <c r="I685" s="286">
        <f>ROUND(IF($B685="",IFERROR(VLOOKUP($A685,SERVIÇOS!$A:$F,5,0),IFERROR(VLOOKUP($A685,$C:$J,7,0),)),0)*$F685,2)</f>
        <v>18.72</v>
      </c>
      <c r="J685" s="287">
        <f t="shared" si="18"/>
        <v>24.79</v>
      </c>
      <c r="K685" s="288"/>
    </row>
    <row r="686" spans="1:11">
      <c r="A686" s="279">
        <v>88309</v>
      </c>
      <c r="B686" s="280"/>
      <c r="C686" s="281"/>
      <c r="D686" s="282" t="str">
        <f>IF($B686="",IFERROR(VLOOKUP($A686,SERVIÇOS!$A:$F,2,0),IFERROR(VLOOKUP($A686,$C:$J,2,0),"")),IFERROR(VLOOKUP($B686,INSUMOS!$A:$D,2,0),IFERROR(VLOOKUP($B686,#REF!,2,0),"")))</f>
        <v>PEDREIRO COM ENCARGOS COMPLEMENTARES</v>
      </c>
      <c r="E686" s="283" t="str">
        <f>IF($B686="",IFERROR(VLOOKUP($A686,SERVIÇOS!$A:$F,3,0),IFERROR(VLOOKUP($A686,$C:$J,3,0),"")),IFERROR(VLOOKUP($B686,INSUMOS!$A:$D,3,0),IFERROR(VLOOKUP($B686,#REF!,5,0),"")))</f>
        <v>H</v>
      </c>
      <c r="F686" s="284">
        <v>1.8</v>
      </c>
      <c r="G686" s="285">
        <f>IF($B686="",IFERROR(VLOOKUP($A686,SERVIÇOS!$A:$F,6,0),IFERROR(VLOOKUP($A686,$C:$J,8,0),"")),IFERROR(VLOOKUP($B686,INSUMOS!$A:$D,4,0),IFERROR(VLOOKUP($B686,#REF!,9,0),"")))</f>
        <v>25.41</v>
      </c>
      <c r="H686" s="286">
        <f>ROUND(IF($B686="",IFERROR(VLOOKUP($A686,SERVIÇOS!$A:$F,4,0),IFERROR(VLOOKUP($A686,$C:$J,6,0),)),IFERROR(VLOOKUP($B686,INSUMOS!$A:$D,4,0),IFERROR(VLOOKUP($B686,#REF!,9,0),)))*$F686,2)</f>
        <v>11.95</v>
      </c>
      <c r="I686" s="286">
        <f>ROUND(IF($B686="",IFERROR(VLOOKUP($A686,SERVIÇOS!$A:$F,5,0),IFERROR(VLOOKUP($A686,$C:$J,7,0),)),0)*$F686,2)</f>
        <v>33.79</v>
      </c>
      <c r="J686" s="287">
        <f t="shared" si="18"/>
        <v>45.739999999999995</v>
      </c>
      <c r="K686" s="288"/>
    </row>
    <row r="687" spans="1:11">
      <c r="A687" s="279">
        <v>88316</v>
      </c>
      <c r="B687" s="280"/>
      <c r="C687" s="281"/>
      <c r="D687" s="282" t="str">
        <f>IF($B687="",IFERROR(VLOOKUP($A687,SERVIÇOS!$A:$F,2,0),IFERROR(VLOOKUP($A687,$C:$J,2,0),"")),IFERROR(VLOOKUP($B687,INSUMOS!$A:$D,2,0),IFERROR(VLOOKUP($B687,#REF!,2,0),"")))</f>
        <v>SERVENTE COM ENCARGOS COMPLEMENTARES</v>
      </c>
      <c r="E687" s="283" t="str">
        <f>IF($B687="",IFERROR(VLOOKUP($A687,SERVIÇOS!$A:$F,3,0),IFERROR(VLOOKUP($A687,$C:$J,3,0),"")),IFERROR(VLOOKUP($B687,INSUMOS!$A:$D,3,0),IFERROR(VLOOKUP($B687,#REF!,5,0),"")))</f>
        <v>H</v>
      </c>
      <c r="F687" s="284">
        <v>1.8</v>
      </c>
      <c r="G687" s="285">
        <f>IF($B687="",IFERROR(VLOOKUP($A687,SERVIÇOS!$A:$F,6,0),IFERROR(VLOOKUP($A687,$C:$J,8,0),"")),IFERROR(VLOOKUP($B687,INSUMOS!$A:$D,4,0),IFERROR(VLOOKUP($B687,#REF!,9,0),"")))</f>
        <v>19.78</v>
      </c>
      <c r="H687" s="286">
        <f>ROUND(IF($B687="",IFERROR(VLOOKUP($A687,SERVIÇOS!$A:$F,4,0),IFERROR(VLOOKUP($A687,$C:$J,6,0),)),IFERROR(VLOOKUP($B687,INSUMOS!$A:$D,4,0),IFERROR(VLOOKUP($B687,#REF!,9,0),)))*$F687,2)</f>
        <v>11.74</v>
      </c>
      <c r="I687" s="286">
        <f>ROUND(IF($B687="",IFERROR(VLOOKUP($A687,SERVIÇOS!$A:$F,5,0),IFERROR(VLOOKUP($A687,$C:$J,7,0),)),0)*$F687,2)</f>
        <v>23.87</v>
      </c>
      <c r="J687" s="287">
        <f t="shared" si="18"/>
        <v>35.61</v>
      </c>
      <c r="K687" s="288"/>
    </row>
    <row r="688" spans="1:11">
      <c r="A688" s="279"/>
      <c r="B688" s="280">
        <v>6150</v>
      </c>
      <c r="C688" s="281"/>
      <c r="D688" s="282" t="str">
        <f>IF($B688="",IFERROR(VLOOKUP($A688,SERVIÇOS!$A:$F,2,0),IFERROR(VLOOKUP($A688,$C:$J,2,0),"")),IFERROR(VLOOKUP($B688,INSUMOS!$A:$D,2,0),IFERROR(VLOOKUP($B688,#REF!,2,0),"")))</f>
        <v>SIFAO EM METAL CROMADO PARA PIA AMERICANA, 1.1/2 X 2 "</v>
      </c>
      <c r="E688" s="283" t="str">
        <f>IF($B688="",IFERROR(VLOOKUP($A688,SERVIÇOS!$A:$F,3,0),IFERROR(VLOOKUP($A688,$C:$J,3,0),"")),IFERROR(VLOOKUP($B688,INSUMOS!$A:$D,3,0),IFERROR(VLOOKUP($B688,#REF!,5,0),"")))</f>
        <v xml:space="preserve">UN    </v>
      </c>
      <c r="F688" s="284">
        <v>0.5</v>
      </c>
      <c r="G688" s="285">
        <f>IF($B688="",IFERROR(VLOOKUP($A688,SERVIÇOS!$A:$F,6,0),IFERROR(VLOOKUP($A688,$C:$J,8,0),"")),IFERROR(VLOOKUP($B688,INSUMOS!$A:$D,4,0),IFERROR(VLOOKUP($B688,#REF!,9,0),"")))</f>
        <v>446.74</v>
      </c>
      <c r="H688" s="286">
        <f>ROUND(IF($B688="",IFERROR(VLOOKUP($A688,SERVIÇOS!$A:$F,4,0),IFERROR(VLOOKUP($A688,$C:$J,6,0),)),IFERROR(VLOOKUP($B688,INSUMOS!$A:$D,4,0),IFERROR(VLOOKUP($B688,#REF!,9,0),)))*$F688,2)</f>
        <v>223.37</v>
      </c>
      <c r="I688" s="286">
        <f>ROUND(IF($B688="",IFERROR(VLOOKUP($A688,SERVIÇOS!$A:$F,5,0),IFERROR(VLOOKUP($A688,$C:$J,7,0),)),0)*$F688,2)</f>
        <v>0</v>
      </c>
      <c r="J688" s="287">
        <f t="shared" si="18"/>
        <v>223.37</v>
      </c>
      <c r="K688" s="288"/>
    </row>
    <row r="689" spans="1:11">
      <c r="A689" s="279"/>
      <c r="B689" s="280">
        <v>6157</v>
      </c>
      <c r="C689" s="281"/>
      <c r="D689" s="282" t="str">
        <f>IF($B689="",IFERROR(VLOOKUP($A689,SERVIÇOS!$A:$F,2,0),IFERROR(VLOOKUP($A689,$C:$J,2,0),"")),IFERROR(VLOOKUP($B689,INSUMOS!$A:$D,2,0),IFERROR(VLOOKUP($B689,#REF!,2,0),"")))</f>
        <v>VALVULA EM METAL CROMADO PARA PIA AMERICANA 3.1/2 X 1.1/2 "</v>
      </c>
      <c r="E689" s="283" t="str">
        <f>IF($B689="",IFERROR(VLOOKUP($A689,SERVIÇOS!$A:$F,3,0),IFERROR(VLOOKUP($A689,$C:$J,3,0),"")),IFERROR(VLOOKUP($B689,INSUMOS!$A:$D,3,0),IFERROR(VLOOKUP($B689,#REF!,5,0),"")))</f>
        <v xml:space="preserve">UN    </v>
      </c>
      <c r="F689" s="284">
        <v>0.5</v>
      </c>
      <c r="G689" s="285">
        <f>IF($B689="",IFERROR(VLOOKUP($A689,SERVIÇOS!$A:$F,6,0),IFERROR(VLOOKUP($A689,$C:$J,8,0),"")),IFERROR(VLOOKUP($B689,INSUMOS!$A:$D,4,0),IFERROR(VLOOKUP($B689,#REF!,9,0),"")))</f>
        <v>119.93</v>
      </c>
      <c r="H689" s="286">
        <f>ROUND(IF($B689="",IFERROR(VLOOKUP($A689,SERVIÇOS!$A:$F,4,0),IFERROR(VLOOKUP($A689,$C:$J,6,0),)),IFERROR(VLOOKUP($B689,INSUMOS!$A:$D,4,0),IFERROR(VLOOKUP($B689,#REF!,9,0),)))*$F689,2)</f>
        <v>59.97</v>
      </c>
      <c r="I689" s="286">
        <f>ROUND(IF($B689="",IFERROR(VLOOKUP($A689,SERVIÇOS!$A:$F,5,0),IFERROR(VLOOKUP($A689,$C:$J,7,0),)),0)*$F689,2)</f>
        <v>0</v>
      </c>
      <c r="J689" s="287">
        <f t="shared" si="18"/>
        <v>59.97</v>
      </c>
      <c r="K689" s="288"/>
    </row>
    <row r="690" spans="1:11" ht="30">
      <c r="A690" s="279"/>
      <c r="B690" s="280">
        <v>1749</v>
      </c>
      <c r="C690" s="281"/>
      <c r="D690" s="282" t="str">
        <f>IF($B690="",IFERROR(VLOOKUP($A690,SERVIÇOS!$A:$F,2,0),IFERROR(VLOOKUP($A690,$C:$J,2,0),"")),IFERROR(VLOOKUP($B690,INSUMOS!$A:$D,2,0),IFERROR(VLOOKUP($B690,#REF!,2,0),"")))</f>
        <v>BANCADA/BANCA/PIA DE ACO INOXIDAVEL (AISI 430) COM 1 CUBA CENTRAL, COM VALVULA, ESCORREDOR DUPLO, DE *0,55 X 1,80* M</v>
      </c>
      <c r="E690" s="283" t="str">
        <f>IF($B690="",IFERROR(VLOOKUP($A690,SERVIÇOS!$A:$F,3,0),IFERROR(VLOOKUP($A690,$C:$J,3,0),"")),IFERROR(VLOOKUP($B690,INSUMOS!$A:$D,3,0),IFERROR(VLOOKUP($B690,#REF!,5,0),"")))</f>
        <v xml:space="preserve">UN    </v>
      </c>
      <c r="F690" s="284">
        <v>0.56000000000000005</v>
      </c>
      <c r="G690" s="285">
        <f>IF($B690="",IFERROR(VLOOKUP($A690,SERVIÇOS!$A:$F,6,0),IFERROR(VLOOKUP($A690,$C:$J,8,0),"")),IFERROR(VLOOKUP($B690,INSUMOS!$A:$D,4,0),IFERROR(VLOOKUP($B690,#REF!,9,0),"")))</f>
        <v>518.25</v>
      </c>
      <c r="H690" s="286">
        <f>ROUND(IF($B690="",IFERROR(VLOOKUP($A690,SERVIÇOS!$A:$F,4,0),IFERROR(VLOOKUP($A690,$C:$J,6,0),)),IFERROR(VLOOKUP($B690,INSUMOS!$A:$D,4,0),IFERROR(VLOOKUP($B690,#REF!,9,0),)))*$F690,2)</f>
        <v>290.22000000000003</v>
      </c>
      <c r="I690" s="286">
        <f>ROUND(IF($B690="",IFERROR(VLOOKUP($A690,SERVIÇOS!$A:$F,5,0),IFERROR(VLOOKUP($A690,$C:$J,7,0),)),0)*$F690,2)</f>
        <v>0</v>
      </c>
      <c r="J690" s="287">
        <f t="shared" si="18"/>
        <v>290.22000000000003</v>
      </c>
      <c r="K690" s="288"/>
    </row>
    <row r="691" spans="1:11" s="3" customFormat="1" ht="31.5">
      <c r="A691" s="271"/>
      <c r="B691" s="271"/>
      <c r="C691" s="272" t="s">
        <v>604</v>
      </c>
      <c r="D691" s="273" t="s">
        <v>829</v>
      </c>
      <c r="E691" s="274" t="s">
        <v>727</v>
      </c>
      <c r="F691" s="275"/>
      <c r="G691" s="276"/>
      <c r="H691" s="277">
        <f>ROUND(SUM(H692:H698),2)</f>
        <v>741.85</v>
      </c>
      <c r="I691" s="277">
        <f>ROUND(SUM(I692:I698),2)</f>
        <v>96.02</v>
      </c>
      <c r="J691" s="277">
        <f t="shared" si="18"/>
        <v>837.87</v>
      </c>
      <c r="K691" s="290"/>
    </row>
    <row r="692" spans="1:11" ht="30">
      <c r="A692" s="279">
        <v>88248</v>
      </c>
      <c r="B692" s="280"/>
      <c r="C692" s="281"/>
      <c r="D692" s="282" t="str">
        <f>IF($B692="",IFERROR(VLOOKUP($A692,SERVIÇOS!$A:$F,2,0),IFERROR(VLOOKUP($A692,$C:$J,2,0),"")),IFERROR(VLOOKUP($B692,INSUMOS!$A:$D,2,0),IFERROR(VLOOKUP($B692,#REF!,2,0),"")))</f>
        <v>AUXILIAR DE ENCANADOR OU BOMBEIRO HIDRÁULICO COM ENCARGOS COMPLEMENTARES</v>
      </c>
      <c r="E692" s="283" t="str">
        <f>IF($B692="",IFERROR(VLOOKUP($A692,SERVIÇOS!$A:$F,3,0),IFERROR(VLOOKUP($A692,$C:$J,3,0),"")),IFERROR(VLOOKUP($B692,INSUMOS!$A:$D,3,0),IFERROR(VLOOKUP($B692,#REF!,5,0),"")))</f>
        <v>H</v>
      </c>
      <c r="F692" s="284">
        <v>1.5</v>
      </c>
      <c r="G692" s="285">
        <f>IF($B692="",IFERROR(VLOOKUP($A692,SERVIÇOS!$A:$F,6,0),IFERROR(VLOOKUP($A692,$C:$J,8,0),"")),IFERROR(VLOOKUP($B692,INSUMOS!$A:$D,4,0),IFERROR(VLOOKUP($B692,#REF!,9,0),"")))</f>
        <v>19.329999999999998</v>
      </c>
      <c r="H692" s="286">
        <f>ROUND(IF($B692="",IFERROR(VLOOKUP($A692,SERVIÇOS!$A:$F,4,0),IFERROR(VLOOKUP($A692,$C:$J,6,0),)),IFERROR(VLOOKUP($B692,INSUMOS!$A:$D,4,0),IFERROR(VLOOKUP($B692,#REF!,9,0),)))*$F692,2)</f>
        <v>9.11</v>
      </c>
      <c r="I692" s="286">
        <f>ROUND(IF($B692="",IFERROR(VLOOKUP($A692,SERVIÇOS!$A:$F,5,0),IFERROR(VLOOKUP($A692,$C:$J,7,0),)),0)*$F692,2)</f>
        <v>19.89</v>
      </c>
      <c r="J692" s="287">
        <f t="shared" si="18"/>
        <v>29</v>
      </c>
      <c r="K692" s="288"/>
    </row>
    <row r="693" spans="1:11">
      <c r="A693" s="279">
        <v>88267</v>
      </c>
      <c r="B693" s="280"/>
      <c r="C693" s="281"/>
      <c r="D693" s="282" t="str">
        <f>IF($B693="",IFERROR(VLOOKUP($A693,SERVIÇOS!$A:$F,2,0),IFERROR(VLOOKUP($A693,$C:$J,2,0),"")),IFERROR(VLOOKUP($B693,INSUMOS!$A:$D,2,0),IFERROR(VLOOKUP($B693,#REF!,2,0),"")))</f>
        <v>ENCANADOR OU BOMBEIRO HIDRÁULICO COM ENCARGOS COMPLEMENTARES</v>
      </c>
      <c r="E693" s="283" t="str">
        <f>IF($B693="",IFERROR(VLOOKUP($A693,SERVIÇOS!$A:$F,3,0),IFERROR(VLOOKUP($A693,$C:$J,3,0),"")),IFERROR(VLOOKUP($B693,INSUMOS!$A:$D,3,0),IFERROR(VLOOKUP($B693,#REF!,5,0),"")))</f>
        <v>H</v>
      </c>
      <c r="F693" s="284">
        <v>1.5</v>
      </c>
      <c r="G693" s="285">
        <f>IF($B693="",IFERROR(VLOOKUP($A693,SERVIÇOS!$A:$F,6,0),IFERROR(VLOOKUP($A693,$C:$J,8,0),"")),IFERROR(VLOOKUP($B693,INSUMOS!$A:$D,4,0),IFERROR(VLOOKUP($B693,#REF!,9,0),"")))</f>
        <v>24.79</v>
      </c>
      <c r="H693" s="286">
        <f>ROUND(IF($B693="",IFERROR(VLOOKUP($A693,SERVIÇOS!$A:$F,4,0),IFERROR(VLOOKUP($A693,$C:$J,6,0),)),IFERROR(VLOOKUP($B693,INSUMOS!$A:$D,4,0),IFERROR(VLOOKUP($B693,#REF!,9,0),)))*$F693,2)</f>
        <v>9.11</v>
      </c>
      <c r="I693" s="286">
        <f>ROUND(IF($B693="",IFERROR(VLOOKUP($A693,SERVIÇOS!$A:$F,5,0),IFERROR(VLOOKUP($A693,$C:$J,7,0),)),0)*$F693,2)</f>
        <v>28.08</v>
      </c>
      <c r="J693" s="287">
        <f t="shared" si="18"/>
        <v>37.19</v>
      </c>
      <c r="K693" s="288"/>
    </row>
    <row r="694" spans="1:11">
      <c r="A694" s="279">
        <v>88309</v>
      </c>
      <c r="B694" s="280"/>
      <c r="C694" s="281"/>
      <c r="D694" s="282" t="str">
        <f>IF($B694="",IFERROR(VLOOKUP($A694,SERVIÇOS!$A:$F,2,0),IFERROR(VLOOKUP($A694,$C:$J,2,0),"")),IFERROR(VLOOKUP($B694,INSUMOS!$A:$D,2,0),IFERROR(VLOOKUP($B694,#REF!,2,0),"")))</f>
        <v>PEDREIRO COM ENCARGOS COMPLEMENTARES</v>
      </c>
      <c r="E694" s="283" t="str">
        <f>IF($B694="",IFERROR(VLOOKUP($A694,SERVIÇOS!$A:$F,3,0),IFERROR(VLOOKUP($A694,$C:$J,3,0),"")),IFERROR(VLOOKUP($B694,INSUMOS!$A:$D,3,0),IFERROR(VLOOKUP($B694,#REF!,5,0),"")))</f>
        <v>H</v>
      </c>
      <c r="F694" s="284">
        <v>1.5</v>
      </c>
      <c r="G694" s="285">
        <f>IF($B694="",IFERROR(VLOOKUP($A694,SERVIÇOS!$A:$F,6,0),IFERROR(VLOOKUP($A694,$C:$J,8,0),"")),IFERROR(VLOOKUP($B694,INSUMOS!$A:$D,4,0),IFERROR(VLOOKUP($B694,#REF!,9,0),"")))</f>
        <v>25.41</v>
      </c>
      <c r="H694" s="286">
        <f>ROUND(IF($B694="",IFERROR(VLOOKUP($A694,SERVIÇOS!$A:$F,4,0),IFERROR(VLOOKUP($A694,$C:$J,6,0),)),IFERROR(VLOOKUP($B694,INSUMOS!$A:$D,4,0),IFERROR(VLOOKUP($B694,#REF!,9,0),)))*$F694,2)</f>
        <v>9.9600000000000009</v>
      </c>
      <c r="I694" s="286">
        <f>ROUND(IF($B694="",IFERROR(VLOOKUP($A694,SERVIÇOS!$A:$F,5,0),IFERROR(VLOOKUP($A694,$C:$J,7,0),)),0)*$F694,2)</f>
        <v>28.16</v>
      </c>
      <c r="J694" s="287">
        <f t="shared" si="18"/>
        <v>38.120000000000005</v>
      </c>
      <c r="K694" s="288"/>
    </row>
    <row r="695" spans="1:11">
      <c r="A695" s="279">
        <v>88316</v>
      </c>
      <c r="B695" s="280"/>
      <c r="C695" s="281"/>
      <c r="D695" s="282" t="str">
        <f>IF($B695="",IFERROR(VLOOKUP($A695,SERVIÇOS!$A:$F,2,0),IFERROR(VLOOKUP($A695,$C:$J,2,0),"")),IFERROR(VLOOKUP($B695,INSUMOS!$A:$D,2,0),IFERROR(VLOOKUP($B695,#REF!,2,0),"")))</f>
        <v>SERVENTE COM ENCARGOS COMPLEMENTARES</v>
      </c>
      <c r="E695" s="283" t="str">
        <f>IF($B695="",IFERROR(VLOOKUP($A695,SERVIÇOS!$A:$F,3,0),IFERROR(VLOOKUP($A695,$C:$J,3,0),"")),IFERROR(VLOOKUP($B695,INSUMOS!$A:$D,3,0),IFERROR(VLOOKUP($B695,#REF!,5,0),"")))</f>
        <v>H</v>
      </c>
      <c r="F695" s="284">
        <v>1.5</v>
      </c>
      <c r="G695" s="285">
        <f>IF($B695="",IFERROR(VLOOKUP($A695,SERVIÇOS!$A:$F,6,0),IFERROR(VLOOKUP($A695,$C:$J,8,0),"")),IFERROR(VLOOKUP($B695,INSUMOS!$A:$D,4,0),IFERROR(VLOOKUP($B695,#REF!,9,0),"")))</f>
        <v>19.78</v>
      </c>
      <c r="H695" s="286">
        <f>ROUND(IF($B695="",IFERROR(VLOOKUP($A695,SERVIÇOS!$A:$F,4,0),IFERROR(VLOOKUP($A695,$C:$J,6,0),)),IFERROR(VLOOKUP($B695,INSUMOS!$A:$D,4,0),IFERROR(VLOOKUP($B695,#REF!,9,0),)))*$F695,2)</f>
        <v>9.7799999999999994</v>
      </c>
      <c r="I695" s="286">
        <f>ROUND(IF($B695="",IFERROR(VLOOKUP($A695,SERVIÇOS!$A:$F,5,0),IFERROR(VLOOKUP($A695,$C:$J,7,0),)),0)*$F695,2)</f>
        <v>19.89</v>
      </c>
      <c r="J695" s="287">
        <f t="shared" si="18"/>
        <v>29.67</v>
      </c>
      <c r="K695" s="288"/>
    </row>
    <row r="696" spans="1:11">
      <c r="A696" s="279"/>
      <c r="B696" s="280">
        <v>6150</v>
      </c>
      <c r="C696" s="281"/>
      <c r="D696" s="282" t="str">
        <f>IF($B696="",IFERROR(VLOOKUP($A696,SERVIÇOS!$A:$F,2,0),IFERROR(VLOOKUP($A696,$C:$J,2,0),"")),IFERROR(VLOOKUP($B696,INSUMOS!$A:$D,2,0),IFERROR(VLOOKUP($B696,#REF!,2,0),"")))</f>
        <v>SIFAO EM METAL CROMADO PARA PIA AMERICANA, 1.1/2 X 2 "</v>
      </c>
      <c r="E696" s="283" t="str">
        <f>IF($B696="",IFERROR(VLOOKUP($A696,SERVIÇOS!$A:$F,3,0),IFERROR(VLOOKUP($A696,$C:$J,3,0),"")),IFERROR(VLOOKUP($B696,INSUMOS!$A:$D,3,0),IFERROR(VLOOKUP($B696,#REF!,5,0),"")))</f>
        <v xml:space="preserve">UN    </v>
      </c>
      <c r="F696" s="284">
        <v>0.73</v>
      </c>
      <c r="G696" s="285">
        <f>IF($B696="",IFERROR(VLOOKUP($A696,SERVIÇOS!$A:$F,6,0),IFERROR(VLOOKUP($A696,$C:$J,8,0),"")),IFERROR(VLOOKUP($B696,INSUMOS!$A:$D,4,0),IFERROR(VLOOKUP($B696,#REF!,9,0),"")))</f>
        <v>446.74</v>
      </c>
      <c r="H696" s="286">
        <f>ROUND(IF($B696="",IFERROR(VLOOKUP($A696,SERVIÇOS!$A:$F,4,0),IFERROR(VLOOKUP($A696,$C:$J,6,0),)),IFERROR(VLOOKUP($B696,INSUMOS!$A:$D,4,0),IFERROR(VLOOKUP($B696,#REF!,9,0),)))*$F696,2)</f>
        <v>326.12</v>
      </c>
      <c r="I696" s="286">
        <f>ROUND(IF($B696="",IFERROR(VLOOKUP($A696,SERVIÇOS!$A:$F,5,0),IFERROR(VLOOKUP($A696,$C:$J,7,0),)),0)*$F696,2)</f>
        <v>0</v>
      </c>
      <c r="J696" s="287">
        <f t="shared" si="18"/>
        <v>326.12</v>
      </c>
      <c r="K696" s="288"/>
    </row>
    <row r="697" spans="1:11">
      <c r="A697" s="279"/>
      <c r="B697" s="280">
        <v>6157</v>
      </c>
      <c r="C697" s="281"/>
      <c r="D697" s="282" t="str">
        <f>IF($B697="",IFERROR(VLOOKUP($A697,SERVIÇOS!$A:$F,2,0),IFERROR(VLOOKUP($A697,$C:$J,2,0),"")),IFERROR(VLOOKUP($B697,INSUMOS!$A:$D,2,0),IFERROR(VLOOKUP($B697,#REF!,2,0),"")))</f>
        <v>VALVULA EM METAL CROMADO PARA PIA AMERICANA 3.1/2 X 1.1/2 "</v>
      </c>
      <c r="E697" s="283" t="str">
        <f>IF($B697="",IFERROR(VLOOKUP($A697,SERVIÇOS!$A:$F,3,0),IFERROR(VLOOKUP($A697,$C:$J,3,0),"")),IFERROR(VLOOKUP($B697,INSUMOS!$A:$D,3,0),IFERROR(VLOOKUP($B697,#REF!,5,0),"")))</f>
        <v xml:space="preserve">UN    </v>
      </c>
      <c r="F697" s="284">
        <v>0.73</v>
      </c>
      <c r="G697" s="285">
        <f>IF($B697="",IFERROR(VLOOKUP($A697,SERVIÇOS!$A:$F,6,0),IFERROR(VLOOKUP($A697,$C:$J,8,0),"")),IFERROR(VLOOKUP($B697,INSUMOS!$A:$D,4,0),IFERROR(VLOOKUP($B697,#REF!,9,0),"")))</f>
        <v>119.93</v>
      </c>
      <c r="H697" s="286">
        <f>ROUND(IF($B697="",IFERROR(VLOOKUP($A697,SERVIÇOS!$A:$F,4,0),IFERROR(VLOOKUP($A697,$C:$J,6,0),)),IFERROR(VLOOKUP($B697,INSUMOS!$A:$D,4,0),IFERROR(VLOOKUP($B697,#REF!,9,0),)))*$F697,2)</f>
        <v>87.55</v>
      </c>
      <c r="I697" s="286">
        <f>ROUND(IF($B697="",IFERROR(VLOOKUP($A697,SERVIÇOS!$A:$F,5,0),IFERROR(VLOOKUP($A697,$C:$J,7,0),)),0)*$F697,2)</f>
        <v>0</v>
      </c>
      <c r="J697" s="287">
        <f t="shared" si="18"/>
        <v>87.55</v>
      </c>
      <c r="K697" s="288"/>
    </row>
    <row r="698" spans="1:11" ht="30">
      <c r="A698" s="279"/>
      <c r="B698" s="280">
        <v>1749</v>
      </c>
      <c r="C698" s="281"/>
      <c r="D698" s="282" t="str">
        <f>IF($B698="",IFERROR(VLOOKUP($A698,SERVIÇOS!$A:$F,2,0),IFERROR(VLOOKUP($A698,$C:$J,2,0),"")),IFERROR(VLOOKUP($B698,INSUMOS!$A:$D,2,0),IFERROR(VLOOKUP($B698,#REF!,2,0),"")))</f>
        <v>BANCADA/BANCA/PIA DE ACO INOXIDAVEL (AISI 430) COM 1 CUBA CENTRAL, COM VALVULA, ESCORREDOR DUPLO, DE *0,55 X 1,80* M</v>
      </c>
      <c r="E698" s="283" t="str">
        <f>IF($B698="",IFERROR(VLOOKUP($A698,SERVIÇOS!$A:$F,3,0),IFERROR(VLOOKUP($A698,$C:$J,3,0),"")),IFERROR(VLOOKUP($B698,INSUMOS!$A:$D,3,0),IFERROR(VLOOKUP($B698,#REF!,5,0),"")))</f>
        <v xml:space="preserve">UN    </v>
      </c>
      <c r="F698" s="284">
        <v>0.56000000000000005</v>
      </c>
      <c r="G698" s="285">
        <f>IF($B698="",IFERROR(VLOOKUP($A698,SERVIÇOS!$A:$F,6,0),IFERROR(VLOOKUP($A698,$C:$J,8,0),"")),IFERROR(VLOOKUP($B698,INSUMOS!$A:$D,4,0),IFERROR(VLOOKUP($B698,#REF!,9,0),"")))</f>
        <v>518.25</v>
      </c>
      <c r="H698" s="286">
        <f>ROUND(IF($B698="",IFERROR(VLOOKUP($A698,SERVIÇOS!$A:$F,4,0),IFERROR(VLOOKUP($A698,$C:$J,6,0),)),IFERROR(VLOOKUP($B698,INSUMOS!$A:$D,4,0),IFERROR(VLOOKUP($B698,#REF!,9,0),)))*$F698,2)</f>
        <v>290.22000000000003</v>
      </c>
      <c r="I698" s="286">
        <f>ROUND(IF($B698="",IFERROR(VLOOKUP($A698,SERVIÇOS!$A:$F,5,0),IFERROR(VLOOKUP($A698,$C:$J,7,0),)),0)*$F698,2)</f>
        <v>0</v>
      </c>
      <c r="J698" s="287">
        <f t="shared" si="18"/>
        <v>290.22000000000003</v>
      </c>
      <c r="K698" s="288"/>
    </row>
    <row r="699" spans="1:11" s="3" customFormat="1" ht="31.5">
      <c r="A699" s="271"/>
      <c r="B699" s="271"/>
      <c r="C699" s="272" t="s">
        <v>606</v>
      </c>
      <c r="D699" s="273" t="s">
        <v>830</v>
      </c>
      <c r="E699" s="274" t="s">
        <v>709</v>
      </c>
      <c r="F699" s="275"/>
      <c r="G699" s="276"/>
      <c r="H699" s="277">
        <f>ROUND(SUM(H700:H706),2)</f>
        <v>893.05</v>
      </c>
      <c r="I699" s="277">
        <f>ROUND(SUM(I700:I706),2)</f>
        <v>96.04</v>
      </c>
      <c r="J699" s="277">
        <f t="shared" si="18"/>
        <v>989.08999999999992</v>
      </c>
      <c r="K699" s="290"/>
    </row>
    <row r="700" spans="1:11" ht="30">
      <c r="A700" s="279">
        <v>88248</v>
      </c>
      <c r="B700" s="280"/>
      <c r="C700" s="281"/>
      <c r="D700" s="282" t="str">
        <f>IF($B700="",IFERROR(VLOOKUP($A700,SERVIÇOS!$A:$F,2,0),IFERROR(VLOOKUP($A700,$C:$J,2,0),"")),IFERROR(VLOOKUP($B700,INSUMOS!$A:$D,2,0),IFERROR(VLOOKUP($B700,#REF!,2,0),"")))</f>
        <v>AUXILIAR DE ENCANADOR OU BOMBEIRO HIDRÁULICO COM ENCARGOS COMPLEMENTARES</v>
      </c>
      <c r="E700" s="283" t="str">
        <f>IF($B700="",IFERROR(VLOOKUP($A700,SERVIÇOS!$A:$F,3,0),IFERROR(VLOOKUP($A700,$C:$J,3,0),"")),IFERROR(VLOOKUP($B700,INSUMOS!$A:$D,3,0),IFERROR(VLOOKUP($B700,#REF!,5,0),"")))</f>
        <v>H</v>
      </c>
      <c r="F700" s="284">
        <v>1</v>
      </c>
      <c r="G700" s="285">
        <f>IF($B700="",IFERROR(VLOOKUP($A700,SERVIÇOS!$A:$F,6,0),IFERROR(VLOOKUP($A700,$C:$J,8,0),"")),IFERROR(VLOOKUP($B700,INSUMOS!$A:$D,4,0),IFERROR(VLOOKUP($B700,#REF!,9,0),"")))</f>
        <v>19.329999999999998</v>
      </c>
      <c r="H700" s="286">
        <f>ROUND(IF($B700="",IFERROR(VLOOKUP($A700,SERVIÇOS!$A:$F,4,0),IFERROR(VLOOKUP($A700,$C:$J,6,0),)),IFERROR(VLOOKUP($B700,INSUMOS!$A:$D,4,0),IFERROR(VLOOKUP($B700,#REF!,9,0),)))*$F700,2)</f>
        <v>6.07</v>
      </c>
      <c r="I700" s="286">
        <f>ROUND(IF($B700="",IFERROR(VLOOKUP($A700,SERVIÇOS!$A:$F,5,0),IFERROR(VLOOKUP($A700,$C:$J,7,0),)),0)*$F700,2)</f>
        <v>13.26</v>
      </c>
      <c r="J700" s="287">
        <f t="shared" si="18"/>
        <v>19.329999999999998</v>
      </c>
      <c r="K700" s="288"/>
    </row>
    <row r="701" spans="1:11">
      <c r="A701" s="279">
        <v>88267</v>
      </c>
      <c r="B701" s="280"/>
      <c r="C701" s="281"/>
      <c r="D701" s="282" t="str">
        <f>IF($B701="",IFERROR(VLOOKUP($A701,SERVIÇOS!$A:$F,2,0),IFERROR(VLOOKUP($A701,$C:$J,2,0),"")),IFERROR(VLOOKUP($B701,INSUMOS!$A:$D,2,0),IFERROR(VLOOKUP($B701,#REF!,2,0),"")))</f>
        <v>ENCANADOR OU BOMBEIRO HIDRÁULICO COM ENCARGOS COMPLEMENTARES</v>
      </c>
      <c r="E701" s="283" t="str">
        <f>IF($B701="",IFERROR(VLOOKUP($A701,SERVIÇOS!$A:$F,3,0),IFERROR(VLOOKUP($A701,$C:$J,3,0),"")),IFERROR(VLOOKUP($B701,INSUMOS!$A:$D,3,0),IFERROR(VLOOKUP($B701,#REF!,5,0),"")))</f>
        <v>H</v>
      </c>
      <c r="F701" s="284">
        <v>1</v>
      </c>
      <c r="G701" s="285">
        <f>IF($B701="",IFERROR(VLOOKUP($A701,SERVIÇOS!$A:$F,6,0),IFERROR(VLOOKUP($A701,$C:$J,8,0),"")),IFERROR(VLOOKUP($B701,INSUMOS!$A:$D,4,0),IFERROR(VLOOKUP($B701,#REF!,9,0),"")))</f>
        <v>24.79</v>
      </c>
      <c r="H701" s="286">
        <f>ROUND(IF($B701="",IFERROR(VLOOKUP($A701,SERVIÇOS!$A:$F,4,0),IFERROR(VLOOKUP($A701,$C:$J,6,0),)),IFERROR(VLOOKUP($B701,INSUMOS!$A:$D,4,0),IFERROR(VLOOKUP($B701,#REF!,9,0),)))*$F701,2)</f>
        <v>6.07</v>
      </c>
      <c r="I701" s="286">
        <f>ROUND(IF($B701="",IFERROR(VLOOKUP($A701,SERVIÇOS!$A:$F,5,0),IFERROR(VLOOKUP($A701,$C:$J,7,0),)),0)*$F701,2)</f>
        <v>18.72</v>
      </c>
      <c r="J701" s="287">
        <f t="shared" si="18"/>
        <v>24.79</v>
      </c>
      <c r="K701" s="288"/>
    </row>
    <row r="702" spans="1:11">
      <c r="A702" s="279">
        <v>88309</v>
      </c>
      <c r="B702" s="280"/>
      <c r="C702" s="281"/>
      <c r="D702" s="282" t="str">
        <f>IF($B702="",IFERROR(VLOOKUP($A702,SERVIÇOS!$A:$F,2,0),IFERROR(VLOOKUP($A702,$C:$J,2,0),"")),IFERROR(VLOOKUP($B702,INSUMOS!$A:$D,2,0),IFERROR(VLOOKUP($B702,#REF!,2,0),"")))</f>
        <v>PEDREIRO COM ENCARGOS COMPLEMENTARES</v>
      </c>
      <c r="E702" s="283" t="str">
        <f>IF($B702="",IFERROR(VLOOKUP($A702,SERVIÇOS!$A:$F,3,0),IFERROR(VLOOKUP($A702,$C:$J,3,0),"")),IFERROR(VLOOKUP($B702,INSUMOS!$A:$D,3,0),IFERROR(VLOOKUP($B702,#REF!,5,0),"")))</f>
        <v>H</v>
      </c>
      <c r="F702" s="284">
        <v>2</v>
      </c>
      <c r="G702" s="285">
        <f>IF($B702="",IFERROR(VLOOKUP($A702,SERVIÇOS!$A:$F,6,0),IFERROR(VLOOKUP($A702,$C:$J,8,0),"")),IFERROR(VLOOKUP($B702,INSUMOS!$A:$D,4,0),IFERROR(VLOOKUP($B702,#REF!,9,0),"")))</f>
        <v>25.41</v>
      </c>
      <c r="H702" s="286">
        <f>ROUND(IF($B702="",IFERROR(VLOOKUP($A702,SERVIÇOS!$A:$F,4,0),IFERROR(VLOOKUP($A702,$C:$J,6,0),)),IFERROR(VLOOKUP($B702,INSUMOS!$A:$D,4,0),IFERROR(VLOOKUP($B702,#REF!,9,0),)))*$F702,2)</f>
        <v>13.28</v>
      </c>
      <c r="I702" s="286">
        <f>ROUND(IF($B702="",IFERROR(VLOOKUP($A702,SERVIÇOS!$A:$F,5,0),IFERROR(VLOOKUP($A702,$C:$J,7,0),)),0)*$F702,2)</f>
        <v>37.54</v>
      </c>
      <c r="J702" s="287">
        <f t="shared" si="18"/>
        <v>50.82</v>
      </c>
      <c r="K702" s="288"/>
    </row>
    <row r="703" spans="1:11">
      <c r="A703" s="279">
        <v>88316</v>
      </c>
      <c r="B703" s="280"/>
      <c r="C703" s="281"/>
      <c r="D703" s="282" t="str">
        <f>IF($B703="",IFERROR(VLOOKUP($A703,SERVIÇOS!$A:$F,2,0),IFERROR(VLOOKUP($A703,$C:$J,2,0),"")),IFERROR(VLOOKUP($B703,INSUMOS!$A:$D,2,0),IFERROR(VLOOKUP($B703,#REF!,2,0),"")))</f>
        <v>SERVENTE COM ENCARGOS COMPLEMENTARES</v>
      </c>
      <c r="E703" s="283" t="str">
        <f>IF($B703="",IFERROR(VLOOKUP($A703,SERVIÇOS!$A:$F,3,0),IFERROR(VLOOKUP($A703,$C:$J,3,0),"")),IFERROR(VLOOKUP($B703,INSUMOS!$A:$D,3,0),IFERROR(VLOOKUP($B703,#REF!,5,0),"")))</f>
        <v>H</v>
      </c>
      <c r="F703" s="284">
        <v>2</v>
      </c>
      <c r="G703" s="285">
        <f>IF($B703="",IFERROR(VLOOKUP($A703,SERVIÇOS!$A:$F,6,0),IFERROR(VLOOKUP($A703,$C:$J,8,0),"")),IFERROR(VLOOKUP($B703,INSUMOS!$A:$D,4,0),IFERROR(VLOOKUP($B703,#REF!,9,0),"")))</f>
        <v>19.78</v>
      </c>
      <c r="H703" s="286">
        <f>ROUND(IF($B703="",IFERROR(VLOOKUP($A703,SERVIÇOS!$A:$F,4,0),IFERROR(VLOOKUP($A703,$C:$J,6,0),)),IFERROR(VLOOKUP($B703,INSUMOS!$A:$D,4,0),IFERROR(VLOOKUP($B703,#REF!,9,0),)))*$F703,2)</f>
        <v>13.04</v>
      </c>
      <c r="I703" s="286">
        <f>ROUND(IF($B703="",IFERROR(VLOOKUP($A703,SERVIÇOS!$A:$F,5,0),IFERROR(VLOOKUP($A703,$C:$J,7,0),)),0)*$F703,2)</f>
        <v>26.52</v>
      </c>
      <c r="J703" s="287">
        <f t="shared" si="18"/>
        <v>39.56</v>
      </c>
      <c r="K703" s="288"/>
    </row>
    <row r="704" spans="1:11">
      <c r="A704" s="279"/>
      <c r="B704" s="280">
        <v>6150</v>
      </c>
      <c r="C704" s="281"/>
      <c r="D704" s="282" t="str">
        <f>IF($B704="",IFERROR(VLOOKUP($A704,SERVIÇOS!$A:$F,2,0),IFERROR(VLOOKUP($A704,$C:$J,2,0),"")),IFERROR(VLOOKUP($B704,INSUMOS!$A:$D,2,0),IFERROR(VLOOKUP($B704,#REF!,2,0),"")))</f>
        <v>SIFAO EM METAL CROMADO PARA PIA AMERICANA, 1.1/2 X 2 "</v>
      </c>
      <c r="E704" s="283" t="str">
        <f>IF($B704="",IFERROR(VLOOKUP($A704,SERVIÇOS!$A:$F,3,0),IFERROR(VLOOKUP($A704,$C:$J,3,0),"")),IFERROR(VLOOKUP($B704,INSUMOS!$A:$D,3,0),IFERROR(VLOOKUP($B704,#REF!,5,0),"")))</f>
        <v xml:space="preserve">UN    </v>
      </c>
      <c r="F704" s="284">
        <v>1</v>
      </c>
      <c r="G704" s="285">
        <f>IF($B704="",IFERROR(VLOOKUP($A704,SERVIÇOS!$A:$F,6,0),IFERROR(VLOOKUP($A704,$C:$J,8,0),"")),IFERROR(VLOOKUP($B704,INSUMOS!$A:$D,4,0),IFERROR(VLOOKUP($B704,#REF!,9,0),"")))</f>
        <v>446.74</v>
      </c>
      <c r="H704" s="286">
        <f>ROUND(IF($B704="",IFERROR(VLOOKUP($A704,SERVIÇOS!$A:$F,4,0),IFERROR(VLOOKUP($A704,$C:$J,6,0),)),IFERROR(VLOOKUP($B704,INSUMOS!$A:$D,4,0),IFERROR(VLOOKUP($B704,#REF!,9,0),)))*$F704,2)</f>
        <v>446.74</v>
      </c>
      <c r="I704" s="286">
        <f>ROUND(IF($B704="",IFERROR(VLOOKUP($A704,SERVIÇOS!$A:$F,5,0),IFERROR(VLOOKUP($A704,$C:$J,7,0),)),0)*$F704,2)</f>
        <v>0</v>
      </c>
      <c r="J704" s="287">
        <f t="shared" si="18"/>
        <v>446.74</v>
      </c>
      <c r="K704" s="288"/>
    </row>
    <row r="705" spans="1:13">
      <c r="A705" s="279"/>
      <c r="B705" s="280">
        <v>6157</v>
      </c>
      <c r="C705" s="281"/>
      <c r="D705" s="282" t="str">
        <f>IF($B705="",IFERROR(VLOOKUP($A705,SERVIÇOS!$A:$F,2,0),IFERROR(VLOOKUP($A705,$C:$J,2,0),"")),IFERROR(VLOOKUP($B705,INSUMOS!$A:$D,2,0),IFERROR(VLOOKUP($B705,#REF!,2,0),"")))</f>
        <v>VALVULA EM METAL CROMADO PARA PIA AMERICANA 3.1/2 X 1.1/2 "</v>
      </c>
      <c r="E705" s="283" t="str">
        <f>IF($B705="",IFERROR(VLOOKUP($A705,SERVIÇOS!$A:$F,3,0),IFERROR(VLOOKUP($A705,$C:$J,3,0),"")),IFERROR(VLOOKUP($B705,INSUMOS!$A:$D,3,0),IFERROR(VLOOKUP($B705,#REF!,5,0),"")))</f>
        <v xml:space="preserve">UN    </v>
      </c>
      <c r="F705" s="284">
        <v>1</v>
      </c>
      <c r="G705" s="285">
        <f>IF($B705="",IFERROR(VLOOKUP($A705,SERVIÇOS!$A:$F,6,0),IFERROR(VLOOKUP($A705,$C:$J,8,0),"")),IFERROR(VLOOKUP($B705,INSUMOS!$A:$D,4,0),IFERROR(VLOOKUP($B705,#REF!,9,0),"")))</f>
        <v>119.93</v>
      </c>
      <c r="H705" s="286">
        <f>ROUND(IF($B705="",IFERROR(VLOOKUP($A705,SERVIÇOS!$A:$F,4,0),IFERROR(VLOOKUP($A705,$C:$J,6,0),)),IFERROR(VLOOKUP($B705,INSUMOS!$A:$D,4,0),IFERROR(VLOOKUP($B705,#REF!,9,0),)))*$F705,2)</f>
        <v>119.93</v>
      </c>
      <c r="I705" s="286">
        <f>ROUND(IF($B705="",IFERROR(VLOOKUP($A705,SERVIÇOS!$A:$F,5,0),IFERROR(VLOOKUP($A705,$C:$J,7,0),)),0)*$F705,2)</f>
        <v>0</v>
      </c>
      <c r="J705" s="287">
        <f t="shared" si="18"/>
        <v>119.93</v>
      </c>
      <c r="K705" s="288"/>
    </row>
    <row r="706" spans="1:13" ht="30">
      <c r="A706" s="279"/>
      <c r="B706" s="280">
        <v>1749</v>
      </c>
      <c r="C706" s="281"/>
      <c r="D706" s="282" t="str">
        <f>IF($B706="",IFERROR(VLOOKUP($A706,SERVIÇOS!$A:$F,2,0),IFERROR(VLOOKUP($A706,$C:$J,2,0),"")),IFERROR(VLOOKUP($B706,INSUMOS!$A:$D,2,0),IFERROR(VLOOKUP($B706,#REF!,2,0),"")))</f>
        <v>BANCADA/BANCA/PIA DE ACO INOXIDAVEL (AISI 430) COM 1 CUBA CENTRAL, COM VALVULA, ESCORREDOR DUPLO, DE *0,55 X 1,80* M</v>
      </c>
      <c r="E706" s="283" t="str">
        <f>IF($B706="",IFERROR(VLOOKUP($A706,SERVIÇOS!$A:$F,3,0),IFERROR(VLOOKUP($A706,$C:$J,3,0),"")),IFERROR(VLOOKUP($B706,INSUMOS!$A:$D,3,0),IFERROR(VLOOKUP($B706,#REF!,5,0),"")))</f>
        <v xml:space="preserve">UN    </v>
      </c>
      <c r="F706" s="284">
        <v>0.55555555555555602</v>
      </c>
      <c r="G706" s="285">
        <f>IF($B706="",IFERROR(VLOOKUP($A706,SERVIÇOS!$A:$F,6,0),IFERROR(VLOOKUP($A706,$C:$J,8,0),"")),IFERROR(VLOOKUP($B706,INSUMOS!$A:$D,4,0),IFERROR(VLOOKUP($B706,#REF!,9,0),"")))</f>
        <v>518.25</v>
      </c>
      <c r="H706" s="286">
        <f>ROUND(IF($B706="",IFERROR(VLOOKUP($A706,SERVIÇOS!$A:$F,4,0),IFERROR(VLOOKUP($A706,$C:$J,6,0),)),IFERROR(VLOOKUP($B706,INSUMOS!$A:$D,4,0),IFERROR(VLOOKUP($B706,#REF!,9,0),)))*$F706,2)</f>
        <v>287.92</v>
      </c>
      <c r="I706" s="286">
        <f>ROUND(IF($B706="",IFERROR(VLOOKUP($A706,SERVIÇOS!$A:$F,5,0),IFERROR(VLOOKUP($A706,$C:$J,7,0),)),0)*$F706,2)</f>
        <v>0</v>
      </c>
      <c r="J706" s="287">
        <f t="shared" si="18"/>
        <v>287.92</v>
      </c>
      <c r="K706" s="288"/>
    </row>
    <row r="707" spans="1:13" s="3" customFormat="1" ht="47.25">
      <c r="A707" s="271"/>
      <c r="B707" s="271"/>
      <c r="C707" s="272" t="s">
        <v>635</v>
      </c>
      <c r="D707" s="273" t="s">
        <v>831</v>
      </c>
      <c r="E707" s="274" t="s">
        <v>717</v>
      </c>
      <c r="F707" s="275"/>
      <c r="G707" s="276"/>
      <c r="H707" s="277">
        <f>ROUND(SUM(H708:H720),2)</f>
        <v>1271.58</v>
      </c>
      <c r="I707" s="277">
        <f>ROUND(SUM(I708:I720),2)</f>
        <v>609.99</v>
      </c>
      <c r="J707" s="277">
        <f t="shared" ref="J707:J772" si="20">H707+I707</f>
        <v>1881.57</v>
      </c>
      <c r="K707" s="290"/>
    </row>
    <row r="708" spans="1:13" ht="30">
      <c r="A708" s="279" t="s">
        <v>705</v>
      </c>
      <c r="B708" s="280"/>
      <c r="C708" s="281"/>
      <c r="D708" s="282" t="str">
        <f>IF($B708="",IFERROR(VLOOKUP($A708,SERVIÇOS!$A:$F,2,0),IFERROR(VLOOKUP($A708,$C:$J,2,0),"")),IFERROR(VLOOKUP($B708,INSUMOS!$A:$D,2,0),IFERROR(VLOOKUP($B708,#REF!,2,0),"")))</f>
        <v>BETONEIRA CAPACIDADE NOMINAL 400 L, CAPACIDADE DE MISTURA 310 L, MOTOR A GASOLINA POTÊNCIA 5,5 HP, SEM CARREGADOR</v>
      </c>
      <c r="E708" s="283" t="str">
        <f>IF($B708="",IFERROR(VLOOKUP($A708,SERVIÇOS!$A:$F,3,0),IFERROR(VLOOKUP($A708,$C:$J,3,0),"")),IFERROR(VLOOKUP($B708,INSUMOS!$A:$D,3,0),IFERROR(VLOOKUP($B708,#REF!,5,0),"")))</f>
        <v>H</v>
      </c>
      <c r="F708" s="284">
        <v>0.11</v>
      </c>
      <c r="G708" s="285">
        <f>IF($B708="",IFERROR(VLOOKUP($A708,SERVIÇOS!$A:$F,6,0),IFERROR(VLOOKUP($A708,$C:$J,8,0),"")),IFERROR(VLOOKUP($B708,INSUMOS!$A:$D,4,0),IFERROR(VLOOKUP($B708,#REF!,9,0),"")))</f>
        <v>9.9499999999999993</v>
      </c>
      <c r="H708" s="286">
        <f>ROUND(IF($B708="",IFERROR(VLOOKUP($A708,SERVIÇOS!$A:$F,4,0),IFERROR(VLOOKUP($A708,$C:$J,6,0),)),IFERROR(VLOOKUP($B708,INSUMOS!$A:$D,4,0),IFERROR(VLOOKUP($B708,#REF!,9,0),)))*$F708,2)</f>
        <v>1.0900000000000001</v>
      </c>
      <c r="I708" s="286">
        <f>ROUND(IF($B708="",IFERROR(VLOOKUP($A708,SERVIÇOS!$A:$F,5,0),IFERROR(VLOOKUP($A708,$C:$J,7,0),)),0)*$F708,2)</f>
        <v>0</v>
      </c>
      <c r="J708" s="287">
        <f t="shared" si="20"/>
        <v>1.0900000000000001</v>
      </c>
      <c r="K708" s="288"/>
    </row>
    <row r="709" spans="1:13">
      <c r="A709" s="279">
        <v>88309</v>
      </c>
      <c r="B709" s="280"/>
      <c r="C709" s="281"/>
      <c r="D709" s="282" t="str">
        <f>IF($B709="",IFERROR(VLOOKUP($A709,SERVIÇOS!$A:$F,2,0),IFERROR(VLOOKUP($A709,$C:$J,2,0),"")),IFERROR(VLOOKUP($B709,INSUMOS!$A:$D,2,0),IFERROR(VLOOKUP($B709,#REF!,2,0),"")))</f>
        <v>PEDREIRO COM ENCARGOS COMPLEMENTARES</v>
      </c>
      <c r="E709" s="283" t="str">
        <f>IF($B709="",IFERROR(VLOOKUP($A709,SERVIÇOS!$A:$F,3,0),IFERROR(VLOOKUP($A709,$C:$J,3,0),"")),IFERROR(VLOOKUP($B709,INSUMOS!$A:$D,3,0),IFERROR(VLOOKUP($B709,#REF!,5,0),"")))</f>
        <v>H</v>
      </c>
      <c r="F709" s="284">
        <v>9.8290000000000006</v>
      </c>
      <c r="G709" s="285">
        <f>IF($B709="",IFERROR(VLOOKUP($A709,SERVIÇOS!$A:$F,6,0),IFERROR(VLOOKUP($A709,$C:$J,8,0),"")),IFERROR(VLOOKUP($B709,INSUMOS!$A:$D,4,0),IFERROR(VLOOKUP($B709,#REF!,9,0),"")))</f>
        <v>25.41</v>
      </c>
      <c r="H709" s="286">
        <f>ROUND(IF($B709="",IFERROR(VLOOKUP($A709,SERVIÇOS!$A:$F,4,0),IFERROR(VLOOKUP($A709,$C:$J,6,0),)),IFERROR(VLOOKUP($B709,INSUMOS!$A:$D,4,0),IFERROR(VLOOKUP($B709,#REF!,9,0),)))*$F709,2)</f>
        <v>65.260000000000005</v>
      </c>
      <c r="I709" s="286">
        <f>ROUND(IF($B709="",IFERROR(VLOOKUP($A709,SERVIÇOS!$A:$F,5,0),IFERROR(VLOOKUP($A709,$C:$J,7,0),)),0)*$F709,2)</f>
        <v>184.49</v>
      </c>
      <c r="J709" s="287">
        <f t="shared" si="20"/>
        <v>249.75</v>
      </c>
      <c r="K709" s="288"/>
    </row>
    <row r="710" spans="1:13">
      <c r="A710" s="279">
        <v>88245</v>
      </c>
      <c r="B710" s="280"/>
      <c r="C710" s="281"/>
      <c r="D710" s="282" t="str">
        <f>IF($B710="",IFERROR(VLOOKUP($A710,SERVIÇOS!$A:$F,2,0),IFERROR(VLOOKUP($A710,$C:$J,2,0),"")),IFERROR(VLOOKUP($B710,INSUMOS!$A:$D,2,0),IFERROR(VLOOKUP($B710,#REF!,2,0),"")))</f>
        <v>ARMADOR COM ENCARGOS COMPLEMENTARES</v>
      </c>
      <c r="E710" s="283" t="str">
        <f>IF($B710="",IFERROR(VLOOKUP($A710,SERVIÇOS!$A:$F,3,0),IFERROR(VLOOKUP($A710,$C:$J,3,0),"")),IFERROR(VLOOKUP($B710,INSUMOS!$A:$D,3,0),IFERROR(VLOOKUP($B710,#REF!,5,0),"")))</f>
        <v>H</v>
      </c>
      <c r="F710" s="284">
        <v>0.75</v>
      </c>
      <c r="G710" s="285">
        <f>IF($B710="",IFERROR(VLOOKUP($A710,SERVIÇOS!$A:$F,6,0),IFERROR(VLOOKUP($A710,$C:$J,8,0),"")),IFERROR(VLOOKUP($B710,INSUMOS!$A:$D,4,0),IFERROR(VLOOKUP($B710,#REF!,9,0),"")))</f>
        <v>25.27</v>
      </c>
      <c r="H710" s="286">
        <f>ROUND(IF($B710="",IFERROR(VLOOKUP($A710,SERVIÇOS!$A:$F,4,0),IFERROR(VLOOKUP($A710,$C:$J,6,0),)),IFERROR(VLOOKUP($B710,INSUMOS!$A:$D,4,0),IFERROR(VLOOKUP($B710,#REF!,9,0),)))*$F710,2)</f>
        <v>4.9800000000000004</v>
      </c>
      <c r="I710" s="286">
        <f>ROUND(IF($B710="",IFERROR(VLOOKUP($A710,SERVIÇOS!$A:$F,5,0),IFERROR(VLOOKUP($A710,$C:$J,7,0),)),0)*$F710,2)</f>
        <v>13.97</v>
      </c>
      <c r="J710" s="287">
        <f t="shared" si="20"/>
        <v>18.950000000000003</v>
      </c>
      <c r="K710" s="288"/>
    </row>
    <row r="711" spans="1:13">
      <c r="A711" s="279">
        <v>88313</v>
      </c>
      <c r="B711" s="280"/>
      <c r="C711" s="281"/>
      <c r="D711" s="282" t="str">
        <f>IF($B711="",IFERROR(VLOOKUP($A711,SERVIÇOS!$A:$F,2,0),IFERROR(VLOOKUP($A711,$C:$J,2,0),"")),IFERROR(VLOOKUP($B711,INSUMOS!$A:$D,2,0),IFERROR(VLOOKUP($B711,#REF!,2,0),"")))</f>
        <v>POCEIRO COM ENCARGOS COMPLEMENTARES</v>
      </c>
      <c r="E711" s="283" t="str">
        <f>IF($B711="",IFERROR(VLOOKUP($A711,SERVIÇOS!$A:$F,3,0),IFERROR(VLOOKUP($A711,$C:$J,3,0),"")),IFERROR(VLOOKUP($B711,INSUMOS!$A:$D,3,0),IFERROR(VLOOKUP($B711,#REF!,5,0),"")))</f>
        <v>H</v>
      </c>
      <c r="F711" s="284">
        <v>16.568999999999999</v>
      </c>
      <c r="G711" s="285">
        <f>IF($B711="",IFERROR(VLOOKUP($A711,SERVIÇOS!$A:$F,6,0),IFERROR(VLOOKUP($A711,$C:$J,8,0),"")),IFERROR(VLOOKUP($B711,INSUMOS!$A:$D,4,0),IFERROR(VLOOKUP($B711,#REF!,9,0),"")))</f>
        <v>19.48</v>
      </c>
      <c r="H711" s="286">
        <f>ROUND(IF($B711="",IFERROR(VLOOKUP($A711,SERVIÇOS!$A:$F,4,0),IFERROR(VLOOKUP($A711,$C:$J,6,0),)),IFERROR(VLOOKUP($B711,INSUMOS!$A:$D,4,0),IFERROR(VLOOKUP($B711,#REF!,9,0),)))*$F711,2)</f>
        <v>92.46</v>
      </c>
      <c r="I711" s="286">
        <f>ROUND(IF($B711="",IFERROR(VLOOKUP($A711,SERVIÇOS!$A:$F,5,0),IFERROR(VLOOKUP($A711,$C:$J,7,0),)),0)*$F711,2)</f>
        <v>230.31</v>
      </c>
      <c r="J711" s="287">
        <f t="shared" si="20"/>
        <v>322.77</v>
      </c>
      <c r="K711" s="288"/>
    </row>
    <row r="712" spans="1:13">
      <c r="A712" s="279">
        <v>88316</v>
      </c>
      <c r="B712" s="280"/>
      <c r="C712" s="281"/>
      <c r="D712" s="282" t="str">
        <f>IF($B712="",IFERROR(VLOOKUP($A712,SERVIÇOS!$A:$F,2,0),IFERROR(VLOOKUP($A712,$C:$J,2,0),"")),IFERROR(VLOOKUP($B712,INSUMOS!$A:$D,2,0),IFERROR(VLOOKUP($B712,#REF!,2,0),"")))</f>
        <v>SERVENTE COM ENCARGOS COMPLEMENTARES</v>
      </c>
      <c r="E712" s="283" t="str">
        <f>IF($B712="",IFERROR(VLOOKUP($A712,SERVIÇOS!$A:$F,3,0),IFERROR(VLOOKUP($A712,$C:$J,3,0),"")),IFERROR(VLOOKUP($B712,INSUMOS!$A:$D,3,0),IFERROR(VLOOKUP($B712,#REF!,5,0),"")))</f>
        <v>H</v>
      </c>
      <c r="F712" s="284">
        <v>13.667</v>
      </c>
      <c r="G712" s="285">
        <f>IF($B712="",IFERROR(VLOOKUP($A712,SERVIÇOS!$A:$F,6,0),IFERROR(VLOOKUP($A712,$C:$J,8,0),"")),IFERROR(VLOOKUP($B712,INSUMOS!$A:$D,4,0),IFERROR(VLOOKUP($B712,#REF!,9,0),"")))</f>
        <v>19.78</v>
      </c>
      <c r="H712" s="286">
        <f>ROUND(IF($B712="",IFERROR(VLOOKUP($A712,SERVIÇOS!$A:$F,4,0),IFERROR(VLOOKUP($A712,$C:$J,6,0),)),IFERROR(VLOOKUP($B712,INSUMOS!$A:$D,4,0),IFERROR(VLOOKUP($B712,#REF!,9,0),)))*$F712,2)</f>
        <v>89.11</v>
      </c>
      <c r="I712" s="286">
        <f>ROUND(IF($B712="",IFERROR(VLOOKUP($A712,SERVIÇOS!$A:$F,5,0),IFERROR(VLOOKUP($A712,$C:$J,7,0),)),0)*$F712,2)</f>
        <v>181.22</v>
      </c>
      <c r="J712" s="287">
        <f t="shared" si="20"/>
        <v>270.33</v>
      </c>
      <c r="K712" s="288"/>
    </row>
    <row r="713" spans="1:13" ht="30">
      <c r="A713" s="279"/>
      <c r="B713" s="280">
        <v>370</v>
      </c>
      <c r="C713" s="281"/>
      <c r="D713" s="282" t="str">
        <f>IF($B713="",IFERROR(VLOOKUP($A713,SERVIÇOS!$A:$F,2,0),IFERROR(VLOOKUP($A713,$C:$J,2,0),"")),IFERROR(VLOOKUP($B713,INSUMOS!$A:$D,2,0),IFERROR(VLOOKUP($B713,#REF!,2,0),"")))</f>
        <v>AREIA MEDIA - POSTO JAZIDA/FORNECEDOR (RETIRADO NA JAZIDA, SEM TRANSPORTE)</v>
      </c>
      <c r="E713" s="283" t="str">
        <f>IF($B713="",IFERROR(VLOOKUP($A713,SERVIÇOS!$A:$F,3,0),IFERROR(VLOOKUP($A713,$C:$J,3,0),"")),IFERROR(VLOOKUP($B713,INSUMOS!$A:$D,3,0),IFERROR(VLOOKUP($B713,#REF!,5,0),"")))</f>
        <v xml:space="preserve">M3    </v>
      </c>
      <c r="F713" s="284">
        <v>0.20499999999999999</v>
      </c>
      <c r="G713" s="285">
        <f>IF($B713="",IFERROR(VLOOKUP($A713,SERVIÇOS!$A:$F,6,0),IFERROR(VLOOKUP($A713,$C:$J,8,0),"")),IFERROR(VLOOKUP($B713,INSUMOS!$A:$D,4,0),IFERROR(VLOOKUP($B713,#REF!,9,0),"")))</f>
        <v>76.75</v>
      </c>
      <c r="H713" s="286">
        <f>ROUND(IF($B713="",IFERROR(VLOOKUP($A713,SERVIÇOS!$A:$F,4,0),IFERROR(VLOOKUP($A713,$C:$J,6,0),)),IFERROR(VLOOKUP($B713,INSUMOS!$A:$D,4,0),IFERROR(VLOOKUP($B713,#REF!,9,0),)))*$F713,2)</f>
        <v>15.73</v>
      </c>
      <c r="I713" s="286">
        <f>ROUND(IF($B713="",IFERROR(VLOOKUP($A713,SERVIÇOS!$A:$F,5,0),IFERROR(VLOOKUP($A713,$C:$J,7,0),)),0)*$F713,2)</f>
        <v>0</v>
      </c>
      <c r="J713" s="287">
        <f t="shared" si="20"/>
        <v>15.73</v>
      </c>
      <c r="K713" s="288"/>
    </row>
    <row r="714" spans="1:13">
      <c r="A714" s="279"/>
      <c r="B714" s="280">
        <v>33</v>
      </c>
      <c r="C714" s="281"/>
      <c r="D714" s="282" t="str">
        <f>IF($B714="",IFERROR(VLOOKUP($A714,SERVIÇOS!$A:$F,2,0),IFERROR(VLOOKUP($A714,$C:$J,2,0),"")),IFERROR(VLOOKUP($B714,INSUMOS!$A:$D,2,0),IFERROR(VLOOKUP($B714,#REF!,2,0),"")))</f>
        <v>ACO CA-50, 8,0 MM, VERGALHAO</v>
      </c>
      <c r="E714" s="283" t="str">
        <f>IF($B714="",IFERROR(VLOOKUP($A714,SERVIÇOS!$A:$F,3,0),IFERROR(VLOOKUP($A714,$C:$J,3,0),"")),IFERROR(VLOOKUP($B714,INSUMOS!$A:$D,3,0),IFERROR(VLOOKUP($B714,#REF!,5,0),"")))</f>
        <v xml:space="preserve">KG    </v>
      </c>
      <c r="F714" s="284">
        <v>10.776</v>
      </c>
      <c r="G714" s="285">
        <f>IF($B714="",IFERROR(VLOOKUP($A714,SERVIÇOS!$A:$F,6,0),IFERROR(VLOOKUP($A714,$C:$J,8,0),"")),IFERROR(VLOOKUP($B714,INSUMOS!$A:$D,4,0),IFERROR(VLOOKUP($B714,#REF!,9,0),"")))</f>
        <v>10.39</v>
      </c>
      <c r="H714" s="286">
        <f>ROUND(IF($B714="",IFERROR(VLOOKUP($A714,SERVIÇOS!$A:$F,4,0),IFERROR(VLOOKUP($A714,$C:$J,6,0),)),IFERROR(VLOOKUP($B714,INSUMOS!$A:$D,4,0),IFERROR(VLOOKUP($B714,#REF!,9,0),)))*$F714,2)</f>
        <v>111.96</v>
      </c>
      <c r="I714" s="286">
        <f>ROUND(IF($B714="",IFERROR(VLOOKUP($A714,SERVIÇOS!$A:$F,5,0),IFERROR(VLOOKUP($A714,$C:$J,7,0),)),0)*$F714,2)</f>
        <v>0</v>
      </c>
      <c r="J714" s="287">
        <f t="shared" si="20"/>
        <v>111.96</v>
      </c>
      <c r="K714" s="288"/>
    </row>
    <row r="715" spans="1:13" ht="30">
      <c r="A715" s="279"/>
      <c r="B715" s="280">
        <v>4718</v>
      </c>
      <c r="C715" s="281"/>
      <c r="D715" s="282" t="str">
        <f>IF($B715="",IFERROR(VLOOKUP($A715,SERVIÇOS!$A:$F,2,0),IFERROR(VLOOKUP($A715,$C:$J,2,0),"")),IFERROR(VLOOKUP($B715,INSUMOS!$A:$D,2,0),IFERROR(VLOOKUP($B715,#REF!,2,0),"")))</f>
        <v>PEDRA BRITADA N. 2 (19 A 38 MM) POSTO PEDREIRA/FORNECEDOR, SEM FRETE</v>
      </c>
      <c r="E715" s="283" t="str">
        <f>IF($B715="",IFERROR(VLOOKUP($A715,SERVIÇOS!$A:$F,3,0),IFERROR(VLOOKUP($A715,$C:$J,3,0),"")),IFERROR(VLOOKUP($B715,INSUMOS!$A:$D,3,0),IFERROR(VLOOKUP($B715,#REF!,5,0),"")))</f>
        <v xml:space="preserve">M3    </v>
      </c>
      <c r="F715" s="284">
        <v>0.254</v>
      </c>
      <c r="G715" s="285">
        <f>IF($B715="",IFERROR(VLOOKUP($A715,SERVIÇOS!$A:$F,6,0),IFERROR(VLOOKUP($A715,$C:$J,8,0),"")),IFERROR(VLOOKUP($B715,INSUMOS!$A:$D,4,0),IFERROR(VLOOKUP($B715,#REF!,9,0),"")))</f>
        <v>54.44</v>
      </c>
      <c r="H715" s="286">
        <f>ROUND(IF($B715="",IFERROR(VLOOKUP($A715,SERVIÇOS!$A:$F,4,0),IFERROR(VLOOKUP($A715,$C:$J,6,0),)),IFERROR(VLOOKUP($B715,INSUMOS!$A:$D,4,0),IFERROR(VLOOKUP($B715,#REF!,9,0),)))*$F715,2)</f>
        <v>13.83</v>
      </c>
      <c r="I715" s="286">
        <f>ROUND(IF($B715="",IFERROR(VLOOKUP($A715,SERVIÇOS!$A:$F,5,0),IFERROR(VLOOKUP($A715,$C:$J,7,0),)),0)*$F715,2)</f>
        <v>0</v>
      </c>
      <c r="J715" s="287">
        <f t="shared" si="20"/>
        <v>13.83</v>
      </c>
      <c r="K715" s="288"/>
    </row>
    <row r="716" spans="1:13" ht="30">
      <c r="A716" s="279"/>
      <c r="B716" s="280">
        <v>4721</v>
      </c>
      <c r="C716" s="281"/>
      <c r="D716" s="282" t="str">
        <f>IF($B716="",IFERROR(VLOOKUP($A716,SERVIÇOS!$A:$F,2,0),IFERROR(VLOOKUP($A716,$C:$J,2,0),"")),IFERROR(VLOOKUP($B716,INSUMOS!$A:$D,2,0),IFERROR(VLOOKUP($B716,#REF!,2,0),"")))</f>
        <v>PEDRA BRITADA N. 1 (9,5 a 19 MM) POSTO PEDREIRA/FORNECEDOR, SEM FRETE</v>
      </c>
      <c r="E716" s="283" t="str">
        <f>IF($B716="",IFERROR(VLOOKUP($A716,SERVIÇOS!$A:$F,3,0),IFERROR(VLOOKUP($A716,$C:$J,3,0),"")),IFERROR(VLOOKUP($B716,INSUMOS!$A:$D,3,0),IFERROR(VLOOKUP($B716,#REF!,5,0),"")))</f>
        <v xml:space="preserve">M3    </v>
      </c>
      <c r="F716" s="284">
        <v>3.2000000000000001E-2</v>
      </c>
      <c r="G716" s="285">
        <f>IF($B716="",IFERROR(VLOOKUP($A716,SERVIÇOS!$A:$F,6,0),IFERROR(VLOOKUP($A716,$C:$J,8,0),"")),IFERROR(VLOOKUP($B716,INSUMOS!$A:$D,4,0),IFERROR(VLOOKUP($B716,#REF!,9,0),"")))</f>
        <v>54.15</v>
      </c>
      <c r="H716" s="286">
        <f>ROUND(IF($B716="",IFERROR(VLOOKUP($A716,SERVIÇOS!$A:$F,4,0),IFERROR(VLOOKUP($A716,$C:$J,6,0),)),IFERROR(VLOOKUP($B716,INSUMOS!$A:$D,4,0),IFERROR(VLOOKUP($B716,#REF!,9,0),)))*$F716,2)</f>
        <v>1.73</v>
      </c>
      <c r="I716" s="286">
        <f>ROUND(IF($B716="",IFERROR(VLOOKUP($A716,SERVIÇOS!$A:$F,5,0),IFERROR(VLOOKUP($A716,$C:$J,7,0),)),0)*$F716,2)</f>
        <v>0</v>
      </c>
      <c r="J716" s="287">
        <f t="shared" si="20"/>
        <v>1.73</v>
      </c>
      <c r="K716" s="288"/>
    </row>
    <row r="717" spans="1:13">
      <c r="A717" s="279"/>
      <c r="B717" s="280">
        <v>1106</v>
      </c>
      <c r="C717" s="281"/>
      <c r="D717" s="282" t="str">
        <f>IF($B717="",IFERROR(VLOOKUP($A717,SERVIÇOS!$A:$F,2,0),IFERROR(VLOOKUP($A717,$C:$J,2,0),"")),IFERROR(VLOOKUP($B717,INSUMOS!$A:$D,2,0),IFERROR(VLOOKUP($B717,#REF!,2,0),"")))</f>
        <v>CAL HIDRATADA CH-I PARA ARGAMASSAS</v>
      </c>
      <c r="E717" s="283" t="str">
        <f>IF($B717="",IFERROR(VLOOKUP($A717,SERVIÇOS!$A:$F,3,0),IFERROR(VLOOKUP($A717,$C:$J,3,0),"")),IFERROR(VLOOKUP($B717,INSUMOS!$A:$D,3,0),IFERROR(VLOOKUP($B717,#REF!,5,0),"")))</f>
        <v xml:space="preserve">KG    </v>
      </c>
      <c r="F717" s="284">
        <v>10.202999999999999</v>
      </c>
      <c r="G717" s="285">
        <f>IF($B717="",IFERROR(VLOOKUP($A717,SERVIÇOS!$A:$F,6,0),IFERROR(VLOOKUP($A717,$C:$J,8,0),"")),IFERROR(VLOOKUP($B717,INSUMOS!$A:$D,4,0),IFERROR(VLOOKUP($B717,#REF!,9,0),"")))</f>
        <v>0.6</v>
      </c>
      <c r="H717" s="286">
        <f>ROUND(IF($B717="",IFERROR(VLOOKUP($A717,SERVIÇOS!$A:$F,4,0),IFERROR(VLOOKUP($A717,$C:$J,6,0),)),IFERROR(VLOOKUP($B717,INSUMOS!$A:$D,4,0),IFERROR(VLOOKUP($B717,#REF!,9,0),)))*$F717,2)</f>
        <v>6.12</v>
      </c>
      <c r="I717" s="286">
        <f>ROUND(IF($B717="",IFERROR(VLOOKUP($A717,SERVIÇOS!$A:$F,5,0),IFERROR(VLOOKUP($A717,$C:$J,7,0),)),0)*$F717,2)</f>
        <v>0</v>
      </c>
      <c r="J717" s="287">
        <f t="shared" si="20"/>
        <v>6.12</v>
      </c>
      <c r="K717" s="288"/>
    </row>
    <row r="718" spans="1:13" ht="30">
      <c r="A718" s="279"/>
      <c r="B718" s="280">
        <v>43132</v>
      </c>
      <c r="C718" s="281"/>
      <c r="D718" s="282" t="str">
        <f>IF($B718="",IFERROR(VLOOKUP($A718,SERVIÇOS!$A:$F,2,0),IFERROR(VLOOKUP($A718,$C:$J,2,0),"")),IFERROR(VLOOKUP($B718,INSUMOS!$A:$D,2,0),IFERROR(VLOOKUP($B718,#REF!,2,0),"")))</f>
        <v>ARAME RECOZIDO 16 BWG, D = 1,65 MM (0,016 KG/M) OU 18 BWG, D = 1,25 MM (0,01 KG/M)</v>
      </c>
      <c r="E718" s="283" t="str">
        <f>IF($B718="",IFERROR(VLOOKUP($A718,SERVIÇOS!$A:$F,3,0),IFERROR(VLOOKUP($A718,$C:$J,3,0),"")),IFERROR(VLOOKUP($B718,INSUMOS!$A:$D,3,0),IFERROR(VLOOKUP($B718,#REF!,5,0),"")))</f>
        <v xml:space="preserve">KG    </v>
      </c>
      <c r="F718" s="284">
        <v>0.187</v>
      </c>
      <c r="G718" s="285">
        <f>IF($B718="",IFERROR(VLOOKUP($A718,SERVIÇOS!$A:$F,6,0),IFERROR(VLOOKUP($A718,$C:$J,8,0),"")),IFERROR(VLOOKUP($B718,INSUMOS!$A:$D,4,0),IFERROR(VLOOKUP($B718,#REF!,9,0),"")))</f>
        <v>27.65</v>
      </c>
      <c r="H718" s="286">
        <f>ROUND(IF($B718="",IFERROR(VLOOKUP($A718,SERVIÇOS!$A:$F,4,0),IFERROR(VLOOKUP($A718,$C:$J,6,0),)),IFERROR(VLOOKUP($B718,INSUMOS!$A:$D,4,0),IFERROR(VLOOKUP($B718,#REF!,9,0),)))*$F718,2)</f>
        <v>5.17</v>
      </c>
      <c r="I718" s="286">
        <f>ROUND(IF($B718="",IFERROR(VLOOKUP($A718,SERVIÇOS!$A:$F,5,0),IFERROR(VLOOKUP($A718,$C:$J,7,0),)),0)*$F718,2)</f>
        <v>0</v>
      </c>
      <c r="J718" s="287">
        <f t="shared" si="20"/>
        <v>5.17</v>
      </c>
      <c r="K718" s="288"/>
      <c r="M718" s="455" t="s">
        <v>4131</v>
      </c>
    </row>
    <row r="719" spans="1:13">
      <c r="A719" s="279"/>
      <c r="B719" s="280">
        <v>1379</v>
      </c>
      <c r="C719" s="281"/>
      <c r="D719" s="282" t="str">
        <f>IF($B719="",IFERROR(VLOOKUP($A719,SERVIÇOS!$A:$F,2,0),IFERROR(VLOOKUP($A719,$C:$J,2,0),"")),IFERROR(VLOOKUP($B719,INSUMOS!$A:$D,2,0),IFERROR(VLOOKUP($B719,#REF!,2,0),"")))</f>
        <v>CIMENTO PORTLAND COMPOSTO CP II-32</v>
      </c>
      <c r="E719" s="283" t="str">
        <f>IF($B719="",IFERROR(VLOOKUP($A719,SERVIÇOS!$A:$F,3,0),IFERROR(VLOOKUP($A719,$C:$J,3,0),"")),IFERROR(VLOOKUP($B719,INSUMOS!$A:$D,3,0),IFERROR(VLOOKUP($B719,#REF!,5,0),"")))</f>
        <v xml:space="preserve">KG    </v>
      </c>
      <c r="F719" s="284">
        <v>55.307000000000002</v>
      </c>
      <c r="G719" s="285">
        <f>IF($B719="",IFERROR(VLOOKUP($A719,SERVIÇOS!$A:$F,6,0),IFERROR(VLOOKUP($A719,$C:$J,8,0),"")),IFERROR(VLOOKUP($B719,INSUMOS!$A:$D,4,0),IFERROR(VLOOKUP($B719,#REF!,9,0),"")))</f>
        <v>0.6</v>
      </c>
      <c r="H719" s="286">
        <f>ROUND(IF($B719="",IFERROR(VLOOKUP($A719,SERVIÇOS!$A:$F,4,0),IFERROR(VLOOKUP($A719,$C:$J,6,0),)),IFERROR(VLOOKUP($B719,INSUMOS!$A:$D,4,0),IFERROR(VLOOKUP($B719,#REF!,9,0),)))*$F719,2)</f>
        <v>33.18</v>
      </c>
      <c r="I719" s="286">
        <f>ROUND(IF($B719="",IFERROR(VLOOKUP($A719,SERVIÇOS!$A:$F,5,0),IFERROR(VLOOKUP($A719,$C:$J,7,0),)),0)*$F719,2)</f>
        <v>0</v>
      </c>
      <c r="J719" s="287">
        <f t="shared" si="20"/>
        <v>33.18</v>
      </c>
      <c r="K719" s="288"/>
      <c r="M719" s="455"/>
    </row>
    <row r="720" spans="1:13">
      <c r="A720" s="279"/>
      <c r="B720" s="280">
        <v>7258</v>
      </c>
      <c r="C720" s="281"/>
      <c r="D720" s="282" t="str">
        <f>IF($B720="",IFERROR(VLOOKUP($A720,SERVIÇOS!$A:$F,2,0),IFERROR(VLOOKUP($A720,$C:$J,2,0),"")),IFERROR(VLOOKUP($B720,INSUMOS!$A:$D,2,0),IFERROR(VLOOKUP($B720,#REF!,2,0),"")))</f>
        <v>TIJOLO CERAMICO MACICO COMUM *5 X 10 X 20* CM (L X A X C)</v>
      </c>
      <c r="E720" s="283" t="str">
        <f>IF($B720="",IFERROR(VLOOKUP($A720,SERVIÇOS!$A:$F,3,0),IFERROR(VLOOKUP($A720,$C:$J,3,0),"")),IFERROR(VLOOKUP($B720,INSUMOS!$A:$D,3,0),IFERROR(VLOOKUP($B720,#REF!,5,0),"")))</f>
        <v xml:space="preserve">UN    </v>
      </c>
      <c r="F720" s="284">
        <v>1222</v>
      </c>
      <c r="G720" s="285">
        <f>IF($B720="",IFERROR(VLOOKUP($A720,SERVIÇOS!$A:$F,6,0),IFERROR(VLOOKUP($A720,$C:$J,8,0),"")),IFERROR(VLOOKUP($B720,INSUMOS!$A:$D,4,0),IFERROR(VLOOKUP($B720,#REF!,9,0),"")))</f>
        <v>0.68</v>
      </c>
      <c r="H720" s="286">
        <f>ROUND(IF($B720="",IFERROR(VLOOKUP($A720,SERVIÇOS!$A:$F,4,0),IFERROR(VLOOKUP($A720,$C:$J,6,0),)),IFERROR(VLOOKUP($B720,INSUMOS!$A:$D,4,0),IFERROR(VLOOKUP($B720,#REF!,9,0),)))*$F720,2)</f>
        <v>830.96</v>
      </c>
      <c r="I720" s="286">
        <f>ROUND(IF($B720="",IFERROR(VLOOKUP($A720,SERVIÇOS!$A:$F,5,0),IFERROR(VLOOKUP($A720,$C:$J,7,0),)),0)*$F720,2)</f>
        <v>0</v>
      </c>
      <c r="J720" s="287">
        <f t="shared" si="20"/>
        <v>830.96</v>
      </c>
      <c r="K720" s="288"/>
      <c r="M720" s="455"/>
    </row>
    <row r="721" spans="1:13" s="3" customFormat="1" ht="63">
      <c r="A721" s="271"/>
      <c r="B721" s="271"/>
      <c r="C721" s="272" t="s">
        <v>633</v>
      </c>
      <c r="D721" s="273" t="s">
        <v>832</v>
      </c>
      <c r="E721" s="274" t="s">
        <v>717</v>
      </c>
      <c r="F721" s="275"/>
      <c r="G721" s="276"/>
      <c r="H721" s="277">
        <f>ROUND(SUM(H722:H727),2)</f>
        <v>1431.36</v>
      </c>
      <c r="I721" s="277">
        <f>ROUND(SUM(I722:I727),2)</f>
        <v>624.70000000000005</v>
      </c>
      <c r="J721" s="277">
        <f t="shared" si="20"/>
        <v>2056.06</v>
      </c>
      <c r="K721" s="290"/>
    </row>
    <row r="722" spans="1:13">
      <c r="A722" s="279"/>
      <c r="B722" s="280">
        <v>33</v>
      </c>
      <c r="C722" s="281"/>
      <c r="D722" s="282" t="str">
        <f>IF($B722="",IFERROR(VLOOKUP($A722,SERVIÇOS!$A:$F,2,0),IFERROR(VLOOKUP($A722,$C:$J,2,0),"")),IFERROR(VLOOKUP($B722,INSUMOS!$A:$D,2,0),IFERROR(VLOOKUP($B722,#REF!,2,0),"")))</f>
        <v>ACO CA-50, 8,0 MM, VERGALHAO</v>
      </c>
      <c r="E722" s="283" t="str">
        <f>IF($B722="",IFERROR(VLOOKUP($A722,SERVIÇOS!$A:$F,3,0),IFERROR(VLOOKUP($A722,$C:$J,3,0),"")),IFERROR(VLOOKUP($B722,INSUMOS!$A:$D,3,0),IFERROR(VLOOKUP($B722,#REF!,5,0),"")))</f>
        <v xml:space="preserve">KG    </v>
      </c>
      <c r="F722" s="284">
        <v>26.334</v>
      </c>
      <c r="G722" s="285">
        <f>IF($B722="",IFERROR(VLOOKUP($A722,SERVIÇOS!$A:$F,6,0),IFERROR(VLOOKUP($A722,$C:$J,8,0),"")),IFERROR(VLOOKUP($B722,INSUMOS!$A:$D,4,0),IFERROR(VLOOKUP($B722,#REF!,9,0),"")))</f>
        <v>10.39</v>
      </c>
      <c r="H722" s="286">
        <f>ROUND(IF($B722="",IFERROR(VLOOKUP($A722,SERVIÇOS!$A:$F,4,0),IFERROR(VLOOKUP($A722,$C:$J,6,0),)),IFERROR(VLOOKUP($B722,INSUMOS!$A:$D,4,0),IFERROR(VLOOKUP($B722,#REF!,9,0),)))*$F722,2)</f>
        <v>273.61</v>
      </c>
      <c r="I722" s="286">
        <f>ROUND(IF($B722="",IFERROR(VLOOKUP($A722,SERVIÇOS!$A:$F,5,0),IFERROR(VLOOKUP($A722,$C:$J,7,0),)),0)*$F722,2)</f>
        <v>0</v>
      </c>
      <c r="J722" s="287">
        <f t="shared" si="20"/>
        <v>273.61</v>
      </c>
      <c r="K722" s="288"/>
    </row>
    <row r="723" spans="1:13" ht="30">
      <c r="A723" s="279" t="s">
        <v>833</v>
      </c>
      <c r="B723" s="280"/>
      <c r="C723" s="281"/>
      <c r="D723" s="282" t="str">
        <f>IF($B723="",IFERROR(VLOOKUP($A723,SERVIÇOS!$A:$F,2,0),IFERROR(VLOOKUP($A723,$C:$J,2,0),"")),IFERROR(VLOOKUP($B723,INSUMOS!$A:$D,2,0),IFERROR(VLOOKUP($B723,#REF!,2,0),"")))</f>
        <v>CONCRETO FCK=15MPA, VIRADO EM BETONEIRA, SEM LANCAMENTO, COM IMPERMEABILIZANTE</v>
      </c>
      <c r="E723" s="283" t="str">
        <f>IF($B723="",IFERROR(VLOOKUP($A723,SERVIÇOS!$A:$F,3,0),IFERROR(VLOOKUP($A723,$C:$J,3,0),"")),IFERROR(VLOOKUP($B723,INSUMOS!$A:$D,3,0),IFERROR(VLOOKUP($B723,#REF!,5,0),"")))</f>
        <v xml:space="preserve">M3    </v>
      </c>
      <c r="F723" s="284">
        <v>0.36784</v>
      </c>
      <c r="G723" s="285">
        <f>IF($B723="",IFERROR(VLOOKUP($A723,SERVIÇOS!$A:$F,6,0),IFERROR(VLOOKUP($A723,$C:$J,8,0),"")),IFERROR(VLOOKUP($B723,INSUMOS!$A:$D,4,0),IFERROR(VLOOKUP($B723,#REF!,9,0),"")))</f>
        <v>467.26</v>
      </c>
      <c r="H723" s="286">
        <f>ROUND(IF($B723="",IFERROR(VLOOKUP($A723,SERVIÇOS!$A:$F,4,0),IFERROR(VLOOKUP($A723,$C:$J,6,0),)),IFERROR(VLOOKUP($B723,INSUMOS!$A:$D,4,0),IFERROR(VLOOKUP($B723,#REF!,9,0),)))*$F723,2)</f>
        <v>142.61000000000001</v>
      </c>
      <c r="I723" s="286">
        <f>ROUND(IF($B723="",IFERROR(VLOOKUP($A723,SERVIÇOS!$A:$F,5,0),IFERROR(VLOOKUP($A723,$C:$J,7,0),)),0)*$F723,2)</f>
        <v>29.27</v>
      </c>
      <c r="J723" s="287">
        <f t="shared" si="20"/>
        <v>171.88000000000002</v>
      </c>
      <c r="K723" s="288"/>
    </row>
    <row r="724" spans="1:13" ht="45">
      <c r="A724" s="279" t="s">
        <v>834</v>
      </c>
      <c r="B724" s="280"/>
      <c r="C724" s="281"/>
      <c r="D724" s="282" t="str">
        <f>IF($B724="",IFERROR(VLOOKUP($A724,SERVIÇOS!$A:$F,2,0),IFERROR(VLOOKUP($A724,$C:$J,2,0),"")),IFERROR(VLOOKUP($B724,INSUMOS!$A:$D,2,0),IFERROR(VLOOKUP($B724,#REF!,2,0),"")))</f>
        <v>FORMA PARA ESTRUTURAS DE CONCRETO (PILAR, VIGA E LAJE) EM CHAPA DE MADEIRA COMPENSADA PLASTIFICADA, DE 1,10 X 2,20, ESPESSURA = 12 MM, 05 UTILIZACOES. (FABRICACAO, MONTAGEM E DESMONTAGEM - EXCLUS</v>
      </c>
      <c r="E724" s="283" t="str">
        <f>IF($B724="",IFERROR(VLOOKUP($A724,SERVIÇOS!$A:$F,3,0),IFERROR(VLOOKUP($A724,$C:$J,3,0),"")),IFERROR(VLOOKUP($B724,INSUMOS!$A:$D,3,0),IFERROR(VLOOKUP($B724,#REF!,5,0),"")))</f>
        <v>M2</v>
      </c>
      <c r="F724" s="284">
        <v>2.42</v>
      </c>
      <c r="G724" s="285">
        <f>IF($B724="",IFERROR(VLOOKUP($A724,SERVIÇOS!$A:$F,6,0),IFERROR(VLOOKUP($A724,$C:$J,8,0),"")),IFERROR(VLOOKUP($B724,INSUMOS!$A:$D,4,0),IFERROR(VLOOKUP($B724,#REF!,9,0),"")))</f>
        <v>53.019999999999996</v>
      </c>
      <c r="H724" s="286">
        <f>ROUND(IF($B724="",IFERROR(VLOOKUP($A724,SERVIÇOS!$A:$F,4,0),IFERROR(VLOOKUP($A724,$C:$J,6,0),)),IFERROR(VLOOKUP($B724,INSUMOS!$A:$D,4,0),IFERROR(VLOOKUP($B724,#REF!,9,0),)))*$F724,2)</f>
        <v>87.75</v>
      </c>
      <c r="I724" s="286">
        <f>ROUND(IF($B724="",IFERROR(VLOOKUP($A724,SERVIÇOS!$A:$F,5,0),IFERROR(VLOOKUP($A724,$C:$J,7,0),)),0)*$F724,2)</f>
        <v>40.56</v>
      </c>
      <c r="J724" s="287">
        <f t="shared" si="20"/>
        <v>128.31</v>
      </c>
      <c r="K724" s="288"/>
    </row>
    <row r="725" spans="1:13" ht="30">
      <c r="A725" s="279" t="s">
        <v>835</v>
      </c>
      <c r="B725" s="280"/>
      <c r="C725" s="281"/>
      <c r="D725" s="282" t="str">
        <f>IF($B725="",IFERROR(VLOOKUP($A725,SERVIÇOS!$A:$F,2,0),IFERROR(VLOOKUP($A725,$C:$J,2,0),"")),IFERROR(VLOOKUP($B725,INSUMOS!$A:$D,2,0),IFERROR(VLOOKUP($B725,#REF!,2,0),"")))</f>
        <v>CORTE, DOBRAGEM, MONTAGEM E COLOCAÇÃO DE FERRAGEM NA FORMA, AÇO CA-50, EM BARRA REDONDA COM DIÂMETRO DE 8 A 12,5MM</v>
      </c>
      <c r="E725" s="283" t="str">
        <f>IF($B725="",IFERROR(VLOOKUP($A725,SERVIÇOS!$A:$F,3,0),IFERROR(VLOOKUP($A725,$C:$J,3,0),"")),IFERROR(VLOOKUP($B725,INSUMOS!$A:$D,3,0),IFERROR(VLOOKUP($B725,#REF!,5,0),"")))</f>
        <v>M2</v>
      </c>
      <c r="F725" s="284">
        <v>26.334</v>
      </c>
      <c r="G725" s="285">
        <f>IF($B725="",IFERROR(VLOOKUP($A725,SERVIÇOS!$A:$F,6,0),IFERROR(VLOOKUP($A725,$C:$J,8,0),"")),IFERROR(VLOOKUP($B725,INSUMOS!$A:$D,4,0),IFERROR(VLOOKUP($B725,#REF!,9,0),"")))</f>
        <v>4.7300000000000004</v>
      </c>
      <c r="H725" s="286">
        <f>ROUND(IF($B725="",IFERROR(VLOOKUP($A725,SERVIÇOS!$A:$F,4,0),IFERROR(VLOOKUP($A725,$C:$J,6,0),)),IFERROR(VLOOKUP($B725,INSUMOS!$A:$D,4,0),IFERROR(VLOOKUP($B725,#REF!,9,0),)))*$F725,2)</f>
        <v>36.340000000000003</v>
      </c>
      <c r="I725" s="286">
        <f>ROUND(IF($B725="",IFERROR(VLOOKUP($A725,SERVIÇOS!$A:$F,5,0),IFERROR(VLOOKUP($A725,$C:$J,7,0),)),0)*$F725,2)</f>
        <v>88.22</v>
      </c>
      <c r="J725" s="287">
        <f t="shared" si="20"/>
        <v>124.56</v>
      </c>
      <c r="K725" s="288"/>
    </row>
    <row r="726" spans="1:13" ht="45">
      <c r="A726" s="279">
        <v>101159</v>
      </c>
      <c r="B726" s="280"/>
      <c r="C726" s="281"/>
      <c r="D726" s="282" t="str">
        <f>IF($B726="",IFERROR(VLOOKUP($A726,SERVIÇOS!$A:$F,2,0),IFERROR(VLOOKUP($A726,$C:$J,2,0),"")),IFERROR(VLOOKUP($B726,INSUMOS!$A:$D,2,0),IFERROR(VLOOKUP($B726,#REF!,2,0),"")))</f>
        <v>ALVENARIA DE VEDAÇÃO DE BLOCOS CERÂMICOS MACIÇOS DE 5X10X20CM (ESPESSURA 10CM) E ARGAMASSA DE ASSENTAMENTO COM PREPARO EM BETONEIRA. AF_05/2020</v>
      </c>
      <c r="E726" s="283" t="str">
        <f>IF($B726="",IFERROR(VLOOKUP($A726,SERVIÇOS!$A:$F,3,0),IFERROR(VLOOKUP($A726,$C:$J,3,0),"")),IFERROR(VLOOKUP($B726,INSUMOS!$A:$D,3,0),IFERROR(VLOOKUP($B726,#REF!,5,0),"")))</f>
        <v>M2</v>
      </c>
      <c r="F726" s="284">
        <v>6.944</v>
      </c>
      <c r="G726" s="285">
        <f>IF($B726="",IFERROR(VLOOKUP($A726,SERVIÇOS!$A:$F,6,0),IFERROR(VLOOKUP($A726,$C:$J,8,0),"")),IFERROR(VLOOKUP($B726,INSUMOS!$A:$D,4,0),IFERROR(VLOOKUP($B726,#REF!,9,0),"")))</f>
        <v>129.62</v>
      </c>
      <c r="H726" s="286">
        <f>ROUND(IF($B726="",IFERROR(VLOOKUP($A726,SERVIÇOS!$A:$F,4,0),IFERROR(VLOOKUP($A726,$C:$J,6,0),)),IFERROR(VLOOKUP($B726,INSUMOS!$A:$D,4,0),IFERROR(VLOOKUP($B726,#REF!,9,0),)))*$F726,2)</f>
        <v>545.94000000000005</v>
      </c>
      <c r="I726" s="286">
        <f>ROUND(IF($B726="",IFERROR(VLOOKUP($A726,SERVIÇOS!$A:$F,5,0),IFERROR(VLOOKUP($A726,$C:$J,7,0),)),0)*$F726,2)</f>
        <v>354.14</v>
      </c>
      <c r="J726" s="287">
        <f t="shared" si="20"/>
        <v>900.08</v>
      </c>
      <c r="K726" s="288"/>
      <c r="M726" s="455" t="s">
        <v>4131</v>
      </c>
    </row>
    <row r="727" spans="1:13" ht="30">
      <c r="A727" s="279">
        <v>87373</v>
      </c>
      <c r="B727" s="280"/>
      <c r="C727" s="281"/>
      <c r="D727" s="282" t="str">
        <f>IF($B727="",IFERROR(VLOOKUP($A727,SERVIÇOS!$A:$F,2,0),IFERROR(VLOOKUP($A727,$C:$J,2,0),"")),IFERROR(VLOOKUP($B727,INSUMOS!$A:$D,2,0),IFERROR(VLOOKUP($B727,#REF!,2,0),"")))</f>
        <v>ARGAMASSA TRAÇO 1:4 (EM VOLUME DE CIMENTO E AREIA MÉDIA ÚMIDA) PARA CONTRAPISO, PREPARO MANUAL. AF_08/2019</v>
      </c>
      <c r="E727" s="283" t="str">
        <f>IF($B727="",IFERROR(VLOOKUP($A727,SERVIÇOS!$A:$F,3,0),IFERROR(VLOOKUP($A727,$C:$J,3,0),"")),IFERROR(VLOOKUP($B727,INSUMOS!$A:$D,3,0),IFERROR(VLOOKUP($B727,#REF!,5,0),"")))</f>
        <v>M3</v>
      </c>
      <c r="F727" s="284">
        <v>0.77</v>
      </c>
      <c r="G727" s="285">
        <f>IF($B727="",IFERROR(VLOOKUP($A727,SERVIÇOS!$A:$F,6,0),IFERROR(VLOOKUP($A727,$C:$J,8,0),"")),IFERROR(VLOOKUP($B727,INSUMOS!$A:$D,4,0),IFERROR(VLOOKUP($B727,#REF!,9,0),"")))</f>
        <v>594.32000000000005</v>
      </c>
      <c r="H727" s="286">
        <f>ROUND(IF($B727="",IFERROR(VLOOKUP($A727,SERVIÇOS!$A:$F,4,0),IFERROR(VLOOKUP($A727,$C:$J,6,0),)),IFERROR(VLOOKUP($B727,INSUMOS!$A:$D,4,0),IFERROR(VLOOKUP($B727,#REF!,9,0),)))*$F727,2)</f>
        <v>345.11</v>
      </c>
      <c r="I727" s="286">
        <f>ROUND(IF($B727="",IFERROR(VLOOKUP($A727,SERVIÇOS!$A:$F,5,0),IFERROR(VLOOKUP($A727,$C:$J,7,0),)),0)*$F727,2)</f>
        <v>112.51</v>
      </c>
      <c r="J727" s="287">
        <f t="shared" si="20"/>
        <v>457.62</v>
      </c>
      <c r="K727" s="288"/>
      <c r="M727" s="455" t="s">
        <v>4131</v>
      </c>
    </row>
    <row r="728" spans="1:13" s="3" customFormat="1" ht="31.5">
      <c r="A728" s="271"/>
      <c r="B728" s="271"/>
      <c r="C728" s="272" t="s">
        <v>833</v>
      </c>
      <c r="D728" s="273" t="s">
        <v>836</v>
      </c>
      <c r="E728" s="274" t="s">
        <v>695</v>
      </c>
      <c r="F728" s="275"/>
      <c r="G728" s="276"/>
      <c r="H728" s="277">
        <f>ROUND(SUM(H729:H735),2)</f>
        <v>387.7</v>
      </c>
      <c r="I728" s="277">
        <f>ROUND(SUM(I729:I735),2)</f>
        <v>79.56</v>
      </c>
      <c r="J728" s="277">
        <f t="shared" si="20"/>
        <v>467.26</v>
      </c>
      <c r="K728" s="290"/>
    </row>
    <row r="729" spans="1:13" ht="30">
      <c r="A729" s="279" t="s">
        <v>705</v>
      </c>
      <c r="B729" s="280"/>
      <c r="C729" s="281"/>
      <c r="D729" s="282" t="str">
        <f>IF($B729="",IFERROR(VLOOKUP($A729,SERVIÇOS!$A:$F,2,0),IFERROR(VLOOKUP($A729,$C:$J,2,0),"")),IFERROR(VLOOKUP($B729,INSUMOS!$A:$D,2,0),IFERROR(VLOOKUP($B729,#REF!,2,0),"")))</f>
        <v>BETONEIRA CAPACIDADE NOMINAL 400 L, CAPACIDADE DE MISTURA 310 L, MOTOR A GASOLINA POTÊNCIA 5,5 HP, SEM CARREGADOR</v>
      </c>
      <c r="E729" s="283" t="str">
        <f>IF($B729="",IFERROR(VLOOKUP($A729,SERVIÇOS!$A:$F,3,0),IFERROR(VLOOKUP($A729,$C:$J,3,0),"")),IFERROR(VLOOKUP($B729,INSUMOS!$A:$D,3,0),IFERROR(VLOOKUP($B729,#REF!,5,0),"")))</f>
        <v>H</v>
      </c>
      <c r="F729" s="284">
        <v>0.71399999999999997</v>
      </c>
      <c r="G729" s="285">
        <f>IF($B729="",IFERROR(VLOOKUP($A729,SERVIÇOS!$A:$F,6,0),IFERROR(VLOOKUP($A729,$C:$J,8,0),"")),IFERROR(VLOOKUP($B729,INSUMOS!$A:$D,4,0),IFERROR(VLOOKUP($B729,#REF!,9,0),"")))</f>
        <v>9.9499999999999993</v>
      </c>
      <c r="H729" s="286">
        <f>ROUND(IF($B729="",IFERROR(VLOOKUP($A729,SERVIÇOS!$A:$F,4,0),IFERROR(VLOOKUP($A729,$C:$J,6,0),)),IFERROR(VLOOKUP($B729,INSUMOS!$A:$D,4,0),IFERROR(VLOOKUP($B729,#REF!,9,0),)))*$F729,2)</f>
        <v>7.1</v>
      </c>
      <c r="I729" s="286">
        <f>ROUND(IF($B729="",IFERROR(VLOOKUP($A729,SERVIÇOS!$A:$F,5,0),IFERROR(VLOOKUP($A729,$C:$J,7,0),)),0)*$F729,2)</f>
        <v>0</v>
      </c>
      <c r="J729" s="287">
        <f t="shared" si="20"/>
        <v>7.1</v>
      </c>
      <c r="K729" s="288"/>
    </row>
    <row r="730" spans="1:13">
      <c r="A730" s="279">
        <v>88316</v>
      </c>
      <c r="B730" s="280"/>
      <c r="C730" s="281"/>
      <c r="D730" s="282" t="str">
        <f>IF($B730="",IFERROR(VLOOKUP($A730,SERVIÇOS!$A:$F,2,0),IFERROR(VLOOKUP($A730,$C:$J,2,0),"")),IFERROR(VLOOKUP($B730,INSUMOS!$A:$D,2,0),IFERROR(VLOOKUP($B730,#REF!,2,0),"")))</f>
        <v>SERVENTE COM ENCARGOS COMPLEMENTARES</v>
      </c>
      <c r="E730" s="283" t="str">
        <f>IF($B730="",IFERROR(VLOOKUP($A730,SERVIÇOS!$A:$F,3,0),IFERROR(VLOOKUP($A730,$C:$J,3,0),"")),IFERROR(VLOOKUP($B730,INSUMOS!$A:$D,3,0),IFERROR(VLOOKUP($B730,#REF!,5,0),"")))</f>
        <v>H</v>
      </c>
      <c r="F730" s="284">
        <v>6</v>
      </c>
      <c r="G730" s="285">
        <f>IF($B730="",IFERROR(VLOOKUP($A730,SERVIÇOS!$A:$F,6,0),IFERROR(VLOOKUP($A730,$C:$J,8,0),"")),IFERROR(VLOOKUP($B730,INSUMOS!$A:$D,4,0),IFERROR(VLOOKUP($B730,#REF!,9,0),"")))</f>
        <v>19.78</v>
      </c>
      <c r="H730" s="286">
        <f>ROUND(IF($B730="",IFERROR(VLOOKUP($A730,SERVIÇOS!$A:$F,4,0),IFERROR(VLOOKUP($A730,$C:$J,6,0),)),IFERROR(VLOOKUP($B730,INSUMOS!$A:$D,4,0),IFERROR(VLOOKUP($B730,#REF!,9,0),)))*$F730,2)</f>
        <v>39.119999999999997</v>
      </c>
      <c r="I730" s="286">
        <f>ROUND(IF($B730="",IFERROR(VLOOKUP($A730,SERVIÇOS!$A:$F,5,0),IFERROR(VLOOKUP($A730,$C:$J,7,0),)),0)*$F730,2)</f>
        <v>79.56</v>
      </c>
      <c r="J730" s="287">
        <f t="shared" si="20"/>
        <v>118.68</v>
      </c>
      <c r="K730" s="288"/>
    </row>
    <row r="731" spans="1:13" ht="30">
      <c r="A731" s="279"/>
      <c r="B731" s="280">
        <v>367</v>
      </c>
      <c r="C731" s="281"/>
      <c r="D731" s="282" t="str">
        <f>IF($B731="",IFERROR(VLOOKUP($A731,SERVIÇOS!$A:$F,2,0),IFERROR(VLOOKUP($A731,$C:$J,2,0),"")),IFERROR(VLOOKUP($B731,INSUMOS!$A:$D,2,0),IFERROR(VLOOKUP($B731,#REF!,2,0),"")))</f>
        <v>AREIA GROSSA - POSTO JAZIDA/FORNECEDOR (RETIRADO NA JAZIDA, SEM TRANSPORTE)</v>
      </c>
      <c r="E731" s="283" t="str">
        <f>IF($B731="",IFERROR(VLOOKUP($A731,SERVIÇOS!$A:$F,3,0),IFERROR(VLOOKUP($A731,$C:$J,3,0),"")),IFERROR(VLOOKUP($B731,INSUMOS!$A:$D,3,0),IFERROR(VLOOKUP($B731,#REF!,5,0),"")))</f>
        <v xml:space="preserve">M3    </v>
      </c>
      <c r="F731" s="284">
        <v>0.91259999999999997</v>
      </c>
      <c r="G731" s="285">
        <f>IF($B731="",IFERROR(VLOOKUP($A731,SERVIÇOS!$A:$F,6,0),IFERROR(VLOOKUP($A731,$C:$J,8,0),"")),IFERROR(VLOOKUP($B731,INSUMOS!$A:$D,4,0),IFERROR(VLOOKUP($B731,#REF!,9,0),"")))</f>
        <v>77.75</v>
      </c>
      <c r="H731" s="286">
        <f>ROUND(IF($B731="",IFERROR(VLOOKUP($A731,SERVIÇOS!$A:$F,4,0),IFERROR(VLOOKUP($A731,$C:$J,6,0),)),IFERROR(VLOOKUP($B731,INSUMOS!$A:$D,4,0),IFERROR(VLOOKUP($B731,#REF!,9,0),)))*$F731,2)</f>
        <v>70.95</v>
      </c>
      <c r="I731" s="286">
        <f>ROUND(IF($B731="",IFERROR(VLOOKUP($A731,SERVIÇOS!$A:$F,5,0),IFERROR(VLOOKUP($A731,$C:$J,7,0),)),0)*$F731,2)</f>
        <v>0</v>
      </c>
      <c r="J731" s="287">
        <f t="shared" si="20"/>
        <v>70.95</v>
      </c>
      <c r="K731" s="288"/>
    </row>
    <row r="732" spans="1:13" ht="30">
      <c r="A732" s="279"/>
      <c r="B732" s="280">
        <v>4721</v>
      </c>
      <c r="C732" s="281"/>
      <c r="D732" s="282" t="str">
        <f>IF($B732="",IFERROR(VLOOKUP($A732,SERVIÇOS!$A:$F,2,0),IFERROR(VLOOKUP($A732,$C:$J,2,0),"")),IFERROR(VLOOKUP($B732,INSUMOS!$A:$D,2,0),IFERROR(VLOOKUP($B732,#REF!,2,0),"")))</f>
        <v>PEDRA BRITADA N. 1 (9,5 a 19 MM) POSTO PEDREIRA/FORNECEDOR, SEM FRETE</v>
      </c>
      <c r="E732" s="283" t="str">
        <f>IF($B732="",IFERROR(VLOOKUP($A732,SERVIÇOS!$A:$F,3,0),IFERROR(VLOOKUP($A732,$C:$J,3,0),"")),IFERROR(VLOOKUP($B732,INSUMOS!$A:$D,3,0),IFERROR(VLOOKUP($B732,#REF!,5,0),"")))</f>
        <v xml:space="preserve">M3    </v>
      </c>
      <c r="F732" s="284">
        <v>0.20899999999999999</v>
      </c>
      <c r="G732" s="285">
        <f>IF($B732="",IFERROR(VLOOKUP($A732,SERVIÇOS!$A:$F,6,0),IFERROR(VLOOKUP($A732,$C:$J,8,0),"")),IFERROR(VLOOKUP($B732,INSUMOS!$A:$D,4,0),IFERROR(VLOOKUP($B732,#REF!,9,0),"")))</f>
        <v>54.15</v>
      </c>
      <c r="H732" s="286">
        <f>ROUND(IF($B732="",IFERROR(VLOOKUP($A732,SERVIÇOS!$A:$F,4,0),IFERROR(VLOOKUP($A732,$C:$J,6,0),)),IFERROR(VLOOKUP($B732,INSUMOS!$A:$D,4,0),IFERROR(VLOOKUP($B732,#REF!,9,0),)))*$F732,2)</f>
        <v>11.32</v>
      </c>
      <c r="I732" s="286">
        <f>ROUND(IF($B732="",IFERROR(VLOOKUP($A732,SERVIÇOS!$A:$F,5,0),IFERROR(VLOOKUP($A732,$C:$J,7,0),)),0)*$F732,2)</f>
        <v>0</v>
      </c>
      <c r="J732" s="287">
        <f t="shared" si="20"/>
        <v>11.32</v>
      </c>
      <c r="K732" s="288"/>
    </row>
    <row r="733" spans="1:13" ht="30">
      <c r="A733" s="279"/>
      <c r="B733" s="280">
        <v>4718</v>
      </c>
      <c r="C733" s="281"/>
      <c r="D733" s="282" t="str">
        <f>IF($B733="",IFERROR(VLOOKUP($A733,SERVIÇOS!$A:$F,2,0),IFERROR(VLOOKUP($A733,$C:$J,2,0),"")),IFERROR(VLOOKUP($B733,INSUMOS!$A:$D,2,0),IFERROR(VLOOKUP($B733,#REF!,2,0),"")))</f>
        <v>PEDRA BRITADA N. 2 (19 A 38 MM) POSTO PEDREIRA/FORNECEDOR, SEM FRETE</v>
      </c>
      <c r="E733" s="283" t="str">
        <f>IF($B733="",IFERROR(VLOOKUP($A733,SERVIÇOS!$A:$F,3,0),IFERROR(VLOOKUP($A733,$C:$J,3,0),"")),IFERROR(VLOOKUP($B733,INSUMOS!$A:$D,3,0),IFERROR(VLOOKUP($B733,#REF!,5,0),"")))</f>
        <v xml:space="preserve">M3    </v>
      </c>
      <c r="F733" s="284">
        <v>0.627</v>
      </c>
      <c r="G733" s="285">
        <f>IF($B733="",IFERROR(VLOOKUP($A733,SERVIÇOS!$A:$F,6,0),IFERROR(VLOOKUP($A733,$C:$J,8,0),"")),IFERROR(VLOOKUP($B733,INSUMOS!$A:$D,4,0),IFERROR(VLOOKUP($B733,#REF!,9,0),"")))</f>
        <v>54.44</v>
      </c>
      <c r="H733" s="286">
        <f>ROUND(IF($B733="",IFERROR(VLOOKUP($A733,SERVIÇOS!$A:$F,4,0),IFERROR(VLOOKUP($A733,$C:$J,6,0),)),IFERROR(VLOOKUP($B733,INSUMOS!$A:$D,4,0),IFERROR(VLOOKUP($B733,#REF!,9,0),)))*$F733,2)</f>
        <v>34.130000000000003</v>
      </c>
      <c r="I733" s="286">
        <f>ROUND(IF($B733="",IFERROR(VLOOKUP($A733,SERVIÇOS!$A:$F,5,0),IFERROR(VLOOKUP($A733,$C:$J,7,0),)),0)*$F733,2)</f>
        <v>0</v>
      </c>
      <c r="J733" s="287">
        <f t="shared" si="20"/>
        <v>34.130000000000003</v>
      </c>
      <c r="K733" s="288"/>
    </row>
    <row r="734" spans="1:13" ht="30">
      <c r="A734" s="279"/>
      <c r="B734" s="280">
        <v>123</v>
      </c>
      <c r="C734" s="281"/>
      <c r="D734" s="282" t="str">
        <f>IF($B734="",IFERROR(VLOOKUP($A734,SERVIÇOS!$A:$F,2,0),IFERROR(VLOOKUP($A734,$C:$J,2,0),"")),IFERROR(VLOOKUP($B734,INSUMOS!$A:$D,2,0),IFERROR(VLOOKUP($B734,#REF!,2,0),"")))</f>
        <v>ADITIVO IMPERMEABILIZANTE DE PEGA NORMAL PARA ARGAMASSAS E CONCRETOS SEM ARMACAO, LIQUIDO E ISENTO DE CLORETOS</v>
      </c>
      <c r="E734" s="283" t="str">
        <f>IF($B734="",IFERROR(VLOOKUP($A734,SERVIÇOS!$A:$F,3,0),IFERROR(VLOOKUP($A734,$C:$J,3,0),"")),IFERROR(VLOOKUP($B734,INSUMOS!$A:$D,3,0),IFERROR(VLOOKUP($B734,#REF!,5,0),"")))</f>
        <v xml:space="preserve">L     </v>
      </c>
      <c r="F734" s="284">
        <v>8</v>
      </c>
      <c r="G734" s="285">
        <f>IF($B734="",IFERROR(VLOOKUP($A734,SERVIÇOS!$A:$F,6,0),IFERROR(VLOOKUP($A734,$C:$J,8,0),"")),IFERROR(VLOOKUP($B734,INSUMOS!$A:$D,4,0),IFERROR(VLOOKUP($B734,#REF!,9,0),"")))</f>
        <v>6.16</v>
      </c>
      <c r="H734" s="286">
        <f>ROUND(IF($B734="",IFERROR(VLOOKUP($A734,SERVIÇOS!$A:$F,4,0),IFERROR(VLOOKUP($A734,$C:$J,6,0),)),IFERROR(VLOOKUP($B734,INSUMOS!$A:$D,4,0),IFERROR(VLOOKUP($B734,#REF!,9,0),)))*$F734,2)</f>
        <v>49.28</v>
      </c>
      <c r="I734" s="286">
        <f>ROUND(IF($B734="",IFERROR(VLOOKUP($A734,SERVIÇOS!$A:$F,5,0),IFERROR(VLOOKUP($A734,$C:$J,7,0),)),0)*$F734,2)</f>
        <v>0</v>
      </c>
      <c r="J734" s="287">
        <f t="shared" si="20"/>
        <v>49.28</v>
      </c>
      <c r="K734" s="288"/>
    </row>
    <row r="735" spans="1:13">
      <c r="A735" s="279"/>
      <c r="B735" s="280">
        <v>1379</v>
      </c>
      <c r="C735" s="281"/>
      <c r="D735" s="282" t="str">
        <f>IF($B735="",IFERROR(VLOOKUP($A735,SERVIÇOS!$A:$F,2,0),IFERROR(VLOOKUP($A735,$C:$J,2,0),"")),IFERROR(VLOOKUP($B735,INSUMOS!$A:$D,2,0),IFERROR(VLOOKUP($B735,#REF!,2,0),"")))</f>
        <v>CIMENTO PORTLAND COMPOSTO CP II-32</v>
      </c>
      <c r="E735" s="283" t="str">
        <f>IF($B735="",IFERROR(VLOOKUP($A735,SERVIÇOS!$A:$F,3,0),IFERROR(VLOOKUP($A735,$C:$J,3,0),"")),IFERROR(VLOOKUP($B735,INSUMOS!$A:$D,3,0),IFERROR(VLOOKUP($B735,#REF!,5,0),"")))</f>
        <v xml:space="preserve">KG    </v>
      </c>
      <c r="F735" s="284">
        <v>293</v>
      </c>
      <c r="G735" s="285">
        <f>IF($B735="",IFERROR(VLOOKUP($A735,SERVIÇOS!$A:$F,6,0),IFERROR(VLOOKUP($A735,$C:$J,8,0),"")),IFERROR(VLOOKUP($B735,INSUMOS!$A:$D,4,0),IFERROR(VLOOKUP($B735,#REF!,9,0),"")))</f>
        <v>0.6</v>
      </c>
      <c r="H735" s="286">
        <f>ROUND(IF($B735="",IFERROR(VLOOKUP($A735,SERVIÇOS!$A:$F,4,0),IFERROR(VLOOKUP($A735,$C:$J,6,0),)),IFERROR(VLOOKUP($B735,INSUMOS!$A:$D,4,0),IFERROR(VLOOKUP($B735,#REF!,9,0),)))*$F735,2)</f>
        <v>175.8</v>
      </c>
      <c r="I735" s="286">
        <f>ROUND(IF($B735="",IFERROR(VLOOKUP($A735,SERVIÇOS!$A:$F,5,0),IFERROR(VLOOKUP($A735,$C:$J,7,0),)),0)*$F735,2)</f>
        <v>0</v>
      </c>
      <c r="J735" s="287">
        <f t="shared" si="20"/>
        <v>175.8</v>
      </c>
      <c r="K735" s="288"/>
    </row>
    <row r="736" spans="1:13" s="3" customFormat="1" ht="63">
      <c r="A736" s="271"/>
      <c r="B736" s="271"/>
      <c r="C736" s="272" t="s">
        <v>834</v>
      </c>
      <c r="D736" s="273" t="s">
        <v>837</v>
      </c>
      <c r="E736" s="274" t="s">
        <v>704</v>
      </c>
      <c r="F736" s="275"/>
      <c r="G736" s="276"/>
      <c r="H736" s="277">
        <f>ROUND(SUM(H737:H744),2)</f>
        <v>36.26</v>
      </c>
      <c r="I736" s="277">
        <f>ROUND(SUM(I737:I744),2)</f>
        <v>16.760000000000002</v>
      </c>
      <c r="J736" s="277">
        <f t="shared" si="20"/>
        <v>53.019999999999996</v>
      </c>
      <c r="K736" s="290"/>
    </row>
    <row r="737" spans="1:13">
      <c r="A737" s="279">
        <v>88239</v>
      </c>
      <c r="B737" s="280"/>
      <c r="C737" s="281"/>
      <c r="D737" s="282" t="str">
        <f>IF($B737="",IFERROR(VLOOKUP($A737,SERVIÇOS!$A:$F,2,0),IFERROR(VLOOKUP($A737,$C:$J,2,0),"")),IFERROR(VLOOKUP($B737,INSUMOS!$A:$D,2,0),IFERROR(VLOOKUP($B737,#REF!,2,0),"")))</f>
        <v>AJUDANTE DE CARPINTEIRO COM ENCARGOS COMPLEMENTARES</v>
      </c>
      <c r="E737" s="283" t="str">
        <f>IF($B737="",IFERROR(VLOOKUP($A737,SERVIÇOS!$A:$F,3,0),IFERROR(VLOOKUP($A737,$C:$J,3,0),"")),IFERROR(VLOOKUP($B737,INSUMOS!$A:$D,3,0),IFERROR(VLOOKUP($B737,#REF!,5,0),"")))</f>
        <v>H</v>
      </c>
      <c r="F737" s="284">
        <v>0.19</v>
      </c>
      <c r="G737" s="285">
        <f>IF($B737="",IFERROR(VLOOKUP($A737,SERVIÇOS!$A:$F,6,0),IFERROR(VLOOKUP($A737,$C:$J,8,0),"")),IFERROR(VLOOKUP($B737,INSUMOS!$A:$D,4,0),IFERROR(VLOOKUP($B737,#REF!,9,0),"")))</f>
        <v>21.23</v>
      </c>
      <c r="H737" s="286">
        <f>ROUND(IF($B737="",IFERROR(VLOOKUP($A737,SERVIÇOS!$A:$F,4,0),IFERROR(VLOOKUP($A737,$C:$J,6,0),)),IFERROR(VLOOKUP($B737,INSUMOS!$A:$D,4,0),IFERROR(VLOOKUP($B737,#REF!,9,0),)))*$F737,2)</f>
        <v>1.24</v>
      </c>
      <c r="I737" s="286">
        <f>ROUND(IF($B737="",IFERROR(VLOOKUP($A737,SERVIÇOS!$A:$F,5,0),IFERROR(VLOOKUP($A737,$C:$J,7,0),)),0)*$F737,2)</f>
        <v>2.79</v>
      </c>
      <c r="J737" s="287">
        <f t="shared" si="20"/>
        <v>4.03</v>
      </c>
      <c r="K737" s="288"/>
    </row>
    <row r="738" spans="1:13">
      <c r="A738" s="279">
        <v>88262</v>
      </c>
      <c r="B738" s="280"/>
      <c r="C738" s="281"/>
      <c r="D738" s="282" t="str">
        <f>IF($B738="",IFERROR(VLOOKUP($A738,SERVIÇOS!$A:$F,2,0),IFERROR(VLOOKUP($A738,$C:$J,2,0),"")),IFERROR(VLOOKUP($B738,INSUMOS!$A:$D,2,0),IFERROR(VLOOKUP($B738,#REF!,2,0),"")))</f>
        <v>CARPINTEIRO DE FORMAS COM ENCARGOS COMPLEMENTARES</v>
      </c>
      <c r="E738" s="283" t="str">
        <f>IF($B738="",IFERROR(VLOOKUP($A738,SERVIÇOS!$A:$F,3,0),IFERROR(VLOOKUP($A738,$C:$J,3,0),"")),IFERROR(VLOOKUP($B738,INSUMOS!$A:$D,3,0),IFERROR(VLOOKUP($B738,#REF!,5,0),"")))</f>
        <v>H</v>
      </c>
      <c r="F738" s="284">
        <v>0.75</v>
      </c>
      <c r="G738" s="285">
        <f>IF($B738="",IFERROR(VLOOKUP($A738,SERVIÇOS!$A:$F,6,0),IFERROR(VLOOKUP($A738,$C:$J,8,0),"")),IFERROR(VLOOKUP($B738,INSUMOS!$A:$D,4,0),IFERROR(VLOOKUP($B738,#REF!,9,0),"")))</f>
        <v>25.15</v>
      </c>
      <c r="H738" s="286">
        <f>ROUND(IF($B738="",IFERROR(VLOOKUP($A738,SERVIÇOS!$A:$F,4,0),IFERROR(VLOOKUP($A738,$C:$J,6,0),)),IFERROR(VLOOKUP($B738,INSUMOS!$A:$D,4,0),IFERROR(VLOOKUP($B738,#REF!,9,0),)))*$F738,2)</f>
        <v>4.8899999999999997</v>
      </c>
      <c r="I738" s="286">
        <f>ROUND(IF($B738="",IFERROR(VLOOKUP($A738,SERVIÇOS!$A:$F,5,0),IFERROR(VLOOKUP($A738,$C:$J,7,0),)),0)*$F738,2)</f>
        <v>13.97</v>
      </c>
      <c r="J738" s="287">
        <f t="shared" si="20"/>
        <v>18.86</v>
      </c>
      <c r="K738" s="288"/>
    </row>
    <row r="739" spans="1:13" ht="30">
      <c r="A739" s="279"/>
      <c r="B739" s="280">
        <v>4491</v>
      </c>
      <c r="C739" s="281"/>
      <c r="D739" s="282" t="str">
        <f>IF($B739="",IFERROR(VLOOKUP($A739,SERVIÇOS!$A:$F,2,0),IFERROR(VLOOKUP($A739,$C:$J,2,0),"")),IFERROR(VLOOKUP($B739,INSUMOS!$A:$D,2,0),IFERROR(VLOOKUP($B739,#REF!,2,0),"")))</f>
        <v>PONTALETE *7,5 X 7,5* CM EM PINUS, MISTA OU EQUIVALENTE DA REGIAO - BRUTA</v>
      </c>
      <c r="E739" s="283" t="str">
        <f>IF($B739="",IFERROR(VLOOKUP($A739,SERVIÇOS!$A:$F,3,0),IFERROR(VLOOKUP($A739,$C:$J,3,0),"")),IFERROR(VLOOKUP($B739,INSUMOS!$A:$D,3,0),IFERROR(VLOOKUP($B739,#REF!,5,0),"")))</f>
        <v xml:space="preserve">M     </v>
      </c>
      <c r="F739" s="284">
        <v>0.62</v>
      </c>
      <c r="G739" s="285">
        <f>IF($B739="",IFERROR(VLOOKUP($A739,SERVIÇOS!$A:$F,6,0),IFERROR(VLOOKUP($A739,$C:$J,8,0),"")),IFERROR(VLOOKUP($B739,INSUMOS!$A:$D,4,0),IFERROR(VLOOKUP($B739,#REF!,9,0),"")))</f>
        <v>5.55</v>
      </c>
      <c r="H739" s="286">
        <f>ROUND(IF($B739="",IFERROR(VLOOKUP($A739,SERVIÇOS!$A:$F,4,0),IFERROR(VLOOKUP($A739,$C:$J,6,0),)),IFERROR(VLOOKUP($B739,INSUMOS!$A:$D,4,0),IFERROR(VLOOKUP($B739,#REF!,9,0),)))*$F739,2)</f>
        <v>3.44</v>
      </c>
      <c r="I739" s="286">
        <f>ROUND(IF($B739="",IFERROR(VLOOKUP($A739,SERVIÇOS!$A:$F,5,0),IFERROR(VLOOKUP($A739,$C:$J,7,0),)),0)*$F739,2)</f>
        <v>0</v>
      </c>
      <c r="J739" s="287">
        <f t="shared" si="20"/>
        <v>3.44</v>
      </c>
      <c r="K739" s="288"/>
    </row>
    <row r="740" spans="1:13" ht="30">
      <c r="A740" s="279"/>
      <c r="B740" s="280">
        <v>4509</v>
      </c>
      <c r="C740" s="281"/>
      <c r="D740" s="282" t="str">
        <f>IF($B740="",IFERROR(VLOOKUP($A740,SERVIÇOS!$A:$F,2,0),IFERROR(VLOOKUP($A740,$C:$J,2,0),"")),IFERROR(VLOOKUP($B740,INSUMOS!$A:$D,2,0),IFERROR(VLOOKUP($B740,#REF!,2,0),"")))</f>
        <v>SARRAFO *2,5 X 10* CM EM PINUS, MISTA OU EQUIVALENTE DA REGIAO - BRUTA</v>
      </c>
      <c r="E740" s="283" t="str">
        <f>IF($B740="",IFERROR(VLOOKUP($A740,SERVIÇOS!$A:$F,3,0),IFERROR(VLOOKUP($A740,$C:$J,3,0),"")),IFERROR(VLOOKUP($B740,INSUMOS!$A:$D,3,0),IFERROR(VLOOKUP($B740,#REF!,5,0),"")))</f>
        <v xml:space="preserve">M     </v>
      </c>
      <c r="F740" s="284">
        <v>0.33</v>
      </c>
      <c r="G740" s="285">
        <f>IF($B740="",IFERROR(VLOOKUP($A740,SERVIÇOS!$A:$F,6,0),IFERROR(VLOOKUP($A740,$C:$J,8,0),"")),IFERROR(VLOOKUP($B740,INSUMOS!$A:$D,4,0),IFERROR(VLOOKUP($B740,#REF!,9,0),"")))</f>
        <v>2.81</v>
      </c>
      <c r="H740" s="286">
        <f>ROUND(IF($B740="",IFERROR(VLOOKUP($A740,SERVIÇOS!$A:$F,4,0),IFERROR(VLOOKUP($A740,$C:$J,6,0),)),IFERROR(VLOOKUP($B740,INSUMOS!$A:$D,4,0),IFERROR(VLOOKUP($B740,#REF!,9,0),)))*$F740,2)</f>
        <v>0.93</v>
      </c>
      <c r="I740" s="286">
        <f>ROUND(IF($B740="",IFERROR(VLOOKUP($A740,SERVIÇOS!$A:$F,5,0),IFERROR(VLOOKUP($A740,$C:$J,7,0),)),0)*$F740,2)</f>
        <v>0</v>
      </c>
      <c r="J740" s="287">
        <f t="shared" si="20"/>
        <v>0.93</v>
      </c>
      <c r="K740" s="288"/>
      <c r="M740" s="455" t="s">
        <v>4131</v>
      </c>
    </row>
    <row r="741" spans="1:13">
      <c r="A741" s="279"/>
      <c r="B741" s="280">
        <v>5068</v>
      </c>
      <c r="C741" s="281"/>
      <c r="D741" s="282" t="str">
        <f>IF($B741="",IFERROR(VLOOKUP($A741,SERVIÇOS!$A:$F,2,0),IFERROR(VLOOKUP($A741,$C:$J,2,0),"")),IFERROR(VLOOKUP($B741,INSUMOS!$A:$D,2,0),IFERROR(VLOOKUP($B741,#REF!,2,0),"")))</f>
        <v>PREGO DE ACO POLIDO COM CABECA 17 X 21 (2 X 11)</v>
      </c>
      <c r="E741" s="283" t="str">
        <f>IF($B741="",IFERROR(VLOOKUP($A741,SERVIÇOS!$A:$F,3,0),IFERROR(VLOOKUP($A741,$C:$J,3,0),"")),IFERROR(VLOOKUP($B741,INSUMOS!$A:$D,3,0),IFERROR(VLOOKUP($B741,#REF!,5,0),"")))</f>
        <v xml:space="preserve">KG    </v>
      </c>
      <c r="F741" s="284">
        <v>0.26</v>
      </c>
      <c r="G741" s="285">
        <f>IF($B741="",IFERROR(VLOOKUP($A741,SERVIÇOS!$A:$F,6,0),IFERROR(VLOOKUP($A741,$C:$J,8,0),"")),IFERROR(VLOOKUP($B741,INSUMOS!$A:$D,4,0),IFERROR(VLOOKUP($B741,#REF!,9,0),"")))</f>
        <v>20.04</v>
      </c>
      <c r="H741" s="286">
        <f>ROUND(IF($B741="",IFERROR(VLOOKUP($A741,SERVIÇOS!$A:$F,4,0),IFERROR(VLOOKUP($A741,$C:$J,6,0),)),IFERROR(VLOOKUP($B741,INSUMOS!$A:$D,4,0),IFERROR(VLOOKUP($B741,#REF!,9,0),)))*$F741,2)</f>
        <v>5.21</v>
      </c>
      <c r="I741" s="286">
        <f>ROUND(IF($B741="",IFERROR(VLOOKUP($A741,SERVIÇOS!$A:$F,5,0),IFERROR(VLOOKUP($A741,$C:$J,7,0),)),0)*$F741,2)</f>
        <v>0</v>
      </c>
      <c r="J741" s="287">
        <f t="shared" si="20"/>
        <v>5.21</v>
      </c>
      <c r="K741" s="288"/>
    </row>
    <row r="742" spans="1:13" ht="30">
      <c r="A742" s="279"/>
      <c r="B742" s="280">
        <v>2692</v>
      </c>
      <c r="C742" s="281"/>
      <c r="D742" s="282" t="str">
        <f>IF($B742="",IFERROR(VLOOKUP($A742,SERVIÇOS!$A:$F,2,0),IFERROR(VLOOKUP($A742,$C:$J,2,0),"")),IFERROR(VLOOKUP($B742,INSUMOS!$A:$D,2,0),IFERROR(VLOOKUP($B742,#REF!,2,0),"")))</f>
        <v>DESMOLDANTE PROTETOR PARA FORMAS DE MADEIRA, DE BASE OLEOSA EMULSIONADA EM AGUA</v>
      </c>
      <c r="E742" s="283" t="str">
        <f>IF($B742="",IFERROR(VLOOKUP($A742,SERVIÇOS!$A:$F,3,0),IFERROR(VLOOKUP($A742,$C:$J,3,0),"")),IFERROR(VLOOKUP($B742,INSUMOS!$A:$D,3,0),IFERROR(VLOOKUP($B742,#REF!,5,0),"")))</f>
        <v xml:space="preserve">L     </v>
      </c>
      <c r="F742" s="284">
        <v>6.0000000000000001E-3</v>
      </c>
      <c r="G742" s="285">
        <f>IF($B742="",IFERROR(VLOOKUP($A742,SERVIÇOS!$A:$F,6,0),IFERROR(VLOOKUP($A742,$C:$J,8,0),"")),IFERROR(VLOOKUP($B742,INSUMOS!$A:$D,4,0),IFERROR(VLOOKUP($B742,#REF!,9,0),"")))</f>
        <v>5.92</v>
      </c>
      <c r="H742" s="286">
        <f>ROUND(IF($B742="",IFERROR(VLOOKUP($A742,SERVIÇOS!$A:$F,4,0),IFERROR(VLOOKUP($A742,$C:$J,6,0),)),IFERROR(VLOOKUP($B742,INSUMOS!$A:$D,4,0),IFERROR(VLOOKUP($B742,#REF!,9,0),)))*$F742,2)</f>
        <v>0.04</v>
      </c>
      <c r="I742" s="286">
        <f>ROUND(IF($B742="",IFERROR(VLOOKUP($A742,SERVIÇOS!$A:$F,5,0),IFERROR(VLOOKUP($A742,$C:$J,7,0),)),0)*$F742,2)</f>
        <v>0</v>
      </c>
      <c r="J742" s="287">
        <f t="shared" si="20"/>
        <v>0.04</v>
      </c>
      <c r="K742" s="288"/>
    </row>
    <row r="743" spans="1:13" ht="30">
      <c r="A743" s="279"/>
      <c r="B743" s="280">
        <v>1347</v>
      </c>
      <c r="C743" s="281"/>
      <c r="D743" s="282" t="str">
        <f>IF($B743="",IFERROR(VLOOKUP($A743,SERVIÇOS!$A:$F,2,0),IFERROR(VLOOKUP($A743,$C:$J,2,0),"")),IFERROR(VLOOKUP($B743,INSUMOS!$A:$D,2,0),IFERROR(VLOOKUP($B743,#REF!,2,0),"")))</f>
        <v>CHAPA/PAINEL DE MADEIRA COMPENSADA PLASTIFICADA (MADEIRITE PLASTIFICADO) PARA FORMA DE CONCRETO, DE 2200 x 1100 MM, E = 12 MM</v>
      </c>
      <c r="E743" s="283" t="str">
        <f>IF($B743="",IFERROR(VLOOKUP($A743,SERVIÇOS!$A:$F,3,0),IFERROR(VLOOKUP($A743,$C:$J,3,0),"")),IFERROR(VLOOKUP($B743,INSUMOS!$A:$D,3,0),IFERROR(VLOOKUP($B743,#REF!,5,0),"")))</f>
        <v xml:space="preserve">M2    </v>
      </c>
      <c r="F743" s="284">
        <v>0.25</v>
      </c>
      <c r="G743" s="285">
        <f>IF($B743="",IFERROR(VLOOKUP($A743,SERVIÇOS!$A:$F,6,0),IFERROR(VLOOKUP($A743,$C:$J,8,0),"")),IFERROR(VLOOKUP($B743,INSUMOS!$A:$D,4,0),IFERROR(VLOOKUP($B743,#REF!,9,0),"")))</f>
        <v>56.02</v>
      </c>
      <c r="H743" s="286">
        <f>ROUND(IF($B743="",IFERROR(VLOOKUP($A743,SERVIÇOS!$A:$F,4,0),IFERROR(VLOOKUP($A743,$C:$J,6,0),)),IFERROR(VLOOKUP($B743,INSUMOS!$A:$D,4,0),IFERROR(VLOOKUP($B743,#REF!,9,0),)))*$F743,2)</f>
        <v>14.01</v>
      </c>
      <c r="I743" s="286">
        <f>ROUND(IF($B743="",IFERROR(VLOOKUP($A743,SERVIÇOS!$A:$F,5,0),IFERROR(VLOOKUP($A743,$C:$J,7,0),)),0)*$F743,2)</f>
        <v>0</v>
      </c>
      <c r="J743" s="287">
        <f t="shared" si="20"/>
        <v>14.01</v>
      </c>
      <c r="K743" s="288"/>
    </row>
    <row r="744" spans="1:13" ht="30">
      <c r="A744" s="279"/>
      <c r="B744" s="280">
        <v>6189</v>
      </c>
      <c r="C744" s="281"/>
      <c r="D744" s="282" t="str">
        <f>IF($B744="",IFERROR(VLOOKUP($A744,SERVIÇOS!$A:$F,2,0),IFERROR(VLOOKUP($A744,$C:$J,2,0),"")),IFERROR(VLOOKUP($B744,INSUMOS!$A:$D,2,0),IFERROR(VLOOKUP($B744,#REF!,2,0),"")))</f>
        <v>TABUA NAO APARELHADA *2,5 X 30* CM, EM MACARANDUBA, ANGELIM OU EQUIVALENTE DA REGIAO - BRUTA</v>
      </c>
      <c r="E744" s="283" t="str">
        <f>IF($B744="",IFERROR(VLOOKUP($A744,SERVIÇOS!$A:$F,3,0),IFERROR(VLOOKUP($A744,$C:$J,3,0),"")),IFERROR(VLOOKUP($B744,INSUMOS!$A:$D,3,0),IFERROR(VLOOKUP($B744,#REF!,5,0),"")))</f>
        <v xml:space="preserve">M     </v>
      </c>
      <c r="F744" s="284">
        <v>0.18</v>
      </c>
      <c r="G744" s="285">
        <f>IF($B744="",IFERROR(VLOOKUP($A744,SERVIÇOS!$A:$F,6,0),IFERROR(VLOOKUP($A744,$C:$J,8,0),"")),IFERROR(VLOOKUP($B744,INSUMOS!$A:$D,4,0),IFERROR(VLOOKUP($B744,#REF!,9,0),"")))</f>
        <v>36.090000000000003</v>
      </c>
      <c r="H744" s="286">
        <f>ROUND(IF($B744="",IFERROR(VLOOKUP($A744,SERVIÇOS!$A:$F,4,0),IFERROR(VLOOKUP($A744,$C:$J,6,0),)),IFERROR(VLOOKUP($B744,INSUMOS!$A:$D,4,0),IFERROR(VLOOKUP($B744,#REF!,9,0),)))*$F744,2)</f>
        <v>6.5</v>
      </c>
      <c r="I744" s="286">
        <f>ROUND(IF($B744="",IFERROR(VLOOKUP($A744,SERVIÇOS!$A:$F,5,0),IFERROR(VLOOKUP($A744,$C:$J,7,0),)),0)*$F744,2)</f>
        <v>0</v>
      </c>
      <c r="J744" s="287">
        <f t="shared" si="20"/>
        <v>6.5</v>
      </c>
      <c r="K744" s="288"/>
    </row>
    <row r="745" spans="1:13" s="3" customFormat="1" ht="47.25">
      <c r="A745" s="271"/>
      <c r="B745" s="271"/>
      <c r="C745" s="272" t="s">
        <v>835</v>
      </c>
      <c r="D745" s="273" t="s">
        <v>838</v>
      </c>
      <c r="E745" s="274" t="s">
        <v>704</v>
      </c>
      <c r="F745" s="275"/>
      <c r="G745" s="276"/>
      <c r="H745" s="277">
        <f>ROUND(SUM(H746:H747),2)</f>
        <v>1.38</v>
      </c>
      <c r="I745" s="277">
        <f>ROUND(SUM(I746:I747),2)</f>
        <v>3.35</v>
      </c>
      <c r="J745" s="277">
        <f t="shared" si="20"/>
        <v>4.7300000000000004</v>
      </c>
      <c r="K745" s="290"/>
    </row>
    <row r="746" spans="1:13">
      <c r="A746" s="279">
        <v>88245</v>
      </c>
      <c r="B746" s="280"/>
      <c r="C746" s="281"/>
      <c r="D746" s="282" t="str">
        <f>IF($B746="",IFERROR(VLOOKUP($A746,SERVIÇOS!$A:$F,2,0),IFERROR(VLOOKUP($A746,$C:$J,2,0),"")),IFERROR(VLOOKUP($B746,INSUMOS!$A:$D,2,0),IFERROR(VLOOKUP($B746,#REF!,2,0),"")))</f>
        <v>ARMADOR COM ENCARGOS COMPLEMENTARES</v>
      </c>
      <c r="E746" s="283" t="str">
        <f>IF($B746="",IFERROR(VLOOKUP($A746,SERVIÇOS!$A:$F,3,0),IFERROR(VLOOKUP($A746,$C:$J,3,0),"")),IFERROR(VLOOKUP($B746,INSUMOS!$A:$D,3,0),IFERROR(VLOOKUP($B746,#REF!,5,0),"")))</f>
        <v>H</v>
      </c>
      <c r="F746" s="284">
        <v>0.105</v>
      </c>
      <c r="G746" s="285">
        <f>IF($B746="",IFERROR(VLOOKUP($A746,SERVIÇOS!$A:$F,6,0),IFERROR(VLOOKUP($A746,$C:$J,8,0),"")),IFERROR(VLOOKUP($B746,INSUMOS!$A:$D,4,0),IFERROR(VLOOKUP($B746,#REF!,9,0),"")))</f>
        <v>25.27</v>
      </c>
      <c r="H746" s="286">
        <f>ROUND(IF($B746="",IFERROR(VLOOKUP($A746,SERVIÇOS!$A:$F,4,0),IFERROR(VLOOKUP($A746,$C:$J,6,0),)),IFERROR(VLOOKUP($B746,INSUMOS!$A:$D,4,0),IFERROR(VLOOKUP($B746,#REF!,9,0),)))*$F746,2)</f>
        <v>0.7</v>
      </c>
      <c r="I746" s="286">
        <f>ROUND(IF($B746="",IFERROR(VLOOKUP($A746,SERVIÇOS!$A:$F,5,0),IFERROR(VLOOKUP($A746,$C:$J,7,0),)),0)*$F746,2)</f>
        <v>1.96</v>
      </c>
      <c r="J746" s="287">
        <f t="shared" si="20"/>
        <v>2.66</v>
      </c>
      <c r="K746" s="288"/>
    </row>
    <row r="747" spans="1:13">
      <c r="A747" s="279">
        <v>88316</v>
      </c>
      <c r="B747" s="280"/>
      <c r="C747" s="281"/>
      <c r="D747" s="282" t="str">
        <f>IF($B747="",IFERROR(VLOOKUP($A747,SERVIÇOS!$A:$F,2,0),IFERROR(VLOOKUP($A747,$C:$J,2,0),"")),IFERROR(VLOOKUP($B747,INSUMOS!$A:$D,2,0),IFERROR(VLOOKUP($B747,#REF!,2,0),"")))</f>
        <v>SERVENTE COM ENCARGOS COMPLEMENTARES</v>
      </c>
      <c r="E747" s="283" t="str">
        <f>IF($B747="",IFERROR(VLOOKUP($A747,SERVIÇOS!$A:$F,3,0),IFERROR(VLOOKUP($A747,$C:$J,3,0),"")),IFERROR(VLOOKUP($B747,INSUMOS!$A:$D,3,0),IFERROR(VLOOKUP($B747,#REF!,5,0),"")))</f>
        <v>H</v>
      </c>
      <c r="F747" s="284">
        <v>0.105</v>
      </c>
      <c r="G747" s="285">
        <f>IF($B747="",IFERROR(VLOOKUP($A747,SERVIÇOS!$A:$F,6,0),IFERROR(VLOOKUP($A747,$C:$J,8,0),"")),IFERROR(VLOOKUP($B747,INSUMOS!$A:$D,4,0),IFERROR(VLOOKUP($B747,#REF!,9,0),"")))</f>
        <v>19.78</v>
      </c>
      <c r="H747" s="286">
        <f>ROUND(IF($B747="",IFERROR(VLOOKUP($A747,SERVIÇOS!$A:$F,4,0),IFERROR(VLOOKUP($A747,$C:$J,6,0),)),IFERROR(VLOOKUP($B747,INSUMOS!$A:$D,4,0),IFERROR(VLOOKUP($B747,#REF!,9,0),)))*$F747,2)</f>
        <v>0.68</v>
      </c>
      <c r="I747" s="286">
        <f>ROUND(IF($B747="",IFERROR(VLOOKUP($A747,SERVIÇOS!$A:$F,5,0),IFERROR(VLOOKUP($A747,$C:$J,7,0),)),0)*$F747,2)</f>
        <v>1.39</v>
      </c>
      <c r="J747" s="287">
        <f t="shared" si="20"/>
        <v>2.0699999999999998</v>
      </c>
      <c r="K747" s="288"/>
    </row>
    <row r="748" spans="1:13" s="3" customFormat="1" ht="78.75">
      <c r="A748" s="271"/>
      <c r="B748" s="271"/>
      <c r="C748" s="272" t="s">
        <v>648</v>
      </c>
      <c r="D748" s="273" t="s">
        <v>839</v>
      </c>
      <c r="E748" s="274" t="s">
        <v>727</v>
      </c>
      <c r="F748" s="275"/>
      <c r="G748" s="276"/>
      <c r="H748" s="277">
        <f>ROUND(SUM(H750:H750),2)</f>
        <v>26.74</v>
      </c>
      <c r="I748" s="277">
        <f>ROUND(SUM(I750:I750),2)</f>
        <v>13.32</v>
      </c>
      <c r="J748" s="277">
        <f t="shared" si="20"/>
        <v>40.06</v>
      </c>
      <c r="K748" s="290"/>
    </row>
    <row r="749" spans="1:13" s="455" customFormat="1">
      <c r="A749" s="279">
        <v>88264</v>
      </c>
      <c r="B749" s="280"/>
      <c r="C749" s="281"/>
      <c r="D749" s="282" t="str">
        <f>IF($B749="",IFERROR(VLOOKUP($A749,SERVIÇOS!$A:$F,2,0),IFERROR(VLOOKUP($A749,$C:$J,2,0),"")),IFERROR(VLOOKUP($B749,INSUMOS!$A:$D,2,0),IFERROR(VLOOKUP($B749,#REF!,2,0),"")))</f>
        <v>ELETRICISTA COM ENCARGOS COMPLEMENTARES</v>
      </c>
      <c r="E749" s="283" t="str">
        <f>IF($B749="",IFERROR(VLOOKUP($A749,SERVIÇOS!$A:$F,3,0),IFERROR(VLOOKUP($A749,$C:$J,3,0),"")),IFERROR(VLOOKUP($B749,INSUMOS!$A:$D,3,0),IFERROR(VLOOKUP($B749,#REF!,5,0),"")))</f>
        <v>H</v>
      </c>
      <c r="F749" s="284">
        <v>2</v>
      </c>
      <c r="G749" s="285">
        <f>IF($B749="",IFERROR(VLOOKUP($A749,SERVIÇOS!$A:$F,6,0),IFERROR(VLOOKUP($A749,$C:$J,8,0),"")),IFERROR(VLOOKUP($B749,INSUMOS!$A:$D,4,0),IFERROR(VLOOKUP($B749,#REF!,9,0),"")))</f>
        <v>25.67</v>
      </c>
      <c r="H749" s="286">
        <f>ROUND(IF($B749="",IFERROR(VLOOKUP($A749,SERVIÇOS!$A:$F,5,0),IFERROR(VLOOKUP($A749,$C:$J,7,0),)),0)*$F749,2)</f>
        <v>38.020000000000003</v>
      </c>
      <c r="I749" s="286">
        <f>ROUND(IF($B749="",IFERROR(VLOOKUP($A749,SERVIÇOS!$A:$F,4,0),IFERROR(VLOOKUP($A749,$C:$J,6,0),)),IFERROR(VLOOKUP($B749,INSUMOS!$A:$D,4,0),IFERROR(VLOOKUP($B749,#REF!,9,0),)))*$F749,2)</f>
        <v>13.32</v>
      </c>
      <c r="J749" s="287">
        <f t="shared" ref="J749" si="21">H749+I749</f>
        <v>51.34</v>
      </c>
      <c r="K749" s="288"/>
    </row>
    <row r="750" spans="1:13">
      <c r="A750" s="279">
        <v>88247</v>
      </c>
      <c r="B750" s="280"/>
      <c r="C750" s="281"/>
      <c r="D750" s="282" t="str">
        <f>IF($B750="",IFERROR(VLOOKUP($A750,SERVIÇOS!$A:$F,2,0),IFERROR(VLOOKUP($A750,$C:$J,2,0),"")),IFERROR(VLOOKUP($B750,INSUMOS!$A:$D,2,0),IFERROR(VLOOKUP($B750,#REF!,2,0),"")))</f>
        <v>AUXILIAR DE ELETRICISTA COM ENCARGOS COMPLEMENTARES</v>
      </c>
      <c r="E750" s="283" t="str">
        <f>IF($B750="",IFERROR(VLOOKUP($A750,SERVIÇOS!$A:$F,3,0),IFERROR(VLOOKUP($A750,$C:$J,3,0),"")),IFERROR(VLOOKUP($B750,INSUMOS!$A:$D,3,0),IFERROR(VLOOKUP($B750,#REF!,5,0),"")))</f>
        <v>H</v>
      </c>
      <c r="F750" s="284">
        <v>2</v>
      </c>
      <c r="G750" s="285">
        <f>IF($B750="",IFERROR(VLOOKUP($A750,SERVIÇOS!$A:$F,6,0),IFERROR(VLOOKUP($A750,$C:$J,8,0),"")),IFERROR(VLOOKUP($B750,INSUMOS!$A:$D,4,0),IFERROR(VLOOKUP($B750,#REF!,9,0),"")))</f>
        <v>20.03</v>
      </c>
      <c r="H750" s="286">
        <f>ROUND(IF($B750="",IFERROR(VLOOKUP($A750,SERVIÇOS!$A:$F,5,0),IFERROR(VLOOKUP($A750,$C:$J,7,0),)),0)*$F750,2)</f>
        <v>26.74</v>
      </c>
      <c r="I750" s="286">
        <f>ROUND(IF($B750="",IFERROR(VLOOKUP($A750,SERVIÇOS!$A:$F,4,0),IFERROR(VLOOKUP($A750,$C:$J,6,0),)),IFERROR(VLOOKUP($B750,INSUMOS!$A:$D,4,0),IFERROR(VLOOKUP($B750,#REF!,9,0),)))*$F750,2)</f>
        <v>13.32</v>
      </c>
      <c r="J750" s="287">
        <f t="shared" si="20"/>
        <v>40.06</v>
      </c>
      <c r="K750" s="288"/>
    </row>
    <row r="751" spans="1:13" s="3" customFormat="1" ht="31.5">
      <c r="A751" s="271"/>
      <c r="B751" s="271"/>
      <c r="C751" s="272" t="s">
        <v>652</v>
      </c>
      <c r="D751" s="273" t="s">
        <v>840</v>
      </c>
      <c r="E751" s="274" t="s">
        <v>709</v>
      </c>
      <c r="F751" s="275"/>
      <c r="G751" s="276"/>
      <c r="H751" s="277">
        <f>ROUND(SUM(H754:H754),2)</f>
        <v>421.5</v>
      </c>
      <c r="I751" s="277">
        <f>ROUND(SUM(I754:I754),2)</f>
        <v>0</v>
      </c>
      <c r="J751" s="277">
        <f t="shared" si="20"/>
        <v>421.5</v>
      </c>
      <c r="K751" s="290"/>
    </row>
    <row r="752" spans="1:13" s="455" customFormat="1">
      <c r="A752" s="279">
        <v>88264</v>
      </c>
      <c r="B752" s="280"/>
      <c r="C752" s="281"/>
      <c r="D752" s="282" t="str">
        <f>IF($B752="",IFERROR(VLOOKUP($A752,SERVIÇOS!$A:$F,2,0),IFERROR(VLOOKUP($A752,$C:$J,2,0),"")),IFERROR(VLOOKUP($B752,INSUMOS!$A:$D,2,0),IFERROR(VLOOKUP($B752,#REF!,2,0),"")))</f>
        <v>ELETRICISTA COM ENCARGOS COMPLEMENTARES</v>
      </c>
      <c r="E752" s="283" t="str">
        <f>IF($B752="",IFERROR(VLOOKUP($A752,SERVIÇOS!$A:$F,3,0),IFERROR(VLOOKUP($A752,$C:$J,3,0),"")),IFERROR(VLOOKUP($B752,INSUMOS!$A:$D,3,0),IFERROR(VLOOKUP($B752,#REF!,5,0),"")))</f>
        <v>H</v>
      </c>
      <c r="F752" s="284">
        <v>1</v>
      </c>
      <c r="G752" s="285">
        <f>IF($B752="",IFERROR(VLOOKUP($A752,SERVIÇOS!$A:$F,6,0),IFERROR(VLOOKUP($A752,$C:$J,8,0),"")),IFERROR(VLOOKUP($B752,INSUMOS!$A:$D,4,0),IFERROR(VLOOKUP($B752,#REF!,9,0),"")))</f>
        <v>25.67</v>
      </c>
      <c r="H752" s="286">
        <f>ROUND(IF($B752="",IFERROR(VLOOKUP($A752,SERVIÇOS!$A:$F,5,0),IFERROR(VLOOKUP($A752,$C:$J,7,0),)),0)*$F752,2)</f>
        <v>19.010000000000002</v>
      </c>
      <c r="I752" s="286">
        <f>ROUND(IF($B752="",IFERROR(VLOOKUP($A752,SERVIÇOS!$A:$F,4,0),IFERROR(VLOOKUP($A752,$C:$J,6,0),)),IFERROR(VLOOKUP($B752,INSUMOS!$A:$D,4,0),IFERROR(VLOOKUP($B752,#REF!,9,0),)))*$F752,2)</f>
        <v>6.66</v>
      </c>
      <c r="J752" s="287">
        <f t="shared" si="20"/>
        <v>25.67</v>
      </c>
      <c r="K752" s="288"/>
    </row>
    <row r="753" spans="1:11" s="455" customFormat="1">
      <c r="A753" s="279">
        <v>88247</v>
      </c>
      <c r="B753" s="280"/>
      <c r="C753" s="281"/>
      <c r="D753" s="282" t="str">
        <f>IF($B753="",IFERROR(VLOOKUP($A753,SERVIÇOS!$A:$F,2,0),IFERROR(VLOOKUP($A753,$C:$J,2,0),"")),IFERROR(VLOOKUP($B753,INSUMOS!$A:$D,2,0),IFERROR(VLOOKUP($B753,#REF!,2,0),"")))</f>
        <v>AUXILIAR DE ELETRICISTA COM ENCARGOS COMPLEMENTARES</v>
      </c>
      <c r="E753" s="283" t="str">
        <f>IF($B753="",IFERROR(VLOOKUP($A753,SERVIÇOS!$A:$F,3,0),IFERROR(VLOOKUP($A753,$C:$J,3,0),"")),IFERROR(VLOOKUP($B753,INSUMOS!$A:$D,3,0),IFERROR(VLOOKUP($B753,#REF!,5,0),"")))</f>
        <v>H</v>
      </c>
      <c r="F753" s="284">
        <v>1</v>
      </c>
      <c r="G753" s="285">
        <f>IF($B753="",IFERROR(VLOOKUP($A753,SERVIÇOS!$A:$F,6,0),IFERROR(VLOOKUP($A753,$C:$J,8,0),"")),IFERROR(VLOOKUP($B753,INSUMOS!$A:$D,4,0),IFERROR(VLOOKUP($B753,#REF!,9,0),"")))</f>
        <v>20.03</v>
      </c>
      <c r="H753" s="286">
        <f>ROUND(IF($B753="",IFERROR(VLOOKUP($A753,SERVIÇOS!$A:$F,5,0),IFERROR(VLOOKUP($A753,$C:$J,7,0),)),0)*$F753,2)</f>
        <v>13.37</v>
      </c>
      <c r="I753" s="286">
        <f>ROUND(IF($B753="",IFERROR(VLOOKUP($A753,SERVIÇOS!$A:$F,4,0),IFERROR(VLOOKUP($A753,$C:$J,6,0),)),IFERROR(VLOOKUP($B753,INSUMOS!$A:$D,4,0),IFERROR(VLOOKUP($B753,#REF!,9,0),)))*$F753,2)</f>
        <v>6.66</v>
      </c>
      <c r="J753" s="287">
        <f t="shared" ref="J753:J754" si="22">H753+I753</f>
        <v>20.03</v>
      </c>
      <c r="K753" s="288"/>
    </row>
    <row r="754" spans="1:11" s="455" customFormat="1" ht="30.75" customHeight="1">
      <c r="A754" s="279"/>
      <c r="B754" s="279" t="s">
        <v>11878</v>
      </c>
      <c r="C754" s="281"/>
      <c r="D754" s="282" t="str">
        <f>IF($B754="",IFERROR(VLOOKUP($A754,SERVIÇOS!$A:$F,2,0),IFERROR(VLOOKUP($A754,$C:$J,2,0),"")),IFERROR(VLOOKUP($B754,INSUMOS!$A:$D,2,0),IFERROR(VLOOKUP($B754,COTAÇÕES!$A:$I,2,0),"")))</f>
        <v>VENTILADOR PARA EXAUSTÃO COM GRELHA FIXA E VENEZIANA SOBRE PRESÃO - VAZÃO 150m3/h - 220V BIVOLT - 50w</v>
      </c>
      <c r="E754" s="283" t="s">
        <v>717</v>
      </c>
      <c r="F754" s="284">
        <v>1</v>
      </c>
      <c r="G754" s="285">
        <f>IF($B754="",IFERROR(VLOOKUP($A754,SERVIÇOS!$A:$F,6,0),IFERROR(VLOOKUP($A754,$C:$J,8,0),"")),IFERROR(VLOOKUP($B754,INSUMOS!$A:$D,4,0),IFERROR(VLOOKUP($B754,COTAÇÕES!$A:$I,9,0),"")))</f>
        <v>421.5</v>
      </c>
      <c r="H754" s="286">
        <f>ROUND(IF($B754="",IFERROR(VLOOKUP($A754,SERVIÇOS!$A:$F,4,0),IFERROR(VLOOKUP($A754,$C:$J,6,0),)),IFERROR(VLOOKUP($B754,INSUMOS!$A:$D,4,0),IFERROR(VLOOKUP($B754,COTAÇÕES!$A:$I,9,0),)))*$F754,2)</f>
        <v>421.5</v>
      </c>
      <c r="I754" s="286">
        <f>ROUND(IF($B754="",IFERROR(VLOOKUP($A754,SERVIÇOS!$A:$F,5,0),IFERROR(VLOOKUP($A754,$C:$J,7,0),)),0)*$F754,2)</f>
        <v>0</v>
      </c>
      <c r="J754" s="287">
        <f t="shared" si="22"/>
        <v>421.5</v>
      </c>
      <c r="K754" s="288"/>
    </row>
    <row r="755" spans="1:11" s="3" customFormat="1" ht="78.75">
      <c r="A755" s="271"/>
      <c r="B755" s="271"/>
      <c r="C755" s="272" t="s">
        <v>654</v>
      </c>
      <c r="D755" s="273" t="s">
        <v>841</v>
      </c>
      <c r="E755" s="274" t="s">
        <v>727</v>
      </c>
      <c r="F755" s="275"/>
      <c r="G755" s="276"/>
      <c r="H755" s="277">
        <f>ROUND(SUM(H756:H757),2)</f>
        <v>64.760000000000005</v>
      </c>
      <c r="I755" s="277">
        <f>ROUND(SUM(I756:I757),2)</f>
        <v>26.64</v>
      </c>
      <c r="J755" s="277">
        <f t="shared" si="20"/>
        <v>91.4</v>
      </c>
      <c r="K755" s="290"/>
    </row>
    <row r="756" spans="1:11" s="455" customFormat="1">
      <c r="A756" s="279">
        <v>88264</v>
      </c>
      <c r="B756" s="280"/>
      <c r="C756" s="281"/>
      <c r="D756" s="282" t="str">
        <f>IF($B756="",IFERROR(VLOOKUP($A756,SERVIÇOS!$A:$F,2,0),IFERROR(VLOOKUP($A756,$C:$J,2,0),"")),IFERROR(VLOOKUP($B756,INSUMOS!$A:$D,2,0),IFERROR(VLOOKUP($B756,#REF!,2,0),"")))</f>
        <v>ELETRICISTA COM ENCARGOS COMPLEMENTARES</v>
      </c>
      <c r="E756" s="283" t="str">
        <f>IF($B756="",IFERROR(VLOOKUP($A756,SERVIÇOS!$A:$F,3,0),IFERROR(VLOOKUP($A756,$C:$J,3,0),"")),IFERROR(VLOOKUP($B756,INSUMOS!$A:$D,3,0),IFERROR(VLOOKUP($B756,#REF!,5,0),"")))</f>
        <v>H</v>
      </c>
      <c r="F756" s="284">
        <v>2</v>
      </c>
      <c r="G756" s="285">
        <f>IF($B756="",IFERROR(VLOOKUP($A756,SERVIÇOS!$A:$F,6,0),IFERROR(VLOOKUP($A756,$C:$J,8,0),"")),IFERROR(VLOOKUP($B756,INSUMOS!$A:$D,4,0),IFERROR(VLOOKUP($B756,#REF!,9,0),"")))</f>
        <v>25.67</v>
      </c>
      <c r="H756" s="286">
        <f>ROUND(IF($B756="",IFERROR(VLOOKUP($A756,SERVIÇOS!$A:$F,5,0),IFERROR(VLOOKUP($A756,$C:$J,7,0),)),0)*$F756,2)</f>
        <v>38.020000000000003</v>
      </c>
      <c r="I756" s="286">
        <f>ROUND(IF($B756="",IFERROR(VLOOKUP($A756,SERVIÇOS!$A:$F,4,0),IFERROR(VLOOKUP($A756,$C:$J,6,0),)),IFERROR(VLOOKUP($B756,INSUMOS!$A:$D,4,0),IFERROR(VLOOKUP($B756,#REF!,9,0),)))*$F756,2)</f>
        <v>13.32</v>
      </c>
      <c r="J756" s="287">
        <f t="shared" si="20"/>
        <v>51.34</v>
      </c>
      <c r="K756" s="288"/>
    </row>
    <row r="757" spans="1:11" s="455" customFormat="1">
      <c r="A757" s="279">
        <v>88247</v>
      </c>
      <c r="B757" s="280"/>
      <c r="C757" s="281"/>
      <c r="D757" s="282" t="str">
        <f>IF($B757="",IFERROR(VLOOKUP($A757,SERVIÇOS!$A:$F,2,0),IFERROR(VLOOKUP($A757,$C:$J,2,0),"")),IFERROR(VLOOKUP($B757,INSUMOS!$A:$D,2,0),IFERROR(VLOOKUP($B757,#REF!,2,0),"")))</f>
        <v>AUXILIAR DE ELETRICISTA COM ENCARGOS COMPLEMENTARES</v>
      </c>
      <c r="E757" s="283" t="str">
        <f>IF($B757="",IFERROR(VLOOKUP($A757,SERVIÇOS!$A:$F,3,0),IFERROR(VLOOKUP($A757,$C:$J,3,0),"")),IFERROR(VLOOKUP($B757,INSUMOS!$A:$D,3,0),IFERROR(VLOOKUP($B757,#REF!,5,0),"")))</f>
        <v>H</v>
      </c>
      <c r="F757" s="284">
        <v>2</v>
      </c>
      <c r="G757" s="285">
        <f>IF($B757="",IFERROR(VLOOKUP($A757,SERVIÇOS!$A:$F,6,0),IFERROR(VLOOKUP($A757,$C:$J,8,0),"")),IFERROR(VLOOKUP($B757,INSUMOS!$A:$D,4,0),IFERROR(VLOOKUP($B757,#REF!,9,0),"")))</f>
        <v>20.03</v>
      </c>
      <c r="H757" s="286">
        <f>ROUND(IF($B757="",IFERROR(VLOOKUP($A757,SERVIÇOS!$A:$F,5,0),IFERROR(VLOOKUP($A757,$C:$J,7,0),)),0)*$F757,2)</f>
        <v>26.74</v>
      </c>
      <c r="I757" s="286">
        <f>ROUND(IF($B757="",IFERROR(VLOOKUP($A757,SERVIÇOS!$A:$F,4,0),IFERROR(VLOOKUP($A757,$C:$J,6,0),)),IFERROR(VLOOKUP($B757,INSUMOS!$A:$D,4,0),IFERROR(VLOOKUP($B757,#REF!,9,0),)))*$F757,2)</f>
        <v>13.32</v>
      </c>
      <c r="J757" s="287">
        <f t="shared" ref="J757" si="23">H757+I757</f>
        <v>40.06</v>
      </c>
      <c r="K757" s="288"/>
    </row>
    <row r="758" spans="1:11" s="3" customFormat="1" ht="47.25">
      <c r="A758" s="271"/>
      <c r="B758" s="271"/>
      <c r="C758" s="272" t="s">
        <v>658</v>
      </c>
      <c r="D758" s="273" t="s">
        <v>842</v>
      </c>
      <c r="E758" s="274" t="s">
        <v>727</v>
      </c>
      <c r="F758" s="275"/>
      <c r="G758" s="276"/>
      <c r="H758" s="277">
        <f>ROUND(SUM(H759:H761),2)</f>
        <v>86.14</v>
      </c>
      <c r="I758" s="277">
        <f>ROUND(SUM(I759:I761),2)</f>
        <v>26.64</v>
      </c>
      <c r="J758" s="277">
        <f t="shared" si="20"/>
        <v>112.78</v>
      </c>
      <c r="K758" s="290"/>
    </row>
    <row r="759" spans="1:11" s="455" customFormat="1">
      <c r="A759" s="279">
        <v>88264</v>
      </c>
      <c r="B759" s="280"/>
      <c r="C759" s="281"/>
      <c r="D759" s="282" t="str">
        <f>IF($B759="",IFERROR(VLOOKUP($A759,SERVIÇOS!$A:$F,2,0),IFERROR(VLOOKUP($A759,$C:$J,2,0),"")),IFERROR(VLOOKUP($B759,INSUMOS!$A:$D,2,0),IFERROR(VLOOKUP($B759,#REF!,2,0),"")))</f>
        <v>ELETRICISTA COM ENCARGOS COMPLEMENTARES</v>
      </c>
      <c r="E759" s="283" t="str">
        <f>IF($B759="",IFERROR(VLOOKUP($A759,SERVIÇOS!$A:$F,3,0),IFERROR(VLOOKUP($A759,$C:$J,3,0),"")),IFERROR(VLOOKUP($B759,INSUMOS!$A:$D,3,0),IFERROR(VLOOKUP($B759,#REF!,5,0),"")))</f>
        <v>H</v>
      </c>
      <c r="F759" s="284">
        <v>2</v>
      </c>
      <c r="G759" s="285">
        <f>IF($B759="",IFERROR(VLOOKUP($A759,SERVIÇOS!$A:$F,6,0),IFERROR(VLOOKUP($A759,$C:$J,8,0),"")),IFERROR(VLOOKUP($B759,INSUMOS!$A:$D,4,0),IFERROR(VLOOKUP($B759,#REF!,9,0),"")))</f>
        <v>25.67</v>
      </c>
      <c r="H759" s="286">
        <f>ROUND(IF($B759="",IFERROR(VLOOKUP($A759,SERVIÇOS!$A:$F,5,0),IFERROR(VLOOKUP($A759,$C:$J,7,0),)),0)*$F759,2)</f>
        <v>38.020000000000003</v>
      </c>
      <c r="I759" s="286">
        <f>ROUND(IF($B759="",IFERROR(VLOOKUP($A759,SERVIÇOS!$A:$F,4,0),IFERROR(VLOOKUP($A759,$C:$J,6,0),)),IFERROR(VLOOKUP($B759,INSUMOS!$A:$D,4,0),IFERROR(VLOOKUP($B759,#REF!,9,0),)))*$F759,2)</f>
        <v>13.32</v>
      </c>
      <c r="J759" s="287">
        <f t="shared" ref="J759:J761" si="24">H759+I759</f>
        <v>51.34</v>
      </c>
      <c r="K759" s="288"/>
    </row>
    <row r="760" spans="1:11" s="455" customFormat="1">
      <c r="A760" s="279">
        <v>88247</v>
      </c>
      <c r="B760" s="280"/>
      <c r="C760" s="281"/>
      <c r="D760" s="282" t="str">
        <f>IF($B760="",IFERROR(VLOOKUP($A760,SERVIÇOS!$A:$F,2,0),IFERROR(VLOOKUP($A760,$C:$J,2,0),"")),IFERROR(VLOOKUP($B760,INSUMOS!$A:$D,2,0),IFERROR(VLOOKUP($B760,#REF!,2,0),"")))</f>
        <v>AUXILIAR DE ELETRICISTA COM ENCARGOS COMPLEMENTARES</v>
      </c>
      <c r="E760" s="283" t="str">
        <f>IF($B760="",IFERROR(VLOOKUP($A760,SERVIÇOS!$A:$F,3,0),IFERROR(VLOOKUP($A760,$C:$J,3,0),"")),IFERROR(VLOOKUP($B760,INSUMOS!$A:$D,3,0),IFERROR(VLOOKUP($B760,#REF!,5,0),"")))</f>
        <v>H</v>
      </c>
      <c r="F760" s="284">
        <v>2</v>
      </c>
      <c r="G760" s="285">
        <f>IF($B760="",IFERROR(VLOOKUP($A760,SERVIÇOS!$A:$F,6,0),IFERROR(VLOOKUP($A760,$C:$J,8,0),"")),IFERROR(VLOOKUP($B760,INSUMOS!$A:$D,4,0),IFERROR(VLOOKUP($B760,#REF!,9,0),"")))</f>
        <v>20.03</v>
      </c>
      <c r="H760" s="286">
        <f>ROUND(IF($B760="",IFERROR(VLOOKUP($A760,SERVIÇOS!$A:$F,5,0),IFERROR(VLOOKUP($A760,$C:$J,7,0),)),0)*$F760,2)</f>
        <v>26.74</v>
      </c>
      <c r="I760" s="286">
        <f>ROUND(IF($B760="",IFERROR(VLOOKUP($A760,SERVIÇOS!$A:$F,4,0),IFERROR(VLOOKUP($A760,$C:$J,6,0),)),IFERROR(VLOOKUP($B760,INSUMOS!$A:$D,4,0),IFERROR(VLOOKUP($B760,#REF!,9,0),)))*$F760,2)</f>
        <v>13.32</v>
      </c>
      <c r="J760" s="287">
        <f t="shared" si="24"/>
        <v>40.06</v>
      </c>
      <c r="K760" s="288"/>
    </row>
    <row r="761" spans="1:11" s="455" customFormat="1" ht="30.75" customHeight="1">
      <c r="A761" s="279"/>
      <c r="B761" s="279" t="s">
        <v>11882</v>
      </c>
      <c r="C761" s="281"/>
      <c r="D761" s="282" t="str">
        <f>IF($B761="",IFERROR(VLOOKUP($A761,SERVIÇOS!$A:$F,2,0),IFERROR(VLOOKUP($A761,$C:$J,2,0),"")),IFERROR(VLOOKUP($B761,INSUMOS!$A:$D,2,0),IFERROR(VLOOKUP($B761,COTAÇÕES!$A:$I,2,0),"")))</f>
        <v>REDE DE DUTO FLEXÍVEL SEM ISOLAMENTO - Ø100mm, COM ACESSÓRIOS DE FIXAÇÃO TAIS COMO BRAÇADEIRAS E FITAS DE VEDAÇÃO</v>
      </c>
      <c r="E761" s="283" t="s">
        <v>717</v>
      </c>
      <c r="F761" s="284">
        <v>1</v>
      </c>
      <c r="G761" s="285">
        <f>IF($B761="",IFERROR(VLOOKUP($A761,SERVIÇOS!$A:$F,6,0),IFERROR(VLOOKUP($A761,$C:$J,8,0),"")),IFERROR(VLOOKUP($B761,INSUMOS!$A:$D,4,0),IFERROR(VLOOKUP($B761,COTAÇÕES!$A:$I,9,0),"")))</f>
        <v>21.383333333333336</v>
      </c>
      <c r="H761" s="286">
        <f>ROUND(IF($B761="",IFERROR(VLOOKUP($A761,SERVIÇOS!$A:$F,4,0),IFERROR(VLOOKUP($A761,$C:$J,6,0),)),IFERROR(VLOOKUP($B761,INSUMOS!$A:$D,4,0),IFERROR(VLOOKUP($B761,COTAÇÕES!$A:$I,9,0),)))*$F761,2)</f>
        <v>21.38</v>
      </c>
      <c r="I761" s="286">
        <f>ROUND(IF($B761="",IFERROR(VLOOKUP($A761,SERVIÇOS!$A:$F,5,0),IFERROR(VLOOKUP($A761,$C:$J,7,0),)),0)*$F761,2)</f>
        <v>0</v>
      </c>
      <c r="J761" s="287">
        <f t="shared" si="24"/>
        <v>21.38</v>
      </c>
      <c r="K761" s="288"/>
    </row>
    <row r="762" spans="1:11" s="3" customFormat="1" ht="31.5">
      <c r="A762" s="271"/>
      <c r="B762" s="271"/>
      <c r="C762" s="272" t="s">
        <v>666</v>
      </c>
      <c r="D762" s="273" t="s">
        <v>843</v>
      </c>
      <c r="E762" s="274" t="s">
        <v>709</v>
      </c>
      <c r="F762" s="275"/>
      <c r="G762" s="276"/>
      <c r="H762" s="277">
        <f>ROUND(SUM(H763:H765),2)</f>
        <v>125.93</v>
      </c>
      <c r="I762" s="277">
        <f>ROUND(SUM(I763:I765),2)</f>
        <v>63.96</v>
      </c>
      <c r="J762" s="277">
        <f t="shared" si="20"/>
        <v>189.89000000000001</v>
      </c>
      <c r="K762" s="290"/>
    </row>
    <row r="763" spans="1:11">
      <c r="A763" s="279">
        <v>88267</v>
      </c>
      <c r="B763" s="280"/>
      <c r="C763" s="281"/>
      <c r="D763" s="282" t="str">
        <f>IF($B763="",IFERROR(VLOOKUP($A763,SERVIÇOS!$A:$F,2,0),IFERROR(VLOOKUP($A763,$C:$J,2,0),"")),IFERROR(VLOOKUP($B763,INSUMOS!$A:$D,2,0),IFERROR(VLOOKUP($B763,#REF!,2,0),"")))</f>
        <v>ENCANADOR OU BOMBEIRO HIDRÁULICO COM ENCARGOS COMPLEMENTARES</v>
      </c>
      <c r="E763" s="283" t="str">
        <f>IF($B763="",IFERROR(VLOOKUP($A763,SERVIÇOS!$A:$F,3,0),IFERROR(VLOOKUP($A763,$C:$J,3,0),"")),IFERROR(VLOOKUP($B763,INSUMOS!$A:$D,3,0),IFERROR(VLOOKUP($B763,#REF!,5,0),"")))</f>
        <v>H</v>
      </c>
      <c r="F763" s="284">
        <v>2</v>
      </c>
      <c r="G763" s="285">
        <f>IF($B763="",IFERROR(VLOOKUP($A763,SERVIÇOS!$A:$F,6,0),IFERROR(VLOOKUP($A763,$C:$J,8,0),"")),IFERROR(VLOOKUP($B763,INSUMOS!$A:$D,4,0),IFERROR(VLOOKUP($B763,#REF!,9,0),"")))</f>
        <v>24.79</v>
      </c>
      <c r="H763" s="286">
        <f>ROUND(IF($B763="",IFERROR(VLOOKUP($A763,SERVIÇOS!$A:$F,4,0),IFERROR(VLOOKUP($A763,$C:$J,6,0),)),IFERROR(VLOOKUP($B763,INSUMOS!$A:$D,4,0),IFERROR(VLOOKUP($B763,#REF!,9,0),)))*$F763,2)</f>
        <v>12.14</v>
      </c>
      <c r="I763" s="286">
        <f>ROUND(IF($B763="",IFERROR(VLOOKUP($A763,SERVIÇOS!$A:$F,5,0),IFERROR(VLOOKUP($A763,$C:$J,7,0),)),0)*$F763,2)</f>
        <v>37.44</v>
      </c>
      <c r="J763" s="287">
        <f t="shared" si="20"/>
        <v>49.58</v>
      </c>
      <c r="K763" s="288"/>
    </row>
    <row r="764" spans="1:11">
      <c r="A764" s="279">
        <v>88316</v>
      </c>
      <c r="B764" s="280"/>
      <c r="C764" s="281"/>
      <c r="D764" s="282" t="str">
        <f>IF($B764="",IFERROR(VLOOKUP($A764,SERVIÇOS!$A:$F,2,0),IFERROR(VLOOKUP($A764,$C:$J,2,0),"")),IFERROR(VLOOKUP($B764,INSUMOS!$A:$D,2,0),IFERROR(VLOOKUP($B764,#REF!,2,0),"")))</f>
        <v>SERVENTE COM ENCARGOS COMPLEMENTARES</v>
      </c>
      <c r="E764" s="283" t="str">
        <f>IF($B764="",IFERROR(VLOOKUP($A764,SERVIÇOS!$A:$F,3,0),IFERROR(VLOOKUP($A764,$C:$J,3,0),"")),IFERROR(VLOOKUP($B764,INSUMOS!$A:$D,3,0),IFERROR(VLOOKUP($B764,#REF!,5,0),"")))</f>
        <v>H</v>
      </c>
      <c r="F764" s="284">
        <v>2</v>
      </c>
      <c r="G764" s="285">
        <f>IF($B764="",IFERROR(VLOOKUP($A764,SERVIÇOS!$A:$F,6,0),IFERROR(VLOOKUP($A764,$C:$J,8,0),"")),IFERROR(VLOOKUP($B764,INSUMOS!$A:$D,4,0),IFERROR(VLOOKUP($B764,#REF!,9,0),"")))</f>
        <v>19.78</v>
      </c>
      <c r="H764" s="286">
        <f>ROUND(IF($B764="",IFERROR(VLOOKUP($A764,SERVIÇOS!$A:$F,4,0),IFERROR(VLOOKUP($A764,$C:$J,6,0),)),IFERROR(VLOOKUP($B764,INSUMOS!$A:$D,4,0),IFERROR(VLOOKUP($B764,#REF!,9,0),)))*$F764,2)</f>
        <v>13.04</v>
      </c>
      <c r="I764" s="286">
        <f>ROUND(IF($B764="",IFERROR(VLOOKUP($A764,SERVIÇOS!$A:$F,5,0),IFERROR(VLOOKUP($A764,$C:$J,7,0),)),0)*$F764,2)</f>
        <v>26.52</v>
      </c>
      <c r="J764" s="287">
        <f t="shared" si="20"/>
        <v>39.56</v>
      </c>
      <c r="K764" s="288"/>
    </row>
    <row r="765" spans="1:11" s="455" customFormat="1" ht="30.75" customHeight="1">
      <c r="A765" s="279"/>
      <c r="B765" s="279" t="s">
        <v>11888</v>
      </c>
      <c r="C765" s="281"/>
      <c r="D765" s="282" t="str">
        <f>IF($B765="",IFERROR(VLOOKUP($A765,SERVIÇOS!$A:$F,2,0),IFERROR(VLOOKUP($A765,$C:$J,2,0),"")),IFERROR(VLOOKUP($B765,INSUMOS!$A:$D,2,0),IFERROR(VLOOKUP($B765,COTAÇÕES!$A:$I,2,0),"")))</f>
        <v>POSTO CONSUMO COMPLETO AR COMPRIMIDO - DUPLA RETENÇÃO</v>
      </c>
      <c r="E765" s="283" t="s">
        <v>717</v>
      </c>
      <c r="F765" s="284">
        <v>1</v>
      </c>
      <c r="G765" s="285">
        <f>IF($B765="",IFERROR(VLOOKUP($A765,SERVIÇOS!$A:$F,6,0),IFERROR(VLOOKUP($A765,$C:$J,8,0),"")),IFERROR(VLOOKUP($B765,INSUMOS!$A:$D,4,0),IFERROR(VLOOKUP($B765,COTAÇÕES!$A:$I,9,0),"")))</f>
        <v>100.74666666666667</v>
      </c>
      <c r="H765" s="286">
        <f>ROUND(IF($B765="",IFERROR(VLOOKUP($A765,SERVIÇOS!$A:$F,4,0),IFERROR(VLOOKUP($A765,$C:$J,6,0),)),IFERROR(VLOOKUP($B765,INSUMOS!$A:$D,4,0),IFERROR(VLOOKUP($B765,COTAÇÕES!$A:$I,9,0),)))*$F765,2)</f>
        <v>100.75</v>
      </c>
      <c r="I765" s="286">
        <f>ROUND(IF($B765="",IFERROR(VLOOKUP($A765,SERVIÇOS!$A:$F,5,0),IFERROR(VLOOKUP($A765,$C:$J,7,0),)),0)*$F765,2)</f>
        <v>0</v>
      </c>
      <c r="J765" s="287">
        <f t="shared" si="20"/>
        <v>100.75</v>
      </c>
      <c r="K765" s="288"/>
    </row>
    <row r="766" spans="1:11" s="3" customFormat="1" ht="31.5">
      <c r="A766" s="271"/>
      <c r="B766" s="271"/>
      <c r="C766" s="272" t="s">
        <v>670</v>
      </c>
      <c r="D766" s="273" t="s">
        <v>844</v>
      </c>
      <c r="E766" s="274" t="s">
        <v>709</v>
      </c>
      <c r="F766" s="275"/>
      <c r="G766" s="276"/>
      <c r="H766" s="277">
        <f>ROUND(SUM(H767:H770),2)</f>
        <v>3555.98</v>
      </c>
      <c r="I766" s="277">
        <f>ROUND(SUM(I767:I770),2)</f>
        <v>710.49</v>
      </c>
      <c r="J766" s="277">
        <f t="shared" si="20"/>
        <v>4266.47</v>
      </c>
      <c r="K766" s="290"/>
    </row>
    <row r="767" spans="1:11">
      <c r="A767" s="279">
        <v>90778</v>
      </c>
      <c r="B767" s="280"/>
      <c r="C767" s="281"/>
      <c r="D767" s="282" t="str">
        <f>IF($B767="",IFERROR(VLOOKUP($A767,SERVIÇOS!$A:$F,2,0),IFERROR(VLOOKUP($A767,$C:$J,2,0),"")),IFERROR(VLOOKUP($B767,INSUMOS!$A:$D,2,0),IFERROR(VLOOKUP($B767,#REF!,2,0),"")))</f>
        <v>ENGENHEIRO CIVIL DE OBRA PLENO COM ENCARGOS COMPLEMENTARES</v>
      </c>
      <c r="E767" s="283" t="str">
        <f>IF($B767="",IFERROR(VLOOKUP($A767,SERVIÇOS!$A:$F,3,0),IFERROR(VLOOKUP($A767,$C:$J,3,0),"")),IFERROR(VLOOKUP($B767,INSUMOS!$A:$D,3,0),IFERROR(VLOOKUP($B767,#REF!,5,0),"")))</f>
        <v>H</v>
      </c>
      <c r="F767" s="284">
        <v>5</v>
      </c>
      <c r="G767" s="285">
        <f>IF($B767="",IFERROR(VLOOKUP($A767,SERVIÇOS!$A:$F,6,0),IFERROR(VLOOKUP($A767,$C:$J,8,0),"")),IFERROR(VLOOKUP($B767,INSUMOS!$A:$D,4,0),IFERROR(VLOOKUP($B767,#REF!,9,0),"")))</f>
        <v>92.47</v>
      </c>
      <c r="H767" s="286">
        <f>ROUND(IF($B767="",IFERROR(VLOOKUP($A767,SERVIÇOS!$A:$F,4,0),IFERROR(VLOOKUP($A767,$C:$J,6,0),)),IFERROR(VLOOKUP($B767,INSUMOS!$A:$D,4,0),IFERROR(VLOOKUP($B767,#REF!,9,0),)))*$F767,2)</f>
        <v>7.7</v>
      </c>
      <c r="I767" s="286">
        <f>ROUND(IF($B767="",IFERROR(VLOOKUP($A767,SERVIÇOS!$A:$F,5,0),IFERROR(VLOOKUP($A767,$C:$J,7,0),)),0)*$F767,2)</f>
        <v>454.65</v>
      </c>
      <c r="J767" s="287">
        <f t="shared" si="20"/>
        <v>462.34999999999997</v>
      </c>
      <c r="K767" s="288"/>
    </row>
    <row r="768" spans="1:11">
      <c r="A768" s="279">
        <v>88267</v>
      </c>
      <c r="B768" s="280"/>
      <c r="C768" s="281"/>
      <c r="D768" s="282" t="str">
        <f>IF($B768="",IFERROR(VLOOKUP($A768,SERVIÇOS!$A:$F,2,0),IFERROR(VLOOKUP($A768,$C:$J,2,0),"")),IFERROR(VLOOKUP($B768,INSUMOS!$A:$D,2,0),IFERROR(VLOOKUP($B768,#REF!,2,0),"")))</f>
        <v>ENCANADOR OU BOMBEIRO HIDRÁULICO COM ENCARGOS COMPLEMENTARES</v>
      </c>
      <c r="E768" s="283" t="str">
        <f>IF($B768="",IFERROR(VLOOKUP($A768,SERVIÇOS!$A:$F,3,0),IFERROR(VLOOKUP($A768,$C:$J,3,0),"")),IFERROR(VLOOKUP($B768,INSUMOS!$A:$D,3,0),IFERROR(VLOOKUP($B768,#REF!,5,0),"")))</f>
        <v>H</v>
      </c>
      <c r="F768" s="284">
        <v>8</v>
      </c>
      <c r="G768" s="285">
        <f>IF($B768="",IFERROR(VLOOKUP($A768,SERVIÇOS!$A:$F,6,0),IFERROR(VLOOKUP($A768,$C:$J,8,0),"")),IFERROR(VLOOKUP($B768,INSUMOS!$A:$D,4,0),IFERROR(VLOOKUP($B768,#REF!,9,0),"")))</f>
        <v>24.79</v>
      </c>
      <c r="H768" s="286">
        <f>ROUND(IF($B768="",IFERROR(VLOOKUP($A768,SERVIÇOS!$A:$F,4,0),IFERROR(VLOOKUP($A768,$C:$J,6,0),)),IFERROR(VLOOKUP($B768,INSUMOS!$A:$D,4,0),IFERROR(VLOOKUP($B768,#REF!,9,0),)))*$F768,2)</f>
        <v>48.56</v>
      </c>
      <c r="I768" s="286">
        <f>ROUND(IF($B768="",IFERROR(VLOOKUP($A768,SERVIÇOS!$A:$F,5,0),IFERROR(VLOOKUP($A768,$C:$J,7,0),)),0)*$F768,2)</f>
        <v>149.76</v>
      </c>
      <c r="J768" s="287">
        <f t="shared" si="20"/>
        <v>198.32</v>
      </c>
      <c r="K768" s="288"/>
    </row>
    <row r="769" spans="1:13">
      <c r="A769" s="279">
        <v>88316</v>
      </c>
      <c r="B769" s="280"/>
      <c r="C769" s="281"/>
      <c r="D769" s="282" t="str">
        <f>IF($B769="",IFERROR(VLOOKUP($A769,SERVIÇOS!$A:$F,2,0),IFERROR(VLOOKUP($A769,$C:$J,2,0),"")),IFERROR(VLOOKUP($B769,INSUMOS!$A:$D,2,0),IFERROR(VLOOKUP($B769,#REF!,2,0),"")))</f>
        <v>SERVENTE COM ENCARGOS COMPLEMENTARES</v>
      </c>
      <c r="E769" s="283" t="str">
        <f>IF($B769="",IFERROR(VLOOKUP($A769,SERVIÇOS!$A:$F,3,0),IFERROR(VLOOKUP($A769,$C:$J,3,0),"")),IFERROR(VLOOKUP($B769,INSUMOS!$A:$D,3,0),IFERROR(VLOOKUP($B769,#REF!,5,0),"")))</f>
        <v>H</v>
      </c>
      <c r="F769" s="284">
        <v>8</v>
      </c>
      <c r="G769" s="285">
        <f>IF($B769="",IFERROR(VLOOKUP($A769,SERVIÇOS!$A:$F,6,0),IFERROR(VLOOKUP($A769,$C:$J,8,0),"")),IFERROR(VLOOKUP($B769,INSUMOS!$A:$D,4,0),IFERROR(VLOOKUP($B769,#REF!,9,0),"")))</f>
        <v>19.78</v>
      </c>
      <c r="H769" s="286">
        <f>ROUND(IF($B769="",IFERROR(VLOOKUP($A769,SERVIÇOS!$A:$F,4,0),IFERROR(VLOOKUP($A769,$C:$J,6,0),)),IFERROR(VLOOKUP($B769,INSUMOS!$A:$D,4,0),IFERROR(VLOOKUP($B769,#REF!,9,0),)))*$F769,2)</f>
        <v>52.16</v>
      </c>
      <c r="I769" s="286">
        <f>ROUND(IF($B769="",IFERROR(VLOOKUP($A769,SERVIÇOS!$A:$F,5,0),IFERROR(VLOOKUP($A769,$C:$J,7,0),)),0)*$F769,2)</f>
        <v>106.08</v>
      </c>
      <c r="J769" s="287">
        <f t="shared" si="20"/>
        <v>158.24</v>
      </c>
      <c r="K769" s="288"/>
    </row>
    <row r="770" spans="1:13" s="455" customFormat="1" ht="30.75" customHeight="1">
      <c r="A770" s="279"/>
      <c r="B770" s="279" t="s">
        <v>11895</v>
      </c>
      <c r="C770" s="281"/>
      <c r="D770" s="282" t="str">
        <f>IF($B770="",IFERROR(VLOOKUP($A770,SERVIÇOS!$A:$F,2,0),IFERROR(VLOOKUP($A770,$C:$J,2,0),"")),IFERROR(VLOOKUP($B770,INSUMOS!$A:$D,2,0),IFERROR(VLOOKUP($B770,COTAÇÕES!$A:$I,2,0),"")))</f>
        <v>BOMBA DE VÁCUO ODONTOLÓGICA</v>
      </c>
      <c r="E770" s="283" t="s">
        <v>717</v>
      </c>
      <c r="F770" s="284">
        <v>1</v>
      </c>
      <c r="G770" s="285">
        <f>IF($B770="",IFERROR(VLOOKUP($A770,SERVIÇOS!$A:$F,6,0),IFERROR(VLOOKUP($A770,$C:$J,8,0),"")),IFERROR(VLOOKUP($B770,INSUMOS!$A:$D,4,0),IFERROR(VLOOKUP($B770,COTAÇÕES!$A:$I,9,0),"")))</f>
        <v>3447.5566666666668</v>
      </c>
      <c r="H770" s="286">
        <f>ROUND(IF($B770="",IFERROR(VLOOKUP($A770,SERVIÇOS!$A:$F,4,0),IFERROR(VLOOKUP($A770,$C:$J,6,0),)),IFERROR(VLOOKUP($B770,INSUMOS!$A:$D,4,0),IFERROR(VLOOKUP($B770,COTAÇÕES!$A:$I,9,0),)))*$F770,2)</f>
        <v>3447.56</v>
      </c>
      <c r="I770" s="286">
        <f>ROUND(IF($B770="",IFERROR(VLOOKUP($A770,SERVIÇOS!$A:$F,5,0),IFERROR(VLOOKUP($A770,$C:$J,7,0),)),0)*$F770,2)</f>
        <v>0</v>
      </c>
      <c r="J770" s="287">
        <f t="shared" si="20"/>
        <v>3447.56</v>
      </c>
      <c r="K770" s="288"/>
    </row>
    <row r="771" spans="1:13" s="3" customFormat="1" ht="31.5">
      <c r="A771" s="271"/>
      <c r="B771" s="271"/>
      <c r="C771" s="272" t="s">
        <v>672</v>
      </c>
      <c r="D771" s="273" t="s">
        <v>845</v>
      </c>
      <c r="E771" s="274" t="s">
        <v>709</v>
      </c>
      <c r="F771" s="275"/>
      <c r="G771" s="276"/>
      <c r="H771" s="277">
        <f>ROUND(SUM(H772:H775),2)</f>
        <v>46768.62</v>
      </c>
      <c r="I771" s="277">
        <f>ROUND(SUM(I772:I775),2)</f>
        <v>1843.65</v>
      </c>
      <c r="J771" s="277">
        <f t="shared" si="20"/>
        <v>48612.270000000004</v>
      </c>
      <c r="K771" s="290"/>
    </row>
    <row r="772" spans="1:13">
      <c r="A772" s="279">
        <v>90778</v>
      </c>
      <c r="B772" s="280"/>
      <c r="C772" s="281"/>
      <c r="D772" s="282" t="str">
        <f>IF($B772="",IFERROR(VLOOKUP($A772,SERVIÇOS!$A:$F,2,0),IFERROR(VLOOKUP($A772,$C:$J,2,0),"")),IFERROR(VLOOKUP($B772,INSUMOS!$A:$D,2,0),IFERROR(VLOOKUP($B772,#REF!,2,0),"")))</f>
        <v>ENGENHEIRO CIVIL DE OBRA PLENO COM ENCARGOS COMPLEMENTARES</v>
      </c>
      <c r="E772" s="283" t="str">
        <f>IF($B772="",IFERROR(VLOOKUP($A772,SERVIÇOS!$A:$F,3,0),IFERROR(VLOOKUP($A772,$C:$J,3,0),"")),IFERROR(VLOOKUP($B772,INSUMOS!$A:$D,3,0),IFERROR(VLOOKUP($B772,#REF!,5,0),"")))</f>
        <v>H</v>
      </c>
      <c r="F772" s="284">
        <v>15</v>
      </c>
      <c r="G772" s="285">
        <f>IF($B772="",IFERROR(VLOOKUP($A772,SERVIÇOS!$A:$F,6,0),IFERROR(VLOOKUP($A772,$C:$J,8,0),"")),IFERROR(VLOOKUP($B772,INSUMOS!$A:$D,4,0),IFERROR(VLOOKUP($B772,#REF!,9,0),"")))</f>
        <v>92.47</v>
      </c>
      <c r="H772" s="286">
        <f>ROUND(IF($B772="",IFERROR(VLOOKUP($A772,SERVIÇOS!$A:$F,4,0),IFERROR(VLOOKUP($A772,$C:$J,6,0),)),IFERROR(VLOOKUP($B772,INSUMOS!$A:$D,4,0),IFERROR(VLOOKUP($B772,#REF!,9,0),)))*$F772,2)</f>
        <v>23.1</v>
      </c>
      <c r="I772" s="286">
        <f>ROUND(IF($B772="",IFERROR(VLOOKUP($A772,SERVIÇOS!$A:$F,5,0),IFERROR(VLOOKUP($A772,$C:$J,7,0),)),0)*$F772,2)</f>
        <v>1363.95</v>
      </c>
      <c r="J772" s="287">
        <f t="shared" si="20"/>
        <v>1387.05</v>
      </c>
      <c r="K772" s="288"/>
    </row>
    <row r="773" spans="1:13">
      <c r="A773" s="279">
        <v>88267</v>
      </c>
      <c r="B773" s="280"/>
      <c r="C773" s="281"/>
      <c r="D773" s="282" t="str">
        <f>IF($B773="",IFERROR(VLOOKUP($A773,SERVIÇOS!$A:$F,2,0),IFERROR(VLOOKUP($A773,$C:$J,2,0),"")),IFERROR(VLOOKUP($B773,INSUMOS!$A:$D,2,0),IFERROR(VLOOKUP($B773,#REF!,2,0),"")))</f>
        <v>ENCANADOR OU BOMBEIRO HIDRÁULICO COM ENCARGOS COMPLEMENTARES</v>
      </c>
      <c r="E773" s="283" t="str">
        <f>IF($B773="",IFERROR(VLOOKUP($A773,SERVIÇOS!$A:$F,3,0),IFERROR(VLOOKUP($A773,$C:$J,3,0),"")),IFERROR(VLOOKUP($B773,INSUMOS!$A:$D,3,0),IFERROR(VLOOKUP($B773,#REF!,5,0),"")))</f>
        <v>H</v>
      </c>
      <c r="F773" s="284">
        <v>15</v>
      </c>
      <c r="G773" s="285">
        <f>IF($B773="",IFERROR(VLOOKUP($A773,SERVIÇOS!$A:$F,6,0),IFERROR(VLOOKUP($A773,$C:$J,8,0),"")),IFERROR(VLOOKUP($B773,INSUMOS!$A:$D,4,0),IFERROR(VLOOKUP($B773,#REF!,9,0),"")))</f>
        <v>24.79</v>
      </c>
      <c r="H773" s="286">
        <f>ROUND(IF($B773="",IFERROR(VLOOKUP($A773,SERVIÇOS!$A:$F,4,0),IFERROR(VLOOKUP($A773,$C:$J,6,0),)),IFERROR(VLOOKUP($B773,INSUMOS!$A:$D,4,0),IFERROR(VLOOKUP($B773,#REF!,9,0),)))*$F773,2)</f>
        <v>91.05</v>
      </c>
      <c r="I773" s="286">
        <f>ROUND(IF($B773="",IFERROR(VLOOKUP($A773,SERVIÇOS!$A:$F,5,0),IFERROR(VLOOKUP($A773,$C:$J,7,0),)),0)*$F773,2)</f>
        <v>280.8</v>
      </c>
      <c r="J773" s="287">
        <f t="shared" ref="J773:J833" si="25">H773+I773</f>
        <v>371.85</v>
      </c>
      <c r="K773" s="288"/>
    </row>
    <row r="774" spans="1:13">
      <c r="A774" s="279">
        <v>88316</v>
      </c>
      <c r="B774" s="280"/>
      <c r="C774" s="281"/>
      <c r="D774" s="282" t="str">
        <f>IF($B774="",IFERROR(VLOOKUP($A774,SERVIÇOS!$A:$F,2,0),IFERROR(VLOOKUP($A774,$C:$J,2,0),"")),IFERROR(VLOOKUP($B774,INSUMOS!$A:$D,2,0),IFERROR(VLOOKUP($B774,#REF!,2,0),"")))</f>
        <v>SERVENTE COM ENCARGOS COMPLEMENTARES</v>
      </c>
      <c r="E774" s="283" t="str">
        <f>IF($B774="",IFERROR(VLOOKUP($A774,SERVIÇOS!$A:$F,3,0),IFERROR(VLOOKUP($A774,$C:$J,3,0),"")),IFERROR(VLOOKUP($B774,INSUMOS!$A:$D,3,0),IFERROR(VLOOKUP($B774,#REF!,5,0),"")))</f>
        <v>H</v>
      </c>
      <c r="F774" s="284">
        <v>15</v>
      </c>
      <c r="G774" s="285">
        <f>IF($B774="",IFERROR(VLOOKUP($A774,SERVIÇOS!$A:$F,6,0),IFERROR(VLOOKUP($A774,$C:$J,8,0),"")),IFERROR(VLOOKUP($B774,INSUMOS!$A:$D,4,0),IFERROR(VLOOKUP($B774,#REF!,9,0),"")))</f>
        <v>19.78</v>
      </c>
      <c r="H774" s="286">
        <f>ROUND(IF($B774="",IFERROR(VLOOKUP($A774,SERVIÇOS!$A:$F,4,0),IFERROR(VLOOKUP($A774,$C:$J,6,0),)),IFERROR(VLOOKUP($B774,INSUMOS!$A:$D,4,0),IFERROR(VLOOKUP($B774,#REF!,9,0),)))*$F774,2)</f>
        <v>97.8</v>
      </c>
      <c r="I774" s="286">
        <f>ROUND(IF($B774="",IFERROR(VLOOKUP($A774,SERVIÇOS!$A:$F,5,0),IFERROR(VLOOKUP($A774,$C:$J,7,0),)),0)*$F774,2)</f>
        <v>198.9</v>
      </c>
      <c r="J774" s="287">
        <f t="shared" si="25"/>
        <v>296.7</v>
      </c>
      <c r="K774" s="288"/>
    </row>
    <row r="775" spans="1:13" s="455" customFormat="1" ht="30.75" customHeight="1">
      <c r="A775" s="279"/>
      <c r="B775" s="279" t="s">
        <v>11902</v>
      </c>
      <c r="C775" s="281"/>
      <c r="D775" s="282" t="str">
        <f>IF($B775="",IFERROR(VLOOKUP($A775,SERVIÇOS!$A:$F,2,0),IFERROR(VLOOKUP($A775,$C:$J,2,0),"")),IFERROR(VLOOKUP($B775,INSUMOS!$A:$D,2,0),IFERROR(VLOOKUP($B775,COTAÇÕES!$A:$I,2,0),"")))</f>
        <v>CENTRAL PARA  AR COMPRIMIDO</v>
      </c>
      <c r="E775" s="283" t="s">
        <v>717</v>
      </c>
      <c r="F775" s="284">
        <v>1</v>
      </c>
      <c r="G775" s="285">
        <f>IF($B775="",IFERROR(VLOOKUP($A775,SERVIÇOS!$A:$F,6,0),IFERROR(VLOOKUP($A775,$C:$J,8,0),"")),IFERROR(VLOOKUP($B775,INSUMOS!$A:$D,4,0),IFERROR(VLOOKUP($B775,COTAÇÕES!$A:$I,9,0),"")))</f>
        <v>46556.666666666664</v>
      </c>
      <c r="H775" s="286">
        <f>ROUND(IF($B775="",IFERROR(VLOOKUP($A775,SERVIÇOS!$A:$F,4,0),IFERROR(VLOOKUP($A775,$C:$J,6,0),)),IFERROR(VLOOKUP($B775,INSUMOS!$A:$D,4,0),IFERROR(VLOOKUP($B775,COTAÇÕES!$A:$I,9,0),)))*$F775,2)</f>
        <v>46556.67</v>
      </c>
      <c r="I775" s="286">
        <f>ROUND(IF($B775="",IFERROR(VLOOKUP($A775,SERVIÇOS!$A:$F,5,0),IFERROR(VLOOKUP($A775,$C:$J,7,0),)),0)*$F775,2)</f>
        <v>0</v>
      </c>
      <c r="J775" s="287">
        <f t="shared" si="25"/>
        <v>46556.67</v>
      </c>
      <c r="K775" s="288"/>
    </row>
    <row r="776" spans="1:13" s="3" customFormat="1" ht="63">
      <c r="A776" s="271"/>
      <c r="B776" s="271"/>
      <c r="C776" s="272" t="s">
        <v>225</v>
      </c>
      <c r="D776" s="273" t="s">
        <v>846</v>
      </c>
      <c r="E776" s="274" t="s">
        <v>704</v>
      </c>
      <c r="F776" s="275"/>
      <c r="G776" s="276"/>
      <c r="H776" s="277">
        <f>ROUND(SUM(H777:H784),2)</f>
        <v>42.2</v>
      </c>
      <c r="I776" s="277">
        <f>ROUND(SUM(I777:I784),2)</f>
        <v>21.57</v>
      </c>
      <c r="J776" s="277">
        <f t="shared" si="25"/>
        <v>63.77</v>
      </c>
      <c r="K776" s="290"/>
    </row>
    <row r="777" spans="1:13">
      <c r="A777" s="279">
        <v>88262</v>
      </c>
      <c r="B777" s="280"/>
      <c r="C777" s="281"/>
      <c r="D777" s="282" t="str">
        <f>IF($B777="",IFERROR(VLOOKUP($A777,SERVIÇOS!$A:$F,2,0),IFERROR(VLOOKUP($A777,$C:$J,2,0),"")),IFERROR(VLOOKUP($B777,INSUMOS!$A:$D,2,0),IFERROR(VLOOKUP($B777,#REF!,2,0),"")))</f>
        <v>CARPINTEIRO DE FORMAS COM ENCARGOS COMPLEMENTARES</v>
      </c>
      <c r="E777" s="283" t="str">
        <f>IF($B777="",IFERROR(VLOOKUP($A777,SERVIÇOS!$A:$F,3,0),IFERROR(VLOOKUP($A777,$C:$J,3,0),"")),IFERROR(VLOOKUP($B777,INSUMOS!$A:$D,3,0),IFERROR(VLOOKUP($B777,#REF!,5,0),"")))</f>
        <v>H</v>
      </c>
      <c r="F777" s="284">
        <v>1</v>
      </c>
      <c r="G777" s="285">
        <f>IF($B777="",IFERROR(VLOOKUP($A777,SERVIÇOS!$A:$F,6,0),IFERROR(VLOOKUP($A777,$C:$J,8,0),"")),IFERROR(VLOOKUP($B777,INSUMOS!$A:$D,4,0),IFERROR(VLOOKUP($B777,#REF!,9,0),"")))</f>
        <v>25.15</v>
      </c>
      <c r="H777" s="286">
        <f>ROUND(IF($B777="",IFERROR(VLOOKUP($A777,SERVIÇOS!$A:$F,4,0),IFERROR(VLOOKUP($A777,$C:$J,6,0),)),IFERROR(VLOOKUP($B777,INSUMOS!$A:$D,4,0),IFERROR(VLOOKUP($B777,#REF!,9,0),)))*$F777,2)</f>
        <v>6.52</v>
      </c>
      <c r="I777" s="286">
        <f>ROUND(IF($B777="",IFERROR(VLOOKUP($A777,SERVIÇOS!$A:$F,5,0),IFERROR(VLOOKUP($A777,$C:$J,7,0),)),0)*$F777,2)</f>
        <v>18.63</v>
      </c>
      <c r="J777" s="287">
        <f t="shared" si="25"/>
        <v>25.15</v>
      </c>
      <c r="K777" s="288"/>
    </row>
    <row r="778" spans="1:13">
      <c r="A778" s="279">
        <v>88239</v>
      </c>
      <c r="B778" s="280"/>
      <c r="C778" s="281"/>
      <c r="D778" s="282" t="str">
        <f>IF($B778="",IFERROR(VLOOKUP($A778,SERVIÇOS!$A:$F,2,0),IFERROR(VLOOKUP($A778,$C:$J,2,0),"")),IFERROR(VLOOKUP($B778,INSUMOS!$A:$D,2,0),IFERROR(VLOOKUP($B778,#REF!,2,0),"")))</f>
        <v>AJUDANTE DE CARPINTEIRO COM ENCARGOS COMPLEMENTARES</v>
      </c>
      <c r="E778" s="283" t="str">
        <f>IF($B778="",IFERROR(VLOOKUP($A778,SERVIÇOS!$A:$F,3,0),IFERROR(VLOOKUP($A778,$C:$J,3,0),"")),IFERROR(VLOOKUP($B778,INSUMOS!$A:$D,3,0),IFERROR(VLOOKUP($B778,#REF!,5,0),"")))</f>
        <v>H</v>
      </c>
      <c r="F778" s="284">
        <v>0.2</v>
      </c>
      <c r="G778" s="285">
        <f>IF($B778="",IFERROR(VLOOKUP($A778,SERVIÇOS!$A:$F,6,0),IFERROR(VLOOKUP($A778,$C:$J,8,0),"")),IFERROR(VLOOKUP($B778,INSUMOS!$A:$D,4,0),IFERROR(VLOOKUP($B778,#REF!,9,0),"")))</f>
        <v>21.23</v>
      </c>
      <c r="H778" s="286">
        <f>ROUND(IF($B778="",IFERROR(VLOOKUP($A778,SERVIÇOS!$A:$F,4,0),IFERROR(VLOOKUP($A778,$C:$J,6,0),)),IFERROR(VLOOKUP($B778,INSUMOS!$A:$D,4,0),IFERROR(VLOOKUP($B778,#REF!,9,0),)))*$F778,2)</f>
        <v>1.3</v>
      </c>
      <c r="I778" s="286">
        <f>ROUND(IF($B778="",IFERROR(VLOOKUP($A778,SERVIÇOS!$A:$F,5,0),IFERROR(VLOOKUP($A778,$C:$J,7,0),)),0)*$F778,2)</f>
        <v>2.94</v>
      </c>
      <c r="J778" s="287">
        <f t="shared" si="25"/>
        <v>4.24</v>
      </c>
      <c r="K778" s="288"/>
    </row>
    <row r="779" spans="1:13" ht="30">
      <c r="A779" s="279"/>
      <c r="B779" s="280">
        <v>4491</v>
      </c>
      <c r="C779" s="281"/>
      <c r="D779" s="282" t="str">
        <f>IF($B779="",IFERROR(VLOOKUP($A779,SERVIÇOS!$A:$F,2,0),IFERROR(VLOOKUP($A779,$C:$J,2,0),"")),IFERROR(VLOOKUP($B779,INSUMOS!$A:$D,2,0),IFERROR(VLOOKUP($B779,#REF!,2,0),"")))</f>
        <v>PONTALETE *7,5 X 7,5* CM EM PINUS, MISTA OU EQUIVALENTE DA REGIAO - BRUTA</v>
      </c>
      <c r="E779" s="283" t="str">
        <f>IF($B779="",IFERROR(VLOOKUP($A779,SERVIÇOS!$A:$F,3,0),IFERROR(VLOOKUP($A779,$C:$J,3,0),"")),IFERROR(VLOOKUP($B779,INSUMOS!$A:$D,3,0),IFERROR(VLOOKUP($B779,#REF!,5,0),"")))</f>
        <v xml:space="preserve">M     </v>
      </c>
      <c r="F779" s="284">
        <v>1.2</v>
      </c>
      <c r="G779" s="285">
        <f>IF($B779="",IFERROR(VLOOKUP($A779,SERVIÇOS!$A:$F,6,0),IFERROR(VLOOKUP($A779,$C:$J,8,0),"")),IFERROR(VLOOKUP($B779,INSUMOS!$A:$D,4,0),IFERROR(VLOOKUP($B779,#REF!,9,0),"")))</f>
        <v>5.55</v>
      </c>
      <c r="H779" s="286">
        <f>ROUND(IF($B779="",IFERROR(VLOOKUP($A779,SERVIÇOS!$A:$F,4,0),IFERROR(VLOOKUP($A779,$C:$J,6,0),)),IFERROR(VLOOKUP($B779,INSUMOS!$A:$D,4,0),IFERROR(VLOOKUP($B779,#REF!,9,0),)))*$F779,2)</f>
        <v>6.66</v>
      </c>
      <c r="I779" s="286">
        <f>ROUND(IF($B779="",IFERROR(VLOOKUP($A779,SERVIÇOS!$A:$F,5,0),IFERROR(VLOOKUP($A779,$C:$J,7,0),)),0)*$F779,2)</f>
        <v>0</v>
      </c>
      <c r="J779" s="287">
        <f t="shared" si="25"/>
        <v>6.66</v>
      </c>
      <c r="K779" s="288"/>
    </row>
    <row r="780" spans="1:13" ht="30">
      <c r="A780" s="279"/>
      <c r="B780" s="280">
        <v>4509</v>
      </c>
      <c r="C780" s="281"/>
      <c r="D780" s="282" t="str">
        <f>IF($B780="",IFERROR(VLOOKUP($A780,SERVIÇOS!$A:$F,2,0),IFERROR(VLOOKUP($A780,$C:$J,2,0),"")),IFERROR(VLOOKUP($B780,INSUMOS!$A:$D,2,0),IFERROR(VLOOKUP($B780,#REF!,2,0),"")))</f>
        <v>SARRAFO *2,5 X 10* CM EM PINUS, MISTA OU EQUIVALENTE DA REGIAO - BRUTA</v>
      </c>
      <c r="E780" s="283" t="str">
        <f>IF($B780="",IFERROR(VLOOKUP($A780,SERVIÇOS!$A:$F,3,0),IFERROR(VLOOKUP($A780,$C:$J,3,0),"")),IFERROR(VLOOKUP($B780,INSUMOS!$A:$D,3,0),IFERROR(VLOOKUP($B780,#REF!,5,0),"")))</f>
        <v xml:space="preserve">M     </v>
      </c>
      <c r="F780" s="284">
        <v>0.78</v>
      </c>
      <c r="G780" s="285">
        <f>IF($B780="",IFERROR(VLOOKUP($A780,SERVIÇOS!$A:$F,6,0),IFERROR(VLOOKUP($A780,$C:$J,8,0),"")),IFERROR(VLOOKUP($B780,INSUMOS!$A:$D,4,0),IFERROR(VLOOKUP($B780,#REF!,9,0),"")))</f>
        <v>2.81</v>
      </c>
      <c r="H780" s="286">
        <f>ROUND(IF($B780="",IFERROR(VLOOKUP($A780,SERVIÇOS!$A:$F,4,0),IFERROR(VLOOKUP($A780,$C:$J,6,0),)),IFERROR(VLOOKUP($B780,INSUMOS!$A:$D,4,0),IFERROR(VLOOKUP($B780,#REF!,9,0),)))*$F780,2)</f>
        <v>2.19</v>
      </c>
      <c r="I780" s="286">
        <f>ROUND(IF($B780="",IFERROR(VLOOKUP($A780,SERVIÇOS!$A:$F,5,0),IFERROR(VLOOKUP($A780,$C:$J,7,0),)),0)*$F780,2)</f>
        <v>0</v>
      </c>
      <c r="J780" s="287">
        <f t="shared" si="25"/>
        <v>2.19</v>
      </c>
      <c r="K780" s="288"/>
      <c r="M780" s="455" t="s">
        <v>4131</v>
      </c>
    </row>
    <row r="781" spans="1:13">
      <c r="A781" s="279"/>
      <c r="B781" s="280">
        <v>5068</v>
      </c>
      <c r="C781" s="281"/>
      <c r="D781" s="282" t="str">
        <f>IF($B781="",IFERROR(VLOOKUP($A781,SERVIÇOS!$A:$F,2,0),IFERROR(VLOOKUP($A781,$C:$J,2,0),"")),IFERROR(VLOOKUP($B781,INSUMOS!$A:$D,2,0),IFERROR(VLOOKUP($B781,#REF!,2,0),"")))</f>
        <v>PREGO DE ACO POLIDO COM CABECA 17 X 21 (2 X 11)</v>
      </c>
      <c r="E781" s="283" t="str">
        <f>IF($B781="",IFERROR(VLOOKUP($A781,SERVIÇOS!$A:$F,3,0),IFERROR(VLOOKUP($A781,$C:$J,3,0),"")),IFERROR(VLOOKUP($B781,INSUMOS!$A:$D,3,0),IFERROR(VLOOKUP($B781,#REF!,5,0),"")))</f>
        <v xml:space="preserve">KG    </v>
      </c>
      <c r="F781" s="284">
        <v>0.28000000000000003</v>
      </c>
      <c r="G781" s="285">
        <f>IF($B781="",IFERROR(VLOOKUP($A781,SERVIÇOS!$A:$F,6,0),IFERROR(VLOOKUP($A781,$C:$J,8,0),"")),IFERROR(VLOOKUP($B781,INSUMOS!$A:$D,4,0),IFERROR(VLOOKUP($B781,#REF!,9,0),"")))</f>
        <v>20.04</v>
      </c>
      <c r="H781" s="286">
        <f>ROUND(IF($B781="",IFERROR(VLOOKUP($A781,SERVIÇOS!$A:$F,4,0),IFERROR(VLOOKUP($A781,$C:$J,6,0),)),IFERROR(VLOOKUP($B781,INSUMOS!$A:$D,4,0),IFERROR(VLOOKUP($B781,#REF!,9,0),)))*$F781,2)</f>
        <v>5.61</v>
      </c>
      <c r="I781" s="286">
        <f>ROUND(IF($B781="",IFERROR(VLOOKUP($A781,SERVIÇOS!$A:$F,5,0),IFERROR(VLOOKUP($A781,$C:$J,7,0),)),0)*$F781,2)</f>
        <v>0</v>
      </c>
      <c r="J781" s="287">
        <f t="shared" si="25"/>
        <v>5.61</v>
      </c>
      <c r="K781" s="288"/>
    </row>
    <row r="782" spans="1:13" ht="30">
      <c r="A782" s="279"/>
      <c r="B782" s="280">
        <v>2692</v>
      </c>
      <c r="C782" s="281"/>
      <c r="D782" s="282" t="str">
        <f>IF($B782="",IFERROR(VLOOKUP($A782,SERVIÇOS!$A:$F,2,0),IFERROR(VLOOKUP($A782,$C:$J,2,0),"")),IFERROR(VLOOKUP($B782,INSUMOS!$A:$D,2,0),IFERROR(VLOOKUP($B782,#REF!,2,0),"")))</f>
        <v>DESMOLDANTE PROTETOR PARA FORMAS DE MADEIRA, DE BASE OLEOSA EMULSIONADA EM AGUA</v>
      </c>
      <c r="E782" s="283" t="str">
        <f>IF($B782="",IFERROR(VLOOKUP($A782,SERVIÇOS!$A:$F,3,0),IFERROR(VLOOKUP($A782,$C:$J,3,0),"")),IFERROR(VLOOKUP($B782,INSUMOS!$A:$D,3,0),IFERROR(VLOOKUP($B782,#REF!,5,0),"")))</f>
        <v xml:space="preserve">L     </v>
      </c>
      <c r="F782" s="284">
        <v>6.0000000000000001E-3</v>
      </c>
      <c r="G782" s="285">
        <f>IF($B782="",IFERROR(VLOOKUP($A782,SERVIÇOS!$A:$F,6,0),IFERROR(VLOOKUP($A782,$C:$J,8,0),"")),IFERROR(VLOOKUP($B782,INSUMOS!$A:$D,4,0),IFERROR(VLOOKUP($B782,#REF!,9,0),"")))</f>
        <v>5.92</v>
      </c>
      <c r="H782" s="286">
        <f>ROUND(IF($B782="",IFERROR(VLOOKUP($A782,SERVIÇOS!$A:$F,4,0),IFERROR(VLOOKUP($A782,$C:$J,6,0),)),IFERROR(VLOOKUP($B782,INSUMOS!$A:$D,4,0),IFERROR(VLOOKUP($B782,#REF!,9,0),)))*$F782,2)</f>
        <v>0.04</v>
      </c>
      <c r="I782" s="286">
        <f>ROUND(IF($B782="",IFERROR(VLOOKUP($A782,SERVIÇOS!$A:$F,5,0),IFERROR(VLOOKUP($A782,$C:$J,7,0),)),0)*$F782,2)</f>
        <v>0</v>
      </c>
      <c r="J782" s="287">
        <f t="shared" si="25"/>
        <v>0.04</v>
      </c>
      <c r="K782" s="288"/>
    </row>
    <row r="783" spans="1:13" ht="30">
      <c r="A783" s="279"/>
      <c r="B783" s="280">
        <v>6193</v>
      </c>
      <c r="C783" s="281"/>
      <c r="D783" s="282" t="str">
        <f>IF($B783="",IFERROR(VLOOKUP($A783,SERVIÇOS!$A:$F,2,0),IFERROR(VLOOKUP($A783,$C:$J,2,0),"")),IFERROR(VLOOKUP($B783,INSUMOS!$A:$D,2,0),IFERROR(VLOOKUP($B783,#REF!,2,0),"")))</f>
        <v>TABUA  NAO  APARELHADA  *2,5 X 20* CM, EM MACARANDUBA, ANGELIM OU EQUIVALENTE DA REGIAO - BRUTA</v>
      </c>
      <c r="E783" s="283" t="str">
        <f>IF($B783="",IFERROR(VLOOKUP($A783,SERVIÇOS!$A:$F,3,0),IFERROR(VLOOKUP($A783,$C:$J,3,0),"")),IFERROR(VLOOKUP($B783,INSUMOS!$A:$D,3,0),IFERROR(VLOOKUP($B783,#REF!,5,0),"")))</f>
        <v xml:space="preserve">M     </v>
      </c>
      <c r="F783" s="284">
        <v>0.2495</v>
      </c>
      <c r="G783" s="285">
        <f>IF($B783="",IFERROR(VLOOKUP($A783,SERVIÇOS!$A:$F,6,0),IFERROR(VLOOKUP($A783,$C:$J,8,0),"")),IFERROR(VLOOKUP($B783,INSUMOS!$A:$D,4,0),IFERROR(VLOOKUP($B783,#REF!,9,0),"")))</f>
        <v>24.73</v>
      </c>
      <c r="H783" s="286">
        <f>ROUND(IF($B783="",IFERROR(VLOOKUP($A783,SERVIÇOS!$A:$F,4,0),IFERROR(VLOOKUP($A783,$C:$J,6,0),)),IFERROR(VLOOKUP($B783,INSUMOS!$A:$D,4,0),IFERROR(VLOOKUP($B783,#REF!,9,0),)))*$F783,2)</f>
        <v>6.17</v>
      </c>
      <c r="I783" s="286">
        <f>ROUND(IF($B783="",IFERROR(VLOOKUP($A783,SERVIÇOS!$A:$F,5,0),IFERROR(VLOOKUP($A783,$C:$J,7,0),)),0)*$F783,2)</f>
        <v>0</v>
      </c>
      <c r="J783" s="287">
        <f t="shared" si="25"/>
        <v>6.17</v>
      </c>
      <c r="K783" s="288"/>
      <c r="M783" s="455" t="s">
        <v>4131</v>
      </c>
    </row>
    <row r="784" spans="1:13" ht="30">
      <c r="A784" s="279"/>
      <c r="B784" s="280">
        <v>6189</v>
      </c>
      <c r="C784" s="281"/>
      <c r="D784" s="282" t="str">
        <f>IF($B784="",IFERROR(VLOOKUP($A784,SERVIÇOS!$A:$F,2,0),IFERROR(VLOOKUP($A784,$C:$J,2,0),"")),IFERROR(VLOOKUP($B784,INSUMOS!$A:$D,2,0),IFERROR(VLOOKUP($B784,#REF!,2,0),"")))</f>
        <v>TABUA NAO APARELHADA *2,5 X 30* CM, EM MACARANDUBA, ANGELIM OU EQUIVALENTE DA REGIAO - BRUTA</v>
      </c>
      <c r="E784" s="283" t="str">
        <f>IF($B784="",IFERROR(VLOOKUP($A784,SERVIÇOS!$A:$F,3,0),IFERROR(VLOOKUP($A784,$C:$J,3,0),"")),IFERROR(VLOOKUP($B784,INSUMOS!$A:$D,3,0),IFERROR(VLOOKUP($B784,#REF!,5,0),"")))</f>
        <v xml:space="preserve">M     </v>
      </c>
      <c r="F784" s="284">
        <v>0.38</v>
      </c>
      <c r="G784" s="285">
        <f>IF($B784="",IFERROR(VLOOKUP($A784,SERVIÇOS!$A:$F,6,0),IFERROR(VLOOKUP($A784,$C:$J,8,0),"")),IFERROR(VLOOKUP($B784,INSUMOS!$A:$D,4,0),IFERROR(VLOOKUP($B784,#REF!,9,0),"")))</f>
        <v>36.090000000000003</v>
      </c>
      <c r="H784" s="286">
        <f>ROUND(IF($B784="",IFERROR(VLOOKUP($A784,SERVIÇOS!$A:$F,4,0),IFERROR(VLOOKUP($A784,$C:$J,6,0),)),IFERROR(VLOOKUP($B784,INSUMOS!$A:$D,4,0),IFERROR(VLOOKUP($B784,#REF!,9,0),)))*$F784,2)</f>
        <v>13.71</v>
      </c>
      <c r="I784" s="286">
        <f>ROUND(IF($B784="",IFERROR(VLOOKUP($A784,SERVIÇOS!$A:$F,5,0),IFERROR(VLOOKUP($A784,$C:$J,7,0),)),0)*$F784,2)</f>
        <v>0</v>
      </c>
      <c r="J784" s="287">
        <f t="shared" si="25"/>
        <v>13.71</v>
      </c>
      <c r="K784" s="288"/>
    </row>
    <row r="785" spans="1:13" s="3" customFormat="1" ht="47.25">
      <c r="A785" s="271"/>
      <c r="B785" s="271"/>
      <c r="C785" s="272" t="s">
        <v>243</v>
      </c>
      <c r="D785" s="273" t="s">
        <v>847</v>
      </c>
      <c r="E785" s="274" t="s">
        <v>704</v>
      </c>
      <c r="F785" s="275"/>
      <c r="G785" s="276"/>
      <c r="H785" s="277">
        <f>ROUND(SUM(H786:H790),2)</f>
        <v>368.12</v>
      </c>
      <c r="I785" s="277">
        <f>ROUND(SUM(I786:I790),2)</f>
        <v>122.65</v>
      </c>
      <c r="J785" s="277">
        <f t="shared" si="25"/>
        <v>490.77</v>
      </c>
      <c r="K785" s="290"/>
    </row>
    <row r="786" spans="1:13">
      <c r="A786" s="279">
        <v>88316</v>
      </c>
      <c r="B786" s="280"/>
      <c r="C786" s="281"/>
      <c r="D786" s="282" t="str">
        <f>IF($B786="",IFERROR(VLOOKUP($A786,SERVIÇOS!$A:$F,2,0),IFERROR(VLOOKUP($A786,$C:$J,2,0),"")),IFERROR(VLOOKUP($B786,INSUMOS!$A:$D,2,0),IFERROR(VLOOKUP($B786,#REF!,2,0),"")))</f>
        <v>SERVENTE COM ENCARGOS COMPLEMENTARES</v>
      </c>
      <c r="E786" s="283" t="str">
        <f>IF($B786="",IFERROR(VLOOKUP($A786,SERVIÇOS!$A:$F,3,0),IFERROR(VLOOKUP($A786,$C:$J,3,0),"")),IFERROR(VLOOKUP($B786,INSUMOS!$A:$D,3,0),IFERROR(VLOOKUP($B786,#REF!,5,0),"")))</f>
        <v>H</v>
      </c>
      <c r="F786" s="284">
        <v>2.2000000000000002</v>
      </c>
      <c r="G786" s="285">
        <f>IF($B786="",IFERROR(VLOOKUP($A786,SERVIÇOS!$A:$F,6,0),IFERROR(VLOOKUP($A786,$C:$J,8,0),"")),IFERROR(VLOOKUP($B786,INSUMOS!$A:$D,4,0),IFERROR(VLOOKUP($B786,#REF!,9,0),"")))</f>
        <v>19.78</v>
      </c>
      <c r="H786" s="286">
        <f>ROUND(IF($B786="",IFERROR(VLOOKUP($A786,SERVIÇOS!$A:$F,4,0),IFERROR(VLOOKUP($A786,$C:$J,6,0),)),IFERROR(VLOOKUP($B786,INSUMOS!$A:$D,4,0),IFERROR(VLOOKUP($B786,#REF!,9,0),)))*$F786,2)</f>
        <v>14.34</v>
      </c>
      <c r="I786" s="286">
        <f>ROUND(IF($B786="",IFERROR(VLOOKUP($A786,SERVIÇOS!$A:$F,5,0),IFERROR(VLOOKUP($A786,$C:$J,7,0),)),0)*$F786,2)</f>
        <v>29.17</v>
      </c>
      <c r="J786" s="287">
        <f t="shared" si="25"/>
        <v>43.510000000000005</v>
      </c>
      <c r="K786" s="288"/>
    </row>
    <row r="787" spans="1:13">
      <c r="A787" s="279">
        <v>88274</v>
      </c>
      <c r="B787" s="280"/>
      <c r="C787" s="281"/>
      <c r="D787" s="282" t="str">
        <f>IF($B787="",IFERROR(VLOOKUP($A787,SERVIÇOS!$A:$F,2,0),IFERROR(VLOOKUP($A787,$C:$J,2,0),"")),IFERROR(VLOOKUP($B787,INSUMOS!$A:$D,2,0),IFERROR(VLOOKUP($B787,#REF!,2,0),"")))</f>
        <v>MARMORISTA/GRANITEIRO COM ENCARGOS COMPLEMENTARES</v>
      </c>
      <c r="E787" s="283" t="str">
        <f>IF($B787="",IFERROR(VLOOKUP($A787,SERVIÇOS!$A:$F,3,0),IFERROR(VLOOKUP($A787,$C:$J,3,0),"")),IFERROR(VLOOKUP($B787,INSUMOS!$A:$D,3,0),IFERROR(VLOOKUP($B787,#REF!,5,0),"")))</f>
        <v>H</v>
      </c>
      <c r="F787" s="284">
        <v>4.4000000000000004</v>
      </c>
      <c r="G787" s="285">
        <f>IF($B787="",IFERROR(VLOOKUP($A787,SERVIÇOS!$A:$F,6,0),IFERROR(VLOOKUP($A787,$C:$J,8,0),"")),IFERROR(VLOOKUP($B787,INSUMOS!$A:$D,4,0),IFERROR(VLOOKUP($B787,#REF!,9,0),"")))</f>
        <v>27.86</v>
      </c>
      <c r="H787" s="286">
        <f>ROUND(IF($B787="",IFERROR(VLOOKUP($A787,SERVIÇOS!$A:$F,4,0),IFERROR(VLOOKUP($A787,$C:$J,6,0),)),IFERROR(VLOOKUP($B787,INSUMOS!$A:$D,4,0),IFERROR(VLOOKUP($B787,#REF!,9,0),)))*$F787,2)</f>
        <v>29.22</v>
      </c>
      <c r="I787" s="286">
        <f>ROUND(IF($B787="",IFERROR(VLOOKUP($A787,SERVIÇOS!$A:$F,5,0),IFERROR(VLOOKUP($A787,$C:$J,7,0),)),0)*$F787,2)</f>
        <v>93.37</v>
      </c>
      <c r="J787" s="287">
        <f t="shared" si="25"/>
        <v>122.59</v>
      </c>
      <c r="K787" s="288"/>
    </row>
    <row r="788" spans="1:13">
      <c r="A788" s="279"/>
      <c r="B788" s="280">
        <v>1379</v>
      </c>
      <c r="C788" s="281"/>
      <c r="D788" s="282" t="str">
        <f>IF($B788="",IFERROR(VLOOKUP($A788,SERVIÇOS!$A:$F,2,0),IFERROR(VLOOKUP($A788,$C:$J,2,0),"")),IFERROR(VLOOKUP($B788,INSUMOS!$A:$D,2,0),IFERROR(VLOOKUP($B788,#REF!,2,0),"")))</f>
        <v>CIMENTO PORTLAND COMPOSTO CP II-32</v>
      </c>
      <c r="E788" s="283" t="str">
        <f>IF($B788="",IFERROR(VLOOKUP($A788,SERVIÇOS!$A:$F,3,0),IFERROR(VLOOKUP($A788,$C:$J,3,0),"")),IFERROR(VLOOKUP($B788,INSUMOS!$A:$D,3,0),IFERROR(VLOOKUP($B788,#REF!,5,0),"")))</f>
        <v xml:space="preserve">KG    </v>
      </c>
      <c r="F788" s="284">
        <v>0.7</v>
      </c>
      <c r="G788" s="285">
        <f>IF($B788="",IFERROR(VLOOKUP($A788,SERVIÇOS!$A:$F,6,0),IFERROR(VLOOKUP($A788,$C:$J,8,0),"")),IFERROR(VLOOKUP($B788,INSUMOS!$A:$D,4,0),IFERROR(VLOOKUP($B788,#REF!,9,0),"")))</f>
        <v>0.6</v>
      </c>
      <c r="H788" s="286">
        <f>ROUND(IF($B788="",IFERROR(VLOOKUP($A788,SERVIÇOS!$A:$F,4,0),IFERROR(VLOOKUP($A788,$C:$J,6,0),)),IFERROR(VLOOKUP($B788,INSUMOS!$A:$D,4,0),IFERROR(VLOOKUP($B788,#REF!,9,0),)))*$F788,2)</f>
        <v>0.42</v>
      </c>
      <c r="I788" s="286">
        <f>ROUND(IF($B788="",IFERROR(VLOOKUP($A788,SERVIÇOS!$A:$F,5,0),IFERROR(VLOOKUP($A788,$C:$J,7,0),)),0)*$F788,2)</f>
        <v>0</v>
      </c>
      <c r="J788" s="287">
        <f t="shared" si="25"/>
        <v>0.42</v>
      </c>
      <c r="K788" s="288"/>
    </row>
    <row r="789" spans="1:13" ht="45">
      <c r="A789" s="279"/>
      <c r="B789" s="280">
        <v>10841</v>
      </c>
      <c r="C789" s="281"/>
      <c r="D789" s="282" t="str">
        <f>IF($B789="",IFERROR(VLOOKUP($A789,SERVIÇOS!$A:$F,2,0),IFERROR(VLOOKUP($A789,$C:$J,2,0),"")),IFERROR(VLOOKUP($B789,INSUMOS!$A:$D,2,0),IFERROR(VLOOKUP($B789,#REF!,2,0),"")))</f>
        <v>PISO EM GRANITO, POLIDO, TIPO ANDORINHA/ QUARTZ/ CASTELO/ CORUMBA OU OUTROS EQUIVALENTES DA REGIAO, FORMATO MENOR OU IGUAL A 3025 CM2, E=  *2* CM</v>
      </c>
      <c r="E789" s="283" t="str">
        <f>IF($B789="",IFERROR(VLOOKUP($A789,SERVIÇOS!$A:$F,3,0),IFERROR(VLOOKUP($A789,$C:$J,3,0),"")),IFERROR(VLOOKUP($B789,INSUMOS!$A:$D,3,0),IFERROR(VLOOKUP($B789,#REF!,5,0),"")))</f>
        <v xml:space="preserve">M2    </v>
      </c>
      <c r="F789" s="284">
        <v>1.1000000000000001</v>
      </c>
      <c r="G789" s="285">
        <f>IF($B789="",IFERROR(VLOOKUP($A789,SERVIÇOS!$A:$F,6,0),IFERROR(VLOOKUP($A789,$C:$J,8,0),"")),IFERROR(VLOOKUP($B789,INSUMOS!$A:$D,4,0),IFERROR(VLOOKUP($B789,#REF!,9,0),"")))</f>
        <v>294.33</v>
      </c>
      <c r="H789" s="286">
        <f>ROUND(IF($B789="",IFERROR(VLOOKUP($A789,SERVIÇOS!$A:$F,4,0),IFERROR(VLOOKUP($A789,$C:$J,6,0),)),IFERROR(VLOOKUP($B789,INSUMOS!$A:$D,4,0),IFERROR(VLOOKUP($B789,#REF!,9,0),)))*$F789,2)</f>
        <v>323.76</v>
      </c>
      <c r="I789" s="286">
        <f>ROUND(IF($B789="",IFERROR(VLOOKUP($A789,SERVIÇOS!$A:$F,5,0),IFERROR(VLOOKUP($A789,$C:$J,7,0),)),0)*$F789,2)</f>
        <v>0</v>
      </c>
      <c r="J789" s="287">
        <f t="shared" si="25"/>
        <v>323.76</v>
      </c>
      <c r="K789" s="288"/>
    </row>
    <row r="790" spans="1:13" ht="30">
      <c r="A790" s="279">
        <v>88631</v>
      </c>
      <c r="B790" s="280"/>
      <c r="C790" s="281"/>
      <c r="D790" s="282" t="str">
        <f>IF($B790="",IFERROR(VLOOKUP($A790,SERVIÇOS!$A:$F,2,0),IFERROR(VLOOKUP($A790,$C:$J,2,0),"")),IFERROR(VLOOKUP($B790,INSUMOS!$A:$D,2,0),IFERROR(VLOOKUP($B790,#REF!,2,0),"")))</f>
        <v>ARGAMASSA TRAÇO 1:4 (EM VOLUME DE CIMENTO E AREIA MÉDIA ÚMIDA), PREPARO MANUAL. AF_08/2019</v>
      </c>
      <c r="E790" s="283" t="str">
        <f>IF($B790="",IFERROR(VLOOKUP($A790,SERVIÇOS!$A:$F,3,0),IFERROR(VLOOKUP($A790,$C:$J,3,0),"")),IFERROR(VLOOKUP($B790,INSUMOS!$A:$D,3,0),IFERROR(VLOOKUP($B790,#REF!,5,0),"")))</f>
        <v>M3</v>
      </c>
      <c r="F790" s="284">
        <v>1E-3</v>
      </c>
      <c r="G790" s="285">
        <f>IF($B790="",IFERROR(VLOOKUP($A790,SERVIÇOS!$A:$F,6,0),IFERROR(VLOOKUP($A790,$C:$J,8,0),"")),IFERROR(VLOOKUP($B790,INSUMOS!$A:$D,4,0),IFERROR(VLOOKUP($B790,#REF!,9,0),"")))</f>
        <v>485.95</v>
      </c>
      <c r="H790" s="286">
        <f>ROUND(IF($B790="",IFERROR(VLOOKUP($A790,SERVIÇOS!$A:$F,4,0),IFERROR(VLOOKUP($A790,$C:$J,6,0),)),IFERROR(VLOOKUP($B790,INSUMOS!$A:$D,4,0),IFERROR(VLOOKUP($B790,#REF!,9,0),)))*$F790,2)</f>
        <v>0.38</v>
      </c>
      <c r="I790" s="286">
        <f>ROUND(IF($B790="",IFERROR(VLOOKUP($A790,SERVIÇOS!$A:$F,5,0),IFERROR(VLOOKUP($A790,$C:$J,7,0),)),0)*$F790,2)</f>
        <v>0.11</v>
      </c>
      <c r="J790" s="287">
        <f t="shared" si="25"/>
        <v>0.49</v>
      </c>
      <c r="K790" s="288"/>
    </row>
    <row r="791" spans="1:13" s="3" customFormat="1" ht="31.5">
      <c r="A791" s="271"/>
      <c r="B791" s="271"/>
      <c r="C791" s="272" t="s">
        <v>265</v>
      </c>
      <c r="D791" s="273" t="s">
        <v>11679</v>
      </c>
      <c r="E791" s="274" t="s">
        <v>727</v>
      </c>
      <c r="F791" s="275"/>
      <c r="G791" s="276"/>
      <c r="H791" s="277">
        <f>ROUND(SUM(H792:H797),2)</f>
        <v>19.23</v>
      </c>
      <c r="I791" s="277">
        <f>ROUND(SUM(I792:I797),2)</f>
        <v>18.57</v>
      </c>
      <c r="J791" s="277">
        <f t="shared" si="25"/>
        <v>37.799999999999997</v>
      </c>
      <c r="K791" s="290"/>
    </row>
    <row r="792" spans="1:13" ht="30">
      <c r="A792" s="279"/>
      <c r="B792" s="280">
        <v>4824</v>
      </c>
      <c r="C792" s="281"/>
      <c r="D792" s="282" t="str">
        <f>IF($B792="",IFERROR(VLOOKUP($A792,SERVIÇOS!$A:$F,2,0),IFERROR(VLOOKUP($A792,$C:$J,2,0),"")),IFERROR(VLOOKUP($B792,INSUMOS!$A:$D,2,0),IFERROR(VLOOKUP($B792,#REF!,2,0),"")))</f>
        <v>GRANILHA/ GRANA/ PEDRISCO OU AGREGADO EM MARMORE/ GRANITO/ QUARTZO E CALCARIO, PRETO, CINZA, PALHA OU BRANCO</v>
      </c>
      <c r="E792" s="283" t="str">
        <f>IF($B792="",IFERROR(VLOOKUP($A792,SERVIÇOS!$A:$F,3,0),IFERROR(VLOOKUP($A792,$C:$J,3,0),"")),IFERROR(VLOOKUP($B792,INSUMOS!$A:$D,3,0),IFERROR(VLOOKUP($B792,#REF!,5,0),"")))</f>
        <v xml:space="preserve">KG    </v>
      </c>
      <c r="F792" s="284">
        <v>6</v>
      </c>
      <c r="G792" s="285">
        <f>IF($B792="",IFERROR(VLOOKUP($A792,SERVIÇOS!$A:$F,6,0),IFERROR(VLOOKUP($A792,$C:$J,8,0),"")),IFERROR(VLOOKUP($B792,INSUMOS!$A:$D,4,0),IFERROR(VLOOKUP($B792,#REF!,9,0),"")))</f>
        <v>0.43</v>
      </c>
      <c r="H792" s="286">
        <f>ROUND(IF($B792="",IFERROR(VLOOKUP($A792,SERVIÇOS!$A:$F,4,0),IFERROR(VLOOKUP($A792,$C:$J,6,0),)),IFERROR(VLOOKUP($B792,INSUMOS!$A:$D,4,0),IFERROR(VLOOKUP($B792,#REF!,9,0),)))*$F792,2)</f>
        <v>2.58</v>
      </c>
      <c r="I792" s="286">
        <f>ROUND(IF($B792="",IFERROR(VLOOKUP($A792,SERVIÇOS!$A:$F,5,0),IFERROR(VLOOKUP($A792,$C:$J,7,0),)),0)*$F792,2)</f>
        <v>0</v>
      </c>
      <c r="J792" s="287">
        <f t="shared" si="25"/>
        <v>2.58</v>
      </c>
      <c r="K792" s="288"/>
      <c r="M792" s="455" t="s">
        <v>11718</v>
      </c>
    </row>
    <row r="793" spans="1:13" ht="30">
      <c r="A793" s="279"/>
      <c r="B793" s="280">
        <v>367</v>
      </c>
      <c r="C793" s="281"/>
      <c r="D793" s="282" t="str">
        <f>IF($B793="",IFERROR(VLOOKUP($A793,SERVIÇOS!$A:$F,2,0),IFERROR(VLOOKUP($A793,$C:$J,2,0),"")),IFERROR(VLOOKUP($B793,INSUMOS!$A:$D,2,0),IFERROR(VLOOKUP($B793,#REF!,2,0),"")))</f>
        <v>AREIA GROSSA - POSTO JAZIDA/FORNECEDOR (RETIRADO NA JAZIDA, SEM TRANSPORTE)</v>
      </c>
      <c r="E793" s="283" t="str">
        <f>IF($B793="",IFERROR(VLOOKUP($A793,SERVIÇOS!$A:$F,3,0),IFERROR(VLOOKUP($A793,$C:$J,3,0),"")),IFERROR(VLOOKUP($B793,INSUMOS!$A:$D,3,0),IFERROR(VLOOKUP($B793,#REF!,5,0),"")))</f>
        <v xml:space="preserve">M3    </v>
      </c>
      <c r="F793" s="284">
        <v>3.0999999999999999E-3</v>
      </c>
      <c r="G793" s="285">
        <f>IF($B793="",IFERROR(VLOOKUP($A793,SERVIÇOS!$A:$F,6,0),IFERROR(VLOOKUP($A793,$C:$J,8,0),"")),IFERROR(VLOOKUP($B793,INSUMOS!$A:$D,4,0),IFERROR(VLOOKUP($B793,#REF!,9,0),"")))</f>
        <v>77.75</v>
      </c>
      <c r="H793" s="286">
        <f>ROUND(IF($B793="",IFERROR(VLOOKUP($A793,SERVIÇOS!$A:$F,4,0),IFERROR(VLOOKUP($A793,$C:$J,6,0),)),IFERROR(VLOOKUP($B793,INSUMOS!$A:$D,4,0),IFERROR(VLOOKUP($B793,#REF!,9,0),)))*$F793,2)</f>
        <v>0.24</v>
      </c>
      <c r="I793" s="286">
        <f>ROUND(IF($B793="",IFERROR(VLOOKUP($A793,SERVIÇOS!$A:$F,5,0),IFERROR(VLOOKUP($A793,$C:$J,7,0),)),0)*$F793,2)</f>
        <v>0</v>
      </c>
      <c r="J793" s="287">
        <f t="shared" si="25"/>
        <v>0.24</v>
      </c>
      <c r="K793" s="288"/>
    </row>
    <row r="794" spans="1:13">
      <c r="A794" s="279"/>
      <c r="B794" s="280">
        <v>1380</v>
      </c>
      <c r="C794" s="281"/>
      <c r="D794" s="282" t="str">
        <f>IF($B794="",IFERROR(VLOOKUP($A794,SERVIÇOS!$A:$F,2,0),IFERROR(VLOOKUP($A794,$C:$J,2,0),"")),IFERROR(VLOOKUP($B794,INSUMOS!$A:$D,2,0),IFERROR(VLOOKUP($B794,#REF!,2,0),"")))</f>
        <v>CIMENTO BRANCO</v>
      </c>
      <c r="E794" s="283" t="str">
        <f>IF($B794="",IFERROR(VLOOKUP($A794,SERVIÇOS!$A:$F,3,0),IFERROR(VLOOKUP($A794,$C:$J,3,0),"")),IFERROR(VLOOKUP($B794,INSUMOS!$A:$D,3,0),IFERROR(VLOOKUP($B794,#REF!,5,0),"")))</f>
        <v xml:space="preserve">KG    </v>
      </c>
      <c r="F794" s="284">
        <v>4.3019999999999996</v>
      </c>
      <c r="G794" s="285">
        <f>IF($B794="",IFERROR(VLOOKUP($A794,SERVIÇOS!$A:$F,6,0),IFERROR(VLOOKUP($A794,$C:$J,8,0),"")),IFERROR(VLOOKUP($B794,INSUMOS!$A:$D,4,0),IFERROR(VLOOKUP($B794,#REF!,9,0),"")))</f>
        <v>1.88</v>
      </c>
      <c r="H794" s="286">
        <f>ROUND(IF($B794="",IFERROR(VLOOKUP($A794,SERVIÇOS!$A:$F,4,0),IFERROR(VLOOKUP($A794,$C:$J,6,0),)),IFERROR(VLOOKUP($B794,INSUMOS!$A:$D,4,0),IFERROR(VLOOKUP($B794,#REF!,9,0),)))*$F794,2)</f>
        <v>8.09</v>
      </c>
      <c r="I794" s="286">
        <f>ROUND(IF($B794="",IFERROR(VLOOKUP($A794,SERVIÇOS!$A:$F,5,0),IFERROR(VLOOKUP($A794,$C:$J,7,0),)),0)*$F794,2)</f>
        <v>0</v>
      </c>
      <c r="J794" s="287">
        <f t="shared" si="25"/>
        <v>8.09</v>
      </c>
      <c r="K794" s="288"/>
    </row>
    <row r="795" spans="1:13">
      <c r="A795" s="279">
        <v>88274</v>
      </c>
      <c r="B795" s="280"/>
      <c r="C795" s="281"/>
      <c r="D795" s="282" t="str">
        <f>IF($B795="",IFERROR(VLOOKUP($A795,SERVIÇOS!$A:$F,2,0),IFERROR(VLOOKUP($A795,$C:$J,2,0),"")),IFERROR(VLOOKUP($B795,INSUMOS!$A:$D,2,0),IFERROR(VLOOKUP($B795,#REF!,2,0),"")))</f>
        <v>MARMORISTA/GRANITEIRO COM ENCARGOS COMPLEMENTARES</v>
      </c>
      <c r="E795" s="283" t="str">
        <f>IF($B795="",IFERROR(VLOOKUP($A795,SERVIÇOS!$A:$F,3,0),IFERROR(VLOOKUP($A795,$C:$J,3,0),"")),IFERROR(VLOOKUP($B795,INSUMOS!$A:$D,3,0),IFERROR(VLOOKUP($B795,#REF!,5,0),"")))</f>
        <v>H</v>
      </c>
      <c r="F795" s="284">
        <v>0.5</v>
      </c>
      <c r="G795" s="285">
        <f>IF($B795="",IFERROR(VLOOKUP($A795,SERVIÇOS!$A:$F,6,0),IFERROR(VLOOKUP($A795,$C:$J,8,0),"")),IFERROR(VLOOKUP($B795,INSUMOS!$A:$D,4,0),IFERROR(VLOOKUP($B795,#REF!,9,0),"")))</f>
        <v>27.86</v>
      </c>
      <c r="H795" s="286">
        <f>ROUND(IF($B795="",IFERROR(VLOOKUP($A795,SERVIÇOS!$A:$F,4,0),IFERROR(VLOOKUP($A795,$C:$J,6,0),)),IFERROR(VLOOKUP($B795,INSUMOS!$A:$D,4,0),IFERROR(VLOOKUP($B795,#REF!,9,0),)))*$F795,2)</f>
        <v>3.32</v>
      </c>
      <c r="I795" s="286">
        <f>ROUND(IF($B795="",IFERROR(VLOOKUP($A795,SERVIÇOS!$A:$F,5,0),IFERROR(VLOOKUP($A795,$C:$J,7,0),)),0)*$F795,2)</f>
        <v>10.61</v>
      </c>
      <c r="J795" s="287">
        <f t="shared" si="25"/>
        <v>13.93</v>
      </c>
      <c r="K795" s="288"/>
    </row>
    <row r="796" spans="1:13" s="455" customFormat="1" ht="30">
      <c r="A796" s="280">
        <v>95275</v>
      </c>
      <c r="B796" s="280"/>
      <c r="C796" s="281"/>
      <c r="D796" s="282" t="str">
        <f>IF($B796="",IFERROR(VLOOKUP($A796,SERVIÇOS!$A:$F,2,0),IFERROR(VLOOKUP($A796,$C:$J,2,0),"")),IFERROR(VLOOKUP($B796,INSUMOS!$A:$D,2,0),IFERROR(VLOOKUP($B796,#REF!,2,0),"")))</f>
        <v>POLIDORA DE PISO (POLITRIZ), PESO DE 100KG, DIÂMETRO 450 MM, MOTOR ELÉTRICO, POTÊNCIA 4 HP – MATERIAIS NA OPERAÇÃO. AF_09/2016</v>
      </c>
      <c r="E796" s="283" t="str">
        <f>IF($B796="",IFERROR(VLOOKUP($A796,SERVIÇOS!$A:$F,3,0),IFERROR(VLOOKUP($A796,$C:$J,3,0),"")),IFERROR(VLOOKUP($B796,INSUMOS!$A:$D,3,0),IFERROR(VLOOKUP($B796,#REF!,5,0),"")))</f>
        <v>H</v>
      </c>
      <c r="F796" s="284">
        <v>0.5</v>
      </c>
      <c r="G796" s="285">
        <f>IF($B796="",IFERROR(VLOOKUP($A796,SERVIÇOS!$A:$F,6,0),IFERROR(VLOOKUP($A796,$C:$J,8,0),"")),IFERROR(VLOOKUP($B796,INSUMOS!$A:$D,4,0),IFERROR(VLOOKUP($B796,#REF!,9,0),"")))</f>
        <v>2.1800000000000002</v>
      </c>
      <c r="H796" s="286">
        <f>ROUND(IF($B796="",IFERROR(VLOOKUP($A796,SERVIÇOS!$A:$F,4,0),IFERROR(VLOOKUP($A796,$C:$J,6,0),)),IFERROR(VLOOKUP($B796,INSUMOS!$A:$D,4,0),IFERROR(VLOOKUP($B796,#REF!,9,0),)))*$F796,2)</f>
        <v>1.0900000000000001</v>
      </c>
      <c r="I796" s="286">
        <f>ROUND(IF($B796="",IFERROR(VLOOKUP($A796,SERVIÇOS!$A:$F,5,0),IFERROR(VLOOKUP($A796,$C:$J,7,0),)),0)*$F796,2)</f>
        <v>0</v>
      </c>
      <c r="J796" s="287">
        <f t="shared" ref="J796" si="26">H796+I796</f>
        <v>1.0900000000000001</v>
      </c>
      <c r="K796" s="288"/>
    </row>
    <row r="797" spans="1:13">
      <c r="A797" s="279">
        <v>88316</v>
      </c>
      <c r="B797" s="280"/>
      <c r="C797" s="281"/>
      <c r="D797" s="282" t="str">
        <f>IF($B797="",IFERROR(VLOOKUP($A797,SERVIÇOS!$A:$F,2,0),IFERROR(VLOOKUP($A797,$C:$J,2,0),"")),IFERROR(VLOOKUP($B797,INSUMOS!$A:$D,2,0),IFERROR(VLOOKUP($B797,#REF!,2,0),"")))</f>
        <v>SERVENTE COM ENCARGOS COMPLEMENTARES</v>
      </c>
      <c r="E797" s="283" t="str">
        <f>IF($B797="",IFERROR(VLOOKUP($A797,SERVIÇOS!$A:$F,3,0),IFERROR(VLOOKUP($A797,$C:$J,3,0),"")),IFERROR(VLOOKUP($B797,INSUMOS!$A:$D,3,0),IFERROR(VLOOKUP($B797,#REF!,5,0),"")))</f>
        <v>H</v>
      </c>
      <c r="F797" s="284">
        <v>0.6</v>
      </c>
      <c r="G797" s="285">
        <f>IF($B797="",IFERROR(VLOOKUP($A797,SERVIÇOS!$A:$F,6,0),IFERROR(VLOOKUP($A797,$C:$J,8,0),"")),IFERROR(VLOOKUP($B797,INSUMOS!$A:$D,4,0),IFERROR(VLOOKUP($B797,#REF!,9,0),"")))</f>
        <v>19.78</v>
      </c>
      <c r="H797" s="286">
        <f>ROUND(IF($B797="",IFERROR(VLOOKUP($A797,SERVIÇOS!$A:$F,4,0),IFERROR(VLOOKUP($A797,$C:$J,6,0),)),IFERROR(VLOOKUP($B797,INSUMOS!$A:$D,4,0),IFERROR(VLOOKUP($B797,#REF!,9,0),)))*$F797,2)</f>
        <v>3.91</v>
      </c>
      <c r="I797" s="286">
        <f>ROUND(IF($B797="",IFERROR(VLOOKUP($A797,SERVIÇOS!$A:$F,5,0),IFERROR(VLOOKUP($A797,$C:$J,7,0),)),0)*$F797,2)</f>
        <v>7.96</v>
      </c>
      <c r="J797" s="287">
        <f t="shared" si="25"/>
        <v>11.870000000000001</v>
      </c>
      <c r="K797" s="288"/>
    </row>
    <row r="798" spans="1:13" s="3" customFormat="1" ht="31.5">
      <c r="A798" s="271"/>
      <c r="B798" s="271"/>
      <c r="C798" s="272" t="s">
        <v>285</v>
      </c>
      <c r="D798" s="273" t="s">
        <v>848</v>
      </c>
      <c r="E798" s="274" t="s">
        <v>704</v>
      </c>
      <c r="F798" s="275"/>
      <c r="G798" s="276"/>
      <c r="H798" s="277">
        <f>ROUND(SUM(H799:H802),2)</f>
        <v>10.15</v>
      </c>
      <c r="I798" s="277">
        <f>ROUND(SUM(I799:I802),2)</f>
        <v>10.119999999999999</v>
      </c>
      <c r="J798" s="277">
        <f t="shared" si="25"/>
        <v>20.27</v>
      </c>
      <c r="K798" s="290"/>
    </row>
    <row r="799" spans="1:13">
      <c r="A799" s="279">
        <v>88310</v>
      </c>
      <c r="B799" s="280"/>
      <c r="C799" s="281"/>
      <c r="D799" s="282" t="str">
        <f>IF($B799="",IFERROR(VLOOKUP($A799,SERVIÇOS!$A:$F,2,0),IFERROR(VLOOKUP($A799,$C:$J,2,0),"")),IFERROR(VLOOKUP($B799,INSUMOS!$A:$D,2,0),IFERROR(VLOOKUP($B799,#REF!,2,0),"")))</f>
        <v>PINTOR COM ENCARGOS COMPLEMENTARES</v>
      </c>
      <c r="E799" s="283" t="str">
        <f>IF($B799="",IFERROR(VLOOKUP($A799,SERVIÇOS!$A:$F,3,0),IFERROR(VLOOKUP($A799,$C:$J,3,0),"")),IFERROR(VLOOKUP($B799,INSUMOS!$A:$D,3,0),IFERROR(VLOOKUP($B799,#REF!,5,0),"")))</f>
        <v>H</v>
      </c>
      <c r="F799" s="284">
        <v>0.4</v>
      </c>
      <c r="G799" s="285">
        <f>IF($B799="",IFERROR(VLOOKUP($A799,SERVIÇOS!$A:$F,6,0),IFERROR(VLOOKUP($A799,$C:$J,8,0),"")),IFERROR(VLOOKUP($B799,INSUMOS!$A:$D,4,0),IFERROR(VLOOKUP($B799,#REF!,9,0),"")))</f>
        <v>26.47</v>
      </c>
      <c r="H799" s="286">
        <f>ROUND(IF($B799="",IFERROR(VLOOKUP($A799,SERVIÇOS!$A:$F,4,0),IFERROR(VLOOKUP($A799,$C:$J,6,0),)),IFERROR(VLOOKUP($B799,INSUMOS!$A:$D,4,0),IFERROR(VLOOKUP($B799,#REF!,9,0),)))*$F799,2)</f>
        <v>3.12</v>
      </c>
      <c r="I799" s="286">
        <f>ROUND(IF($B799="",IFERROR(VLOOKUP($A799,SERVIÇOS!$A:$F,5,0),IFERROR(VLOOKUP($A799,$C:$J,7,0),)),0)*$F799,2)</f>
        <v>7.47</v>
      </c>
      <c r="J799" s="287">
        <f t="shared" si="25"/>
        <v>10.59</v>
      </c>
      <c r="K799" s="288"/>
    </row>
    <row r="800" spans="1:13">
      <c r="A800" s="279">
        <v>88316</v>
      </c>
      <c r="B800" s="280"/>
      <c r="C800" s="281"/>
      <c r="D800" s="282" t="str">
        <f>IF($B800="",IFERROR(VLOOKUP($A800,SERVIÇOS!$A:$F,2,0),IFERROR(VLOOKUP($A800,$C:$J,2,0),"")),IFERROR(VLOOKUP($B800,INSUMOS!$A:$D,2,0),IFERROR(VLOOKUP($B800,#REF!,2,0),"")))</f>
        <v>SERVENTE COM ENCARGOS COMPLEMENTARES</v>
      </c>
      <c r="E800" s="283" t="str">
        <f>IF($B800="",IFERROR(VLOOKUP($A800,SERVIÇOS!$A:$F,3,0),IFERROR(VLOOKUP($A800,$C:$J,3,0),"")),IFERROR(VLOOKUP($B800,INSUMOS!$A:$D,3,0),IFERROR(VLOOKUP($B800,#REF!,5,0),"")))</f>
        <v>H</v>
      </c>
      <c r="F800" s="284">
        <v>0.2</v>
      </c>
      <c r="G800" s="285">
        <f>IF($B800="",IFERROR(VLOOKUP($A800,SERVIÇOS!$A:$F,6,0),IFERROR(VLOOKUP($A800,$C:$J,8,0),"")),IFERROR(VLOOKUP($B800,INSUMOS!$A:$D,4,0),IFERROR(VLOOKUP($B800,#REF!,9,0),"")))</f>
        <v>19.78</v>
      </c>
      <c r="H800" s="286">
        <f>ROUND(IF($B800="",IFERROR(VLOOKUP($A800,SERVIÇOS!$A:$F,4,0),IFERROR(VLOOKUP($A800,$C:$J,6,0),)),IFERROR(VLOOKUP($B800,INSUMOS!$A:$D,4,0),IFERROR(VLOOKUP($B800,#REF!,9,0),)))*$F800,2)</f>
        <v>1.3</v>
      </c>
      <c r="I800" s="286">
        <f>ROUND(IF($B800="",IFERROR(VLOOKUP($A800,SERVIÇOS!$A:$F,5,0),IFERROR(VLOOKUP($A800,$C:$J,7,0),)),0)*$F800,2)</f>
        <v>2.65</v>
      </c>
      <c r="J800" s="287">
        <f t="shared" si="25"/>
        <v>3.95</v>
      </c>
      <c r="K800" s="288"/>
    </row>
    <row r="801" spans="1:13">
      <c r="A801" s="279"/>
      <c r="B801" s="280">
        <v>7356</v>
      </c>
      <c r="C801" s="281"/>
      <c r="D801" s="282" t="str">
        <f>IF($B801="",IFERROR(VLOOKUP($A801,SERVIÇOS!$A:$F,2,0),IFERROR(VLOOKUP($A801,$C:$J,2,0),"")),IFERROR(VLOOKUP($B801,INSUMOS!$A:$D,2,0),IFERROR(VLOOKUP($B801,#REF!,2,0),"")))</f>
        <v>TINTA LATEX ACRILICA PREMIUM, COR BRANCO FOSCO</v>
      </c>
      <c r="E801" s="283" t="str">
        <f>IF($B801="",IFERROR(VLOOKUP($A801,SERVIÇOS!$A:$F,3,0),IFERROR(VLOOKUP($A801,$C:$J,3,0),"")),IFERROR(VLOOKUP($B801,INSUMOS!$A:$D,3,0),IFERROR(VLOOKUP($B801,#REF!,5,0),"")))</f>
        <v xml:space="preserve">L     </v>
      </c>
      <c r="F801" s="284">
        <v>0.24</v>
      </c>
      <c r="G801" s="285">
        <f>IF($B801="",IFERROR(VLOOKUP($A801,SERVIÇOS!$A:$F,6,0),IFERROR(VLOOKUP($A801,$C:$J,8,0),"")),IFERROR(VLOOKUP($B801,INSUMOS!$A:$D,4,0),IFERROR(VLOOKUP($B801,#REF!,9,0),"")))</f>
        <v>22.34</v>
      </c>
      <c r="H801" s="286">
        <f>ROUND(IF($B801="",IFERROR(VLOOKUP($A801,SERVIÇOS!$A:$F,4,0),IFERROR(VLOOKUP($A801,$C:$J,6,0),)),IFERROR(VLOOKUP($B801,INSUMOS!$A:$D,4,0),IFERROR(VLOOKUP($B801,#REF!,9,0),)))*$F801,2)</f>
        <v>5.36</v>
      </c>
      <c r="I801" s="286">
        <f>ROUND(IF($B801="",IFERROR(VLOOKUP($A801,SERVIÇOS!$A:$F,5,0),IFERROR(VLOOKUP($A801,$C:$J,7,0),)),0)*$F801,2)</f>
        <v>0</v>
      </c>
      <c r="J801" s="287">
        <f t="shared" si="25"/>
        <v>5.36</v>
      </c>
      <c r="K801" s="288"/>
    </row>
    <row r="802" spans="1:13">
      <c r="A802" s="279"/>
      <c r="B802" s="280">
        <v>3767</v>
      </c>
      <c r="C802" s="281"/>
      <c r="D802" s="282" t="str">
        <f>IF($B802="",IFERROR(VLOOKUP($A802,SERVIÇOS!$A:$F,2,0),IFERROR(VLOOKUP($A802,$C:$J,2,0),"")),IFERROR(VLOOKUP($B802,INSUMOS!$A:$D,2,0),IFERROR(VLOOKUP($B802,#REF!,2,0),"")))</f>
        <v>LIXA EM FOLHA PARA PAREDE OU MADEIRA, NUMERO 120, COR VERMELHA</v>
      </c>
      <c r="E802" s="283" t="str">
        <f>IF($B802="",IFERROR(VLOOKUP($A802,SERVIÇOS!$A:$F,3,0),IFERROR(VLOOKUP($A802,$C:$J,3,0),"")),IFERROR(VLOOKUP($B802,INSUMOS!$A:$D,3,0),IFERROR(VLOOKUP($B802,#REF!,5,0),"")))</f>
        <v xml:space="preserve">UN    </v>
      </c>
      <c r="F802" s="284">
        <v>0.25</v>
      </c>
      <c r="G802" s="285">
        <f>IF($B802="",IFERROR(VLOOKUP($A802,SERVIÇOS!$A:$F,6,0),IFERROR(VLOOKUP($A802,$C:$J,8,0),"")),IFERROR(VLOOKUP($B802,INSUMOS!$A:$D,4,0),IFERROR(VLOOKUP($B802,#REF!,9,0),"")))</f>
        <v>1.49</v>
      </c>
      <c r="H802" s="286">
        <f>ROUND(IF($B802="",IFERROR(VLOOKUP($A802,SERVIÇOS!$A:$F,4,0),IFERROR(VLOOKUP($A802,$C:$J,6,0),)),IFERROR(VLOOKUP($B802,INSUMOS!$A:$D,4,0),IFERROR(VLOOKUP($B802,#REF!,9,0),)))*$F802,2)</f>
        <v>0.37</v>
      </c>
      <c r="I802" s="286">
        <f>ROUND(IF($B802="",IFERROR(VLOOKUP($A802,SERVIÇOS!$A:$F,5,0),IFERROR(VLOOKUP($A802,$C:$J,7,0),)),0)*$F802,2)</f>
        <v>0</v>
      </c>
      <c r="J802" s="287">
        <f t="shared" si="25"/>
        <v>0.37</v>
      </c>
      <c r="K802" s="288"/>
    </row>
    <row r="803" spans="1:13" s="3" customFormat="1" ht="31.5">
      <c r="A803" s="271"/>
      <c r="B803" s="271"/>
      <c r="C803" s="272" t="s">
        <v>287</v>
      </c>
      <c r="D803" s="273" t="s">
        <v>849</v>
      </c>
      <c r="E803" s="274" t="s">
        <v>704</v>
      </c>
      <c r="F803" s="275"/>
      <c r="G803" s="276"/>
      <c r="H803" s="277">
        <f>ROUND(SUM(H804:H808),2)</f>
        <v>56.05</v>
      </c>
      <c r="I803" s="277">
        <f>ROUND(SUM(I804:I808),2)</f>
        <v>9.9</v>
      </c>
      <c r="J803" s="277">
        <f t="shared" si="25"/>
        <v>65.95</v>
      </c>
      <c r="K803" s="290"/>
    </row>
    <row r="804" spans="1:13">
      <c r="A804" s="279">
        <v>88316</v>
      </c>
      <c r="B804" s="280"/>
      <c r="C804" s="281"/>
      <c r="D804" s="282" t="str">
        <f>IF($B804="",IFERROR(VLOOKUP($A804,SERVIÇOS!$A:$F,2,0),IFERROR(VLOOKUP($A804,$C:$J,2,0),"")),IFERROR(VLOOKUP($B804,INSUMOS!$A:$D,2,0),IFERROR(VLOOKUP($B804,#REF!,2,0),"")))</f>
        <v>SERVENTE COM ENCARGOS COMPLEMENTARES</v>
      </c>
      <c r="E804" s="283" t="str">
        <f>IF($B804="",IFERROR(VLOOKUP($A804,SERVIÇOS!$A:$F,3,0),IFERROR(VLOOKUP($A804,$C:$J,3,0),"")),IFERROR(VLOOKUP($B804,INSUMOS!$A:$D,3,0),IFERROR(VLOOKUP($B804,#REF!,5,0),"")))</f>
        <v>H</v>
      </c>
      <c r="F804" s="284">
        <v>0.24</v>
      </c>
      <c r="G804" s="285">
        <f>IF($B804="",IFERROR(VLOOKUP($A804,SERVIÇOS!$A:$F,6,0),IFERROR(VLOOKUP($A804,$C:$J,8,0),"")),IFERROR(VLOOKUP($B804,INSUMOS!$A:$D,4,0),IFERROR(VLOOKUP($B804,#REF!,9,0),"")))</f>
        <v>19.78</v>
      </c>
      <c r="H804" s="286">
        <f>ROUND(IF($B804="",IFERROR(VLOOKUP($A804,SERVIÇOS!$A:$F,4,0),IFERROR(VLOOKUP($A804,$C:$J,6,0),)),IFERROR(VLOOKUP($B804,INSUMOS!$A:$D,4,0),IFERROR(VLOOKUP($B804,#REF!,9,0),)))*$F804,2)</f>
        <v>1.56</v>
      </c>
      <c r="I804" s="286">
        <f>ROUND(IF($B804="",IFERROR(VLOOKUP($A804,SERVIÇOS!$A:$F,5,0),IFERROR(VLOOKUP($A804,$C:$J,7,0),)),0)*$F804,2)</f>
        <v>3.18</v>
      </c>
      <c r="J804" s="287">
        <f t="shared" si="25"/>
        <v>4.74</v>
      </c>
      <c r="K804" s="288"/>
    </row>
    <row r="805" spans="1:13">
      <c r="A805" s="279">
        <v>88256</v>
      </c>
      <c r="B805" s="280"/>
      <c r="C805" s="281"/>
      <c r="D805" s="282" t="str">
        <f>IF($B805="",IFERROR(VLOOKUP($A805,SERVIÇOS!$A:$F,2,0),IFERROR(VLOOKUP($A805,$C:$J,2,0),"")),IFERROR(VLOOKUP($B805,INSUMOS!$A:$D,2,0),IFERROR(VLOOKUP($B805,#REF!,2,0),"")))</f>
        <v>AZULEJISTA OU LADRILHISTA COM ENCARGOS COMPLEMENTARES</v>
      </c>
      <c r="E805" s="283" t="str">
        <f>IF($B805="",IFERROR(VLOOKUP($A805,SERVIÇOS!$A:$F,3,0),IFERROR(VLOOKUP($A805,$C:$J,3,0),"")),IFERROR(VLOOKUP($B805,INSUMOS!$A:$D,3,0),IFERROR(VLOOKUP($B805,#REF!,5,0),"")))</f>
        <v>H</v>
      </c>
      <c r="F805" s="284">
        <v>0.36</v>
      </c>
      <c r="G805" s="285">
        <f>IF($B805="",IFERROR(VLOOKUP($A805,SERVIÇOS!$A:$F,6,0),IFERROR(VLOOKUP($A805,$C:$J,8,0),"")),IFERROR(VLOOKUP($B805,INSUMOS!$A:$D,4,0),IFERROR(VLOOKUP($B805,#REF!,9,0),"")))</f>
        <v>25.32</v>
      </c>
      <c r="H805" s="286">
        <f>ROUND(IF($B805="",IFERROR(VLOOKUP($A805,SERVIÇOS!$A:$F,4,0),IFERROR(VLOOKUP($A805,$C:$J,6,0),)),IFERROR(VLOOKUP($B805,INSUMOS!$A:$D,4,0),IFERROR(VLOOKUP($B805,#REF!,9,0),)))*$F805,2)</f>
        <v>2.39</v>
      </c>
      <c r="I805" s="286">
        <f>ROUND(IF($B805="",IFERROR(VLOOKUP($A805,SERVIÇOS!$A:$F,5,0),IFERROR(VLOOKUP($A805,$C:$J,7,0),)),0)*$F805,2)</f>
        <v>6.72</v>
      </c>
      <c r="J805" s="287">
        <f t="shared" si="25"/>
        <v>9.11</v>
      </c>
      <c r="K805" s="288"/>
    </row>
    <row r="806" spans="1:13" ht="30">
      <c r="A806" s="279"/>
      <c r="B806" s="280">
        <v>10515</v>
      </c>
      <c r="C806" s="281"/>
      <c r="D806" s="282" t="str">
        <f>IF($B806="",IFERROR(VLOOKUP($A806,SERVIÇOS!$A:$F,2,0),IFERROR(VLOOKUP($A806,$C:$J,2,0),"")),IFERROR(VLOOKUP($B806,INSUMOS!$A:$D,2,0),IFERROR(VLOOKUP($B806,#REF!,2,0),"")))</f>
        <v>REVESTIMENTO EM CERAMICA ESMALTADA EXTRA, PEI MAIOR OU IGUAL 4, FORMATO MAIOR A 2025 CM2</v>
      </c>
      <c r="E806" s="283" t="str">
        <f>IF($B806="",IFERROR(VLOOKUP($A806,SERVIÇOS!$A:$F,3,0),IFERROR(VLOOKUP($A806,$C:$J,3,0),"")),IFERROR(VLOOKUP($B806,INSUMOS!$A:$D,3,0),IFERROR(VLOOKUP($B806,#REF!,5,0),"")))</f>
        <v xml:space="preserve">M2    </v>
      </c>
      <c r="F806" s="284">
        <v>1.05</v>
      </c>
      <c r="G806" s="285">
        <f>IF($B806="",IFERROR(VLOOKUP($A806,SERVIÇOS!$A:$F,6,0),IFERROR(VLOOKUP($A806,$C:$J,8,0),"")),IFERROR(VLOOKUP($B806,INSUMOS!$A:$D,4,0),IFERROR(VLOOKUP($B806,#REF!,9,0),"")))</f>
        <v>38.979999999999997</v>
      </c>
      <c r="H806" s="286">
        <f>ROUND(IF($B806="",IFERROR(VLOOKUP($A806,SERVIÇOS!$A:$F,4,0),IFERROR(VLOOKUP($A806,$C:$J,6,0),)),IFERROR(VLOOKUP($B806,INSUMOS!$A:$D,4,0),IFERROR(VLOOKUP($B806,#REF!,9,0),)))*$F806,2)</f>
        <v>40.93</v>
      </c>
      <c r="I806" s="286">
        <f>ROUND(IF($B806="",IFERROR(VLOOKUP($A806,SERVIÇOS!$A:$F,5,0),IFERROR(VLOOKUP($A806,$C:$J,7,0),)),0)*$F806,2)</f>
        <v>0</v>
      </c>
      <c r="J806" s="287">
        <f t="shared" si="25"/>
        <v>40.93</v>
      </c>
      <c r="K806" s="288"/>
    </row>
    <row r="807" spans="1:13">
      <c r="A807" s="279"/>
      <c r="B807" s="280">
        <v>37595</v>
      </c>
      <c r="C807" s="281"/>
      <c r="D807" s="282" t="str">
        <f>IF($B807="",IFERROR(VLOOKUP($A807,SERVIÇOS!$A:$F,2,0),IFERROR(VLOOKUP($A807,$C:$J,2,0),"")),IFERROR(VLOOKUP($B807,INSUMOS!$A:$D,2,0),IFERROR(VLOOKUP($B807,#REF!,2,0),"")))</f>
        <v>ARGAMASSA COLANTE TIPO AC III</v>
      </c>
      <c r="E807" s="283" t="str">
        <f>IF($B807="",IFERROR(VLOOKUP($A807,SERVIÇOS!$A:$F,3,0),IFERROR(VLOOKUP($A807,$C:$J,3,0),"")),IFERROR(VLOOKUP($B807,INSUMOS!$A:$D,3,0),IFERROR(VLOOKUP($B807,#REF!,5,0),"")))</f>
        <v xml:space="preserve">KG    </v>
      </c>
      <c r="F807" s="284">
        <v>4.2</v>
      </c>
      <c r="G807" s="285">
        <f>IF($B807="",IFERROR(VLOOKUP($A807,SERVIÇOS!$A:$F,6,0),IFERROR(VLOOKUP($A807,$C:$J,8,0),"")),IFERROR(VLOOKUP($B807,INSUMOS!$A:$D,4,0),IFERROR(VLOOKUP($B807,#REF!,9,0),"")))</f>
        <v>1.99</v>
      </c>
      <c r="H807" s="286">
        <f>ROUND(IF($B807="",IFERROR(VLOOKUP($A807,SERVIÇOS!$A:$F,4,0),IFERROR(VLOOKUP($A807,$C:$J,6,0),)),IFERROR(VLOOKUP($B807,INSUMOS!$A:$D,4,0),IFERROR(VLOOKUP($B807,#REF!,9,0),)))*$F807,2)</f>
        <v>8.36</v>
      </c>
      <c r="I807" s="286">
        <f>ROUND(IF($B807="",IFERROR(VLOOKUP($A807,SERVIÇOS!$A:$F,5,0),IFERROR(VLOOKUP($A807,$C:$J,7,0),)),0)*$F807,2)</f>
        <v>0</v>
      </c>
      <c r="J807" s="287">
        <f t="shared" si="25"/>
        <v>8.36</v>
      </c>
      <c r="K807" s="288"/>
    </row>
    <row r="808" spans="1:13">
      <c r="A808" s="279"/>
      <c r="B808" s="280">
        <v>37329</v>
      </c>
      <c r="C808" s="281"/>
      <c r="D808" s="282" t="str">
        <f>IF($B808="",IFERROR(VLOOKUP($A808,SERVIÇOS!$A:$F,2,0),IFERROR(VLOOKUP($A808,$C:$J,2,0),"")),IFERROR(VLOOKUP($B808,INSUMOS!$A:$D,2,0),IFERROR(VLOOKUP($B808,#REF!,2,0),"")))</f>
        <v>REJUNTE EPOXI, QUALQUER COR</v>
      </c>
      <c r="E808" s="283" t="str">
        <f>IF($B808="",IFERROR(VLOOKUP($A808,SERVIÇOS!$A:$F,3,0),IFERROR(VLOOKUP($A808,$C:$J,3,0),"")),IFERROR(VLOOKUP($B808,INSUMOS!$A:$D,3,0),IFERROR(VLOOKUP($B808,#REF!,5,0),"")))</f>
        <v xml:space="preserve">KG    </v>
      </c>
      <c r="F808" s="284">
        <v>3.5000000000000003E-2</v>
      </c>
      <c r="G808" s="285">
        <f>IF($B808="",IFERROR(VLOOKUP($A808,SERVIÇOS!$A:$F,6,0),IFERROR(VLOOKUP($A808,$C:$J,8,0),"")),IFERROR(VLOOKUP($B808,INSUMOS!$A:$D,4,0),IFERROR(VLOOKUP($B808,#REF!,9,0),"")))</f>
        <v>80.38</v>
      </c>
      <c r="H808" s="286">
        <f>ROUND(IF($B808="",IFERROR(VLOOKUP($A808,SERVIÇOS!$A:$F,4,0),IFERROR(VLOOKUP($A808,$C:$J,6,0),)),IFERROR(VLOOKUP($B808,INSUMOS!$A:$D,4,0),IFERROR(VLOOKUP($B808,#REF!,9,0),)))*$F808,2)</f>
        <v>2.81</v>
      </c>
      <c r="I808" s="286">
        <f>ROUND(IF($B808="",IFERROR(VLOOKUP($A808,SERVIÇOS!$A:$F,5,0),IFERROR(VLOOKUP($A808,$C:$J,7,0),)),0)*$F808,2)</f>
        <v>0</v>
      </c>
      <c r="J808" s="287">
        <f t="shared" si="25"/>
        <v>2.81</v>
      </c>
      <c r="K808" s="288"/>
    </row>
    <row r="809" spans="1:13" s="3" customFormat="1" ht="47.25">
      <c r="A809" s="271"/>
      <c r="B809" s="271"/>
      <c r="C809" s="272" t="s">
        <v>282</v>
      </c>
      <c r="D809" s="273" t="s">
        <v>850</v>
      </c>
      <c r="E809" s="274" t="s">
        <v>704</v>
      </c>
      <c r="F809" s="275"/>
      <c r="G809" s="276"/>
      <c r="H809" s="277">
        <f>ROUND(SUM(H810:H812),2)</f>
        <v>14.67</v>
      </c>
      <c r="I809" s="277">
        <f>ROUND(SUM(I810:I812),2)</f>
        <v>20.45</v>
      </c>
      <c r="J809" s="277">
        <f t="shared" si="25"/>
        <v>35.119999999999997</v>
      </c>
      <c r="K809" s="290"/>
    </row>
    <row r="810" spans="1:13">
      <c r="A810" s="279">
        <v>88309</v>
      </c>
      <c r="B810" s="280"/>
      <c r="C810" s="281"/>
      <c r="D810" s="282" t="str">
        <f>IF($B810="",IFERROR(VLOOKUP($A810,SERVIÇOS!$A:$F,2,0),IFERROR(VLOOKUP($A810,$C:$J,2,0),"")),IFERROR(VLOOKUP($B810,INSUMOS!$A:$D,2,0),IFERROR(VLOOKUP($B810,#REF!,2,0),"")))</f>
        <v>PEDREIRO COM ENCARGOS COMPLEMENTARES</v>
      </c>
      <c r="E810" s="283" t="str">
        <f>IF($B810="",IFERROR(VLOOKUP($A810,SERVIÇOS!$A:$F,3,0),IFERROR(VLOOKUP($A810,$C:$J,3,0),"")),IFERROR(VLOOKUP($B810,INSUMOS!$A:$D,3,0),IFERROR(VLOOKUP($B810,#REF!,5,0),"")))</f>
        <v>H</v>
      </c>
      <c r="F810" s="284">
        <v>0.6</v>
      </c>
      <c r="G810" s="285">
        <f>IF($B810="",IFERROR(VLOOKUP($A810,SERVIÇOS!$A:$F,6,0),IFERROR(VLOOKUP($A810,$C:$J,8,0),"")),IFERROR(VLOOKUP($B810,INSUMOS!$A:$D,4,0),IFERROR(VLOOKUP($B810,#REF!,9,0),"")))</f>
        <v>25.41</v>
      </c>
      <c r="H810" s="286">
        <f>ROUND(IF($B810="",IFERROR(VLOOKUP($A810,SERVIÇOS!$A:$F,4,0),IFERROR(VLOOKUP($A810,$C:$J,6,0),)),IFERROR(VLOOKUP($B810,INSUMOS!$A:$D,4,0),IFERROR(VLOOKUP($B810,#REF!,9,0),)))*$F810,2)</f>
        <v>3.98</v>
      </c>
      <c r="I810" s="286">
        <f>ROUND(IF($B810="",IFERROR(VLOOKUP($A810,SERVIÇOS!$A:$F,5,0),IFERROR(VLOOKUP($A810,$C:$J,7,0),)),0)*$F810,2)</f>
        <v>11.26</v>
      </c>
      <c r="J810" s="287">
        <f t="shared" si="25"/>
        <v>15.24</v>
      </c>
      <c r="K810" s="288"/>
    </row>
    <row r="811" spans="1:13">
      <c r="A811" s="279">
        <v>88316</v>
      </c>
      <c r="B811" s="280"/>
      <c r="C811" s="281"/>
      <c r="D811" s="282" t="str">
        <f>IF($B811="",IFERROR(VLOOKUP($A811,SERVIÇOS!$A:$F,2,0),IFERROR(VLOOKUP($A811,$C:$J,2,0),"")),IFERROR(VLOOKUP($B811,INSUMOS!$A:$D,2,0),IFERROR(VLOOKUP($B811,#REF!,2,0),"")))</f>
        <v>SERVENTE COM ENCARGOS COMPLEMENTARES</v>
      </c>
      <c r="E811" s="283" t="str">
        <f>IF($B811="",IFERROR(VLOOKUP($A811,SERVIÇOS!$A:$F,3,0),IFERROR(VLOOKUP($A811,$C:$J,3,0),"")),IFERROR(VLOOKUP($B811,INSUMOS!$A:$D,3,0),IFERROR(VLOOKUP($B811,#REF!,5,0),"")))</f>
        <v>H</v>
      </c>
      <c r="F811" s="284">
        <v>0.6</v>
      </c>
      <c r="G811" s="285">
        <f>IF($B811="",IFERROR(VLOOKUP($A811,SERVIÇOS!$A:$F,6,0),IFERROR(VLOOKUP($A811,$C:$J,8,0),"")),IFERROR(VLOOKUP($B811,INSUMOS!$A:$D,4,0),IFERROR(VLOOKUP($B811,#REF!,9,0),"")))</f>
        <v>19.78</v>
      </c>
      <c r="H811" s="286">
        <f>ROUND(IF($B811="",IFERROR(VLOOKUP($A811,SERVIÇOS!$A:$F,4,0),IFERROR(VLOOKUP($A811,$C:$J,6,0),)),IFERROR(VLOOKUP($B811,INSUMOS!$A:$D,4,0),IFERROR(VLOOKUP($B811,#REF!,9,0),)))*$F811,2)</f>
        <v>3.91</v>
      </c>
      <c r="I811" s="286">
        <f>ROUND(IF($B811="",IFERROR(VLOOKUP($A811,SERVIÇOS!$A:$F,5,0),IFERROR(VLOOKUP($A811,$C:$J,7,0),)),0)*$F811,2)</f>
        <v>7.96</v>
      </c>
      <c r="J811" s="287">
        <f t="shared" si="25"/>
        <v>11.870000000000001</v>
      </c>
      <c r="K811" s="288"/>
    </row>
    <row r="812" spans="1:13" ht="45">
      <c r="A812" s="279">
        <v>87292</v>
      </c>
      <c r="B812" s="280"/>
      <c r="C812" s="281"/>
      <c r="D812" s="282" t="str">
        <f>IF($B812="",IFERROR(VLOOKUP($A812,SERVIÇOS!$A:$F,2,0),IFERROR(VLOOKUP($A812,$C:$J,2,0),"")),IFERROR(VLOOKUP($B812,INSUMOS!$A:$D,2,0),IFERROR(VLOOKUP($B812,#REF!,2,0),"")))</f>
        <v>ARGAMASSA TRAÇO 1:2:8 (EM VOLUME DE CIMENTO, CAL E AREIA MÉDIA ÚMIDA) PARA EMBOÇO/MASSA ÚNICA/ASSENTAMENTO DE ALVENARIA DE VEDAÇÃO, PREPARO MECÂNICO COM BETONEIRA 400 L. AF_08/2019</v>
      </c>
      <c r="E812" s="283" t="str">
        <f>IF($B812="",IFERROR(VLOOKUP($A812,SERVIÇOS!$A:$F,3,0),IFERROR(VLOOKUP($A812,$C:$J,3,0),"")),IFERROR(VLOOKUP($B812,INSUMOS!$A:$D,3,0),IFERROR(VLOOKUP($B812,#REF!,5,0),"")))</f>
        <v>M3</v>
      </c>
      <c r="F812" s="284">
        <v>0.02</v>
      </c>
      <c r="G812" s="285">
        <f>IF($B812="",IFERROR(VLOOKUP($A812,SERVIÇOS!$A:$F,6,0),IFERROR(VLOOKUP($A812,$C:$J,8,0),"")),IFERROR(VLOOKUP($B812,INSUMOS!$A:$D,4,0),IFERROR(VLOOKUP($B812,#REF!,9,0),"")))</f>
        <v>400.56</v>
      </c>
      <c r="H812" s="286">
        <f>ROUND(IF($B812="",IFERROR(VLOOKUP($A812,SERVIÇOS!$A:$F,4,0),IFERROR(VLOOKUP($A812,$C:$J,6,0),)),IFERROR(VLOOKUP($B812,INSUMOS!$A:$D,4,0),IFERROR(VLOOKUP($B812,#REF!,9,0),)))*$F812,2)</f>
        <v>6.78</v>
      </c>
      <c r="I812" s="286">
        <f>ROUND(IF($B812="",IFERROR(VLOOKUP($A812,SERVIÇOS!$A:$F,5,0),IFERROR(VLOOKUP($A812,$C:$J,7,0),)),0)*$F812,2)</f>
        <v>1.23</v>
      </c>
      <c r="J812" s="287">
        <f t="shared" si="25"/>
        <v>8.01</v>
      </c>
      <c r="K812" s="288"/>
    </row>
    <row r="813" spans="1:13" s="3" customFormat="1" ht="31.5">
      <c r="A813" s="271"/>
      <c r="B813" s="271"/>
      <c r="C813" s="272" t="s">
        <v>625</v>
      </c>
      <c r="D813" s="273" t="s">
        <v>851</v>
      </c>
      <c r="E813" s="274" t="s">
        <v>709</v>
      </c>
      <c r="F813" s="275"/>
      <c r="G813" s="276"/>
      <c r="H813" s="277">
        <f>ROUND(SUM(H814:H819),2)</f>
        <v>189.98</v>
      </c>
      <c r="I813" s="277">
        <f>ROUND(SUM(I814:I819),2)</f>
        <v>67.64</v>
      </c>
      <c r="J813" s="277">
        <f t="shared" si="25"/>
        <v>257.62</v>
      </c>
      <c r="K813" s="290"/>
    </row>
    <row r="814" spans="1:13">
      <c r="A814" s="279" t="s">
        <v>852</v>
      </c>
      <c r="B814" s="280"/>
      <c r="C814" s="281"/>
      <c r="D814" s="282" t="str">
        <f>IF($B814="",IFERROR(VLOOKUP($A814,SERVIÇOS!$A:$F,2,0),IFERROR(VLOOKUP($A814,$C:$J,2,0),"")),IFERROR(VLOOKUP($B814,INSUMOS!$A:$D,2,0),IFERROR(VLOOKUP($B814,#REF!,2,0),"")))</f>
        <v>ESCAVACAO MANUAL EM SOLO-PROF. ATE 1,50 M</v>
      </c>
      <c r="E814" s="283" t="str">
        <f>IF($B814="",IFERROR(VLOOKUP($A814,SERVIÇOS!$A:$F,3,0),IFERROR(VLOOKUP($A814,$C:$J,3,0),"")),IFERROR(VLOOKUP($B814,INSUMOS!$A:$D,3,0),IFERROR(VLOOKUP($B814,#REF!,5,0),"")))</f>
        <v>M3</v>
      </c>
      <c r="F814" s="284">
        <v>0.245</v>
      </c>
      <c r="G814" s="285">
        <f>IF($B814="",IFERROR(VLOOKUP($A814,SERVIÇOS!$A:$F,6,0),IFERROR(VLOOKUP($A814,$C:$J,8,0),"")),IFERROR(VLOOKUP($B814,INSUMOS!$A:$D,4,0),IFERROR(VLOOKUP($B814,#REF!,9,0),"")))</f>
        <v>39.56</v>
      </c>
      <c r="H814" s="286">
        <f>ROUND(IF($B814="",IFERROR(VLOOKUP($A814,SERVIÇOS!$A:$F,4,0),IFERROR(VLOOKUP($A814,$C:$J,6,0),)),IFERROR(VLOOKUP($B814,INSUMOS!$A:$D,4,0),IFERROR(VLOOKUP($B814,#REF!,9,0),)))*$F814,2)</f>
        <v>3.19</v>
      </c>
      <c r="I814" s="286">
        <f>ROUND(IF($B814="",IFERROR(VLOOKUP($A814,SERVIÇOS!$A:$F,5,0),IFERROR(VLOOKUP($A814,$C:$J,7,0),)),0)*$F814,2)</f>
        <v>6.5</v>
      </c>
      <c r="J814" s="287">
        <f t="shared" si="25"/>
        <v>9.69</v>
      </c>
      <c r="K814" s="288"/>
    </row>
    <row r="815" spans="1:13" ht="30">
      <c r="A815" s="279" t="s">
        <v>853</v>
      </c>
      <c r="B815" s="280"/>
      <c r="C815" s="281"/>
      <c r="D815" s="282" t="str">
        <f>IF($B815="",IFERROR(VLOOKUP($A815,SERVIÇOS!$A:$F,2,0),IFERROR(VLOOKUP($A815,$C:$J,2,0),"")),IFERROR(VLOOKUP($B815,INSUMOS!$A:$D,2,0),IFERROR(VLOOKUP($B815,#REF!,2,0),"")))</f>
        <v>CONTRAPISO/LASTRO DE CONCRETO NAO-ESTRUTURAL, E=5CM, PREPARO COMBETONEIRA</v>
      </c>
      <c r="E815" s="283" t="str">
        <f>IF($B815="",IFERROR(VLOOKUP($A815,SERVIÇOS!$A:$F,3,0),IFERROR(VLOOKUP($A815,$C:$J,3,0),"")),IFERROR(VLOOKUP($B815,INSUMOS!$A:$D,3,0),IFERROR(VLOOKUP($B815,#REF!,5,0),"")))</f>
        <v>M2</v>
      </c>
      <c r="F815" s="284">
        <v>0.16</v>
      </c>
      <c r="G815" s="285">
        <f>IF($B815="",IFERROR(VLOOKUP($A815,SERVIÇOS!$A:$F,6,0),IFERROR(VLOOKUP($A815,$C:$J,8,0),"")),IFERROR(VLOOKUP($B815,INSUMOS!$A:$D,4,0),IFERROR(VLOOKUP($B815,#REF!,9,0),"")))</f>
        <v>38.04</v>
      </c>
      <c r="H815" s="286">
        <f>ROUND(IF($B815="",IFERROR(VLOOKUP($A815,SERVIÇOS!$A:$F,4,0),IFERROR(VLOOKUP($A815,$C:$J,6,0),)),IFERROR(VLOOKUP($B815,INSUMOS!$A:$D,4,0),IFERROR(VLOOKUP($B815,#REF!,9,0),)))*$F815,2)</f>
        <v>2.91</v>
      </c>
      <c r="I815" s="286">
        <f>ROUND(IF($B815="",IFERROR(VLOOKUP($A815,SERVIÇOS!$A:$F,5,0),IFERROR(VLOOKUP($A815,$C:$J,7,0),)),0)*$F815,2)</f>
        <v>3.17</v>
      </c>
      <c r="J815" s="287">
        <f t="shared" si="25"/>
        <v>6.08</v>
      </c>
      <c r="K815" s="288"/>
    </row>
    <row r="816" spans="1:13" ht="45">
      <c r="A816" s="279">
        <v>101159</v>
      </c>
      <c r="B816" s="280"/>
      <c r="C816" s="281"/>
      <c r="D816" s="282" t="str">
        <f>IF($B816="",IFERROR(VLOOKUP($A816,SERVIÇOS!$A:$F,2,0),IFERROR(VLOOKUP($A816,$C:$J,2,0),"")),IFERROR(VLOOKUP($B816,INSUMOS!$A:$D,2,0),IFERROR(VLOOKUP($B816,#REF!,2,0),"")))</f>
        <v>ALVENARIA DE VEDAÇÃO DE BLOCOS CERÂMICOS MACIÇOS DE 5X10X20CM (ESPESSURA 10CM) E ARGAMASSA DE ASSENTAMENTO COM PREPARO EM BETONEIRA. AF_05/2020</v>
      </c>
      <c r="E816" s="283" t="str">
        <f>IF($B816="",IFERROR(VLOOKUP($A816,SERVIÇOS!$A:$F,3,0),IFERROR(VLOOKUP($A816,$C:$J,3,0),"")),IFERROR(VLOOKUP($B816,INSUMOS!$A:$D,3,0),IFERROR(VLOOKUP($B816,#REF!,5,0),"")))</f>
        <v>M2</v>
      </c>
      <c r="F816" s="284">
        <v>0.88</v>
      </c>
      <c r="G816" s="285">
        <f>IF($B816="",IFERROR(VLOOKUP($A816,SERVIÇOS!$A:$F,6,0),IFERROR(VLOOKUP($A816,$C:$J,8,0),"")),IFERROR(VLOOKUP($B816,INSUMOS!$A:$D,4,0),IFERROR(VLOOKUP($B816,#REF!,9,0),"")))</f>
        <v>129.62</v>
      </c>
      <c r="H816" s="286">
        <f>ROUND(IF($B816="",IFERROR(VLOOKUP($A816,SERVIÇOS!$A:$F,4,0),IFERROR(VLOOKUP($A816,$C:$J,6,0),)),IFERROR(VLOOKUP($B816,INSUMOS!$A:$D,4,0),IFERROR(VLOOKUP($B816,#REF!,9,0),)))*$F816,2)</f>
        <v>69.19</v>
      </c>
      <c r="I816" s="286">
        <f>ROUND(IF($B816="",IFERROR(VLOOKUP($A816,SERVIÇOS!$A:$F,5,0),IFERROR(VLOOKUP($A816,$C:$J,7,0),)),0)*$F816,2)</f>
        <v>44.88</v>
      </c>
      <c r="J816" s="287">
        <f t="shared" si="25"/>
        <v>114.07</v>
      </c>
      <c r="K816" s="288"/>
      <c r="M816" s="455" t="s">
        <v>4131</v>
      </c>
    </row>
    <row r="817" spans="1:13" ht="30">
      <c r="A817" s="279"/>
      <c r="B817" s="280">
        <v>41619</v>
      </c>
      <c r="C817" s="281"/>
      <c r="D817" s="282" t="str">
        <f>IF($B817="",IFERROR(VLOOKUP($A817,SERVIÇOS!$A:$F,2,0),IFERROR(VLOOKUP($A817,$C:$J,2,0),"")),IFERROR(VLOOKUP($B817,INSUMOS!$A:$D,2,0),IFERROR(VLOOKUP($B817,#REF!,2,0),"")))</f>
        <v>TAMPA DE CONCRETO ARMADO PARA POCO, COM  FURO E TAMPINHA, D = *0,90* M, E = 0,05 M</v>
      </c>
      <c r="E817" s="283" t="str">
        <f>IF($B817="",IFERROR(VLOOKUP($A817,SERVIÇOS!$A:$F,3,0),IFERROR(VLOOKUP($A817,$C:$J,3,0),"")),IFERROR(VLOOKUP($B817,INSUMOS!$A:$D,3,0),IFERROR(VLOOKUP($B817,#REF!,5,0),"")))</f>
        <v xml:space="preserve">UN    </v>
      </c>
      <c r="F817" s="284">
        <v>0.66600000000000004</v>
      </c>
      <c r="G817" s="285">
        <f>IF($B817="",IFERROR(VLOOKUP($A817,SERVIÇOS!$A:$F,6,0),IFERROR(VLOOKUP($A817,$C:$J,8,0),"")),IFERROR(VLOOKUP($B817,INSUMOS!$A:$D,4,0),IFERROR(VLOOKUP($B817,#REF!,9,0),"")))</f>
        <v>79.19</v>
      </c>
      <c r="H817" s="286">
        <f>ROUND(IF($B817="",IFERROR(VLOOKUP($A817,SERVIÇOS!$A:$F,4,0),IFERROR(VLOOKUP($A817,$C:$J,6,0),)),IFERROR(VLOOKUP($B817,INSUMOS!$A:$D,4,0),IFERROR(VLOOKUP($B817,#REF!,9,0),)))*$F817,2)</f>
        <v>52.74</v>
      </c>
      <c r="I817" s="286">
        <f>ROUND(IF($B817="",IFERROR(VLOOKUP($A817,SERVIÇOS!$A:$F,5,0),IFERROR(VLOOKUP($A817,$C:$J,7,0),)),0)*$F817,2)</f>
        <v>0</v>
      </c>
      <c r="J817" s="287">
        <f t="shared" si="25"/>
        <v>52.74</v>
      </c>
      <c r="K817" s="288"/>
      <c r="M817" s="455" t="s">
        <v>4131</v>
      </c>
    </row>
    <row r="818" spans="1:13" ht="30">
      <c r="A818" s="279" t="s">
        <v>282</v>
      </c>
      <c r="B818" s="280"/>
      <c r="C818" s="281"/>
      <c r="D818" s="282" t="str">
        <f>IF($B818="",IFERROR(VLOOKUP($A818,SERVIÇOS!$A:$F,2,0),IFERROR(VLOOKUP($A818,$C:$J,2,0),"")),IFERROR(VLOOKUP($B818,INSUMOS!$A:$D,2,0),IFERROR(VLOOKUP($B818,#REF!,2,0),"")))</f>
        <v>EMBOCO PAULISTA (MASSA UNICA) TRACO 1:2:8 (CIMENTO, CAL E AREIA MEDIA), ESPESSURA 2,0CM, PREPARO MANUAL DA ARGAMASSA</v>
      </c>
      <c r="E818" s="283" t="str">
        <f>IF($B818="",IFERROR(VLOOKUP($A818,SERVIÇOS!$A:$F,3,0),IFERROR(VLOOKUP($A818,$C:$J,3,0),"")),IFERROR(VLOOKUP($B818,INSUMOS!$A:$D,3,0),IFERROR(VLOOKUP($B818,#REF!,5,0),"")))</f>
        <v>M2</v>
      </c>
      <c r="F818" s="284">
        <v>0.64</v>
      </c>
      <c r="G818" s="285">
        <f>IF($B818="",IFERROR(VLOOKUP($A818,SERVIÇOS!$A:$F,6,0),IFERROR(VLOOKUP($A818,$C:$J,8,0),"")),IFERROR(VLOOKUP($B818,INSUMOS!$A:$D,4,0),IFERROR(VLOOKUP($B818,#REF!,9,0),"")))</f>
        <v>35.119999999999997</v>
      </c>
      <c r="H818" s="286">
        <f>ROUND(IF($B818="",IFERROR(VLOOKUP($A818,SERVIÇOS!$A:$F,4,0),IFERROR(VLOOKUP($A818,$C:$J,6,0),)),IFERROR(VLOOKUP($B818,INSUMOS!$A:$D,4,0),IFERROR(VLOOKUP($B818,#REF!,9,0),)))*$F818,2)</f>
        <v>9.39</v>
      </c>
      <c r="I818" s="286">
        <f>ROUND(IF($B818="",IFERROR(VLOOKUP($A818,SERVIÇOS!$A:$F,5,0),IFERROR(VLOOKUP($A818,$C:$J,7,0),)),0)*$F818,2)</f>
        <v>13.09</v>
      </c>
      <c r="J818" s="287">
        <f t="shared" si="25"/>
        <v>22.48</v>
      </c>
      <c r="K818" s="288"/>
    </row>
    <row r="819" spans="1:13" ht="30">
      <c r="A819" s="279"/>
      <c r="B819" s="280">
        <v>11235</v>
      </c>
      <c r="C819" s="281"/>
      <c r="D819" s="282" t="str">
        <f>IF($B819="",IFERROR(VLOOKUP($A819,SERVIÇOS!$A:$F,2,0),IFERROR(VLOOKUP($A819,$C:$J,2,0),"")),IFERROR(VLOOKUP($B819,INSUMOS!$A:$D,2,0),IFERROR(VLOOKUP($B819,#REF!,2,0),"")))</f>
        <v>GRELHA FOFO SIMPLES COM REQUADRO, CARGA MAXIMA 1,5 T, 150 X 1000 MM, E= *15* MM</v>
      </c>
      <c r="E819" s="283" t="str">
        <f>IF($B819="",IFERROR(VLOOKUP($A819,SERVIÇOS!$A:$F,3,0),IFERROR(VLOOKUP($A819,$C:$J,3,0),"")),IFERROR(VLOOKUP($B819,INSUMOS!$A:$D,3,0),IFERROR(VLOOKUP($B819,#REF!,5,0),"")))</f>
        <v xml:space="preserve">UN    </v>
      </c>
      <c r="F819" s="284">
        <v>0.25</v>
      </c>
      <c r="G819" s="285">
        <f>IF($B819="",IFERROR(VLOOKUP($A819,SERVIÇOS!$A:$F,6,0),IFERROR(VLOOKUP($A819,$C:$J,8,0),"")),IFERROR(VLOOKUP($B819,INSUMOS!$A:$D,4,0),IFERROR(VLOOKUP($B819,#REF!,9,0),"")))</f>
        <v>210.23</v>
      </c>
      <c r="H819" s="286">
        <f>ROUND(IF($B819="",IFERROR(VLOOKUP($A819,SERVIÇOS!$A:$F,4,0),IFERROR(VLOOKUP($A819,$C:$J,6,0),)),IFERROR(VLOOKUP($B819,INSUMOS!$A:$D,4,0),IFERROR(VLOOKUP($B819,#REF!,9,0),)))*$F819,2)</f>
        <v>52.56</v>
      </c>
      <c r="I819" s="286">
        <f>ROUND(IF($B819="",IFERROR(VLOOKUP($A819,SERVIÇOS!$A:$F,5,0),IFERROR(VLOOKUP($A819,$C:$J,7,0),)),0)*$F819,2)</f>
        <v>0</v>
      </c>
      <c r="J819" s="287">
        <f t="shared" si="25"/>
        <v>52.56</v>
      </c>
      <c r="K819" s="288"/>
    </row>
    <row r="820" spans="1:13" s="3" customFormat="1" ht="31.5">
      <c r="A820" s="271"/>
      <c r="B820" s="271"/>
      <c r="C820" s="272" t="s">
        <v>627</v>
      </c>
      <c r="D820" s="273" t="s">
        <v>854</v>
      </c>
      <c r="E820" s="274" t="s">
        <v>709</v>
      </c>
      <c r="F820" s="275"/>
      <c r="G820" s="276"/>
      <c r="H820" s="277">
        <f>ROUND(SUM(H821:H826),2)</f>
        <v>406.28</v>
      </c>
      <c r="I820" s="277">
        <f>ROUND(SUM(I821:I826),2)</f>
        <v>141.28</v>
      </c>
      <c r="J820" s="277">
        <f t="shared" si="25"/>
        <v>547.55999999999995</v>
      </c>
      <c r="K820" s="290"/>
    </row>
    <row r="821" spans="1:13">
      <c r="A821" s="279" t="s">
        <v>852</v>
      </c>
      <c r="B821" s="280"/>
      <c r="C821" s="281"/>
      <c r="D821" s="282" t="str">
        <f>IF($B821="",IFERROR(VLOOKUP($A821,SERVIÇOS!$A:$F,2,0),IFERROR(VLOOKUP($A821,$C:$J,2,0),"")),IFERROR(VLOOKUP($B821,INSUMOS!$A:$D,2,0),IFERROR(VLOOKUP($B821,#REF!,2,0),"")))</f>
        <v>ESCAVACAO MANUAL EM SOLO-PROF. ATE 1,50 M</v>
      </c>
      <c r="E821" s="283" t="str">
        <f>IF($B821="",IFERROR(VLOOKUP($A821,SERVIÇOS!$A:$F,3,0),IFERROR(VLOOKUP($A821,$C:$J,3,0),"")),IFERROR(VLOOKUP($B821,INSUMOS!$A:$D,3,0),IFERROR(VLOOKUP($B821,#REF!,5,0),"")))</f>
        <v>M3</v>
      </c>
      <c r="F821" s="284">
        <v>0.48599999999999999</v>
      </c>
      <c r="G821" s="285">
        <f>IF($B821="",IFERROR(VLOOKUP($A821,SERVIÇOS!$A:$F,6,0),IFERROR(VLOOKUP($A821,$C:$J,8,0),"")),IFERROR(VLOOKUP($B821,INSUMOS!$A:$D,4,0),IFERROR(VLOOKUP($B821,#REF!,9,0),"")))</f>
        <v>39.56</v>
      </c>
      <c r="H821" s="286">
        <f>ROUND(IF($B821="",IFERROR(VLOOKUP($A821,SERVIÇOS!$A:$F,4,0),IFERROR(VLOOKUP($A821,$C:$J,6,0),)),IFERROR(VLOOKUP($B821,INSUMOS!$A:$D,4,0),IFERROR(VLOOKUP($B821,#REF!,9,0),)))*$F821,2)</f>
        <v>6.34</v>
      </c>
      <c r="I821" s="286">
        <f>ROUND(IF($B821="",IFERROR(VLOOKUP($A821,SERVIÇOS!$A:$F,5,0),IFERROR(VLOOKUP($A821,$C:$J,7,0),)),0)*$F821,2)</f>
        <v>12.89</v>
      </c>
      <c r="J821" s="287">
        <f t="shared" si="25"/>
        <v>19.23</v>
      </c>
      <c r="K821" s="288"/>
    </row>
    <row r="822" spans="1:13" ht="30">
      <c r="A822" s="279" t="s">
        <v>853</v>
      </c>
      <c r="B822" s="280"/>
      <c r="C822" s="281"/>
      <c r="D822" s="282" t="str">
        <f>IF($B822="",IFERROR(VLOOKUP($A822,SERVIÇOS!$A:$F,2,0),IFERROR(VLOOKUP($A822,$C:$J,2,0),"")),IFERROR(VLOOKUP($B822,INSUMOS!$A:$D,2,0),IFERROR(VLOOKUP($B822,#REF!,2,0),"")))</f>
        <v>CONTRAPISO/LASTRO DE CONCRETO NAO-ESTRUTURAL, E=5CM, PREPARO COMBETONEIRA</v>
      </c>
      <c r="E822" s="283" t="str">
        <f>IF($B822="",IFERROR(VLOOKUP($A822,SERVIÇOS!$A:$F,3,0),IFERROR(VLOOKUP($A822,$C:$J,3,0),"")),IFERROR(VLOOKUP($B822,INSUMOS!$A:$D,3,0),IFERROR(VLOOKUP($B822,#REF!,5,0),"")))</f>
        <v>M2</v>
      </c>
      <c r="F822" s="284">
        <v>0.36</v>
      </c>
      <c r="G822" s="285">
        <f>IF($B822="",IFERROR(VLOOKUP($A822,SERVIÇOS!$A:$F,6,0),IFERROR(VLOOKUP($A822,$C:$J,8,0),"")),IFERROR(VLOOKUP($B822,INSUMOS!$A:$D,4,0),IFERROR(VLOOKUP($B822,#REF!,9,0),"")))</f>
        <v>38.04</v>
      </c>
      <c r="H822" s="286">
        <f>ROUND(IF($B822="",IFERROR(VLOOKUP($A822,SERVIÇOS!$A:$F,4,0),IFERROR(VLOOKUP($A822,$C:$J,6,0),)),IFERROR(VLOOKUP($B822,INSUMOS!$A:$D,4,0),IFERROR(VLOOKUP($B822,#REF!,9,0),)))*$F822,2)</f>
        <v>6.56</v>
      </c>
      <c r="I822" s="286">
        <f>ROUND(IF($B822="",IFERROR(VLOOKUP($A822,SERVIÇOS!$A:$F,5,0),IFERROR(VLOOKUP($A822,$C:$J,7,0),)),0)*$F822,2)</f>
        <v>7.14</v>
      </c>
      <c r="J822" s="287">
        <f t="shared" si="25"/>
        <v>13.7</v>
      </c>
      <c r="K822" s="288"/>
    </row>
    <row r="823" spans="1:13" ht="45">
      <c r="A823" s="279">
        <v>101159</v>
      </c>
      <c r="B823" s="280"/>
      <c r="C823" s="281"/>
      <c r="D823" s="282" t="str">
        <f>IF($B823="",IFERROR(VLOOKUP($A823,SERVIÇOS!$A:$F,2,0),IFERROR(VLOOKUP($A823,$C:$J,2,0),"")),IFERROR(VLOOKUP($B823,INSUMOS!$A:$D,2,0),IFERROR(VLOOKUP($B823,#REF!,2,0),"")))</f>
        <v>ALVENARIA DE VEDAÇÃO DE BLOCOS CERÂMICOS MACIÇOS DE 5X10X20CM (ESPESSURA 10CM) E ARGAMASSA DE ASSENTAMENTO COM PREPARO EM BETONEIRA. AF_05/2020</v>
      </c>
      <c r="E823" s="283" t="str">
        <f>IF($B823="",IFERROR(VLOOKUP($A823,SERVIÇOS!$A:$F,3,0),IFERROR(VLOOKUP($A823,$C:$J,3,0),"")),IFERROR(VLOOKUP($B823,INSUMOS!$A:$D,3,0),IFERROR(VLOOKUP($B823,#REF!,5,0),"")))</f>
        <v>M2</v>
      </c>
      <c r="F823" s="284">
        <v>1.8</v>
      </c>
      <c r="G823" s="285">
        <f>IF($B823="",IFERROR(VLOOKUP($A823,SERVIÇOS!$A:$F,6,0),IFERROR(VLOOKUP($A823,$C:$J,8,0),"")),IFERROR(VLOOKUP($B823,INSUMOS!$A:$D,4,0),IFERROR(VLOOKUP($B823,#REF!,9,0),"")))</f>
        <v>129.62</v>
      </c>
      <c r="H823" s="286">
        <f>ROUND(IF($B823="",IFERROR(VLOOKUP($A823,SERVIÇOS!$A:$F,4,0),IFERROR(VLOOKUP($A823,$C:$J,6,0),)),IFERROR(VLOOKUP($B823,INSUMOS!$A:$D,4,0),IFERROR(VLOOKUP($B823,#REF!,9,0),)))*$F823,2)</f>
        <v>141.52000000000001</v>
      </c>
      <c r="I823" s="286">
        <f>ROUND(IF($B823="",IFERROR(VLOOKUP($A823,SERVIÇOS!$A:$F,5,0),IFERROR(VLOOKUP($A823,$C:$J,7,0),)),0)*$F823,2)</f>
        <v>91.8</v>
      </c>
      <c r="J823" s="287">
        <f t="shared" si="25"/>
        <v>233.32</v>
      </c>
      <c r="K823" s="288"/>
      <c r="M823" s="455" t="s">
        <v>4131</v>
      </c>
    </row>
    <row r="824" spans="1:13" ht="30">
      <c r="A824" s="279"/>
      <c r="B824" s="280">
        <v>41619</v>
      </c>
      <c r="C824" s="281"/>
      <c r="D824" s="282" t="str">
        <f>IF($B824="",IFERROR(VLOOKUP($A824,SERVIÇOS!$A:$F,2,0),IFERROR(VLOOKUP($A824,$C:$J,2,0),"")),IFERROR(VLOOKUP($B824,INSUMOS!$A:$D,2,0),IFERROR(VLOOKUP($B824,#REF!,2,0),"")))</f>
        <v>TAMPA DE CONCRETO ARMADO PARA POCO, COM  FURO E TAMPINHA, D = *0,90* M, E = 0,05 M</v>
      </c>
      <c r="E824" s="283" t="str">
        <f>IF($B824="",IFERROR(VLOOKUP($A824,SERVIÇOS!$A:$F,3,0),IFERROR(VLOOKUP($A824,$C:$J,3,0),"")),IFERROR(VLOOKUP($B824,INSUMOS!$A:$D,3,0),IFERROR(VLOOKUP($B824,#REF!,5,0),"")))</f>
        <v xml:space="preserve">UN    </v>
      </c>
      <c r="F824" s="284">
        <v>2.25</v>
      </c>
      <c r="G824" s="285">
        <f>IF($B824="",IFERROR(VLOOKUP($A824,SERVIÇOS!$A:$F,6,0),IFERROR(VLOOKUP($A824,$C:$J,8,0),"")),IFERROR(VLOOKUP($B824,INSUMOS!$A:$D,4,0),IFERROR(VLOOKUP($B824,#REF!,9,0),"")))</f>
        <v>79.19</v>
      </c>
      <c r="H824" s="286">
        <f>ROUND(IF($B824="",IFERROR(VLOOKUP($A824,SERVIÇOS!$A:$F,4,0),IFERROR(VLOOKUP($A824,$C:$J,6,0),)),IFERROR(VLOOKUP($B824,INSUMOS!$A:$D,4,0),IFERROR(VLOOKUP($B824,#REF!,9,0),)))*$F824,2)</f>
        <v>178.18</v>
      </c>
      <c r="I824" s="286">
        <f>ROUND(IF($B824="",IFERROR(VLOOKUP($A824,SERVIÇOS!$A:$F,5,0),IFERROR(VLOOKUP($A824,$C:$J,7,0),)),0)*$F824,2)</f>
        <v>0</v>
      </c>
      <c r="J824" s="287">
        <f t="shared" si="25"/>
        <v>178.18</v>
      </c>
      <c r="K824" s="288"/>
      <c r="M824" s="455" t="s">
        <v>4131</v>
      </c>
    </row>
    <row r="825" spans="1:13" ht="30">
      <c r="A825" s="279" t="s">
        <v>282</v>
      </c>
      <c r="B825" s="280"/>
      <c r="C825" s="281"/>
      <c r="D825" s="282" t="str">
        <f>IF($B825="",IFERROR(VLOOKUP($A825,SERVIÇOS!$A:$F,2,0),IFERROR(VLOOKUP($A825,$C:$J,2,0),"")),IFERROR(VLOOKUP($B825,INSUMOS!$A:$D,2,0),IFERROR(VLOOKUP($B825,#REF!,2,0),"")))</f>
        <v>EMBOCO PAULISTA (MASSA UNICA) TRACO 1:2:8 (CIMENTO, CAL E AREIA MEDIA), ESPESSURA 2,0CM, PREPARO MANUAL DA ARGAMASSA</v>
      </c>
      <c r="E825" s="283" t="str">
        <f>IF($B825="",IFERROR(VLOOKUP($A825,SERVIÇOS!$A:$F,3,0),IFERROR(VLOOKUP($A825,$C:$J,3,0),"")),IFERROR(VLOOKUP($B825,INSUMOS!$A:$D,3,0),IFERROR(VLOOKUP($B825,#REF!,5,0),"")))</f>
        <v>M2</v>
      </c>
      <c r="F825" s="284">
        <v>1.44</v>
      </c>
      <c r="G825" s="285">
        <f>IF($B825="",IFERROR(VLOOKUP($A825,SERVIÇOS!$A:$F,6,0),IFERROR(VLOOKUP($A825,$C:$J,8,0),"")),IFERROR(VLOOKUP($B825,INSUMOS!$A:$D,4,0),IFERROR(VLOOKUP($B825,#REF!,9,0),"")))</f>
        <v>35.119999999999997</v>
      </c>
      <c r="H825" s="286">
        <f>ROUND(IF($B825="",IFERROR(VLOOKUP($A825,SERVIÇOS!$A:$F,4,0),IFERROR(VLOOKUP($A825,$C:$J,6,0),)),IFERROR(VLOOKUP($B825,INSUMOS!$A:$D,4,0),IFERROR(VLOOKUP($B825,#REF!,9,0),)))*$F825,2)</f>
        <v>21.12</v>
      </c>
      <c r="I825" s="286">
        <f>ROUND(IF($B825="",IFERROR(VLOOKUP($A825,SERVIÇOS!$A:$F,5,0),IFERROR(VLOOKUP($A825,$C:$J,7,0),)),0)*$F825,2)</f>
        <v>29.45</v>
      </c>
      <c r="J825" s="287">
        <f t="shared" si="25"/>
        <v>50.57</v>
      </c>
      <c r="K825" s="288"/>
    </row>
    <row r="826" spans="1:13" ht="30">
      <c r="A826" s="279"/>
      <c r="B826" s="280">
        <v>11235</v>
      </c>
      <c r="C826" s="281"/>
      <c r="D826" s="282" t="str">
        <f>IF($B826="",IFERROR(VLOOKUP($A826,SERVIÇOS!$A:$F,2,0),IFERROR(VLOOKUP($A826,$C:$J,2,0),"")),IFERROR(VLOOKUP($B826,INSUMOS!$A:$D,2,0),IFERROR(VLOOKUP($B826,#REF!,2,0),"")))</f>
        <v>GRELHA FOFO SIMPLES COM REQUADRO, CARGA MAXIMA 1,5 T, 150 X 1000 MM, E= *15* MM</v>
      </c>
      <c r="E826" s="283" t="str">
        <f>IF($B826="",IFERROR(VLOOKUP($A826,SERVIÇOS!$A:$F,3,0),IFERROR(VLOOKUP($A826,$C:$J,3,0),"")),IFERROR(VLOOKUP($B826,INSUMOS!$A:$D,3,0),IFERROR(VLOOKUP($B826,#REF!,5,0),"")))</f>
        <v xml:space="preserve">UN    </v>
      </c>
      <c r="F826" s="284">
        <v>0.25</v>
      </c>
      <c r="G826" s="285">
        <f>IF($B826="",IFERROR(VLOOKUP($A826,SERVIÇOS!$A:$F,6,0),IFERROR(VLOOKUP($A826,$C:$J,8,0),"")),IFERROR(VLOOKUP($B826,INSUMOS!$A:$D,4,0),IFERROR(VLOOKUP($B826,#REF!,9,0),"")))</f>
        <v>210.23</v>
      </c>
      <c r="H826" s="286">
        <f>ROUND(IF($B826="",IFERROR(VLOOKUP($A826,SERVIÇOS!$A:$F,4,0),IFERROR(VLOOKUP($A826,$C:$J,6,0),)),IFERROR(VLOOKUP($B826,INSUMOS!$A:$D,4,0),IFERROR(VLOOKUP($B826,#REF!,9,0),)))*$F826,2)</f>
        <v>52.56</v>
      </c>
      <c r="I826" s="286">
        <f>ROUND(IF($B826="",IFERROR(VLOOKUP($A826,SERVIÇOS!$A:$F,5,0),IFERROR(VLOOKUP($A826,$C:$J,7,0),)),0)*$F826,2)</f>
        <v>0</v>
      </c>
      <c r="J826" s="287">
        <f t="shared" si="25"/>
        <v>52.56</v>
      </c>
      <c r="K826" s="288"/>
    </row>
    <row r="827" spans="1:13" s="3" customFormat="1" ht="31.5">
      <c r="A827" s="271"/>
      <c r="B827" s="271"/>
      <c r="C827" s="272" t="s">
        <v>852</v>
      </c>
      <c r="D827" s="273" t="s">
        <v>855</v>
      </c>
      <c r="E827" s="274" t="s">
        <v>702</v>
      </c>
      <c r="F827" s="275"/>
      <c r="G827" s="276"/>
      <c r="H827" s="277">
        <f>ROUND(SUM(H828),2)</f>
        <v>13.04</v>
      </c>
      <c r="I827" s="277">
        <f>ROUND(SUM(I828),2)</f>
        <v>26.52</v>
      </c>
      <c r="J827" s="277">
        <f t="shared" si="25"/>
        <v>39.56</v>
      </c>
      <c r="K827" s="290"/>
    </row>
    <row r="828" spans="1:13">
      <c r="A828" s="279">
        <v>88316</v>
      </c>
      <c r="B828" s="280"/>
      <c r="C828" s="281"/>
      <c r="D828" s="282" t="str">
        <f>IF($B828="",IFERROR(VLOOKUP($A828,SERVIÇOS!$A:$F,2,0),IFERROR(VLOOKUP($A828,$C:$J,2,0),"")),IFERROR(VLOOKUP($B828,INSUMOS!$A:$D,2,0),IFERROR(VLOOKUP($B828,#REF!,2,0),"")))</f>
        <v>SERVENTE COM ENCARGOS COMPLEMENTARES</v>
      </c>
      <c r="E828" s="283" t="str">
        <f>IF($B828="",IFERROR(VLOOKUP($A828,SERVIÇOS!$A:$F,3,0),IFERROR(VLOOKUP($A828,$C:$J,3,0),"")),IFERROR(VLOOKUP($B828,INSUMOS!$A:$D,3,0),IFERROR(VLOOKUP($B828,#REF!,5,0),"")))</f>
        <v>H</v>
      </c>
      <c r="F828" s="284">
        <v>2</v>
      </c>
      <c r="G828" s="285">
        <f>IF($B828="",IFERROR(VLOOKUP($A828,SERVIÇOS!$A:$F,6,0),IFERROR(VLOOKUP($A828,$C:$J,8,0),"")),IFERROR(VLOOKUP($B828,INSUMOS!$A:$D,4,0),IFERROR(VLOOKUP($B828,#REF!,9,0),"")))</f>
        <v>19.78</v>
      </c>
      <c r="H828" s="286">
        <f>ROUND(IF($B828="",IFERROR(VLOOKUP($A828,SERVIÇOS!$A:$F,4,0),IFERROR(VLOOKUP($A828,$C:$J,6,0),)),IFERROR(VLOOKUP($B828,INSUMOS!$A:$D,4,0),IFERROR(VLOOKUP($B828,#REF!,9,0),)))*$F828,2)</f>
        <v>13.04</v>
      </c>
      <c r="I828" s="286">
        <f>ROUND(IF($B828="",IFERROR(VLOOKUP($A828,SERVIÇOS!$A:$F,5,0),IFERROR(VLOOKUP($A828,$C:$J,7,0),)),0)*$F828,2)</f>
        <v>26.52</v>
      </c>
      <c r="J828" s="287">
        <f t="shared" si="25"/>
        <v>39.56</v>
      </c>
      <c r="K828" s="288"/>
    </row>
    <row r="829" spans="1:13" s="3" customFormat="1" ht="31.5">
      <c r="A829" s="271"/>
      <c r="B829" s="271"/>
      <c r="C829" s="272" t="s">
        <v>853</v>
      </c>
      <c r="D829" s="273" t="s">
        <v>856</v>
      </c>
      <c r="E829" s="274" t="s">
        <v>704</v>
      </c>
      <c r="F829" s="275"/>
      <c r="G829" s="276"/>
      <c r="H829" s="277">
        <f>ROUND(SUM(H830:H832),2)</f>
        <v>18.21</v>
      </c>
      <c r="I829" s="277">
        <f>ROUND(SUM(I830:I832),2)</f>
        <v>19.829999999999998</v>
      </c>
      <c r="J829" s="277">
        <f t="shared" si="25"/>
        <v>38.04</v>
      </c>
      <c r="K829" s="290"/>
    </row>
    <row r="830" spans="1:13">
      <c r="A830" s="279">
        <v>88309</v>
      </c>
      <c r="B830" s="280"/>
      <c r="C830" s="281"/>
      <c r="D830" s="282" t="str">
        <f>IF($B830="",IFERROR(VLOOKUP($A830,SERVIÇOS!$A:$F,2,0),IFERROR(VLOOKUP($A830,$C:$J,2,0),"")),IFERROR(VLOOKUP($B830,INSUMOS!$A:$D,2,0),IFERROR(VLOOKUP($B830,#REF!,2,0),"")))</f>
        <v>PEDREIRO COM ENCARGOS COMPLEMENTARES</v>
      </c>
      <c r="E830" s="283" t="str">
        <f>IF($B830="",IFERROR(VLOOKUP($A830,SERVIÇOS!$A:$F,3,0),IFERROR(VLOOKUP($A830,$C:$J,3,0),"")),IFERROR(VLOOKUP($B830,INSUMOS!$A:$D,3,0),IFERROR(VLOOKUP($B830,#REF!,5,0),"")))</f>
        <v>H</v>
      </c>
      <c r="F830" s="284">
        <v>0.35</v>
      </c>
      <c r="G830" s="285">
        <f>IF($B830="",IFERROR(VLOOKUP($A830,SERVIÇOS!$A:$F,6,0),IFERROR(VLOOKUP($A830,$C:$J,8,0),"")),IFERROR(VLOOKUP($B830,INSUMOS!$A:$D,4,0),IFERROR(VLOOKUP($B830,#REF!,9,0),"")))</f>
        <v>25.41</v>
      </c>
      <c r="H830" s="286">
        <f>ROUND(IF($B830="",IFERROR(VLOOKUP($A830,SERVIÇOS!$A:$F,4,0),IFERROR(VLOOKUP($A830,$C:$J,6,0),)),IFERROR(VLOOKUP($B830,INSUMOS!$A:$D,4,0),IFERROR(VLOOKUP($B830,#REF!,9,0),)))*$F830,2)</f>
        <v>2.3199999999999998</v>
      </c>
      <c r="I830" s="286">
        <f>ROUND(IF($B830="",IFERROR(VLOOKUP($A830,SERVIÇOS!$A:$F,5,0),IFERROR(VLOOKUP($A830,$C:$J,7,0),)),0)*$F830,2)</f>
        <v>6.57</v>
      </c>
      <c r="J830" s="287">
        <f t="shared" si="25"/>
        <v>8.89</v>
      </c>
      <c r="K830" s="288"/>
    </row>
    <row r="831" spans="1:13">
      <c r="A831" s="279">
        <v>88316</v>
      </c>
      <c r="B831" s="280"/>
      <c r="C831" s="281"/>
      <c r="D831" s="282" t="str">
        <f>IF($B831="",IFERROR(VLOOKUP($A831,SERVIÇOS!$A:$F,2,0),IFERROR(VLOOKUP($A831,$C:$J,2,0),"")),IFERROR(VLOOKUP($B831,INSUMOS!$A:$D,2,0),IFERROR(VLOOKUP($B831,#REF!,2,0),"")))</f>
        <v>SERVENTE COM ENCARGOS COMPLEMENTARES</v>
      </c>
      <c r="E831" s="283" t="str">
        <f>IF($B831="",IFERROR(VLOOKUP($A831,SERVIÇOS!$A:$F,3,0),IFERROR(VLOOKUP($A831,$C:$J,3,0),"")),IFERROR(VLOOKUP($B831,INSUMOS!$A:$D,3,0),IFERROR(VLOOKUP($B831,#REF!,5,0),"")))</f>
        <v>H</v>
      </c>
      <c r="F831" s="284">
        <v>0.7</v>
      </c>
      <c r="G831" s="285">
        <f>IF($B831="",IFERROR(VLOOKUP($A831,SERVIÇOS!$A:$F,6,0),IFERROR(VLOOKUP($A831,$C:$J,8,0),"")),IFERROR(VLOOKUP($B831,INSUMOS!$A:$D,4,0),IFERROR(VLOOKUP($B831,#REF!,9,0),"")))</f>
        <v>19.78</v>
      </c>
      <c r="H831" s="286">
        <f>ROUND(IF($B831="",IFERROR(VLOOKUP($A831,SERVIÇOS!$A:$F,4,0),IFERROR(VLOOKUP($A831,$C:$J,6,0),)),IFERROR(VLOOKUP($B831,INSUMOS!$A:$D,4,0),IFERROR(VLOOKUP($B831,#REF!,9,0),)))*$F831,2)</f>
        <v>4.5599999999999996</v>
      </c>
      <c r="I831" s="286">
        <f>ROUND(IF($B831="",IFERROR(VLOOKUP($A831,SERVIÇOS!$A:$F,5,0),IFERROR(VLOOKUP($A831,$C:$J,7,0),)),0)*$F831,2)</f>
        <v>9.2799999999999994</v>
      </c>
      <c r="J831" s="287">
        <f t="shared" si="25"/>
        <v>13.84</v>
      </c>
      <c r="K831" s="288"/>
    </row>
    <row r="832" spans="1:13" ht="30">
      <c r="A832" s="279" t="s">
        <v>857</v>
      </c>
      <c r="B832" s="280"/>
      <c r="C832" s="281"/>
      <c r="D832" s="282" t="str">
        <f>IF($B832="",IFERROR(VLOOKUP($A832,SERVIÇOS!$A:$F,2,0),IFERROR(VLOOKUP($A832,$C:$J,2,0),"")),IFERROR(VLOOKUP($B832,INSUMOS!$A:$D,2,0),IFERROR(VLOOKUP($B832,#REF!,2,0),"")))</f>
        <v>CONCRETO NAO ESTRUTURAL, CONSUMO 150KG/M3, PREPARO COM BETONEIRA, SEM LANCAMENTO</v>
      </c>
      <c r="E832" s="283" t="str">
        <f>IF($B832="",IFERROR(VLOOKUP($A832,SERVIÇOS!$A:$F,3,0),IFERROR(VLOOKUP($A832,$C:$J,3,0),"")),IFERROR(VLOOKUP($B832,INSUMOS!$A:$D,3,0),IFERROR(VLOOKUP($B832,#REF!,5,0),"")))</f>
        <v>M3</v>
      </c>
      <c r="F832" s="284">
        <v>0.05</v>
      </c>
      <c r="G832" s="285">
        <f>IF($B832="",IFERROR(VLOOKUP($A832,SERVIÇOS!$A:$F,6,0),IFERROR(VLOOKUP($A832,$C:$J,8,0),"")),IFERROR(VLOOKUP($B832,INSUMOS!$A:$D,4,0),IFERROR(VLOOKUP($B832,#REF!,9,0),"")))</f>
        <v>306.11</v>
      </c>
      <c r="H832" s="286">
        <f>ROUND(IF($B832="",IFERROR(VLOOKUP($A832,SERVIÇOS!$A:$F,4,0),IFERROR(VLOOKUP($A832,$C:$J,6,0),)),IFERROR(VLOOKUP($B832,INSUMOS!$A:$D,4,0),IFERROR(VLOOKUP($B832,#REF!,9,0),)))*$F832,2)</f>
        <v>11.33</v>
      </c>
      <c r="I832" s="286">
        <f>ROUND(IF($B832="",IFERROR(VLOOKUP($A832,SERVIÇOS!$A:$F,5,0),IFERROR(VLOOKUP($A832,$C:$J,7,0),)),0)*$F832,2)</f>
        <v>3.98</v>
      </c>
      <c r="J832" s="287">
        <f t="shared" si="25"/>
        <v>15.31</v>
      </c>
      <c r="K832" s="288"/>
    </row>
    <row r="833" spans="1:13" s="3" customFormat="1" ht="31.5">
      <c r="A833" s="271"/>
      <c r="B833" s="271"/>
      <c r="C833" s="272" t="s">
        <v>857</v>
      </c>
      <c r="D833" s="273" t="s">
        <v>858</v>
      </c>
      <c r="E833" s="274" t="s">
        <v>702</v>
      </c>
      <c r="F833" s="275"/>
      <c r="G833" s="276"/>
      <c r="H833" s="277">
        <f>ROUND(SUM(H834:H838),2)</f>
        <v>226.55</v>
      </c>
      <c r="I833" s="277">
        <f>ROUND(SUM(I834:I838),2)</f>
        <v>79.56</v>
      </c>
      <c r="J833" s="277">
        <f t="shared" si="25"/>
        <v>306.11</v>
      </c>
      <c r="K833" s="290"/>
    </row>
    <row r="834" spans="1:13" ht="30">
      <c r="A834" s="279" t="s">
        <v>705</v>
      </c>
      <c r="B834" s="280"/>
      <c r="C834" s="281"/>
      <c r="D834" s="282" t="str">
        <f>IF($B834="",IFERROR(VLOOKUP($A834,SERVIÇOS!$A:$F,2,0),IFERROR(VLOOKUP($A834,$C:$J,2,0),"")),IFERROR(VLOOKUP($B834,INSUMOS!$A:$D,2,0),IFERROR(VLOOKUP($B834,#REF!,2,0),"")))</f>
        <v>BETONEIRA CAPACIDADE NOMINAL 400 L, CAPACIDADE DE MISTURA 310 L, MOTOR A GASOLINA POTÊNCIA 5,5 HP, SEM CARREGADOR</v>
      </c>
      <c r="E834" s="283" t="str">
        <f>IF($B834="",IFERROR(VLOOKUP($A834,SERVIÇOS!$A:$F,3,0),IFERROR(VLOOKUP($A834,$C:$J,3,0),"")),IFERROR(VLOOKUP($B834,INSUMOS!$A:$D,3,0),IFERROR(VLOOKUP($B834,#REF!,5,0),"")))</f>
        <v>H</v>
      </c>
      <c r="F834" s="284">
        <v>0.65</v>
      </c>
      <c r="G834" s="285">
        <f>IF($B834="",IFERROR(VLOOKUP($A834,SERVIÇOS!$A:$F,6,0),IFERROR(VLOOKUP($A834,$C:$J,8,0),"")),IFERROR(VLOOKUP($B834,INSUMOS!$A:$D,4,0),IFERROR(VLOOKUP($B834,#REF!,9,0),"")))</f>
        <v>9.9499999999999993</v>
      </c>
      <c r="H834" s="286">
        <f>ROUND(IF($B834="",IFERROR(VLOOKUP($A834,SERVIÇOS!$A:$F,4,0),IFERROR(VLOOKUP($A834,$C:$J,6,0),)),IFERROR(VLOOKUP($B834,INSUMOS!$A:$D,4,0),IFERROR(VLOOKUP($B834,#REF!,9,0),)))*$F834,2)</f>
        <v>6.47</v>
      </c>
      <c r="I834" s="286">
        <f>ROUND(IF($B834="",IFERROR(VLOOKUP($A834,SERVIÇOS!$A:$F,5,0),IFERROR(VLOOKUP($A834,$C:$J,7,0),)),0)*$F834,2)</f>
        <v>0</v>
      </c>
      <c r="J834" s="287">
        <f t="shared" ref="J834:J855" si="27">H834+I834</f>
        <v>6.47</v>
      </c>
      <c r="K834" s="288"/>
    </row>
    <row r="835" spans="1:13">
      <c r="A835" s="279">
        <v>88316</v>
      </c>
      <c r="B835" s="280"/>
      <c r="C835" s="281"/>
      <c r="D835" s="282" t="str">
        <f>IF($B835="",IFERROR(VLOOKUP($A835,SERVIÇOS!$A:$F,2,0),IFERROR(VLOOKUP($A835,$C:$J,2,0),"")),IFERROR(VLOOKUP($B835,INSUMOS!$A:$D,2,0),IFERROR(VLOOKUP($B835,#REF!,2,0),"")))</f>
        <v>SERVENTE COM ENCARGOS COMPLEMENTARES</v>
      </c>
      <c r="E835" s="283" t="str">
        <f>IF($B835="",IFERROR(VLOOKUP($A835,SERVIÇOS!$A:$F,3,0),IFERROR(VLOOKUP($A835,$C:$J,3,0),"")),IFERROR(VLOOKUP($B835,INSUMOS!$A:$D,3,0),IFERROR(VLOOKUP($B835,#REF!,5,0),"")))</f>
        <v>H</v>
      </c>
      <c r="F835" s="284">
        <v>6</v>
      </c>
      <c r="G835" s="285">
        <f>IF($B835="",IFERROR(VLOOKUP($A835,SERVIÇOS!$A:$F,6,0),IFERROR(VLOOKUP($A835,$C:$J,8,0),"")),IFERROR(VLOOKUP($B835,INSUMOS!$A:$D,4,0),IFERROR(VLOOKUP($B835,#REF!,9,0),"")))</f>
        <v>19.78</v>
      </c>
      <c r="H835" s="286">
        <f>ROUND(IF($B835="",IFERROR(VLOOKUP($A835,SERVIÇOS!$A:$F,4,0),IFERROR(VLOOKUP($A835,$C:$J,6,0),)),IFERROR(VLOOKUP($B835,INSUMOS!$A:$D,4,0),IFERROR(VLOOKUP($B835,#REF!,9,0),)))*$F835,2)</f>
        <v>39.119999999999997</v>
      </c>
      <c r="I835" s="286">
        <f>ROUND(IF($B835="",IFERROR(VLOOKUP($A835,SERVIÇOS!$A:$F,5,0),IFERROR(VLOOKUP($A835,$C:$J,7,0),)),0)*$F835,2)</f>
        <v>79.56</v>
      </c>
      <c r="J835" s="287">
        <f t="shared" si="27"/>
        <v>118.68</v>
      </c>
      <c r="K835" s="288"/>
    </row>
    <row r="836" spans="1:13" ht="30">
      <c r="A836" s="279"/>
      <c r="B836" s="280">
        <v>370</v>
      </c>
      <c r="C836" s="281"/>
      <c r="D836" s="282" t="str">
        <f>IF($B836="",IFERROR(VLOOKUP($A836,SERVIÇOS!$A:$F,2,0),IFERROR(VLOOKUP($A836,$C:$J,2,0),"")),IFERROR(VLOOKUP($B836,INSUMOS!$A:$D,2,0),IFERROR(VLOOKUP($B836,#REF!,2,0),"")))</f>
        <v>AREIA MEDIA - POSTO JAZIDA/FORNECEDOR (RETIRADO NA JAZIDA, SEM TRANSPORTE)</v>
      </c>
      <c r="E836" s="283" t="str">
        <f>IF($B836="",IFERROR(VLOOKUP($A836,SERVIÇOS!$A:$F,3,0),IFERROR(VLOOKUP($A836,$C:$J,3,0),"")),IFERROR(VLOOKUP($B836,INSUMOS!$A:$D,3,0),IFERROR(VLOOKUP($B836,#REF!,5,0),"")))</f>
        <v xml:space="preserve">M3    </v>
      </c>
      <c r="F836" s="284">
        <v>0.49</v>
      </c>
      <c r="G836" s="285">
        <f>IF($B836="",IFERROR(VLOOKUP($A836,SERVIÇOS!$A:$F,6,0),IFERROR(VLOOKUP($A836,$C:$J,8,0),"")),IFERROR(VLOOKUP($B836,INSUMOS!$A:$D,4,0),IFERROR(VLOOKUP($B836,#REF!,9,0),"")))</f>
        <v>76.75</v>
      </c>
      <c r="H836" s="286">
        <f>ROUND(IF($B836="",IFERROR(VLOOKUP($A836,SERVIÇOS!$A:$F,4,0),IFERROR(VLOOKUP($A836,$C:$J,6,0),)),IFERROR(VLOOKUP($B836,INSUMOS!$A:$D,4,0),IFERROR(VLOOKUP($B836,#REF!,9,0),)))*$F836,2)</f>
        <v>37.61</v>
      </c>
      <c r="I836" s="286">
        <f>ROUND(IF($B836="",IFERROR(VLOOKUP($A836,SERVIÇOS!$A:$F,5,0),IFERROR(VLOOKUP($A836,$C:$J,7,0),)),0)*$F836,2)</f>
        <v>0</v>
      </c>
      <c r="J836" s="287">
        <f t="shared" si="27"/>
        <v>37.61</v>
      </c>
      <c r="K836" s="288"/>
    </row>
    <row r="837" spans="1:13">
      <c r="A837" s="279"/>
      <c r="B837" s="280">
        <v>1379</v>
      </c>
      <c r="C837" s="281"/>
      <c r="D837" s="282" t="str">
        <f>IF($B837="",IFERROR(VLOOKUP($A837,SERVIÇOS!$A:$F,2,0),IFERROR(VLOOKUP($A837,$C:$J,2,0),"")),IFERROR(VLOOKUP($B837,INSUMOS!$A:$D,2,0),IFERROR(VLOOKUP($B837,#REF!,2,0),"")))</f>
        <v>CIMENTO PORTLAND COMPOSTO CP II-32</v>
      </c>
      <c r="E837" s="283" t="str">
        <f>IF($B837="",IFERROR(VLOOKUP($A837,SERVIÇOS!$A:$F,3,0),IFERROR(VLOOKUP($A837,$C:$J,3,0),"")),IFERROR(VLOOKUP($B837,INSUMOS!$A:$D,3,0),IFERROR(VLOOKUP($B837,#REF!,5,0),"")))</f>
        <v xml:space="preserve">KG    </v>
      </c>
      <c r="F837" s="284">
        <v>150</v>
      </c>
      <c r="G837" s="285">
        <f>IF($B837="",IFERROR(VLOOKUP($A837,SERVIÇOS!$A:$F,6,0),IFERROR(VLOOKUP($A837,$C:$J,8,0),"")),IFERROR(VLOOKUP($B837,INSUMOS!$A:$D,4,0),IFERROR(VLOOKUP($B837,#REF!,9,0),"")))</f>
        <v>0.6</v>
      </c>
      <c r="H837" s="286">
        <f>ROUND(IF($B837="",IFERROR(VLOOKUP($A837,SERVIÇOS!$A:$F,4,0),IFERROR(VLOOKUP($A837,$C:$J,6,0),)),IFERROR(VLOOKUP($B837,INSUMOS!$A:$D,4,0),IFERROR(VLOOKUP($B837,#REF!,9,0),)))*$F837,2)</f>
        <v>90</v>
      </c>
      <c r="I837" s="286">
        <f>ROUND(IF($B837="",IFERROR(VLOOKUP($A837,SERVIÇOS!$A:$F,5,0),IFERROR(VLOOKUP($A837,$C:$J,7,0),)),0)*$F837,2)</f>
        <v>0</v>
      </c>
      <c r="J837" s="287">
        <f t="shared" si="27"/>
        <v>90</v>
      </c>
      <c r="K837" s="288"/>
    </row>
    <row r="838" spans="1:13" ht="30">
      <c r="A838" s="279"/>
      <c r="B838" s="280">
        <v>4718</v>
      </c>
      <c r="C838" s="281"/>
      <c r="D838" s="282" t="str">
        <f>IF($B838="",IFERROR(VLOOKUP($A838,SERVIÇOS!$A:$F,2,0),IFERROR(VLOOKUP($A838,$C:$J,2,0),"")),IFERROR(VLOOKUP($B838,INSUMOS!$A:$D,2,0),IFERROR(VLOOKUP($B838,#REF!,2,0),"")))</f>
        <v>PEDRA BRITADA N. 2 (19 A 38 MM) POSTO PEDREIRA/FORNECEDOR, SEM FRETE</v>
      </c>
      <c r="E838" s="283" t="str">
        <f>IF($B838="",IFERROR(VLOOKUP($A838,SERVIÇOS!$A:$F,3,0),IFERROR(VLOOKUP($A838,$C:$J,3,0),"")),IFERROR(VLOOKUP($B838,INSUMOS!$A:$D,3,0),IFERROR(VLOOKUP($B838,#REF!,5,0),"")))</f>
        <v xml:space="preserve">M3    </v>
      </c>
      <c r="F838" s="284">
        <v>0.98</v>
      </c>
      <c r="G838" s="285">
        <f>IF($B838="",IFERROR(VLOOKUP($A838,SERVIÇOS!$A:$F,6,0),IFERROR(VLOOKUP($A838,$C:$J,8,0),"")),IFERROR(VLOOKUP($B838,INSUMOS!$A:$D,4,0),IFERROR(VLOOKUP($B838,#REF!,9,0),"")))</f>
        <v>54.44</v>
      </c>
      <c r="H838" s="286">
        <f>ROUND(IF($B838="",IFERROR(VLOOKUP($A838,SERVIÇOS!$A:$F,4,0),IFERROR(VLOOKUP($A838,$C:$J,6,0),)),IFERROR(VLOOKUP($B838,INSUMOS!$A:$D,4,0),IFERROR(VLOOKUP($B838,#REF!,9,0),)))*$F838,2)</f>
        <v>53.35</v>
      </c>
      <c r="I838" s="286">
        <f>ROUND(IF($B838="",IFERROR(VLOOKUP($A838,SERVIÇOS!$A:$F,5,0),IFERROR(VLOOKUP($A838,$C:$J,7,0),)),0)*$F838,2)</f>
        <v>0</v>
      </c>
      <c r="J838" s="287">
        <f t="shared" si="27"/>
        <v>53.35</v>
      </c>
      <c r="K838" s="288"/>
    </row>
    <row r="839" spans="1:13" s="3" customFormat="1" ht="31.5">
      <c r="A839" s="271"/>
      <c r="B839" s="271"/>
      <c r="C839" s="272" t="s">
        <v>629</v>
      </c>
      <c r="D839" s="273" t="s">
        <v>859</v>
      </c>
      <c r="E839" s="274" t="s">
        <v>709</v>
      </c>
      <c r="F839" s="275"/>
      <c r="G839" s="276"/>
      <c r="H839" s="277">
        <f>ROUND(SUM(H840:H844),2)</f>
        <v>266.12</v>
      </c>
      <c r="I839" s="277">
        <f>ROUND(SUM(I840:I844),2)</f>
        <v>99.67</v>
      </c>
      <c r="J839" s="277">
        <f t="shared" si="27"/>
        <v>365.79</v>
      </c>
      <c r="K839" s="290"/>
    </row>
    <row r="840" spans="1:13">
      <c r="A840" s="279" t="s">
        <v>852</v>
      </c>
      <c r="B840" s="280"/>
      <c r="C840" s="281"/>
      <c r="D840" s="282" t="str">
        <f>IF($B840="",IFERROR(VLOOKUP($A840,SERVIÇOS!$A:$F,2,0),IFERROR(VLOOKUP($A840,$C:$J,2,0),"")),IFERROR(VLOOKUP($B840,INSUMOS!$A:$D,2,0),IFERROR(VLOOKUP($B840,#REF!,2,0),"")))</f>
        <v>ESCAVACAO MANUAL EM SOLO-PROF. ATE 1,50 M</v>
      </c>
      <c r="E840" s="283" t="str">
        <f>IF($B840="",IFERROR(VLOOKUP($A840,SERVIÇOS!$A:$F,3,0),IFERROR(VLOOKUP($A840,$C:$J,3,0),"")),IFERROR(VLOOKUP($B840,INSUMOS!$A:$D,3,0),IFERROR(VLOOKUP($B840,#REF!,5,0),"")))</f>
        <v>M3</v>
      </c>
      <c r="F840" s="284">
        <v>0.3</v>
      </c>
      <c r="G840" s="285">
        <f>IF($B840="",IFERROR(VLOOKUP($A840,SERVIÇOS!$A:$F,6,0),IFERROR(VLOOKUP($A840,$C:$J,8,0),"")),IFERROR(VLOOKUP($B840,INSUMOS!$A:$D,4,0),IFERROR(VLOOKUP($B840,#REF!,9,0),"")))</f>
        <v>39.56</v>
      </c>
      <c r="H840" s="286">
        <f>ROUND(IF($B840="",IFERROR(VLOOKUP($A840,SERVIÇOS!$A:$F,4,0),IFERROR(VLOOKUP($A840,$C:$J,6,0),)),IFERROR(VLOOKUP($B840,INSUMOS!$A:$D,4,0),IFERROR(VLOOKUP($B840,#REF!,9,0),)))*$F840,2)</f>
        <v>3.91</v>
      </c>
      <c r="I840" s="286">
        <f>ROUND(IF($B840="",IFERROR(VLOOKUP($A840,SERVIÇOS!$A:$F,5,0),IFERROR(VLOOKUP($A840,$C:$J,7,0),)),0)*$F840,2)</f>
        <v>7.96</v>
      </c>
      <c r="J840" s="287">
        <f t="shared" si="27"/>
        <v>11.870000000000001</v>
      </c>
      <c r="K840" s="288"/>
    </row>
    <row r="841" spans="1:13" ht="30">
      <c r="A841" s="279" t="s">
        <v>853</v>
      </c>
      <c r="B841" s="280"/>
      <c r="C841" s="281"/>
      <c r="D841" s="282" t="str">
        <f>IF($B841="",IFERROR(VLOOKUP($A841,SERVIÇOS!$A:$F,2,0),IFERROR(VLOOKUP($A841,$C:$J,2,0),"")),IFERROR(VLOOKUP($B841,INSUMOS!$A:$D,2,0),IFERROR(VLOOKUP($B841,#REF!,2,0),"")))</f>
        <v>CONTRAPISO/LASTRO DE CONCRETO NAO-ESTRUTURAL, E=5CM, PREPARO COMBETONEIRA</v>
      </c>
      <c r="E841" s="283" t="str">
        <f>IF($B841="",IFERROR(VLOOKUP($A841,SERVIÇOS!$A:$F,3,0),IFERROR(VLOOKUP($A841,$C:$J,3,0),"")),IFERROR(VLOOKUP($B841,INSUMOS!$A:$D,3,0),IFERROR(VLOOKUP($B841,#REF!,5,0),"")))</f>
        <v>M2</v>
      </c>
      <c r="F841" s="284">
        <v>0.25</v>
      </c>
      <c r="G841" s="285">
        <f>IF($B841="",IFERROR(VLOOKUP($A841,SERVIÇOS!$A:$F,6,0),IFERROR(VLOOKUP($A841,$C:$J,8,0),"")),IFERROR(VLOOKUP($B841,INSUMOS!$A:$D,4,0),IFERROR(VLOOKUP($B841,#REF!,9,0),"")))</f>
        <v>38.04</v>
      </c>
      <c r="H841" s="286">
        <f>ROUND(IF($B841="",IFERROR(VLOOKUP($A841,SERVIÇOS!$A:$F,4,0),IFERROR(VLOOKUP($A841,$C:$J,6,0),)),IFERROR(VLOOKUP($B841,INSUMOS!$A:$D,4,0),IFERROR(VLOOKUP($B841,#REF!,9,0),)))*$F841,2)</f>
        <v>4.55</v>
      </c>
      <c r="I841" s="286">
        <f>ROUND(IF($B841="",IFERROR(VLOOKUP($A841,SERVIÇOS!$A:$F,5,0),IFERROR(VLOOKUP($A841,$C:$J,7,0),)),0)*$F841,2)</f>
        <v>4.96</v>
      </c>
      <c r="J841" s="287">
        <f t="shared" si="27"/>
        <v>9.51</v>
      </c>
      <c r="K841" s="288"/>
    </row>
    <row r="842" spans="1:13" ht="45">
      <c r="A842" s="279">
        <v>101159</v>
      </c>
      <c r="B842" s="280"/>
      <c r="C842" s="281"/>
      <c r="D842" s="282" t="str">
        <f>IF($B842="",IFERROR(VLOOKUP($A842,SERVIÇOS!$A:$F,2,0),IFERROR(VLOOKUP($A842,$C:$J,2,0),"")),IFERROR(VLOOKUP($B842,INSUMOS!$A:$D,2,0),IFERROR(VLOOKUP($B842,#REF!,2,0),"")))</f>
        <v>ALVENARIA DE VEDAÇÃO DE BLOCOS CERÂMICOS MACIÇOS DE 5X10X20CM (ESPESSURA 10CM) E ARGAMASSA DE ASSENTAMENTO COM PREPARO EM BETONEIRA. AF_05/2020</v>
      </c>
      <c r="E842" s="283" t="str">
        <f>IF($B842="",IFERROR(VLOOKUP($A842,SERVIÇOS!$A:$F,3,0),IFERROR(VLOOKUP($A842,$C:$J,3,0),"")),IFERROR(VLOOKUP($B842,INSUMOS!$A:$D,3,0),IFERROR(VLOOKUP($B842,#REF!,5,0),"")))</f>
        <v>M2</v>
      </c>
      <c r="F842" s="284">
        <v>1.3</v>
      </c>
      <c r="G842" s="285">
        <f>IF($B842="",IFERROR(VLOOKUP($A842,SERVIÇOS!$A:$F,6,0),IFERROR(VLOOKUP($A842,$C:$J,8,0),"")),IFERROR(VLOOKUP($B842,INSUMOS!$A:$D,4,0),IFERROR(VLOOKUP($B842,#REF!,9,0),"")))</f>
        <v>129.62</v>
      </c>
      <c r="H842" s="286">
        <f>ROUND(IF($B842="",IFERROR(VLOOKUP($A842,SERVIÇOS!$A:$F,4,0),IFERROR(VLOOKUP($A842,$C:$J,6,0),)),IFERROR(VLOOKUP($B842,INSUMOS!$A:$D,4,0),IFERROR(VLOOKUP($B842,#REF!,9,0),)))*$F842,2)</f>
        <v>102.21</v>
      </c>
      <c r="I842" s="286">
        <f>ROUND(IF($B842="",IFERROR(VLOOKUP($A842,SERVIÇOS!$A:$F,5,0),IFERROR(VLOOKUP($A842,$C:$J,7,0),)),0)*$F842,2)</f>
        <v>66.3</v>
      </c>
      <c r="J842" s="287">
        <f t="shared" si="27"/>
        <v>168.51</v>
      </c>
      <c r="K842" s="288"/>
      <c r="M842" s="455" t="s">
        <v>4131</v>
      </c>
    </row>
    <row r="843" spans="1:13" ht="30">
      <c r="A843" s="279"/>
      <c r="B843" s="280">
        <v>41619</v>
      </c>
      <c r="C843" s="281"/>
      <c r="D843" s="282" t="str">
        <f>IF($B843="",IFERROR(VLOOKUP($A843,SERVIÇOS!$A:$F,2,0),IFERROR(VLOOKUP($A843,$C:$J,2,0),"")),IFERROR(VLOOKUP($B843,INSUMOS!$A:$D,2,0),IFERROR(VLOOKUP($B843,#REF!,2,0),"")))</f>
        <v>TAMPA DE CONCRETO ARMADO PARA POCO, COM  FURO E TAMPINHA, D = *0,90* M, E = 0,05 M</v>
      </c>
      <c r="E843" s="283" t="str">
        <f>IF($B843="",IFERROR(VLOOKUP($A843,SERVIÇOS!$A:$F,3,0),IFERROR(VLOOKUP($A843,$C:$J,3,0),"")),IFERROR(VLOOKUP($B843,INSUMOS!$A:$D,3,0),IFERROR(VLOOKUP($B843,#REF!,5,0),"")))</f>
        <v xml:space="preserve">UN    </v>
      </c>
      <c r="F843" s="284">
        <v>1.7777777777777799</v>
      </c>
      <c r="G843" s="285">
        <f>IF($B843="",IFERROR(VLOOKUP($A843,SERVIÇOS!$A:$F,6,0),IFERROR(VLOOKUP($A843,$C:$J,8,0),"")),IFERROR(VLOOKUP($B843,INSUMOS!$A:$D,4,0),IFERROR(VLOOKUP($B843,#REF!,9,0),"")))</f>
        <v>79.19</v>
      </c>
      <c r="H843" s="286">
        <f>ROUND(IF($B843="",IFERROR(VLOOKUP($A843,SERVIÇOS!$A:$F,4,0),IFERROR(VLOOKUP($A843,$C:$J,6,0),)),IFERROR(VLOOKUP($B843,INSUMOS!$A:$D,4,0),IFERROR(VLOOKUP($B843,#REF!,9,0),)))*$F843,2)</f>
        <v>140.78</v>
      </c>
      <c r="I843" s="286">
        <f>ROUND(IF($B843="",IFERROR(VLOOKUP($A843,SERVIÇOS!$A:$F,5,0),IFERROR(VLOOKUP($A843,$C:$J,7,0),)),0)*$F843,2)</f>
        <v>0</v>
      </c>
      <c r="J843" s="287">
        <f t="shared" si="27"/>
        <v>140.78</v>
      </c>
      <c r="K843" s="288"/>
      <c r="M843" s="455" t="s">
        <v>4131</v>
      </c>
    </row>
    <row r="844" spans="1:13" ht="30">
      <c r="A844" s="279" t="s">
        <v>282</v>
      </c>
      <c r="B844" s="280"/>
      <c r="C844" s="281"/>
      <c r="D844" s="282" t="str">
        <f>IF($B844="",IFERROR(VLOOKUP($A844,SERVIÇOS!$A:$F,2,0),IFERROR(VLOOKUP($A844,$C:$J,2,0),"")),IFERROR(VLOOKUP($B844,INSUMOS!$A:$D,2,0),IFERROR(VLOOKUP($B844,#REF!,2,0),"")))</f>
        <v>EMBOCO PAULISTA (MASSA UNICA) TRACO 1:2:8 (CIMENTO, CAL E AREIA MEDIA), ESPESSURA 2,0CM, PREPARO MANUAL DA ARGAMASSA</v>
      </c>
      <c r="E844" s="283" t="str">
        <f>IF($B844="",IFERROR(VLOOKUP($A844,SERVIÇOS!$A:$F,3,0),IFERROR(VLOOKUP($A844,$C:$J,3,0),"")),IFERROR(VLOOKUP($B844,INSUMOS!$A:$D,3,0),IFERROR(VLOOKUP($B844,#REF!,5,0),"")))</f>
        <v>M2</v>
      </c>
      <c r="F844" s="284">
        <v>1</v>
      </c>
      <c r="G844" s="285">
        <f>IF($B844="",IFERROR(VLOOKUP($A844,SERVIÇOS!$A:$F,6,0),IFERROR(VLOOKUP($A844,$C:$J,8,0),"")),IFERROR(VLOOKUP($B844,INSUMOS!$A:$D,4,0),IFERROR(VLOOKUP($B844,#REF!,9,0),"")))</f>
        <v>35.119999999999997</v>
      </c>
      <c r="H844" s="286">
        <f>ROUND(IF($B844="",IFERROR(VLOOKUP($A844,SERVIÇOS!$A:$F,4,0),IFERROR(VLOOKUP($A844,$C:$J,6,0),)),IFERROR(VLOOKUP($B844,INSUMOS!$A:$D,4,0),IFERROR(VLOOKUP($B844,#REF!,9,0),)))*$F844,2)</f>
        <v>14.67</v>
      </c>
      <c r="I844" s="286">
        <f>ROUND(IF($B844="",IFERROR(VLOOKUP($A844,SERVIÇOS!$A:$F,5,0),IFERROR(VLOOKUP($A844,$C:$J,7,0),)),0)*$F844,2)</f>
        <v>20.45</v>
      </c>
      <c r="J844" s="287">
        <f t="shared" si="27"/>
        <v>35.119999999999997</v>
      </c>
      <c r="K844" s="288"/>
    </row>
    <row r="845" spans="1:13" ht="31.5">
      <c r="A845" s="271"/>
      <c r="B845" s="271"/>
      <c r="C845" s="272" t="s">
        <v>631</v>
      </c>
      <c r="D845" s="273" t="s">
        <v>860</v>
      </c>
      <c r="E845" s="274" t="s">
        <v>709</v>
      </c>
      <c r="F845" s="275"/>
      <c r="G845" s="276"/>
      <c r="H845" s="277">
        <f>ROUND(SUM(H846:H850),2)</f>
        <v>383.3</v>
      </c>
      <c r="I845" s="277">
        <f>ROUND(SUM(I846:I850),2)</f>
        <v>145.53</v>
      </c>
      <c r="J845" s="277">
        <f t="shared" si="27"/>
        <v>528.83000000000004</v>
      </c>
      <c r="K845" s="290"/>
    </row>
    <row r="846" spans="1:13">
      <c r="A846" s="279" t="s">
        <v>852</v>
      </c>
      <c r="B846" s="280"/>
      <c r="C846" s="281"/>
      <c r="D846" s="282" t="str">
        <f>IF($B846="",IFERROR(VLOOKUP($A846,SERVIÇOS!$A:$F,2,0),IFERROR(VLOOKUP($A846,$C:$J,2,0),"")),IFERROR(VLOOKUP($B846,INSUMOS!$A:$D,2,0),IFERROR(VLOOKUP($B846,#REF!,2,0),"")))</f>
        <v>ESCAVACAO MANUAL EM SOLO-PROF. ATE 1,50 M</v>
      </c>
      <c r="E846" s="283" t="str">
        <f>IF($B846="",IFERROR(VLOOKUP($A846,SERVIÇOS!$A:$F,3,0),IFERROR(VLOOKUP($A846,$C:$J,3,0),"")),IFERROR(VLOOKUP($B846,INSUMOS!$A:$D,3,0),IFERROR(VLOOKUP($B846,#REF!,5,0),"")))</f>
        <v>M3</v>
      </c>
      <c r="F846" s="284">
        <v>0.45500000000000002</v>
      </c>
      <c r="G846" s="285">
        <f>IF($B846="",IFERROR(VLOOKUP($A846,SERVIÇOS!$A:$F,6,0),IFERROR(VLOOKUP($A846,$C:$J,8,0),"")),IFERROR(VLOOKUP($B846,INSUMOS!$A:$D,4,0),IFERROR(VLOOKUP($B846,#REF!,9,0),"")))</f>
        <v>39.56</v>
      </c>
      <c r="H846" s="286">
        <f>ROUND(IF($B846="",IFERROR(VLOOKUP($A846,SERVIÇOS!$A:$F,4,0),IFERROR(VLOOKUP($A846,$C:$J,6,0),)),IFERROR(VLOOKUP($B846,INSUMOS!$A:$D,4,0),IFERROR(VLOOKUP($B846,#REF!,9,0),)))*$F846,2)</f>
        <v>5.93</v>
      </c>
      <c r="I846" s="286">
        <f>ROUND(IF($B846="",IFERROR(VLOOKUP($A846,SERVIÇOS!$A:$F,5,0),IFERROR(VLOOKUP($A846,$C:$J,7,0),)),0)*$F846,2)</f>
        <v>12.07</v>
      </c>
      <c r="J846" s="287">
        <f t="shared" si="27"/>
        <v>18</v>
      </c>
      <c r="K846" s="288"/>
    </row>
    <row r="847" spans="1:13" ht="30">
      <c r="A847" s="279" t="s">
        <v>853</v>
      </c>
      <c r="B847" s="280"/>
      <c r="C847" s="281"/>
      <c r="D847" s="282" t="str">
        <f>IF($B847="",IFERROR(VLOOKUP($A847,SERVIÇOS!$A:$F,2,0),IFERROR(VLOOKUP($A847,$C:$J,2,0),"")),IFERROR(VLOOKUP($B847,INSUMOS!$A:$D,2,0),IFERROR(VLOOKUP($B847,#REF!,2,0),"")))</f>
        <v>CONTRAPISO/LASTRO DE CONCRETO NAO-ESTRUTURAL, E=5CM, PREPARO COMBETONEIRA</v>
      </c>
      <c r="E847" s="283" t="str">
        <f>IF($B847="",IFERROR(VLOOKUP($A847,SERVIÇOS!$A:$F,3,0),IFERROR(VLOOKUP($A847,$C:$J,3,0),"")),IFERROR(VLOOKUP($B847,INSUMOS!$A:$D,3,0),IFERROR(VLOOKUP($B847,#REF!,5,0),"")))</f>
        <v>M2</v>
      </c>
      <c r="F847" s="284">
        <v>0.4</v>
      </c>
      <c r="G847" s="285">
        <f>IF($B847="",IFERROR(VLOOKUP($A847,SERVIÇOS!$A:$F,6,0),IFERROR(VLOOKUP($A847,$C:$J,8,0),"")),IFERROR(VLOOKUP($B847,INSUMOS!$A:$D,4,0),IFERROR(VLOOKUP($B847,#REF!,9,0),"")))</f>
        <v>38.04</v>
      </c>
      <c r="H847" s="286">
        <f>ROUND(IF($B847="",IFERROR(VLOOKUP($A847,SERVIÇOS!$A:$F,4,0),IFERROR(VLOOKUP($A847,$C:$J,6,0),)),IFERROR(VLOOKUP($B847,INSUMOS!$A:$D,4,0),IFERROR(VLOOKUP($B847,#REF!,9,0),)))*$F847,2)</f>
        <v>7.28</v>
      </c>
      <c r="I847" s="286">
        <f>ROUND(IF($B847="",IFERROR(VLOOKUP($A847,SERVIÇOS!$A:$F,5,0),IFERROR(VLOOKUP($A847,$C:$J,7,0),)),0)*$F847,2)</f>
        <v>7.93</v>
      </c>
      <c r="J847" s="287">
        <f t="shared" si="27"/>
        <v>15.21</v>
      </c>
      <c r="K847" s="288"/>
    </row>
    <row r="848" spans="1:13" ht="45">
      <c r="A848" s="279">
        <v>101159</v>
      </c>
      <c r="B848" s="280"/>
      <c r="C848" s="281"/>
      <c r="D848" s="282" t="str">
        <f>IF($B848="",IFERROR(VLOOKUP($A848,SERVIÇOS!$A:$F,2,0),IFERROR(VLOOKUP($A848,$C:$J,2,0),"")),IFERROR(VLOOKUP($B848,INSUMOS!$A:$D,2,0),IFERROR(VLOOKUP($B848,#REF!,2,0),"")))</f>
        <v>ALVENARIA DE VEDAÇÃO DE BLOCOS CERÂMICOS MACIÇOS DE 5X10X20CM (ESPESSURA 10CM) E ARGAMASSA DE ASSENTAMENTO COM PREPARO EM BETONEIRA. AF_05/2020</v>
      </c>
      <c r="E848" s="283" t="str">
        <f>IF($B848="",IFERROR(VLOOKUP($A848,SERVIÇOS!$A:$F,3,0),IFERROR(VLOOKUP($A848,$C:$J,3,0),"")),IFERROR(VLOOKUP($B848,INSUMOS!$A:$D,3,0),IFERROR(VLOOKUP($B848,#REF!,5,0),"")))</f>
        <v>M2</v>
      </c>
      <c r="F848" s="284">
        <v>1.9</v>
      </c>
      <c r="G848" s="285">
        <f>IF($B848="",IFERROR(VLOOKUP($A848,SERVIÇOS!$A:$F,6,0),IFERROR(VLOOKUP($A848,$C:$J,8,0),"")),IFERROR(VLOOKUP($B848,INSUMOS!$A:$D,4,0),IFERROR(VLOOKUP($B848,#REF!,9,0),"")))</f>
        <v>129.62</v>
      </c>
      <c r="H848" s="286">
        <f>ROUND(IF($B848="",IFERROR(VLOOKUP($A848,SERVIÇOS!$A:$F,4,0),IFERROR(VLOOKUP($A848,$C:$J,6,0),)),IFERROR(VLOOKUP($B848,INSUMOS!$A:$D,4,0),IFERROR(VLOOKUP($B848,#REF!,9,0),)))*$F848,2)</f>
        <v>149.38</v>
      </c>
      <c r="I848" s="286">
        <f>ROUND(IF($B848="",IFERROR(VLOOKUP($A848,SERVIÇOS!$A:$F,5,0),IFERROR(VLOOKUP($A848,$C:$J,7,0),)),0)*$F848,2)</f>
        <v>96.9</v>
      </c>
      <c r="J848" s="287">
        <f t="shared" si="27"/>
        <v>246.28</v>
      </c>
      <c r="K848" s="288"/>
      <c r="M848" s="455" t="s">
        <v>4131</v>
      </c>
    </row>
    <row r="849" spans="1:13" ht="30">
      <c r="A849" s="279"/>
      <c r="B849" s="280">
        <v>41619</v>
      </c>
      <c r="C849" s="281"/>
      <c r="D849" s="282" t="str">
        <f>IF($B849="",IFERROR(VLOOKUP($A849,SERVIÇOS!$A:$F,2,0),IFERROR(VLOOKUP($A849,$C:$J,2,0),"")),IFERROR(VLOOKUP($B849,INSUMOS!$A:$D,2,0),IFERROR(VLOOKUP($B849,#REF!,2,0),"")))</f>
        <v>TAMPA DE CONCRETO ARMADO PARA POCO, COM  FURO E TAMPINHA, D = *0,90* M, E = 0,05 M</v>
      </c>
      <c r="E849" s="283" t="str">
        <f>IF($B849="",IFERROR(VLOOKUP($A849,SERVIÇOS!$A:$F,3,0),IFERROR(VLOOKUP($A849,$C:$J,3,0),"")),IFERROR(VLOOKUP($B849,INSUMOS!$A:$D,3,0),IFERROR(VLOOKUP($B849,#REF!,5,0),"")))</f>
        <v xml:space="preserve">UN    </v>
      </c>
      <c r="F849" s="284">
        <v>2.5277777777777799</v>
      </c>
      <c r="G849" s="285">
        <f>IF($B849="",IFERROR(VLOOKUP($A849,SERVIÇOS!$A:$F,6,0),IFERROR(VLOOKUP($A849,$C:$J,8,0),"")),IFERROR(VLOOKUP($B849,INSUMOS!$A:$D,4,0),IFERROR(VLOOKUP($B849,#REF!,9,0),"")))</f>
        <v>79.19</v>
      </c>
      <c r="H849" s="286">
        <f>ROUND(IF($B849="",IFERROR(VLOOKUP($A849,SERVIÇOS!$A:$F,4,0),IFERROR(VLOOKUP($A849,$C:$J,6,0),)),IFERROR(VLOOKUP($B849,INSUMOS!$A:$D,4,0),IFERROR(VLOOKUP($B849,#REF!,9,0),)))*$F849,2)</f>
        <v>200.17</v>
      </c>
      <c r="I849" s="286">
        <f>ROUND(IF($B849="",IFERROR(VLOOKUP($A849,SERVIÇOS!$A:$F,5,0),IFERROR(VLOOKUP($A849,$C:$J,7,0),)),0)*$F849,2)</f>
        <v>0</v>
      </c>
      <c r="J849" s="287">
        <f t="shared" si="27"/>
        <v>200.17</v>
      </c>
      <c r="K849" s="288"/>
      <c r="M849" s="455" t="s">
        <v>4131</v>
      </c>
    </row>
    <row r="850" spans="1:13" ht="30">
      <c r="A850" s="279" t="s">
        <v>282</v>
      </c>
      <c r="B850" s="280"/>
      <c r="C850" s="281"/>
      <c r="D850" s="282" t="str">
        <f>IF($B850="",IFERROR(VLOOKUP($A850,SERVIÇOS!$A:$F,2,0),IFERROR(VLOOKUP($A850,$C:$J,2,0),"")),IFERROR(VLOOKUP($B850,INSUMOS!$A:$D,2,0),IFERROR(VLOOKUP($B850,#REF!,2,0),"")))</f>
        <v>EMBOCO PAULISTA (MASSA UNICA) TRACO 1:2:8 (CIMENTO, CAL E AREIA MEDIA), ESPESSURA 2,0CM, PREPARO MANUAL DA ARGAMASSA</v>
      </c>
      <c r="E850" s="283" t="str">
        <f>IF($B850="",IFERROR(VLOOKUP($A850,SERVIÇOS!$A:$F,3,0),IFERROR(VLOOKUP($A850,$C:$J,3,0),"")),IFERROR(VLOOKUP($B850,INSUMOS!$A:$D,3,0),IFERROR(VLOOKUP($B850,#REF!,5,0),"")))</f>
        <v>M2</v>
      </c>
      <c r="F850" s="284">
        <v>1.4</v>
      </c>
      <c r="G850" s="285">
        <f>IF($B850="",IFERROR(VLOOKUP($A850,SERVIÇOS!$A:$F,6,0),IFERROR(VLOOKUP($A850,$C:$J,8,0),"")),IFERROR(VLOOKUP($B850,INSUMOS!$A:$D,4,0),IFERROR(VLOOKUP($B850,#REF!,9,0),"")))</f>
        <v>35.119999999999997</v>
      </c>
      <c r="H850" s="286">
        <f>ROUND(IF($B850="",IFERROR(VLOOKUP($A850,SERVIÇOS!$A:$F,4,0),IFERROR(VLOOKUP($A850,$C:$J,6,0),)),IFERROR(VLOOKUP($B850,INSUMOS!$A:$D,4,0),IFERROR(VLOOKUP($B850,#REF!,9,0),)))*$F850,2)</f>
        <v>20.54</v>
      </c>
      <c r="I850" s="286">
        <f>ROUND(IF($B850="",IFERROR(VLOOKUP($A850,SERVIÇOS!$A:$F,5,0),IFERROR(VLOOKUP($A850,$C:$J,7,0),)),0)*$F850,2)</f>
        <v>28.63</v>
      </c>
      <c r="J850" s="287">
        <f t="shared" si="27"/>
        <v>49.17</v>
      </c>
      <c r="K850" s="288"/>
    </row>
    <row r="851" spans="1:13" ht="31.5">
      <c r="A851" s="271"/>
      <c r="B851" s="271"/>
      <c r="C851" s="272" t="s">
        <v>317</v>
      </c>
      <c r="D851" s="273" t="s">
        <v>861</v>
      </c>
      <c r="E851" s="274" t="s">
        <v>704</v>
      </c>
      <c r="F851" s="275"/>
      <c r="G851" s="276"/>
      <c r="H851" s="277">
        <f>ROUND(SUM(H852:H855),2)</f>
        <v>70.08</v>
      </c>
      <c r="I851" s="277">
        <f>ROUND(SUM(I852:I855),2)</f>
        <v>23.09</v>
      </c>
      <c r="J851" s="277">
        <f t="shared" si="27"/>
        <v>93.17</v>
      </c>
      <c r="K851" s="290"/>
    </row>
    <row r="852" spans="1:13" s="455" customFormat="1">
      <c r="A852" s="279"/>
      <c r="B852" s="279" t="s">
        <v>11766</v>
      </c>
      <c r="C852" s="281"/>
      <c r="D852" s="282" t="str">
        <f>IF($B852="",IFERROR(VLOOKUP($A852,SERVIÇOS!$A:$F,2,0),IFERROR(VLOOKUP($A852,$C:$J,2,0),"")),IFERROR(VLOOKUP($B852,INSUMOS!$A:$D,2,0),IFERROR(VLOOKUP($B852,COTAÇÕES!$A:$I,2,0),"")))</f>
        <v>CANTONEIRA ALUMÍNIO ANODIZADO NATURAL, 1" X 1/8" - VARA COM 6M</v>
      </c>
      <c r="E852" s="283" t="str">
        <f>IF($B852="",IFERROR(VLOOKUP($A852,SERVIÇOS!$A:$F,3,0),IFERROR(VLOOKUP($A852,$C:$J,3,0),"")),IFERROR(VLOOKUP($B852,INSUMOS!$A:$D,3,0),IFERROR(VLOOKUP($B852,#REF!,5,0),"")))</f>
        <v/>
      </c>
      <c r="F852" s="284">
        <v>1</v>
      </c>
      <c r="G852" s="285">
        <f>IF($B852="",IFERROR(VLOOKUP($A852,SERVIÇOS!$A:$F,6,0),IFERROR(VLOOKUP($A852,$C:$J,8,0),"")),IFERROR(VLOOKUP($B852,INSUMOS!$A:$D,4,0),IFERROR(VLOOKUP($B852,COTAÇÕES!$A:$I,9,0),"")))</f>
        <v>56.990000000000009</v>
      </c>
      <c r="H852" s="286">
        <f>ROUND(IF($B852="",IFERROR(VLOOKUP($A852,SERVIÇOS!$A:$F,4,0),IFERROR(VLOOKUP($A852,$C:$J,6,0),)),IFERROR(VLOOKUP($B852,INSUMOS!$A:$D,4,0),IFERROR(VLOOKUP($B852,COTAÇÕES!$A:$I,9,0),)))*$F852,2)</f>
        <v>56.99</v>
      </c>
      <c r="I852" s="286">
        <f>ROUND(IF($B852="",IFERROR(VLOOKUP($A852,SERVIÇOS!$A:$F,5,0),IFERROR(VLOOKUP($A852,$C:$J,7,0),)),0)*$F852,2)</f>
        <v>0</v>
      </c>
      <c r="J852" s="287">
        <f t="shared" si="27"/>
        <v>56.99</v>
      </c>
      <c r="K852" s="288"/>
    </row>
    <row r="853" spans="1:13">
      <c r="A853" s="279">
        <v>88261</v>
      </c>
      <c r="B853" s="280"/>
      <c r="C853" s="281"/>
      <c r="D853" s="282" t="str">
        <f>IF($B853="",IFERROR(VLOOKUP($A853,SERVIÇOS!$A:$F,2,0),IFERROR(VLOOKUP($A853,$C:$J,2,0),"")),IFERROR(VLOOKUP($B853,INSUMOS!$A:$D,2,0),IFERROR(VLOOKUP($B853,#REF!,2,0),"")))</f>
        <v>CARPINTEIRO DE ESQUADRIA COM ENCARGOS COMPLEMENTARES</v>
      </c>
      <c r="E853" s="283" t="str">
        <f>IF($B853="",IFERROR(VLOOKUP($A853,SERVIÇOS!$A:$F,3,0),IFERROR(VLOOKUP($A853,$C:$J,3,0),"")),IFERROR(VLOOKUP($B853,INSUMOS!$A:$D,3,0),IFERROR(VLOOKUP($B853,#REF!,5,0),"")))</f>
        <v>H</v>
      </c>
      <c r="F853" s="284">
        <v>0.8</v>
      </c>
      <c r="G853" s="285">
        <f>IF($B853="",IFERROR(VLOOKUP($A853,SERVIÇOS!$A:$F,6,0),IFERROR(VLOOKUP($A853,$C:$J,8,0),"")),IFERROR(VLOOKUP($B853,INSUMOS!$A:$D,4,0),IFERROR(VLOOKUP($B853,#REF!,9,0),"")))</f>
        <v>22.12</v>
      </c>
      <c r="H853" s="286">
        <f>ROUND(IF($B853="",IFERROR(VLOOKUP($A853,SERVIÇOS!$A:$F,4,0),IFERROR(VLOOKUP($A853,$C:$J,6,0),)),IFERROR(VLOOKUP($B853,INSUMOS!$A:$D,4,0),IFERROR(VLOOKUP($B853,#REF!,9,0),)))*$F853,2)</f>
        <v>5.22</v>
      </c>
      <c r="I853" s="286">
        <f>ROUND(IF($B853="",IFERROR(VLOOKUP($A853,SERVIÇOS!$A:$F,5,0),IFERROR(VLOOKUP($A853,$C:$J,7,0),)),0)*$F853,2)</f>
        <v>12.48</v>
      </c>
      <c r="J853" s="287">
        <f t="shared" si="27"/>
        <v>17.7</v>
      </c>
      <c r="K853" s="288"/>
    </row>
    <row r="854" spans="1:13">
      <c r="A854" s="279">
        <v>88316</v>
      </c>
      <c r="B854" s="280"/>
      <c r="C854" s="281"/>
      <c r="D854" s="282" t="str">
        <f>IF($B854="",IFERROR(VLOOKUP($A854,SERVIÇOS!$A:$F,2,0),IFERROR(VLOOKUP($A854,$C:$J,2,0),"")),IFERROR(VLOOKUP($B854,INSUMOS!$A:$D,2,0),IFERROR(VLOOKUP($B854,#REF!,2,0),"")))</f>
        <v>SERVENTE COM ENCARGOS COMPLEMENTARES</v>
      </c>
      <c r="E854" s="283" t="str">
        <f>IF($B854="",IFERROR(VLOOKUP($A854,SERVIÇOS!$A:$F,3,0),IFERROR(VLOOKUP($A854,$C:$J,3,0),"")),IFERROR(VLOOKUP($B854,INSUMOS!$A:$D,3,0),IFERROR(VLOOKUP($B854,#REF!,5,0),"")))</f>
        <v>H</v>
      </c>
      <c r="F854" s="284">
        <v>0.8</v>
      </c>
      <c r="G854" s="285">
        <f>IF($B854="",IFERROR(VLOOKUP($A854,SERVIÇOS!$A:$F,6,0),IFERROR(VLOOKUP($A854,$C:$J,8,0),"")),IFERROR(VLOOKUP($B854,INSUMOS!$A:$D,4,0),IFERROR(VLOOKUP($B854,#REF!,9,0),"")))</f>
        <v>19.78</v>
      </c>
      <c r="H854" s="286">
        <f>ROUND(IF($B854="",IFERROR(VLOOKUP($A854,SERVIÇOS!$A:$F,4,0),IFERROR(VLOOKUP($A854,$C:$J,6,0),)),IFERROR(VLOOKUP($B854,INSUMOS!$A:$D,4,0),IFERROR(VLOOKUP($B854,#REF!,9,0),)))*$F854,2)</f>
        <v>5.22</v>
      </c>
      <c r="I854" s="286">
        <f>ROUND(IF($B854="",IFERROR(VLOOKUP($A854,SERVIÇOS!$A:$F,5,0),IFERROR(VLOOKUP($A854,$C:$J,7,0),)),0)*$F854,2)</f>
        <v>10.61</v>
      </c>
      <c r="J854" s="287">
        <f t="shared" si="27"/>
        <v>15.829999999999998</v>
      </c>
      <c r="K854" s="288"/>
    </row>
    <row r="855" spans="1:13" ht="30">
      <c r="A855" s="279"/>
      <c r="B855" s="280">
        <v>7170</v>
      </c>
      <c r="C855" s="281"/>
      <c r="D855" s="282" t="str">
        <f>IF($B855="",IFERROR(VLOOKUP($A855,SERVIÇOS!$A:$F,2,0),IFERROR(VLOOKUP($A855,$C:$J,2,0),"")),IFERROR(VLOOKUP($B855,INSUMOS!$A:$D,2,0),IFERROR(VLOOKUP($B855,#REF!,2,0),"")))</f>
        <v>TELA FACHADEIRA EM POLIETILENO, ROLO DE 3 X 100 M (L X C), COR BRANCA, SEM LOGOMARCA - PARA PROTECAO DE OBRAS</v>
      </c>
      <c r="E855" s="283" t="str">
        <f>IF($B855="",IFERROR(VLOOKUP($A855,SERVIÇOS!$A:$F,3,0),IFERROR(VLOOKUP($A855,$C:$J,3,0),"")),IFERROR(VLOOKUP($B855,INSUMOS!$A:$D,3,0),IFERROR(VLOOKUP($B855,#REF!,5,0),"")))</f>
        <v xml:space="preserve">M2    </v>
      </c>
      <c r="F855" s="284">
        <v>1.05</v>
      </c>
      <c r="G855" s="285">
        <f>IF($B855="",IFERROR(VLOOKUP($A855,SERVIÇOS!$A:$F,6,0),IFERROR(VLOOKUP($A855,$C:$J,8,0),"")),IFERROR(VLOOKUP($B855,INSUMOS!$A:$D,4,0),IFERROR(VLOOKUP($B855,#REF!,9,0),"")))</f>
        <v>2.52</v>
      </c>
      <c r="H855" s="286">
        <f>ROUND(IF($B855="",IFERROR(VLOOKUP($A855,SERVIÇOS!$A:$F,4,0),IFERROR(VLOOKUP($A855,$C:$J,6,0),)),IFERROR(VLOOKUP($B855,INSUMOS!$A:$D,4,0),IFERROR(VLOOKUP($B855,#REF!,9,0),)))*$F855,2)</f>
        <v>2.65</v>
      </c>
      <c r="I855" s="286">
        <f>ROUND(IF($B855="",IFERROR(VLOOKUP($A855,SERVIÇOS!$A:$F,5,0),IFERROR(VLOOKUP($A855,$C:$J,7,0),)),0)*$F855,2)</f>
        <v>0</v>
      </c>
      <c r="J855" s="287">
        <f t="shared" si="27"/>
        <v>2.65</v>
      </c>
      <c r="K855" s="288"/>
    </row>
    <row r="856" spans="1:13" s="455" customFormat="1" ht="31.5">
      <c r="A856" s="271"/>
      <c r="B856" s="271"/>
      <c r="C856" s="272" t="s">
        <v>11652</v>
      </c>
      <c r="D856" s="273" t="s">
        <v>11653</v>
      </c>
      <c r="E856" s="274" t="s">
        <v>704</v>
      </c>
      <c r="F856" s="275"/>
      <c r="G856" s="276"/>
      <c r="H856" s="277">
        <f>ROUND(SUM(H857:H857),2)</f>
        <v>379.99</v>
      </c>
      <c r="I856" s="277">
        <f>ROUND(SUM(I857:I857),2)</f>
        <v>0</v>
      </c>
      <c r="J856" s="277">
        <f t="shared" ref="J856:J861" si="28">H856+I856</f>
        <v>379.99</v>
      </c>
      <c r="K856" s="290"/>
      <c r="M856" s="455" t="s">
        <v>132</v>
      </c>
    </row>
    <row r="857" spans="1:13" s="455" customFormat="1" ht="30">
      <c r="A857" s="279"/>
      <c r="B857" s="280">
        <v>4813</v>
      </c>
      <c r="C857" s="281"/>
      <c r="D857" s="282" t="str">
        <f>IF($B857="",IFERROR(VLOOKUP($A857,SERVIÇOS!$A:$F,2,0),IFERROR(VLOOKUP($A857,$C:$J,2,0),"")),IFERROR(VLOOKUP($B857,INSUMOS!$A:$D,2,0),IFERROR(VLOOKUP($B857,#REF!,2,0),"")))</f>
        <v>PLACA DE OBRA (PARA CONSTRUCAO CIVIL) EM CHAPA GALVANIZADA *N. 22*, ADESIVADA, DE *2,4 X 1,2* M (SEM POSTES PARA FIXACAO)</v>
      </c>
      <c r="E857" s="283" t="str">
        <f>IF($B857="",IFERROR(VLOOKUP($A857,SERVIÇOS!$A:$F,3,0),IFERROR(VLOOKUP($A857,$C:$J,3,0),"")),IFERROR(VLOOKUP($B857,INSUMOS!$A:$D,3,0),IFERROR(VLOOKUP($B857,#REF!,5,0),"")))</f>
        <v xml:space="preserve">M2    </v>
      </c>
      <c r="F857" s="284">
        <v>1.3332999999999999</v>
      </c>
      <c r="G857" s="285">
        <f>IF($B857="",IFERROR(VLOOKUP($A857,SERVIÇOS!$A:$F,6,0),IFERROR(VLOOKUP($A857,$C:$J,8,0),"")),IFERROR(VLOOKUP($B857,INSUMOS!$A:$D,4,0),IFERROR(VLOOKUP($B857,#REF!,9,0),"")))</f>
        <v>285</v>
      </c>
      <c r="H857" s="286">
        <f>ROUND(IF($B857="",IFERROR(VLOOKUP($A857,SERVIÇOS!$A:$F,4,0),IFERROR(VLOOKUP($A857,$C:$J,6,0),)),IFERROR(VLOOKUP($B857,INSUMOS!$A:$D,4,0),IFERROR(VLOOKUP($B857,#REF!,9,0),)))*$F857,2)</f>
        <v>379.99</v>
      </c>
      <c r="I857" s="286">
        <f>ROUND(IF($B857="",IFERROR(VLOOKUP($A857,SERVIÇOS!$A:$F,5,0),IFERROR(VLOOKUP($A857,$C:$J,7,0),)),0)*$F857,2)</f>
        <v>0</v>
      </c>
      <c r="J857" s="287">
        <f t="shared" si="28"/>
        <v>379.99</v>
      </c>
      <c r="K857" s="288"/>
    </row>
    <row r="858" spans="1:13" s="455" customFormat="1" ht="31.5">
      <c r="A858" s="271"/>
      <c r="B858" s="271"/>
      <c r="C858" s="272" t="s">
        <v>11654</v>
      </c>
      <c r="D858" s="273" t="s">
        <v>3075</v>
      </c>
      <c r="E858" s="274" t="s">
        <v>704</v>
      </c>
      <c r="F858" s="275"/>
      <c r="G858" s="276"/>
      <c r="H858" s="277">
        <f>ROUND(SUM(H859:H861),2)</f>
        <v>10.43</v>
      </c>
      <c r="I858" s="277">
        <f>ROUND(SUM(I859:I861),2)</f>
        <v>2.41</v>
      </c>
      <c r="J858" s="277">
        <f t="shared" si="28"/>
        <v>12.84</v>
      </c>
      <c r="K858" s="290"/>
      <c r="M858" s="455" t="s">
        <v>132</v>
      </c>
    </row>
    <row r="859" spans="1:13" s="455" customFormat="1">
      <c r="A859" s="279">
        <v>88316</v>
      </c>
      <c r="B859" s="280"/>
      <c r="C859" s="281"/>
      <c r="D859" s="282" t="str">
        <f>IF($B859="",IFERROR(VLOOKUP($A859,SERVIÇOS!$A:$F,2,0),IFERROR(VLOOKUP($A859,$C:$J,2,0),"")),IFERROR(VLOOKUP($B859,INSUMOS!$A:$D,2,0),IFERROR(VLOOKUP($B859,#REF!,2,0),"")))</f>
        <v>SERVENTE COM ENCARGOS COMPLEMENTARES</v>
      </c>
      <c r="E859" s="283" t="str">
        <f>IF($B859="",IFERROR(VLOOKUP($A859,SERVIÇOS!$A:$F,3,0),IFERROR(VLOOKUP($A859,$C:$J,3,0),"")),IFERROR(VLOOKUP($B859,INSUMOS!$A:$D,3,0),IFERROR(VLOOKUP($B859,#REF!,5,0),"")))</f>
        <v>H</v>
      </c>
      <c r="F859" s="284">
        <v>0.15</v>
      </c>
      <c r="G859" s="285">
        <f>IF($B859="",IFERROR(VLOOKUP($A859,SERVIÇOS!$A:$F,6,0),IFERROR(VLOOKUP($A859,$C:$J,8,0),"")),IFERROR(VLOOKUP($B859,INSUMOS!$A:$D,4,0),IFERROR(VLOOKUP($B859,#REF!,9,0),"")))</f>
        <v>19.78</v>
      </c>
      <c r="H859" s="286">
        <f>ROUND(IF($B859="",IFERROR(VLOOKUP($A859,SERVIÇOS!$A:$F,4,0),IFERROR(VLOOKUP($A859,$C:$J,6,0),)),IFERROR(VLOOKUP($B859,INSUMOS!$A:$D,4,0),IFERROR(VLOOKUP($B859,#REF!,9,0),)))*$F859,2)</f>
        <v>0.98</v>
      </c>
      <c r="I859" s="286">
        <f>ROUND(IF($B859="",IFERROR(VLOOKUP($A859,SERVIÇOS!$A:$F,5,0),IFERROR(VLOOKUP($A859,$C:$J,7,0),)),0)*$F859,2)</f>
        <v>1.99</v>
      </c>
      <c r="J859" s="287">
        <f t="shared" si="28"/>
        <v>2.9699999999999998</v>
      </c>
      <c r="K859" s="288"/>
    </row>
    <row r="860" spans="1:13" s="455" customFormat="1">
      <c r="A860" s="279">
        <v>88441</v>
      </c>
      <c r="B860" s="280"/>
      <c r="C860" s="281"/>
      <c r="D860" s="282" t="str">
        <f>IF($B860="",IFERROR(VLOOKUP($A860,SERVIÇOS!$A:$F,2,0),IFERROR(VLOOKUP($A860,$C:$J,2,0),"")),IFERROR(VLOOKUP($B860,INSUMOS!$A:$D,2,0),IFERROR(VLOOKUP($B860,#REF!,2,0),"")))</f>
        <v>JARDINEIRO COM ENCARGOS COMPLEMENTARES</v>
      </c>
      <c r="E860" s="283" t="str">
        <f>IF($B860="",IFERROR(VLOOKUP($A860,SERVIÇOS!$A:$F,3,0),IFERROR(VLOOKUP($A860,$C:$J,3,0),"")),IFERROR(VLOOKUP($B860,INSUMOS!$A:$D,3,0),IFERROR(VLOOKUP($B860,#REF!,5,0),"")))</f>
        <v>H</v>
      </c>
      <c r="F860" s="284">
        <v>0.03</v>
      </c>
      <c r="G860" s="285">
        <f>IF($B860="",IFERROR(VLOOKUP($A860,SERVIÇOS!$A:$F,6,0),IFERROR(VLOOKUP($A860,$C:$J,8,0),"")),IFERROR(VLOOKUP($B860,INSUMOS!$A:$D,4,0),IFERROR(VLOOKUP($B860,#REF!,9,0),"")))</f>
        <v>20.6</v>
      </c>
      <c r="H860" s="286">
        <f>ROUND(IF($B860="",IFERROR(VLOOKUP($A860,SERVIÇOS!$A:$F,4,0),IFERROR(VLOOKUP($A860,$C:$J,6,0),)),IFERROR(VLOOKUP($B860,INSUMOS!$A:$D,4,0),IFERROR(VLOOKUP($B860,#REF!,9,0),)))*$F860,2)</f>
        <v>0.2</v>
      </c>
      <c r="I860" s="286">
        <f>ROUND(IF($B860="",IFERROR(VLOOKUP($A860,SERVIÇOS!$A:$F,5,0),IFERROR(VLOOKUP($A860,$C:$J,7,0),)),0)*$F860,2)</f>
        <v>0.42</v>
      </c>
      <c r="J860" s="287">
        <f t="shared" si="28"/>
        <v>0.62</v>
      </c>
      <c r="K860" s="288"/>
    </row>
    <row r="861" spans="1:13" s="455" customFormat="1" ht="30">
      <c r="A861" s="279"/>
      <c r="B861" s="280">
        <v>3322</v>
      </c>
      <c r="C861" s="281"/>
      <c r="D861" s="282" t="str">
        <f>IF($B861="",IFERROR(VLOOKUP($A861,SERVIÇOS!$A:$F,2,0),IFERROR(VLOOKUP($A861,$C:$J,2,0),"")),IFERROR(VLOOKUP($B861,INSUMOS!$A:$D,2,0),IFERROR(VLOOKUP($B861,#REF!,2,0),"")))</f>
        <v>GRAMA ESMERALDA OU SAO CARLOS OU CURITIBANA, EM PLACAS, SEM PLANTIO</v>
      </c>
      <c r="E861" s="283" t="str">
        <f>IF($B861="",IFERROR(VLOOKUP($A861,SERVIÇOS!$A:$F,3,0),IFERROR(VLOOKUP($A861,$C:$J,3,0),"")),IFERROR(VLOOKUP($B861,INSUMOS!$A:$D,3,0),IFERROR(VLOOKUP($B861,#REF!,5,0),"")))</f>
        <v xml:space="preserve">M2    </v>
      </c>
      <c r="F861" s="284">
        <v>1</v>
      </c>
      <c r="G861" s="285">
        <f>IF($B861="",IFERROR(VLOOKUP($A861,SERVIÇOS!$A:$F,6,0),IFERROR(VLOOKUP($A861,$C:$J,8,0),"")),IFERROR(VLOOKUP($B861,INSUMOS!$A:$D,4,0),IFERROR(VLOOKUP($B861,#REF!,9,0),"")))</f>
        <v>9.25</v>
      </c>
      <c r="H861" s="286">
        <f>ROUND(IF($B861="",IFERROR(VLOOKUP($A861,SERVIÇOS!$A:$F,4,0),IFERROR(VLOOKUP($A861,$C:$J,6,0),)),IFERROR(VLOOKUP($B861,INSUMOS!$A:$D,4,0),IFERROR(VLOOKUP($B861,#REF!,9,0),)))*$F861,2)</f>
        <v>9.25</v>
      </c>
      <c r="I861" s="286">
        <f>ROUND(IF($B861="",IFERROR(VLOOKUP($A861,SERVIÇOS!$A:$F,5,0),IFERROR(VLOOKUP($A861,$C:$J,7,0),)),0)*$F861,2)</f>
        <v>0</v>
      </c>
      <c r="J861" s="287">
        <f t="shared" si="28"/>
        <v>9.25</v>
      </c>
      <c r="K861" s="288"/>
    </row>
    <row r="862" spans="1:13" s="455" customFormat="1" ht="31.5">
      <c r="A862" s="271"/>
      <c r="B862" s="271"/>
      <c r="C862" s="272" t="s">
        <v>11655</v>
      </c>
      <c r="D862" s="273" t="s">
        <v>11656</v>
      </c>
      <c r="E862" s="274" t="s">
        <v>704</v>
      </c>
      <c r="F862" s="275"/>
      <c r="G862" s="276"/>
      <c r="H862" s="277">
        <f>ROUND(SUM(H863:H866),2)</f>
        <v>519.41999999999996</v>
      </c>
      <c r="I862" s="277">
        <f>ROUND(SUM(I863:I866),2)</f>
        <v>43.22</v>
      </c>
      <c r="J862" s="277">
        <f t="shared" ref="J862:J863" si="29">H862+I862</f>
        <v>562.64</v>
      </c>
      <c r="K862" s="290"/>
      <c r="M862" s="455" t="s">
        <v>132</v>
      </c>
    </row>
    <row r="863" spans="1:13" s="455" customFormat="1">
      <c r="A863" s="279"/>
      <c r="B863" s="280">
        <v>11186</v>
      </c>
      <c r="C863" s="281"/>
      <c r="D863" s="282" t="str">
        <f>IF($B863="",IFERROR(VLOOKUP($A863,SERVIÇOS!$A:$F,2,0),IFERROR(VLOOKUP($A863,$C:$J,2,0),"")),IFERROR(VLOOKUP($B863,INSUMOS!$A:$D,2,0),IFERROR(VLOOKUP($B863,#REF!,2,0),"")))</f>
        <v>ESPELHO CRISTAL E = 4 MM</v>
      </c>
      <c r="E863" s="283" t="str">
        <f>IF($B863="",IFERROR(VLOOKUP($A863,SERVIÇOS!$A:$F,3,0),IFERROR(VLOOKUP($A863,$C:$J,3,0),"")),IFERROR(VLOOKUP($B863,INSUMOS!$A:$D,3,0),IFERROR(VLOOKUP($B863,#REF!,5,0),"")))</f>
        <v xml:space="preserve">M2    </v>
      </c>
      <c r="F863" s="284">
        <v>1</v>
      </c>
      <c r="G863" s="285">
        <f>IF($B863="",IFERROR(VLOOKUP($A863,SERVIÇOS!$A:$F,6,0),IFERROR(VLOOKUP($A863,$C:$J,8,0),"")),IFERROR(VLOOKUP($B863,INSUMOS!$A:$D,4,0),IFERROR(VLOOKUP($B863,#REF!,9,0),"")))</f>
        <v>487.33</v>
      </c>
      <c r="H863" s="286">
        <f>ROUND(IF($B863="",IFERROR(VLOOKUP($A863,SERVIÇOS!$A:$F,4,0),IFERROR(VLOOKUP($A863,$C:$J,6,0),)),IFERROR(VLOOKUP($B863,INSUMOS!$A:$D,4,0),IFERROR(VLOOKUP($B863,#REF!,9,0),)))*$F863,2)</f>
        <v>487.33</v>
      </c>
      <c r="I863" s="286">
        <f>ROUND(IF($B863="",IFERROR(VLOOKUP($A863,SERVIÇOS!$A:$F,5,0),IFERROR(VLOOKUP($A863,$C:$J,7,0),)),0)*$F863,2)</f>
        <v>0</v>
      </c>
      <c r="J863" s="287">
        <f t="shared" si="29"/>
        <v>487.33</v>
      </c>
      <c r="K863" s="288"/>
    </row>
    <row r="864" spans="1:13" s="455" customFormat="1" ht="30">
      <c r="A864" s="279"/>
      <c r="B864" s="280">
        <v>442</v>
      </c>
      <c r="C864" s="281"/>
      <c r="D864" s="282" t="str">
        <f>IF($B864="",IFERROR(VLOOKUP($A864,SERVIÇOS!$A:$F,2,0),IFERROR(VLOOKUP($A864,$C:$J,2,0),"")),IFERROR(VLOOKUP($B864,INSUMOS!$A:$D,2,0),IFERROR(VLOOKUP($B864,#REF!,2,0),"")))</f>
        <v>PARAFUSO FRANCES M16 EM ACO GALVANIZADO, COMPRIMENTO = 45 MM, DIAMETRO = 16 MM, CABECA ABAULADA</v>
      </c>
      <c r="E864" s="283" t="str">
        <f>IF($B864="",IFERROR(VLOOKUP($A864,SERVIÇOS!$A:$F,3,0),IFERROR(VLOOKUP($A864,$C:$J,3,0),"")),IFERROR(VLOOKUP($B864,INSUMOS!$A:$D,3,0),IFERROR(VLOOKUP($B864,#REF!,5,0),"")))</f>
        <v xml:space="preserve">UN    </v>
      </c>
      <c r="F864" s="284">
        <v>4</v>
      </c>
      <c r="G864" s="285">
        <f>IF($B864="",IFERROR(VLOOKUP($A864,SERVIÇOS!$A:$F,6,0),IFERROR(VLOOKUP($A864,$C:$J,8,0),"")),IFERROR(VLOOKUP($B864,INSUMOS!$A:$D,4,0),IFERROR(VLOOKUP($B864,#REF!,9,0),"")))</f>
        <v>4.05</v>
      </c>
      <c r="H864" s="286">
        <f>ROUND(IF($B864="",IFERROR(VLOOKUP($A864,SERVIÇOS!$A:$F,4,0),IFERROR(VLOOKUP($A864,$C:$J,6,0),)),IFERROR(VLOOKUP($B864,INSUMOS!$A:$D,4,0),IFERROR(VLOOKUP($B864,#REF!,9,0),)))*$F864,2)</f>
        <v>16.2</v>
      </c>
      <c r="I864" s="286">
        <f>ROUND(IF($B864="",IFERROR(VLOOKUP($A864,SERVIÇOS!$A:$F,5,0),IFERROR(VLOOKUP($A864,$C:$J,7,0),)),0)*$F864,2)</f>
        <v>0</v>
      </c>
      <c r="J864" s="287">
        <f t="shared" ref="J864" si="30">H864+I864</f>
        <v>16.2</v>
      </c>
      <c r="K864" s="288"/>
    </row>
    <row r="865" spans="1:13" s="455" customFormat="1">
      <c r="A865" s="279">
        <v>88316</v>
      </c>
      <c r="B865" s="280"/>
      <c r="C865" s="281"/>
      <c r="D865" s="282" t="str">
        <f>IF($B865="",IFERROR(VLOOKUP($A865,SERVIÇOS!$A:$F,2,0),IFERROR(VLOOKUP($A865,$C:$J,2,0),"")),IFERROR(VLOOKUP($B865,INSUMOS!$A:$D,2,0),IFERROR(VLOOKUP($B865,#REF!,2,0),"")))</f>
        <v>SERVENTE COM ENCARGOS COMPLEMENTARES</v>
      </c>
      <c r="E865" s="283" t="str">
        <f>IF($B865="",IFERROR(VLOOKUP($A865,SERVIÇOS!$A:$F,3,0),IFERROR(VLOOKUP($A865,$C:$J,3,0),"")),IFERROR(VLOOKUP($B865,INSUMOS!$A:$D,3,0),IFERROR(VLOOKUP($B865,#REF!,5,0),"")))</f>
        <v>H</v>
      </c>
      <c r="F865" s="284">
        <v>0.4</v>
      </c>
      <c r="G865" s="285">
        <f>IF($B865="",IFERROR(VLOOKUP($A865,SERVIÇOS!$A:$F,6,0),IFERROR(VLOOKUP($A865,$C:$J,8,0),"")),IFERROR(VLOOKUP($B865,INSUMOS!$A:$D,4,0),IFERROR(VLOOKUP($B865,#REF!,9,0),"")))</f>
        <v>19.78</v>
      </c>
      <c r="H865" s="286">
        <f>ROUND(IF($B865="",IFERROR(VLOOKUP($A865,SERVIÇOS!$A:$F,4,0),IFERROR(VLOOKUP($A865,$C:$J,6,0),)),IFERROR(VLOOKUP($B865,INSUMOS!$A:$D,4,0),IFERROR(VLOOKUP($B865,#REF!,9,0),)))*$F865,2)</f>
        <v>2.61</v>
      </c>
      <c r="I865" s="286">
        <f>ROUND(IF($B865="",IFERROR(VLOOKUP($A865,SERVIÇOS!$A:$F,5,0),IFERROR(VLOOKUP($A865,$C:$J,7,0),)),0)*$F865,2)</f>
        <v>5.3</v>
      </c>
      <c r="J865" s="287">
        <f t="shared" ref="J865:J872" si="31">H865+I865</f>
        <v>7.91</v>
      </c>
      <c r="K865" s="288"/>
    </row>
    <row r="866" spans="1:13" s="455" customFormat="1">
      <c r="A866" s="279">
        <v>88325</v>
      </c>
      <c r="B866" s="280"/>
      <c r="C866" s="281"/>
      <c r="D866" s="282" t="str">
        <f>IF($B866="",IFERROR(VLOOKUP($A866,SERVIÇOS!$A:$F,2,0),IFERROR(VLOOKUP($A866,$C:$J,2,0),"")),IFERROR(VLOOKUP($B866,INSUMOS!$A:$D,2,0),IFERROR(VLOOKUP($B866,#REF!,2,0),"")))</f>
        <v>VIDRACEIRO COM ENCARGOS COMPLEMENTARES</v>
      </c>
      <c r="E866" s="283" t="str">
        <f>IF($B866="",IFERROR(VLOOKUP($A866,SERVIÇOS!$A:$F,3,0),IFERROR(VLOOKUP($A866,$C:$J,3,0),"")),IFERROR(VLOOKUP($B866,INSUMOS!$A:$D,3,0),IFERROR(VLOOKUP($B866,#REF!,5,0),"")))</f>
        <v>H</v>
      </c>
      <c r="F866" s="284">
        <v>2</v>
      </c>
      <c r="G866" s="285">
        <f>IF($B866="",IFERROR(VLOOKUP($A866,SERVIÇOS!$A:$F,6,0),IFERROR(VLOOKUP($A866,$C:$J,8,0),"")),IFERROR(VLOOKUP($B866,INSUMOS!$A:$D,4,0),IFERROR(VLOOKUP($B866,#REF!,9,0),"")))</f>
        <v>25.6</v>
      </c>
      <c r="H866" s="286">
        <f>ROUND(IF($B866="",IFERROR(VLOOKUP($A866,SERVIÇOS!$A:$F,4,0),IFERROR(VLOOKUP($A866,$C:$J,6,0),)),IFERROR(VLOOKUP($B866,INSUMOS!$A:$D,4,0),IFERROR(VLOOKUP($B866,#REF!,9,0),)))*$F866,2)</f>
        <v>13.28</v>
      </c>
      <c r="I866" s="286">
        <f>ROUND(IF($B866="",IFERROR(VLOOKUP($A866,SERVIÇOS!$A:$F,5,0),IFERROR(VLOOKUP($A866,$C:$J,7,0),)),0)*$F866,2)</f>
        <v>37.92</v>
      </c>
      <c r="J866" s="287">
        <f t="shared" si="31"/>
        <v>51.2</v>
      </c>
      <c r="K866" s="288"/>
    </row>
    <row r="867" spans="1:13" s="455" customFormat="1" ht="78.75">
      <c r="A867" s="271"/>
      <c r="B867" s="271"/>
      <c r="C867" s="272" t="s">
        <v>11660</v>
      </c>
      <c r="D867" s="273" t="s">
        <v>11681</v>
      </c>
      <c r="E867" s="274" t="s">
        <v>704</v>
      </c>
      <c r="F867" s="275"/>
      <c r="G867" s="276"/>
      <c r="H867" s="277">
        <f>ROUND(SUM(H868:H868),2)</f>
        <v>144.15</v>
      </c>
      <c r="I867" s="277">
        <f>ROUND(SUM(I868:I868),2)</f>
        <v>0</v>
      </c>
      <c r="J867" s="277">
        <f t="shared" si="31"/>
        <v>144.15</v>
      </c>
      <c r="K867" s="290"/>
      <c r="M867" s="455" t="s">
        <v>132</v>
      </c>
    </row>
    <row r="868" spans="1:13" s="455" customFormat="1" ht="72.75" customHeight="1">
      <c r="A868" s="279"/>
      <c r="B868" s="279" t="s">
        <v>11754</v>
      </c>
      <c r="C868" s="281"/>
      <c r="D868" s="282" t="str">
        <f>IF($B868="",IFERROR(VLOOKUP($A868,SERVIÇOS!$A:$F,2,0),IFERROR(VLOOKUP($A868,$C:$J,2,0),"")),IFERROR(VLOOKUP($B868,INSUMOS!$A:$D,2,0),IFERROR(VLOOKUP($B868,COTAÇÕES!$A:$I,2,0),"")))</f>
        <v>CERCAMENTO EM GRADIL COM POSTES DE AÇO GALVANIZADO COM PINTURA ELETROSTÁTICA, TELA MALHA 5X20CM EM AÇO ZINCADO, DIÂMETRO DO ARAME DE 5,0MM, PAINEL COM 2,43M DE ALTURA E POSTES A CADA 2,50M, INCLUSIVE ACESSÓRIOS, COR AZUL- FORNECIMENTO E INSTALAÇÃO</v>
      </c>
      <c r="E868" s="283" t="str">
        <f>IF($B868="",IFERROR(VLOOKUP($A868,SERVIÇOS!$A:$F,3,0),IFERROR(VLOOKUP($A868,$C:$J,3,0),"")),IFERROR(VLOOKUP($B868,INSUMOS!$A:$D,3,0),IFERROR(VLOOKUP($B868,#REF!,5,0),"")))</f>
        <v/>
      </c>
      <c r="F868" s="284">
        <v>1</v>
      </c>
      <c r="G868" s="285">
        <f>IF($B868="",IFERROR(VLOOKUP($A868,SERVIÇOS!$A:$F,6,0),IFERROR(VLOOKUP($A868,$C:$J,8,0),"")),IFERROR(VLOOKUP($B868,INSUMOS!$A:$D,4,0),IFERROR(VLOOKUP($B868,COTAÇÕES!$A:$I,9,0),"")))</f>
        <v>144.15</v>
      </c>
      <c r="H868" s="286">
        <f>ROUND(IF($B868="",IFERROR(VLOOKUP($A868,SERVIÇOS!$A:$F,4,0),IFERROR(VLOOKUP($A868,$C:$J,6,0),)),IFERROR(VLOOKUP($B868,INSUMOS!$A:$D,4,0),IFERROR(VLOOKUP($B868,COTAÇÕES!$A:$I,9,0),)))*$F868,2)</f>
        <v>144.15</v>
      </c>
      <c r="I868" s="286">
        <f>ROUND(IF($B868="",IFERROR(VLOOKUP($A868,SERVIÇOS!$A:$F,5,0),IFERROR(VLOOKUP($A868,$C:$J,7,0),)),0)*$F868,2)</f>
        <v>0</v>
      </c>
      <c r="J868" s="287">
        <f t="shared" si="31"/>
        <v>144.15</v>
      </c>
      <c r="K868" s="288"/>
    </row>
    <row r="869" spans="1:13" s="455" customFormat="1" ht="31.5">
      <c r="A869" s="271"/>
      <c r="B869" s="271"/>
      <c r="C869" s="272" t="s">
        <v>11724</v>
      </c>
      <c r="D869" s="273" t="s">
        <v>11725</v>
      </c>
      <c r="E869" s="274" t="s">
        <v>704</v>
      </c>
      <c r="F869" s="275"/>
      <c r="G869" s="276"/>
      <c r="H869" s="277">
        <f>ROUND(SUM(H870:H872),2)</f>
        <v>7.88</v>
      </c>
      <c r="I869" s="277">
        <f>ROUND(SUM(I870:I872),2)</f>
        <v>2.62</v>
      </c>
      <c r="J869" s="277">
        <f t="shared" si="31"/>
        <v>10.5</v>
      </c>
      <c r="K869" s="290"/>
      <c r="M869" s="455" t="s">
        <v>132</v>
      </c>
    </row>
    <row r="870" spans="1:13" s="455" customFormat="1">
      <c r="A870" s="279">
        <v>88316</v>
      </c>
      <c r="B870" s="280"/>
      <c r="C870" s="281"/>
      <c r="D870" s="282" t="str">
        <f>IF($B870="",IFERROR(VLOOKUP($A870,SERVIÇOS!$A:$F,2,0),IFERROR(VLOOKUP($A870,$C:$J,2,0),"")),IFERROR(VLOOKUP($B870,INSUMOS!$A:$D,2,0),IFERROR(VLOOKUP($B870,#REF!,2,0),"")))</f>
        <v>SERVENTE COM ENCARGOS COMPLEMENTARES</v>
      </c>
      <c r="E870" s="283" t="str">
        <f>IF($B870="",IFERROR(VLOOKUP($A870,SERVIÇOS!$A:$F,3,0),IFERROR(VLOOKUP($A870,$C:$J,3,0),"")),IFERROR(VLOOKUP($B870,INSUMOS!$A:$D,3,0),IFERROR(VLOOKUP($B870,#REF!,5,0),"")))</f>
        <v>H</v>
      </c>
      <c r="F870" s="284">
        <v>0.15640000000000001</v>
      </c>
      <c r="G870" s="285">
        <f>IF($B870="",IFERROR(VLOOKUP($A870,SERVIÇOS!$A:$F,6,0),IFERROR(VLOOKUP($A870,$C:$J,8,0),"")),IFERROR(VLOOKUP($B870,INSUMOS!$A:$D,4,0),IFERROR(VLOOKUP($B870,#REF!,9,0),"")))</f>
        <v>19.78</v>
      </c>
      <c r="H870" s="286">
        <f>ROUND(IF($B870="",IFERROR(VLOOKUP($A870,SERVIÇOS!$A:$F,4,0),IFERROR(VLOOKUP($A870,$C:$J,6,0),)),IFERROR(VLOOKUP($B870,INSUMOS!$A:$D,4,0),IFERROR(VLOOKUP($B870,#REF!,9,0),)))*$F870,2)</f>
        <v>1.02</v>
      </c>
      <c r="I870" s="286">
        <f>ROUND(IF($B870="",IFERROR(VLOOKUP($A870,SERVIÇOS!$A:$F,5,0),IFERROR(VLOOKUP($A870,$C:$J,7,0),)),0)*$F870,2)</f>
        <v>2.0699999999999998</v>
      </c>
      <c r="J870" s="287">
        <f t="shared" si="31"/>
        <v>3.09</v>
      </c>
      <c r="K870" s="288"/>
    </row>
    <row r="871" spans="1:13" s="455" customFormat="1">
      <c r="A871" s="279">
        <v>88441</v>
      </c>
      <c r="B871" s="280"/>
      <c r="C871" s="281"/>
      <c r="D871" s="282" t="str">
        <f>IF($B871="",IFERROR(VLOOKUP($A871,SERVIÇOS!$A:$F,2,0),IFERROR(VLOOKUP($A871,$C:$J,2,0),"")),IFERROR(VLOOKUP($B871,INSUMOS!$A:$D,2,0),IFERROR(VLOOKUP($B871,#REF!,2,0),"")))</f>
        <v>JARDINEIRO COM ENCARGOS COMPLEMENTARES</v>
      </c>
      <c r="E871" s="283" t="str">
        <f>IF($B871="",IFERROR(VLOOKUP($A871,SERVIÇOS!$A:$F,3,0),IFERROR(VLOOKUP($A871,$C:$J,3,0),"")),IFERROR(VLOOKUP($B871,INSUMOS!$A:$D,3,0),IFERROR(VLOOKUP($B871,#REF!,5,0),"")))</f>
        <v>H</v>
      </c>
      <c r="F871" s="284">
        <v>3.9100000000000003E-2</v>
      </c>
      <c r="G871" s="285">
        <f>IF($B871="",IFERROR(VLOOKUP($A871,SERVIÇOS!$A:$F,6,0),IFERROR(VLOOKUP($A871,$C:$J,8,0),"")),IFERROR(VLOOKUP($B871,INSUMOS!$A:$D,4,0),IFERROR(VLOOKUP($B871,#REF!,9,0),"")))</f>
        <v>20.6</v>
      </c>
      <c r="H871" s="286">
        <f>ROUND(IF($B871="",IFERROR(VLOOKUP($A871,SERVIÇOS!$A:$F,4,0),IFERROR(VLOOKUP($A871,$C:$J,6,0),)),IFERROR(VLOOKUP($B871,INSUMOS!$A:$D,4,0),IFERROR(VLOOKUP($B871,#REF!,9,0),)))*$F871,2)</f>
        <v>0.26</v>
      </c>
      <c r="I871" s="286">
        <f>ROUND(IF($B871="",IFERROR(VLOOKUP($A871,SERVIÇOS!$A:$F,5,0),IFERROR(VLOOKUP($A871,$C:$J,7,0),)),0)*$F871,2)</f>
        <v>0.55000000000000004</v>
      </c>
      <c r="J871" s="287">
        <f t="shared" si="31"/>
        <v>0.81</v>
      </c>
      <c r="K871" s="288"/>
    </row>
    <row r="872" spans="1:13" s="455" customFormat="1">
      <c r="A872" s="279"/>
      <c r="B872" s="280">
        <v>3324</v>
      </c>
      <c r="C872" s="281"/>
      <c r="D872" s="282" t="str">
        <f>IF($B872="",IFERROR(VLOOKUP($A872,SERVIÇOS!$A:$F,2,0),IFERROR(VLOOKUP($A872,$C:$J,2,0),"")),IFERROR(VLOOKUP($B872,INSUMOS!$A:$D,2,0),IFERROR(VLOOKUP($B872,#REF!,2,0),"")))</f>
        <v>GRAMA BATATAIS EM PLACAS, SEM PLANTIO</v>
      </c>
      <c r="E872" s="283" t="str">
        <f>IF($B872="",IFERROR(VLOOKUP($A872,SERVIÇOS!$A:$F,3,0),IFERROR(VLOOKUP($A872,$C:$J,3,0),"")),IFERROR(VLOOKUP($B872,INSUMOS!$A:$D,3,0),IFERROR(VLOOKUP($B872,#REF!,5,0),"")))</f>
        <v xml:space="preserve">M2    </v>
      </c>
      <c r="F872" s="284">
        <v>1</v>
      </c>
      <c r="G872" s="285">
        <f>IF($B872="",IFERROR(VLOOKUP($A872,SERVIÇOS!$A:$F,6,0),IFERROR(VLOOKUP($A872,$C:$J,8,0),"")),IFERROR(VLOOKUP($B872,INSUMOS!$A:$D,4,0),IFERROR(VLOOKUP($B872,#REF!,9,0),"")))</f>
        <v>6.6</v>
      </c>
      <c r="H872" s="286">
        <f>ROUND(IF($B872="",IFERROR(VLOOKUP($A872,SERVIÇOS!$A:$F,4,0),IFERROR(VLOOKUP($A872,$C:$J,6,0),)),IFERROR(VLOOKUP($B872,INSUMOS!$A:$D,4,0),IFERROR(VLOOKUP($B872,#REF!,9,0),)))*$F872,2)</f>
        <v>6.6</v>
      </c>
      <c r="I872" s="286">
        <f>ROUND(IF($B872="",IFERROR(VLOOKUP($A872,SERVIÇOS!$A:$F,5,0),IFERROR(VLOOKUP($A872,$C:$J,7,0),)),0)*$F872,2)</f>
        <v>0</v>
      </c>
      <c r="J872" s="287">
        <f t="shared" si="31"/>
        <v>6.6</v>
      </c>
      <c r="K872" s="288"/>
    </row>
  </sheetData>
  <mergeCells count="12">
    <mergeCell ref="F2:H2"/>
    <mergeCell ref="F3:G3"/>
    <mergeCell ref="F4:H4"/>
    <mergeCell ref="A6:K6"/>
    <mergeCell ref="A7:B7"/>
    <mergeCell ref="C7:C8"/>
    <mergeCell ref="D7:D8"/>
    <mergeCell ref="E7:E8"/>
    <mergeCell ref="F7:F8"/>
    <mergeCell ref="G7:G8"/>
    <mergeCell ref="H7:J7"/>
    <mergeCell ref="K7:K8"/>
  </mergeCells>
  <conditionalFormatting sqref="D867 D809 D813 D827 D829 D833 D820 D839 D845 D851 D856 D858 D862 D762 D766 D771 D776 D785 D791 D798 D803 D755 D751 D748 D675 D679 D683 D691 D699 D707 D721 D728 D736 D745 D376 D433 D465 D445 D452 D456 D460 D470 D475 D479 D483 D488 D492 D496 D506 D502 D512 D516 D520 D524 D528 D532 D536 D540 D544 D548 D554 D558 D561 D565 D569 D573 D577 D581 D585 D589 D593 D597 D601 D605 D609 D613 D617 D623 D627 D631 D635 D639 D643 D647 D651 D656 D661 D666 D669 D672 D379 D386 D395 D404 D9 D13 D19 D26 D46 D51 D61 D72 D76 D80 D84 D90 D93 D98 D102 D111 D117 D123 D129 D135 D138 D141 D144 D153 D158 D165 D170 D175 D179 D183 D189 D195 D202 D205 D242 D256 D258 D297 D289 D292 D304 D311 D317 D321 D325 D329 D336 D340 D345 D349 D355 D362 D369 D758">
    <cfRule type="cellIs" dxfId="5" priority="9" operator="equal">
      <formula>"INSERIR CÓDIGO!"</formula>
    </cfRule>
  </conditionalFormatting>
  <conditionalFormatting sqref="D869">
    <cfRule type="cellIs" dxfId="4" priority="1" operator="equal">
      <formula>"INSERIR CÓDIGO!"</formula>
    </cfRule>
  </conditionalFormatting>
  <printOptions horizontalCentered="1" verticalCentered="1"/>
  <pageMargins left="0.39374999999999999" right="0.39374999999999999" top="1.18055555555556" bottom="0.98402777777777795" header="0.98402777777777795" footer="0.51180555555555496"/>
  <pageSetup paperSize="9" scale="67" firstPageNumber="0" fitToHeight="0" orientation="landscape" horizontalDpi="300" verticalDpi="300" r:id="rId1"/>
  <headerFooter>
    <oddHeader>&amp;RPágina &amp;P de &amp;N</oddHeader>
  </headerFooter>
  <drawing r:id="rId2"/>
  <legacyDrawing r:id="rId3"/>
</worksheet>
</file>

<file path=xl/worksheets/sheet6.xml><?xml version="1.0" encoding="utf-8"?>
<worksheet xmlns="http://schemas.openxmlformats.org/spreadsheetml/2006/main" xmlns:r="http://schemas.openxmlformats.org/officeDocument/2006/relationships">
  <dimension ref="A1:AMK47"/>
  <sheetViews>
    <sheetView view="pageBreakPreview" workbookViewId="0">
      <selection activeCell="L6" sqref="L6"/>
    </sheetView>
  </sheetViews>
  <sheetFormatPr defaultRowHeight="15.75"/>
  <cols>
    <col min="1" max="1" width="0.85546875" style="291" customWidth="1"/>
    <col min="2" max="2" width="7.42578125" style="292" customWidth="1"/>
    <col min="3" max="3" width="11.140625" style="292" customWidth="1"/>
    <col min="4" max="4" width="26.85546875" style="292" customWidth="1"/>
    <col min="5" max="5" width="13.140625" style="292" customWidth="1"/>
    <col min="6" max="6" width="18" style="292" customWidth="1"/>
    <col min="7" max="8" width="16.85546875" style="292" customWidth="1"/>
    <col min="9" max="9" width="19.7109375" style="292" customWidth="1"/>
    <col min="10" max="10" width="12.7109375" style="292" customWidth="1"/>
    <col min="11" max="11" width="12.5703125" style="292" customWidth="1"/>
    <col min="12" max="1025" width="9.140625" style="292" customWidth="1"/>
  </cols>
  <sheetData>
    <row r="1" spans="1:13" s="293" customFormat="1" ht="4.5" customHeight="1">
      <c r="B1" s="294"/>
      <c r="C1" s="295"/>
      <c r="D1" s="296"/>
      <c r="E1" s="769"/>
      <c r="F1" s="769"/>
      <c r="G1" s="769"/>
      <c r="H1" s="769"/>
      <c r="I1" s="769"/>
      <c r="J1" s="769"/>
    </row>
    <row r="2" spans="1:13" s="293" customFormat="1" ht="22.5" customHeight="1">
      <c r="B2" s="770" t="s">
        <v>11788</v>
      </c>
      <c r="C2" s="770"/>
      <c r="D2" s="770"/>
      <c r="E2" s="770"/>
      <c r="F2" s="770"/>
      <c r="G2" s="770"/>
      <c r="H2" s="770"/>
      <c r="I2" s="770"/>
      <c r="J2" s="770"/>
      <c r="K2" s="771"/>
      <c r="L2" s="771"/>
    </row>
    <row r="3" spans="1:13" s="293" customFormat="1" ht="22.5" customHeight="1">
      <c r="B3" s="770"/>
      <c r="C3" s="770"/>
      <c r="D3" s="770"/>
      <c r="E3" s="770"/>
      <c r="F3" s="770"/>
      <c r="G3" s="770"/>
      <c r="H3" s="770"/>
      <c r="I3" s="770"/>
      <c r="J3" s="770"/>
      <c r="K3" s="771"/>
      <c r="L3" s="771"/>
    </row>
    <row r="4" spans="1:13" s="293" customFormat="1" ht="22.5" customHeight="1">
      <c r="B4" s="770"/>
      <c r="C4" s="770"/>
      <c r="D4" s="770"/>
      <c r="E4" s="770"/>
      <c r="F4" s="770"/>
      <c r="G4" s="770"/>
      <c r="H4" s="770"/>
      <c r="I4" s="770"/>
      <c r="J4" s="770"/>
    </row>
    <row r="5" spans="1:13" s="293" customFormat="1" ht="22.5" customHeight="1">
      <c r="B5" s="770"/>
      <c r="C5" s="770"/>
      <c r="D5" s="770"/>
      <c r="E5" s="770"/>
      <c r="F5" s="770"/>
      <c r="G5" s="770"/>
      <c r="H5" s="770"/>
      <c r="I5" s="770"/>
      <c r="J5" s="770"/>
    </row>
    <row r="6" spans="1:13" s="293" customFormat="1" ht="15.75" customHeight="1">
      <c r="B6" s="770"/>
      <c r="C6" s="770"/>
      <c r="D6" s="770"/>
      <c r="E6" s="770"/>
      <c r="F6" s="770"/>
      <c r="G6" s="770"/>
      <c r="H6" s="770"/>
      <c r="I6" s="770"/>
      <c r="J6" s="770"/>
    </row>
    <row r="7" spans="1:13" s="293" customFormat="1">
      <c r="A7" s="297"/>
      <c r="B7" s="298"/>
      <c r="C7" s="299" t="s">
        <v>54</v>
      </c>
      <c r="D7" s="772" t="str">
        <f>IF(DADOS!C14&lt;&gt;"",DADOS!C14," ")</f>
        <v>RUA FREI SÉRGIO HILLESHEIM</v>
      </c>
      <c r="E7" s="772"/>
      <c r="F7" s="772"/>
      <c r="G7" s="299" t="s">
        <v>49</v>
      </c>
      <c r="H7" s="773">
        <f>IF(DADOS!$C$20&lt;&gt;"",DADOS!$C$20," ")</f>
        <v>44593</v>
      </c>
      <c r="I7" s="773"/>
      <c r="J7" s="300"/>
    </row>
    <row r="8" spans="1:13" s="293" customFormat="1">
      <c r="A8" s="297"/>
      <c r="B8" s="298"/>
      <c r="C8" s="299" t="s">
        <v>55</v>
      </c>
      <c r="D8" s="765" t="str">
        <f>IF(DADOS!$C$16&lt;&gt;"",DADOS!$C$16," ")</f>
        <v>PATO BRANCO</v>
      </c>
      <c r="E8" s="765"/>
      <c r="F8" s="301"/>
      <c r="G8" s="299" t="s">
        <v>52</v>
      </c>
      <c r="H8" s="766" t="str">
        <f>IF('FOLHA FECHAMENTO'!K10&lt;&gt;"",'FOLHA FECHAMENTO'!K10," ")</f>
        <v>CONSTRUÇÃO</v>
      </c>
      <c r="I8" s="766"/>
      <c r="J8" s="302"/>
      <c r="K8" s="303"/>
      <c r="L8" s="303"/>
      <c r="M8" s="303"/>
    </row>
    <row r="9" spans="1:13" s="293" customFormat="1">
      <c r="A9" s="297"/>
      <c r="B9" s="298"/>
      <c r="C9" s="299" t="s">
        <v>862</v>
      </c>
      <c r="D9" s="765" t="str">
        <f>IF(DADOS!C12&lt;&gt;"",DADOS!C12," ")</f>
        <v>UNIDADE BÁSICA DE SAUDE TIPO II</v>
      </c>
      <c r="E9" s="765"/>
      <c r="F9" s="765"/>
      <c r="G9" s="299" t="s">
        <v>863</v>
      </c>
      <c r="H9" s="767" t="str">
        <f>IF(DADOS!$C$24&lt;&gt;"",DADOS!$C$24," ")</f>
        <v>PATRÍCIA VINCENZI DOS SANTOS</v>
      </c>
      <c r="I9" s="767"/>
      <c r="J9" s="767"/>
      <c r="K9" s="303"/>
      <c r="L9" s="303"/>
      <c r="M9" s="303"/>
    </row>
    <row r="10" spans="1:13" s="293" customFormat="1">
      <c r="A10" s="297"/>
      <c r="B10" s="298"/>
      <c r="C10" s="299" t="s">
        <v>864</v>
      </c>
      <c r="D10" s="765" t="str">
        <f>IF(DADOS!L12&lt;&gt;"",DADOS!L12," ")</f>
        <v>PREFEITURA MUNICIPAL</v>
      </c>
      <c r="E10" s="765"/>
      <c r="F10" s="301"/>
      <c r="G10" s="299" t="s">
        <v>865</v>
      </c>
      <c r="H10" s="768">
        <f>IF('FOLHA FECHAMENTO'!D25&lt;&gt;"",'FOLHA FECHAMENTO'!D25," ")</f>
        <v>0.24996843572621041</v>
      </c>
      <c r="I10" s="768"/>
      <c r="J10" s="304"/>
      <c r="K10" s="303"/>
      <c r="L10" s="303"/>
      <c r="M10" s="303"/>
    </row>
    <row r="11" spans="1:13" s="293" customFormat="1" ht="6" customHeight="1">
      <c r="A11" s="297"/>
      <c r="B11" s="305"/>
      <c r="C11" s="299"/>
      <c r="D11" s="306"/>
      <c r="E11" s="307"/>
      <c r="F11" s="307"/>
      <c r="G11" s="307"/>
      <c r="H11" s="307"/>
      <c r="I11" s="307"/>
      <c r="J11" s="308"/>
      <c r="K11" s="303"/>
      <c r="L11" s="303"/>
    </row>
    <row r="12" spans="1:13" s="311" customFormat="1" ht="18.75" customHeight="1">
      <c r="A12" s="309"/>
      <c r="B12" s="762" t="s">
        <v>106</v>
      </c>
      <c r="C12" s="763" t="s">
        <v>682</v>
      </c>
      <c r="D12" s="763"/>
      <c r="E12" s="763"/>
      <c r="F12" s="763" t="s">
        <v>866</v>
      </c>
      <c r="G12" s="763"/>
      <c r="H12" s="763"/>
      <c r="I12" s="763" t="s">
        <v>867</v>
      </c>
      <c r="J12" s="764" t="s">
        <v>693</v>
      </c>
      <c r="K12" s="303"/>
    </row>
    <row r="13" spans="1:13" s="311" customFormat="1">
      <c r="A13" s="309"/>
      <c r="B13" s="762"/>
      <c r="C13" s="763"/>
      <c r="D13" s="763"/>
      <c r="E13" s="763"/>
      <c r="F13" s="312" t="s">
        <v>168</v>
      </c>
      <c r="G13" s="312" t="s">
        <v>169</v>
      </c>
      <c r="H13" s="310" t="s">
        <v>691</v>
      </c>
      <c r="I13" s="763"/>
      <c r="J13" s="764"/>
      <c r="K13" s="303"/>
    </row>
    <row r="14" spans="1:13" s="303" customFormat="1" ht="15.75" customHeight="1">
      <c r="A14" s="313"/>
      <c r="B14" s="314">
        <v>1</v>
      </c>
      <c r="C14" s="761" t="str">
        <f>IF($B14&lt;&gt;"",VLOOKUP($B14,PLANILHA_SINTÉTICA!$A$9:$L$364,3,0),"")</f>
        <v>ADMINISTRAÇÃO LOCAL</v>
      </c>
      <c r="D14" s="761"/>
      <c r="E14" s="761"/>
      <c r="F14" s="315">
        <f>IF($B14&lt;&gt;"",VLOOKUP($B14,PLANILHA_SINTÉTICA!$A$9:$L$364,9,0),"")</f>
        <v>2976.96</v>
      </c>
      <c r="G14" s="315">
        <f>IF($B14&lt;&gt;"",VLOOKUP($B14,PLANILHA_SINTÉTICA!$A$9:$L$364,10,0),"")</f>
        <v>61699.68</v>
      </c>
      <c r="H14" s="315">
        <f>IF($B14&lt;&gt;"",VLOOKUP($B14,PLANILHA_SINTÉTICA!$A$9:$L$364,12,0),"")</f>
        <v>64676.639999999999</v>
      </c>
      <c r="I14" s="315">
        <f t="shared" ref="I14:I27" si="0">IF($B14&lt;&gt;"",ROUND((1+$H$10)*$H14,2)," ")</f>
        <v>80843.759999999995</v>
      </c>
      <c r="J14" s="316">
        <f t="shared" ref="J14:J27" ca="1" si="1">IF($B14&lt;&gt;"",IF(OR($B14="",H14=0),0,$I14/$I$28),"")</f>
        <v>4.6649300093102107E-2</v>
      </c>
    </row>
    <row r="15" spans="1:13" s="303" customFormat="1" ht="15.75" customHeight="1">
      <c r="A15" s="313"/>
      <c r="B15" s="317">
        <v>2</v>
      </c>
      <c r="C15" s="759" t="str">
        <f>IF($B15&lt;&gt;"",VLOOKUP($B15,PLANILHA_SINTÉTICA!$A$9:$L$364,3,0),"")</f>
        <v>MOBILIZAÇÃO - CANTEIRO DE OBRAS</v>
      </c>
      <c r="D15" s="759"/>
      <c r="E15" s="759"/>
      <c r="F15" s="315">
        <f>IF($B15&lt;&gt;"",VLOOKUP($B15,PLANILHA_SINTÉTICA!$A$9:$L$364,9,0),"")</f>
        <v>34029.839999999997</v>
      </c>
      <c r="G15" s="315">
        <f>IF($B15&lt;&gt;"",VLOOKUP($B15,PLANILHA_SINTÉTICA!$A$9:$L$364,10,0),"")</f>
        <v>10741.9</v>
      </c>
      <c r="H15" s="315">
        <f>IF($B15&lt;&gt;"",VLOOKUP($B15,PLANILHA_SINTÉTICA!$A$9:$L$364,12,0),"")</f>
        <v>44771.74</v>
      </c>
      <c r="I15" s="315">
        <f t="shared" si="0"/>
        <v>55963.26</v>
      </c>
      <c r="J15" s="316">
        <f t="shared" ca="1" si="1"/>
        <v>3.2292497403983905E-2</v>
      </c>
    </row>
    <row r="16" spans="1:13" s="303" customFormat="1" ht="15.75" customHeight="1">
      <c r="A16" s="313"/>
      <c r="B16" s="317">
        <v>3</v>
      </c>
      <c r="C16" s="759" t="str">
        <f>IF($B16&lt;&gt;"",VLOOKUP($B16,PLANILHA_SINTÉTICA!$A$9:$L$364,3,0),"")</f>
        <v>MOVIMENTO DE TERRA</v>
      </c>
      <c r="D16" s="759"/>
      <c r="E16" s="759"/>
      <c r="F16" s="315">
        <f>IF($B16&lt;&gt;"",VLOOKUP($B16,PLANILHA_SINTÉTICA!$A$9:$L$364,9,0),"")</f>
        <v>3110.85</v>
      </c>
      <c r="G16" s="315">
        <f>IF($B16&lt;&gt;"",VLOOKUP($B16,PLANILHA_SINTÉTICA!$A$9:$L$364,10,0),"")</f>
        <v>6053.31</v>
      </c>
      <c r="H16" s="315">
        <f>IF($B16&lt;&gt;"",VLOOKUP($B16,PLANILHA_SINTÉTICA!$A$9:$L$364,12,0),"")</f>
        <v>9164.16</v>
      </c>
      <c r="I16" s="315">
        <f t="shared" si="0"/>
        <v>11454.91</v>
      </c>
      <c r="J16" s="316">
        <f t="shared" ca="1" si="1"/>
        <v>6.6098302964814641E-3</v>
      </c>
    </row>
    <row r="17" spans="1:10" s="303" customFormat="1" ht="15.75" customHeight="1">
      <c r="A17" s="313"/>
      <c r="B17" s="317">
        <v>4</v>
      </c>
      <c r="C17" s="759" t="str">
        <f>IF($B17&lt;&gt;"",VLOOKUP($B17,PLANILHA_SINTÉTICA!$A$9:$L$364,3,0),"")</f>
        <v>FUNDAÇÃO E ESTRUTURA</v>
      </c>
      <c r="D17" s="759"/>
      <c r="E17" s="759"/>
      <c r="F17" s="315">
        <f>IF($B17&lt;&gt;"",VLOOKUP($B17,PLANILHA_SINTÉTICA!$A$9:$L$364,9,0),"")</f>
        <v>250934.97</v>
      </c>
      <c r="G17" s="315">
        <f>IF($B17&lt;&gt;"",VLOOKUP($B17,PLANILHA_SINTÉTICA!$A$9:$L$364,10,0),"")</f>
        <v>60626.46</v>
      </c>
      <c r="H17" s="315">
        <f>IF($B17&lt;&gt;"",VLOOKUP($B17,PLANILHA_SINTÉTICA!$A$9:$L$364,12,0),"")</f>
        <v>311561.43</v>
      </c>
      <c r="I17" s="315">
        <f t="shared" si="0"/>
        <v>389441.95</v>
      </c>
      <c r="J17" s="316">
        <f t="shared" ca="1" si="1"/>
        <v>0.22471981009286143</v>
      </c>
    </row>
    <row r="18" spans="1:10" s="303" customFormat="1" ht="15.75" customHeight="1">
      <c r="A18" s="313"/>
      <c r="B18" s="317">
        <v>5</v>
      </c>
      <c r="C18" s="759" t="str">
        <f>IF($B18&lt;&gt;"",VLOOKUP($B18,PLANILHA_SINTÉTICA!$A$9:$L$364,3,0),"")</f>
        <v>ALVENARIA - VEDAÇÃO</v>
      </c>
      <c r="D18" s="759"/>
      <c r="E18" s="759"/>
      <c r="F18" s="315">
        <f>IF($B18&lt;&gt;"",VLOOKUP($B18,PLANILHA_SINTÉTICA!$A$9:$L$364,9,0),"")</f>
        <v>35658.339999999997</v>
      </c>
      <c r="G18" s="315">
        <f>IF($B18&lt;&gt;"",VLOOKUP($B18,PLANILHA_SINTÉTICA!$A$9:$L$364,10,0),"")</f>
        <v>27180.17</v>
      </c>
      <c r="H18" s="315">
        <f>IF($B18&lt;&gt;"",VLOOKUP($B18,PLANILHA_SINTÉTICA!$A$9:$L$364,12,0),"")</f>
        <v>62838.509999999995</v>
      </c>
      <c r="I18" s="315">
        <f t="shared" si="0"/>
        <v>78546.149999999994</v>
      </c>
      <c r="J18" s="316">
        <f t="shared" ca="1" si="1"/>
        <v>4.5323509476894841E-2</v>
      </c>
    </row>
    <row r="19" spans="1:10" s="303" customFormat="1" ht="15.75" customHeight="1">
      <c r="A19" s="313"/>
      <c r="B19" s="317">
        <v>6</v>
      </c>
      <c r="C19" s="759" t="str">
        <f>IF($B19&lt;&gt;"",VLOOKUP($B19,PLANILHA_SINTÉTICA!$A$9:$L$364,3,0),"")</f>
        <v>IMPERMEABILIZAÇÃO</v>
      </c>
      <c r="D19" s="759"/>
      <c r="E19" s="759"/>
      <c r="F19" s="315">
        <f>IF($B19&lt;&gt;"",VLOOKUP($B19,PLANILHA_SINTÉTICA!$A$9:$L$364,9,0),"")</f>
        <v>6073.12</v>
      </c>
      <c r="G19" s="315">
        <f>IF($B19&lt;&gt;"",VLOOKUP($B19,PLANILHA_SINTÉTICA!$A$9:$L$364,10,0),"")</f>
        <v>2027.06</v>
      </c>
      <c r="H19" s="315">
        <f>IF($B19&lt;&gt;"",VLOOKUP($B19,PLANILHA_SINTÉTICA!$A$9:$L$364,12,0),"")</f>
        <v>8100.18</v>
      </c>
      <c r="I19" s="315">
        <f t="shared" si="0"/>
        <v>10124.969999999999</v>
      </c>
      <c r="J19" s="316">
        <f t="shared" ca="1" si="1"/>
        <v>5.8424146027307002E-3</v>
      </c>
    </row>
    <row r="20" spans="1:10" s="303" customFormat="1" ht="15.75" customHeight="1">
      <c r="A20" s="313"/>
      <c r="B20" s="317">
        <v>7</v>
      </c>
      <c r="C20" s="759" t="str">
        <f>IF($B20&lt;&gt;"",VLOOKUP($B20,PLANILHA_SINTÉTICA!$A$9:$L$364,3,0),"")</f>
        <v>COBERTURA</v>
      </c>
      <c r="D20" s="759"/>
      <c r="E20" s="759"/>
      <c r="F20" s="315">
        <f>IF($B20&lt;&gt;"",VLOOKUP($B20,PLANILHA_SINTÉTICA!$A$9:$L$364,9,0),"")</f>
        <v>72101.600000000006</v>
      </c>
      <c r="G20" s="315">
        <f>IF($B20&lt;&gt;"",VLOOKUP($B20,PLANILHA_SINTÉTICA!$A$9:$L$364,10,0),"")</f>
        <v>6088.81</v>
      </c>
      <c r="H20" s="315">
        <f>IF($B20&lt;&gt;"",VLOOKUP($B20,PLANILHA_SINTÉTICA!$A$9:$L$364,12,0),"")</f>
        <v>78190.41</v>
      </c>
      <c r="I20" s="315">
        <f t="shared" si="0"/>
        <v>97735.54</v>
      </c>
      <c r="J20" s="316">
        <f t="shared" ca="1" si="1"/>
        <v>5.6396369184478615E-2</v>
      </c>
    </row>
    <row r="21" spans="1:10" s="303" customFormat="1" ht="15.75" customHeight="1">
      <c r="A21" s="313"/>
      <c r="B21" s="317">
        <v>8</v>
      </c>
      <c r="C21" s="759" t="str">
        <f>IF($B21&lt;&gt;"",VLOOKUP($B21,PLANILHA_SINTÉTICA!$A$9:$L$364,3,0),"")</f>
        <v>REVESTIMENTOS</v>
      </c>
      <c r="D21" s="759"/>
      <c r="E21" s="759"/>
      <c r="F21" s="315">
        <f>IF($B21&lt;&gt;"",VLOOKUP($B21,PLANILHA_SINTÉTICA!$A$9:$L$364,9,0),"")</f>
        <v>163089.4</v>
      </c>
      <c r="G21" s="315">
        <f>IF($B21&lt;&gt;"",VLOOKUP($B21,PLANILHA_SINTÉTICA!$A$9:$L$364,10,0),"")</f>
        <v>90634.25</v>
      </c>
      <c r="H21" s="315">
        <f>IF($B21&lt;&gt;"",VLOOKUP($B21,PLANILHA_SINTÉTICA!$A$9:$L$364,12,0),"")</f>
        <v>253723.65</v>
      </c>
      <c r="I21" s="315">
        <f t="shared" si="0"/>
        <v>317146.55</v>
      </c>
      <c r="J21" s="316">
        <f t="shared" ca="1" si="1"/>
        <v>0.18300317284156517</v>
      </c>
    </row>
    <row r="22" spans="1:10" s="303" customFormat="1" ht="15.75" customHeight="1">
      <c r="A22" s="313"/>
      <c r="B22" s="317">
        <v>9</v>
      </c>
      <c r="C22" s="759" t="str">
        <f>IF($B22&lt;&gt;"",VLOOKUP($B22,PLANILHA_SINTÉTICA!$A$9:$L$364,3,0),"")</f>
        <v>ESQUADRIAS</v>
      </c>
      <c r="D22" s="759"/>
      <c r="E22" s="759"/>
      <c r="F22" s="315">
        <f>IF($B22&lt;&gt;"",VLOOKUP($B22,PLANILHA_SINTÉTICA!$A$9:$L$364,9,0),"")</f>
        <v>99478.57</v>
      </c>
      <c r="G22" s="315">
        <f>IF($B22&lt;&gt;"",VLOOKUP($B22,PLANILHA_SINTÉTICA!$A$9:$L$364,10,0),"")</f>
        <v>10951.89</v>
      </c>
      <c r="H22" s="315">
        <f>IF($B22&lt;&gt;"",VLOOKUP($B22,PLANILHA_SINTÉTICA!$A$9:$L$364,12,0),"")</f>
        <v>110430.46</v>
      </c>
      <c r="I22" s="315">
        <f t="shared" si="0"/>
        <v>138034.59</v>
      </c>
      <c r="J22" s="316">
        <f t="shared" ca="1" si="1"/>
        <v>7.9650142597750426E-2</v>
      </c>
    </row>
    <row r="23" spans="1:10" s="303" customFormat="1" ht="15.75" customHeight="1">
      <c r="A23" s="313"/>
      <c r="B23" s="317">
        <v>10</v>
      </c>
      <c r="C23" s="759" t="str">
        <f>IF($B23&lt;&gt;"",VLOOKUP($B23,PLANILHA_SINTÉTICA!$A$9:$L$364,3,0),"")</f>
        <v>INSTALAÇÃO ELÉTRICA</v>
      </c>
      <c r="D23" s="759"/>
      <c r="E23" s="759"/>
      <c r="F23" s="315">
        <f>IF($B23&lt;&gt;"",VLOOKUP($B23,PLANILHA_SINTÉTICA!$A$9:$L$364,9,0),"")</f>
        <v>132367.34</v>
      </c>
      <c r="G23" s="315">
        <f>IF($B23&lt;&gt;"",VLOOKUP($B23,PLANILHA_SINTÉTICA!$A$9:$L$364,10,0),"")</f>
        <v>35584.67</v>
      </c>
      <c r="H23" s="315">
        <f>IF($B23&lt;&gt;"",VLOOKUP($B23,PLANILHA_SINTÉTICA!$A$9:$L$364,12,0),"")</f>
        <v>167952.01</v>
      </c>
      <c r="I23" s="315">
        <f t="shared" si="0"/>
        <v>209934.71</v>
      </c>
      <c r="J23" s="316">
        <f t="shared" ca="1" si="1"/>
        <v>0.12113869130713817</v>
      </c>
    </row>
    <row r="24" spans="1:10" s="303" customFormat="1" ht="15.75" customHeight="1">
      <c r="A24" s="313"/>
      <c r="B24" s="317">
        <v>11</v>
      </c>
      <c r="C24" s="759" t="str">
        <f>IF($B24&lt;&gt;"",VLOOKUP($B24,PLANILHA_SINTÉTICA!$A$9:$L$364,3,0),"")</f>
        <v>INSTALAÇÃO HIDRÁULICA</v>
      </c>
      <c r="D24" s="759"/>
      <c r="E24" s="759"/>
      <c r="F24" s="315">
        <f>IF($B24&lt;&gt;"",VLOOKUP($B24,PLANILHA_SINTÉTICA!$A$9:$L$364,9,0),"")</f>
        <v>103301.57</v>
      </c>
      <c r="G24" s="315">
        <f>IF($B24&lt;&gt;"",VLOOKUP($B24,PLANILHA_SINTÉTICA!$A$9:$L$364,10,0),"")</f>
        <v>25317.83</v>
      </c>
      <c r="H24" s="315">
        <f>IF($B24&lt;&gt;"",VLOOKUP($B24,PLANILHA_SINTÉTICA!$A$9:$L$364,12,0),"")</f>
        <v>128619.40000000001</v>
      </c>
      <c r="I24" s="315">
        <f t="shared" si="0"/>
        <v>160770.19</v>
      </c>
      <c r="J24" s="316">
        <f t="shared" ca="1" si="1"/>
        <v>9.2769272969676866E-2</v>
      </c>
    </row>
    <row r="25" spans="1:10" s="303" customFormat="1" ht="15.75" customHeight="1">
      <c r="A25" s="313"/>
      <c r="B25" s="317">
        <v>12</v>
      </c>
      <c r="C25" s="759" t="str">
        <f>IF($B25&lt;&gt;"",VLOOKUP($B25,PLANILHA_SINTÉTICA!$A$9:$L$364,3,0),"")</f>
        <v>AR-CONDICIONADO</v>
      </c>
      <c r="D25" s="759"/>
      <c r="E25" s="759"/>
      <c r="F25" s="315">
        <f>IF($B25&lt;&gt;"",VLOOKUP($B25,PLANILHA_SINTÉTICA!$A$9:$L$364,9,0),"")</f>
        <v>55019.73</v>
      </c>
      <c r="G25" s="315">
        <f>IF($B25&lt;&gt;"",VLOOKUP($B25,PLANILHA_SINTÉTICA!$A$9:$L$364,10,0),"")</f>
        <v>7318.38</v>
      </c>
      <c r="H25" s="315">
        <f>IF($B25&lt;&gt;"",VLOOKUP($B25,PLANILHA_SINTÉTICA!$A$9:$L$364,12,0),"")</f>
        <v>62338.11</v>
      </c>
      <c r="I25" s="315">
        <f t="shared" si="0"/>
        <v>77920.67</v>
      </c>
      <c r="J25" s="316">
        <f t="shared" ca="1" si="1"/>
        <v>4.4962588557058439E-2</v>
      </c>
    </row>
    <row r="26" spans="1:10" s="303" customFormat="1" ht="15.75" customHeight="1">
      <c r="A26" s="313"/>
      <c r="B26" s="317">
        <v>13</v>
      </c>
      <c r="C26" s="759" t="str">
        <f>IF($B26&lt;&gt;"",VLOOKUP($B26,PLANILHA_SINTÉTICA!$A$9:$L$364,3,0),"")</f>
        <v>GASES ESPECIAIS</v>
      </c>
      <c r="D26" s="759"/>
      <c r="E26" s="759"/>
      <c r="F26" s="315">
        <f>IF($B26&lt;&gt;"",VLOOKUP($B26,PLANILHA_SINTÉTICA!$A$9:$L$364,9,0),"")</f>
        <v>53993.8</v>
      </c>
      <c r="G26" s="315">
        <f>IF($B26&lt;&gt;"",VLOOKUP($B26,PLANILHA_SINTÉTICA!$A$9:$L$364,10,0),"")</f>
        <v>3084.88</v>
      </c>
      <c r="H26" s="315">
        <f>IF($B26&lt;&gt;"",VLOOKUP($B26,PLANILHA_SINTÉTICA!$A$9:$L$364,12,0),"")</f>
        <v>57078.68</v>
      </c>
      <c r="I26" s="315">
        <f t="shared" si="0"/>
        <v>71346.55</v>
      </c>
      <c r="J26" s="316">
        <f t="shared" ca="1" si="1"/>
        <v>4.1169122039320223E-2</v>
      </c>
    </row>
    <row r="27" spans="1:10" s="303" customFormat="1">
      <c r="A27" s="313"/>
      <c r="B27" s="317">
        <v>14</v>
      </c>
      <c r="C27" s="759" t="str">
        <f>IF($B27&lt;&gt;"",VLOOKUP($B27,PLANILHA_SINTÉTICA!$A$9:$L$364,3,0),"")</f>
        <v>CERCAMENTO LIMPEZA E ARREMATES FINAIS</v>
      </c>
      <c r="D27" s="759"/>
      <c r="E27" s="759"/>
      <c r="F27" s="315">
        <f ca="1">IF($B27&lt;&gt;"",VLOOKUP($B27,PLANILHA_SINTÉTICA!$A$9:$L$364,9,0),"")</f>
        <v>24275.599999999999</v>
      </c>
      <c r="G27" s="315">
        <f>IF($B27&lt;&gt;"",VLOOKUP($B27,PLANILHA_SINTÉTICA!$A$9:$L$364,10,0),"")</f>
        <v>2723.01</v>
      </c>
      <c r="H27" s="315">
        <f ca="1">IF($B27&lt;&gt;"",VLOOKUP($B27,PLANILHA_SINTÉTICA!$A$9:$L$364,12,0),"")</f>
        <v>26998.61</v>
      </c>
      <c r="I27" s="315">
        <f t="shared" ca="1" si="0"/>
        <v>33747.410000000003</v>
      </c>
      <c r="J27" s="316">
        <f t="shared" ca="1" si="1"/>
        <v>1.9473278536957649E-2</v>
      </c>
    </row>
    <row r="28" spans="1:10" s="324" customFormat="1" ht="20.100000000000001" customHeight="1">
      <c r="A28" s="318"/>
      <c r="B28" s="319" t="s">
        <v>868</v>
      </c>
      <c r="C28" s="320"/>
      <c r="D28" s="320"/>
      <c r="E28" s="320"/>
      <c r="F28" s="321">
        <f ca="1">SUMIF(F14:F27,"&gt;0",F14:F27)</f>
        <v>1036411.6899999998</v>
      </c>
      <c r="G28" s="321">
        <f>SUMIF(G14:G27,"&gt;0",G14:G27)</f>
        <v>350032.30000000005</v>
      </c>
      <c r="H28" s="321">
        <f ca="1">SUMIF(H14:H27,"&gt;0",H14:H27)</f>
        <v>1386443.99</v>
      </c>
      <c r="I28" s="322">
        <f ca="1">SUM(I14:I27)</f>
        <v>1733011.21</v>
      </c>
      <c r="J28" s="323">
        <f ca="1">SUM(J14:J27)</f>
        <v>1</v>
      </c>
    </row>
    <row r="29" spans="1:10" s="329" customFormat="1" ht="20.100000000000001" customHeight="1">
      <c r="A29" s="325"/>
      <c r="B29" s="319" t="s">
        <v>869</v>
      </c>
      <c r="C29" s="320"/>
      <c r="D29" s="320"/>
      <c r="E29" s="320"/>
      <c r="F29" s="326">
        <f ca="1">IF(H28=0,0,F28/$H$28)</f>
        <v>0.74753231827273448</v>
      </c>
      <c r="G29" s="326">
        <f ca="1">IF(H28=0,0,G28/$H$28)</f>
        <v>0.25246768172726547</v>
      </c>
      <c r="H29" s="326">
        <f ca="1">F29+G29</f>
        <v>1</v>
      </c>
      <c r="I29" s="327" t="s">
        <v>870</v>
      </c>
      <c r="J29" s="328" t="s">
        <v>870</v>
      </c>
    </row>
    <row r="30" spans="1:10" s="291" customFormat="1" ht="9" customHeight="1">
      <c r="A30" s="330"/>
      <c r="B30" s="331"/>
      <c r="C30" s="332"/>
      <c r="D30" s="332"/>
      <c r="E30" s="332"/>
      <c r="F30" s="333"/>
      <c r="G30" s="333"/>
      <c r="H30" s="333"/>
      <c r="I30" s="333"/>
      <c r="J30" s="333"/>
    </row>
    <row r="31" spans="1:10" s="291" customFormat="1">
      <c r="A31" s="330"/>
      <c r="B31" s="760" t="s">
        <v>871</v>
      </c>
      <c r="C31" s="760"/>
      <c r="D31" s="760"/>
      <c r="E31" s="334">
        <f>IF('FOLHA FECHAMENTO'!F31&lt;&gt;"",'FOLHA FECHAMENTO'!F31," ")</f>
        <v>240</v>
      </c>
      <c r="F31" s="335"/>
      <c r="G31" s="336"/>
      <c r="H31" s="336"/>
      <c r="I31" s="336"/>
      <c r="J31" s="337"/>
    </row>
    <row r="32" spans="1:10" s="291" customFormat="1">
      <c r="A32" s="330"/>
      <c r="B32" s="338"/>
      <c r="C32" s="338"/>
      <c r="D32" s="338"/>
      <c r="E32" s="338"/>
      <c r="F32" s="338"/>
      <c r="G32" s="338"/>
      <c r="H32" s="338"/>
      <c r="I32" s="338"/>
      <c r="J32" s="338"/>
    </row>
    <row r="33" spans="2:10">
      <c r="B33" s="338"/>
      <c r="C33" s="338"/>
      <c r="D33" s="338"/>
      <c r="E33" s="338"/>
      <c r="F33" s="338"/>
      <c r="G33" s="338"/>
      <c r="H33" s="338"/>
      <c r="I33" s="338"/>
      <c r="J33" s="338"/>
    </row>
    <row r="34" spans="2:10">
      <c r="B34" s="338"/>
      <c r="C34" s="338"/>
      <c r="D34" s="338"/>
      <c r="E34" s="338"/>
      <c r="F34" s="338"/>
      <c r="G34" s="338"/>
      <c r="H34" s="338"/>
      <c r="I34" s="338"/>
      <c r="J34" s="338"/>
    </row>
    <row r="35" spans="2:10">
      <c r="B35" s="338"/>
      <c r="C35" s="338"/>
      <c r="D35" s="339"/>
      <c r="E35" s="338"/>
      <c r="F35" s="338"/>
      <c r="G35" s="338"/>
      <c r="H35" s="338"/>
      <c r="I35" s="338"/>
      <c r="J35" s="338"/>
    </row>
    <row r="36" spans="2:10">
      <c r="B36" s="338"/>
      <c r="C36" s="340"/>
      <c r="D36" s="292" t="str">
        <f>IF(DADOS!$C$24&lt;&gt;"",DADOS!$C$24," ")</f>
        <v>PATRÍCIA VINCENZI DOS SANTOS</v>
      </c>
      <c r="E36" s="340"/>
      <c r="F36" s="338"/>
      <c r="G36" s="338"/>
      <c r="H36" s="338"/>
      <c r="I36" s="338"/>
      <c r="J36" s="338"/>
    </row>
    <row r="37" spans="2:10">
      <c r="B37" s="338"/>
      <c r="C37" s="338"/>
      <c r="D37" s="341" t="s">
        <v>872</v>
      </c>
      <c r="E37" s="342"/>
      <c r="F37" s="338"/>
      <c r="G37" s="338"/>
      <c r="H37" s="338"/>
      <c r="I37" s="338"/>
      <c r="J37" s="338"/>
    </row>
    <row r="38" spans="2:10">
      <c r="B38" s="338"/>
      <c r="C38" s="338"/>
      <c r="D38" s="341" t="s">
        <v>873</v>
      </c>
      <c r="E38" s="343"/>
      <c r="F38" s="338"/>
      <c r="G38" s="338"/>
      <c r="H38" s="338"/>
      <c r="I38" s="338"/>
      <c r="J38" s="338"/>
    </row>
    <row r="39" spans="2:10" ht="6" customHeight="1">
      <c r="B39" s="338"/>
      <c r="C39" s="338"/>
      <c r="D39" s="338"/>
      <c r="E39" s="338"/>
      <c r="F39" s="338"/>
      <c r="G39" s="338"/>
      <c r="H39" s="338"/>
      <c r="I39" s="338"/>
      <c r="J39" s="338"/>
    </row>
    <row r="40" spans="2:10">
      <c r="B40" s="338"/>
      <c r="C40" s="338"/>
      <c r="D40" s="338"/>
      <c r="E40" s="338"/>
      <c r="F40" s="338"/>
      <c r="G40" s="338"/>
      <c r="H40" s="338"/>
      <c r="I40" s="338"/>
      <c r="J40" s="338"/>
    </row>
    <row r="41" spans="2:10">
      <c r="B41" s="338"/>
      <c r="C41" s="338"/>
      <c r="D41" s="338"/>
      <c r="E41" s="338"/>
      <c r="F41" s="338"/>
      <c r="G41" s="338"/>
      <c r="H41" s="338"/>
      <c r="I41" s="338"/>
      <c r="J41" s="338"/>
    </row>
    <row r="42" spans="2:10">
      <c r="B42" s="338"/>
      <c r="C42" s="338"/>
      <c r="D42" s="338"/>
      <c r="E42" s="338"/>
      <c r="F42" s="338"/>
      <c r="G42" s="338"/>
      <c r="H42" s="338"/>
      <c r="I42" s="338"/>
      <c r="J42" s="338"/>
    </row>
    <row r="43" spans="2:10">
      <c r="B43" s="338"/>
      <c r="C43" s="338"/>
      <c r="D43" s="338"/>
      <c r="E43" s="338"/>
      <c r="F43" s="338"/>
      <c r="G43" s="338"/>
      <c r="H43" s="338"/>
      <c r="I43" s="338"/>
      <c r="J43" s="338"/>
    </row>
    <row r="44" spans="2:10">
      <c r="B44" s="338"/>
      <c r="C44" s="338"/>
      <c r="D44" s="338"/>
      <c r="E44" s="338"/>
      <c r="F44" s="338"/>
      <c r="G44" s="338"/>
      <c r="H44" s="338"/>
      <c r="I44" s="338"/>
      <c r="J44" s="338"/>
    </row>
    <row r="45" spans="2:10">
      <c r="B45" s="338"/>
      <c r="C45" s="338"/>
      <c r="D45" s="338"/>
      <c r="E45" s="338"/>
      <c r="F45" s="338"/>
      <c r="G45" s="338"/>
      <c r="H45" s="338"/>
      <c r="I45" s="338"/>
      <c r="J45" s="338"/>
    </row>
    <row r="46" spans="2:10">
      <c r="B46" s="338"/>
      <c r="C46" s="338"/>
      <c r="D46" s="338"/>
      <c r="E46" s="338"/>
      <c r="F46" s="338"/>
      <c r="G46" s="338"/>
      <c r="H46" s="338"/>
      <c r="I46" s="338"/>
      <c r="J46" s="338"/>
    </row>
    <row r="47" spans="2:10">
      <c r="B47" s="338"/>
      <c r="C47" s="338"/>
      <c r="D47" s="338"/>
      <c r="E47" s="338"/>
      <c r="F47" s="338"/>
      <c r="G47" s="338"/>
      <c r="H47" s="338"/>
      <c r="I47" s="338"/>
      <c r="J47" s="338"/>
    </row>
  </sheetData>
  <mergeCells count="31">
    <mergeCell ref="E1:J1"/>
    <mergeCell ref="B2:J6"/>
    <mergeCell ref="K2:L3"/>
    <mergeCell ref="D7:F7"/>
    <mergeCell ref="H7:I7"/>
    <mergeCell ref="D8:E8"/>
    <mergeCell ref="H8:I8"/>
    <mergeCell ref="D9:F9"/>
    <mergeCell ref="H9:J9"/>
    <mergeCell ref="D10:E10"/>
    <mergeCell ref="H10:I10"/>
    <mergeCell ref="B12:B13"/>
    <mergeCell ref="C12:E13"/>
    <mergeCell ref="F12:H12"/>
    <mergeCell ref="I12:I13"/>
    <mergeCell ref="J12:J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B31:D31"/>
  </mergeCells>
  <conditionalFormatting sqref="B31">
    <cfRule type="cellIs" dxfId="3" priority="2" operator="equal">
      <formula>"PREENCHER PRAZO NA FOLHA DE FECHAMENTO!"</formula>
    </cfRule>
  </conditionalFormatting>
  <conditionalFormatting sqref="J28">
    <cfRule type="cellIs" dxfId="2" priority="3" operator="greaterThan">
      <formula>1</formula>
    </cfRule>
    <cfRule type="cellIs" dxfId="1" priority="4" operator="lessThan">
      <formula>1</formula>
    </cfRule>
  </conditionalFormatting>
  <printOptions horizontalCentered="1" verticalCentered="1"/>
  <pageMargins left="0.98402777777777795" right="0.39374999999999999" top="0.39374999999999999" bottom="0.39374999999999999" header="0.51180555555555496" footer="0.51180555555555496"/>
  <pageSetup paperSize="9" scale="61" firstPageNumber="0" orientation="landscape" r:id="rId1"/>
  <drawing r:id="rId2"/>
</worksheet>
</file>

<file path=xl/worksheets/sheet7.xml><?xml version="1.0" encoding="utf-8"?>
<worksheet xmlns="http://schemas.openxmlformats.org/spreadsheetml/2006/main" xmlns:r="http://schemas.openxmlformats.org/officeDocument/2006/relationships">
  <dimension ref="A1:F7865"/>
  <sheetViews>
    <sheetView view="pageBreakPreview" workbookViewId="0">
      <pane ySplit="4" topLeftCell="A5" activePane="bottomLeft" state="frozen"/>
      <selection pane="bottomLeft" activeCell="D1" sqref="B1:D1"/>
    </sheetView>
  </sheetViews>
  <sheetFormatPr defaultRowHeight="15"/>
  <cols>
    <col min="1" max="1" width="8.85546875" style="462" customWidth="1"/>
    <col min="2" max="2" width="86.140625" style="461" customWidth="1"/>
    <col min="3" max="3" width="8.140625" style="463" customWidth="1"/>
    <col min="4" max="4" width="13.5703125" style="464" customWidth="1"/>
    <col min="5" max="6" width="13.5703125" style="465" customWidth="1"/>
    <col min="7" max="1025" width="9.140625" style="461" customWidth="1"/>
    <col min="1026" max="16384" width="9.140625" style="461"/>
  </cols>
  <sheetData>
    <row r="1" spans="1:6" s="466" customFormat="1" ht="61.5" customHeight="1" thickBot="1">
      <c r="A1" s="467"/>
      <c r="B1" s="468"/>
      <c r="C1" s="463"/>
      <c r="D1" s="469"/>
      <c r="E1" s="469"/>
      <c r="F1" s="469"/>
    </row>
    <row r="2" spans="1:6" ht="15.75" customHeight="1" thickBot="1">
      <c r="A2" s="635" t="s">
        <v>874</v>
      </c>
      <c r="B2" s="638" t="s">
        <v>165</v>
      </c>
      <c r="C2" s="638" t="s">
        <v>875</v>
      </c>
      <c r="D2" s="636" t="s">
        <v>876</v>
      </c>
      <c r="E2" s="639"/>
      <c r="F2" s="639"/>
    </row>
    <row r="3" spans="1:6" ht="30.75" thickBot="1">
      <c r="A3" s="637"/>
      <c r="B3" s="640"/>
      <c r="C3" s="640"/>
      <c r="D3" s="470" t="s">
        <v>168</v>
      </c>
      <c r="E3" s="470" t="s">
        <v>169</v>
      </c>
      <c r="F3" s="634" t="s">
        <v>691</v>
      </c>
    </row>
    <row r="4" spans="1:6" s="471" customFormat="1">
      <c r="A4" s="472"/>
      <c r="B4" s="473" t="s">
        <v>11909</v>
      </c>
      <c r="C4" s="473"/>
      <c r="D4" s="474"/>
      <c r="E4" s="474"/>
      <c r="F4" s="474"/>
    </row>
    <row r="5" spans="1:6">
      <c r="A5" s="475"/>
      <c r="B5" s="476" t="s">
        <v>11910</v>
      </c>
      <c r="C5" s="477"/>
      <c r="D5" s="478"/>
      <c r="E5" s="478"/>
      <c r="F5" s="478"/>
    </row>
    <row r="6" spans="1:6">
      <c r="A6" s="475">
        <v>88238</v>
      </c>
      <c r="B6" s="479" t="s">
        <v>877</v>
      </c>
      <c r="C6" s="477" t="s">
        <v>707</v>
      </c>
      <c r="D6" s="478">
        <v>6.64</v>
      </c>
      <c r="E6" s="478">
        <v>13.14</v>
      </c>
      <c r="F6" s="478">
        <v>19.78</v>
      </c>
    </row>
    <row r="7" spans="1:6" ht="15" customHeight="1">
      <c r="A7" s="480">
        <v>88239</v>
      </c>
      <c r="B7" s="481" t="s">
        <v>878</v>
      </c>
      <c r="C7" s="482" t="s">
        <v>707</v>
      </c>
      <c r="D7" s="483">
        <v>6.52</v>
      </c>
      <c r="E7" s="483">
        <v>14.71</v>
      </c>
      <c r="F7" s="483">
        <v>21.23</v>
      </c>
    </row>
    <row r="8" spans="1:6" ht="15" customHeight="1">
      <c r="A8" s="480">
        <v>88240</v>
      </c>
      <c r="B8" s="481" t="s">
        <v>879</v>
      </c>
      <c r="C8" s="482" t="s">
        <v>707</v>
      </c>
      <c r="D8" s="483">
        <v>5.58</v>
      </c>
      <c r="E8" s="483">
        <v>12.46</v>
      </c>
      <c r="F8" s="483">
        <v>18.04</v>
      </c>
    </row>
    <row r="9" spans="1:6" ht="15" customHeight="1">
      <c r="A9" s="480">
        <v>88241</v>
      </c>
      <c r="B9" s="481" t="s">
        <v>880</v>
      </c>
      <c r="C9" s="482" t="s">
        <v>707</v>
      </c>
      <c r="D9" s="483">
        <v>6.64</v>
      </c>
      <c r="E9" s="483">
        <v>14.26</v>
      </c>
      <c r="F9" s="483">
        <v>20.9</v>
      </c>
    </row>
    <row r="10" spans="1:6" ht="15" customHeight="1">
      <c r="A10" s="480">
        <v>88242</v>
      </c>
      <c r="B10" s="481" t="s">
        <v>881</v>
      </c>
      <c r="C10" s="482" t="s">
        <v>707</v>
      </c>
      <c r="D10" s="483">
        <v>6.64</v>
      </c>
      <c r="E10" s="483">
        <v>13.17</v>
      </c>
      <c r="F10" s="483">
        <v>19.809999999999999</v>
      </c>
    </row>
    <row r="11" spans="1:6" ht="15" customHeight="1">
      <c r="A11" s="480">
        <v>88243</v>
      </c>
      <c r="B11" s="481" t="s">
        <v>882</v>
      </c>
      <c r="C11" s="482" t="s">
        <v>707</v>
      </c>
      <c r="D11" s="483">
        <v>6.52</v>
      </c>
      <c r="E11" s="483">
        <v>14.26</v>
      </c>
      <c r="F11" s="483">
        <v>20.78</v>
      </c>
    </row>
    <row r="12" spans="1:6" ht="15" customHeight="1">
      <c r="A12" s="480">
        <v>88245</v>
      </c>
      <c r="B12" s="481" t="s">
        <v>883</v>
      </c>
      <c r="C12" s="482" t="s">
        <v>707</v>
      </c>
      <c r="D12" s="483">
        <v>6.64</v>
      </c>
      <c r="E12" s="483">
        <v>18.63</v>
      </c>
      <c r="F12" s="483">
        <v>25.27</v>
      </c>
    </row>
    <row r="13" spans="1:6" ht="15" customHeight="1">
      <c r="A13" s="480">
        <v>88246</v>
      </c>
      <c r="B13" s="481" t="s">
        <v>884</v>
      </c>
      <c r="C13" s="482" t="s">
        <v>707</v>
      </c>
      <c r="D13" s="483">
        <v>5.58</v>
      </c>
      <c r="E13" s="483">
        <v>17.27</v>
      </c>
      <c r="F13" s="483">
        <v>22.85</v>
      </c>
    </row>
    <row r="14" spans="1:6" ht="15" customHeight="1">
      <c r="A14" s="480">
        <v>88247</v>
      </c>
      <c r="B14" s="481" t="s">
        <v>885</v>
      </c>
      <c r="C14" s="482" t="s">
        <v>707</v>
      </c>
      <c r="D14" s="483">
        <v>6.66</v>
      </c>
      <c r="E14" s="483">
        <v>13.37</v>
      </c>
      <c r="F14" s="483">
        <v>20.03</v>
      </c>
    </row>
    <row r="15" spans="1:6" ht="15" customHeight="1">
      <c r="A15" s="480">
        <v>88248</v>
      </c>
      <c r="B15" s="481" t="s">
        <v>886</v>
      </c>
      <c r="C15" s="482" t="s">
        <v>707</v>
      </c>
      <c r="D15" s="483">
        <v>6.07</v>
      </c>
      <c r="E15" s="483">
        <v>13.26</v>
      </c>
      <c r="F15" s="483">
        <v>19.329999999999998</v>
      </c>
    </row>
    <row r="16" spans="1:6" ht="15" customHeight="1">
      <c r="A16" s="480">
        <v>88249</v>
      </c>
      <c r="B16" s="481" t="s">
        <v>887</v>
      </c>
      <c r="C16" s="482" t="s">
        <v>707</v>
      </c>
      <c r="D16" s="483">
        <v>1.61</v>
      </c>
      <c r="E16" s="483">
        <v>23.24</v>
      </c>
      <c r="F16" s="483">
        <v>24.85</v>
      </c>
    </row>
    <row r="17" spans="1:6" ht="15" customHeight="1">
      <c r="A17" s="480">
        <v>88250</v>
      </c>
      <c r="B17" s="481" t="s">
        <v>888</v>
      </c>
      <c r="C17" s="482" t="s">
        <v>707</v>
      </c>
      <c r="D17" s="483">
        <v>5.58</v>
      </c>
      <c r="E17" s="483">
        <v>12.4</v>
      </c>
      <c r="F17" s="483">
        <v>17.98</v>
      </c>
    </row>
    <row r="18" spans="1:6" ht="15" customHeight="1">
      <c r="A18" s="480">
        <v>88251</v>
      </c>
      <c r="B18" s="481" t="s">
        <v>889</v>
      </c>
      <c r="C18" s="482" t="s">
        <v>707</v>
      </c>
      <c r="D18" s="483">
        <v>6.64</v>
      </c>
      <c r="E18" s="483">
        <v>14.26</v>
      </c>
      <c r="F18" s="483">
        <v>20.9</v>
      </c>
    </row>
    <row r="19" spans="1:6" ht="15" customHeight="1">
      <c r="A19" s="480">
        <v>88252</v>
      </c>
      <c r="B19" s="481" t="s">
        <v>890</v>
      </c>
      <c r="C19" s="482" t="s">
        <v>707</v>
      </c>
      <c r="D19" s="483">
        <v>6.52</v>
      </c>
      <c r="E19" s="483">
        <v>13.16</v>
      </c>
      <c r="F19" s="483">
        <v>19.68</v>
      </c>
    </row>
    <row r="20" spans="1:6" ht="15" customHeight="1">
      <c r="A20" s="480">
        <v>88253</v>
      </c>
      <c r="B20" s="481" t="s">
        <v>891</v>
      </c>
      <c r="C20" s="482" t="s">
        <v>707</v>
      </c>
      <c r="D20" s="483">
        <v>1.56</v>
      </c>
      <c r="E20" s="483">
        <v>7.59</v>
      </c>
      <c r="F20" s="483">
        <v>9.15</v>
      </c>
    </row>
    <row r="21" spans="1:6" ht="15" customHeight="1">
      <c r="A21" s="480">
        <v>88255</v>
      </c>
      <c r="B21" s="481" t="s">
        <v>892</v>
      </c>
      <c r="C21" s="482" t="s">
        <v>707</v>
      </c>
      <c r="D21" s="483">
        <v>1.54</v>
      </c>
      <c r="E21" s="483">
        <v>27.54</v>
      </c>
      <c r="F21" s="483">
        <v>29.08</v>
      </c>
    </row>
    <row r="22" spans="1:6" ht="15" customHeight="1">
      <c r="A22" s="480">
        <v>88256</v>
      </c>
      <c r="B22" s="481" t="s">
        <v>893</v>
      </c>
      <c r="C22" s="482" t="s">
        <v>707</v>
      </c>
      <c r="D22" s="483">
        <v>6.64</v>
      </c>
      <c r="E22" s="483">
        <v>18.68</v>
      </c>
      <c r="F22" s="483">
        <v>25.32</v>
      </c>
    </row>
    <row r="23" spans="1:6" ht="15" customHeight="1">
      <c r="A23" s="480">
        <v>88257</v>
      </c>
      <c r="B23" s="481" t="s">
        <v>894</v>
      </c>
      <c r="C23" s="482" t="s">
        <v>707</v>
      </c>
      <c r="D23" s="483">
        <v>5.58</v>
      </c>
      <c r="E23" s="483">
        <v>16.61</v>
      </c>
      <c r="F23" s="483">
        <v>22.19</v>
      </c>
    </row>
    <row r="24" spans="1:6" ht="15" customHeight="1">
      <c r="A24" s="480">
        <v>88258</v>
      </c>
      <c r="B24" s="481" t="s">
        <v>895</v>
      </c>
      <c r="C24" s="482" t="s">
        <v>707</v>
      </c>
      <c r="D24" s="483">
        <v>1.61</v>
      </c>
      <c r="E24" s="483">
        <v>12.77</v>
      </c>
      <c r="F24" s="483">
        <v>14.38</v>
      </c>
    </row>
    <row r="25" spans="1:6" ht="15" customHeight="1">
      <c r="A25" s="480">
        <v>88260</v>
      </c>
      <c r="B25" s="481" t="s">
        <v>896</v>
      </c>
      <c r="C25" s="482" t="s">
        <v>707</v>
      </c>
      <c r="D25" s="483">
        <v>6.64</v>
      </c>
      <c r="E25" s="483">
        <v>15.82</v>
      </c>
      <c r="F25" s="483">
        <v>22.46</v>
      </c>
    </row>
    <row r="26" spans="1:6" ht="15" customHeight="1">
      <c r="A26" s="480">
        <v>88261</v>
      </c>
      <c r="B26" s="481" t="s">
        <v>897</v>
      </c>
      <c r="C26" s="482" t="s">
        <v>707</v>
      </c>
      <c r="D26" s="483">
        <v>6.52</v>
      </c>
      <c r="E26" s="483">
        <v>15.6</v>
      </c>
      <c r="F26" s="483">
        <v>22.12</v>
      </c>
    </row>
    <row r="27" spans="1:6" ht="15" customHeight="1">
      <c r="A27" s="480">
        <v>88262</v>
      </c>
      <c r="B27" s="481" t="s">
        <v>898</v>
      </c>
      <c r="C27" s="482" t="s">
        <v>707</v>
      </c>
      <c r="D27" s="483">
        <v>6.52</v>
      </c>
      <c r="E27" s="483">
        <v>18.63</v>
      </c>
      <c r="F27" s="483">
        <v>25.15</v>
      </c>
    </row>
    <row r="28" spans="1:6" ht="15" customHeight="1">
      <c r="A28" s="480">
        <v>88263</v>
      </c>
      <c r="B28" s="481" t="s">
        <v>899</v>
      </c>
      <c r="C28" s="482" t="s">
        <v>707</v>
      </c>
      <c r="D28" s="483">
        <v>5.58</v>
      </c>
      <c r="E28" s="483">
        <v>12.2</v>
      </c>
      <c r="F28" s="483">
        <v>17.78</v>
      </c>
    </row>
    <row r="29" spans="1:6" ht="15" customHeight="1">
      <c r="A29" s="480">
        <v>88264</v>
      </c>
      <c r="B29" s="481" t="s">
        <v>900</v>
      </c>
      <c r="C29" s="482" t="s">
        <v>707</v>
      </c>
      <c r="D29" s="483">
        <v>6.66</v>
      </c>
      <c r="E29" s="483">
        <v>19.010000000000002</v>
      </c>
      <c r="F29" s="483">
        <v>25.67</v>
      </c>
    </row>
    <row r="30" spans="1:6" ht="15" customHeight="1">
      <c r="A30" s="480">
        <v>88265</v>
      </c>
      <c r="B30" s="481" t="s">
        <v>901</v>
      </c>
      <c r="C30" s="482" t="s">
        <v>707</v>
      </c>
      <c r="D30" s="483">
        <v>6.66</v>
      </c>
      <c r="E30" s="483">
        <v>19.25</v>
      </c>
      <c r="F30" s="483">
        <v>25.91</v>
      </c>
    </row>
    <row r="31" spans="1:6" ht="15" customHeight="1">
      <c r="A31" s="480">
        <v>88266</v>
      </c>
      <c r="B31" s="481" t="s">
        <v>902</v>
      </c>
      <c r="C31" s="482" t="s">
        <v>707</v>
      </c>
      <c r="D31" s="483">
        <v>6.66</v>
      </c>
      <c r="E31" s="483">
        <v>23.97</v>
      </c>
      <c r="F31" s="483">
        <v>30.63</v>
      </c>
    </row>
    <row r="32" spans="1:6" ht="15" customHeight="1">
      <c r="A32" s="480">
        <v>88267</v>
      </c>
      <c r="B32" s="481" t="s">
        <v>903</v>
      </c>
      <c r="C32" s="482" t="s">
        <v>707</v>
      </c>
      <c r="D32" s="483">
        <v>6.07</v>
      </c>
      <c r="E32" s="483">
        <v>18.72</v>
      </c>
      <c r="F32" s="483">
        <v>24.79</v>
      </c>
    </row>
    <row r="33" spans="1:6" ht="15" customHeight="1">
      <c r="A33" s="480">
        <v>88269</v>
      </c>
      <c r="B33" s="481" t="s">
        <v>904</v>
      </c>
      <c r="C33" s="482" t="s">
        <v>707</v>
      </c>
      <c r="D33" s="483">
        <v>6.64</v>
      </c>
      <c r="E33" s="483">
        <v>17.75</v>
      </c>
      <c r="F33" s="483">
        <v>24.39</v>
      </c>
    </row>
    <row r="34" spans="1:6" ht="15" customHeight="1">
      <c r="A34" s="480">
        <v>88270</v>
      </c>
      <c r="B34" s="481" t="s">
        <v>905</v>
      </c>
      <c r="C34" s="482" t="s">
        <v>707</v>
      </c>
      <c r="D34" s="483">
        <v>6.64</v>
      </c>
      <c r="E34" s="483">
        <v>18.77</v>
      </c>
      <c r="F34" s="483">
        <v>25.41</v>
      </c>
    </row>
    <row r="35" spans="1:6" ht="15" customHeight="1">
      <c r="A35" s="480">
        <v>88272</v>
      </c>
      <c r="B35" s="481" t="s">
        <v>906</v>
      </c>
      <c r="C35" s="482" t="s">
        <v>707</v>
      </c>
      <c r="D35" s="483">
        <v>7.46</v>
      </c>
      <c r="E35" s="483">
        <v>11.94</v>
      </c>
      <c r="F35" s="483">
        <v>19.399999999999999</v>
      </c>
    </row>
    <row r="36" spans="1:6" ht="15" customHeight="1">
      <c r="A36" s="480">
        <v>88273</v>
      </c>
      <c r="B36" s="481" t="s">
        <v>907</v>
      </c>
      <c r="C36" s="482" t="s">
        <v>707</v>
      </c>
      <c r="D36" s="483">
        <v>6.52</v>
      </c>
      <c r="E36" s="483">
        <v>19.09</v>
      </c>
      <c r="F36" s="483">
        <v>25.61</v>
      </c>
    </row>
    <row r="37" spans="1:6" ht="15" customHeight="1">
      <c r="A37" s="480">
        <v>88274</v>
      </c>
      <c r="B37" s="481" t="s">
        <v>908</v>
      </c>
      <c r="C37" s="482" t="s">
        <v>707</v>
      </c>
      <c r="D37" s="483">
        <v>6.64</v>
      </c>
      <c r="E37" s="483">
        <v>21.22</v>
      </c>
      <c r="F37" s="483">
        <v>27.86</v>
      </c>
    </row>
    <row r="38" spans="1:6" ht="15" customHeight="1">
      <c r="A38" s="480">
        <v>88275</v>
      </c>
      <c r="B38" s="481" t="s">
        <v>11911</v>
      </c>
      <c r="C38" s="482" t="s">
        <v>707</v>
      </c>
      <c r="D38" s="483">
        <v>5.58</v>
      </c>
      <c r="E38" s="483">
        <v>21.63</v>
      </c>
      <c r="F38" s="483">
        <v>27.21</v>
      </c>
    </row>
    <row r="39" spans="1:6" ht="15" customHeight="1">
      <c r="A39" s="480">
        <v>88277</v>
      </c>
      <c r="B39" s="481" t="s">
        <v>909</v>
      </c>
      <c r="C39" s="482" t="s">
        <v>707</v>
      </c>
      <c r="D39" s="483">
        <v>5.58</v>
      </c>
      <c r="E39" s="483">
        <v>21.69</v>
      </c>
      <c r="F39" s="483">
        <v>27.27</v>
      </c>
    </row>
    <row r="40" spans="1:6" ht="15" customHeight="1">
      <c r="A40" s="480">
        <v>88278</v>
      </c>
      <c r="B40" s="481" t="s">
        <v>910</v>
      </c>
      <c r="C40" s="482" t="s">
        <v>707</v>
      </c>
      <c r="D40" s="483">
        <v>5.58</v>
      </c>
      <c r="E40" s="483">
        <v>17.54</v>
      </c>
      <c r="F40" s="483">
        <v>23.12</v>
      </c>
    </row>
    <row r="41" spans="1:6" ht="15" customHeight="1">
      <c r="A41" s="480">
        <v>88279</v>
      </c>
      <c r="B41" s="481" t="s">
        <v>11912</v>
      </c>
      <c r="C41" s="482" t="s">
        <v>707</v>
      </c>
      <c r="D41" s="483">
        <v>6.66</v>
      </c>
      <c r="E41" s="483">
        <v>21.8</v>
      </c>
      <c r="F41" s="483">
        <v>28.46</v>
      </c>
    </row>
    <row r="42" spans="1:6" ht="15" customHeight="1">
      <c r="A42" s="480">
        <v>88281</v>
      </c>
      <c r="B42" s="481" t="s">
        <v>911</v>
      </c>
      <c r="C42" s="482" t="s">
        <v>707</v>
      </c>
      <c r="D42" s="483">
        <v>5.58</v>
      </c>
      <c r="E42" s="483">
        <v>14.79</v>
      </c>
      <c r="F42" s="483">
        <v>20.37</v>
      </c>
    </row>
    <row r="43" spans="1:6" ht="15" customHeight="1">
      <c r="A43" s="480">
        <v>88282</v>
      </c>
      <c r="B43" s="481" t="s">
        <v>912</v>
      </c>
      <c r="C43" s="482" t="s">
        <v>707</v>
      </c>
      <c r="D43" s="483">
        <v>5.58</v>
      </c>
      <c r="E43" s="483">
        <v>15.66</v>
      </c>
      <c r="F43" s="483">
        <v>21.24</v>
      </c>
    </row>
    <row r="44" spans="1:6" ht="15" customHeight="1">
      <c r="A44" s="480">
        <v>88283</v>
      </c>
      <c r="B44" s="481" t="s">
        <v>913</v>
      </c>
      <c r="C44" s="482" t="s">
        <v>707</v>
      </c>
      <c r="D44" s="483">
        <v>5.58</v>
      </c>
      <c r="E44" s="483">
        <v>20.92</v>
      </c>
      <c r="F44" s="483">
        <v>26.5</v>
      </c>
    </row>
    <row r="45" spans="1:6" ht="15" customHeight="1">
      <c r="A45" s="480">
        <v>88284</v>
      </c>
      <c r="B45" s="481" t="s">
        <v>11913</v>
      </c>
      <c r="C45" s="482" t="s">
        <v>707</v>
      </c>
      <c r="D45" s="483">
        <v>5.58</v>
      </c>
      <c r="E45" s="483">
        <v>17.07</v>
      </c>
      <c r="F45" s="483">
        <v>22.65</v>
      </c>
    </row>
    <row r="46" spans="1:6" ht="15" customHeight="1">
      <c r="A46" s="480">
        <v>88285</v>
      </c>
      <c r="B46" s="481" t="s">
        <v>914</v>
      </c>
      <c r="C46" s="482" t="s">
        <v>707</v>
      </c>
      <c r="D46" s="483">
        <v>5.58</v>
      </c>
      <c r="E46" s="483">
        <v>17.72</v>
      </c>
      <c r="F46" s="483">
        <v>23.3</v>
      </c>
    </row>
    <row r="47" spans="1:6" ht="15" customHeight="1">
      <c r="A47" s="480">
        <v>88286</v>
      </c>
      <c r="B47" s="481" t="s">
        <v>915</v>
      </c>
      <c r="C47" s="482" t="s">
        <v>707</v>
      </c>
      <c r="D47" s="483">
        <v>5.58</v>
      </c>
      <c r="E47" s="483">
        <v>18.350000000000001</v>
      </c>
      <c r="F47" s="483">
        <v>23.93</v>
      </c>
    </row>
    <row r="48" spans="1:6" ht="15" customHeight="1">
      <c r="A48" s="480">
        <v>88288</v>
      </c>
      <c r="B48" s="481" t="s">
        <v>916</v>
      </c>
      <c r="C48" s="482" t="s">
        <v>707</v>
      </c>
      <c r="D48" s="483">
        <v>1.56</v>
      </c>
      <c r="E48" s="483">
        <v>9.5500000000000007</v>
      </c>
      <c r="F48" s="483">
        <v>11.11</v>
      </c>
    </row>
    <row r="49" spans="1:6" ht="15" customHeight="1">
      <c r="A49" s="480">
        <v>88291</v>
      </c>
      <c r="B49" s="481" t="s">
        <v>917</v>
      </c>
      <c r="C49" s="482" t="s">
        <v>707</v>
      </c>
      <c r="D49" s="483">
        <v>5.58</v>
      </c>
      <c r="E49" s="483">
        <v>14.17</v>
      </c>
      <c r="F49" s="483">
        <v>19.75</v>
      </c>
    </row>
    <row r="50" spans="1:6" ht="15" customHeight="1">
      <c r="A50" s="480">
        <v>88292</v>
      </c>
      <c r="B50" s="481" t="s">
        <v>918</v>
      </c>
      <c r="C50" s="482" t="s">
        <v>707</v>
      </c>
      <c r="D50" s="483">
        <v>5.58</v>
      </c>
      <c r="E50" s="483">
        <v>15.44</v>
      </c>
      <c r="F50" s="483">
        <v>21.02</v>
      </c>
    </row>
    <row r="51" spans="1:6" ht="15" customHeight="1">
      <c r="A51" s="480">
        <v>88293</v>
      </c>
      <c r="B51" s="481" t="s">
        <v>919</v>
      </c>
      <c r="C51" s="482" t="s">
        <v>707</v>
      </c>
      <c r="D51" s="483">
        <v>5.58</v>
      </c>
      <c r="E51" s="483">
        <v>17.420000000000002</v>
      </c>
      <c r="F51" s="483">
        <v>23</v>
      </c>
    </row>
    <row r="52" spans="1:6" ht="15" customHeight="1">
      <c r="A52" s="480">
        <v>88294</v>
      </c>
      <c r="B52" s="481" t="s">
        <v>920</v>
      </c>
      <c r="C52" s="482" t="s">
        <v>707</v>
      </c>
      <c r="D52" s="483">
        <v>5.58</v>
      </c>
      <c r="E52" s="483">
        <v>19.149999999999999</v>
      </c>
      <c r="F52" s="483">
        <v>24.73</v>
      </c>
    </row>
    <row r="53" spans="1:6" ht="15" customHeight="1">
      <c r="A53" s="480">
        <v>88295</v>
      </c>
      <c r="B53" s="481" t="s">
        <v>921</v>
      </c>
      <c r="C53" s="482" t="s">
        <v>707</v>
      </c>
      <c r="D53" s="483">
        <v>5.58</v>
      </c>
      <c r="E53" s="483">
        <v>17.649999999999999</v>
      </c>
      <c r="F53" s="483">
        <v>23.23</v>
      </c>
    </row>
    <row r="54" spans="1:6" ht="15" customHeight="1">
      <c r="A54" s="480">
        <v>88296</v>
      </c>
      <c r="B54" s="481" t="s">
        <v>922</v>
      </c>
      <c r="C54" s="482" t="s">
        <v>707</v>
      </c>
      <c r="D54" s="483">
        <v>5.58</v>
      </c>
      <c r="E54" s="483">
        <v>43.56</v>
      </c>
      <c r="F54" s="483">
        <v>49.14</v>
      </c>
    </row>
    <row r="55" spans="1:6" ht="15" customHeight="1">
      <c r="A55" s="480">
        <v>88297</v>
      </c>
      <c r="B55" s="481" t="s">
        <v>923</v>
      </c>
      <c r="C55" s="482" t="s">
        <v>707</v>
      </c>
      <c r="D55" s="483">
        <v>5.58</v>
      </c>
      <c r="E55" s="483">
        <v>18.84</v>
      </c>
      <c r="F55" s="483">
        <v>24.42</v>
      </c>
    </row>
    <row r="56" spans="1:6" ht="15" customHeight="1">
      <c r="A56" s="480">
        <v>88298</v>
      </c>
      <c r="B56" s="481" t="s">
        <v>924</v>
      </c>
      <c r="C56" s="482" t="s">
        <v>707</v>
      </c>
      <c r="D56" s="483">
        <v>5.58</v>
      </c>
      <c r="E56" s="483">
        <v>15.13</v>
      </c>
      <c r="F56" s="483">
        <v>20.71</v>
      </c>
    </row>
    <row r="57" spans="1:6" ht="15" customHeight="1">
      <c r="A57" s="480">
        <v>88299</v>
      </c>
      <c r="B57" s="481" t="s">
        <v>925</v>
      </c>
      <c r="C57" s="482" t="s">
        <v>707</v>
      </c>
      <c r="D57" s="483">
        <v>5.58</v>
      </c>
      <c r="E57" s="483">
        <v>17.72</v>
      </c>
      <c r="F57" s="483">
        <v>23.3</v>
      </c>
    </row>
    <row r="58" spans="1:6" ht="15" customHeight="1">
      <c r="A58" s="480">
        <v>88300</v>
      </c>
      <c r="B58" s="481" t="s">
        <v>926</v>
      </c>
      <c r="C58" s="482" t="s">
        <v>707</v>
      </c>
      <c r="D58" s="483">
        <v>5.58</v>
      </c>
      <c r="E58" s="483">
        <v>21.76</v>
      </c>
      <c r="F58" s="483">
        <v>27.34</v>
      </c>
    </row>
    <row r="59" spans="1:6" ht="15" customHeight="1">
      <c r="A59" s="480">
        <v>88301</v>
      </c>
      <c r="B59" s="481" t="s">
        <v>927</v>
      </c>
      <c r="C59" s="482" t="s">
        <v>707</v>
      </c>
      <c r="D59" s="483">
        <v>5.58</v>
      </c>
      <c r="E59" s="483">
        <v>17.98</v>
      </c>
      <c r="F59" s="483">
        <v>23.56</v>
      </c>
    </row>
    <row r="60" spans="1:6" ht="15" customHeight="1">
      <c r="A60" s="480">
        <v>88302</v>
      </c>
      <c r="B60" s="481" t="s">
        <v>928</v>
      </c>
      <c r="C60" s="482" t="s">
        <v>707</v>
      </c>
      <c r="D60" s="483">
        <v>5.58</v>
      </c>
      <c r="E60" s="483">
        <v>18.3</v>
      </c>
      <c r="F60" s="483">
        <v>23.88</v>
      </c>
    </row>
    <row r="61" spans="1:6" ht="15" customHeight="1">
      <c r="A61" s="480">
        <v>88303</v>
      </c>
      <c r="B61" s="481" t="s">
        <v>929</v>
      </c>
      <c r="C61" s="482" t="s">
        <v>707</v>
      </c>
      <c r="D61" s="483">
        <v>5.58</v>
      </c>
      <c r="E61" s="483">
        <v>15.94</v>
      </c>
      <c r="F61" s="483">
        <v>21.52</v>
      </c>
    </row>
    <row r="62" spans="1:6" ht="15" customHeight="1">
      <c r="A62" s="480">
        <v>88304</v>
      </c>
      <c r="B62" s="481" t="s">
        <v>930</v>
      </c>
      <c r="C62" s="482" t="s">
        <v>707</v>
      </c>
      <c r="D62" s="483">
        <v>5.58</v>
      </c>
      <c r="E62" s="483">
        <v>15.72</v>
      </c>
      <c r="F62" s="483">
        <v>21.3</v>
      </c>
    </row>
    <row r="63" spans="1:6" ht="15" customHeight="1">
      <c r="A63" s="480">
        <v>88306</v>
      </c>
      <c r="B63" s="481" t="s">
        <v>931</v>
      </c>
      <c r="C63" s="482" t="s">
        <v>707</v>
      </c>
      <c r="D63" s="483">
        <v>5.58</v>
      </c>
      <c r="E63" s="483">
        <v>17.13</v>
      </c>
      <c r="F63" s="483">
        <v>22.71</v>
      </c>
    </row>
    <row r="64" spans="1:6" ht="15" customHeight="1">
      <c r="A64" s="480">
        <v>88307</v>
      </c>
      <c r="B64" s="481" t="s">
        <v>932</v>
      </c>
      <c r="C64" s="482" t="s">
        <v>707</v>
      </c>
      <c r="D64" s="483">
        <v>5.58</v>
      </c>
      <c r="E64" s="483">
        <v>17.12</v>
      </c>
      <c r="F64" s="483">
        <v>22.7</v>
      </c>
    </row>
    <row r="65" spans="1:6" ht="15" customHeight="1">
      <c r="A65" s="480">
        <v>88308</v>
      </c>
      <c r="B65" s="481" t="s">
        <v>933</v>
      </c>
      <c r="C65" s="482" t="s">
        <v>707</v>
      </c>
      <c r="D65" s="483">
        <v>6.64</v>
      </c>
      <c r="E65" s="483">
        <v>18.68</v>
      </c>
      <c r="F65" s="483">
        <v>25.32</v>
      </c>
    </row>
    <row r="66" spans="1:6" ht="15" customHeight="1">
      <c r="A66" s="480">
        <v>88309</v>
      </c>
      <c r="B66" s="481" t="s">
        <v>934</v>
      </c>
      <c r="C66" s="482" t="s">
        <v>707</v>
      </c>
      <c r="D66" s="483">
        <v>6.64</v>
      </c>
      <c r="E66" s="483">
        <v>18.77</v>
      </c>
      <c r="F66" s="483">
        <v>25.41</v>
      </c>
    </row>
    <row r="67" spans="1:6" ht="30" customHeight="1">
      <c r="A67" s="480">
        <v>88310</v>
      </c>
      <c r="B67" s="481" t="s">
        <v>935</v>
      </c>
      <c r="C67" s="482" t="s">
        <v>707</v>
      </c>
      <c r="D67" s="483">
        <v>7.79</v>
      </c>
      <c r="E67" s="483">
        <v>18.68</v>
      </c>
      <c r="F67" s="483">
        <v>26.47</v>
      </c>
    </row>
    <row r="68" spans="1:6" ht="15" customHeight="1">
      <c r="A68" s="480">
        <v>88311</v>
      </c>
      <c r="B68" s="481" t="s">
        <v>936</v>
      </c>
      <c r="C68" s="482" t="s">
        <v>707</v>
      </c>
      <c r="D68" s="483">
        <v>7.79</v>
      </c>
      <c r="E68" s="483">
        <v>19.18</v>
      </c>
      <c r="F68" s="483">
        <v>26.97</v>
      </c>
    </row>
    <row r="69" spans="1:6" ht="15" customHeight="1">
      <c r="A69" s="480">
        <v>88312</v>
      </c>
      <c r="B69" s="481" t="s">
        <v>937</v>
      </c>
      <c r="C69" s="482" t="s">
        <v>707</v>
      </c>
      <c r="D69" s="483">
        <v>7.79</v>
      </c>
      <c r="E69" s="483">
        <v>20.09</v>
      </c>
      <c r="F69" s="483">
        <v>27.88</v>
      </c>
    </row>
    <row r="70" spans="1:6" ht="15" customHeight="1">
      <c r="A70" s="480">
        <v>88313</v>
      </c>
      <c r="B70" s="481" t="s">
        <v>938</v>
      </c>
      <c r="C70" s="482" t="s">
        <v>707</v>
      </c>
      <c r="D70" s="483">
        <v>5.58</v>
      </c>
      <c r="E70" s="483">
        <v>13.9</v>
      </c>
      <c r="F70" s="483">
        <v>19.48</v>
      </c>
    </row>
    <row r="71" spans="1:6" ht="15" customHeight="1">
      <c r="A71" s="480">
        <v>88314</v>
      </c>
      <c r="B71" s="481" t="s">
        <v>939</v>
      </c>
      <c r="C71" s="482" t="s">
        <v>707</v>
      </c>
      <c r="D71" s="483">
        <v>5.58</v>
      </c>
      <c r="E71" s="483">
        <v>12.34</v>
      </c>
      <c r="F71" s="483">
        <v>17.920000000000002</v>
      </c>
    </row>
    <row r="72" spans="1:6" ht="15" customHeight="1">
      <c r="A72" s="480">
        <v>88315</v>
      </c>
      <c r="B72" s="481" t="s">
        <v>940</v>
      </c>
      <c r="C72" s="482" t="s">
        <v>707</v>
      </c>
      <c r="D72" s="483">
        <v>6.64</v>
      </c>
      <c r="E72" s="483">
        <v>18.63</v>
      </c>
      <c r="F72" s="483">
        <v>25.27</v>
      </c>
    </row>
    <row r="73" spans="1:6" ht="15" customHeight="1">
      <c r="A73" s="480">
        <v>88316</v>
      </c>
      <c r="B73" s="481" t="s">
        <v>941</v>
      </c>
      <c r="C73" s="482" t="s">
        <v>707</v>
      </c>
      <c r="D73" s="483">
        <v>6.52</v>
      </c>
      <c r="E73" s="483">
        <v>13.26</v>
      </c>
      <c r="F73" s="483">
        <v>19.78</v>
      </c>
    </row>
    <row r="74" spans="1:6" ht="15" customHeight="1">
      <c r="A74" s="480">
        <v>88317</v>
      </c>
      <c r="B74" s="481" t="s">
        <v>942</v>
      </c>
      <c r="C74" s="482" t="s">
        <v>707</v>
      </c>
      <c r="D74" s="483">
        <v>7.46</v>
      </c>
      <c r="E74" s="483">
        <v>19.149999999999999</v>
      </c>
      <c r="F74" s="483">
        <v>26.61</v>
      </c>
    </row>
    <row r="75" spans="1:6" ht="15" customHeight="1">
      <c r="A75" s="480">
        <v>88318</v>
      </c>
      <c r="B75" s="481" t="s">
        <v>943</v>
      </c>
      <c r="C75" s="482" t="s">
        <v>707</v>
      </c>
      <c r="D75" s="483">
        <v>7.46</v>
      </c>
      <c r="E75" s="483">
        <v>15.41</v>
      </c>
      <c r="F75" s="483">
        <v>22.87</v>
      </c>
    </row>
    <row r="76" spans="1:6" ht="15" customHeight="1">
      <c r="A76" s="480">
        <v>88320</v>
      </c>
      <c r="B76" s="481" t="s">
        <v>944</v>
      </c>
      <c r="C76" s="482" t="s">
        <v>707</v>
      </c>
      <c r="D76" s="483">
        <v>6.52</v>
      </c>
      <c r="E76" s="483">
        <v>22.85</v>
      </c>
      <c r="F76" s="483">
        <v>29.37</v>
      </c>
    </row>
    <row r="77" spans="1:6" ht="15" customHeight="1">
      <c r="A77" s="480">
        <v>88321</v>
      </c>
      <c r="B77" s="481" t="s">
        <v>945</v>
      </c>
      <c r="C77" s="482" t="s">
        <v>707</v>
      </c>
      <c r="D77" s="483">
        <v>1.61</v>
      </c>
      <c r="E77" s="483">
        <v>28.59</v>
      </c>
      <c r="F77" s="483">
        <v>30.2</v>
      </c>
    </row>
    <row r="78" spans="1:6" ht="15" customHeight="1">
      <c r="A78" s="480">
        <v>88322</v>
      </c>
      <c r="B78" s="481" t="s">
        <v>946</v>
      </c>
      <c r="C78" s="482" t="s">
        <v>707</v>
      </c>
      <c r="D78" s="483">
        <v>1.64</v>
      </c>
      <c r="E78" s="483">
        <v>19.850000000000001</v>
      </c>
      <c r="F78" s="483">
        <v>21.49</v>
      </c>
    </row>
    <row r="79" spans="1:6" ht="15" customHeight="1">
      <c r="A79" s="480">
        <v>88323</v>
      </c>
      <c r="B79" s="481" t="s">
        <v>947</v>
      </c>
      <c r="C79" s="482" t="s">
        <v>707</v>
      </c>
      <c r="D79" s="483">
        <v>6.52</v>
      </c>
      <c r="E79" s="483">
        <v>17.190000000000001</v>
      </c>
      <c r="F79" s="483">
        <v>23.71</v>
      </c>
    </row>
    <row r="80" spans="1:6">
      <c r="A80" s="480">
        <v>88324</v>
      </c>
      <c r="B80" s="481" t="s">
        <v>948</v>
      </c>
      <c r="C80" s="482" t="s">
        <v>707</v>
      </c>
      <c r="D80" s="483">
        <v>5.58</v>
      </c>
      <c r="E80" s="483">
        <v>20.2</v>
      </c>
      <c r="F80" s="483">
        <v>25.78</v>
      </c>
    </row>
    <row r="81" spans="1:6" ht="15" customHeight="1">
      <c r="A81" s="480">
        <v>88325</v>
      </c>
      <c r="B81" s="481" t="s">
        <v>949</v>
      </c>
      <c r="C81" s="482" t="s">
        <v>707</v>
      </c>
      <c r="D81" s="483">
        <v>6.64</v>
      </c>
      <c r="E81" s="483">
        <v>18.96</v>
      </c>
      <c r="F81" s="483">
        <v>25.6</v>
      </c>
    </row>
    <row r="82" spans="1:6" ht="15" customHeight="1">
      <c r="A82" s="480">
        <v>88326</v>
      </c>
      <c r="B82" s="481" t="s">
        <v>950</v>
      </c>
      <c r="C82" s="482" t="s">
        <v>707</v>
      </c>
      <c r="D82" s="483">
        <v>6.52</v>
      </c>
      <c r="E82" s="483">
        <v>17.940000000000001</v>
      </c>
      <c r="F82" s="483">
        <v>24.46</v>
      </c>
    </row>
    <row r="83" spans="1:6" ht="15" customHeight="1">
      <c r="A83" s="480">
        <v>88377</v>
      </c>
      <c r="B83" s="481" t="s">
        <v>951</v>
      </c>
      <c r="C83" s="482" t="s">
        <v>707</v>
      </c>
      <c r="D83" s="483">
        <v>5.58</v>
      </c>
      <c r="E83" s="483">
        <v>13.67</v>
      </c>
      <c r="F83" s="483">
        <v>19.25</v>
      </c>
    </row>
    <row r="84" spans="1:6" ht="15" customHeight="1">
      <c r="A84" s="480">
        <v>88441</v>
      </c>
      <c r="B84" s="481" t="s">
        <v>952</v>
      </c>
      <c r="C84" s="482" t="s">
        <v>707</v>
      </c>
      <c r="D84" s="483">
        <v>6.64</v>
      </c>
      <c r="E84" s="483">
        <v>13.96</v>
      </c>
      <c r="F84" s="483">
        <v>20.6</v>
      </c>
    </row>
    <row r="85" spans="1:6" ht="15" customHeight="1">
      <c r="A85" s="480">
        <v>88597</v>
      </c>
      <c r="B85" s="481" t="s">
        <v>953</v>
      </c>
      <c r="C85" s="482" t="s">
        <v>707</v>
      </c>
      <c r="D85" s="483">
        <v>1.56</v>
      </c>
      <c r="E85" s="483">
        <v>24.2</v>
      </c>
      <c r="F85" s="483">
        <v>25.76</v>
      </c>
    </row>
    <row r="86" spans="1:6" ht="15" customHeight="1">
      <c r="A86" s="480">
        <v>90766</v>
      </c>
      <c r="B86" s="481" t="s">
        <v>954</v>
      </c>
      <c r="C86" s="482" t="s">
        <v>707</v>
      </c>
      <c r="D86" s="483">
        <v>1.61</v>
      </c>
      <c r="E86" s="483">
        <v>18.53</v>
      </c>
      <c r="F86" s="483">
        <v>20.14</v>
      </c>
    </row>
    <row r="87" spans="1:6" ht="15" customHeight="1">
      <c r="A87" s="480">
        <v>90767</v>
      </c>
      <c r="B87" s="481" t="s">
        <v>955</v>
      </c>
      <c r="C87" s="482" t="s">
        <v>707</v>
      </c>
      <c r="D87" s="483">
        <v>1.61</v>
      </c>
      <c r="E87" s="483">
        <v>15.95</v>
      </c>
      <c r="F87" s="483">
        <v>17.559999999999999</v>
      </c>
    </row>
    <row r="88" spans="1:6" ht="15" customHeight="1">
      <c r="A88" s="480">
        <v>90768</v>
      </c>
      <c r="B88" s="481" t="s">
        <v>956</v>
      </c>
      <c r="C88" s="482" t="s">
        <v>707</v>
      </c>
      <c r="D88" s="483">
        <v>1.54</v>
      </c>
      <c r="E88" s="483">
        <v>58.56</v>
      </c>
      <c r="F88" s="483">
        <v>60.1</v>
      </c>
    </row>
    <row r="89" spans="1:6" ht="15" customHeight="1">
      <c r="A89" s="480">
        <v>90769</v>
      </c>
      <c r="B89" s="481" t="s">
        <v>957</v>
      </c>
      <c r="C89" s="482" t="s">
        <v>707</v>
      </c>
      <c r="D89" s="483">
        <v>1.54</v>
      </c>
      <c r="E89" s="483">
        <v>83.2</v>
      </c>
      <c r="F89" s="483">
        <v>84.74</v>
      </c>
    </row>
    <row r="90" spans="1:6" ht="15" customHeight="1">
      <c r="A90" s="480">
        <v>90770</v>
      </c>
      <c r="B90" s="481" t="s">
        <v>958</v>
      </c>
      <c r="C90" s="482" t="s">
        <v>707</v>
      </c>
      <c r="D90" s="483">
        <v>1.54</v>
      </c>
      <c r="E90" s="483">
        <v>110.01</v>
      </c>
      <c r="F90" s="483">
        <v>111.55</v>
      </c>
    </row>
    <row r="91" spans="1:6" ht="15" customHeight="1">
      <c r="A91" s="480">
        <v>90771</v>
      </c>
      <c r="B91" s="481" t="s">
        <v>959</v>
      </c>
      <c r="C91" s="482" t="s">
        <v>707</v>
      </c>
      <c r="D91" s="483">
        <v>1.56</v>
      </c>
      <c r="E91" s="483">
        <v>23.46</v>
      </c>
      <c r="F91" s="483">
        <v>25.02</v>
      </c>
    </row>
    <row r="92" spans="1:6" ht="15" customHeight="1">
      <c r="A92" s="480">
        <v>90772</v>
      </c>
      <c r="B92" s="481" t="s">
        <v>11914</v>
      </c>
      <c r="C92" s="482" t="s">
        <v>707</v>
      </c>
      <c r="D92" s="483">
        <v>1.61</v>
      </c>
      <c r="E92" s="483">
        <v>14.3</v>
      </c>
      <c r="F92" s="483">
        <v>15.91</v>
      </c>
    </row>
    <row r="93" spans="1:6" ht="15" customHeight="1">
      <c r="A93" s="480">
        <v>90773</v>
      </c>
      <c r="B93" s="481" t="s">
        <v>960</v>
      </c>
      <c r="C93" s="482" t="s">
        <v>707</v>
      </c>
      <c r="D93" s="483">
        <v>1.56</v>
      </c>
      <c r="E93" s="483">
        <v>15.1</v>
      </c>
      <c r="F93" s="483">
        <v>16.66</v>
      </c>
    </row>
    <row r="94" spans="1:6" ht="15" customHeight="1">
      <c r="A94" s="480">
        <v>90775</v>
      </c>
      <c r="B94" s="481" t="s">
        <v>961</v>
      </c>
      <c r="C94" s="482" t="s">
        <v>707</v>
      </c>
      <c r="D94" s="483">
        <v>1.56</v>
      </c>
      <c r="E94" s="483">
        <v>21.29</v>
      </c>
      <c r="F94" s="483">
        <v>22.85</v>
      </c>
    </row>
    <row r="95" spans="1:6" ht="15" customHeight="1">
      <c r="A95" s="480">
        <v>90776</v>
      </c>
      <c r="B95" s="481" t="s">
        <v>962</v>
      </c>
      <c r="C95" s="482" t="s">
        <v>707</v>
      </c>
      <c r="D95" s="483">
        <v>2.0499999999999998</v>
      </c>
      <c r="E95" s="483">
        <v>30.4</v>
      </c>
      <c r="F95" s="483">
        <v>32.450000000000003</v>
      </c>
    </row>
    <row r="96" spans="1:6" ht="15" customHeight="1">
      <c r="A96" s="480">
        <v>90777</v>
      </c>
      <c r="B96" s="481" t="s">
        <v>963</v>
      </c>
      <c r="C96" s="482" t="s">
        <v>707</v>
      </c>
      <c r="D96" s="483">
        <v>1.54</v>
      </c>
      <c r="E96" s="483">
        <v>79.900000000000006</v>
      </c>
      <c r="F96" s="483">
        <v>81.44</v>
      </c>
    </row>
    <row r="97" spans="1:6" ht="15" customHeight="1">
      <c r="A97" s="480">
        <v>90778</v>
      </c>
      <c r="B97" s="481" t="s">
        <v>964</v>
      </c>
      <c r="C97" s="482" t="s">
        <v>707</v>
      </c>
      <c r="D97" s="483">
        <v>1.54</v>
      </c>
      <c r="E97" s="483">
        <v>90.93</v>
      </c>
      <c r="F97" s="483">
        <v>92.47</v>
      </c>
    </row>
    <row r="98" spans="1:6" ht="15" customHeight="1">
      <c r="A98" s="480">
        <v>90780</v>
      </c>
      <c r="B98" s="481" t="s">
        <v>966</v>
      </c>
      <c r="C98" s="482" t="s">
        <v>707</v>
      </c>
      <c r="D98" s="483">
        <v>2.0499999999999998</v>
      </c>
      <c r="E98" s="483">
        <v>46.14</v>
      </c>
      <c r="F98" s="483">
        <v>48.19</v>
      </c>
    </row>
    <row r="99" spans="1:6" ht="15" customHeight="1">
      <c r="A99" s="480">
        <v>90781</v>
      </c>
      <c r="B99" s="481" t="s">
        <v>967</v>
      </c>
      <c r="C99" s="482" t="s">
        <v>707</v>
      </c>
      <c r="D99" s="483">
        <v>1.56</v>
      </c>
      <c r="E99" s="483">
        <v>18.579999999999998</v>
      </c>
      <c r="F99" s="483">
        <v>20.14</v>
      </c>
    </row>
    <row r="100" spans="1:6" ht="15" customHeight="1">
      <c r="A100" s="480">
        <v>91677</v>
      </c>
      <c r="B100" s="481" t="s">
        <v>968</v>
      </c>
      <c r="C100" s="482" t="s">
        <v>707</v>
      </c>
      <c r="D100" s="483">
        <v>1.54</v>
      </c>
      <c r="E100" s="483">
        <v>79.959999999999994</v>
      </c>
      <c r="F100" s="483">
        <v>81.5</v>
      </c>
    </row>
    <row r="101" spans="1:6" ht="15" customHeight="1">
      <c r="A101" s="480">
        <v>91678</v>
      </c>
      <c r="B101" s="481" t="s">
        <v>969</v>
      </c>
      <c r="C101" s="482" t="s">
        <v>707</v>
      </c>
      <c r="D101" s="483">
        <v>1.54</v>
      </c>
      <c r="E101" s="483">
        <v>54.17</v>
      </c>
      <c r="F101" s="483">
        <v>55.71</v>
      </c>
    </row>
    <row r="102" spans="1:6" ht="15" customHeight="1">
      <c r="A102" s="480">
        <v>100300</v>
      </c>
      <c r="B102" s="481" t="s">
        <v>4256</v>
      </c>
      <c r="C102" s="482" t="s">
        <v>707</v>
      </c>
      <c r="D102" s="483">
        <v>1.61</v>
      </c>
      <c r="E102" s="483">
        <v>14.18</v>
      </c>
      <c r="F102" s="483">
        <v>15.79</v>
      </c>
    </row>
    <row r="103" spans="1:6" ht="15" customHeight="1">
      <c r="A103" s="480">
        <v>100301</v>
      </c>
      <c r="B103" s="481" t="s">
        <v>4252</v>
      </c>
      <c r="C103" s="482" t="s">
        <v>707</v>
      </c>
      <c r="D103" s="483">
        <v>7.79</v>
      </c>
      <c r="E103" s="483">
        <v>13.47</v>
      </c>
      <c r="F103" s="483">
        <v>21.26</v>
      </c>
    </row>
    <row r="104" spans="1:6" ht="15" customHeight="1">
      <c r="A104" s="480">
        <v>100302</v>
      </c>
      <c r="B104" s="481" t="s">
        <v>4305</v>
      </c>
      <c r="C104" s="482" t="s">
        <v>707</v>
      </c>
      <c r="D104" s="483">
        <v>1.54</v>
      </c>
      <c r="E104" s="483">
        <v>116.21</v>
      </c>
      <c r="F104" s="483">
        <v>117.75</v>
      </c>
    </row>
    <row r="105" spans="1:6" ht="15" customHeight="1">
      <c r="A105" s="480">
        <v>100303</v>
      </c>
      <c r="B105" s="481" t="s">
        <v>4257</v>
      </c>
      <c r="C105" s="482" t="s">
        <v>707</v>
      </c>
      <c r="D105" s="483">
        <v>6.64</v>
      </c>
      <c r="E105" s="483">
        <v>13.17</v>
      </c>
      <c r="F105" s="483">
        <v>19.809999999999999</v>
      </c>
    </row>
    <row r="106" spans="1:6" ht="15" customHeight="1">
      <c r="A106" s="480">
        <v>100304</v>
      </c>
      <c r="B106" s="481" t="s">
        <v>4254</v>
      </c>
      <c r="C106" s="482" t="s">
        <v>707</v>
      </c>
      <c r="D106" s="483">
        <v>1.54</v>
      </c>
      <c r="E106" s="483">
        <v>56.56</v>
      </c>
      <c r="F106" s="483">
        <v>58.1</v>
      </c>
    </row>
    <row r="107" spans="1:6" ht="15" customHeight="1">
      <c r="A107" s="480">
        <v>100305</v>
      </c>
      <c r="B107" s="481" t="s">
        <v>4268</v>
      </c>
      <c r="C107" s="482" t="s">
        <v>707</v>
      </c>
      <c r="D107" s="483">
        <v>1.54</v>
      </c>
      <c r="E107" s="483">
        <v>80.86</v>
      </c>
      <c r="F107" s="483">
        <v>82.4</v>
      </c>
    </row>
    <row r="108" spans="1:6" ht="15" customHeight="1">
      <c r="A108" s="480">
        <v>100306</v>
      </c>
      <c r="B108" s="481" t="s">
        <v>4269</v>
      </c>
      <c r="C108" s="482" t="s">
        <v>707</v>
      </c>
      <c r="D108" s="483">
        <v>1.54</v>
      </c>
      <c r="E108" s="483">
        <v>91.2</v>
      </c>
      <c r="F108" s="483">
        <v>92.74</v>
      </c>
    </row>
    <row r="109" spans="1:6" ht="15" customHeight="1">
      <c r="A109" s="480">
        <v>101373</v>
      </c>
      <c r="B109" s="481" t="s">
        <v>4270</v>
      </c>
      <c r="C109" s="482" t="s">
        <v>707</v>
      </c>
      <c r="D109" s="483">
        <v>1.54</v>
      </c>
      <c r="E109" s="483">
        <v>125</v>
      </c>
      <c r="F109" s="483">
        <v>126.54</v>
      </c>
    </row>
    <row r="110" spans="1:6" ht="15" customHeight="1">
      <c r="A110" s="480">
        <v>93565</v>
      </c>
      <c r="B110" s="481" t="s">
        <v>963</v>
      </c>
      <c r="C110" s="482" t="s">
        <v>11915</v>
      </c>
      <c r="D110" s="483">
        <v>289.58999999999997</v>
      </c>
      <c r="E110" s="483">
        <v>13996</v>
      </c>
      <c r="F110" s="483">
        <v>14285.59</v>
      </c>
    </row>
    <row r="111" spans="1:6" ht="15" customHeight="1">
      <c r="A111" s="480">
        <v>93567</v>
      </c>
      <c r="B111" s="481" t="s">
        <v>964</v>
      </c>
      <c r="C111" s="482" t="s">
        <v>11915</v>
      </c>
      <c r="D111" s="483">
        <v>289.58999999999997</v>
      </c>
      <c r="E111" s="483">
        <v>15930.31</v>
      </c>
      <c r="F111" s="483">
        <v>16219.9</v>
      </c>
    </row>
    <row r="112" spans="1:6" ht="15" customHeight="1">
      <c r="A112" s="480">
        <v>90779</v>
      </c>
      <c r="B112" s="481" t="s">
        <v>965</v>
      </c>
      <c r="C112" s="482" t="s">
        <v>707</v>
      </c>
      <c r="D112" s="483">
        <v>1.54</v>
      </c>
      <c r="E112" s="483">
        <v>124.31</v>
      </c>
      <c r="F112" s="483">
        <v>125.85</v>
      </c>
    </row>
    <row r="113" spans="1:6" ht="15" customHeight="1">
      <c r="A113" s="480">
        <v>100307</v>
      </c>
      <c r="B113" s="481" t="s">
        <v>4306</v>
      </c>
      <c r="C113" s="482" t="s">
        <v>707</v>
      </c>
      <c r="D113" s="483">
        <v>6.66</v>
      </c>
      <c r="E113" s="483">
        <v>15.49</v>
      </c>
      <c r="F113" s="483">
        <v>22.15</v>
      </c>
    </row>
    <row r="114" spans="1:6" ht="15" customHeight="1">
      <c r="A114" s="480">
        <v>100308</v>
      </c>
      <c r="B114" s="481" t="s">
        <v>4276</v>
      </c>
      <c r="C114" s="482" t="s">
        <v>707</v>
      </c>
      <c r="D114" s="483">
        <v>6.66</v>
      </c>
      <c r="E114" s="483">
        <v>18.57</v>
      </c>
      <c r="F114" s="483">
        <v>25.23</v>
      </c>
    </row>
    <row r="115" spans="1:6" ht="15" customHeight="1">
      <c r="A115" s="480">
        <v>100309</v>
      </c>
      <c r="B115" s="481" t="s">
        <v>4301</v>
      </c>
      <c r="C115" s="482" t="s">
        <v>707</v>
      </c>
      <c r="D115" s="483">
        <v>1.61</v>
      </c>
      <c r="E115" s="483">
        <v>25.86</v>
      </c>
      <c r="F115" s="483">
        <v>27.47</v>
      </c>
    </row>
    <row r="116" spans="1:6" ht="15" customHeight="1">
      <c r="A116" s="480">
        <v>100533</v>
      </c>
      <c r="B116" s="481" t="s">
        <v>4299</v>
      </c>
      <c r="C116" s="482" t="s">
        <v>707</v>
      </c>
      <c r="D116" s="483">
        <v>1.56</v>
      </c>
      <c r="E116" s="483">
        <v>17.86</v>
      </c>
      <c r="F116" s="483">
        <v>19.420000000000002</v>
      </c>
    </row>
    <row r="117" spans="1:6" ht="15" customHeight="1">
      <c r="A117" s="480">
        <v>100289</v>
      </c>
      <c r="B117" s="481" t="s">
        <v>4304</v>
      </c>
      <c r="C117" s="482" t="s">
        <v>707</v>
      </c>
      <c r="D117" s="483">
        <v>6.52</v>
      </c>
      <c r="E117" s="483">
        <v>13.37</v>
      </c>
      <c r="F117" s="483">
        <v>19.89</v>
      </c>
    </row>
    <row r="118" spans="1:6" ht="15" customHeight="1">
      <c r="A118" s="475">
        <v>93558</v>
      </c>
      <c r="B118" s="479" t="s">
        <v>970</v>
      </c>
      <c r="C118" s="477" t="s">
        <v>11915</v>
      </c>
      <c r="D118" s="478">
        <v>1049.47</v>
      </c>
      <c r="E118" s="478">
        <v>2752.13</v>
      </c>
      <c r="F118" s="478">
        <v>3801.6</v>
      </c>
    </row>
    <row r="119" spans="1:6" ht="15" customHeight="1">
      <c r="A119" s="480">
        <v>93559</v>
      </c>
      <c r="B119" s="481" t="s">
        <v>953</v>
      </c>
      <c r="C119" s="482" t="s">
        <v>11915</v>
      </c>
      <c r="D119" s="483">
        <v>294.48</v>
      </c>
      <c r="E119" s="483">
        <v>4250.1899999999996</v>
      </c>
      <c r="F119" s="483">
        <v>4544.67</v>
      </c>
    </row>
    <row r="120" spans="1:6" ht="15" customHeight="1">
      <c r="A120" s="480">
        <v>93560</v>
      </c>
      <c r="B120" s="481" t="s">
        <v>960</v>
      </c>
      <c r="C120" s="482" t="s">
        <v>11915</v>
      </c>
      <c r="D120" s="483">
        <v>294.48</v>
      </c>
      <c r="E120" s="483">
        <v>2653.45</v>
      </c>
      <c r="F120" s="483">
        <v>2947.93</v>
      </c>
    </row>
    <row r="121" spans="1:6" ht="15" customHeight="1">
      <c r="A121" s="480">
        <v>93561</v>
      </c>
      <c r="B121" s="481" t="s">
        <v>961</v>
      </c>
      <c r="C121" s="482" t="s">
        <v>11915</v>
      </c>
      <c r="D121" s="483">
        <v>294.48</v>
      </c>
      <c r="E121" s="483">
        <v>3740.16</v>
      </c>
      <c r="F121" s="483">
        <v>4034.64</v>
      </c>
    </row>
    <row r="122" spans="1:6" ht="15" customHeight="1">
      <c r="A122" s="480">
        <v>93562</v>
      </c>
      <c r="B122" s="481" t="s">
        <v>959</v>
      </c>
      <c r="C122" s="482" t="s">
        <v>11915</v>
      </c>
      <c r="D122" s="483">
        <v>294.48</v>
      </c>
      <c r="E122" s="483">
        <v>4120.76</v>
      </c>
      <c r="F122" s="483">
        <v>4415.24</v>
      </c>
    </row>
    <row r="123" spans="1:6" ht="15" customHeight="1">
      <c r="A123" s="480">
        <v>93563</v>
      </c>
      <c r="B123" s="481" t="s">
        <v>954</v>
      </c>
      <c r="C123" s="482" t="s">
        <v>11915</v>
      </c>
      <c r="D123" s="483">
        <v>303.79000000000002</v>
      </c>
      <c r="E123" s="483">
        <v>3253.94</v>
      </c>
      <c r="F123" s="483">
        <v>3557.73</v>
      </c>
    </row>
    <row r="124" spans="1:6" ht="15" customHeight="1">
      <c r="A124" s="480">
        <v>93564</v>
      </c>
      <c r="B124" s="481" t="s">
        <v>955</v>
      </c>
      <c r="C124" s="482" t="s">
        <v>11915</v>
      </c>
      <c r="D124" s="483">
        <v>303.79000000000002</v>
      </c>
      <c r="E124" s="483">
        <v>2794.7</v>
      </c>
      <c r="F124" s="483">
        <v>3098.49</v>
      </c>
    </row>
    <row r="125" spans="1:6" ht="15" customHeight="1">
      <c r="A125" s="480">
        <v>93566</v>
      </c>
      <c r="B125" s="481" t="s">
        <v>11914</v>
      </c>
      <c r="C125" s="482" t="s">
        <v>11915</v>
      </c>
      <c r="D125" s="483">
        <v>303.79000000000002</v>
      </c>
      <c r="E125" s="483">
        <v>2512.19</v>
      </c>
      <c r="F125" s="483">
        <v>2815.98</v>
      </c>
    </row>
    <row r="126" spans="1:6" ht="15" customHeight="1">
      <c r="A126" s="480">
        <v>93568</v>
      </c>
      <c r="B126" s="481" t="s">
        <v>965</v>
      </c>
      <c r="C126" s="482" t="s">
        <v>11915</v>
      </c>
      <c r="D126" s="483">
        <v>289.58999999999997</v>
      </c>
      <c r="E126" s="483">
        <v>21776.32</v>
      </c>
      <c r="F126" s="483">
        <v>22065.91</v>
      </c>
    </row>
    <row r="127" spans="1:6">
      <c r="A127" s="480">
        <v>93569</v>
      </c>
      <c r="B127" s="481" t="s">
        <v>971</v>
      </c>
      <c r="C127" s="482" t="s">
        <v>11915</v>
      </c>
      <c r="D127" s="483">
        <v>289.58999999999997</v>
      </c>
      <c r="E127" s="483">
        <v>10275.549999999999</v>
      </c>
      <c r="F127" s="483">
        <v>10565.14</v>
      </c>
    </row>
    <row r="128" spans="1:6">
      <c r="A128" s="480">
        <v>93570</v>
      </c>
      <c r="B128" s="481" t="s">
        <v>972</v>
      </c>
      <c r="C128" s="482" t="s">
        <v>11915</v>
      </c>
      <c r="D128" s="483">
        <v>289.58999999999997</v>
      </c>
      <c r="E128" s="483">
        <v>14595.57</v>
      </c>
      <c r="F128" s="483">
        <v>14885.16</v>
      </c>
    </row>
    <row r="129" spans="1:6">
      <c r="A129" s="480">
        <v>93571</v>
      </c>
      <c r="B129" s="481" t="s">
        <v>973</v>
      </c>
      <c r="C129" s="482" t="s">
        <v>11915</v>
      </c>
      <c r="D129" s="483">
        <v>289.58999999999997</v>
      </c>
      <c r="E129" s="483">
        <v>19296.650000000001</v>
      </c>
      <c r="F129" s="483">
        <v>19586.240000000002</v>
      </c>
    </row>
    <row r="130" spans="1:6">
      <c r="A130" s="480">
        <v>93572</v>
      </c>
      <c r="B130" s="481" t="s">
        <v>974</v>
      </c>
      <c r="C130" s="482" t="s">
        <v>11915</v>
      </c>
      <c r="D130" s="483">
        <v>385.67</v>
      </c>
      <c r="E130" s="483">
        <v>5319.71</v>
      </c>
      <c r="F130" s="483">
        <v>5705.38</v>
      </c>
    </row>
    <row r="131" spans="1:6">
      <c r="A131" s="480">
        <v>94295</v>
      </c>
      <c r="B131" s="481" t="s">
        <v>966</v>
      </c>
      <c r="C131" s="482" t="s">
        <v>11915</v>
      </c>
      <c r="D131" s="483">
        <v>385.67</v>
      </c>
      <c r="E131" s="483">
        <v>8073.99</v>
      </c>
      <c r="F131" s="483">
        <v>8459.66</v>
      </c>
    </row>
    <row r="132" spans="1:6">
      <c r="A132" s="480">
        <v>94296</v>
      </c>
      <c r="B132" s="481" t="s">
        <v>967</v>
      </c>
      <c r="C132" s="482" t="s">
        <v>11915</v>
      </c>
      <c r="D132" s="483">
        <v>294.48</v>
      </c>
      <c r="E132" s="483">
        <v>3260.43</v>
      </c>
      <c r="F132" s="483">
        <v>3554.91</v>
      </c>
    </row>
    <row r="133" spans="1:6">
      <c r="A133" s="480">
        <v>100316</v>
      </c>
      <c r="B133" s="481" t="s">
        <v>4256</v>
      </c>
      <c r="C133" s="482" t="s">
        <v>11915</v>
      </c>
      <c r="D133" s="483">
        <v>303.79000000000002</v>
      </c>
      <c r="E133" s="483">
        <v>2493.3200000000002</v>
      </c>
      <c r="F133" s="483">
        <v>2797.11</v>
      </c>
    </row>
    <row r="134" spans="1:6">
      <c r="A134" s="480">
        <v>100317</v>
      </c>
      <c r="B134" s="481" t="s">
        <v>4266</v>
      </c>
      <c r="C134" s="482" t="s">
        <v>11915</v>
      </c>
      <c r="D134" s="483">
        <v>289.58999999999997</v>
      </c>
      <c r="E134" s="483">
        <v>20394.87</v>
      </c>
      <c r="F134" s="483">
        <v>20684.46</v>
      </c>
    </row>
    <row r="135" spans="1:6">
      <c r="A135" s="480">
        <v>100318</v>
      </c>
      <c r="B135" s="481" t="s">
        <v>4254</v>
      </c>
      <c r="C135" s="482" t="s">
        <v>11915</v>
      </c>
      <c r="D135" s="483">
        <v>289.58999999999997</v>
      </c>
      <c r="E135" s="483">
        <v>9976.81</v>
      </c>
      <c r="F135" s="483">
        <v>10266.4</v>
      </c>
    </row>
    <row r="136" spans="1:6">
      <c r="A136" s="480">
        <v>100319</v>
      </c>
      <c r="B136" s="481" t="s">
        <v>4268</v>
      </c>
      <c r="C136" s="482" t="s">
        <v>11915</v>
      </c>
      <c r="D136" s="483">
        <v>289.58999999999997</v>
      </c>
      <c r="E136" s="483">
        <v>14172.03</v>
      </c>
      <c r="F136" s="483">
        <v>14461.62</v>
      </c>
    </row>
    <row r="137" spans="1:6">
      <c r="A137" s="480">
        <v>100320</v>
      </c>
      <c r="B137" s="481" t="s">
        <v>4269</v>
      </c>
      <c r="C137" s="482" t="s">
        <v>11915</v>
      </c>
      <c r="D137" s="483">
        <v>289.58999999999997</v>
      </c>
      <c r="E137" s="483">
        <v>15988.85</v>
      </c>
      <c r="F137" s="483">
        <v>16278.44</v>
      </c>
    </row>
    <row r="138" spans="1:6">
      <c r="A138" s="480">
        <v>101403</v>
      </c>
      <c r="B138" s="481" t="s">
        <v>4270</v>
      </c>
      <c r="C138" s="482" t="s">
        <v>11915</v>
      </c>
      <c r="D138" s="483">
        <v>289.58999999999997</v>
      </c>
      <c r="E138" s="483">
        <v>21911.200000000001</v>
      </c>
      <c r="F138" s="483">
        <v>22200.79</v>
      </c>
    </row>
    <row r="139" spans="1:6">
      <c r="A139" s="480">
        <v>100321</v>
      </c>
      <c r="B139" s="481" t="s">
        <v>4301</v>
      </c>
      <c r="C139" s="482" t="s">
        <v>11915</v>
      </c>
      <c r="D139" s="483">
        <v>303.79000000000002</v>
      </c>
      <c r="E139" s="483">
        <v>4529.8500000000004</v>
      </c>
      <c r="F139" s="483">
        <v>4833.6400000000003</v>
      </c>
    </row>
    <row r="140" spans="1:6">
      <c r="A140" s="480">
        <v>100534</v>
      </c>
      <c r="B140" s="481" t="s">
        <v>4299</v>
      </c>
      <c r="C140" s="482" t="s">
        <v>11915</v>
      </c>
      <c r="D140" s="483">
        <v>303.79000000000002</v>
      </c>
      <c r="E140" s="483">
        <v>3128.72</v>
      </c>
      <c r="F140" s="483">
        <v>3432.51</v>
      </c>
    </row>
    <row r="141" spans="1:6">
      <c r="A141" s="480">
        <v>101374</v>
      </c>
      <c r="B141" s="481" t="s">
        <v>877</v>
      </c>
      <c r="C141" s="482" t="s">
        <v>11915</v>
      </c>
      <c r="D141" s="483">
        <v>1250.26</v>
      </c>
      <c r="E141" s="483">
        <v>2306.2600000000002</v>
      </c>
      <c r="F141" s="483">
        <v>3556.52</v>
      </c>
    </row>
    <row r="142" spans="1:6">
      <c r="A142" s="480">
        <v>101375</v>
      </c>
      <c r="B142" s="481" t="s">
        <v>4250</v>
      </c>
      <c r="C142" s="482" t="s">
        <v>11915</v>
      </c>
      <c r="D142" s="483">
        <v>1254.75</v>
      </c>
      <c r="E142" s="483">
        <v>2334.62</v>
      </c>
      <c r="F142" s="483">
        <v>3589.37</v>
      </c>
    </row>
    <row r="143" spans="1:6">
      <c r="A143" s="480">
        <v>101376</v>
      </c>
      <c r="B143" s="481" t="s">
        <v>4251</v>
      </c>
      <c r="C143" s="482" t="s">
        <v>11915</v>
      </c>
      <c r="D143" s="483">
        <v>1049.47</v>
      </c>
      <c r="E143" s="483">
        <v>2185.96</v>
      </c>
      <c r="F143" s="483">
        <v>3235.43</v>
      </c>
    </row>
    <row r="144" spans="1:6" ht="30" customHeight="1">
      <c r="A144" s="480">
        <v>101377</v>
      </c>
      <c r="B144" s="481" t="s">
        <v>880</v>
      </c>
      <c r="C144" s="482" t="s">
        <v>11915</v>
      </c>
      <c r="D144" s="483">
        <v>1250.26</v>
      </c>
      <c r="E144" s="483">
        <v>2501.12</v>
      </c>
      <c r="F144" s="483">
        <v>3751.38</v>
      </c>
    </row>
    <row r="145" spans="1:6" ht="30" customHeight="1">
      <c r="A145" s="480">
        <v>101378</v>
      </c>
      <c r="B145" s="481" t="s">
        <v>4252</v>
      </c>
      <c r="C145" s="482" t="s">
        <v>11915</v>
      </c>
      <c r="D145" s="483">
        <v>1468.11</v>
      </c>
      <c r="E145" s="483">
        <v>2362.81</v>
      </c>
      <c r="F145" s="483">
        <v>3830.92</v>
      </c>
    </row>
    <row r="146" spans="1:6" ht="30" customHeight="1">
      <c r="A146" s="480">
        <v>101379</v>
      </c>
      <c r="B146" s="481" t="s">
        <v>4253</v>
      </c>
      <c r="C146" s="482" t="s">
        <v>11915</v>
      </c>
      <c r="D146" s="483">
        <v>1250.26</v>
      </c>
      <c r="E146" s="483">
        <v>2501.12</v>
      </c>
      <c r="F146" s="483">
        <v>3751.38</v>
      </c>
    </row>
    <row r="147" spans="1:6" ht="30" customHeight="1">
      <c r="A147" s="480">
        <v>101380</v>
      </c>
      <c r="B147" s="481" t="s">
        <v>882</v>
      </c>
      <c r="C147" s="482" t="s">
        <v>11915</v>
      </c>
      <c r="D147" s="483">
        <v>1228.8</v>
      </c>
      <c r="E147" s="483">
        <v>2501.13</v>
      </c>
      <c r="F147" s="483">
        <v>3729.93</v>
      </c>
    </row>
    <row r="148" spans="1:6" ht="30" customHeight="1">
      <c r="A148" s="480">
        <v>101381</v>
      </c>
      <c r="B148" s="481" t="s">
        <v>883</v>
      </c>
      <c r="C148" s="482" t="s">
        <v>11915</v>
      </c>
      <c r="D148" s="483">
        <v>1250.26</v>
      </c>
      <c r="E148" s="483">
        <v>3266.92</v>
      </c>
      <c r="F148" s="483">
        <v>4517.18</v>
      </c>
    </row>
    <row r="149" spans="1:6" ht="30" customHeight="1">
      <c r="A149" s="480">
        <v>101382</v>
      </c>
      <c r="B149" s="481" t="s">
        <v>4255</v>
      </c>
      <c r="C149" s="482" t="s">
        <v>11915</v>
      </c>
      <c r="D149" s="483">
        <v>1049.47</v>
      </c>
      <c r="E149" s="483">
        <v>3029.63</v>
      </c>
      <c r="F149" s="483">
        <v>4079.1</v>
      </c>
    </row>
    <row r="150" spans="1:6" ht="30" customHeight="1">
      <c r="A150" s="480">
        <v>101383</v>
      </c>
      <c r="B150" s="481" t="s">
        <v>4257</v>
      </c>
      <c r="C150" s="482" t="s">
        <v>11915</v>
      </c>
      <c r="D150" s="483">
        <v>1250.26</v>
      </c>
      <c r="E150" s="483">
        <v>2310.84</v>
      </c>
      <c r="F150" s="483">
        <v>3561.1</v>
      </c>
    </row>
    <row r="151" spans="1:6" ht="30" customHeight="1">
      <c r="A151" s="480">
        <v>101384</v>
      </c>
      <c r="B151" s="481" t="s">
        <v>886</v>
      </c>
      <c r="C151" s="482" t="s">
        <v>11915</v>
      </c>
      <c r="D151" s="483">
        <v>1144.23</v>
      </c>
      <c r="E151" s="483">
        <v>2325.39</v>
      </c>
      <c r="F151" s="483">
        <v>3469.62</v>
      </c>
    </row>
    <row r="152" spans="1:6" ht="30" customHeight="1">
      <c r="A152" s="480">
        <v>101385</v>
      </c>
      <c r="B152" s="481" t="s">
        <v>4258</v>
      </c>
      <c r="C152" s="482" t="s">
        <v>11915</v>
      </c>
      <c r="D152" s="483">
        <v>303.79000000000002</v>
      </c>
      <c r="E152" s="483">
        <v>4078.63</v>
      </c>
      <c r="F152" s="483">
        <v>4382.42</v>
      </c>
    </row>
    <row r="153" spans="1:6" ht="30" customHeight="1">
      <c r="A153" s="480">
        <v>101386</v>
      </c>
      <c r="B153" s="481" t="s">
        <v>888</v>
      </c>
      <c r="C153" s="482" t="s">
        <v>11915</v>
      </c>
      <c r="D153" s="483">
        <v>1049.47</v>
      </c>
      <c r="E153" s="483">
        <v>2177.73</v>
      </c>
      <c r="F153" s="483">
        <v>3227.2</v>
      </c>
    </row>
    <row r="154" spans="1:6" ht="30" customHeight="1">
      <c r="A154" s="480">
        <v>101387</v>
      </c>
      <c r="B154" s="481" t="s">
        <v>4259</v>
      </c>
      <c r="C154" s="482" t="s">
        <v>11915</v>
      </c>
      <c r="D154" s="483">
        <v>1250.26</v>
      </c>
      <c r="E154" s="483">
        <v>2310.84</v>
      </c>
      <c r="F154" s="483">
        <v>3561.1</v>
      </c>
    </row>
    <row r="155" spans="1:6" ht="30" customHeight="1">
      <c r="A155" s="480">
        <v>101388</v>
      </c>
      <c r="B155" s="481" t="s">
        <v>890</v>
      </c>
      <c r="C155" s="482" t="s">
        <v>11915</v>
      </c>
      <c r="D155" s="483">
        <v>1228.8</v>
      </c>
      <c r="E155" s="483">
        <v>2307.2199999999998</v>
      </c>
      <c r="F155" s="483">
        <v>3536.02</v>
      </c>
    </row>
    <row r="156" spans="1:6" ht="30" customHeight="1">
      <c r="A156" s="480">
        <v>101389</v>
      </c>
      <c r="B156" s="481" t="s">
        <v>891</v>
      </c>
      <c r="C156" s="482" t="s">
        <v>11915</v>
      </c>
      <c r="D156" s="483">
        <v>294.48</v>
      </c>
      <c r="E156" s="483">
        <v>1331.84</v>
      </c>
      <c r="F156" s="483">
        <v>1626.32</v>
      </c>
    </row>
    <row r="157" spans="1:6" ht="30" customHeight="1">
      <c r="A157" s="480">
        <v>101390</v>
      </c>
      <c r="B157" s="481" t="s">
        <v>4260</v>
      </c>
      <c r="C157" s="482" t="s">
        <v>11915</v>
      </c>
      <c r="D157" s="483">
        <v>289.58999999999997</v>
      </c>
      <c r="E157" s="483">
        <v>4834.78</v>
      </c>
      <c r="F157" s="483">
        <v>5124.37</v>
      </c>
    </row>
    <row r="158" spans="1:6" ht="30" customHeight="1">
      <c r="A158" s="480">
        <v>101391</v>
      </c>
      <c r="B158" s="481" t="s">
        <v>4261</v>
      </c>
      <c r="C158" s="482" t="s">
        <v>11915</v>
      </c>
      <c r="D158" s="483">
        <v>1250.26</v>
      </c>
      <c r="E158" s="483">
        <v>3273.4</v>
      </c>
      <c r="F158" s="483">
        <v>4523.66</v>
      </c>
    </row>
    <row r="159" spans="1:6" ht="30" customHeight="1">
      <c r="A159" s="480">
        <v>101392</v>
      </c>
      <c r="B159" s="481" t="s">
        <v>4262</v>
      </c>
      <c r="C159" s="482" t="s">
        <v>11915</v>
      </c>
      <c r="D159" s="483">
        <v>1049.47</v>
      </c>
      <c r="E159" s="483">
        <v>2911.09</v>
      </c>
      <c r="F159" s="483">
        <v>3960.56</v>
      </c>
    </row>
    <row r="160" spans="1:6" ht="30" customHeight="1">
      <c r="A160" s="480">
        <v>101394</v>
      </c>
      <c r="B160" s="481" t="s">
        <v>896</v>
      </c>
      <c r="C160" s="482" t="s">
        <v>11915</v>
      </c>
      <c r="D160" s="483">
        <v>1250.26</v>
      </c>
      <c r="E160" s="483">
        <v>2775.59</v>
      </c>
      <c r="F160" s="483">
        <v>4025.85</v>
      </c>
    </row>
    <row r="161" spans="1:6" ht="30" customHeight="1">
      <c r="A161" s="480">
        <v>101395</v>
      </c>
      <c r="B161" s="481" t="s">
        <v>4263</v>
      </c>
      <c r="C161" s="482" t="s">
        <v>11915</v>
      </c>
      <c r="D161" s="483">
        <v>1228.5</v>
      </c>
      <c r="E161" s="483">
        <v>2578.9699999999998</v>
      </c>
      <c r="F161" s="483">
        <v>3807.47</v>
      </c>
    </row>
    <row r="162" spans="1:6" ht="30" customHeight="1">
      <c r="A162" s="480">
        <v>101396</v>
      </c>
      <c r="B162" s="481" t="s">
        <v>4264</v>
      </c>
      <c r="C162" s="482" t="s">
        <v>11915</v>
      </c>
      <c r="D162" s="483">
        <v>1228.5</v>
      </c>
      <c r="E162" s="483">
        <v>2735.12</v>
      </c>
      <c r="F162" s="483">
        <v>3963.62</v>
      </c>
    </row>
    <row r="163" spans="1:6" ht="30" customHeight="1">
      <c r="A163" s="480">
        <v>101397</v>
      </c>
      <c r="B163" s="481" t="s">
        <v>898</v>
      </c>
      <c r="C163" s="482" t="s">
        <v>11915</v>
      </c>
      <c r="D163" s="483">
        <v>1228.5</v>
      </c>
      <c r="E163" s="483">
        <v>3266.92</v>
      </c>
      <c r="F163" s="483">
        <v>4495.42</v>
      </c>
    </row>
    <row r="164" spans="1:6" ht="30" customHeight="1">
      <c r="A164" s="480">
        <v>101398</v>
      </c>
      <c r="B164" s="481" t="s">
        <v>4265</v>
      </c>
      <c r="C164" s="482" t="s">
        <v>11915</v>
      </c>
      <c r="D164" s="483">
        <v>1049.47</v>
      </c>
      <c r="E164" s="483">
        <v>2142.5700000000002</v>
      </c>
      <c r="F164" s="483">
        <v>3192.04</v>
      </c>
    </row>
    <row r="165" spans="1:6" ht="30" customHeight="1">
      <c r="A165" s="480">
        <v>101399</v>
      </c>
      <c r="B165" s="481" t="s">
        <v>900</v>
      </c>
      <c r="C165" s="482" t="s">
        <v>11915</v>
      </c>
      <c r="D165" s="483">
        <v>1254.75</v>
      </c>
      <c r="E165" s="483">
        <v>3318.82</v>
      </c>
      <c r="F165" s="483">
        <v>4573.57</v>
      </c>
    </row>
    <row r="166" spans="1:6" ht="30" customHeight="1">
      <c r="A166" s="480">
        <v>101400</v>
      </c>
      <c r="B166" s="481" t="s">
        <v>4267</v>
      </c>
      <c r="C166" s="482" t="s">
        <v>11915</v>
      </c>
      <c r="D166" s="483">
        <v>1254.75</v>
      </c>
      <c r="E166" s="483">
        <v>3359.37</v>
      </c>
      <c r="F166" s="483">
        <v>4614.12</v>
      </c>
    </row>
    <row r="167" spans="1:6" ht="30" customHeight="1">
      <c r="A167" s="480">
        <v>101401</v>
      </c>
      <c r="B167" s="481" t="s">
        <v>902</v>
      </c>
      <c r="C167" s="482" t="s">
        <v>11915</v>
      </c>
      <c r="D167" s="483">
        <v>1254.75</v>
      </c>
      <c r="E167" s="483">
        <v>4189.13</v>
      </c>
      <c r="F167" s="483">
        <v>5443.88</v>
      </c>
    </row>
    <row r="168" spans="1:6" ht="30" customHeight="1">
      <c r="A168" s="480">
        <v>101402</v>
      </c>
      <c r="B168" s="481" t="s">
        <v>903</v>
      </c>
      <c r="C168" s="482" t="s">
        <v>11915</v>
      </c>
      <c r="D168" s="483">
        <v>1144.23</v>
      </c>
      <c r="E168" s="483">
        <v>3279.89</v>
      </c>
      <c r="F168" s="483">
        <v>4424.12</v>
      </c>
    </row>
    <row r="169" spans="1:6" ht="30" customHeight="1">
      <c r="A169" s="480">
        <v>101404</v>
      </c>
      <c r="B169" s="481" t="s">
        <v>968</v>
      </c>
      <c r="C169" s="482" t="s">
        <v>11915</v>
      </c>
      <c r="D169" s="483">
        <v>289.58999999999997</v>
      </c>
      <c r="E169" s="483">
        <v>13960.42</v>
      </c>
      <c r="F169" s="483">
        <v>14250.01</v>
      </c>
    </row>
    <row r="170" spans="1:6" ht="30" customHeight="1">
      <c r="A170" s="480">
        <v>101405</v>
      </c>
      <c r="B170" s="481" t="s">
        <v>969</v>
      </c>
      <c r="C170" s="482" t="s">
        <v>11915</v>
      </c>
      <c r="D170" s="483">
        <v>289.58999999999997</v>
      </c>
      <c r="E170" s="483">
        <v>9508.8799999999992</v>
      </c>
      <c r="F170" s="483">
        <v>9798.4699999999993</v>
      </c>
    </row>
    <row r="171" spans="1:6" ht="30" customHeight="1">
      <c r="A171" s="480">
        <v>101407</v>
      </c>
      <c r="B171" s="481" t="s">
        <v>904</v>
      </c>
      <c r="C171" s="482" t="s">
        <v>11915</v>
      </c>
      <c r="D171" s="483">
        <v>1250.26</v>
      </c>
      <c r="E171" s="483">
        <v>3115.17</v>
      </c>
      <c r="F171" s="483">
        <v>4365.43</v>
      </c>
    </row>
    <row r="172" spans="1:6" ht="30" customHeight="1">
      <c r="A172" s="480">
        <v>101408</v>
      </c>
      <c r="B172" s="481" t="s">
        <v>905</v>
      </c>
      <c r="C172" s="482" t="s">
        <v>11915</v>
      </c>
      <c r="D172" s="483">
        <v>1250.26</v>
      </c>
      <c r="E172" s="483">
        <v>3286.38</v>
      </c>
      <c r="F172" s="483">
        <v>4536.6400000000003</v>
      </c>
    </row>
    <row r="173" spans="1:6" ht="30" customHeight="1">
      <c r="A173" s="480">
        <v>101409</v>
      </c>
      <c r="B173" s="481" t="s">
        <v>4271</v>
      </c>
      <c r="C173" s="482" t="s">
        <v>11915</v>
      </c>
      <c r="D173" s="483">
        <v>1049.47</v>
      </c>
      <c r="E173" s="483">
        <v>3802.58</v>
      </c>
      <c r="F173" s="483">
        <v>4852.05</v>
      </c>
    </row>
    <row r="174" spans="1:6" ht="15" customHeight="1">
      <c r="A174" s="480">
        <v>101410</v>
      </c>
      <c r="B174" s="481" t="s">
        <v>952</v>
      </c>
      <c r="C174" s="482" t="s">
        <v>11915</v>
      </c>
      <c r="D174" s="483">
        <v>1250.26</v>
      </c>
      <c r="E174" s="483">
        <v>2454.15</v>
      </c>
      <c r="F174" s="483">
        <v>3704.41</v>
      </c>
    </row>
    <row r="175" spans="1:6" ht="30" customHeight="1">
      <c r="A175" s="480">
        <v>101411</v>
      </c>
      <c r="B175" s="481" t="s">
        <v>4272</v>
      </c>
      <c r="C175" s="482" t="s">
        <v>11915</v>
      </c>
      <c r="D175" s="483">
        <v>303.79000000000002</v>
      </c>
      <c r="E175" s="483">
        <v>2242.71</v>
      </c>
      <c r="F175" s="483">
        <v>2546.5</v>
      </c>
    </row>
    <row r="176" spans="1:6" ht="30" customHeight="1">
      <c r="A176" s="480">
        <v>101412</v>
      </c>
      <c r="B176" s="481" t="s">
        <v>4273</v>
      </c>
      <c r="C176" s="482" t="s">
        <v>11915</v>
      </c>
      <c r="D176" s="483">
        <v>1405.13</v>
      </c>
      <c r="E176" s="483">
        <v>2094.91</v>
      </c>
      <c r="F176" s="483">
        <v>3500.04</v>
      </c>
    </row>
    <row r="177" spans="1:6" ht="45" customHeight="1">
      <c r="A177" s="480">
        <v>101413</v>
      </c>
      <c r="B177" s="481" t="s">
        <v>907</v>
      </c>
      <c r="C177" s="482" t="s">
        <v>11915</v>
      </c>
      <c r="D177" s="483">
        <v>1228.5</v>
      </c>
      <c r="E177" s="483">
        <v>3345.89</v>
      </c>
      <c r="F177" s="483">
        <v>4574.3900000000003</v>
      </c>
    </row>
    <row r="178" spans="1:6">
      <c r="A178" s="480">
        <v>101414</v>
      </c>
      <c r="B178" s="481" t="s">
        <v>4274</v>
      </c>
      <c r="C178" s="482" t="s">
        <v>11915</v>
      </c>
      <c r="D178" s="483">
        <v>1250.26</v>
      </c>
      <c r="E178" s="483">
        <v>3720.37</v>
      </c>
      <c r="F178" s="483">
        <v>4970.63</v>
      </c>
    </row>
    <row r="179" spans="1:6" ht="45" customHeight="1">
      <c r="A179" s="480">
        <v>101415</v>
      </c>
      <c r="B179" s="481" t="s">
        <v>4275</v>
      </c>
      <c r="C179" s="482" t="s">
        <v>11915</v>
      </c>
      <c r="D179" s="483">
        <v>1049.47</v>
      </c>
      <c r="E179" s="483">
        <v>3799.12</v>
      </c>
      <c r="F179" s="483">
        <v>4848.59</v>
      </c>
    </row>
    <row r="180" spans="1:6" ht="45" customHeight="1">
      <c r="A180" s="480">
        <v>101416</v>
      </c>
      <c r="B180" s="481" t="s">
        <v>4276</v>
      </c>
      <c r="C180" s="482" t="s">
        <v>11915</v>
      </c>
      <c r="D180" s="483">
        <v>1254.75</v>
      </c>
      <c r="E180" s="483">
        <v>3247.38</v>
      </c>
      <c r="F180" s="483">
        <v>4502.13</v>
      </c>
    </row>
    <row r="181" spans="1:6" ht="30" customHeight="1">
      <c r="A181" s="480">
        <v>101417</v>
      </c>
      <c r="B181" s="481" t="s">
        <v>4277</v>
      </c>
      <c r="C181" s="482" t="s">
        <v>11915</v>
      </c>
      <c r="D181" s="483">
        <v>1254.75</v>
      </c>
      <c r="E181" s="483">
        <v>2709.67</v>
      </c>
      <c r="F181" s="483">
        <v>3964.42</v>
      </c>
    </row>
    <row r="182" spans="1:6" ht="45" customHeight="1">
      <c r="A182" s="480">
        <v>101418</v>
      </c>
      <c r="B182" s="481" t="s">
        <v>4278</v>
      </c>
      <c r="C182" s="482" t="s">
        <v>11915</v>
      </c>
      <c r="D182" s="483">
        <v>1049.47</v>
      </c>
      <c r="E182" s="483">
        <v>3077.12</v>
      </c>
      <c r="F182" s="483">
        <v>4126.59</v>
      </c>
    </row>
    <row r="183" spans="1:6" ht="45" customHeight="1">
      <c r="A183" s="480">
        <v>101419</v>
      </c>
      <c r="B183" s="481" t="s">
        <v>4279</v>
      </c>
      <c r="C183" s="482" t="s">
        <v>11915</v>
      </c>
      <c r="D183" s="483">
        <v>1254.75</v>
      </c>
      <c r="E183" s="483">
        <v>3756.04</v>
      </c>
      <c r="F183" s="483">
        <v>5010.79</v>
      </c>
    </row>
    <row r="184" spans="1:6" ht="30" customHeight="1">
      <c r="A184" s="480">
        <v>101420</v>
      </c>
      <c r="B184" s="481" t="s">
        <v>4280</v>
      </c>
      <c r="C184" s="482" t="s">
        <v>11915</v>
      </c>
      <c r="D184" s="483">
        <v>1049.47</v>
      </c>
      <c r="E184" s="483">
        <v>2595.9499999999998</v>
      </c>
      <c r="F184" s="483">
        <v>3645.42</v>
      </c>
    </row>
    <row r="185" spans="1:6" ht="45" customHeight="1">
      <c r="A185" s="480">
        <v>101421</v>
      </c>
      <c r="B185" s="481" t="s">
        <v>4281</v>
      </c>
      <c r="C185" s="482" t="s">
        <v>11915</v>
      </c>
      <c r="D185" s="483">
        <v>1049.47</v>
      </c>
      <c r="E185" s="483">
        <v>3675.3</v>
      </c>
      <c r="F185" s="483">
        <v>4724.7700000000004</v>
      </c>
    </row>
    <row r="186" spans="1:6" ht="60" customHeight="1">
      <c r="A186" s="480">
        <v>101422</v>
      </c>
      <c r="B186" s="481" t="s">
        <v>4282</v>
      </c>
      <c r="C186" s="482" t="s">
        <v>11915</v>
      </c>
      <c r="D186" s="483">
        <v>1049.47</v>
      </c>
      <c r="E186" s="483">
        <v>3001.09</v>
      </c>
      <c r="F186" s="483">
        <v>4050.56</v>
      </c>
    </row>
    <row r="187" spans="1:6" ht="60" customHeight="1">
      <c r="A187" s="480">
        <v>101423</v>
      </c>
      <c r="B187" s="481" t="s">
        <v>4283</v>
      </c>
      <c r="C187" s="482" t="s">
        <v>11915</v>
      </c>
      <c r="D187" s="483">
        <v>1049.47</v>
      </c>
      <c r="E187" s="483">
        <v>3112</v>
      </c>
      <c r="F187" s="483">
        <v>4161.47</v>
      </c>
    </row>
    <row r="188" spans="1:6" ht="60" customHeight="1">
      <c r="A188" s="480">
        <v>101424</v>
      </c>
      <c r="B188" s="481" t="s">
        <v>4284</v>
      </c>
      <c r="C188" s="482" t="s">
        <v>11915</v>
      </c>
      <c r="D188" s="483">
        <v>1049.47</v>
      </c>
      <c r="E188" s="483">
        <v>3216.58</v>
      </c>
      <c r="F188" s="483">
        <v>4266.05</v>
      </c>
    </row>
    <row r="189" spans="1:6" ht="60" customHeight="1">
      <c r="A189" s="480">
        <v>101425</v>
      </c>
      <c r="B189" s="481" t="s">
        <v>4285</v>
      </c>
      <c r="C189" s="482" t="s">
        <v>11915</v>
      </c>
      <c r="D189" s="483">
        <v>294.48</v>
      </c>
      <c r="E189" s="483">
        <v>1677.78</v>
      </c>
      <c r="F189" s="483">
        <v>1972.26</v>
      </c>
    </row>
    <row r="190" spans="1:6" ht="30" customHeight="1">
      <c r="A190" s="480">
        <v>101426</v>
      </c>
      <c r="B190" s="481" t="s">
        <v>4286</v>
      </c>
      <c r="C190" s="482" t="s">
        <v>11915</v>
      </c>
      <c r="D190" s="483">
        <v>1049.47</v>
      </c>
      <c r="E190" s="483">
        <v>3004.85</v>
      </c>
      <c r="F190" s="483">
        <v>4054.32</v>
      </c>
    </row>
    <row r="191" spans="1:6" ht="30" customHeight="1">
      <c r="A191" s="480">
        <v>101427</v>
      </c>
      <c r="B191" s="481" t="s">
        <v>917</v>
      </c>
      <c r="C191" s="482" t="s">
        <v>11915</v>
      </c>
      <c r="D191" s="483">
        <v>1049.47</v>
      </c>
      <c r="E191" s="483">
        <v>2486.38</v>
      </c>
      <c r="F191" s="483">
        <v>3535.85</v>
      </c>
    </row>
    <row r="192" spans="1:6" ht="30" customHeight="1">
      <c r="A192" s="480">
        <v>101428</v>
      </c>
      <c r="B192" s="481" t="s">
        <v>4287</v>
      </c>
      <c r="C192" s="482" t="s">
        <v>11915</v>
      </c>
      <c r="D192" s="483">
        <v>1049.47</v>
      </c>
      <c r="E192" s="483">
        <v>2399.4499999999998</v>
      </c>
      <c r="F192" s="483">
        <v>3448.92</v>
      </c>
    </row>
    <row r="193" spans="1:6">
      <c r="A193" s="480">
        <v>101429</v>
      </c>
      <c r="B193" s="481" t="s">
        <v>4288</v>
      </c>
      <c r="C193" s="482" t="s">
        <v>11915</v>
      </c>
      <c r="D193" s="483">
        <v>1049.47</v>
      </c>
      <c r="E193" s="483">
        <v>2710.37</v>
      </c>
      <c r="F193" s="483">
        <v>3759.84</v>
      </c>
    </row>
    <row r="194" spans="1:6" ht="15" customHeight="1">
      <c r="A194" s="480">
        <v>101430</v>
      </c>
      <c r="B194" s="481" t="s">
        <v>4289</v>
      </c>
      <c r="C194" s="482" t="s">
        <v>11915</v>
      </c>
      <c r="D194" s="483">
        <v>1049.47</v>
      </c>
      <c r="E194" s="483">
        <v>3060.16</v>
      </c>
      <c r="F194" s="483">
        <v>4109.63</v>
      </c>
    </row>
    <row r="195" spans="1:6" ht="15" customHeight="1">
      <c r="A195" s="480">
        <v>101431</v>
      </c>
      <c r="B195" s="481" t="s">
        <v>920</v>
      </c>
      <c r="C195" s="482" t="s">
        <v>11915</v>
      </c>
      <c r="D195" s="483">
        <v>1049.47</v>
      </c>
      <c r="E195" s="483">
        <v>3358.95</v>
      </c>
      <c r="F195" s="483">
        <v>4408.42</v>
      </c>
    </row>
    <row r="196" spans="1:6">
      <c r="A196" s="480">
        <v>101432</v>
      </c>
      <c r="B196" s="481" t="s">
        <v>4290</v>
      </c>
      <c r="C196" s="482" t="s">
        <v>11915</v>
      </c>
      <c r="D196" s="483">
        <v>1049.47</v>
      </c>
      <c r="E196" s="483">
        <v>3094.84</v>
      </c>
      <c r="F196" s="483">
        <v>4144.3100000000004</v>
      </c>
    </row>
    <row r="197" spans="1:6" ht="15" customHeight="1">
      <c r="A197" s="480">
        <v>101433</v>
      </c>
      <c r="B197" s="481" t="s">
        <v>922</v>
      </c>
      <c r="C197" s="482" t="s">
        <v>11915</v>
      </c>
      <c r="D197" s="483">
        <v>1049.47</v>
      </c>
      <c r="E197" s="483">
        <v>7628.27</v>
      </c>
      <c r="F197" s="483">
        <v>8677.74</v>
      </c>
    </row>
    <row r="198" spans="1:6" ht="15" customHeight="1">
      <c r="A198" s="480">
        <v>101434</v>
      </c>
      <c r="B198" s="481" t="s">
        <v>4291</v>
      </c>
      <c r="C198" s="482" t="s">
        <v>11915</v>
      </c>
      <c r="D198" s="483">
        <v>1049.47</v>
      </c>
      <c r="E198" s="483">
        <v>3007.02</v>
      </c>
      <c r="F198" s="483">
        <v>4056.49</v>
      </c>
    </row>
    <row r="199" spans="1:6" ht="15" customHeight="1">
      <c r="A199" s="480">
        <v>101435</v>
      </c>
      <c r="B199" s="481" t="s">
        <v>4292</v>
      </c>
      <c r="C199" s="482" t="s">
        <v>11915</v>
      </c>
      <c r="D199" s="483">
        <v>1049.47</v>
      </c>
      <c r="E199" s="483">
        <v>3304.17</v>
      </c>
      <c r="F199" s="483">
        <v>4353.6400000000003</v>
      </c>
    </row>
    <row r="200" spans="1:6">
      <c r="A200" s="480">
        <v>101436</v>
      </c>
      <c r="B200" s="481" t="s">
        <v>924</v>
      </c>
      <c r="C200" s="482" t="s">
        <v>11915</v>
      </c>
      <c r="D200" s="483">
        <v>1049.47</v>
      </c>
      <c r="E200" s="483">
        <v>2653.92</v>
      </c>
      <c r="F200" s="483">
        <v>3703.39</v>
      </c>
    </row>
    <row r="201" spans="1:6" ht="30" customHeight="1">
      <c r="A201" s="480">
        <v>101437</v>
      </c>
      <c r="B201" s="481" t="s">
        <v>4293</v>
      </c>
      <c r="C201" s="482" t="s">
        <v>11915</v>
      </c>
      <c r="D201" s="483">
        <v>1049.47</v>
      </c>
      <c r="E201" s="483">
        <v>3112.32</v>
      </c>
      <c r="F201" s="483">
        <v>4161.79</v>
      </c>
    </row>
    <row r="202" spans="1:6">
      <c r="A202" s="480">
        <v>101438</v>
      </c>
      <c r="B202" s="481" t="s">
        <v>926</v>
      </c>
      <c r="C202" s="482" t="s">
        <v>11915</v>
      </c>
      <c r="D202" s="483">
        <v>1049.47</v>
      </c>
      <c r="E202" s="483">
        <v>3818.25</v>
      </c>
      <c r="F202" s="483">
        <v>4867.72</v>
      </c>
    </row>
    <row r="203" spans="1:6">
      <c r="A203" s="480">
        <v>101439</v>
      </c>
      <c r="B203" s="481" t="s">
        <v>927</v>
      </c>
      <c r="C203" s="482" t="s">
        <v>11915</v>
      </c>
      <c r="D203" s="483">
        <v>1049.47</v>
      </c>
      <c r="E203" s="483">
        <v>3156.9</v>
      </c>
      <c r="F203" s="483">
        <v>4206.37</v>
      </c>
    </row>
    <row r="204" spans="1:6" ht="15" customHeight="1">
      <c r="A204" s="480">
        <v>101440</v>
      </c>
      <c r="B204" s="481" t="s">
        <v>4294</v>
      </c>
      <c r="C204" s="482" t="s">
        <v>11915</v>
      </c>
      <c r="D204" s="483">
        <v>1049.47</v>
      </c>
      <c r="E204" s="483">
        <v>3213.17</v>
      </c>
      <c r="F204" s="483">
        <v>4262.6400000000003</v>
      </c>
    </row>
    <row r="205" spans="1:6" ht="15" customHeight="1">
      <c r="A205" s="480">
        <v>101441</v>
      </c>
      <c r="B205" s="481" t="s">
        <v>929</v>
      </c>
      <c r="C205" s="482" t="s">
        <v>11915</v>
      </c>
      <c r="D205" s="483">
        <v>1049.47</v>
      </c>
      <c r="E205" s="483">
        <v>2800.98</v>
      </c>
      <c r="F205" s="483">
        <v>3850.45</v>
      </c>
    </row>
    <row r="206" spans="1:6" ht="15" customHeight="1">
      <c r="A206" s="480">
        <v>101442</v>
      </c>
      <c r="B206" s="481" t="s">
        <v>4295</v>
      </c>
      <c r="C206" s="482" t="s">
        <v>11915</v>
      </c>
      <c r="D206" s="483">
        <v>1049.47</v>
      </c>
      <c r="E206" s="483">
        <v>3543.07</v>
      </c>
      <c r="F206" s="483">
        <v>4592.54</v>
      </c>
    </row>
    <row r="207" spans="1:6" ht="15" customHeight="1">
      <c r="A207" s="480">
        <v>101443</v>
      </c>
      <c r="B207" s="481" t="s">
        <v>930</v>
      </c>
      <c r="C207" s="482" t="s">
        <v>11915</v>
      </c>
      <c r="D207" s="483">
        <v>1049.47</v>
      </c>
      <c r="E207" s="483">
        <v>2759.37</v>
      </c>
      <c r="F207" s="483">
        <v>3808.84</v>
      </c>
    </row>
    <row r="208" spans="1:6" ht="30" customHeight="1">
      <c r="A208" s="480">
        <v>101444</v>
      </c>
      <c r="B208" s="481" t="s">
        <v>933</v>
      </c>
      <c r="C208" s="482" t="s">
        <v>11915</v>
      </c>
      <c r="D208" s="483">
        <v>1250.26</v>
      </c>
      <c r="E208" s="483">
        <v>3273.4</v>
      </c>
      <c r="F208" s="483">
        <v>4523.66</v>
      </c>
    </row>
    <row r="209" spans="1:6" ht="30" customHeight="1">
      <c r="A209" s="480">
        <v>101445</v>
      </c>
      <c r="B209" s="481" t="s">
        <v>934</v>
      </c>
      <c r="C209" s="482" t="s">
        <v>11915</v>
      </c>
      <c r="D209" s="483">
        <v>1250.26</v>
      </c>
      <c r="E209" s="483">
        <v>3286.38</v>
      </c>
      <c r="F209" s="483">
        <v>4536.6400000000003</v>
      </c>
    </row>
    <row r="210" spans="1:6" ht="30" customHeight="1">
      <c r="A210" s="480">
        <v>101446</v>
      </c>
      <c r="B210" s="481" t="s">
        <v>935</v>
      </c>
      <c r="C210" s="482" t="s">
        <v>11915</v>
      </c>
      <c r="D210" s="483">
        <v>1468.11</v>
      </c>
      <c r="E210" s="483">
        <v>3273.4</v>
      </c>
      <c r="F210" s="483">
        <v>4741.51</v>
      </c>
    </row>
    <row r="211" spans="1:6" ht="30" customHeight="1">
      <c r="A211" s="480">
        <v>101447</v>
      </c>
      <c r="B211" s="481" t="s">
        <v>936</v>
      </c>
      <c r="C211" s="482" t="s">
        <v>11915</v>
      </c>
      <c r="D211" s="483">
        <v>1468.11</v>
      </c>
      <c r="E211" s="483">
        <v>3362.33</v>
      </c>
      <c r="F211" s="483">
        <v>4830.4399999999996</v>
      </c>
    </row>
    <row r="212" spans="1:6" ht="15" customHeight="1">
      <c r="A212" s="480">
        <v>101448</v>
      </c>
      <c r="B212" s="481" t="s">
        <v>937</v>
      </c>
      <c r="C212" s="482" t="s">
        <v>11915</v>
      </c>
      <c r="D212" s="483">
        <v>1468.11</v>
      </c>
      <c r="E212" s="483">
        <v>3520.89</v>
      </c>
      <c r="F212" s="483">
        <v>4989</v>
      </c>
    </row>
    <row r="213" spans="1:6" ht="15" customHeight="1">
      <c r="A213" s="480">
        <v>101449</v>
      </c>
      <c r="B213" s="481" t="s">
        <v>4296</v>
      </c>
      <c r="C213" s="482" t="s">
        <v>11915</v>
      </c>
      <c r="D213" s="483">
        <v>1049.47</v>
      </c>
      <c r="E213" s="483">
        <v>2435.42</v>
      </c>
      <c r="F213" s="483">
        <v>3484.89</v>
      </c>
    </row>
    <row r="214" spans="1:6" ht="15" customHeight="1">
      <c r="A214" s="480">
        <v>101450</v>
      </c>
      <c r="B214" s="481" t="s">
        <v>939</v>
      </c>
      <c r="C214" s="482" t="s">
        <v>11915</v>
      </c>
      <c r="D214" s="483">
        <v>1049.47</v>
      </c>
      <c r="E214" s="483">
        <v>2169.08</v>
      </c>
      <c r="F214" s="483">
        <v>3218.55</v>
      </c>
    </row>
    <row r="215" spans="1:6" ht="30" customHeight="1">
      <c r="A215" s="480">
        <v>101451</v>
      </c>
      <c r="B215" s="481" t="s">
        <v>940</v>
      </c>
      <c r="C215" s="482" t="s">
        <v>11915</v>
      </c>
      <c r="D215" s="483">
        <v>1250.26</v>
      </c>
      <c r="E215" s="483">
        <v>3266.92</v>
      </c>
      <c r="F215" s="483">
        <v>4517.18</v>
      </c>
    </row>
    <row r="216" spans="1:6" ht="30" customHeight="1">
      <c r="A216" s="480">
        <v>101452</v>
      </c>
      <c r="B216" s="481" t="s">
        <v>4297</v>
      </c>
      <c r="C216" s="482" t="s">
        <v>11915</v>
      </c>
      <c r="D216" s="483">
        <v>1228.8</v>
      </c>
      <c r="E216" s="483">
        <v>2320.9699999999998</v>
      </c>
      <c r="F216" s="483">
        <v>3549.77</v>
      </c>
    </row>
    <row r="217" spans="1:6" ht="30" customHeight="1">
      <c r="A217" s="480">
        <v>101453</v>
      </c>
      <c r="B217" s="481" t="s">
        <v>942</v>
      </c>
      <c r="C217" s="482" t="s">
        <v>11915</v>
      </c>
      <c r="D217" s="483">
        <v>1405.13</v>
      </c>
      <c r="E217" s="483">
        <v>3358.95</v>
      </c>
      <c r="F217" s="483">
        <v>4764.08</v>
      </c>
    </row>
    <row r="218" spans="1:6">
      <c r="A218" s="480">
        <v>101454</v>
      </c>
      <c r="B218" s="481" t="s">
        <v>4298</v>
      </c>
      <c r="C218" s="482" t="s">
        <v>11915</v>
      </c>
      <c r="D218" s="483">
        <v>1405.13</v>
      </c>
      <c r="E218" s="483">
        <v>2702.44</v>
      </c>
      <c r="F218" s="483">
        <v>4107.57</v>
      </c>
    </row>
    <row r="219" spans="1:6" ht="15" customHeight="1">
      <c r="A219" s="480">
        <v>101455</v>
      </c>
      <c r="B219" s="481" t="s">
        <v>944</v>
      </c>
      <c r="C219" s="482" t="s">
        <v>11915</v>
      </c>
      <c r="D219" s="483">
        <v>1228.5</v>
      </c>
      <c r="E219" s="483">
        <v>4008.97</v>
      </c>
      <c r="F219" s="483">
        <v>5237.47</v>
      </c>
    </row>
    <row r="220" spans="1:6" ht="30" customHeight="1">
      <c r="A220" s="480">
        <v>101456</v>
      </c>
      <c r="B220" s="481" t="s">
        <v>4300</v>
      </c>
      <c r="C220" s="482" t="s">
        <v>11915</v>
      </c>
      <c r="D220" s="483">
        <v>303.79000000000002</v>
      </c>
      <c r="E220" s="483">
        <v>5017.32</v>
      </c>
      <c r="F220" s="483">
        <v>5321.11</v>
      </c>
    </row>
    <row r="221" spans="1:6" ht="15" customHeight="1">
      <c r="A221" s="480">
        <v>101457</v>
      </c>
      <c r="B221" s="481" t="s">
        <v>4302</v>
      </c>
      <c r="C221" s="482" t="s">
        <v>11915</v>
      </c>
      <c r="D221" s="483">
        <v>1049.47</v>
      </c>
      <c r="E221" s="483">
        <v>3482.63</v>
      </c>
      <c r="F221" s="483">
        <v>4532.1000000000004</v>
      </c>
    </row>
    <row r="222" spans="1:6" ht="15" customHeight="1">
      <c r="A222" s="480">
        <v>101458</v>
      </c>
      <c r="B222" s="481" t="s">
        <v>4303</v>
      </c>
      <c r="C222" s="482" t="s">
        <v>11915</v>
      </c>
      <c r="D222" s="483">
        <v>1228.5</v>
      </c>
      <c r="E222" s="483">
        <v>3016.37</v>
      </c>
      <c r="F222" s="483">
        <v>4244.87</v>
      </c>
    </row>
    <row r="223" spans="1:6" ht="15" customHeight="1">
      <c r="A223" s="480">
        <v>101459</v>
      </c>
      <c r="B223" s="481" t="s">
        <v>949</v>
      </c>
      <c r="C223" s="482" t="s">
        <v>11915</v>
      </c>
      <c r="D223" s="483">
        <v>1250.26</v>
      </c>
      <c r="E223" s="483">
        <v>3323.16</v>
      </c>
      <c r="F223" s="483">
        <v>4573.42</v>
      </c>
    </row>
    <row r="224" spans="1:6" ht="15" customHeight="1">
      <c r="A224" s="480">
        <v>101460</v>
      </c>
      <c r="B224" s="481" t="s">
        <v>4304</v>
      </c>
      <c r="C224" s="482" t="s">
        <v>11915</v>
      </c>
      <c r="D224" s="483">
        <v>1228.8</v>
      </c>
      <c r="E224" s="483">
        <v>2349.1999999999998</v>
      </c>
      <c r="F224" s="483">
        <v>3578</v>
      </c>
    </row>
    <row r="225" spans="1:6" ht="15" customHeight="1">
      <c r="A225" s="480"/>
      <c r="B225" s="481" t="s">
        <v>11916</v>
      </c>
      <c r="C225" s="482"/>
      <c r="D225" s="483"/>
      <c r="E225" s="483"/>
      <c r="F225" s="483"/>
    </row>
    <row r="226" spans="1:6">
      <c r="A226" s="480">
        <v>98458</v>
      </c>
      <c r="B226" s="481" t="s">
        <v>975</v>
      </c>
      <c r="C226" s="482" t="s">
        <v>704</v>
      </c>
      <c r="D226" s="483">
        <v>147.76</v>
      </c>
      <c r="E226" s="483">
        <v>14.96</v>
      </c>
      <c r="F226" s="483">
        <v>162.72</v>
      </c>
    </row>
    <row r="227" spans="1:6" ht="45" customHeight="1">
      <c r="A227" s="480">
        <v>98459</v>
      </c>
      <c r="B227" s="481" t="s">
        <v>976</v>
      </c>
      <c r="C227" s="482" t="s">
        <v>704</v>
      </c>
      <c r="D227" s="483">
        <v>127.87</v>
      </c>
      <c r="E227" s="483">
        <v>13.9</v>
      </c>
      <c r="F227" s="483">
        <v>141.77000000000001</v>
      </c>
    </row>
    <row r="228" spans="1:6" ht="30" customHeight="1">
      <c r="A228" s="480">
        <v>97062</v>
      </c>
      <c r="B228" s="481" t="s">
        <v>977</v>
      </c>
      <c r="C228" s="482" t="s">
        <v>704</v>
      </c>
      <c r="D228" s="483">
        <v>4.0999999999999996</v>
      </c>
      <c r="E228" s="483">
        <v>2.4</v>
      </c>
      <c r="F228" s="483">
        <v>6.5</v>
      </c>
    </row>
    <row r="229" spans="1:6" ht="30" customHeight="1">
      <c r="A229" s="480">
        <v>97046</v>
      </c>
      <c r="B229" s="481" t="s">
        <v>978</v>
      </c>
      <c r="C229" s="482" t="s">
        <v>704</v>
      </c>
      <c r="D229" s="483">
        <v>0.21</v>
      </c>
      <c r="E229" s="483">
        <v>0.05</v>
      </c>
      <c r="F229" s="483">
        <v>0.26</v>
      </c>
    </row>
    <row r="230" spans="1:6" ht="30">
      <c r="A230" s="480">
        <v>97047</v>
      </c>
      <c r="B230" s="481" t="s">
        <v>979</v>
      </c>
      <c r="C230" s="482" t="s">
        <v>704</v>
      </c>
      <c r="D230" s="483">
        <v>0.08</v>
      </c>
      <c r="E230" s="483">
        <v>0.02</v>
      </c>
      <c r="F230" s="483">
        <v>0.1</v>
      </c>
    </row>
    <row r="231" spans="1:6" ht="30">
      <c r="A231" s="480">
        <v>97048</v>
      </c>
      <c r="B231" s="481" t="s">
        <v>980</v>
      </c>
      <c r="C231" s="482" t="s">
        <v>704</v>
      </c>
      <c r="D231" s="483">
        <v>0.06</v>
      </c>
      <c r="E231" s="483">
        <v>0.01</v>
      </c>
      <c r="F231" s="483">
        <v>7.0000000000000007E-2</v>
      </c>
    </row>
    <row r="232" spans="1:6" ht="15" customHeight="1">
      <c r="A232" s="475">
        <v>97066</v>
      </c>
      <c r="B232" s="479" t="s">
        <v>981</v>
      </c>
      <c r="C232" s="477" t="s">
        <v>704</v>
      </c>
      <c r="D232" s="478">
        <v>75.680000000000007</v>
      </c>
      <c r="E232" s="478">
        <v>20.239999999999998</v>
      </c>
      <c r="F232" s="478">
        <v>95.92</v>
      </c>
    </row>
    <row r="233" spans="1:6" ht="15" customHeight="1">
      <c r="A233" s="475">
        <v>97067</v>
      </c>
      <c r="B233" s="476" t="s">
        <v>982</v>
      </c>
      <c r="C233" s="477" t="s">
        <v>727</v>
      </c>
      <c r="D233" s="478">
        <v>641.35</v>
      </c>
      <c r="E233" s="478">
        <v>189.69</v>
      </c>
      <c r="F233" s="478">
        <v>831.04</v>
      </c>
    </row>
    <row r="234" spans="1:6" ht="30" customHeight="1">
      <c r="A234" s="475"/>
      <c r="B234" s="479" t="s">
        <v>983</v>
      </c>
      <c r="C234" s="477"/>
      <c r="D234" s="478"/>
      <c r="E234" s="478"/>
      <c r="F234" s="478"/>
    </row>
    <row r="235" spans="1:6" ht="30">
      <c r="A235" s="480">
        <v>97741</v>
      </c>
      <c r="B235" s="481" t="s">
        <v>13172</v>
      </c>
      <c r="C235" s="482" t="s">
        <v>709</v>
      </c>
      <c r="D235" s="483">
        <v>128.47999999999999</v>
      </c>
      <c r="E235" s="483">
        <v>46.38</v>
      </c>
      <c r="F235" s="483">
        <v>174.86</v>
      </c>
    </row>
    <row r="236" spans="1:6">
      <c r="A236" s="480"/>
      <c r="B236" s="481" t="s">
        <v>11917</v>
      </c>
      <c r="C236" s="482"/>
      <c r="D236" s="483"/>
      <c r="E236" s="483"/>
      <c r="F236" s="483"/>
    </row>
    <row r="237" spans="1:6" ht="15" customHeight="1">
      <c r="A237" s="480">
        <v>93206</v>
      </c>
      <c r="B237" s="481" t="s">
        <v>984</v>
      </c>
      <c r="C237" s="482" t="s">
        <v>704</v>
      </c>
      <c r="D237" s="483">
        <v>790.32</v>
      </c>
      <c r="E237" s="483">
        <v>319.10000000000002</v>
      </c>
      <c r="F237" s="483">
        <v>1109.42</v>
      </c>
    </row>
    <row r="238" spans="1:6" ht="30" customHeight="1">
      <c r="A238" s="475">
        <v>93207</v>
      </c>
      <c r="B238" s="479" t="s">
        <v>985</v>
      </c>
      <c r="C238" s="477" t="s">
        <v>704</v>
      </c>
      <c r="D238" s="478">
        <v>998.32</v>
      </c>
      <c r="E238" s="478">
        <v>186.67</v>
      </c>
      <c r="F238" s="478">
        <v>1184.99</v>
      </c>
    </row>
    <row r="239" spans="1:6" ht="30" customHeight="1">
      <c r="A239" s="480">
        <v>93208</v>
      </c>
      <c r="B239" s="481" t="s">
        <v>986</v>
      </c>
      <c r="C239" s="482" t="s">
        <v>704</v>
      </c>
      <c r="D239" s="483">
        <v>855.86</v>
      </c>
      <c r="E239" s="483">
        <v>136.29</v>
      </c>
      <c r="F239" s="483">
        <v>992.15</v>
      </c>
    </row>
    <row r="240" spans="1:6" ht="15" customHeight="1">
      <c r="A240" s="480">
        <v>93209</v>
      </c>
      <c r="B240" s="481" t="s">
        <v>987</v>
      </c>
      <c r="C240" s="482" t="s">
        <v>704</v>
      </c>
      <c r="D240" s="483">
        <v>707.48</v>
      </c>
      <c r="E240" s="483">
        <v>240.77</v>
      </c>
      <c r="F240" s="483">
        <v>948.25</v>
      </c>
    </row>
    <row r="241" spans="1:6" ht="30" customHeight="1">
      <c r="A241" s="475">
        <v>93210</v>
      </c>
      <c r="B241" s="479" t="s">
        <v>988</v>
      </c>
      <c r="C241" s="477" t="s">
        <v>704</v>
      </c>
      <c r="D241" s="478">
        <v>510.51</v>
      </c>
      <c r="E241" s="478">
        <v>116.8</v>
      </c>
      <c r="F241" s="478">
        <v>627.30999999999995</v>
      </c>
    </row>
    <row r="242" spans="1:6" ht="30" customHeight="1">
      <c r="A242" s="480">
        <v>93211</v>
      </c>
      <c r="B242" s="481" t="s">
        <v>989</v>
      </c>
      <c r="C242" s="482" t="s">
        <v>704</v>
      </c>
      <c r="D242" s="483">
        <v>455.32</v>
      </c>
      <c r="E242" s="483">
        <v>143.77000000000001</v>
      </c>
      <c r="F242" s="483">
        <v>599.09</v>
      </c>
    </row>
    <row r="243" spans="1:6" ht="15" customHeight="1">
      <c r="A243" s="480">
        <v>93212</v>
      </c>
      <c r="B243" s="481" t="s">
        <v>990</v>
      </c>
      <c r="C243" s="482" t="s">
        <v>704</v>
      </c>
      <c r="D243" s="483">
        <v>856.45</v>
      </c>
      <c r="E243" s="483">
        <v>193.21</v>
      </c>
      <c r="F243" s="483">
        <v>1049.6600000000001</v>
      </c>
    </row>
    <row r="244" spans="1:6" ht="30" customHeight="1">
      <c r="A244" s="480">
        <v>93213</v>
      </c>
      <c r="B244" s="481" t="s">
        <v>991</v>
      </c>
      <c r="C244" s="482" t="s">
        <v>704</v>
      </c>
      <c r="D244" s="483">
        <v>728.58</v>
      </c>
      <c r="E244" s="483">
        <v>260</v>
      </c>
      <c r="F244" s="483">
        <v>988.58</v>
      </c>
    </row>
    <row r="245" spans="1:6" ht="30" customHeight="1">
      <c r="A245" s="480">
        <v>93214</v>
      </c>
      <c r="B245" s="481" t="s">
        <v>992</v>
      </c>
      <c r="C245" s="482" t="s">
        <v>709</v>
      </c>
      <c r="D245" s="483">
        <v>6891.19</v>
      </c>
      <c r="E245" s="483">
        <v>302.27999999999997</v>
      </c>
      <c r="F245" s="483">
        <v>7193.47</v>
      </c>
    </row>
    <row r="246" spans="1:6" ht="30" customHeight="1">
      <c r="A246" s="480">
        <v>93243</v>
      </c>
      <c r="B246" s="481" t="s">
        <v>993</v>
      </c>
      <c r="C246" s="482" t="s">
        <v>709</v>
      </c>
      <c r="D246" s="483">
        <v>10605.89</v>
      </c>
      <c r="E246" s="483">
        <v>401.2</v>
      </c>
      <c r="F246" s="483">
        <v>11007.09</v>
      </c>
    </row>
    <row r="247" spans="1:6" ht="30" customHeight="1">
      <c r="A247" s="480">
        <v>93582</v>
      </c>
      <c r="B247" s="481" t="s">
        <v>994</v>
      </c>
      <c r="C247" s="482" t="s">
        <v>704</v>
      </c>
      <c r="D247" s="483">
        <v>251.39</v>
      </c>
      <c r="E247" s="483">
        <v>46.9</v>
      </c>
      <c r="F247" s="483">
        <v>298.29000000000002</v>
      </c>
    </row>
    <row r="248" spans="1:6" ht="15" customHeight="1">
      <c r="A248" s="480">
        <v>93583</v>
      </c>
      <c r="B248" s="481" t="s">
        <v>995</v>
      </c>
      <c r="C248" s="482" t="s">
        <v>704</v>
      </c>
      <c r="D248" s="483">
        <v>397.34</v>
      </c>
      <c r="E248" s="483">
        <v>77.959999999999994</v>
      </c>
      <c r="F248" s="483">
        <v>475.3</v>
      </c>
    </row>
    <row r="249" spans="1:6" ht="15" customHeight="1">
      <c r="A249" s="480">
        <v>93584</v>
      </c>
      <c r="B249" s="481" t="s">
        <v>996</v>
      </c>
      <c r="C249" s="482" t="s">
        <v>704</v>
      </c>
      <c r="D249" s="483">
        <v>827.59</v>
      </c>
      <c r="E249" s="483">
        <v>149.01</v>
      </c>
      <c r="F249" s="483">
        <v>976.6</v>
      </c>
    </row>
    <row r="250" spans="1:6" ht="30">
      <c r="A250" s="480">
        <v>93585</v>
      </c>
      <c r="B250" s="481" t="s">
        <v>997</v>
      </c>
      <c r="C250" s="482" t="s">
        <v>704</v>
      </c>
      <c r="D250" s="483">
        <v>1093.0899999999999</v>
      </c>
      <c r="E250" s="483">
        <v>173.88</v>
      </c>
      <c r="F250" s="483">
        <v>1266.97</v>
      </c>
    </row>
    <row r="251" spans="1:6" ht="15" customHeight="1">
      <c r="A251" s="480">
        <v>98441</v>
      </c>
      <c r="B251" s="481" t="s">
        <v>998</v>
      </c>
      <c r="C251" s="482" t="s">
        <v>704</v>
      </c>
      <c r="D251" s="483">
        <v>149.4</v>
      </c>
      <c r="E251" s="483">
        <v>18.670000000000002</v>
      </c>
      <c r="F251" s="483">
        <v>168.07</v>
      </c>
    </row>
    <row r="252" spans="1:6" ht="30" customHeight="1">
      <c r="A252" s="480">
        <v>98442</v>
      </c>
      <c r="B252" s="481" t="s">
        <v>999</v>
      </c>
      <c r="C252" s="482" t="s">
        <v>704</v>
      </c>
      <c r="D252" s="483">
        <v>150.24</v>
      </c>
      <c r="E252" s="483">
        <v>20.95</v>
      </c>
      <c r="F252" s="483">
        <v>171.19</v>
      </c>
    </row>
    <row r="253" spans="1:6" ht="30" customHeight="1">
      <c r="A253" s="480">
        <v>98443</v>
      </c>
      <c r="B253" s="481" t="s">
        <v>1000</v>
      </c>
      <c r="C253" s="482" t="s">
        <v>704</v>
      </c>
      <c r="D253" s="483">
        <v>137.96</v>
      </c>
      <c r="E253" s="483">
        <v>10.050000000000001</v>
      </c>
      <c r="F253" s="483">
        <v>148.01</v>
      </c>
    </row>
    <row r="254" spans="1:6" ht="30" customHeight="1">
      <c r="A254" s="480">
        <v>98444</v>
      </c>
      <c r="B254" s="481" t="s">
        <v>1001</v>
      </c>
      <c r="C254" s="482" t="s">
        <v>704</v>
      </c>
      <c r="D254" s="483">
        <v>138.57</v>
      </c>
      <c r="E254" s="483">
        <v>11.67</v>
      </c>
      <c r="F254" s="483">
        <v>150.24</v>
      </c>
    </row>
    <row r="255" spans="1:6" ht="30" customHeight="1">
      <c r="A255" s="480">
        <v>98445</v>
      </c>
      <c r="B255" s="481" t="s">
        <v>1002</v>
      </c>
      <c r="C255" s="482" t="s">
        <v>704</v>
      </c>
      <c r="D255" s="483">
        <v>176.95</v>
      </c>
      <c r="E255" s="483">
        <v>27.1</v>
      </c>
      <c r="F255" s="483">
        <v>204.05</v>
      </c>
    </row>
    <row r="256" spans="1:6" ht="30" customHeight="1">
      <c r="A256" s="480">
        <v>98446</v>
      </c>
      <c r="B256" s="481" t="s">
        <v>1003</v>
      </c>
      <c r="C256" s="482" t="s">
        <v>704</v>
      </c>
      <c r="D256" s="483">
        <v>218</v>
      </c>
      <c r="E256" s="483">
        <v>44.44</v>
      </c>
      <c r="F256" s="483">
        <v>262.44</v>
      </c>
    </row>
    <row r="257" spans="1:6" ht="30" customHeight="1">
      <c r="A257" s="480">
        <v>98447</v>
      </c>
      <c r="B257" s="481" t="s">
        <v>1004</v>
      </c>
      <c r="C257" s="482" t="s">
        <v>704</v>
      </c>
      <c r="D257" s="483">
        <v>160.56</v>
      </c>
      <c r="E257" s="483">
        <v>15.39</v>
      </c>
      <c r="F257" s="483">
        <v>175.95</v>
      </c>
    </row>
    <row r="258" spans="1:6" ht="30" customHeight="1">
      <c r="A258" s="480">
        <v>98448</v>
      </c>
      <c r="B258" s="481" t="s">
        <v>1005</v>
      </c>
      <c r="C258" s="482" t="s">
        <v>704</v>
      </c>
      <c r="D258" s="483">
        <v>194.32</v>
      </c>
      <c r="E258" s="483">
        <v>27.69</v>
      </c>
      <c r="F258" s="483">
        <v>222.01</v>
      </c>
    </row>
    <row r="259" spans="1:6" ht="30" customHeight="1">
      <c r="A259" s="480">
        <v>98449</v>
      </c>
      <c r="B259" s="481" t="s">
        <v>1006</v>
      </c>
      <c r="C259" s="482" t="s">
        <v>704</v>
      </c>
      <c r="D259" s="483">
        <v>182.01</v>
      </c>
      <c r="E259" s="483">
        <v>22.02</v>
      </c>
      <c r="F259" s="483">
        <v>204.03</v>
      </c>
    </row>
    <row r="260" spans="1:6" ht="30" customHeight="1">
      <c r="A260" s="480">
        <v>98450</v>
      </c>
      <c r="B260" s="481" t="s">
        <v>1007</v>
      </c>
      <c r="C260" s="482" t="s">
        <v>704</v>
      </c>
      <c r="D260" s="483">
        <v>183.25</v>
      </c>
      <c r="E260" s="483">
        <v>25.34</v>
      </c>
      <c r="F260" s="483">
        <v>208.59</v>
      </c>
    </row>
    <row r="261" spans="1:6" ht="30" customHeight="1">
      <c r="A261" s="480">
        <v>98451</v>
      </c>
      <c r="B261" s="481" t="s">
        <v>1008</v>
      </c>
      <c r="C261" s="482" t="s">
        <v>704</v>
      </c>
      <c r="D261" s="483">
        <v>169.87</v>
      </c>
      <c r="E261" s="483">
        <v>11.42</v>
      </c>
      <c r="F261" s="483">
        <v>181.29</v>
      </c>
    </row>
    <row r="262" spans="1:6" ht="30" customHeight="1">
      <c r="A262" s="480">
        <v>98452</v>
      </c>
      <c r="B262" s="481" t="s">
        <v>1009</v>
      </c>
      <c r="C262" s="482" t="s">
        <v>704</v>
      </c>
      <c r="D262" s="483">
        <v>170.6</v>
      </c>
      <c r="E262" s="483">
        <v>13.44</v>
      </c>
      <c r="F262" s="483">
        <v>184.04</v>
      </c>
    </row>
    <row r="263" spans="1:6" ht="15" customHeight="1">
      <c r="A263" s="480">
        <v>98453</v>
      </c>
      <c r="B263" s="481" t="s">
        <v>1010</v>
      </c>
      <c r="C263" s="482" t="s">
        <v>704</v>
      </c>
      <c r="D263" s="483">
        <v>211.18</v>
      </c>
      <c r="E263" s="483">
        <v>34.229999999999997</v>
      </c>
      <c r="F263" s="483">
        <v>245.41</v>
      </c>
    </row>
    <row r="264" spans="1:6" ht="60" customHeight="1">
      <c r="A264" s="480">
        <v>98454</v>
      </c>
      <c r="B264" s="481" t="s">
        <v>1011</v>
      </c>
      <c r="C264" s="482" t="s">
        <v>704</v>
      </c>
      <c r="D264" s="483">
        <v>255.96</v>
      </c>
      <c r="E264" s="483">
        <v>60.93</v>
      </c>
      <c r="F264" s="483">
        <v>316.89</v>
      </c>
    </row>
    <row r="265" spans="1:6" ht="60" customHeight="1">
      <c r="A265" s="480">
        <v>98455</v>
      </c>
      <c r="B265" s="481" t="s">
        <v>1012</v>
      </c>
      <c r="C265" s="482" t="s">
        <v>704</v>
      </c>
      <c r="D265" s="483">
        <v>194.07</v>
      </c>
      <c r="E265" s="483">
        <v>20.55</v>
      </c>
      <c r="F265" s="483">
        <v>214.62</v>
      </c>
    </row>
    <row r="266" spans="1:6" ht="60" customHeight="1">
      <c r="A266" s="480">
        <v>98456</v>
      </c>
      <c r="B266" s="481" t="s">
        <v>1013</v>
      </c>
      <c r="C266" s="482" t="s">
        <v>704</v>
      </c>
      <c r="D266" s="483">
        <v>231.32</v>
      </c>
      <c r="E266" s="483">
        <v>41.56</v>
      </c>
      <c r="F266" s="483">
        <v>272.88</v>
      </c>
    </row>
    <row r="267" spans="1:6" ht="60" customHeight="1">
      <c r="A267" s="480">
        <v>98460</v>
      </c>
      <c r="B267" s="481" t="s">
        <v>1014</v>
      </c>
      <c r="C267" s="482" t="s">
        <v>704</v>
      </c>
      <c r="D267" s="483">
        <v>188.01</v>
      </c>
      <c r="E267" s="483">
        <v>6.41</v>
      </c>
      <c r="F267" s="483">
        <v>194.42</v>
      </c>
    </row>
    <row r="268" spans="1:6" ht="60" customHeight="1">
      <c r="A268" s="480">
        <v>98461</v>
      </c>
      <c r="B268" s="481" t="s">
        <v>4307</v>
      </c>
      <c r="C268" s="482" t="s">
        <v>709</v>
      </c>
      <c r="D268" s="483">
        <v>6172.63</v>
      </c>
      <c r="E268" s="483">
        <v>182.84</v>
      </c>
      <c r="F268" s="483">
        <v>6355.47</v>
      </c>
    </row>
    <row r="269" spans="1:6" ht="60" customHeight="1">
      <c r="A269" s="480">
        <v>98462</v>
      </c>
      <c r="B269" s="481" t="s">
        <v>4308</v>
      </c>
      <c r="C269" s="482" t="s">
        <v>709</v>
      </c>
      <c r="D269" s="483">
        <v>9271.84</v>
      </c>
      <c r="E269" s="483">
        <v>277.55</v>
      </c>
      <c r="F269" s="483">
        <v>9549.39</v>
      </c>
    </row>
    <row r="270" spans="1:6" ht="60" customHeight="1">
      <c r="A270" s="480">
        <v>97010</v>
      </c>
      <c r="B270" s="481" t="s">
        <v>1015</v>
      </c>
      <c r="C270" s="482" t="s">
        <v>727</v>
      </c>
      <c r="D270" s="483">
        <v>68.010000000000005</v>
      </c>
      <c r="E270" s="483">
        <v>11.84</v>
      </c>
      <c r="F270" s="483">
        <v>79.849999999999994</v>
      </c>
    </row>
    <row r="271" spans="1:6" ht="60" customHeight="1">
      <c r="A271" s="480">
        <v>97011</v>
      </c>
      <c r="B271" s="481" t="s">
        <v>1016</v>
      </c>
      <c r="C271" s="482" t="s">
        <v>727</v>
      </c>
      <c r="D271" s="483">
        <v>47.95</v>
      </c>
      <c r="E271" s="483">
        <v>11.85</v>
      </c>
      <c r="F271" s="483">
        <v>59.8</v>
      </c>
    </row>
    <row r="272" spans="1:6" ht="60" customHeight="1">
      <c r="A272" s="480">
        <v>97012</v>
      </c>
      <c r="B272" s="481" t="s">
        <v>1017</v>
      </c>
      <c r="C272" s="482" t="s">
        <v>727</v>
      </c>
      <c r="D272" s="483">
        <v>37.92</v>
      </c>
      <c r="E272" s="483">
        <v>11.85</v>
      </c>
      <c r="F272" s="483">
        <v>49.77</v>
      </c>
    </row>
    <row r="273" spans="1:6" ht="60" customHeight="1">
      <c r="A273" s="475">
        <v>97013</v>
      </c>
      <c r="B273" s="479" t="s">
        <v>1018</v>
      </c>
      <c r="C273" s="477" t="s">
        <v>727</v>
      </c>
      <c r="D273" s="478">
        <v>90.1</v>
      </c>
      <c r="E273" s="478">
        <v>12.57</v>
      </c>
      <c r="F273" s="478">
        <v>102.67</v>
      </c>
    </row>
    <row r="274" spans="1:6" ht="60" customHeight="1">
      <c r="A274" s="475">
        <v>97014</v>
      </c>
      <c r="B274" s="479" t="s">
        <v>1019</v>
      </c>
      <c r="C274" s="477" t="s">
        <v>727</v>
      </c>
      <c r="D274" s="478">
        <v>62.67</v>
      </c>
      <c r="E274" s="478">
        <v>12.58</v>
      </c>
      <c r="F274" s="478">
        <v>75.25</v>
      </c>
    </row>
    <row r="275" spans="1:6" ht="60" customHeight="1">
      <c r="A275" s="480">
        <v>97015</v>
      </c>
      <c r="B275" s="481" t="s">
        <v>1020</v>
      </c>
      <c r="C275" s="482" t="s">
        <v>727</v>
      </c>
      <c r="D275" s="483">
        <v>48.8</v>
      </c>
      <c r="E275" s="483">
        <v>12.58</v>
      </c>
      <c r="F275" s="483">
        <v>61.38</v>
      </c>
    </row>
    <row r="276" spans="1:6" ht="60" customHeight="1">
      <c r="A276" s="480">
        <v>97016</v>
      </c>
      <c r="B276" s="481" t="s">
        <v>1021</v>
      </c>
      <c r="C276" s="482" t="s">
        <v>727</v>
      </c>
      <c r="D276" s="483">
        <v>64.94</v>
      </c>
      <c r="E276" s="483">
        <v>7.38</v>
      </c>
      <c r="F276" s="483">
        <v>72.319999999999993</v>
      </c>
    </row>
    <row r="277" spans="1:6" ht="60" customHeight="1">
      <c r="A277" s="480">
        <v>97017</v>
      </c>
      <c r="B277" s="481" t="s">
        <v>1022</v>
      </c>
      <c r="C277" s="482" t="s">
        <v>727</v>
      </c>
      <c r="D277" s="483">
        <v>45.84</v>
      </c>
      <c r="E277" s="483">
        <v>7.38</v>
      </c>
      <c r="F277" s="483">
        <v>53.22</v>
      </c>
    </row>
    <row r="278" spans="1:6" ht="60" customHeight="1">
      <c r="A278" s="480">
        <v>97018</v>
      </c>
      <c r="B278" s="481" t="s">
        <v>1023</v>
      </c>
      <c r="C278" s="482" t="s">
        <v>727</v>
      </c>
      <c r="D278" s="483">
        <v>35.909999999999997</v>
      </c>
      <c r="E278" s="483">
        <v>7.38</v>
      </c>
      <c r="F278" s="483">
        <v>43.29</v>
      </c>
    </row>
    <row r="279" spans="1:6" ht="60" customHeight="1">
      <c r="A279" s="475">
        <v>97031</v>
      </c>
      <c r="B279" s="476" t="s">
        <v>1024</v>
      </c>
      <c r="C279" s="477" t="s">
        <v>727</v>
      </c>
      <c r="D279" s="478">
        <v>92.18</v>
      </c>
      <c r="E279" s="478">
        <v>12.02</v>
      </c>
      <c r="F279" s="478">
        <v>104.2</v>
      </c>
    </row>
    <row r="280" spans="1:6" ht="60" customHeight="1">
      <c r="A280" s="475">
        <v>97032</v>
      </c>
      <c r="B280" s="479" t="s">
        <v>1025</v>
      </c>
      <c r="C280" s="477" t="s">
        <v>727</v>
      </c>
      <c r="D280" s="478">
        <v>50.57</v>
      </c>
      <c r="E280" s="478">
        <v>12.02</v>
      </c>
      <c r="F280" s="478">
        <v>62.59</v>
      </c>
    </row>
    <row r="281" spans="1:6" ht="60" customHeight="1">
      <c r="A281" s="480">
        <v>97033</v>
      </c>
      <c r="B281" s="481" t="s">
        <v>1026</v>
      </c>
      <c r="C281" s="482" t="s">
        <v>727</v>
      </c>
      <c r="D281" s="483">
        <v>100.48</v>
      </c>
      <c r="E281" s="483">
        <v>11.33</v>
      </c>
      <c r="F281" s="483">
        <v>111.81</v>
      </c>
    </row>
    <row r="282" spans="1:6" ht="60" customHeight="1">
      <c r="A282" s="480">
        <v>97034</v>
      </c>
      <c r="B282" s="481" t="s">
        <v>1027</v>
      </c>
      <c r="C282" s="482" t="s">
        <v>727</v>
      </c>
      <c r="D282" s="483">
        <v>54.05</v>
      </c>
      <c r="E282" s="483">
        <v>11.34</v>
      </c>
      <c r="F282" s="483">
        <v>65.39</v>
      </c>
    </row>
    <row r="283" spans="1:6" ht="60" customHeight="1">
      <c r="A283" s="480">
        <v>97039</v>
      </c>
      <c r="B283" s="481" t="s">
        <v>13173</v>
      </c>
      <c r="C283" s="482" t="s">
        <v>704</v>
      </c>
      <c r="D283" s="483">
        <v>30.22</v>
      </c>
      <c r="E283" s="483">
        <v>11.61</v>
      </c>
      <c r="F283" s="483">
        <v>41.83</v>
      </c>
    </row>
    <row r="284" spans="1:6" ht="60" customHeight="1">
      <c r="A284" s="480">
        <v>97040</v>
      </c>
      <c r="B284" s="481" t="s">
        <v>13174</v>
      </c>
      <c r="C284" s="482" t="s">
        <v>704</v>
      </c>
      <c r="D284" s="483">
        <v>7.29</v>
      </c>
      <c r="E284" s="483">
        <v>7.16</v>
      </c>
      <c r="F284" s="483">
        <v>14.45</v>
      </c>
    </row>
    <row r="285" spans="1:6" ht="60" customHeight="1">
      <c r="A285" s="480">
        <v>97041</v>
      </c>
      <c r="B285" s="481" t="s">
        <v>13175</v>
      </c>
      <c r="C285" s="482" t="s">
        <v>704</v>
      </c>
      <c r="D285" s="483">
        <v>308.75</v>
      </c>
      <c r="E285" s="483">
        <v>19.11</v>
      </c>
      <c r="F285" s="483">
        <v>327.86</v>
      </c>
    </row>
    <row r="286" spans="1:6" ht="60" customHeight="1">
      <c r="A286" s="475"/>
      <c r="B286" s="479" t="s">
        <v>1028</v>
      </c>
      <c r="C286" s="477"/>
      <c r="D286" s="478"/>
      <c r="E286" s="478"/>
      <c r="F286" s="478"/>
    </row>
    <row r="287" spans="1:6" ht="60" customHeight="1">
      <c r="A287" s="480"/>
      <c r="B287" s="481" t="s">
        <v>1029</v>
      </c>
      <c r="C287" s="482"/>
      <c r="D287" s="483"/>
      <c r="E287" s="483"/>
      <c r="F287" s="483"/>
    </row>
    <row r="288" spans="1:6" ht="60" customHeight="1">
      <c r="A288" s="480">
        <v>101537</v>
      </c>
      <c r="B288" s="481" t="s">
        <v>5615</v>
      </c>
      <c r="C288" s="482" t="s">
        <v>709</v>
      </c>
      <c r="D288" s="483">
        <v>102.92</v>
      </c>
      <c r="E288" s="483">
        <v>27.31</v>
      </c>
      <c r="F288" s="483">
        <v>130.22999999999999</v>
      </c>
    </row>
    <row r="289" spans="1:6" ht="60" customHeight="1">
      <c r="A289" s="480">
        <v>97054</v>
      </c>
      <c r="B289" s="481" t="s">
        <v>4309</v>
      </c>
      <c r="C289" s="482" t="s">
        <v>709</v>
      </c>
      <c r="D289" s="483">
        <v>19.440000000000001</v>
      </c>
      <c r="E289" s="483">
        <v>7.51</v>
      </c>
      <c r="F289" s="483">
        <v>26.95</v>
      </c>
    </row>
    <row r="290" spans="1:6" ht="60" customHeight="1">
      <c r="A290" s="480">
        <v>102513</v>
      </c>
      <c r="B290" s="481" t="s">
        <v>11918</v>
      </c>
      <c r="C290" s="482" t="s">
        <v>704</v>
      </c>
      <c r="D290" s="483">
        <v>18.260000000000002</v>
      </c>
      <c r="E290" s="483">
        <v>23.26</v>
      </c>
      <c r="F290" s="483">
        <v>41.52</v>
      </c>
    </row>
    <row r="291" spans="1:6" ht="60" customHeight="1">
      <c r="A291" s="480">
        <v>102520</v>
      </c>
      <c r="B291" s="481" t="s">
        <v>11919</v>
      </c>
      <c r="C291" s="482" t="s">
        <v>704</v>
      </c>
      <c r="D291" s="483">
        <v>30.59</v>
      </c>
      <c r="E291" s="483">
        <v>41.75</v>
      </c>
      <c r="F291" s="483">
        <v>72.34</v>
      </c>
    </row>
    <row r="292" spans="1:6" ht="60" customHeight="1">
      <c r="A292" s="480"/>
      <c r="B292" s="481" t="s">
        <v>11920</v>
      </c>
      <c r="C292" s="482"/>
      <c r="D292" s="483"/>
      <c r="E292" s="483"/>
      <c r="F292" s="483"/>
    </row>
    <row r="293" spans="1:6" ht="60" customHeight="1">
      <c r="A293" s="480"/>
      <c r="B293" s="481" t="s">
        <v>1030</v>
      </c>
      <c r="C293" s="482"/>
      <c r="D293" s="483"/>
      <c r="E293" s="483"/>
      <c r="F293" s="483"/>
    </row>
    <row r="294" spans="1:6" ht="60" customHeight="1">
      <c r="A294" s="480"/>
      <c r="B294" s="481" t="s">
        <v>1031</v>
      </c>
      <c r="C294" s="482"/>
      <c r="D294" s="483"/>
      <c r="E294" s="483"/>
      <c r="F294" s="483"/>
    </row>
    <row r="295" spans="1:6" ht="60" customHeight="1">
      <c r="A295" s="475">
        <v>98524</v>
      </c>
      <c r="B295" s="479" t="s">
        <v>1032</v>
      </c>
      <c r="C295" s="477" t="s">
        <v>704</v>
      </c>
      <c r="D295" s="478">
        <v>0.9</v>
      </c>
      <c r="E295" s="478">
        <v>1.99</v>
      </c>
      <c r="F295" s="478">
        <v>2.89</v>
      </c>
    </row>
    <row r="296" spans="1:6" ht="60" customHeight="1">
      <c r="A296" s="480">
        <v>98519</v>
      </c>
      <c r="B296" s="481" t="s">
        <v>1033</v>
      </c>
      <c r="C296" s="482" t="s">
        <v>704</v>
      </c>
      <c r="D296" s="483">
        <v>0.59</v>
      </c>
      <c r="E296" s="483">
        <v>1.3</v>
      </c>
      <c r="F296" s="483">
        <v>1.89</v>
      </c>
    </row>
    <row r="297" spans="1:6" ht="60" customHeight="1">
      <c r="A297" s="480">
        <v>98525</v>
      </c>
      <c r="B297" s="481" t="s">
        <v>1034</v>
      </c>
      <c r="C297" s="482" t="s">
        <v>704</v>
      </c>
      <c r="D297" s="483">
        <v>0.21</v>
      </c>
      <c r="E297" s="483">
        <v>0.15</v>
      </c>
      <c r="F297" s="483">
        <v>0.36</v>
      </c>
    </row>
    <row r="298" spans="1:6" ht="60" customHeight="1">
      <c r="A298" s="480">
        <v>98526</v>
      </c>
      <c r="B298" s="481" t="s">
        <v>1035</v>
      </c>
      <c r="C298" s="482" t="s">
        <v>709</v>
      </c>
      <c r="D298" s="483">
        <v>41.41</v>
      </c>
      <c r="E298" s="483">
        <v>31.51</v>
      </c>
      <c r="F298" s="483">
        <v>72.92</v>
      </c>
    </row>
    <row r="299" spans="1:6" ht="60" customHeight="1">
      <c r="A299" s="480">
        <v>98527</v>
      </c>
      <c r="B299" s="481" t="s">
        <v>1036</v>
      </c>
      <c r="C299" s="482" t="s">
        <v>709</v>
      </c>
      <c r="D299" s="483">
        <v>89.28</v>
      </c>
      <c r="E299" s="483">
        <v>67.709999999999994</v>
      </c>
      <c r="F299" s="483">
        <v>156.99</v>
      </c>
    </row>
    <row r="300" spans="1:6" ht="60" customHeight="1">
      <c r="A300" s="480">
        <v>98528</v>
      </c>
      <c r="B300" s="481" t="s">
        <v>1037</v>
      </c>
      <c r="C300" s="482" t="s">
        <v>709</v>
      </c>
      <c r="D300" s="483">
        <v>130.56</v>
      </c>
      <c r="E300" s="483">
        <v>99</v>
      </c>
      <c r="F300" s="483">
        <v>229.56</v>
      </c>
    </row>
    <row r="301" spans="1:6" ht="60" customHeight="1">
      <c r="A301" s="480"/>
      <c r="B301" s="481" t="s">
        <v>1038</v>
      </c>
      <c r="C301" s="482"/>
      <c r="D301" s="483"/>
      <c r="E301" s="483"/>
      <c r="F301" s="483"/>
    </row>
    <row r="302" spans="1:6" ht="60" customHeight="1">
      <c r="A302" s="480">
        <v>99058</v>
      </c>
      <c r="B302" s="481" t="s">
        <v>1039</v>
      </c>
      <c r="C302" s="482" t="s">
        <v>709</v>
      </c>
      <c r="D302" s="483">
        <v>1.65</v>
      </c>
      <c r="E302" s="483">
        <v>5.28</v>
      </c>
      <c r="F302" s="483">
        <v>6.93</v>
      </c>
    </row>
    <row r="303" spans="1:6" ht="60" customHeight="1">
      <c r="A303" s="480">
        <v>99059</v>
      </c>
      <c r="B303" s="481" t="s">
        <v>1040</v>
      </c>
      <c r="C303" s="482" t="s">
        <v>727</v>
      </c>
      <c r="D303" s="483">
        <v>36.74</v>
      </c>
      <c r="E303" s="483">
        <v>21.82</v>
      </c>
      <c r="F303" s="483">
        <v>58.56</v>
      </c>
    </row>
    <row r="304" spans="1:6" ht="30" customHeight="1">
      <c r="A304" s="480">
        <v>99060</v>
      </c>
      <c r="B304" s="481" t="s">
        <v>4310</v>
      </c>
      <c r="C304" s="482" t="s">
        <v>709</v>
      </c>
      <c r="D304" s="483">
        <v>102.44</v>
      </c>
      <c r="E304" s="483">
        <v>60.07</v>
      </c>
      <c r="F304" s="483">
        <v>162.51</v>
      </c>
    </row>
    <row r="305" spans="1:6" ht="30" customHeight="1">
      <c r="A305" s="480">
        <v>99061</v>
      </c>
      <c r="B305" s="481" t="s">
        <v>4311</v>
      </c>
      <c r="C305" s="482" t="s">
        <v>709</v>
      </c>
      <c r="D305" s="483">
        <v>61.2</v>
      </c>
      <c r="E305" s="483">
        <v>44.16</v>
      </c>
      <c r="F305" s="483">
        <v>105.36</v>
      </c>
    </row>
    <row r="306" spans="1:6" ht="30" customHeight="1">
      <c r="A306" s="480">
        <v>99062</v>
      </c>
      <c r="B306" s="481" t="s">
        <v>1041</v>
      </c>
      <c r="C306" s="482" t="s">
        <v>709</v>
      </c>
      <c r="D306" s="483">
        <v>0.66</v>
      </c>
      <c r="E306" s="483">
        <v>1.7</v>
      </c>
      <c r="F306" s="483">
        <v>2.36</v>
      </c>
    </row>
    <row r="307" spans="1:6" ht="30" customHeight="1">
      <c r="A307" s="480">
        <v>99063</v>
      </c>
      <c r="B307" s="481" t="s">
        <v>1042</v>
      </c>
      <c r="C307" s="482" t="s">
        <v>727</v>
      </c>
      <c r="D307" s="483">
        <v>3.05</v>
      </c>
      <c r="E307" s="483">
        <v>2.21</v>
      </c>
      <c r="F307" s="483">
        <v>5.26</v>
      </c>
    </row>
    <row r="308" spans="1:6" ht="60" customHeight="1">
      <c r="A308" s="480">
        <v>99064</v>
      </c>
      <c r="B308" s="481" t="s">
        <v>1043</v>
      </c>
      <c r="C308" s="482" t="s">
        <v>727</v>
      </c>
      <c r="D308" s="483">
        <v>0.04</v>
      </c>
      <c r="E308" s="483">
        <v>0.3</v>
      </c>
      <c r="F308" s="483">
        <v>0.34</v>
      </c>
    </row>
    <row r="309" spans="1:6" ht="60" customHeight="1">
      <c r="A309" s="480"/>
      <c r="B309" s="481" t="s">
        <v>1044</v>
      </c>
      <c r="C309" s="482"/>
      <c r="D309" s="483"/>
      <c r="E309" s="483"/>
      <c r="F309" s="483"/>
    </row>
    <row r="310" spans="1:6" ht="60" customHeight="1">
      <c r="A310" s="480">
        <v>97063</v>
      </c>
      <c r="B310" s="481" t="s">
        <v>1045</v>
      </c>
      <c r="C310" s="482" t="s">
        <v>704</v>
      </c>
      <c r="D310" s="483">
        <v>2.62</v>
      </c>
      <c r="E310" s="483">
        <v>7.38</v>
      </c>
      <c r="F310" s="483">
        <v>10</v>
      </c>
    </row>
    <row r="311" spans="1:6" ht="60" customHeight="1">
      <c r="A311" s="480">
        <v>97064</v>
      </c>
      <c r="B311" s="481" t="s">
        <v>13176</v>
      </c>
      <c r="C311" s="482" t="s">
        <v>727</v>
      </c>
      <c r="D311" s="483">
        <v>4.99</v>
      </c>
      <c r="E311" s="483">
        <v>13.4</v>
      </c>
      <c r="F311" s="483">
        <v>18.39</v>
      </c>
    </row>
    <row r="312" spans="1:6" ht="60" customHeight="1">
      <c r="A312" s="480">
        <v>97065</v>
      </c>
      <c r="B312" s="481" t="s">
        <v>1046</v>
      </c>
      <c r="C312" s="482" t="s">
        <v>702</v>
      </c>
      <c r="D312" s="483">
        <v>1.76</v>
      </c>
      <c r="E312" s="483">
        <v>4.58</v>
      </c>
      <c r="F312" s="483">
        <v>6.34</v>
      </c>
    </row>
    <row r="313" spans="1:6" ht="60" customHeight="1">
      <c r="A313" s="480"/>
      <c r="B313" s="481" t="s">
        <v>1047</v>
      </c>
      <c r="C313" s="482"/>
      <c r="D313" s="483"/>
      <c r="E313" s="483"/>
      <c r="F313" s="483"/>
    </row>
    <row r="314" spans="1:6" ht="60" customHeight="1">
      <c r="A314" s="480"/>
      <c r="B314" s="481" t="s">
        <v>1048</v>
      </c>
      <c r="C314" s="482"/>
      <c r="D314" s="483"/>
      <c r="E314" s="483"/>
      <c r="F314" s="483"/>
    </row>
    <row r="315" spans="1:6" ht="60" customHeight="1">
      <c r="A315" s="475"/>
      <c r="B315" s="476" t="s">
        <v>192</v>
      </c>
      <c r="C315" s="477"/>
      <c r="D315" s="478"/>
      <c r="E315" s="478"/>
      <c r="F315" s="478"/>
    </row>
    <row r="316" spans="1:6" ht="60" customHeight="1">
      <c r="A316" s="475"/>
      <c r="B316" s="479" t="s">
        <v>1049</v>
      </c>
      <c r="C316" s="477"/>
      <c r="D316" s="478"/>
      <c r="E316" s="478"/>
      <c r="F316" s="478"/>
    </row>
    <row r="317" spans="1:6" ht="60" customHeight="1">
      <c r="A317" s="480">
        <v>93358</v>
      </c>
      <c r="B317" s="481" t="s">
        <v>4320</v>
      </c>
      <c r="C317" s="482" t="s">
        <v>702</v>
      </c>
      <c r="D317" s="483">
        <v>25.76</v>
      </c>
      <c r="E317" s="483">
        <v>52.48</v>
      </c>
      <c r="F317" s="483">
        <v>78.239999999999995</v>
      </c>
    </row>
    <row r="318" spans="1:6" ht="60" customHeight="1">
      <c r="A318" s="480">
        <v>96522</v>
      </c>
      <c r="B318" s="481" t="s">
        <v>11921</v>
      </c>
      <c r="C318" s="482" t="s">
        <v>702</v>
      </c>
      <c r="D318" s="483">
        <v>42.67</v>
      </c>
      <c r="E318" s="483">
        <v>99.34</v>
      </c>
      <c r="F318" s="483">
        <v>142.01</v>
      </c>
    </row>
    <row r="319" spans="1:6" ht="60" customHeight="1">
      <c r="A319" s="480">
        <v>96523</v>
      </c>
      <c r="B319" s="481" t="s">
        <v>11922</v>
      </c>
      <c r="C319" s="482" t="s">
        <v>702</v>
      </c>
      <c r="D319" s="483">
        <v>27.76</v>
      </c>
      <c r="E319" s="483">
        <v>62.83</v>
      </c>
      <c r="F319" s="483">
        <v>90.59</v>
      </c>
    </row>
    <row r="320" spans="1:6" ht="60" customHeight="1">
      <c r="A320" s="480">
        <v>96526</v>
      </c>
      <c r="B320" s="481" t="s">
        <v>11923</v>
      </c>
      <c r="C320" s="482" t="s">
        <v>702</v>
      </c>
      <c r="D320" s="483">
        <v>85.63</v>
      </c>
      <c r="E320" s="483">
        <v>201.17</v>
      </c>
      <c r="F320" s="483">
        <v>286.8</v>
      </c>
    </row>
    <row r="321" spans="1:6" ht="60" customHeight="1">
      <c r="A321" s="480">
        <v>96527</v>
      </c>
      <c r="B321" s="481" t="s">
        <v>11924</v>
      </c>
      <c r="C321" s="482" t="s">
        <v>702</v>
      </c>
      <c r="D321" s="483">
        <v>36.619999999999997</v>
      </c>
      <c r="E321" s="483">
        <v>82.29</v>
      </c>
      <c r="F321" s="483">
        <v>118.91</v>
      </c>
    </row>
    <row r="322" spans="1:6" ht="60" customHeight="1">
      <c r="A322" s="480">
        <v>95606</v>
      </c>
      <c r="B322" s="481" t="s">
        <v>1050</v>
      </c>
      <c r="C322" s="482" t="s">
        <v>702</v>
      </c>
      <c r="D322" s="483">
        <v>1.62</v>
      </c>
      <c r="E322" s="483">
        <v>0.25</v>
      </c>
      <c r="F322" s="483">
        <v>1.87</v>
      </c>
    </row>
    <row r="323" spans="1:6" ht="60" customHeight="1">
      <c r="A323" s="480">
        <v>97082</v>
      </c>
      <c r="B323" s="481" t="s">
        <v>11925</v>
      </c>
      <c r="C323" s="482" t="s">
        <v>702</v>
      </c>
      <c r="D323" s="483">
        <v>18.91</v>
      </c>
      <c r="E323" s="483">
        <v>38.53</v>
      </c>
      <c r="F323" s="483">
        <v>57.44</v>
      </c>
    </row>
    <row r="324" spans="1:6" ht="60" customHeight="1">
      <c r="A324" s="480"/>
      <c r="B324" s="481" t="s">
        <v>1051</v>
      </c>
      <c r="C324" s="482"/>
      <c r="D324" s="483"/>
      <c r="E324" s="483"/>
      <c r="F324" s="483"/>
    </row>
    <row r="325" spans="1:6" ht="60" customHeight="1">
      <c r="A325" s="475">
        <v>96520</v>
      </c>
      <c r="B325" s="479" t="s">
        <v>11926</v>
      </c>
      <c r="C325" s="477" t="s">
        <v>702</v>
      </c>
      <c r="D325" s="478">
        <v>49.11</v>
      </c>
      <c r="E325" s="478">
        <v>43.96</v>
      </c>
      <c r="F325" s="478">
        <v>93.07</v>
      </c>
    </row>
    <row r="326" spans="1:6" ht="60" customHeight="1">
      <c r="A326" s="480">
        <v>96521</v>
      </c>
      <c r="B326" s="481" t="s">
        <v>11927</v>
      </c>
      <c r="C326" s="482" t="s">
        <v>702</v>
      </c>
      <c r="D326" s="483">
        <v>27.92</v>
      </c>
      <c r="E326" s="483">
        <v>11.97</v>
      </c>
      <c r="F326" s="483">
        <v>39.89</v>
      </c>
    </row>
    <row r="327" spans="1:6" ht="60" customHeight="1">
      <c r="A327" s="480">
        <v>96524</v>
      </c>
      <c r="B327" s="481" t="s">
        <v>11928</v>
      </c>
      <c r="C327" s="482" t="s">
        <v>702</v>
      </c>
      <c r="D327" s="483">
        <v>63.51</v>
      </c>
      <c r="E327" s="483">
        <v>102.12</v>
      </c>
      <c r="F327" s="483">
        <v>165.63</v>
      </c>
    </row>
    <row r="328" spans="1:6" ht="75" customHeight="1">
      <c r="A328" s="480">
        <v>96525</v>
      </c>
      <c r="B328" s="481" t="s">
        <v>11929</v>
      </c>
      <c r="C328" s="482" t="s">
        <v>702</v>
      </c>
      <c r="D328" s="483">
        <v>22.17</v>
      </c>
      <c r="E328" s="483">
        <v>11.16</v>
      </c>
      <c r="F328" s="483">
        <v>33.33</v>
      </c>
    </row>
    <row r="329" spans="1:6" ht="60" customHeight="1">
      <c r="A329" s="480">
        <v>90082</v>
      </c>
      <c r="B329" s="481" t="s">
        <v>11930</v>
      </c>
      <c r="C329" s="482" t="s">
        <v>702</v>
      </c>
      <c r="D329" s="483">
        <v>8.34</v>
      </c>
      <c r="E329" s="483">
        <v>2.17</v>
      </c>
      <c r="F329" s="483">
        <v>10.51</v>
      </c>
    </row>
    <row r="330" spans="1:6" ht="60">
      <c r="A330" s="480">
        <v>90084</v>
      </c>
      <c r="B330" s="481" t="s">
        <v>11931</v>
      </c>
      <c r="C330" s="482" t="s">
        <v>702</v>
      </c>
      <c r="D330" s="483">
        <v>8.08</v>
      </c>
      <c r="E330" s="483">
        <v>2.1</v>
      </c>
      <c r="F330" s="483">
        <v>10.18</v>
      </c>
    </row>
    <row r="331" spans="1:6" ht="15" customHeight="1">
      <c r="A331" s="480">
        <v>90086</v>
      </c>
      <c r="B331" s="481" t="s">
        <v>11932</v>
      </c>
      <c r="C331" s="482" t="s">
        <v>702</v>
      </c>
      <c r="D331" s="483">
        <v>7.64</v>
      </c>
      <c r="E331" s="483">
        <v>1.98</v>
      </c>
      <c r="F331" s="483">
        <v>9.6199999999999992</v>
      </c>
    </row>
    <row r="332" spans="1:6" ht="15" customHeight="1">
      <c r="A332" s="480">
        <v>90087</v>
      </c>
      <c r="B332" s="481" t="s">
        <v>11933</v>
      </c>
      <c r="C332" s="482" t="s">
        <v>702</v>
      </c>
      <c r="D332" s="483">
        <v>7.17</v>
      </c>
      <c r="E332" s="483">
        <v>1.61</v>
      </c>
      <c r="F332" s="483">
        <v>8.7799999999999994</v>
      </c>
    </row>
    <row r="333" spans="1:6" ht="60">
      <c r="A333" s="475">
        <v>90090</v>
      </c>
      <c r="B333" s="479" t="s">
        <v>11934</v>
      </c>
      <c r="C333" s="477" t="s">
        <v>702</v>
      </c>
      <c r="D333" s="478">
        <v>7.01</v>
      </c>
      <c r="E333" s="478">
        <v>1.58</v>
      </c>
      <c r="F333" s="478">
        <v>8.59</v>
      </c>
    </row>
    <row r="334" spans="1:6" ht="15" customHeight="1">
      <c r="A334" s="480">
        <v>90091</v>
      </c>
      <c r="B334" s="481" t="s">
        <v>11935</v>
      </c>
      <c r="C334" s="482" t="s">
        <v>702</v>
      </c>
      <c r="D334" s="483">
        <v>4.51</v>
      </c>
      <c r="E334" s="483">
        <v>1.17</v>
      </c>
      <c r="F334" s="483">
        <v>5.68</v>
      </c>
    </row>
    <row r="335" spans="1:6" ht="60">
      <c r="A335" s="480">
        <v>90092</v>
      </c>
      <c r="B335" s="481" t="s">
        <v>11936</v>
      </c>
      <c r="C335" s="482" t="s">
        <v>702</v>
      </c>
      <c r="D335" s="483">
        <v>4.46</v>
      </c>
      <c r="E335" s="483">
        <v>1.1499999999999999</v>
      </c>
      <c r="F335" s="483">
        <v>5.61</v>
      </c>
    </row>
    <row r="336" spans="1:6" ht="15" customHeight="1">
      <c r="A336" s="480">
        <v>90094</v>
      </c>
      <c r="B336" s="481" t="s">
        <v>11937</v>
      </c>
      <c r="C336" s="482" t="s">
        <v>702</v>
      </c>
      <c r="D336" s="483">
        <v>4.2300000000000004</v>
      </c>
      <c r="E336" s="483">
        <v>1.0900000000000001</v>
      </c>
      <c r="F336" s="483">
        <v>5.32</v>
      </c>
    </row>
    <row r="337" spans="1:6" ht="30" customHeight="1">
      <c r="A337" s="480">
        <v>90095</v>
      </c>
      <c r="B337" s="481" t="s">
        <v>11938</v>
      </c>
      <c r="C337" s="482" t="s">
        <v>702</v>
      </c>
      <c r="D337" s="483">
        <v>3.95</v>
      </c>
      <c r="E337" s="483">
        <v>0.88</v>
      </c>
      <c r="F337" s="483">
        <v>4.83</v>
      </c>
    </row>
    <row r="338" spans="1:6" ht="45" customHeight="1">
      <c r="A338" s="475">
        <v>90098</v>
      </c>
      <c r="B338" s="479" t="s">
        <v>11939</v>
      </c>
      <c r="C338" s="477" t="s">
        <v>702</v>
      </c>
      <c r="D338" s="478">
        <v>3.88</v>
      </c>
      <c r="E338" s="478">
        <v>0.87</v>
      </c>
      <c r="F338" s="478">
        <v>4.75</v>
      </c>
    </row>
    <row r="339" spans="1:6" ht="30" customHeight="1">
      <c r="A339" s="480">
        <v>90099</v>
      </c>
      <c r="B339" s="481" t="s">
        <v>11940</v>
      </c>
      <c r="C339" s="482" t="s">
        <v>702</v>
      </c>
      <c r="D339" s="483">
        <v>9.58</v>
      </c>
      <c r="E339" s="483">
        <v>4.2</v>
      </c>
      <c r="F339" s="483">
        <v>13.78</v>
      </c>
    </row>
    <row r="340" spans="1:6" ht="45" customHeight="1">
      <c r="A340" s="480">
        <v>90100</v>
      </c>
      <c r="B340" s="481" t="s">
        <v>11941</v>
      </c>
      <c r="C340" s="482" t="s">
        <v>702</v>
      </c>
      <c r="D340" s="483">
        <v>8.1300000000000008</v>
      </c>
      <c r="E340" s="483">
        <v>3.58</v>
      </c>
      <c r="F340" s="483">
        <v>11.71</v>
      </c>
    </row>
    <row r="341" spans="1:6" ht="30" customHeight="1">
      <c r="A341" s="480">
        <v>90101</v>
      </c>
      <c r="B341" s="481" t="s">
        <v>11942</v>
      </c>
      <c r="C341" s="482" t="s">
        <v>702</v>
      </c>
      <c r="D341" s="483">
        <v>8.02</v>
      </c>
      <c r="E341" s="483">
        <v>3.54</v>
      </c>
      <c r="F341" s="483">
        <v>11.56</v>
      </c>
    </row>
    <row r="342" spans="1:6" ht="45" customHeight="1">
      <c r="A342" s="480">
        <v>90102</v>
      </c>
      <c r="B342" s="481" t="s">
        <v>11943</v>
      </c>
      <c r="C342" s="482" t="s">
        <v>702</v>
      </c>
      <c r="D342" s="483">
        <v>7.31</v>
      </c>
      <c r="E342" s="483">
        <v>3.22</v>
      </c>
      <c r="F342" s="483">
        <v>10.53</v>
      </c>
    </row>
    <row r="343" spans="1:6" ht="30" customHeight="1">
      <c r="A343" s="480">
        <v>90105</v>
      </c>
      <c r="B343" s="481" t="s">
        <v>11944</v>
      </c>
      <c r="C343" s="482" t="s">
        <v>702</v>
      </c>
      <c r="D343" s="483">
        <v>5.27</v>
      </c>
      <c r="E343" s="483">
        <v>2.3199999999999998</v>
      </c>
      <c r="F343" s="483">
        <v>7.59</v>
      </c>
    </row>
    <row r="344" spans="1:6" ht="45" customHeight="1">
      <c r="A344" s="480">
        <v>90106</v>
      </c>
      <c r="B344" s="481" t="s">
        <v>11945</v>
      </c>
      <c r="C344" s="482" t="s">
        <v>702</v>
      </c>
      <c r="D344" s="483">
        <v>4.4800000000000004</v>
      </c>
      <c r="E344" s="483">
        <v>1.98</v>
      </c>
      <c r="F344" s="483">
        <v>6.46</v>
      </c>
    </row>
    <row r="345" spans="1:6" ht="30" customHeight="1">
      <c r="A345" s="480">
        <v>90107</v>
      </c>
      <c r="B345" s="481" t="s">
        <v>11946</v>
      </c>
      <c r="C345" s="482" t="s">
        <v>702</v>
      </c>
      <c r="D345" s="483">
        <v>4.41</v>
      </c>
      <c r="E345" s="483">
        <v>1.96</v>
      </c>
      <c r="F345" s="483">
        <v>6.37</v>
      </c>
    </row>
    <row r="346" spans="1:6" ht="45" customHeight="1">
      <c r="A346" s="480">
        <v>90108</v>
      </c>
      <c r="B346" s="481" t="s">
        <v>11947</v>
      </c>
      <c r="C346" s="482" t="s">
        <v>702</v>
      </c>
      <c r="D346" s="483">
        <v>4.0199999999999996</v>
      </c>
      <c r="E346" s="483">
        <v>1.78</v>
      </c>
      <c r="F346" s="483">
        <v>5.8</v>
      </c>
    </row>
    <row r="347" spans="1:6" ht="30" customHeight="1">
      <c r="A347" s="480">
        <v>102307</v>
      </c>
      <c r="B347" s="481" t="s">
        <v>11948</v>
      </c>
      <c r="C347" s="482" t="s">
        <v>702</v>
      </c>
      <c r="D347" s="483">
        <v>10.42</v>
      </c>
      <c r="E347" s="483">
        <v>2.7</v>
      </c>
      <c r="F347" s="483">
        <v>13.12</v>
      </c>
    </row>
    <row r="348" spans="1:6" ht="45" customHeight="1">
      <c r="A348" s="480">
        <v>102315</v>
      </c>
      <c r="B348" s="481" t="s">
        <v>11949</v>
      </c>
      <c r="C348" s="482" t="s">
        <v>702</v>
      </c>
      <c r="D348" s="483">
        <v>5.73</v>
      </c>
      <c r="E348" s="483">
        <v>1.5</v>
      </c>
      <c r="F348" s="483">
        <v>7.23</v>
      </c>
    </row>
    <row r="349" spans="1:6" ht="30" customHeight="1">
      <c r="A349" s="480">
        <v>102283</v>
      </c>
      <c r="B349" s="481" t="s">
        <v>11950</v>
      </c>
      <c r="C349" s="482" t="s">
        <v>702</v>
      </c>
      <c r="D349" s="483">
        <v>9.25</v>
      </c>
      <c r="E349" s="483">
        <v>2.41</v>
      </c>
      <c r="F349" s="483">
        <v>11.66</v>
      </c>
    </row>
    <row r="350" spans="1:6" ht="45" customHeight="1">
      <c r="A350" s="480">
        <v>102291</v>
      </c>
      <c r="B350" s="481" t="s">
        <v>11951</v>
      </c>
      <c r="C350" s="482" t="s">
        <v>702</v>
      </c>
      <c r="D350" s="483">
        <v>5.1100000000000003</v>
      </c>
      <c r="E350" s="483">
        <v>1.32</v>
      </c>
      <c r="F350" s="483">
        <v>6.43</v>
      </c>
    </row>
    <row r="351" spans="1:6" ht="30" customHeight="1">
      <c r="A351" s="480">
        <v>102276</v>
      </c>
      <c r="B351" s="481" t="s">
        <v>11952</v>
      </c>
      <c r="C351" s="482" t="s">
        <v>702</v>
      </c>
      <c r="D351" s="483">
        <v>9.39</v>
      </c>
      <c r="E351" s="483">
        <v>2.4300000000000002</v>
      </c>
      <c r="F351" s="483">
        <v>11.82</v>
      </c>
    </row>
    <row r="352" spans="1:6" ht="45" customHeight="1">
      <c r="A352" s="480">
        <v>102306</v>
      </c>
      <c r="B352" s="481" t="s">
        <v>11953</v>
      </c>
      <c r="C352" s="482" t="s">
        <v>702</v>
      </c>
      <c r="D352" s="483">
        <v>11.73</v>
      </c>
      <c r="E352" s="483">
        <v>3.05</v>
      </c>
      <c r="F352" s="483">
        <v>14.78</v>
      </c>
    </row>
    <row r="353" spans="1:6" ht="30" customHeight="1">
      <c r="A353" s="480">
        <v>102279</v>
      </c>
      <c r="B353" s="481" t="s">
        <v>11954</v>
      </c>
      <c r="C353" s="482" t="s">
        <v>702</v>
      </c>
      <c r="D353" s="483">
        <v>5.18</v>
      </c>
      <c r="E353" s="483">
        <v>1.34</v>
      </c>
      <c r="F353" s="483">
        <v>6.52</v>
      </c>
    </row>
    <row r="354" spans="1:6" ht="45" customHeight="1">
      <c r="A354" s="480">
        <v>102282</v>
      </c>
      <c r="B354" s="481" t="s">
        <v>11955</v>
      </c>
      <c r="C354" s="482" t="s">
        <v>702</v>
      </c>
      <c r="D354" s="483">
        <v>10.43</v>
      </c>
      <c r="E354" s="483">
        <v>2.7</v>
      </c>
      <c r="F354" s="483">
        <v>13.13</v>
      </c>
    </row>
    <row r="355" spans="1:6" ht="30" customHeight="1">
      <c r="A355" s="480">
        <v>102290</v>
      </c>
      <c r="B355" s="481" t="s">
        <v>11956</v>
      </c>
      <c r="C355" s="482" t="s">
        <v>702</v>
      </c>
      <c r="D355" s="483">
        <v>5.73</v>
      </c>
      <c r="E355" s="483">
        <v>1.5</v>
      </c>
      <c r="F355" s="483">
        <v>7.23</v>
      </c>
    </row>
    <row r="356" spans="1:6" ht="45" customHeight="1">
      <c r="A356" s="480">
        <v>102327</v>
      </c>
      <c r="B356" s="481" t="s">
        <v>11957</v>
      </c>
      <c r="C356" s="482" t="s">
        <v>702</v>
      </c>
      <c r="D356" s="483">
        <v>5.62</v>
      </c>
      <c r="E356" s="483">
        <v>2.46</v>
      </c>
      <c r="F356" s="483">
        <v>8.08</v>
      </c>
    </row>
    <row r="357" spans="1:6" ht="30" customHeight="1">
      <c r="A357" s="480">
        <v>102323</v>
      </c>
      <c r="B357" s="481" t="s">
        <v>11958</v>
      </c>
      <c r="C357" s="482" t="s">
        <v>702</v>
      </c>
      <c r="D357" s="483">
        <v>10.15</v>
      </c>
      <c r="E357" s="483">
        <v>4.4800000000000004</v>
      </c>
      <c r="F357" s="483">
        <v>14.63</v>
      </c>
    </row>
    <row r="358" spans="1:6" ht="45" customHeight="1">
      <c r="A358" s="480">
        <v>102299</v>
      </c>
      <c r="B358" s="481" t="s">
        <v>11959</v>
      </c>
      <c r="C358" s="482" t="s">
        <v>702</v>
      </c>
      <c r="D358" s="483">
        <v>9.0399999999999991</v>
      </c>
      <c r="E358" s="483">
        <v>3.97</v>
      </c>
      <c r="F358" s="483">
        <v>13.01</v>
      </c>
    </row>
    <row r="359" spans="1:6" ht="30" customHeight="1">
      <c r="A359" s="480">
        <v>102303</v>
      </c>
      <c r="B359" s="481" t="s">
        <v>11960</v>
      </c>
      <c r="C359" s="482" t="s">
        <v>702</v>
      </c>
      <c r="D359" s="483">
        <v>4.97</v>
      </c>
      <c r="E359" s="483">
        <v>2.19</v>
      </c>
      <c r="F359" s="483">
        <v>7.16</v>
      </c>
    </row>
    <row r="360" spans="1:6" ht="45" customHeight="1">
      <c r="A360" s="480">
        <v>102302</v>
      </c>
      <c r="B360" s="481" t="s">
        <v>11961</v>
      </c>
      <c r="C360" s="482" t="s">
        <v>702</v>
      </c>
      <c r="D360" s="483">
        <v>5.87</v>
      </c>
      <c r="E360" s="483">
        <v>2.57</v>
      </c>
      <c r="F360" s="483">
        <v>8.44</v>
      </c>
    </row>
    <row r="361" spans="1:6" ht="45">
      <c r="A361" s="480">
        <v>102322</v>
      </c>
      <c r="B361" s="481" t="s">
        <v>11962</v>
      </c>
      <c r="C361" s="482" t="s">
        <v>702</v>
      </c>
      <c r="D361" s="483">
        <v>11.97</v>
      </c>
      <c r="E361" s="483">
        <v>5.26</v>
      </c>
      <c r="F361" s="483">
        <v>17.23</v>
      </c>
    </row>
    <row r="362" spans="1:6" ht="15" customHeight="1">
      <c r="A362" s="480">
        <v>102298</v>
      </c>
      <c r="B362" s="481" t="s">
        <v>11963</v>
      </c>
      <c r="C362" s="482" t="s">
        <v>702</v>
      </c>
      <c r="D362" s="483">
        <v>10.63</v>
      </c>
      <c r="E362" s="483">
        <v>4.68</v>
      </c>
      <c r="F362" s="483">
        <v>15.31</v>
      </c>
    </row>
    <row r="363" spans="1:6" ht="60">
      <c r="A363" s="480">
        <v>102326</v>
      </c>
      <c r="B363" s="481" t="s">
        <v>11964</v>
      </c>
      <c r="C363" s="482" t="s">
        <v>702</v>
      </c>
      <c r="D363" s="483">
        <v>6.61</v>
      </c>
      <c r="E363" s="483">
        <v>2.9</v>
      </c>
      <c r="F363" s="483">
        <v>9.51</v>
      </c>
    </row>
    <row r="364" spans="1:6" ht="15" customHeight="1">
      <c r="A364" s="480">
        <v>102314</v>
      </c>
      <c r="B364" s="481" t="s">
        <v>11965</v>
      </c>
      <c r="C364" s="482" t="s">
        <v>702</v>
      </c>
      <c r="D364" s="483">
        <v>6.48</v>
      </c>
      <c r="E364" s="483">
        <v>1.68</v>
      </c>
      <c r="F364" s="483">
        <v>8.16</v>
      </c>
    </row>
    <row r="365" spans="1:6" ht="45" customHeight="1">
      <c r="A365" s="480">
        <v>102312</v>
      </c>
      <c r="B365" s="481" t="s">
        <v>11966</v>
      </c>
      <c r="C365" s="482" t="s">
        <v>702</v>
      </c>
      <c r="D365" s="483">
        <v>8.99</v>
      </c>
      <c r="E365" s="483">
        <v>1.99</v>
      </c>
      <c r="F365" s="483">
        <v>10.98</v>
      </c>
    </row>
    <row r="366" spans="1:6" ht="45" customHeight="1">
      <c r="A366" s="480">
        <v>102288</v>
      </c>
      <c r="B366" s="481" t="s">
        <v>11967</v>
      </c>
      <c r="C366" s="482" t="s">
        <v>702</v>
      </c>
      <c r="D366" s="483">
        <v>7.99</v>
      </c>
      <c r="E366" s="483">
        <v>1.78</v>
      </c>
      <c r="F366" s="483">
        <v>9.77</v>
      </c>
    </row>
    <row r="367" spans="1:6" ht="45" customHeight="1">
      <c r="A367" s="480">
        <v>102277</v>
      </c>
      <c r="B367" s="481" t="s">
        <v>11968</v>
      </c>
      <c r="C367" s="482" t="s">
        <v>702</v>
      </c>
      <c r="D367" s="483">
        <v>7.4</v>
      </c>
      <c r="E367" s="483">
        <v>1.93</v>
      </c>
      <c r="F367" s="483">
        <v>9.33</v>
      </c>
    </row>
    <row r="368" spans="1:6" ht="45" customHeight="1">
      <c r="A368" s="480">
        <v>102308</v>
      </c>
      <c r="B368" s="481" t="s">
        <v>11969</v>
      </c>
      <c r="C368" s="482" t="s">
        <v>702</v>
      </c>
      <c r="D368" s="483">
        <v>10.09</v>
      </c>
      <c r="E368" s="483">
        <v>2.63</v>
      </c>
      <c r="F368" s="483">
        <v>12.72</v>
      </c>
    </row>
    <row r="369" spans="1:6" ht="45" customHeight="1">
      <c r="A369" s="480">
        <v>102284</v>
      </c>
      <c r="B369" s="481" t="s">
        <v>11970</v>
      </c>
      <c r="C369" s="482" t="s">
        <v>702</v>
      </c>
      <c r="D369" s="483">
        <v>8.9700000000000006</v>
      </c>
      <c r="E369" s="483">
        <v>2.33</v>
      </c>
      <c r="F369" s="483">
        <v>11.3</v>
      </c>
    </row>
    <row r="370" spans="1:6" ht="45" customHeight="1">
      <c r="A370" s="480">
        <v>102304</v>
      </c>
      <c r="B370" s="481" t="s">
        <v>11971</v>
      </c>
      <c r="C370" s="482" t="s">
        <v>702</v>
      </c>
      <c r="D370" s="483">
        <v>4.9000000000000004</v>
      </c>
      <c r="E370" s="483">
        <v>2.1800000000000002</v>
      </c>
      <c r="F370" s="483">
        <v>7.08</v>
      </c>
    </row>
    <row r="371" spans="1:6" ht="45" customHeight="1">
      <c r="A371" s="480">
        <v>102325</v>
      </c>
      <c r="B371" s="481" t="s">
        <v>11972</v>
      </c>
      <c r="C371" s="482" t="s">
        <v>702</v>
      </c>
      <c r="D371" s="483">
        <v>9.15</v>
      </c>
      <c r="E371" s="483">
        <v>4.01</v>
      </c>
      <c r="F371" s="483">
        <v>13.16</v>
      </c>
    </row>
    <row r="372" spans="1:6" ht="45" customHeight="1">
      <c r="A372" s="480">
        <v>102329</v>
      </c>
      <c r="B372" s="481" t="s">
        <v>11973</v>
      </c>
      <c r="C372" s="482" t="s">
        <v>702</v>
      </c>
      <c r="D372" s="483">
        <v>5.05</v>
      </c>
      <c r="E372" s="483">
        <v>2.21</v>
      </c>
      <c r="F372" s="483">
        <v>7.26</v>
      </c>
    </row>
    <row r="373" spans="1:6" ht="45" customHeight="1">
      <c r="A373" s="480">
        <v>102301</v>
      </c>
      <c r="B373" s="481" t="s">
        <v>11974</v>
      </c>
      <c r="C373" s="482" t="s">
        <v>702</v>
      </c>
      <c r="D373" s="483">
        <v>8.1</v>
      </c>
      <c r="E373" s="483">
        <v>3.57</v>
      </c>
      <c r="F373" s="483">
        <v>11.67</v>
      </c>
    </row>
    <row r="374" spans="1:6" ht="45" customHeight="1">
      <c r="A374" s="480">
        <v>102305</v>
      </c>
      <c r="B374" s="481" t="s">
        <v>11975</v>
      </c>
      <c r="C374" s="482" t="s">
        <v>702</v>
      </c>
      <c r="D374" s="483">
        <v>4.47</v>
      </c>
      <c r="E374" s="483">
        <v>1.98</v>
      </c>
      <c r="F374" s="483">
        <v>6.45</v>
      </c>
    </row>
    <row r="375" spans="1:6" ht="45" customHeight="1">
      <c r="A375" s="480">
        <v>102324</v>
      </c>
      <c r="B375" s="481" t="s">
        <v>11976</v>
      </c>
      <c r="C375" s="482" t="s">
        <v>702</v>
      </c>
      <c r="D375" s="483">
        <v>10.029999999999999</v>
      </c>
      <c r="E375" s="483">
        <v>4.42</v>
      </c>
      <c r="F375" s="483">
        <v>14.45</v>
      </c>
    </row>
    <row r="376" spans="1:6" ht="30" customHeight="1">
      <c r="A376" s="480">
        <v>102300</v>
      </c>
      <c r="B376" s="481" t="s">
        <v>11977</v>
      </c>
      <c r="C376" s="482" t="s">
        <v>702</v>
      </c>
      <c r="D376" s="483">
        <v>8.91</v>
      </c>
      <c r="E376" s="483">
        <v>3.93</v>
      </c>
      <c r="F376" s="483">
        <v>12.84</v>
      </c>
    </row>
    <row r="377" spans="1:6" ht="45" customHeight="1">
      <c r="A377" s="480">
        <v>102328</v>
      </c>
      <c r="B377" s="481" t="s">
        <v>11978</v>
      </c>
      <c r="C377" s="482" t="s">
        <v>702</v>
      </c>
      <c r="D377" s="483">
        <v>5.54</v>
      </c>
      <c r="E377" s="483">
        <v>2.4300000000000002</v>
      </c>
      <c r="F377" s="483">
        <v>7.97</v>
      </c>
    </row>
    <row r="378" spans="1:6" ht="45" customHeight="1">
      <c r="A378" s="480">
        <v>102295</v>
      </c>
      <c r="B378" s="481" t="s">
        <v>11979</v>
      </c>
      <c r="C378" s="482" t="s">
        <v>702</v>
      </c>
      <c r="D378" s="483">
        <v>4.59</v>
      </c>
      <c r="E378" s="483">
        <v>1.01</v>
      </c>
      <c r="F378" s="483">
        <v>5.6</v>
      </c>
    </row>
    <row r="379" spans="1:6" ht="45" customHeight="1">
      <c r="A379" s="475">
        <v>102281</v>
      </c>
      <c r="B379" s="479" t="s">
        <v>11980</v>
      </c>
      <c r="C379" s="477" t="s">
        <v>702</v>
      </c>
      <c r="D379" s="478">
        <v>4.13</v>
      </c>
      <c r="E379" s="478">
        <v>0.92</v>
      </c>
      <c r="F379" s="478">
        <v>5.05</v>
      </c>
    </row>
    <row r="380" spans="1:6" ht="45" customHeight="1">
      <c r="A380" s="480">
        <v>102311</v>
      </c>
      <c r="B380" s="481" t="s">
        <v>11981</v>
      </c>
      <c r="C380" s="482" t="s">
        <v>702</v>
      </c>
      <c r="D380" s="483">
        <v>9.35</v>
      </c>
      <c r="E380" s="483">
        <v>2.08</v>
      </c>
      <c r="F380" s="483">
        <v>11.43</v>
      </c>
    </row>
    <row r="381" spans="1:6" ht="45" customHeight="1">
      <c r="A381" s="480">
        <v>102319</v>
      </c>
      <c r="B381" s="481" t="s">
        <v>11982</v>
      </c>
      <c r="C381" s="482" t="s">
        <v>702</v>
      </c>
      <c r="D381" s="483">
        <v>5.16</v>
      </c>
      <c r="E381" s="483">
        <v>1.1399999999999999</v>
      </c>
      <c r="F381" s="483">
        <v>6.3</v>
      </c>
    </row>
    <row r="382" spans="1:6" ht="45" customHeight="1">
      <c r="A382" s="480">
        <v>102287</v>
      </c>
      <c r="B382" s="481" t="s">
        <v>11983</v>
      </c>
      <c r="C382" s="482" t="s">
        <v>702</v>
      </c>
      <c r="D382" s="483">
        <v>8.31</v>
      </c>
      <c r="E382" s="483">
        <v>1.85</v>
      </c>
      <c r="F382" s="483">
        <v>10.16</v>
      </c>
    </row>
    <row r="383" spans="1:6" ht="45" customHeight="1">
      <c r="A383" s="480">
        <v>102316</v>
      </c>
      <c r="B383" s="481" t="s">
        <v>11984</v>
      </c>
      <c r="C383" s="482" t="s">
        <v>702</v>
      </c>
      <c r="D383" s="483">
        <v>5.58</v>
      </c>
      <c r="E383" s="483">
        <v>1.44</v>
      </c>
      <c r="F383" s="483">
        <v>7.02</v>
      </c>
    </row>
    <row r="384" spans="1:6" ht="45" customHeight="1">
      <c r="A384" s="480">
        <v>102292</v>
      </c>
      <c r="B384" s="481" t="s">
        <v>11985</v>
      </c>
      <c r="C384" s="482" t="s">
        <v>702</v>
      </c>
      <c r="D384" s="483">
        <v>4.9400000000000004</v>
      </c>
      <c r="E384" s="483">
        <v>1.29</v>
      </c>
      <c r="F384" s="483">
        <v>6.23</v>
      </c>
    </row>
    <row r="385" spans="1:6" ht="45" customHeight="1">
      <c r="A385" s="480">
        <v>102278</v>
      </c>
      <c r="B385" s="481" t="s">
        <v>11986</v>
      </c>
      <c r="C385" s="482" t="s">
        <v>702</v>
      </c>
      <c r="D385" s="483">
        <v>7.46</v>
      </c>
      <c r="E385" s="483">
        <v>1.68</v>
      </c>
      <c r="F385" s="483">
        <v>9.14</v>
      </c>
    </row>
    <row r="386" spans="1:6" ht="45" customHeight="1">
      <c r="A386" s="480">
        <v>102285</v>
      </c>
      <c r="B386" s="481" t="s">
        <v>11987</v>
      </c>
      <c r="C386" s="482" t="s">
        <v>702</v>
      </c>
      <c r="D386" s="483">
        <v>8.48</v>
      </c>
      <c r="E386" s="483">
        <v>2.21</v>
      </c>
      <c r="F386" s="483">
        <v>10.69</v>
      </c>
    </row>
    <row r="387" spans="1:6" ht="45" customHeight="1">
      <c r="A387" s="480">
        <v>102309</v>
      </c>
      <c r="B387" s="481" t="s">
        <v>11988</v>
      </c>
      <c r="C387" s="482" t="s">
        <v>702</v>
      </c>
      <c r="D387" s="483">
        <v>9.56</v>
      </c>
      <c r="E387" s="483">
        <v>2.4900000000000002</v>
      </c>
      <c r="F387" s="483">
        <v>12.05</v>
      </c>
    </row>
    <row r="388" spans="1:6" ht="30" customHeight="1">
      <c r="A388" s="480">
        <v>102320</v>
      </c>
      <c r="B388" s="481" t="s">
        <v>11989</v>
      </c>
      <c r="C388" s="482" t="s">
        <v>702</v>
      </c>
      <c r="D388" s="483">
        <v>4.96</v>
      </c>
      <c r="E388" s="483">
        <v>1.0900000000000001</v>
      </c>
      <c r="F388" s="483">
        <v>6.05</v>
      </c>
    </row>
    <row r="389" spans="1:6" ht="30" customHeight="1">
      <c r="A389" s="480">
        <v>102296</v>
      </c>
      <c r="B389" s="481" t="s">
        <v>11990</v>
      </c>
      <c r="C389" s="482" t="s">
        <v>702</v>
      </c>
      <c r="D389" s="483">
        <v>4.41</v>
      </c>
      <c r="E389" s="483">
        <v>0.97</v>
      </c>
      <c r="F389" s="483">
        <v>5.38</v>
      </c>
    </row>
    <row r="390" spans="1:6" ht="30" customHeight="1">
      <c r="A390" s="480">
        <v>102286</v>
      </c>
      <c r="B390" s="481" t="s">
        <v>11991</v>
      </c>
      <c r="C390" s="482" t="s">
        <v>702</v>
      </c>
      <c r="D390" s="483">
        <v>8.25</v>
      </c>
      <c r="E390" s="483">
        <v>2.14</v>
      </c>
      <c r="F390" s="483">
        <v>10.39</v>
      </c>
    </row>
    <row r="391" spans="1:6" ht="60">
      <c r="A391" s="480">
        <v>102313</v>
      </c>
      <c r="B391" s="481" t="s">
        <v>11992</v>
      </c>
      <c r="C391" s="482" t="s">
        <v>702</v>
      </c>
      <c r="D391" s="483">
        <v>8.76</v>
      </c>
      <c r="E391" s="483">
        <v>1.97</v>
      </c>
      <c r="F391" s="483">
        <v>10.73</v>
      </c>
    </row>
    <row r="392" spans="1:6" ht="60" customHeight="1">
      <c r="A392" s="480">
        <v>102321</v>
      </c>
      <c r="B392" s="481" t="s">
        <v>11993</v>
      </c>
      <c r="C392" s="482" t="s">
        <v>702</v>
      </c>
      <c r="D392" s="483">
        <v>4.8499999999999996</v>
      </c>
      <c r="E392" s="483">
        <v>1.08</v>
      </c>
      <c r="F392" s="483">
        <v>5.93</v>
      </c>
    </row>
    <row r="393" spans="1:6" ht="60" customHeight="1">
      <c r="A393" s="480">
        <v>102289</v>
      </c>
      <c r="B393" s="481" t="s">
        <v>11994</v>
      </c>
      <c r="C393" s="482" t="s">
        <v>702</v>
      </c>
      <c r="D393" s="483">
        <v>7.8</v>
      </c>
      <c r="E393" s="483">
        <v>1.74</v>
      </c>
      <c r="F393" s="483">
        <v>9.5399999999999991</v>
      </c>
    </row>
    <row r="394" spans="1:6" ht="60" customHeight="1">
      <c r="A394" s="480">
        <v>102297</v>
      </c>
      <c r="B394" s="481" t="s">
        <v>11995</v>
      </c>
      <c r="C394" s="482" t="s">
        <v>702</v>
      </c>
      <c r="D394" s="483">
        <v>4.3</v>
      </c>
      <c r="E394" s="483">
        <v>0.96</v>
      </c>
      <c r="F394" s="483">
        <v>5.26</v>
      </c>
    </row>
    <row r="395" spans="1:6" ht="60" customHeight="1">
      <c r="A395" s="480">
        <v>102280</v>
      </c>
      <c r="B395" s="481" t="s">
        <v>11996</v>
      </c>
      <c r="C395" s="482" t="s">
        <v>702</v>
      </c>
      <c r="D395" s="483">
        <v>4.0999999999999996</v>
      </c>
      <c r="E395" s="483">
        <v>1.06</v>
      </c>
      <c r="F395" s="483">
        <v>5.16</v>
      </c>
    </row>
    <row r="396" spans="1:6" ht="60" customHeight="1">
      <c r="A396" s="480">
        <v>102294</v>
      </c>
      <c r="B396" s="481" t="s">
        <v>11997</v>
      </c>
      <c r="C396" s="482" t="s">
        <v>702</v>
      </c>
      <c r="D396" s="483">
        <v>4.55</v>
      </c>
      <c r="E396" s="483">
        <v>1.18</v>
      </c>
      <c r="F396" s="483">
        <v>5.73</v>
      </c>
    </row>
    <row r="397" spans="1:6" ht="60" customHeight="1">
      <c r="A397" s="480">
        <v>102317</v>
      </c>
      <c r="B397" s="481" t="s">
        <v>11998</v>
      </c>
      <c r="C397" s="482" t="s">
        <v>702</v>
      </c>
      <c r="D397" s="483">
        <v>5.27</v>
      </c>
      <c r="E397" s="483">
        <v>1.36</v>
      </c>
      <c r="F397" s="483">
        <v>6.63</v>
      </c>
    </row>
    <row r="398" spans="1:6" ht="60" customHeight="1">
      <c r="A398" s="480">
        <v>102293</v>
      </c>
      <c r="B398" s="481" t="s">
        <v>11999</v>
      </c>
      <c r="C398" s="482" t="s">
        <v>702</v>
      </c>
      <c r="D398" s="483">
        <v>4.6900000000000004</v>
      </c>
      <c r="E398" s="483">
        <v>1.21</v>
      </c>
      <c r="F398" s="483">
        <v>5.9</v>
      </c>
    </row>
    <row r="399" spans="1:6" ht="60" customHeight="1">
      <c r="A399" s="480">
        <v>102310</v>
      </c>
      <c r="B399" s="481" t="s">
        <v>12000</v>
      </c>
      <c r="C399" s="482" t="s">
        <v>702</v>
      </c>
      <c r="D399" s="483">
        <v>9.2799999999999994</v>
      </c>
      <c r="E399" s="483">
        <v>2.4</v>
      </c>
      <c r="F399" s="483">
        <v>11.68</v>
      </c>
    </row>
    <row r="400" spans="1:6" ht="60" customHeight="1">
      <c r="A400" s="480">
        <v>102318</v>
      </c>
      <c r="B400" s="481" t="s">
        <v>12001</v>
      </c>
      <c r="C400" s="482" t="s">
        <v>702</v>
      </c>
      <c r="D400" s="483">
        <v>5.13</v>
      </c>
      <c r="E400" s="483">
        <v>1.32</v>
      </c>
      <c r="F400" s="483">
        <v>6.45</v>
      </c>
    </row>
    <row r="401" spans="1:6" ht="60" customHeight="1">
      <c r="A401" s="480">
        <v>102354</v>
      </c>
      <c r="B401" s="481" t="s">
        <v>13177</v>
      </c>
      <c r="C401" s="482" t="s">
        <v>702</v>
      </c>
      <c r="D401" s="483">
        <v>94.03</v>
      </c>
      <c r="E401" s="483">
        <v>38.01</v>
      </c>
      <c r="F401" s="483">
        <v>132.04</v>
      </c>
    </row>
    <row r="402" spans="1:6" ht="60" customHeight="1">
      <c r="A402" s="480">
        <v>102355</v>
      </c>
      <c r="B402" s="481" t="s">
        <v>13178</v>
      </c>
      <c r="C402" s="482" t="s">
        <v>702</v>
      </c>
      <c r="D402" s="483">
        <v>103.87</v>
      </c>
      <c r="E402" s="483">
        <v>50.74</v>
      </c>
      <c r="F402" s="483">
        <v>154.61000000000001</v>
      </c>
    </row>
    <row r="403" spans="1:6" ht="60" customHeight="1">
      <c r="A403" s="480">
        <v>102360</v>
      </c>
      <c r="B403" s="481" t="s">
        <v>12002</v>
      </c>
      <c r="C403" s="482" t="s">
        <v>702</v>
      </c>
      <c r="D403" s="483">
        <v>17.579999999999998</v>
      </c>
      <c r="E403" s="483">
        <v>4.5999999999999996</v>
      </c>
      <c r="F403" s="483">
        <v>22.18</v>
      </c>
    </row>
    <row r="404" spans="1:6" ht="60" customHeight="1">
      <c r="A404" s="480">
        <v>102361</v>
      </c>
      <c r="B404" s="481" t="s">
        <v>12003</v>
      </c>
      <c r="C404" s="482" t="s">
        <v>702</v>
      </c>
      <c r="D404" s="483">
        <v>20.91</v>
      </c>
      <c r="E404" s="483">
        <v>9.81</v>
      </c>
      <c r="F404" s="483">
        <v>30.72</v>
      </c>
    </row>
    <row r="405" spans="1:6" ht="60" customHeight="1">
      <c r="A405" s="480"/>
      <c r="B405" s="481" t="s">
        <v>12004</v>
      </c>
      <c r="C405" s="482"/>
      <c r="D405" s="483"/>
      <c r="E405" s="483"/>
      <c r="F405" s="483"/>
    </row>
    <row r="406" spans="1:6" ht="60" customHeight="1">
      <c r="A406" s="480">
        <v>101114</v>
      </c>
      <c r="B406" s="481" t="s">
        <v>4321</v>
      </c>
      <c r="C406" s="482" t="s">
        <v>702</v>
      </c>
      <c r="D406" s="483">
        <v>2.74</v>
      </c>
      <c r="E406" s="483">
        <v>1.04</v>
      </c>
      <c r="F406" s="483">
        <v>3.78</v>
      </c>
    </row>
    <row r="407" spans="1:6" ht="60" customHeight="1">
      <c r="A407" s="480">
        <v>101118</v>
      </c>
      <c r="B407" s="481" t="s">
        <v>4325</v>
      </c>
      <c r="C407" s="482" t="s">
        <v>702</v>
      </c>
      <c r="D407" s="483">
        <v>2.42</v>
      </c>
      <c r="E407" s="483">
        <v>0.83</v>
      </c>
      <c r="F407" s="483">
        <v>3.25</v>
      </c>
    </row>
    <row r="408" spans="1:6" ht="60" customHeight="1">
      <c r="A408" s="480">
        <v>101115</v>
      </c>
      <c r="B408" s="481" t="s">
        <v>4322</v>
      </c>
      <c r="C408" s="482" t="s">
        <v>702</v>
      </c>
      <c r="D408" s="483">
        <v>2.4700000000000002</v>
      </c>
      <c r="E408" s="483">
        <v>0.7</v>
      </c>
      <c r="F408" s="483">
        <v>3.17</v>
      </c>
    </row>
    <row r="409" spans="1:6" ht="60" customHeight="1">
      <c r="A409" s="480">
        <v>101116</v>
      </c>
      <c r="B409" s="481" t="s">
        <v>4323</v>
      </c>
      <c r="C409" s="482" t="s">
        <v>702</v>
      </c>
      <c r="D409" s="483">
        <v>1.53</v>
      </c>
      <c r="E409" s="483">
        <v>0.43</v>
      </c>
      <c r="F409" s="483">
        <v>1.96</v>
      </c>
    </row>
    <row r="410" spans="1:6" ht="60" customHeight="1">
      <c r="A410" s="480">
        <v>101117</v>
      </c>
      <c r="B410" s="481" t="s">
        <v>4324</v>
      </c>
      <c r="C410" s="482" t="s">
        <v>702</v>
      </c>
      <c r="D410" s="483">
        <v>2.5299999999999998</v>
      </c>
      <c r="E410" s="483">
        <v>0.24</v>
      </c>
      <c r="F410" s="483">
        <v>2.77</v>
      </c>
    </row>
    <row r="411" spans="1:6" ht="60" customHeight="1">
      <c r="A411" s="480">
        <v>101139</v>
      </c>
      <c r="B411" s="481" t="s">
        <v>4346</v>
      </c>
      <c r="C411" s="482" t="s">
        <v>702</v>
      </c>
      <c r="D411" s="483">
        <v>12.57</v>
      </c>
      <c r="E411" s="483">
        <v>3.15</v>
      </c>
      <c r="F411" s="483">
        <v>15.72</v>
      </c>
    </row>
    <row r="412" spans="1:6" ht="60" customHeight="1">
      <c r="A412" s="480">
        <v>101124</v>
      </c>
      <c r="B412" s="481" t="s">
        <v>4331</v>
      </c>
      <c r="C412" s="482" t="s">
        <v>702</v>
      </c>
      <c r="D412" s="483">
        <v>9.4</v>
      </c>
      <c r="E412" s="483">
        <v>2.11</v>
      </c>
      <c r="F412" s="483">
        <v>11.51</v>
      </c>
    </row>
    <row r="413" spans="1:6" ht="60" customHeight="1">
      <c r="A413" s="480">
        <v>101128</v>
      </c>
      <c r="B413" s="481" t="s">
        <v>4335</v>
      </c>
      <c r="C413" s="482" t="s">
        <v>702</v>
      </c>
      <c r="D413" s="483">
        <v>9.09</v>
      </c>
      <c r="E413" s="483">
        <v>1.89</v>
      </c>
      <c r="F413" s="483">
        <v>10.98</v>
      </c>
    </row>
    <row r="414" spans="1:6" ht="15" customHeight="1">
      <c r="A414" s="480">
        <v>101125</v>
      </c>
      <c r="B414" s="481" t="s">
        <v>4332</v>
      </c>
      <c r="C414" s="482" t="s">
        <v>702</v>
      </c>
      <c r="D414" s="483">
        <v>9.14</v>
      </c>
      <c r="E414" s="483">
        <v>1.76</v>
      </c>
      <c r="F414" s="483">
        <v>10.9</v>
      </c>
    </row>
    <row r="415" spans="1:6" ht="15" customHeight="1">
      <c r="A415" s="480">
        <v>101126</v>
      </c>
      <c r="B415" s="481" t="s">
        <v>4333</v>
      </c>
      <c r="C415" s="482" t="s">
        <v>702</v>
      </c>
      <c r="D415" s="483">
        <v>8.2100000000000009</v>
      </c>
      <c r="E415" s="483">
        <v>1.48</v>
      </c>
      <c r="F415" s="483">
        <v>9.69</v>
      </c>
    </row>
    <row r="416" spans="1:6" ht="30">
      <c r="A416" s="480">
        <v>101127</v>
      </c>
      <c r="B416" s="481" t="s">
        <v>4334</v>
      </c>
      <c r="C416" s="482" t="s">
        <v>702</v>
      </c>
      <c r="D416" s="483">
        <v>9.1999999999999993</v>
      </c>
      <c r="E416" s="483">
        <v>1.3</v>
      </c>
      <c r="F416" s="483">
        <v>10.5</v>
      </c>
    </row>
    <row r="417" spans="1:6" ht="15" customHeight="1">
      <c r="A417" s="480">
        <v>101134</v>
      </c>
      <c r="B417" s="481" t="s">
        <v>4341</v>
      </c>
      <c r="C417" s="482" t="s">
        <v>702</v>
      </c>
      <c r="D417" s="483">
        <v>9.7899999999999991</v>
      </c>
      <c r="E417" s="483">
        <v>2.16</v>
      </c>
      <c r="F417" s="483">
        <v>11.95</v>
      </c>
    </row>
    <row r="418" spans="1:6" ht="15" customHeight="1">
      <c r="A418" s="480">
        <v>101144</v>
      </c>
      <c r="B418" s="481" t="s">
        <v>4351</v>
      </c>
      <c r="C418" s="482" t="s">
        <v>702</v>
      </c>
      <c r="D418" s="483">
        <v>11.14</v>
      </c>
      <c r="E418" s="483">
        <v>1.98</v>
      </c>
      <c r="F418" s="483">
        <v>13.12</v>
      </c>
    </row>
    <row r="419" spans="1:6" ht="30" customHeight="1">
      <c r="A419" s="480">
        <v>101138</v>
      </c>
      <c r="B419" s="481" t="s">
        <v>4345</v>
      </c>
      <c r="C419" s="482" t="s">
        <v>702</v>
      </c>
      <c r="D419" s="483">
        <v>9.48</v>
      </c>
      <c r="E419" s="483">
        <v>1.94</v>
      </c>
      <c r="F419" s="483">
        <v>11.42</v>
      </c>
    </row>
    <row r="420" spans="1:6" ht="45">
      <c r="A420" s="480">
        <v>101148</v>
      </c>
      <c r="B420" s="481" t="s">
        <v>4355</v>
      </c>
      <c r="C420" s="482" t="s">
        <v>702</v>
      </c>
      <c r="D420" s="483">
        <v>10.83</v>
      </c>
      <c r="E420" s="483">
        <v>1.76</v>
      </c>
      <c r="F420" s="483">
        <v>12.59</v>
      </c>
    </row>
    <row r="421" spans="1:6" ht="45">
      <c r="A421" s="480">
        <v>101135</v>
      </c>
      <c r="B421" s="481" t="s">
        <v>4342</v>
      </c>
      <c r="C421" s="482" t="s">
        <v>702</v>
      </c>
      <c r="D421" s="483">
        <v>9.5299999999999994</v>
      </c>
      <c r="E421" s="483">
        <v>1.81</v>
      </c>
      <c r="F421" s="483">
        <v>11.34</v>
      </c>
    </row>
    <row r="422" spans="1:6" ht="15" customHeight="1">
      <c r="A422" s="480">
        <v>101145</v>
      </c>
      <c r="B422" s="481" t="s">
        <v>4352</v>
      </c>
      <c r="C422" s="482" t="s">
        <v>702</v>
      </c>
      <c r="D422" s="483">
        <v>10.88</v>
      </c>
      <c r="E422" s="483">
        <v>1.63</v>
      </c>
      <c r="F422" s="483">
        <v>12.51</v>
      </c>
    </row>
    <row r="423" spans="1:6" ht="30" customHeight="1">
      <c r="A423" s="480">
        <v>101136</v>
      </c>
      <c r="B423" s="481" t="s">
        <v>4343</v>
      </c>
      <c r="C423" s="482" t="s">
        <v>702</v>
      </c>
      <c r="D423" s="483">
        <v>8.59</v>
      </c>
      <c r="E423" s="483">
        <v>1.54</v>
      </c>
      <c r="F423" s="483">
        <v>10.130000000000001</v>
      </c>
    </row>
    <row r="424" spans="1:6" ht="15" customHeight="1">
      <c r="A424" s="480">
        <v>101146</v>
      </c>
      <c r="B424" s="481" t="s">
        <v>4353</v>
      </c>
      <c r="C424" s="482" t="s">
        <v>702</v>
      </c>
      <c r="D424" s="483">
        <v>9.94</v>
      </c>
      <c r="E424" s="483">
        <v>1.36</v>
      </c>
      <c r="F424" s="483">
        <v>11.3</v>
      </c>
    </row>
    <row r="425" spans="1:6" ht="15" customHeight="1">
      <c r="A425" s="480">
        <v>101137</v>
      </c>
      <c r="B425" s="481" t="s">
        <v>4344</v>
      </c>
      <c r="C425" s="482" t="s">
        <v>702</v>
      </c>
      <c r="D425" s="483">
        <v>9.59</v>
      </c>
      <c r="E425" s="483">
        <v>1.35</v>
      </c>
      <c r="F425" s="483">
        <v>10.94</v>
      </c>
    </row>
    <row r="426" spans="1:6" ht="30" customHeight="1">
      <c r="A426" s="480">
        <v>101147</v>
      </c>
      <c r="B426" s="481" t="s">
        <v>4354</v>
      </c>
      <c r="C426" s="482" t="s">
        <v>702</v>
      </c>
      <c r="D426" s="483">
        <v>10.94</v>
      </c>
      <c r="E426" s="483">
        <v>1.17</v>
      </c>
      <c r="F426" s="483">
        <v>12.11</v>
      </c>
    </row>
    <row r="427" spans="1:6" ht="30" customHeight="1">
      <c r="A427" s="480">
        <v>101119</v>
      </c>
      <c r="B427" s="481" t="s">
        <v>4326</v>
      </c>
      <c r="C427" s="482" t="s">
        <v>702</v>
      </c>
      <c r="D427" s="483">
        <v>5.24</v>
      </c>
      <c r="E427" s="483">
        <v>1.98</v>
      </c>
      <c r="F427" s="483">
        <v>7.22</v>
      </c>
    </row>
    <row r="428" spans="1:6" ht="30">
      <c r="A428" s="480">
        <v>101123</v>
      </c>
      <c r="B428" s="481" t="s">
        <v>4330</v>
      </c>
      <c r="C428" s="482" t="s">
        <v>702</v>
      </c>
      <c r="D428" s="483">
        <v>4.6100000000000003</v>
      </c>
      <c r="E428" s="483">
        <v>1.6</v>
      </c>
      <c r="F428" s="483">
        <v>6.21</v>
      </c>
    </row>
    <row r="429" spans="1:6" ht="30">
      <c r="A429" s="480">
        <v>101120</v>
      </c>
      <c r="B429" s="481" t="s">
        <v>4327</v>
      </c>
      <c r="C429" s="482" t="s">
        <v>702</v>
      </c>
      <c r="D429" s="483">
        <v>4.7</v>
      </c>
      <c r="E429" s="483">
        <v>1.36</v>
      </c>
      <c r="F429" s="483">
        <v>6.06</v>
      </c>
    </row>
    <row r="430" spans="1:6" ht="30">
      <c r="A430" s="480">
        <v>101121</v>
      </c>
      <c r="B430" s="481" t="s">
        <v>4328</v>
      </c>
      <c r="C430" s="482" t="s">
        <v>702</v>
      </c>
      <c r="D430" s="483">
        <v>2.96</v>
      </c>
      <c r="E430" s="483">
        <v>0.83</v>
      </c>
      <c r="F430" s="483">
        <v>3.79</v>
      </c>
    </row>
    <row r="431" spans="1:6" ht="30" customHeight="1">
      <c r="A431" s="480">
        <v>101122</v>
      </c>
      <c r="B431" s="481" t="s">
        <v>4329</v>
      </c>
      <c r="C431" s="482" t="s">
        <v>702</v>
      </c>
      <c r="D431" s="483">
        <v>4.79</v>
      </c>
      <c r="E431" s="483">
        <v>0.49</v>
      </c>
      <c r="F431" s="483">
        <v>5.28</v>
      </c>
    </row>
    <row r="432" spans="1:6" ht="30" customHeight="1">
      <c r="A432" s="480">
        <v>101129</v>
      </c>
      <c r="B432" s="481" t="s">
        <v>4336</v>
      </c>
      <c r="C432" s="482" t="s">
        <v>702</v>
      </c>
      <c r="D432" s="483">
        <v>12.16</v>
      </c>
      <c r="E432" s="483">
        <v>3.1</v>
      </c>
      <c r="F432" s="483">
        <v>15.26</v>
      </c>
    </row>
    <row r="433" spans="1:6" ht="30" customHeight="1">
      <c r="A433" s="480">
        <v>101133</v>
      </c>
      <c r="B433" s="481" t="s">
        <v>4340</v>
      </c>
      <c r="C433" s="482" t="s">
        <v>702</v>
      </c>
      <c r="D433" s="483">
        <v>11.53</v>
      </c>
      <c r="E433" s="483">
        <v>2.72</v>
      </c>
      <c r="F433" s="483">
        <v>14.25</v>
      </c>
    </row>
    <row r="434" spans="1:6" ht="30" customHeight="1">
      <c r="A434" s="480">
        <v>101130</v>
      </c>
      <c r="B434" s="481" t="s">
        <v>4337</v>
      </c>
      <c r="C434" s="482" t="s">
        <v>702</v>
      </c>
      <c r="D434" s="483">
        <v>11.63</v>
      </c>
      <c r="E434" s="483">
        <v>2.4700000000000002</v>
      </c>
      <c r="F434" s="483">
        <v>14.1</v>
      </c>
    </row>
    <row r="435" spans="1:6" ht="30" customHeight="1">
      <c r="A435" s="480">
        <v>101131</v>
      </c>
      <c r="B435" s="481" t="s">
        <v>4338</v>
      </c>
      <c r="C435" s="482" t="s">
        <v>702</v>
      </c>
      <c r="D435" s="483">
        <v>9.9</v>
      </c>
      <c r="E435" s="483">
        <v>1.93</v>
      </c>
      <c r="F435" s="483">
        <v>11.83</v>
      </c>
    </row>
    <row r="436" spans="1:6" ht="30" customHeight="1">
      <c r="A436" s="480">
        <v>101132</v>
      </c>
      <c r="B436" s="481" t="s">
        <v>4339</v>
      </c>
      <c r="C436" s="482" t="s">
        <v>702</v>
      </c>
      <c r="D436" s="483">
        <v>11.74</v>
      </c>
      <c r="E436" s="483">
        <v>1.58</v>
      </c>
      <c r="F436" s="483">
        <v>13.32</v>
      </c>
    </row>
    <row r="437" spans="1:6" ht="30" customHeight="1">
      <c r="A437" s="480">
        <v>101149</v>
      </c>
      <c r="B437" s="481" t="s">
        <v>4356</v>
      </c>
      <c r="C437" s="482" t="s">
        <v>702</v>
      </c>
      <c r="D437" s="483">
        <v>13.96</v>
      </c>
      <c r="E437" s="483">
        <v>2.96</v>
      </c>
      <c r="F437" s="483">
        <v>16.920000000000002</v>
      </c>
    </row>
    <row r="438" spans="1:6" ht="30" customHeight="1">
      <c r="A438" s="480">
        <v>101143</v>
      </c>
      <c r="B438" s="481" t="s">
        <v>4350</v>
      </c>
      <c r="C438" s="482" t="s">
        <v>702</v>
      </c>
      <c r="D438" s="483">
        <v>11.93</v>
      </c>
      <c r="E438" s="483">
        <v>2.78</v>
      </c>
      <c r="F438" s="483">
        <v>14.71</v>
      </c>
    </row>
    <row r="439" spans="1:6" ht="45">
      <c r="A439" s="480">
        <v>101153</v>
      </c>
      <c r="B439" s="481" t="s">
        <v>4360</v>
      </c>
      <c r="C439" s="482" t="s">
        <v>702</v>
      </c>
      <c r="D439" s="483">
        <v>13.33</v>
      </c>
      <c r="E439" s="483">
        <v>2.58</v>
      </c>
      <c r="F439" s="483">
        <v>15.91</v>
      </c>
    </row>
    <row r="440" spans="1:6" ht="30" customHeight="1">
      <c r="A440" s="480">
        <v>101140</v>
      </c>
      <c r="B440" s="481" t="s">
        <v>4347</v>
      </c>
      <c r="C440" s="482" t="s">
        <v>702</v>
      </c>
      <c r="D440" s="483">
        <v>12.04</v>
      </c>
      <c r="E440" s="483">
        <v>2.52</v>
      </c>
      <c r="F440" s="483">
        <v>14.56</v>
      </c>
    </row>
    <row r="441" spans="1:6" ht="30" customHeight="1">
      <c r="A441" s="480">
        <v>101150</v>
      </c>
      <c r="B441" s="481" t="s">
        <v>4357</v>
      </c>
      <c r="C441" s="482" t="s">
        <v>702</v>
      </c>
      <c r="D441" s="483">
        <v>13.43</v>
      </c>
      <c r="E441" s="483">
        <v>2.33</v>
      </c>
      <c r="F441" s="483">
        <v>15.76</v>
      </c>
    </row>
    <row r="442" spans="1:6" ht="30" customHeight="1">
      <c r="A442" s="480">
        <v>101141</v>
      </c>
      <c r="B442" s="481" t="s">
        <v>4348</v>
      </c>
      <c r="C442" s="482" t="s">
        <v>702</v>
      </c>
      <c r="D442" s="483">
        <v>10.3</v>
      </c>
      <c r="E442" s="483">
        <v>1.99</v>
      </c>
      <c r="F442" s="483">
        <v>12.29</v>
      </c>
    </row>
    <row r="443" spans="1:6" ht="30" customHeight="1">
      <c r="A443" s="480">
        <v>101151</v>
      </c>
      <c r="B443" s="481" t="s">
        <v>4358</v>
      </c>
      <c r="C443" s="482" t="s">
        <v>702</v>
      </c>
      <c r="D443" s="483">
        <v>11.69</v>
      </c>
      <c r="E443" s="483">
        <v>1.8</v>
      </c>
      <c r="F443" s="483">
        <v>13.49</v>
      </c>
    </row>
    <row r="444" spans="1:6" ht="30" customHeight="1">
      <c r="A444" s="480">
        <v>101142</v>
      </c>
      <c r="B444" s="481" t="s">
        <v>4349</v>
      </c>
      <c r="C444" s="482" t="s">
        <v>702</v>
      </c>
      <c r="D444" s="483">
        <v>12.15</v>
      </c>
      <c r="E444" s="483">
        <v>1.63</v>
      </c>
      <c r="F444" s="483">
        <v>13.78</v>
      </c>
    </row>
    <row r="445" spans="1:6" ht="30" customHeight="1">
      <c r="A445" s="480">
        <v>101152</v>
      </c>
      <c r="B445" s="481" t="s">
        <v>4359</v>
      </c>
      <c r="C445" s="482" t="s">
        <v>702</v>
      </c>
      <c r="D445" s="483">
        <v>13.54</v>
      </c>
      <c r="E445" s="483">
        <v>1.44</v>
      </c>
      <c r="F445" s="483">
        <v>14.98</v>
      </c>
    </row>
    <row r="446" spans="1:6" ht="30" customHeight="1">
      <c r="A446" s="480"/>
      <c r="B446" s="481" t="s">
        <v>12005</v>
      </c>
      <c r="C446" s="482"/>
      <c r="D446" s="483"/>
      <c r="E446" s="483"/>
      <c r="F446" s="483"/>
    </row>
    <row r="447" spans="1:6" ht="30" customHeight="1">
      <c r="A447" s="480">
        <v>101206</v>
      </c>
      <c r="B447" s="481" t="s">
        <v>4361</v>
      </c>
      <c r="C447" s="482" t="s">
        <v>702</v>
      </c>
      <c r="D447" s="483">
        <v>9.43</v>
      </c>
      <c r="E447" s="483">
        <v>1.08</v>
      </c>
      <c r="F447" s="483">
        <v>10.51</v>
      </c>
    </row>
    <row r="448" spans="1:6" ht="60">
      <c r="A448" s="480">
        <v>101210</v>
      </c>
      <c r="B448" s="481" t="s">
        <v>4365</v>
      </c>
      <c r="C448" s="482" t="s">
        <v>702</v>
      </c>
      <c r="D448" s="483">
        <v>13.46</v>
      </c>
      <c r="E448" s="483">
        <v>1.23</v>
      </c>
      <c r="F448" s="483">
        <v>14.69</v>
      </c>
    </row>
    <row r="449" spans="1:6" ht="30" customHeight="1">
      <c r="A449" s="480">
        <v>101211</v>
      </c>
      <c r="B449" s="481" t="s">
        <v>4366</v>
      </c>
      <c r="C449" s="482" t="s">
        <v>702</v>
      </c>
      <c r="D449" s="483">
        <v>14.45</v>
      </c>
      <c r="E449" s="483">
        <v>1.3</v>
      </c>
      <c r="F449" s="483">
        <v>15.75</v>
      </c>
    </row>
    <row r="450" spans="1:6" ht="30" customHeight="1">
      <c r="A450" s="480">
        <v>101215</v>
      </c>
      <c r="B450" s="481" t="s">
        <v>4370</v>
      </c>
      <c r="C450" s="482" t="s">
        <v>702</v>
      </c>
      <c r="D450" s="483">
        <v>12.93</v>
      </c>
      <c r="E450" s="483">
        <v>1.21</v>
      </c>
      <c r="F450" s="483">
        <v>14.14</v>
      </c>
    </row>
    <row r="451" spans="1:6" ht="30" customHeight="1">
      <c r="A451" s="480">
        <v>101216</v>
      </c>
      <c r="B451" s="481" t="s">
        <v>4371</v>
      </c>
      <c r="C451" s="482" t="s">
        <v>702</v>
      </c>
      <c r="D451" s="483">
        <v>13.64</v>
      </c>
      <c r="E451" s="483">
        <v>1.21</v>
      </c>
      <c r="F451" s="483">
        <v>14.85</v>
      </c>
    </row>
    <row r="452" spans="1:6" ht="30" customHeight="1">
      <c r="A452" s="480">
        <v>101212</v>
      </c>
      <c r="B452" s="481" t="s">
        <v>4367</v>
      </c>
      <c r="C452" s="482" t="s">
        <v>702</v>
      </c>
      <c r="D452" s="483">
        <v>16.8</v>
      </c>
      <c r="E452" s="483">
        <v>1.5</v>
      </c>
      <c r="F452" s="483">
        <v>18.3</v>
      </c>
    </row>
    <row r="453" spans="1:6" ht="30" customHeight="1">
      <c r="A453" s="480">
        <v>101217</v>
      </c>
      <c r="B453" s="481" t="s">
        <v>4372</v>
      </c>
      <c r="C453" s="482" t="s">
        <v>702</v>
      </c>
      <c r="D453" s="483">
        <v>15.8</v>
      </c>
      <c r="E453" s="483">
        <v>1.41</v>
      </c>
      <c r="F453" s="483">
        <v>17.21</v>
      </c>
    </row>
    <row r="454" spans="1:6" ht="30" customHeight="1">
      <c r="A454" s="480">
        <v>101218</v>
      </c>
      <c r="B454" s="481" t="s">
        <v>4373</v>
      </c>
      <c r="C454" s="482" t="s">
        <v>702</v>
      </c>
      <c r="D454" s="483">
        <v>16.850000000000001</v>
      </c>
      <c r="E454" s="483">
        <v>1.4</v>
      </c>
      <c r="F454" s="483">
        <v>18.25</v>
      </c>
    </row>
    <row r="455" spans="1:6" ht="30" customHeight="1">
      <c r="A455" s="480">
        <v>101213</v>
      </c>
      <c r="B455" s="481" t="s">
        <v>4368</v>
      </c>
      <c r="C455" s="482" t="s">
        <v>702</v>
      </c>
      <c r="D455" s="483">
        <v>18.649999999999999</v>
      </c>
      <c r="E455" s="483">
        <v>1.71</v>
      </c>
      <c r="F455" s="483">
        <v>20.36</v>
      </c>
    </row>
    <row r="456" spans="1:6" ht="30" customHeight="1">
      <c r="A456" s="480">
        <v>101219</v>
      </c>
      <c r="B456" s="481" t="s">
        <v>4374</v>
      </c>
      <c r="C456" s="482" t="s">
        <v>702</v>
      </c>
      <c r="D456" s="483">
        <v>20.48</v>
      </c>
      <c r="E456" s="483">
        <v>1.61</v>
      </c>
      <c r="F456" s="483">
        <v>22.09</v>
      </c>
    </row>
    <row r="457" spans="1:6" ht="30" customHeight="1">
      <c r="A457" s="480">
        <v>101214</v>
      </c>
      <c r="B457" s="481" t="s">
        <v>4369</v>
      </c>
      <c r="C457" s="482" t="s">
        <v>702</v>
      </c>
      <c r="D457" s="483">
        <v>22.7</v>
      </c>
      <c r="E457" s="483">
        <v>1.92</v>
      </c>
      <c r="F457" s="483">
        <v>24.62</v>
      </c>
    </row>
    <row r="458" spans="1:6" ht="60">
      <c r="A458" s="480">
        <v>101254</v>
      </c>
      <c r="B458" s="481" t="s">
        <v>4385</v>
      </c>
      <c r="C458" s="482" t="s">
        <v>702</v>
      </c>
      <c r="D458" s="483">
        <v>8.23</v>
      </c>
      <c r="E458" s="483">
        <v>1.21</v>
      </c>
      <c r="F458" s="483">
        <v>9.44</v>
      </c>
    </row>
    <row r="459" spans="1:6" ht="30" customHeight="1">
      <c r="A459" s="480">
        <v>101256</v>
      </c>
      <c r="B459" s="481" t="s">
        <v>4387</v>
      </c>
      <c r="C459" s="482" t="s">
        <v>702</v>
      </c>
      <c r="D459" s="483">
        <v>12.43</v>
      </c>
      <c r="E459" s="483">
        <v>1.68</v>
      </c>
      <c r="F459" s="483">
        <v>14.11</v>
      </c>
    </row>
    <row r="460" spans="1:6" ht="30" customHeight="1">
      <c r="A460" s="480">
        <v>101257</v>
      </c>
      <c r="B460" s="481" t="s">
        <v>4388</v>
      </c>
      <c r="C460" s="482" t="s">
        <v>702</v>
      </c>
      <c r="D460" s="483">
        <v>13.13</v>
      </c>
      <c r="E460" s="483">
        <v>1.68</v>
      </c>
      <c r="F460" s="483">
        <v>14.81</v>
      </c>
    </row>
    <row r="461" spans="1:6" ht="30" customHeight="1">
      <c r="A461" s="480">
        <v>101258</v>
      </c>
      <c r="B461" s="481" t="s">
        <v>4389</v>
      </c>
      <c r="C461" s="482" t="s">
        <v>702</v>
      </c>
      <c r="D461" s="483">
        <v>15.14</v>
      </c>
      <c r="E461" s="483">
        <v>1.91</v>
      </c>
      <c r="F461" s="483">
        <v>17.05</v>
      </c>
    </row>
    <row r="462" spans="1:6" ht="30" customHeight="1">
      <c r="A462" s="480">
        <v>101259</v>
      </c>
      <c r="B462" s="481" t="s">
        <v>4390</v>
      </c>
      <c r="C462" s="482" t="s">
        <v>702</v>
      </c>
      <c r="D462" s="483">
        <v>16.71</v>
      </c>
      <c r="E462" s="483">
        <v>2.15</v>
      </c>
      <c r="F462" s="483">
        <v>18.86</v>
      </c>
    </row>
    <row r="463" spans="1:6" ht="30" customHeight="1">
      <c r="A463" s="480">
        <v>101260</v>
      </c>
      <c r="B463" s="481" t="s">
        <v>4391</v>
      </c>
      <c r="C463" s="482" t="s">
        <v>702</v>
      </c>
      <c r="D463" s="483">
        <v>20.76</v>
      </c>
      <c r="E463" s="483">
        <v>2.61</v>
      </c>
      <c r="F463" s="483">
        <v>23.37</v>
      </c>
    </row>
    <row r="464" spans="1:6" ht="30" customHeight="1">
      <c r="A464" s="480">
        <v>101208</v>
      </c>
      <c r="B464" s="481" t="s">
        <v>4363</v>
      </c>
      <c r="C464" s="482" t="s">
        <v>702</v>
      </c>
      <c r="D464" s="483">
        <v>8.1</v>
      </c>
      <c r="E464" s="483">
        <v>0.83</v>
      </c>
      <c r="F464" s="483">
        <v>8.93</v>
      </c>
    </row>
    <row r="465" spans="1:6" ht="30" customHeight="1">
      <c r="A465" s="480">
        <v>101209</v>
      </c>
      <c r="B465" s="481" t="s">
        <v>4364</v>
      </c>
      <c r="C465" s="482" t="s">
        <v>702</v>
      </c>
      <c r="D465" s="483">
        <v>7.59</v>
      </c>
      <c r="E465" s="483">
        <v>0.73</v>
      </c>
      <c r="F465" s="483">
        <v>8.32</v>
      </c>
    </row>
    <row r="466" spans="1:6" ht="30" customHeight="1">
      <c r="A466" s="480">
        <v>101220</v>
      </c>
      <c r="B466" s="481" t="s">
        <v>4375</v>
      </c>
      <c r="C466" s="482" t="s">
        <v>702</v>
      </c>
      <c r="D466" s="483">
        <v>12.66</v>
      </c>
      <c r="E466" s="483">
        <v>1.1399999999999999</v>
      </c>
      <c r="F466" s="483">
        <v>13.8</v>
      </c>
    </row>
    <row r="467" spans="1:6" ht="30" customHeight="1">
      <c r="A467" s="480">
        <v>101221</v>
      </c>
      <c r="B467" s="481" t="s">
        <v>4376</v>
      </c>
      <c r="C467" s="482" t="s">
        <v>702</v>
      </c>
      <c r="D467" s="483">
        <v>13.47</v>
      </c>
      <c r="E467" s="483">
        <v>1.1299999999999999</v>
      </c>
      <c r="F467" s="483">
        <v>14.6</v>
      </c>
    </row>
    <row r="468" spans="1:6" ht="30" customHeight="1">
      <c r="A468" s="480">
        <v>101225</v>
      </c>
      <c r="B468" s="481" t="s">
        <v>4380</v>
      </c>
      <c r="C468" s="482" t="s">
        <v>702</v>
      </c>
      <c r="D468" s="483">
        <v>11.71</v>
      </c>
      <c r="E468" s="483">
        <v>1.01</v>
      </c>
      <c r="F468" s="483">
        <v>12.72</v>
      </c>
    </row>
    <row r="469" spans="1:6" ht="60">
      <c r="A469" s="480">
        <v>101226</v>
      </c>
      <c r="B469" s="481" t="s">
        <v>4381</v>
      </c>
      <c r="C469" s="482" t="s">
        <v>702</v>
      </c>
      <c r="D469" s="483">
        <v>12.42</v>
      </c>
      <c r="E469" s="483">
        <v>1.01</v>
      </c>
      <c r="F469" s="483">
        <v>13.43</v>
      </c>
    </row>
    <row r="470" spans="1:6" ht="15" customHeight="1">
      <c r="A470" s="480">
        <v>101222</v>
      </c>
      <c r="B470" s="481" t="s">
        <v>4377</v>
      </c>
      <c r="C470" s="482" t="s">
        <v>702</v>
      </c>
      <c r="D470" s="483">
        <v>15.64</v>
      </c>
      <c r="E470" s="483">
        <v>1.29</v>
      </c>
      <c r="F470" s="483">
        <v>16.93</v>
      </c>
    </row>
    <row r="471" spans="1:6" ht="30" customHeight="1">
      <c r="A471" s="480">
        <v>101227</v>
      </c>
      <c r="B471" s="481" t="s">
        <v>4382</v>
      </c>
      <c r="C471" s="482" t="s">
        <v>702</v>
      </c>
      <c r="D471" s="483">
        <v>14.38</v>
      </c>
      <c r="E471" s="483">
        <v>1.1499999999999999</v>
      </c>
      <c r="F471" s="483">
        <v>15.53</v>
      </c>
    </row>
    <row r="472" spans="1:6" ht="15" customHeight="1">
      <c r="A472" s="480">
        <v>101228</v>
      </c>
      <c r="B472" s="481" t="s">
        <v>4383</v>
      </c>
      <c r="C472" s="482" t="s">
        <v>702</v>
      </c>
      <c r="D472" s="483">
        <v>15.44</v>
      </c>
      <c r="E472" s="483">
        <v>1.1499999999999999</v>
      </c>
      <c r="F472" s="483">
        <v>16.59</v>
      </c>
    </row>
    <row r="473" spans="1:6" ht="15" customHeight="1">
      <c r="A473" s="480">
        <v>101223</v>
      </c>
      <c r="B473" s="481" t="s">
        <v>4378</v>
      </c>
      <c r="C473" s="482" t="s">
        <v>702</v>
      </c>
      <c r="D473" s="483">
        <v>17.34</v>
      </c>
      <c r="E473" s="483">
        <v>1.45</v>
      </c>
      <c r="F473" s="483">
        <v>18.79</v>
      </c>
    </row>
    <row r="474" spans="1:6" ht="30" customHeight="1">
      <c r="A474" s="480">
        <v>101229</v>
      </c>
      <c r="B474" s="481" t="s">
        <v>4384</v>
      </c>
      <c r="C474" s="482" t="s">
        <v>702</v>
      </c>
      <c r="D474" s="483">
        <v>19.41</v>
      </c>
      <c r="E474" s="483">
        <v>1.43</v>
      </c>
      <c r="F474" s="483">
        <v>20.84</v>
      </c>
    </row>
    <row r="475" spans="1:6" ht="15" customHeight="1">
      <c r="A475" s="480">
        <v>101224</v>
      </c>
      <c r="B475" s="481" t="s">
        <v>4379</v>
      </c>
      <c r="C475" s="482" t="s">
        <v>702</v>
      </c>
      <c r="D475" s="483">
        <v>21.72</v>
      </c>
      <c r="E475" s="483">
        <v>1.77</v>
      </c>
      <c r="F475" s="483">
        <v>23.49</v>
      </c>
    </row>
    <row r="476" spans="1:6" ht="60">
      <c r="A476" s="480">
        <v>101265</v>
      </c>
      <c r="B476" s="481" t="s">
        <v>4396</v>
      </c>
      <c r="C476" s="482" t="s">
        <v>702</v>
      </c>
      <c r="D476" s="483">
        <v>19.670000000000002</v>
      </c>
      <c r="E476" s="483">
        <v>2.25</v>
      </c>
      <c r="F476" s="483">
        <v>21.92</v>
      </c>
    </row>
    <row r="477" spans="1:6" ht="15" customHeight="1">
      <c r="A477" s="480">
        <v>101255</v>
      </c>
      <c r="B477" s="481" t="s">
        <v>4386</v>
      </c>
      <c r="C477" s="482" t="s">
        <v>702</v>
      </c>
      <c r="D477" s="483">
        <v>7.41</v>
      </c>
      <c r="E477" s="483">
        <v>0.95</v>
      </c>
      <c r="F477" s="483">
        <v>8.36</v>
      </c>
    </row>
    <row r="478" spans="1:6" ht="15" customHeight="1">
      <c r="A478" s="480">
        <v>101261</v>
      </c>
      <c r="B478" s="481" t="s">
        <v>4392</v>
      </c>
      <c r="C478" s="482" t="s">
        <v>702</v>
      </c>
      <c r="D478" s="483">
        <v>11.81</v>
      </c>
      <c r="E478" s="483">
        <v>1.52</v>
      </c>
      <c r="F478" s="483">
        <v>13.33</v>
      </c>
    </row>
    <row r="479" spans="1:6" ht="45" customHeight="1">
      <c r="A479" s="480">
        <v>101262</v>
      </c>
      <c r="B479" s="481" t="s">
        <v>4393</v>
      </c>
      <c r="C479" s="482" t="s">
        <v>702</v>
      </c>
      <c r="D479" s="483">
        <v>12.49</v>
      </c>
      <c r="E479" s="483">
        <v>1.52</v>
      </c>
      <c r="F479" s="483">
        <v>14.01</v>
      </c>
    </row>
    <row r="480" spans="1:6" ht="45" customHeight="1">
      <c r="A480" s="480">
        <v>101263</v>
      </c>
      <c r="B480" s="481" t="s">
        <v>4394</v>
      </c>
      <c r="C480" s="482" t="s">
        <v>702</v>
      </c>
      <c r="D480" s="483">
        <v>14.38</v>
      </c>
      <c r="E480" s="483">
        <v>1.7</v>
      </c>
      <c r="F480" s="483">
        <v>16.079999999999998</v>
      </c>
    </row>
    <row r="481" spans="1:6" ht="45" customHeight="1">
      <c r="A481" s="480">
        <v>101264</v>
      </c>
      <c r="B481" s="481" t="s">
        <v>4395</v>
      </c>
      <c r="C481" s="482" t="s">
        <v>702</v>
      </c>
      <c r="D481" s="483">
        <v>15.86</v>
      </c>
      <c r="E481" s="483">
        <v>1.89</v>
      </c>
      <c r="F481" s="483">
        <v>17.75</v>
      </c>
    </row>
    <row r="482" spans="1:6" ht="45" customHeight="1">
      <c r="A482" s="480">
        <v>101230</v>
      </c>
      <c r="B482" s="481" t="s">
        <v>4397</v>
      </c>
      <c r="C482" s="482" t="s">
        <v>702</v>
      </c>
      <c r="D482" s="483">
        <v>8.3699999999999992</v>
      </c>
      <c r="E482" s="483">
        <v>0.91</v>
      </c>
      <c r="F482" s="483">
        <v>9.2799999999999994</v>
      </c>
    </row>
    <row r="483" spans="1:6" ht="60">
      <c r="A483" s="480">
        <v>101231</v>
      </c>
      <c r="B483" s="481" t="s">
        <v>4398</v>
      </c>
      <c r="C483" s="482" t="s">
        <v>702</v>
      </c>
      <c r="D483" s="483">
        <v>8.02</v>
      </c>
      <c r="E483" s="483">
        <v>0.85</v>
      </c>
      <c r="F483" s="483">
        <v>8.8699999999999992</v>
      </c>
    </row>
    <row r="484" spans="1:6" ht="45" customHeight="1">
      <c r="A484" s="480">
        <v>101272</v>
      </c>
      <c r="B484" s="481" t="s">
        <v>4427</v>
      </c>
      <c r="C484" s="482" t="s">
        <v>702</v>
      </c>
      <c r="D484" s="483">
        <v>19.82</v>
      </c>
      <c r="E484" s="483">
        <v>2.4</v>
      </c>
      <c r="F484" s="483">
        <v>22.22</v>
      </c>
    </row>
    <row r="485" spans="1:6" ht="45" customHeight="1">
      <c r="A485" s="480">
        <v>101266</v>
      </c>
      <c r="B485" s="481" t="s">
        <v>4421</v>
      </c>
      <c r="C485" s="482" t="s">
        <v>702</v>
      </c>
      <c r="D485" s="483">
        <v>7.32</v>
      </c>
      <c r="E485" s="483">
        <v>1.03</v>
      </c>
      <c r="F485" s="483">
        <v>8.35</v>
      </c>
    </row>
    <row r="486" spans="1:6" ht="45" customHeight="1">
      <c r="A486" s="480">
        <v>101239</v>
      </c>
      <c r="B486" s="481" t="s">
        <v>4406</v>
      </c>
      <c r="C486" s="482" t="s">
        <v>702</v>
      </c>
      <c r="D486" s="483">
        <v>11.7</v>
      </c>
      <c r="E486" s="483">
        <v>1</v>
      </c>
      <c r="F486" s="483">
        <v>12.7</v>
      </c>
    </row>
    <row r="487" spans="1:6" ht="45" customHeight="1">
      <c r="A487" s="480">
        <v>101240</v>
      </c>
      <c r="B487" s="481" t="s">
        <v>4407</v>
      </c>
      <c r="C487" s="482" t="s">
        <v>702</v>
      </c>
      <c r="D487" s="483">
        <v>12.42</v>
      </c>
      <c r="E487" s="483">
        <v>1</v>
      </c>
      <c r="F487" s="483">
        <v>13.42</v>
      </c>
    </row>
    <row r="488" spans="1:6" ht="30" customHeight="1">
      <c r="A488" s="480">
        <v>101268</v>
      </c>
      <c r="B488" s="481" t="s">
        <v>4423</v>
      </c>
      <c r="C488" s="482" t="s">
        <v>702</v>
      </c>
      <c r="D488" s="483">
        <v>11.33</v>
      </c>
      <c r="E488" s="483">
        <v>1.42</v>
      </c>
      <c r="F488" s="483">
        <v>12.75</v>
      </c>
    </row>
    <row r="489" spans="1:6" ht="30" customHeight="1">
      <c r="A489" s="480">
        <v>101234</v>
      </c>
      <c r="B489" s="481" t="s">
        <v>4401</v>
      </c>
      <c r="C489" s="482" t="s">
        <v>702</v>
      </c>
      <c r="D489" s="483">
        <v>13.04</v>
      </c>
      <c r="E489" s="483">
        <v>1.26</v>
      </c>
      <c r="F489" s="483">
        <v>14.3</v>
      </c>
    </row>
    <row r="490" spans="1:6" ht="30" customHeight="1">
      <c r="A490" s="480">
        <v>101235</v>
      </c>
      <c r="B490" s="481" t="s">
        <v>4402</v>
      </c>
      <c r="C490" s="482" t="s">
        <v>702</v>
      </c>
      <c r="D490" s="483">
        <v>13.83</v>
      </c>
      <c r="E490" s="483">
        <v>1.25</v>
      </c>
      <c r="F490" s="483">
        <v>15.08</v>
      </c>
    </row>
    <row r="491" spans="1:6" ht="30" customHeight="1">
      <c r="A491" s="480">
        <v>101241</v>
      </c>
      <c r="B491" s="481" t="s">
        <v>4408</v>
      </c>
      <c r="C491" s="482" t="s">
        <v>702</v>
      </c>
      <c r="D491" s="483">
        <v>14.46</v>
      </c>
      <c r="E491" s="483">
        <v>1.1599999999999999</v>
      </c>
      <c r="F491" s="483">
        <v>15.62</v>
      </c>
    </row>
    <row r="492" spans="1:6" ht="30" customHeight="1">
      <c r="A492" s="480">
        <v>101269</v>
      </c>
      <c r="B492" s="481" t="s">
        <v>4424</v>
      </c>
      <c r="C492" s="482" t="s">
        <v>702</v>
      </c>
      <c r="D492" s="483">
        <v>12.51</v>
      </c>
      <c r="E492" s="483">
        <v>1.62</v>
      </c>
      <c r="F492" s="483">
        <v>14.13</v>
      </c>
    </row>
    <row r="493" spans="1:6" ht="30" customHeight="1">
      <c r="A493" s="480">
        <v>101236</v>
      </c>
      <c r="B493" s="481" t="s">
        <v>4403</v>
      </c>
      <c r="C493" s="482" t="s">
        <v>702</v>
      </c>
      <c r="D493" s="483">
        <v>16.09</v>
      </c>
      <c r="E493" s="483">
        <v>1.43</v>
      </c>
      <c r="F493" s="483">
        <v>17.52</v>
      </c>
    </row>
    <row r="494" spans="1:6" ht="30" customHeight="1">
      <c r="A494" s="480">
        <v>101237</v>
      </c>
      <c r="B494" s="481" t="s">
        <v>4404</v>
      </c>
      <c r="C494" s="482" t="s">
        <v>702</v>
      </c>
      <c r="D494" s="483">
        <v>17.27</v>
      </c>
      <c r="E494" s="483">
        <v>1.43</v>
      </c>
      <c r="F494" s="483">
        <v>18.7</v>
      </c>
    </row>
    <row r="495" spans="1:6" ht="30" customHeight="1">
      <c r="A495" s="480">
        <v>101242</v>
      </c>
      <c r="B495" s="481" t="s">
        <v>4409</v>
      </c>
      <c r="C495" s="482" t="s">
        <v>702</v>
      </c>
      <c r="D495" s="483">
        <v>16.07</v>
      </c>
      <c r="E495" s="483">
        <v>1.32</v>
      </c>
      <c r="F495" s="483">
        <v>17.39</v>
      </c>
    </row>
    <row r="496" spans="1:6" ht="30" customHeight="1">
      <c r="A496" s="480">
        <v>101270</v>
      </c>
      <c r="B496" s="481" t="s">
        <v>4425</v>
      </c>
      <c r="C496" s="482" t="s">
        <v>702</v>
      </c>
      <c r="D496" s="483">
        <v>14.45</v>
      </c>
      <c r="E496" s="483">
        <v>1.81</v>
      </c>
      <c r="F496" s="483">
        <v>16.260000000000002</v>
      </c>
    </row>
    <row r="497" spans="1:6" ht="60">
      <c r="A497" s="480">
        <v>101243</v>
      </c>
      <c r="B497" s="481" t="s">
        <v>4410</v>
      </c>
      <c r="C497" s="482" t="s">
        <v>702</v>
      </c>
      <c r="D497" s="483">
        <v>19.600000000000001</v>
      </c>
      <c r="E497" s="483">
        <v>1.49</v>
      </c>
      <c r="F497" s="483">
        <v>21.09</v>
      </c>
    </row>
    <row r="498" spans="1:6" ht="15" customHeight="1">
      <c r="A498" s="480">
        <v>101271</v>
      </c>
      <c r="B498" s="481" t="s">
        <v>4426</v>
      </c>
      <c r="C498" s="482" t="s">
        <v>702</v>
      </c>
      <c r="D498" s="483">
        <v>15.94</v>
      </c>
      <c r="E498" s="483">
        <v>2.0099999999999998</v>
      </c>
      <c r="F498" s="483">
        <v>17.95</v>
      </c>
    </row>
    <row r="499" spans="1:6" ht="30" customHeight="1">
      <c r="A499" s="480">
        <v>101238</v>
      </c>
      <c r="B499" s="481" t="s">
        <v>4405</v>
      </c>
      <c r="C499" s="482" t="s">
        <v>702</v>
      </c>
      <c r="D499" s="483">
        <v>21.78</v>
      </c>
      <c r="E499" s="483">
        <v>1.78</v>
      </c>
      <c r="F499" s="483">
        <v>23.56</v>
      </c>
    </row>
    <row r="500" spans="1:6" ht="30" customHeight="1">
      <c r="A500" s="480">
        <v>101232</v>
      </c>
      <c r="B500" s="481" t="s">
        <v>4399</v>
      </c>
      <c r="C500" s="482" t="s">
        <v>702</v>
      </c>
      <c r="D500" s="483">
        <v>7.29</v>
      </c>
      <c r="E500" s="483">
        <v>0.68</v>
      </c>
      <c r="F500" s="483">
        <v>7.97</v>
      </c>
    </row>
    <row r="501" spans="1:6" ht="30" customHeight="1">
      <c r="A501" s="480">
        <v>101233</v>
      </c>
      <c r="B501" s="481" t="s">
        <v>4400</v>
      </c>
      <c r="C501" s="482" t="s">
        <v>702</v>
      </c>
      <c r="D501" s="483">
        <v>6.78</v>
      </c>
      <c r="E501" s="483">
        <v>0.61</v>
      </c>
      <c r="F501" s="483">
        <v>7.39</v>
      </c>
    </row>
    <row r="502" spans="1:6" ht="15" customHeight="1">
      <c r="A502" s="480">
        <v>101248</v>
      </c>
      <c r="B502" s="481" t="s">
        <v>4415</v>
      </c>
      <c r="C502" s="482" t="s">
        <v>702</v>
      </c>
      <c r="D502" s="483">
        <v>20.86</v>
      </c>
      <c r="E502" s="483">
        <v>1.62</v>
      </c>
      <c r="F502" s="483">
        <v>22.48</v>
      </c>
    </row>
    <row r="503" spans="1:6" ht="15" customHeight="1">
      <c r="A503" s="480">
        <v>101277</v>
      </c>
      <c r="B503" s="481" t="s">
        <v>4432</v>
      </c>
      <c r="C503" s="482" t="s">
        <v>702</v>
      </c>
      <c r="D503" s="483">
        <v>19.239999999999998</v>
      </c>
      <c r="E503" s="483">
        <v>2.2400000000000002</v>
      </c>
      <c r="F503" s="483">
        <v>21.48</v>
      </c>
    </row>
    <row r="504" spans="1:6" ht="15" customHeight="1">
      <c r="A504" s="480">
        <v>101267</v>
      </c>
      <c r="B504" s="481" t="s">
        <v>4422</v>
      </c>
      <c r="C504" s="482" t="s">
        <v>702</v>
      </c>
      <c r="D504" s="483">
        <v>7.03</v>
      </c>
      <c r="E504" s="483">
        <v>0.98</v>
      </c>
      <c r="F504" s="483">
        <v>8.01</v>
      </c>
    </row>
    <row r="505" spans="1:6" ht="30" customHeight="1">
      <c r="A505" s="480">
        <v>101249</v>
      </c>
      <c r="B505" s="481" t="s">
        <v>4416</v>
      </c>
      <c r="C505" s="482" t="s">
        <v>702</v>
      </c>
      <c r="D505" s="483">
        <v>10.74</v>
      </c>
      <c r="E505" s="483">
        <v>0.86</v>
      </c>
      <c r="F505" s="483">
        <v>11.6</v>
      </c>
    </row>
    <row r="506" spans="1:6" ht="30" customHeight="1">
      <c r="A506" s="480">
        <v>101273</v>
      </c>
      <c r="B506" s="481" t="s">
        <v>4428</v>
      </c>
      <c r="C506" s="482" t="s">
        <v>702</v>
      </c>
      <c r="D506" s="483">
        <v>10.88</v>
      </c>
      <c r="E506" s="483">
        <v>1.29</v>
      </c>
      <c r="F506" s="483">
        <v>12.17</v>
      </c>
    </row>
    <row r="507" spans="1:6" ht="30" customHeight="1">
      <c r="A507" s="480">
        <v>101245</v>
      </c>
      <c r="B507" s="481" t="s">
        <v>4412</v>
      </c>
      <c r="C507" s="482" t="s">
        <v>702</v>
      </c>
      <c r="D507" s="483">
        <v>12.93</v>
      </c>
      <c r="E507" s="483">
        <v>1.07</v>
      </c>
      <c r="F507" s="483">
        <v>14</v>
      </c>
    </row>
    <row r="508" spans="1:6" ht="30" customHeight="1">
      <c r="A508" s="480">
        <v>101250</v>
      </c>
      <c r="B508" s="481" t="s">
        <v>4417</v>
      </c>
      <c r="C508" s="482" t="s">
        <v>702</v>
      </c>
      <c r="D508" s="483">
        <v>11.86</v>
      </c>
      <c r="E508" s="483">
        <v>0.97</v>
      </c>
      <c r="F508" s="483">
        <v>12.83</v>
      </c>
    </row>
    <row r="509" spans="1:6" ht="15" customHeight="1">
      <c r="A509" s="480">
        <v>101251</v>
      </c>
      <c r="B509" s="481" t="s">
        <v>4418</v>
      </c>
      <c r="C509" s="482" t="s">
        <v>702</v>
      </c>
      <c r="D509" s="483">
        <v>13.63</v>
      </c>
      <c r="E509" s="483">
        <v>1.05</v>
      </c>
      <c r="F509" s="483">
        <v>14.68</v>
      </c>
    </row>
    <row r="510" spans="1:6" ht="15" customHeight="1">
      <c r="A510" s="480">
        <v>101274</v>
      </c>
      <c r="B510" s="481" t="s">
        <v>4429</v>
      </c>
      <c r="C510" s="482" t="s">
        <v>702</v>
      </c>
      <c r="D510" s="483">
        <v>11.94</v>
      </c>
      <c r="E510" s="483">
        <v>1.44</v>
      </c>
      <c r="F510" s="483">
        <v>13.38</v>
      </c>
    </row>
    <row r="511" spans="1:6" ht="60">
      <c r="A511" s="480">
        <v>101246</v>
      </c>
      <c r="B511" s="481" t="s">
        <v>4413</v>
      </c>
      <c r="C511" s="482" t="s">
        <v>702</v>
      </c>
      <c r="D511" s="483">
        <v>15.03</v>
      </c>
      <c r="E511" s="483">
        <v>1.21</v>
      </c>
      <c r="F511" s="483">
        <v>16.239999999999998</v>
      </c>
    </row>
    <row r="512" spans="1:6" ht="45" customHeight="1">
      <c r="A512" s="480">
        <v>101252</v>
      </c>
      <c r="B512" s="481" t="s">
        <v>4419</v>
      </c>
      <c r="C512" s="482" t="s">
        <v>702</v>
      </c>
      <c r="D512" s="483">
        <v>14.77</v>
      </c>
      <c r="E512" s="483">
        <v>1.1000000000000001</v>
      </c>
      <c r="F512" s="483">
        <v>15.87</v>
      </c>
    </row>
    <row r="513" spans="1:6" ht="30" customHeight="1">
      <c r="A513" s="480">
        <v>101275</v>
      </c>
      <c r="B513" s="481" t="s">
        <v>4430</v>
      </c>
      <c r="C513" s="482" t="s">
        <v>702</v>
      </c>
      <c r="D513" s="483">
        <v>13.78</v>
      </c>
      <c r="E513" s="483">
        <v>1.61</v>
      </c>
      <c r="F513" s="483">
        <v>15.39</v>
      </c>
    </row>
    <row r="514" spans="1:6" ht="30" customHeight="1">
      <c r="A514" s="480">
        <v>101247</v>
      </c>
      <c r="B514" s="481" t="s">
        <v>4414</v>
      </c>
      <c r="C514" s="482" t="s">
        <v>702</v>
      </c>
      <c r="D514" s="483">
        <v>16.64</v>
      </c>
      <c r="E514" s="483">
        <v>1.35</v>
      </c>
      <c r="F514" s="483">
        <v>17.989999999999998</v>
      </c>
    </row>
    <row r="515" spans="1:6" ht="60">
      <c r="A515" s="480">
        <v>101276</v>
      </c>
      <c r="B515" s="481" t="s">
        <v>4431</v>
      </c>
      <c r="C515" s="482" t="s">
        <v>702</v>
      </c>
      <c r="D515" s="483">
        <v>15.17</v>
      </c>
      <c r="E515" s="483">
        <v>1.77</v>
      </c>
      <c r="F515" s="483">
        <v>16.940000000000001</v>
      </c>
    </row>
    <row r="516" spans="1:6" ht="15" customHeight="1">
      <c r="A516" s="475">
        <v>101253</v>
      </c>
      <c r="B516" s="479" t="s">
        <v>4420</v>
      </c>
      <c r="C516" s="477" t="s">
        <v>702</v>
      </c>
      <c r="D516" s="478">
        <v>18.61</v>
      </c>
      <c r="E516" s="478">
        <v>1.34</v>
      </c>
      <c r="F516" s="478">
        <v>19.95</v>
      </c>
    </row>
    <row r="517" spans="1:6" ht="30" customHeight="1">
      <c r="A517" s="480">
        <v>101244</v>
      </c>
      <c r="B517" s="481" t="s">
        <v>4411</v>
      </c>
      <c r="C517" s="482" t="s">
        <v>702</v>
      </c>
      <c r="D517" s="483">
        <v>12.12</v>
      </c>
      <c r="E517" s="483">
        <v>1.08</v>
      </c>
      <c r="F517" s="483">
        <v>13.2</v>
      </c>
    </row>
    <row r="518" spans="1:6" ht="30" customHeight="1">
      <c r="A518" s="480">
        <v>101207</v>
      </c>
      <c r="B518" s="481" t="s">
        <v>4362</v>
      </c>
      <c r="C518" s="482" t="s">
        <v>702</v>
      </c>
      <c r="D518" s="483">
        <v>8.44</v>
      </c>
      <c r="E518" s="483">
        <v>0.81</v>
      </c>
      <c r="F518" s="483">
        <v>9.25</v>
      </c>
    </row>
    <row r="519" spans="1:6" ht="30" customHeight="1">
      <c r="A519" s="480"/>
      <c r="B519" s="481" t="s">
        <v>12006</v>
      </c>
      <c r="C519" s="482"/>
      <c r="D519" s="483"/>
      <c r="E519" s="483"/>
      <c r="F519" s="483"/>
    </row>
    <row r="520" spans="1:6" ht="15" customHeight="1">
      <c r="A520" s="480"/>
      <c r="B520" s="481" t="s">
        <v>1052</v>
      </c>
      <c r="C520" s="482"/>
      <c r="D520" s="483"/>
      <c r="E520" s="483"/>
      <c r="F520" s="483"/>
    </row>
    <row r="521" spans="1:6" ht="30" customHeight="1">
      <c r="A521" s="480"/>
      <c r="B521" s="481" t="s">
        <v>12007</v>
      </c>
      <c r="C521" s="482"/>
      <c r="D521" s="483"/>
      <c r="E521" s="483"/>
      <c r="F521" s="483"/>
    </row>
    <row r="522" spans="1:6" ht="30">
      <c r="A522" s="480">
        <v>101793</v>
      </c>
      <c r="B522" s="481" t="s">
        <v>4923</v>
      </c>
      <c r="C522" s="482" t="s">
        <v>702</v>
      </c>
      <c r="D522" s="483">
        <v>14.28</v>
      </c>
      <c r="E522" s="483">
        <v>7.01</v>
      </c>
      <c r="F522" s="483">
        <v>21.29</v>
      </c>
    </row>
    <row r="523" spans="1:6" ht="30">
      <c r="A523" s="480">
        <v>101792</v>
      </c>
      <c r="B523" s="481" t="s">
        <v>4922</v>
      </c>
      <c r="C523" s="482" t="s">
        <v>702</v>
      </c>
      <c r="D523" s="483">
        <v>9.92</v>
      </c>
      <c r="E523" s="483">
        <v>5.16</v>
      </c>
      <c r="F523" s="483">
        <v>15.08</v>
      </c>
    </row>
    <row r="524" spans="1:6" ht="30" customHeight="1">
      <c r="A524" s="480">
        <v>101601</v>
      </c>
      <c r="B524" s="481" t="s">
        <v>4434</v>
      </c>
      <c r="C524" s="482" t="s">
        <v>704</v>
      </c>
      <c r="D524" s="483">
        <v>16</v>
      </c>
      <c r="E524" s="483">
        <v>7.83</v>
      </c>
      <c r="F524" s="483">
        <v>23.83</v>
      </c>
    </row>
    <row r="525" spans="1:6" ht="30" customHeight="1">
      <c r="A525" s="480">
        <v>101600</v>
      </c>
      <c r="B525" s="481" t="s">
        <v>4433</v>
      </c>
      <c r="C525" s="482" t="s">
        <v>704</v>
      </c>
      <c r="D525" s="483">
        <v>10.8</v>
      </c>
      <c r="E525" s="483">
        <v>5.3</v>
      </c>
      <c r="F525" s="483">
        <v>16.100000000000001</v>
      </c>
    </row>
    <row r="526" spans="1:6" ht="45" customHeight="1">
      <c r="A526" s="480">
        <v>101603</v>
      </c>
      <c r="B526" s="481" t="s">
        <v>4436</v>
      </c>
      <c r="C526" s="482" t="s">
        <v>704</v>
      </c>
      <c r="D526" s="483">
        <v>13.2</v>
      </c>
      <c r="E526" s="483">
        <v>6.47</v>
      </c>
      <c r="F526" s="483">
        <v>19.670000000000002</v>
      </c>
    </row>
    <row r="527" spans="1:6" ht="45" customHeight="1">
      <c r="A527" s="480">
        <v>101602</v>
      </c>
      <c r="B527" s="481" t="s">
        <v>4435</v>
      </c>
      <c r="C527" s="482" t="s">
        <v>704</v>
      </c>
      <c r="D527" s="483">
        <v>8.01</v>
      </c>
      <c r="E527" s="483">
        <v>3.93</v>
      </c>
      <c r="F527" s="483">
        <v>11.94</v>
      </c>
    </row>
    <row r="528" spans="1:6" ht="45" customHeight="1">
      <c r="A528" s="480">
        <v>101605</v>
      </c>
      <c r="B528" s="481" t="s">
        <v>4438</v>
      </c>
      <c r="C528" s="482" t="s">
        <v>704</v>
      </c>
      <c r="D528" s="483">
        <v>10.42</v>
      </c>
      <c r="E528" s="483">
        <v>5.12</v>
      </c>
      <c r="F528" s="483">
        <v>15.54</v>
      </c>
    </row>
    <row r="529" spans="1:6" ht="30" customHeight="1">
      <c r="A529" s="480">
        <v>101604</v>
      </c>
      <c r="B529" s="481" t="s">
        <v>4437</v>
      </c>
      <c r="C529" s="482" t="s">
        <v>704</v>
      </c>
      <c r="D529" s="483">
        <v>5.21</v>
      </c>
      <c r="E529" s="483">
        <v>2.59</v>
      </c>
      <c r="F529" s="483">
        <v>7.8</v>
      </c>
    </row>
    <row r="530" spans="1:6" ht="30" customHeight="1">
      <c r="A530" s="480">
        <v>101588</v>
      </c>
      <c r="B530" s="481" t="s">
        <v>4445</v>
      </c>
      <c r="C530" s="482" t="s">
        <v>704</v>
      </c>
      <c r="D530" s="483">
        <v>61.31</v>
      </c>
      <c r="E530" s="483">
        <v>26.58</v>
      </c>
      <c r="F530" s="483">
        <v>87.89</v>
      </c>
    </row>
    <row r="531" spans="1:6" ht="30" customHeight="1">
      <c r="A531" s="480">
        <v>101591</v>
      </c>
      <c r="B531" s="481" t="s">
        <v>4448</v>
      </c>
      <c r="C531" s="482" t="s">
        <v>704</v>
      </c>
      <c r="D531" s="483">
        <v>73.87</v>
      </c>
      <c r="E531" s="483">
        <v>32.479999999999997</v>
      </c>
      <c r="F531" s="483">
        <v>106.35</v>
      </c>
    </row>
    <row r="532" spans="1:6" ht="30" customHeight="1">
      <c r="A532" s="480">
        <v>101590</v>
      </c>
      <c r="B532" s="481" t="s">
        <v>4447</v>
      </c>
      <c r="C532" s="482" t="s">
        <v>704</v>
      </c>
      <c r="D532" s="483">
        <v>47.24</v>
      </c>
      <c r="E532" s="483">
        <v>19.739999999999998</v>
      </c>
      <c r="F532" s="483">
        <v>66.98</v>
      </c>
    </row>
    <row r="533" spans="1:6" ht="30" customHeight="1">
      <c r="A533" s="480">
        <v>101593</v>
      </c>
      <c r="B533" s="481" t="s">
        <v>4450</v>
      </c>
      <c r="C533" s="482" t="s">
        <v>704</v>
      </c>
      <c r="D533" s="483">
        <v>62</v>
      </c>
      <c r="E533" s="483">
        <v>25.68</v>
      </c>
      <c r="F533" s="483">
        <v>87.68</v>
      </c>
    </row>
    <row r="534" spans="1:6" ht="30" customHeight="1">
      <c r="A534" s="480">
        <v>101592</v>
      </c>
      <c r="B534" s="481" t="s">
        <v>4449</v>
      </c>
      <c r="C534" s="482" t="s">
        <v>704</v>
      </c>
      <c r="D534" s="483">
        <v>35.24</v>
      </c>
      <c r="E534" s="483">
        <v>12.91</v>
      </c>
      <c r="F534" s="483">
        <v>48.15</v>
      </c>
    </row>
    <row r="535" spans="1:6" ht="30" customHeight="1">
      <c r="A535" s="480">
        <v>101583</v>
      </c>
      <c r="B535" s="481" t="s">
        <v>4440</v>
      </c>
      <c r="C535" s="482" t="s">
        <v>704</v>
      </c>
      <c r="D535" s="483">
        <v>56.95</v>
      </c>
      <c r="E535" s="483">
        <v>33.92</v>
      </c>
      <c r="F535" s="483">
        <v>90.87</v>
      </c>
    </row>
    <row r="536" spans="1:6" ht="30" customHeight="1">
      <c r="A536" s="480">
        <v>101582</v>
      </c>
      <c r="B536" s="481" t="s">
        <v>4439</v>
      </c>
      <c r="C536" s="482" t="s">
        <v>704</v>
      </c>
      <c r="D536" s="483">
        <v>52.2</v>
      </c>
      <c r="E536" s="483">
        <v>22.92</v>
      </c>
      <c r="F536" s="483">
        <v>75.12</v>
      </c>
    </row>
    <row r="537" spans="1:6" ht="30" customHeight="1">
      <c r="A537" s="480">
        <v>101585</v>
      </c>
      <c r="B537" s="481" t="s">
        <v>4442</v>
      </c>
      <c r="C537" s="482" t="s">
        <v>704</v>
      </c>
      <c r="D537" s="483">
        <v>50.29</v>
      </c>
      <c r="E537" s="483">
        <v>28.02</v>
      </c>
      <c r="F537" s="483">
        <v>78.31</v>
      </c>
    </row>
    <row r="538" spans="1:6" ht="30" customHeight="1">
      <c r="A538" s="480">
        <v>101584</v>
      </c>
      <c r="B538" s="481" t="s">
        <v>4441</v>
      </c>
      <c r="C538" s="482" t="s">
        <v>704</v>
      </c>
      <c r="D538" s="483">
        <v>45.53</v>
      </c>
      <c r="E538" s="483">
        <v>17.02</v>
      </c>
      <c r="F538" s="483">
        <v>62.55</v>
      </c>
    </row>
    <row r="539" spans="1:6" ht="45" customHeight="1">
      <c r="A539" s="480">
        <v>101587</v>
      </c>
      <c r="B539" s="481" t="s">
        <v>4444</v>
      </c>
      <c r="C539" s="482" t="s">
        <v>704</v>
      </c>
      <c r="D539" s="483">
        <v>49.45</v>
      </c>
      <c r="E539" s="483">
        <v>22.13</v>
      </c>
      <c r="F539" s="483">
        <v>71.58</v>
      </c>
    </row>
    <row r="540" spans="1:6" ht="45" customHeight="1">
      <c r="A540" s="480">
        <v>101586</v>
      </c>
      <c r="B540" s="481" t="s">
        <v>4443</v>
      </c>
      <c r="C540" s="482" t="s">
        <v>704</v>
      </c>
      <c r="D540" s="483">
        <v>44.53</v>
      </c>
      <c r="E540" s="483">
        <v>11.11</v>
      </c>
      <c r="F540" s="483">
        <v>55.64</v>
      </c>
    </row>
    <row r="541" spans="1:6" ht="45" customHeight="1">
      <c r="A541" s="475">
        <v>101577</v>
      </c>
      <c r="B541" s="479" t="s">
        <v>4458</v>
      </c>
      <c r="C541" s="477" t="s">
        <v>704</v>
      </c>
      <c r="D541" s="478">
        <v>34.200000000000003</v>
      </c>
      <c r="E541" s="478">
        <v>21.43</v>
      </c>
      <c r="F541" s="478">
        <v>55.63</v>
      </c>
    </row>
    <row r="542" spans="1:6" ht="45" customHeight="1">
      <c r="A542" s="475">
        <v>101576</v>
      </c>
      <c r="B542" s="479" t="s">
        <v>4457</v>
      </c>
      <c r="C542" s="477" t="s">
        <v>704</v>
      </c>
      <c r="D542" s="478">
        <v>31</v>
      </c>
      <c r="E542" s="478">
        <v>14.47</v>
      </c>
      <c r="F542" s="478">
        <v>45.47</v>
      </c>
    </row>
    <row r="543" spans="1:6" ht="45" customHeight="1">
      <c r="A543" s="480">
        <v>101579</v>
      </c>
      <c r="B543" s="481" t="s">
        <v>4460</v>
      </c>
      <c r="C543" s="482" t="s">
        <v>704</v>
      </c>
      <c r="D543" s="483">
        <v>30.56</v>
      </c>
      <c r="E543" s="483">
        <v>17.71</v>
      </c>
      <c r="F543" s="483">
        <v>48.27</v>
      </c>
    </row>
    <row r="544" spans="1:6" ht="30">
      <c r="A544" s="480">
        <v>101578</v>
      </c>
      <c r="B544" s="481" t="s">
        <v>4459</v>
      </c>
      <c r="C544" s="482" t="s">
        <v>704</v>
      </c>
      <c r="D544" s="483">
        <v>27.37</v>
      </c>
      <c r="E544" s="483">
        <v>10.75</v>
      </c>
      <c r="F544" s="483">
        <v>38.119999999999997</v>
      </c>
    </row>
    <row r="545" spans="1:6" ht="30" customHeight="1">
      <c r="A545" s="480">
        <v>101581</v>
      </c>
      <c r="B545" s="481" t="s">
        <v>4462</v>
      </c>
      <c r="C545" s="482" t="s">
        <v>704</v>
      </c>
      <c r="D545" s="483">
        <v>31.19</v>
      </c>
      <c r="E545" s="483">
        <v>13.98</v>
      </c>
      <c r="F545" s="483">
        <v>45.17</v>
      </c>
    </row>
    <row r="546" spans="1:6" ht="30" customHeight="1">
      <c r="A546" s="480">
        <v>101580</v>
      </c>
      <c r="B546" s="481" t="s">
        <v>4461</v>
      </c>
      <c r="C546" s="482" t="s">
        <v>704</v>
      </c>
      <c r="D546" s="483">
        <v>27.84</v>
      </c>
      <c r="E546" s="483">
        <v>7.01</v>
      </c>
      <c r="F546" s="483">
        <v>34.85</v>
      </c>
    </row>
    <row r="547" spans="1:6" ht="30" customHeight="1">
      <c r="A547" s="480">
        <v>101571</v>
      </c>
      <c r="B547" s="481" t="s">
        <v>4452</v>
      </c>
      <c r="C547" s="482" t="s">
        <v>704</v>
      </c>
      <c r="D547" s="483">
        <v>15.39</v>
      </c>
      <c r="E547" s="483">
        <v>16.54</v>
      </c>
      <c r="F547" s="483">
        <v>31.93</v>
      </c>
    </row>
    <row r="548" spans="1:6" ht="30" customHeight="1">
      <c r="A548" s="480">
        <v>101570</v>
      </c>
      <c r="B548" s="481" t="s">
        <v>4451</v>
      </c>
      <c r="C548" s="482" t="s">
        <v>704</v>
      </c>
      <c r="D548" s="483">
        <v>12.82</v>
      </c>
      <c r="E548" s="483">
        <v>11.17</v>
      </c>
      <c r="F548" s="483">
        <v>23.99</v>
      </c>
    </row>
    <row r="549" spans="1:6" ht="30" customHeight="1">
      <c r="A549" s="475">
        <v>101573</v>
      </c>
      <c r="B549" s="479" t="s">
        <v>4454</v>
      </c>
      <c r="C549" s="477" t="s">
        <v>704</v>
      </c>
      <c r="D549" s="478">
        <v>13.31</v>
      </c>
      <c r="E549" s="478">
        <v>13.67</v>
      </c>
      <c r="F549" s="478">
        <v>26.98</v>
      </c>
    </row>
    <row r="550" spans="1:6" ht="30" customHeight="1">
      <c r="A550" s="480">
        <v>101572</v>
      </c>
      <c r="B550" s="481" t="s">
        <v>4453</v>
      </c>
      <c r="C550" s="482" t="s">
        <v>704</v>
      </c>
      <c r="D550" s="483">
        <v>10.73</v>
      </c>
      <c r="E550" s="483">
        <v>8.3000000000000007</v>
      </c>
      <c r="F550" s="483">
        <v>19.03</v>
      </c>
    </row>
    <row r="551" spans="1:6" ht="30" customHeight="1">
      <c r="A551" s="480">
        <v>101575</v>
      </c>
      <c r="B551" s="481" t="s">
        <v>4456</v>
      </c>
      <c r="C551" s="482" t="s">
        <v>704</v>
      </c>
      <c r="D551" s="483">
        <v>12.32</v>
      </c>
      <c r="E551" s="483">
        <v>10.79</v>
      </c>
      <c r="F551" s="483">
        <v>23.11</v>
      </c>
    </row>
    <row r="552" spans="1:6" ht="30" customHeight="1">
      <c r="A552" s="480">
        <v>101574</v>
      </c>
      <c r="B552" s="481" t="s">
        <v>4455</v>
      </c>
      <c r="C552" s="482" t="s">
        <v>704</v>
      </c>
      <c r="D552" s="483">
        <v>9.57</v>
      </c>
      <c r="E552" s="483">
        <v>5.41</v>
      </c>
      <c r="F552" s="483">
        <v>14.98</v>
      </c>
    </row>
    <row r="553" spans="1:6" ht="30" customHeight="1">
      <c r="A553" s="480">
        <v>101589</v>
      </c>
      <c r="B553" s="481" t="s">
        <v>4446</v>
      </c>
      <c r="C553" s="482" t="s">
        <v>704</v>
      </c>
      <c r="D553" s="483">
        <v>87.93</v>
      </c>
      <c r="E553" s="483">
        <v>39.340000000000003</v>
      </c>
      <c r="F553" s="483">
        <v>127.27</v>
      </c>
    </row>
    <row r="554" spans="1:6" ht="30" customHeight="1">
      <c r="A554" s="480"/>
      <c r="B554" s="481" t="s">
        <v>1053</v>
      </c>
      <c r="C554" s="482"/>
      <c r="D554" s="483"/>
      <c r="E554" s="483"/>
      <c r="F554" s="483"/>
    </row>
    <row r="555" spans="1:6" ht="30" customHeight="1">
      <c r="A555" s="480"/>
      <c r="B555" s="481" t="s">
        <v>1054</v>
      </c>
      <c r="C555" s="482"/>
      <c r="D555" s="483"/>
      <c r="E555" s="483"/>
      <c r="F555" s="483"/>
    </row>
    <row r="556" spans="1:6" ht="30" customHeight="1">
      <c r="A556" s="480">
        <v>94304</v>
      </c>
      <c r="B556" s="481" t="s">
        <v>1055</v>
      </c>
      <c r="C556" s="482" t="s">
        <v>702</v>
      </c>
      <c r="D556" s="483">
        <v>48.94</v>
      </c>
      <c r="E556" s="483">
        <v>5.89</v>
      </c>
      <c r="F556" s="483">
        <v>54.83</v>
      </c>
    </row>
    <row r="557" spans="1:6" ht="30" customHeight="1">
      <c r="A557" s="480">
        <v>94305</v>
      </c>
      <c r="B557" s="481" t="s">
        <v>1056</v>
      </c>
      <c r="C557" s="482" t="s">
        <v>702</v>
      </c>
      <c r="D557" s="483">
        <v>46.77</v>
      </c>
      <c r="E557" s="483">
        <v>4.34</v>
      </c>
      <c r="F557" s="483">
        <v>51.11</v>
      </c>
    </row>
    <row r="558" spans="1:6" ht="30" customHeight="1">
      <c r="A558" s="480">
        <v>94306</v>
      </c>
      <c r="B558" s="481" t="s">
        <v>1057</v>
      </c>
      <c r="C558" s="482" t="s">
        <v>702</v>
      </c>
      <c r="D558" s="483">
        <v>44.03</v>
      </c>
      <c r="E558" s="483">
        <v>2.38</v>
      </c>
      <c r="F558" s="483">
        <v>46.41</v>
      </c>
    </row>
    <row r="559" spans="1:6" ht="30" customHeight="1">
      <c r="A559" s="480">
        <v>94307</v>
      </c>
      <c r="B559" s="481" t="s">
        <v>1058</v>
      </c>
      <c r="C559" s="482" t="s">
        <v>702</v>
      </c>
      <c r="D559" s="483">
        <v>44.68</v>
      </c>
      <c r="E559" s="483">
        <v>2.8</v>
      </c>
      <c r="F559" s="483">
        <v>47.48</v>
      </c>
    </row>
    <row r="560" spans="1:6" ht="30" customHeight="1">
      <c r="A560" s="480">
        <v>94308</v>
      </c>
      <c r="B560" s="481" t="s">
        <v>1059</v>
      </c>
      <c r="C560" s="482" t="s">
        <v>702</v>
      </c>
      <c r="D560" s="483">
        <v>42.77</v>
      </c>
      <c r="E560" s="483">
        <v>1.8</v>
      </c>
      <c r="F560" s="483">
        <v>44.57</v>
      </c>
    </row>
    <row r="561" spans="1:6" ht="30" customHeight="1">
      <c r="A561" s="480">
        <v>94309</v>
      </c>
      <c r="B561" s="481" t="s">
        <v>1060</v>
      </c>
      <c r="C561" s="482" t="s">
        <v>702</v>
      </c>
      <c r="D561" s="483">
        <v>43.7</v>
      </c>
      <c r="E561" s="483">
        <v>2.2000000000000002</v>
      </c>
      <c r="F561" s="483">
        <v>45.9</v>
      </c>
    </row>
    <row r="562" spans="1:6" ht="30" customHeight="1">
      <c r="A562" s="475">
        <v>94310</v>
      </c>
      <c r="B562" s="479" t="s">
        <v>1061</v>
      </c>
      <c r="C562" s="477" t="s">
        <v>702</v>
      </c>
      <c r="D562" s="478">
        <v>42.12</v>
      </c>
      <c r="E562" s="478">
        <v>1.53</v>
      </c>
      <c r="F562" s="478">
        <v>43.65</v>
      </c>
    </row>
    <row r="563" spans="1:6" ht="30" customHeight="1">
      <c r="A563" s="480">
        <v>94315</v>
      </c>
      <c r="B563" s="481" t="s">
        <v>1062</v>
      </c>
      <c r="C563" s="482" t="s">
        <v>702</v>
      </c>
      <c r="D563" s="483">
        <v>48.64</v>
      </c>
      <c r="E563" s="483">
        <v>12.59</v>
      </c>
      <c r="F563" s="483">
        <v>61.23</v>
      </c>
    </row>
    <row r="564" spans="1:6" ht="30" customHeight="1">
      <c r="A564" s="480">
        <v>94316</v>
      </c>
      <c r="B564" s="481" t="s">
        <v>1063</v>
      </c>
      <c r="C564" s="482" t="s">
        <v>702</v>
      </c>
      <c r="D564" s="483">
        <v>44.79</v>
      </c>
      <c r="E564" s="483">
        <v>8.07</v>
      </c>
      <c r="F564" s="483">
        <v>52.86</v>
      </c>
    </row>
    <row r="565" spans="1:6" ht="30" customHeight="1">
      <c r="A565" s="480">
        <v>94317</v>
      </c>
      <c r="B565" s="481" t="s">
        <v>1064</v>
      </c>
      <c r="C565" s="482" t="s">
        <v>702</v>
      </c>
      <c r="D565" s="483">
        <v>43.1</v>
      </c>
      <c r="E565" s="483">
        <v>6.06</v>
      </c>
      <c r="F565" s="483">
        <v>49.16</v>
      </c>
    </row>
    <row r="566" spans="1:6" ht="30" customHeight="1">
      <c r="A566" s="480">
        <v>94318</v>
      </c>
      <c r="B566" s="481" t="s">
        <v>1065</v>
      </c>
      <c r="C566" s="482" t="s">
        <v>702</v>
      </c>
      <c r="D566" s="483">
        <v>40.93</v>
      </c>
      <c r="E566" s="483">
        <v>3.47</v>
      </c>
      <c r="F566" s="483">
        <v>44.4</v>
      </c>
    </row>
    <row r="567" spans="1:6" ht="30" customHeight="1">
      <c r="A567" s="480">
        <v>94319</v>
      </c>
      <c r="B567" s="481" t="s">
        <v>1066</v>
      </c>
      <c r="C567" s="482" t="s">
        <v>702</v>
      </c>
      <c r="D567" s="483">
        <v>46.33</v>
      </c>
      <c r="E567" s="483">
        <v>18.850000000000001</v>
      </c>
      <c r="F567" s="483">
        <v>65.180000000000007</v>
      </c>
    </row>
    <row r="568" spans="1:6" ht="30" customHeight="1">
      <c r="A568" s="480">
        <v>94327</v>
      </c>
      <c r="B568" s="481" t="s">
        <v>1067</v>
      </c>
      <c r="C568" s="482" t="s">
        <v>702</v>
      </c>
      <c r="D568" s="483">
        <v>61.81</v>
      </c>
      <c r="E568" s="483">
        <v>5.88</v>
      </c>
      <c r="F568" s="483">
        <v>67.69</v>
      </c>
    </row>
    <row r="569" spans="1:6" ht="30" customHeight="1">
      <c r="A569" s="475">
        <v>94328</v>
      </c>
      <c r="B569" s="479" t="s">
        <v>1068</v>
      </c>
      <c r="C569" s="477" t="s">
        <v>702</v>
      </c>
      <c r="D569" s="478">
        <v>59.63</v>
      </c>
      <c r="E569" s="478">
        <v>4.34</v>
      </c>
      <c r="F569" s="478">
        <v>63.97</v>
      </c>
    </row>
    <row r="570" spans="1:6" ht="30" customHeight="1">
      <c r="A570" s="480">
        <v>94329</v>
      </c>
      <c r="B570" s="481" t="s">
        <v>1069</v>
      </c>
      <c r="C570" s="482" t="s">
        <v>702</v>
      </c>
      <c r="D570" s="483">
        <v>56.89</v>
      </c>
      <c r="E570" s="483">
        <v>2.38</v>
      </c>
      <c r="F570" s="483">
        <v>59.27</v>
      </c>
    </row>
    <row r="571" spans="1:6" ht="30" customHeight="1">
      <c r="A571" s="480">
        <v>94330</v>
      </c>
      <c r="B571" s="481" t="s">
        <v>1070</v>
      </c>
      <c r="C571" s="482" t="s">
        <v>702</v>
      </c>
      <c r="D571" s="483">
        <v>57.54</v>
      </c>
      <c r="E571" s="483">
        <v>2.8</v>
      </c>
      <c r="F571" s="483">
        <v>60.34</v>
      </c>
    </row>
    <row r="572" spans="1:6" ht="30" customHeight="1">
      <c r="A572" s="480">
        <v>94331</v>
      </c>
      <c r="B572" s="481" t="s">
        <v>1071</v>
      </c>
      <c r="C572" s="482" t="s">
        <v>702</v>
      </c>
      <c r="D572" s="483">
        <v>55.64</v>
      </c>
      <c r="E572" s="483">
        <v>1.79</v>
      </c>
      <c r="F572" s="483">
        <v>57.43</v>
      </c>
    </row>
    <row r="573" spans="1:6" ht="30" customHeight="1">
      <c r="A573" s="480">
        <v>94332</v>
      </c>
      <c r="B573" s="481" t="s">
        <v>1072</v>
      </c>
      <c r="C573" s="482" t="s">
        <v>702</v>
      </c>
      <c r="D573" s="483">
        <v>56.56</v>
      </c>
      <c r="E573" s="483">
        <v>2.2000000000000002</v>
      </c>
      <c r="F573" s="483">
        <v>58.76</v>
      </c>
    </row>
    <row r="574" spans="1:6" ht="30" customHeight="1">
      <c r="A574" s="480">
        <v>94333</v>
      </c>
      <c r="B574" s="481" t="s">
        <v>1073</v>
      </c>
      <c r="C574" s="482" t="s">
        <v>702</v>
      </c>
      <c r="D574" s="483">
        <v>54.99</v>
      </c>
      <c r="E574" s="483">
        <v>1.52</v>
      </c>
      <c r="F574" s="483">
        <v>56.51</v>
      </c>
    </row>
    <row r="575" spans="1:6" ht="45">
      <c r="A575" s="480">
        <v>94338</v>
      </c>
      <c r="B575" s="481" t="s">
        <v>1074</v>
      </c>
      <c r="C575" s="482" t="s">
        <v>702</v>
      </c>
      <c r="D575" s="483">
        <v>61.51</v>
      </c>
      <c r="E575" s="483">
        <v>12.58</v>
      </c>
      <c r="F575" s="483">
        <v>74.09</v>
      </c>
    </row>
    <row r="576" spans="1:6" ht="15" customHeight="1">
      <c r="A576" s="475">
        <v>94339</v>
      </c>
      <c r="B576" s="479" t="s">
        <v>1075</v>
      </c>
      <c r="C576" s="477" t="s">
        <v>702</v>
      </c>
      <c r="D576" s="478">
        <v>57.66</v>
      </c>
      <c r="E576" s="478">
        <v>8.06</v>
      </c>
      <c r="F576" s="478">
        <v>65.72</v>
      </c>
    </row>
    <row r="577" spans="1:6" ht="15" customHeight="1">
      <c r="A577" s="480">
        <v>94340</v>
      </c>
      <c r="B577" s="481" t="s">
        <v>1076</v>
      </c>
      <c r="C577" s="482" t="s">
        <v>702</v>
      </c>
      <c r="D577" s="483">
        <v>55.96</v>
      </c>
      <c r="E577" s="483">
        <v>6.06</v>
      </c>
      <c r="F577" s="483">
        <v>62.02</v>
      </c>
    </row>
    <row r="578" spans="1:6" ht="15" customHeight="1">
      <c r="A578" s="475">
        <v>94341</v>
      </c>
      <c r="B578" s="479" t="s">
        <v>1077</v>
      </c>
      <c r="C578" s="477" t="s">
        <v>702</v>
      </c>
      <c r="D578" s="478">
        <v>53.8</v>
      </c>
      <c r="E578" s="478">
        <v>3.46</v>
      </c>
      <c r="F578" s="478">
        <v>57.26</v>
      </c>
    </row>
    <row r="579" spans="1:6" ht="15" customHeight="1">
      <c r="A579" s="480">
        <v>94342</v>
      </c>
      <c r="B579" s="481" t="s">
        <v>1078</v>
      </c>
      <c r="C579" s="482" t="s">
        <v>702</v>
      </c>
      <c r="D579" s="483">
        <v>59.2</v>
      </c>
      <c r="E579" s="483">
        <v>18.84</v>
      </c>
      <c r="F579" s="483">
        <v>78.040000000000006</v>
      </c>
    </row>
    <row r="580" spans="1:6" ht="15" customHeight="1">
      <c r="A580" s="480">
        <v>96385</v>
      </c>
      <c r="B580" s="481" t="s">
        <v>4463</v>
      </c>
      <c r="C580" s="482" t="s">
        <v>702</v>
      </c>
      <c r="D580" s="483">
        <v>7.53</v>
      </c>
      <c r="E580" s="483">
        <v>2.56</v>
      </c>
      <c r="F580" s="483">
        <v>10.09</v>
      </c>
    </row>
    <row r="581" spans="1:6" ht="15" customHeight="1">
      <c r="A581" s="480">
        <v>96386</v>
      </c>
      <c r="B581" s="481" t="s">
        <v>4464</v>
      </c>
      <c r="C581" s="482" t="s">
        <v>702</v>
      </c>
      <c r="D581" s="483">
        <v>5.86</v>
      </c>
      <c r="E581" s="483">
        <v>1.46</v>
      </c>
      <c r="F581" s="483">
        <v>7.32</v>
      </c>
    </row>
    <row r="582" spans="1:6" ht="15" customHeight="1">
      <c r="A582" s="480"/>
      <c r="B582" s="481" t="s">
        <v>1079</v>
      </c>
      <c r="C582" s="482"/>
      <c r="D582" s="483"/>
      <c r="E582" s="483"/>
      <c r="F582" s="483"/>
    </row>
    <row r="583" spans="1:6" ht="15" customHeight="1">
      <c r="A583" s="480">
        <v>93360</v>
      </c>
      <c r="B583" s="481" t="s">
        <v>1080</v>
      </c>
      <c r="C583" s="482" t="s">
        <v>702</v>
      </c>
      <c r="D583" s="483">
        <v>14.91</v>
      </c>
      <c r="E583" s="483">
        <v>6.21</v>
      </c>
      <c r="F583" s="483">
        <v>21.12</v>
      </c>
    </row>
    <row r="584" spans="1:6" ht="15" customHeight="1">
      <c r="A584" s="480">
        <v>93361</v>
      </c>
      <c r="B584" s="481" t="s">
        <v>1081</v>
      </c>
      <c r="C584" s="482" t="s">
        <v>702</v>
      </c>
      <c r="D584" s="483">
        <v>12.84</v>
      </c>
      <c r="E584" s="483">
        <v>4.66</v>
      </c>
      <c r="F584" s="483">
        <v>17.5</v>
      </c>
    </row>
    <row r="585" spans="1:6" ht="45">
      <c r="A585" s="480">
        <v>93362</v>
      </c>
      <c r="B585" s="481" t="s">
        <v>1082</v>
      </c>
      <c r="C585" s="482" t="s">
        <v>702</v>
      </c>
      <c r="D585" s="483">
        <v>10</v>
      </c>
      <c r="E585" s="483">
        <v>2.69</v>
      </c>
      <c r="F585" s="483">
        <v>12.69</v>
      </c>
    </row>
    <row r="586" spans="1:6" ht="15" customHeight="1">
      <c r="A586" s="480">
        <v>93363</v>
      </c>
      <c r="B586" s="481" t="s">
        <v>1083</v>
      </c>
      <c r="C586" s="482" t="s">
        <v>702</v>
      </c>
      <c r="D586" s="483">
        <v>10.65</v>
      </c>
      <c r="E586" s="483">
        <v>3.1</v>
      </c>
      <c r="F586" s="483">
        <v>13.75</v>
      </c>
    </row>
    <row r="587" spans="1:6" ht="15" customHeight="1">
      <c r="A587" s="480">
        <v>93364</v>
      </c>
      <c r="B587" s="481" t="s">
        <v>1084</v>
      </c>
      <c r="C587" s="482" t="s">
        <v>702</v>
      </c>
      <c r="D587" s="483">
        <v>8.74</v>
      </c>
      <c r="E587" s="483">
        <v>2.1</v>
      </c>
      <c r="F587" s="483">
        <v>10.84</v>
      </c>
    </row>
    <row r="588" spans="1:6" ht="15" customHeight="1">
      <c r="A588" s="480">
        <v>93365</v>
      </c>
      <c r="B588" s="481" t="s">
        <v>1085</v>
      </c>
      <c r="C588" s="482" t="s">
        <v>702</v>
      </c>
      <c r="D588" s="483">
        <v>9.6</v>
      </c>
      <c r="E588" s="483">
        <v>2.48</v>
      </c>
      <c r="F588" s="483">
        <v>12.08</v>
      </c>
    </row>
    <row r="589" spans="1:6" ht="15" customHeight="1">
      <c r="A589" s="480">
        <v>93366</v>
      </c>
      <c r="B589" s="481" t="s">
        <v>1086</v>
      </c>
      <c r="C589" s="482" t="s">
        <v>702</v>
      </c>
      <c r="D589" s="483">
        <v>8.1</v>
      </c>
      <c r="E589" s="483">
        <v>1.84</v>
      </c>
      <c r="F589" s="483">
        <v>9.94</v>
      </c>
    </row>
    <row r="590" spans="1:6" ht="15" customHeight="1">
      <c r="A590" s="480">
        <v>93367</v>
      </c>
      <c r="B590" s="481" t="s">
        <v>1087</v>
      </c>
      <c r="C590" s="482" t="s">
        <v>702</v>
      </c>
      <c r="D590" s="483">
        <v>13.77</v>
      </c>
      <c r="E590" s="483">
        <v>5.94</v>
      </c>
      <c r="F590" s="483">
        <v>19.71</v>
      </c>
    </row>
    <row r="591" spans="1:6" ht="15" customHeight="1">
      <c r="A591" s="480">
        <v>93368</v>
      </c>
      <c r="B591" s="481" t="s">
        <v>1088</v>
      </c>
      <c r="C591" s="482" t="s">
        <v>702</v>
      </c>
      <c r="D591" s="483">
        <v>11.59</v>
      </c>
      <c r="E591" s="483">
        <v>4.41</v>
      </c>
      <c r="F591" s="483">
        <v>16</v>
      </c>
    </row>
    <row r="592" spans="1:6" ht="15" customHeight="1">
      <c r="A592" s="480">
        <v>93369</v>
      </c>
      <c r="B592" s="481" t="s">
        <v>1089</v>
      </c>
      <c r="C592" s="482" t="s">
        <v>702</v>
      </c>
      <c r="D592" s="483">
        <v>8.8699999999999992</v>
      </c>
      <c r="E592" s="483">
        <v>2.4300000000000002</v>
      </c>
      <c r="F592" s="483">
        <v>11.3</v>
      </c>
    </row>
    <row r="593" spans="1:6" ht="15" customHeight="1">
      <c r="A593" s="480">
        <v>93370</v>
      </c>
      <c r="B593" s="481" t="s">
        <v>1090</v>
      </c>
      <c r="C593" s="482" t="s">
        <v>702</v>
      </c>
      <c r="D593" s="483">
        <v>9.52</v>
      </c>
      <c r="E593" s="483">
        <v>2.85</v>
      </c>
      <c r="F593" s="483">
        <v>12.37</v>
      </c>
    </row>
    <row r="594" spans="1:6" ht="60">
      <c r="A594" s="480">
        <v>93371</v>
      </c>
      <c r="B594" s="481" t="s">
        <v>1091</v>
      </c>
      <c r="C594" s="482" t="s">
        <v>702</v>
      </c>
      <c r="D594" s="483">
        <v>7.62</v>
      </c>
      <c r="E594" s="483">
        <v>1.84</v>
      </c>
      <c r="F594" s="483">
        <v>9.4600000000000009</v>
      </c>
    </row>
    <row r="595" spans="1:6" ht="15" customHeight="1">
      <c r="A595" s="480">
        <v>93372</v>
      </c>
      <c r="B595" s="481" t="s">
        <v>1092</v>
      </c>
      <c r="C595" s="482" t="s">
        <v>702</v>
      </c>
      <c r="D595" s="483">
        <v>8.5500000000000007</v>
      </c>
      <c r="E595" s="483">
        <v>2.2400000000000002</v>
      </c>
      <c r="F595" s="483">
        <v>10.79</v>
      </c>
    </row>
    <row r="596" spans="1:6" ht="15" customHeight="1">
      <c r="A596" s="480">
        <v>93373</v>
      </c>
      <c r="B596" s="481" t="s">
        <v>1093</v>
      </c>
      <c r="C596" s="482" t="s">
        <v>702</v>
      </c>
      <c r="D596" s="483">
        <v>6.99</v>
      </c>
      <c r="E596" s="483">
        <v>1.57</v>
      </c>
      <c r="F596" s="483">
        <v>8.56</v>
      </c>
    </row>
    <row r="597" spans="1:6" ht="15" customHeight="1">
      <c r="A597" s="480">
        <v>93374</v>
      </c>
      <c r="B597" s="481" t="s">
        <v>1094</v>
      </c>
      <c r="C597" s="482" t="s">
        <v>702</v>
      </c>
      <c r="D597" s="483">
        <v>13.13</v>
      </c>
      <c r="E597" s="483">
        <v>10.57</v>
      </c>
      <c r="F597" s="483">
        <v>23.7</v>
      </c>
    </row>
    <row r="598" spans="1:6" ht="15" customHeight="1">
      <c r="A598" s="480">
        <v>93375</v>
      </c>
      <c r="B598" s="481" t="s">
        <v>1095</v>
      </c>
      <c r="C598" s="482" t="s">
        <v>702</v>
      </c>
      <c r="D598" s="483">
        <v>10.17</v>
      </c>
      <c r="E598" s="483">
        <v>8.1</v>
      </c>
      <c r="F598" s="483">
        <v>18.27</v>
      </c>
    </row>
    <row r="599" spans="1:6" ht="15" customHeight="1">
      <c r="A599" s="480">
        <v>93376</v>
      </c>
      <c r="B599" s="481" t="s">
        <v>1096</v>
      </c>
      <c r="C599" s="482" t="s">
        <v>702</v>
      </c>
      <c r="D599" s="483">
        <v>8.5</v>
      </c>
      <c r="E599" s="483">
        <v>6.41</v>
      </c>
      <c r="F599" s="483">
        <v>14.91</v>
      </c>
    </row>
    <row r="600" spans="1:6" ht="30" customHeight="1">
      <c r="A600" s="480">
        <v>93377</v>
      </c>
      <c r="B600" s="481" t="s">
        <v>1097</v>
      </c>
      <c r="C600" s="482" t="s">
        <v>702</v>
      </c>
      <c r="D600" s="483">
        <v>6.17</v>
      </c>
      <c r="E600" s="483">
        <v>3.73</v>
      </c>
      <c r="F600" s="483">
        <v>9.9</v>
      </c>
    </row>
    <row r="601" spans="1:6" ht="30" customHeight="1">
      <c r="A601" s="480">
        <v>93378</v>
      </c>
      <c r="B601" s="481" t="s">
        <v>1098</v>
      </c>
      <c r="C601" s="482" t="s">
        <v>702</v>
      </c>
      <c r="D601" s="483">
        <v>12.07</v>
      </c>
      <c r="E601" s="483">
        <v>10.18</v>
      </c>
      <c r="F601" s="483">
        <v>22.25</v>
      </c>
    </row>
    <row r="602" spans="1:6" ht="30" customHeight="1">
      <c r="A602" s="480">
        <v>93379</v>
      </c>
      <c r="B602" s="481" t="s">
        <v>1099</v>
      </c>
      <c r="C602" s="482" t="s">
        <v>702</v>
      </c>
      <c r="D602" s="483">
        <v>9.34</v>
      </c>
      <c r="E602" s="483">
        <v>7.8</v>
      </c>
      <c r="F602" s="483">
        <v>17.14</v>
      </c>
    </row>
    <row r="603" spans="1:6" ht="30" customHeight="1">
      <c r="A603" s="480">
        <v>93380</v>
      </c>
      <c r="B603" s="481" t="s">
        <v>1100</v>
      </c>
      <c r="C603" s="482" t="s">
        <v>702</v>
      </c>
      <c r="D603" s="483">
        <v>7.87</v>
      </c>
      <c r="E603" s="483">
        <v>6.16</v>
      </c>
      <c r="F603" s="483">
        <v>14.03</v>
      </c>
    </row>
    <row r="604" spans="1:6" ht="30" customHeight="1">
      <c r="A604" s="480">
        <v>93381</v>
      </c>
      <c r="B604" s="481" t="s">
        <v>1101</v>
      </c>
      <c r="C604" s="482" t="s">
        <v>702</v>
      </c>
      <c r="D604" s="483">
        <v>5.71</v>
      </c>
      <c r="E604" s="483">
        <v>3.58</v>
      </c>
      <c r="F604" s="483">
        <v>9.2899999999999991</v>
      </c>
    </row>
    <row r="605" spans="1:6" ht="30" customHeight="1">
      <c r="A605" s="475">
        <v>96995</v>
      </c>
      <c r="B605" s="479" t="s">
        <v>1102</v>
      </c>
      <c r="C605" s="477" t="s">
        <v>702</v>
      </c>
      <c r="D605" s="478">
        <v>15.62</v>
      </c>
      <c r="E605" s="478">
        <v>31.82</v>
      </c>
      <c r="F605" s="478">
        <v>47.44</v>
      </c>
    </row>
    <row r="606" spans="1:6" ht="30" customHeight="1">
      <c r="A606" s="480">
        <v>93382</v>
      </c>
      <c r="B606" s="481" t="s">
        <v>1103</v>
      </c>
      <c r="C606" s="482" t="s">
        <v>702</v>
      </c>
      <c r="D606" s="483">
        <v>11.11</v>
      </c>
      <c r="E606" s="483">
        <v>18.96</v>
      </c>
      <c r="F606" s="483">
        <v>30.07</v>
      </c>
    </row>
    <row r="607" spans="1:6" ht="30" customHeight="1">
      <c r="A607" s="480"/>
      <c r="B607" s="481" t="s">
        <v>12008</v>
      </c>
      <c r="C607" s="482"/>
      <c r="D607" s="483"/>
      <c r="E607" s="483"/>
      <c r="F607" s="483"/>
    </row>
    <row r="608" spans="1:6" ht="30">
      <c r="A608" s="480">
        <v>101617</v>
      </c>
      <c r="B608" s="481" t="s">
        <v>4467</v>
      </c>
      <c r="C608" s="482" t="s">
        <v>704</v>
      </c>
      <c r="D608" s="483">
        <v>0.81</v>
      </c>
      <c r="E608" s="483">
        <v>2.06</v>
      </c>
      <c r="F608" s="483">
        <v>2.87</v>
      </c>
    </row>
    <row r="609" spans="1:6" ht="15" customHeight="1">
      <c r="A609" s="480">
        <v>101620</v>
      </c>
      <c r="B609" s="481" t="s">
        <v>4470</v>
      </c>
      <c r="C609" s="482" t="s">
        <v>702</v>
      </c>
      <c r="D609" s="483">
        <v>111.92</v>
      </c>
      <c r="E609" s="483">
        <v>64.489999999999995</v>
      </c>
      <c r="F609" s="483">
        <v>176.41</v>
      </c>
    </row>
    <row r="610" spans="1:6" ht="15" customHeight="1">
      <c r="A610" s="480">
        <v>101625</v>
      </c>
      <c r="B610" s="481" t="s">
        <v>4475</v>
      </c>
      <c r="C610" s="482" t="s">
        <v>702</v>
      </c>
      <c r="D610" s="483">
        <v>109.28</v>
      </c>
      <c r="E610" s="483">
        <v>25.43</v>
      </c>
      <c r="F610" s="483">
        <v>134.71</v>
      </c>
    </row>
    <row r="611" spans="1:6" ht="15" customHeight="1">
      <c r="A611" s="480">
        <v>101621</v>
      </c>
      <c r="B611" s="481" t="s">
        <v>4471</v>
      </c>
      <c r="C611" s="482" t="s">
        <v>702</v>
      </c>
      <c r="D611" s="483">
        <v>104</v>
      </c>
      <c r="E611" s="483">
        <v>82.75</v>
      </c>
      <c r="F611" s="483">
        <v>186.75</v>
      </c>
    </row>
    <row r="612" spans="1:6" ht="15" customHeight="1">
      <c r="A612" s="480">
        <v>101624</v>
      </c>
      <c r="B612" s="481" t="s">
        <v>4474</v>
      </c>
      <c r="C612" s="482" t="s">
        <v>702</v>
      </c>
      <c r="D612" s="483">
        <v>100.63</v>
      </c>
      <c r="E612" s="483">
        <v>32.39</v>
      </c>
      <c r="F612" s="483">
        <v>133.02000000000001</v>
      </c>
    </row>
    <row r="613" spans="1:6" ht="15" customHeight="1">
      <c r="A613" s="480">
        <v>101616</v>
      </c>
      <c r="B613" s="481" t="s">
        <v>4466</v>
      </c>
      <c r="C613" s="482" t="s">
        <v>704</v>
      </c>
      <c r="D613" s="483">
        <v>1.68</v>
      </c>
      <c r="E613" s="483">
        <v>4.13</v>
      </c>
      <c r="F613" s="483">
        <v>5.81</v>
      </c>
    </row>
    <row r="614" spans="1:6" ht="15" customHeight="1">
      <c r="A614" s="480">
        <v>101618</v>
      </c>
      <c r="B614" s="481" t="s">
        <v>4468</v>
      </c>
      <c r="C614" s="482" t="s">
        <v>702</v>
      </c>
      <c r="D614" s="483">
        <v>118.99</v>
      </c>
      <c r="E614" s="483">
        <v>80.8</v>
      </c>
      <c r="F614" s="483">
        <v>199.79</v>
      </c>
    </row>
    <row r="615" spans="1:6" ht="30" customHeight="1">
      <c r="A615" s="480">
        <v>101622</v>
      </c>
      <c r="B615" s="481" t="s">
        <v>4472</v>
      </c>
      <c r="C615" s="482" t="s">
        <v>702</v>
      </c>
      <c r="D615" s="483">
        <v>126.57</v>
      </c>
      <c r="E615" s="483">
        <v>43.41</v>
      </c>
      <c r="F615" s="483">
        <v>169.98</v>
      </c>
    </row>
    <row r="616" spans="1:6" ht="15" customHeight="1">
      <c r="A616" s="480">
        <v>101619</v>
      </c>
      <c r="B616" s="481" t="s">
        <v>4469</v>
      </c>
      <c r="C616" s="482" t="s">
        <v>702</v>
      </c>
      <c r="D616" s="483">
        <v>111.06</v>
      </c>
      <c r="E616" s="483">
        <v>99.07</v>
      </c>
      <c r="F616" s="483">
        <v>210.13</v>
      </c>
    </row>
    <row r="617" spans="1:6" ht="15" customHeight="1">
      <c r="A617" s="480">
        <v>101623</v>
      </c>
      <c r="B617" s="481" t="s">
        <v>4473</v>
      </c>
      <c r="C617" s="482" t="s">
        <v>702</v>
      </c>
      <c r="D617" s="483">
        <v>120.45</v>
      </c>
      <c r="E617" s="483">
        <v>52.94</v>
      </c>
      <c r="F617" s="483">
        <v>173.39</v>
      </c>
    </row>
    <row r="618" spans="1:6" ht="15" customHeight="1">
      <c r="A618" s="480"/>
      <c r="B618" s="481" t="s">
        <v>1104</v>
      </c>
      <c r="C618" s="482"/>
      <c r="D618" s="483"/>
      <c r="E618" s="483"/>
      <c r="F618" s="483"/>
    </row>
    <row r="619" spans="1:6" ht="15" customHeight="1">
      <c r="A619" s="480">
        <v>100574</v>
      </c>
      <c r="B619" s="481" t="s">
        <v>4465</v>
      </c>
      <c r="C619" s="482" t="s">
        <v>702</v>
      </c>
      <c r="D619" s="483">
        <v>0.97</v>
      </c>
      <c r="E619" s="483">
        <v>0.31</v>
      </c>
      <c r="F619" s="483">
        <v>1.28</v>
      </c>
    </row>
    <row r="620" spans="1:6" ht="15" customHeight="1">
      <c r="A620" s="480"/>
      <c r="B620" s="481" t="s">
        <v>1105</v>
      </c>
      <c r="C620" s="482"/>
      <c r="D620" s="483"/>
      <c r="E620" s="483"/>
      <c r="F620" s="483"/>
    </row>
    <row r="621" spans="1:6" ht="15" customHeight="1">
      <c r="A621" s="480"/>
      <c r="B621" s="481" t="s">
        <v>12009</v>
      </c>
      <c r="C621" s="482"/>
      <c r="D621" s="483"/>
      <c r="E621" s="483"/>
      <c r="F621" s="483"/>
    </row>
    <row r="622" spans="1:6" ht="15" customHeight="1">
      <c r="A622" s="480">
        <v>100575</v>
      </c>
      <c r="B622" s="481" t="s">
        <v>4476</v>
      </c>
      <c r="C622" s="482" t="s">
        <v>704</v>
      </c>
      <c r="D622" s="483">
        <v>7.0000000000000007E-2</v>
      </c>
      <c r="E622" s="483">
        <v>0.04</v>
      </c>
      <c r="F622" s="483">
        <v>0.11</v>
      </c>
    </row>
    <row r="623" spans="1:6" ht="15" customHeight="1">
      <c r="A623" s="480">
        <v>100576</v>
      </c>
      <c r="B623" s="481" t="s">
        <v>6405</v>
      </c>
      <c r="C623" s="482" t="s">
        <v>704</v>
      </c>
      <c r="D623" s="483">
        <v>1.53</v>
      </c>
      <c r="E623" s="483">
        <v>0.63</v>
      </c>
      <c r="F623" s="483">
        <v>2.16</v>
      </c>
    </row>
    <row r="624" spans="1:6" ht="15" customHeight="1">
      <c r="A624" s="480">
        <v>100577</v>
      </c>
      <c r="B624" s="481" t="s">
        <v>6406</v>
      </c>
      <c r="C624" s="482" t="s">
        <v>704</v>
      </c>
      <c r="D624" s="483">
        <v>0.82</v>
      </c>
      <c r="E624" s="483">
        <v>0.2</v>
      </c>
      <c r="F624" s="483">
        <v>1.02</v>
      </c>
    </row>
    <row r="625" spans="1:6" ht="15" customHeight="1">
      <c r="A625" s="480">
        <v>97083</v>
      </c>
      <c r="B625" s="481" t="s">
        <v>12010</v>
      </c>
      <c r="C625" s="482" t="s">
        <v>704</v>
      </c>
      <c r="D625" s="483">
        <v>1.02</v>
      </c>
      <c r="E625" s="483">
        <v>2.08</v>
      </c>
      <c r="F625" s="483">
        <v>3.1</v>
      </c>
    </row>
    <row r="626" spans="1:6" ht="15" customHeight="1">
      <c r="A626" s="480">
        <v>97084</v>
      </c>
      <c r="B626" s="481" t="s">
        <v>12011</v>
      </c>
      <c r="C626" s="482" t="s">
        <v>704</v>
      </c>
      <c r="D626" s="483">
        <v>0.19</v>
      </c>
      <c r="E626" s="483">
        <v>0.45</v>
      </c>
      <c r="F626" s="483">
        <v>0.64</v>
      </c>
    </row>
    <row r="627" spans="1:6" ht="15" customHeight="1">
      <c r="A627" s="480"/>
      <c r="B627" s="481" t="s">
        <v>1106</v>
      </c>
      <c r="C627" s="482"/>
      <c r="D627" s="483"/>
      <c r="E627" s="483"/>
      <c r="F627" s="483"/>
    </row>
    <row r="628" spans="1:6">
      <c r="A628" s="480"/>
      <c r="B628" s="481" t="s">
        <v>12012</v>
      </c>
      <c r="C628" s="482"/>
      <c r="D628" s="483"/>
      <c r="E628" s="483"/>
      <c r="F628" s="483"/>
    </row>
    <row r="629" spans="1:6" ht="15" customHeight="1">
      <c r="A629" s="475"/>
      <c r="B629" s="479" t="s">
        <v>12013</v>
      </c>
      <c r="C629" s="477"/>
      <c r="D629" s="478"/>
      <c r="E629" s="478"/>
      <c r="F629" s="478"/>
    </row>
    <row r="630" spans="1:6" ht="15" customHeight="1">
      <c r="A630" s="480">
        <v>100940</v>
      </c>
      <c r="B630" s="481" t="s">
        <v>4540</v>
      </c>
      <c r="C630" s="482" t="s">
        <v>1107</v>
      </c>
      <c r="D630" s="483">
        <v>4.29</v>
      </c>
      <c r="E630" s="483">
        <v>0.28000000000000003</v>
      </c>
      <c r="F630" s="483">
        <v>4.57</v>
      </c>
    </row>
    <row r="631" spans="1:6" ht="15" customHeight="1">
      <c r="A631" s="475">
        <v>100944</v>
      </c>
      <c r="B631" s="479" t="s">
        <v>4541</v>
      </c>
      <c r="C631" s="477" t="s">
        <v>1108</v>
      </c>
      <c r="D631" s="478">
        <v>2.88</v>
      </c>
      <c r="E631" s="478">
        <v>0.18</v>
      </c>
      <c r="F631" s="478">
        <v>3.06</v>
      </c>
    </row>
    <row r="632" spans="1:6" ht="30">
      <c r="A632" s="480">
        <v>95427</v>
      </c>
      <c r="B632" s="481" t="s">
        <v>4542</v>
      </c>
      <c r="C632" s="482" t="s">
        <v>1107</v>
      </c>
      <c r="D632" s="483">
        <v>0.59</v>
      </c>
      <c r="E632" s="483">
        <v>0.03</v>
      </c>
      <c r="F632" s="483">
        <v>0.62</v>
      </c>
    </row>
    <row r="633" spans="1:6" ht="15" customHeight="1">
      <c r="A633" s="480">
        <v>95877</v>
      </c>
      <c r="B633" s="481" t="s">
        <v>4543</v>
      </c>
      <c r="C633" s="482" t="s">
        <v>1107</v>
      </c>
      <c r="D633" s="483">
        <v>1.43</v>
      </c>
      <c r="E633" s="483">
        <v>0.08</v>
      </c>
      <c r="F633" s="483">
        <v>1.51</v>
      </c>
    </row>
    <row r="634" spans="1:6" ht="30">
      <c r="A634" s="480">
        <v>95426</v>
      </c>
      <c r="B634" s="481" t="s">
        <v>4544</v>
      </c>
      <c r="C634" s="482" t="s">
        <v>1107</v>
      </c>
      <c r="D634" s="483">
        <v>1.54</v>
      </c>
      <c r="E634" s="483">
        <v>0.1</v>
      </c>
      <c r="F634" s="483">
        <v>1.64</v>
      </c>
    </row>
    <row r="635" spans="1:6" ht="15" customHeight="1">
      <c r="A635" s="480">
        <v>95425</v>
      </c>
      <c r="B635" s="481" t="s">
        <v>4545</v>
      </c>
      <c r="C635" s="482" t="s">
        <v>1107</v>
      </c>
      <c r="D635" s="483">
        <v>1.79</v>
      </c>
      <c r="E635" s="483">
        <v>0.11</v>
      </c>
      <c r="F635" s="483">
        <v>1.9</v>
      </c>
    </row>
    <row r="636" spans="1:6" ht="30">
      <c r="A636" s="480">
        <v>95430</v>
      </c>
      <c r="B636" s="481" t="s">
        <v>4546</v>
      </c>
      <c r="C636" s="482" t="s">
        <v>1108</v>
      </c>
      <c r="D636" s="483">
        <v>0.38</v>
      </c>
      <c r="E636" s="483">
        <v>0.01</v>
      </c>
      <c r="F636" s="483">
        <v>0.39</v>
      </c>
    </row>
    <row r="637" spans="1:6" ht="30" customHeight="1">
      <c r="A637" s="480">
        <v>95880</v>
      </c>
      <c r="B637" s="481" t="s">
        <v>4547</v>
      </c>
      <c r="C637" s="482" t="s">
        <v>1108</v>
      </c>
      <c r="D637" s="483">
        <v>0.96</v>
      </c>
      <c r="E637" s="483">
        <v>0.05</v>
      </c>
      <c r="F637" s="483">
        <v>1.01</v>
      </c>
    </row>
    <row r="638" spans="1:6" ht="30" customHeight="1">
      <c r="A638" s="480">
        <v>95429</v>
      </c>
      <c r="B638" s="481" t="s">
        <v>4548</v>
      </c>
      <c r="C638" s="482" t="s">
        <v>1108</v>
      </c>
      <c r="D638" s="483">
        <v>1.04</v>
      </c>
      <c r="E638" s="483">
        <v>7.0000000000000007E-2</v>
      </c>
      <c r="F638" s="483">
        <v>1.1100000000000001</v>
      </c>
    </row>
    <row r="639" spans="1:6" ht="30">
      <c r="A639" s="480">
        <v>95428</v>
      </c>
      <c r="B639" s="481" t="s">
        <v>4549</v>
      </c>
      <c r="C639" s="482" t="s">
        <v>1108</v>
      </c>
      <c r="D639" s="483">
        <v>1.21</v>
      </c>
      <c r="E639" s="483">
        <v>7.0000000000000007E-2</v>
      </c>
      <c r="F639" s="483">
        <v>1.28</v>
      </c>
    </row>
    <row r="640" spans="1:6" ht="15" customHeight="1">
      <c r="A640" s="480"/>
      <c r="B640" s="481" t="s">
        <v>12014</v>
      </c>
      <c r="C640" s="482"/>
      <c r="D640" s="483"/>
      <c r="E640" s="483"/>
      <c r="F640" s="483"/>
    </row>
    <row r="641" spans="1:6" ht="30">
      <c r="A641" s="480">
        <v>100943</v>
      </c>
      <c r="B641" s="481" t="s">
        <v>4551</v>
      </c>
      <c r="C641" s="482" t="s">
        <v>1108</v>
      </c>
      <c r="D641" s="483">
        <v>3.28</v>
      </c>
      <c r="E641" s="483">
        <v>0.24</v>
      </c>
      <c r="F641" s="483">
        <v>3.52</v>
      </c>
    </row>
    <row r="642" spans="1:6" ht="15" customHeight="1">
      <c r="A642" s="480">
        <v>100939</v>
      </c>
      <c r="B642" s="481" t="s">
        <v>4550</v>
      </c>
      <c r="C642" s="482" t="s">
        <v>1107</v>
      </c>
      <c r="D642" s="483">
        <v>4.93</v>
      </c>
      <c r="E642" s="483">
        <v>0.37</v>
      </c>
      <c r="F642" s="483">
        <v>5.3</v>
      </c>
    </row>
    <row r="643" spans="1:6" ht="30">
      <c r="A643" s="480">
        <v>93593</v>
      </c>
      <c r="B643" s="481" t="s">
        <v>4552</v>
      </c>
      <c r="C643" s="482" t="s">
        <v>1107</v>
      </c>
      <c r="D643" s="483">
        <v>0.66</v>
      </c>
      <c r="E643" s="483">
        <v>0.04</v>
      </c>
      <c r="F643" s="483">
        <v>0.7</v>
      </c>
    </row>
    <row r="644" spans="1:6" ht="15" customHeight="1">
      <c r="A644" s="475">
        <v>95876</v>
      </c>
      <c r="B644" s="479" t="s">
        <v>4553</v>
      </c>
      <c r="C644" s="477" t="s">
        <v>1107</v>
      </c>
      <c r="D644" s="478">
        <v>1.63</v>
      </c>
      <c r="E644" s="478">
        <v>0.11</v>
      </c>
      <c r="F644" s="478">
        <v>1.74</v>
      </c>
    </row>
    <row r="645" spans="1:6" ht="30">
      <c r="A645" s="475">
        <v>93592</v>
      </c>
      <c r="B645" s="479" t="s">
        <v>4554</v>
      </c>
      <c r="C645" s="477" t="s">
        <v>1107</v>
      </c>
      <c r="D645" s="478">
        <v>1.79</v>
      </c>
      <c r="E645" s="478">
        <v>0.13</v>
      </c>
      <c r="F645" s="478">
        <v>1.92</v>
      </c>
    </row>
    <row r="646" spans="1:6" ht="30">
      <c r="A646" s="480">
        <v>93591</v>
      </c>
      <c r="B646" s="481" t="s">
        <v>4555</v>
      </c>
      <c r="C646" s="482" t="s">
        <v>1107</v>
      </c>
      <c r="D646" s="483">
        <v>2.06</v>
      </c>
      <c r="E646" s="483">
        <v>0.15</v>
      </c>
      <c r="F646" s="483">
        <v>2.21</v>
      </c>
    </row>
    <row r="647" spans="1:6" ht="30" customHeight="1">
      <c r="A647" s="480">
        <v>93599</v>
      </c>
      <c r="B647" s="481" t="s">
        <v>4556</v>
      </c>
      <c r="C647" s="482" t="s">
        <v>1108</v>
      </c>
      <c r="D647" s="483">
        <v>0.44</v>
      </c>
      <c r="E647" s="483">
        <v>0.03</v>
      </c>
      <c r="F647" s="483">
        <v>0.47</v>
      </c>
    </row>
    <row r="648" spans="1:6" ht="30" customHeight="1">
      <c r="A648" s="475">
        <v>95879</v>
      </c>
      <c r="B648" s="476" t="s">
        <v>4557</v>
      </c>
      <c r="C648" s="477" t="s">
        <v>1108</v>
      </c>
      <c r="D648" s="478">
        <v>1.1000000000000001</v>
      </c>
      <c r="E648" s="478">
        <v>7.0000000000000007E-2</v>
      </c>
      <c r="F648" s="478">
        <v>1.17</v>
      </c>
    </row>
    <row r="649" spans="1:6" ht="30" customHeight="1">
      <c r="A649" s="480">
        <v>93598</v>
      </c>
      <c r="B649" s="481" t="s">
        <v>4558</v>
      </c>
      <c r="C649" s="482" t="s">
        <v>1108</v>
      </c>
      <c r="D649" s="483">
        <v>1.19</v>
      </c>
      <c r="E649" s="483">
        <v>0.08</v>
      </c>
      <c r="F649" s="483">
        <v>1.27</v>
      </c>
    </row>
    <row r="650" spans="1:6" ht="30" customHeight="1">
      <c r="A650" s="480">
        <v>93597</v>
      </c>
      <c r="B650" s="481" t="s">
        <v>4559</v>
      </c>
      <c r="C650" s="482" t="s">
        <v>1108</v>
      </c>
      <c r="D650" s="483">
        <v>1.37</v>
      </c>
      <c r="E650" s="483">
        <v>0.1</v>
      </c>
      <c r="F650" s="483">
        <v>1.47</v>
      </c>
    </row>
    <row r="651" spans="1:6" ht="30" customHeight="1">
      <c r="A651" s="480"/>
      <c r="B651" s="481" t="s">
        <v>12015</v>
      </c>
      <c r="C651" s="482"/>
      <c r="D651" s="483"/>
      <c r="E651" s="483"/>
      <c r="F651" s="483"/>
    </row>
    <row r="652" spans="1:6" ht="30" customHeight="1">
      <c r="A652" s="480">
        <v>100938</v>
      </c>
      <c r="B652" s="481" t="s">
        <v>4560</v>
      </c>
      <c r="C652" s="482" t="s">
        <v>1107</v>
      </c>
      <c r="D652" s="483">
        <v>4.47</v>
      </c>
      <c r="E652" s="483">
        <v>0.52</v>
      </c>
      <c r="F652" s="483">
        <v>4.99</v>
      </c>
    </row>
    <row r="653" spans="1:6" ht="15" customHeight="1">
      <c r="A653" s="480">
        <v>100942</v>
      </c>
      <c r="B653" s="481" t="s">
        <v>4561</v>
      </c>
      <c r="C653" s="482" t="s">
        <v>1108</v>
      </c>
      <c r="D653" s="483">
        <v>2.98</v>
      </c>
      <c r="E653" s="483">
        <v>0.35</v>
      </c>
      <c r="F653" s="483">
        <v>3.33</v>
      </c>
    </row>
    <row r="654" spans="1:6" ht="45" customHeight="1">
      <c r="A654" s="480">
        <v>93590</v>
      </c>
      <c r="B654" s="481" t="s">
        <v>4562</v>
      </c>
      <c r="C654" s="482" t="s">
        <v>1107</v>
      </c>
      <c r="D654" s="483">
        <v>0.59</v>
      </c>
      <c r="E654" s="483">
        <v>0.06</v>
      </c>
      <c r="F654" s="483">
        <v>0.65</v>
      </c>
    </row>
    <row r="655" spans="1:6" ht="30" customHeight="1">
      <c r="A655" s="480">
        <v>95875</v>
      </c>
      <c r="B655" s="481" t="s">
        <v>4563</v>
      </c>
      <c r="C655" s="482" t="s">
        <v>1107</v>
      </c>
      <c r="D655" s="483">
        <v>1.48</v>
      </c>
      <c r="E655" s="483">
        <v>0.18</v>
      </c>
      <c r="F655" s="483">
        <v>1.66</v>
      </c>
    </row>
    <row r="656" spans="1:6" ht="30" customHeight="1">
      <c r="A656" s="480">
        <v>93589</v>
      </c>
      <c r="B656" s="481" t="s">
        <v>4564</v>
      </c>
      <c r="C656" s="482" t="s">
        <v>1107</v>
      </c>
      <c r="D656" s="483">
        <v>1.6</v>
      </c>
      <c r="E656" s="483">
        <v>0.19</v>
      </c>
      <c r="F656" s="483">
        <v>1.79</v>
      </c>
    </row>
    <row r="657" spans="1:6" ht="30" customHeight="1">
      <c r="A657" s="480">
        <v>93588</v>
      </c>
      <c r="B657" s="481" t="s">
        <v>4565</v>
      </c>
      <c r="C657" s="482" t="s">
        <v>1107</v>
      </c>
      <c r="D657" s="483">
        <v>1.87</v>
      </c>
      <c r="E657" s="483">
        <v>0.22</v>
      </c>
      <c r="F657" s="483">
        <v>2.09</v>
      </c>
    </row>
    <row r="658" spans="1:6" ht="30" customHeight="1">
      <c r="A658" s="480">
        <v>93596</v>
      </c>
      <c r="B658" s="481" t="s">
        <v>4566</v>
      </c>
      <c r="C658" s="482" t="s">
        <v>1108</v>
      </c>
      <c r="D658" s="483">
        <v>0.4</v>
      </c>
      <c r="E658" s="483">
        <v>0.04</v>
      </c>
      <c r="F658" s="483">
        <v>0.44</v>
      </c>
    </row>
    <row r="659" spans="1:6" ht="30" customHeight="1">
      <c r="A659" s="480">
        <v>95878</v>
      </c>
      <c r="B659" s="481" t="s">
        <v>4567</v>
      </c>
      <c r="C659" s="482" t="s">
        <v>1108</v>
      </c>
      <c r="D659" s="483">
        <v>1</v>
      </c>
      <c r="E659" s="483">
        <v>0.12</v>
      </c>
      <c r="F659" s="483">
        <v>1.1200000000000001</v>
      </c>
    </row>
    <row r="660" spans="1:6" ht="30" customHeight="1">
      <c r="A660" s="480">
        <v>93595</v>
      </c>
      <c r="B660" s="481" t="s">
        <v>4568</v>
      </c>
      <c r="C660" s="482" t="s">
        <v>1108</v>
      </c>
      <c r="D660" s="483">
        <v>1.1000000000000001</v>
      </c>
      <c r="E660" s="483">
        <v>0.11</v>
      </c>
      <c r="F660" s="483">
        <v>1.21</v>
      </c>
    </row>
    <row r="661" spans="1:6" ht="30" customHeight="1">
      <c r="A661" s="480">
        <v>93594</v>
      </c>
      <c r="B661" s="481" t="s">
        <v>4569</v>
      </c>
      <c r="C661" s="482" t="s">
        <v>1108</v>
      </c>
      <c r="D661" s="483">
        <v>1.25</v>
      </c>
      <c r="E661" s="483">
        <v>0.15</v>
      </c>
      <c r="F661" s="483">
        <v>1.4</v>
      </c>
    </row>
    <row r="662" spans="1:6" ht="30" customHeight="1">
      <c r="A662" s="480"/>
      <c r="B662" s="481" t="s">
        <v>12016</v>
      </c>
      <c r="C662" s="482"/>
      <c r="D662" s="483"/>
      <c r="E662" s="483"/>
      <c r="F662" s="483"/>
    </row>
    <row r="663" spans="1:6" ht="30">
      <c r="A663" s="480">
        <v>100937</v>
      </c>
      <c r="B663" s="481" t="s">
        <v>4570</v>
      </c>
      <c r="C663" s="482" t="s">
        <v>1107</v>
      </c>
      <c r="D663" s="483">
        <v>6.18</v>
      </c>
      <c r="E663" s="483">
        <v>0.88</v>
      </c>
      <c r="F663" s="483">
        <v>7.06</v>
      </c>
    </row>
    <row r="664" spans="1:6" ht="15" customHeight="1">
      <c r="A664" s="480">
        <v>100941</v>
      </c>
      <c r="B664" s="481" t="s">
        <v>4571</v>
      </c>
      <c r="C664" s="482" t="s">
        <v>1108</v>
      </c>
      <c r="D664" s="483">
        <v>4.12</v>
      </c>
      <c r="E664" s="483">
        <v>0.57999999999999996</v>
      </c>
      <c r="F664" s="483">
        <v>4.7</v>
      </c>
    </row>
    <row r="665" spans="1:6" ht="30">
      <c r="A665" s="480">
        <v>97912</v>
      </c>
      <c r="B665" s="481" t="s">
        <v>4572</v>
      </c>
      <c r="C665" s="482" t="s">
        <v>1107</v>
      </c>
      <c r="D665" s="483">
        <v>2.59</v>
      </c>
      <c r="E665" s="483">
        <v>0.37</v>
      </c>
      <c r="F665" s="483">
        <v>2.96</v>
      </c>
    </row>
    <row r="666" spans="1:6" ht="30" customHeight="1">
      <c r="A666" s="480">
        <v>97913</v>
      </c>
      <c r="B666" s="481" t="s">
        <v>4573</v>
      </c>
      <c r="C666" s="482" t="s">
        <v>1107</v>
      </c>
      <c r="D666" s="483">
        <v>2.25</v>
      </c>
      <c r="E666" s="483">
        <v>0.32</v>
      </c>
      <c r="F666" s="483">
        <v>2.57</v>
      </c>
    </row>
    <row r="667" spans="1:6" ht="30">
      <c r="A667" s="480">
        <v>97914</v>
      </c>
      <c r="B667" s="481" t="s">
        <v>4574</v>
      </c>
      <c r="C667" s="482" t="s">
        <v>1107</v>
      </c>
      <c r="D667" s="483">
        <v>2.06</v>
      </c>
      <c r="E667" s="483">
        <v>0.28999999999999998</v>
      </c>
      <c r="F667" s="483">
        <v>2.35</v>
      </c>
    </row>
    <row r="668" spans="1:6" ht="30" customHeight="1">
      <c r="A668" s="480">
        <v>97915</v>
      </c>
      <c r="B668" s="481" t="s">
        <v>4575</v>
      </c>
      <c r="C668" s="482" t="s">
        <v>1107</v>
      </c>
      <c r="D668" s="483">
        <v>0.82</v>
      </c>
      <c r="E668" s="483">
        <v>0.12</v>
      </c>
      <c r="F668" s="483">
        <v>0.94</v>
      </c>
    </row>
    <row r="669" spans="1:6" ht="30" customHeight="1">
      <c r="A669" s="480">
        <v>97916</v>
      </c>
      <c r="B669" s="481" t="s">
        <v>4576</v>
      </c>
      <c r="C669" s="482" t="s">
        <v>1108</v>
      </c>
      <c r="D669" s="483">
        <v>1.72</v>
      </c>
      <c r="E669" s="483">
        <v>0.25</v>
      </c>
      <c r="F669" s="483">
        <v>1.97</v>
      </c>
    </row>
    <row r="670" spans="1:6" ht="30" customHeight="1">
      <c r="A670" s="480">
        <v>97917</v>
      </c>
      <c r="B670" s="481" t="s">
        <v>4577</v>
      </c>
      <c r="C670" s="482" t="s">
        <v>1108</v>
      </c>
      <c r="D670" s="483">
        <v>1.49</v>
      </c>
      <c r="E670" s="483">
        <v>0.21</v>
      </c>
      <c r="F670" s="483">
        <v>1.7</v>
      </c>
    </row>
    <row r="671" spans="1:6" ht="30">
      <c r="A671" s="480">
        <v>97918</v>
      </c>
      <c r="B671" s="481" t="s">
        <v>4578</v>
      </c>
      <c r="C671" s="482" t="s">
        <v>1108</v>
      </c>
      <c r="D671" s="483">
        <v>1.38</v>
      </c>
      <c r="E671" s="483">
        <v>0.19</v>
      </c>
      <c r="F671" s="483">
        <v>1.57</v>
      </c>
    </row>
    <row r="672" spans="1:6" ht="30">
      <c r="A672" s="480">
        <v>97919</v>
      </c>
      <c r="B672" s="481" t="s">
        <v>4579</v>
      </c>
      <c r="C672" s="482" t="s">
        <v>1108</v>
      </c>
      <c r="D672" s="483">
        <v>0.54</v>
      </c>
      <c r="E672" s="483">
        <v>0.08</v>
      </c>
      <c r="F672" s="483">
        <v>0.62</v>
      </c>
    </row>
    <row r="673" spans="1:6" ht="45" customHeight="1">
      <c r="A673" s="480"/>
      <c r="B673" s="481" t="s">
        <v>12017</v>
      </c>
      <c r="C673" s="482"/>
      <c r="D673" s="483"/>
      <c r="E673" s="483"/>
      <c r="F673" s="483"/>
    </row>
    <row r="674" spans="1:6" ht="45" customHeight="1">
      <c r="A674" s="480">
        <v>100949</v>
      </c>
      <c r="B674" s="481" t="s">
        <v>4589</v>
      </c>
      <c r="C674" s="482" t="s">
        <v>1108</v>
      </c>
      <c r="D674" s="483">
        <v>4.5</v>
      </c>
      <c r="E674" s="483">
        <v>0.62</v>
      </c>
      <c r="F674" s="483">
        <v>5.12</v>
      </c>
    </row>
    <row r="675" spans="1:6" ht="45" customHeight="1">
      <c r="A675" s="480">
        <v>100945</v>
      </c>
      <c r="B675" s="481" t="s">
        <v>4585</v>
      </c>
      <c r="C675" s="482" t="s">
        <v>1108</v>
      </c>
      <c r="D675" s="483">
        <v>1.89</v>
      </c>
      <c r="E675" s="483">
        <v>0.26</v>
      </c>
      <c r="F675" s="483">
        <v>2.15</v>
      </c>
    </row>
    <row r="676" spans="1:6" ht="45" customHeight="1">
      <c r="A676" s="480">
        <v>100946</v>
      </c>
      <c r="B676" s="481" t="s">
        <v>4586</v>
      </c>
      <c r="C676" s="482" t="s">
        <v>1108</v>
      </c>
      <c r="D676" s="483">
        <v>1.64</v>
      </c>
      <c r="E676" s="483">
        <v>0.22</v>
      </c>
      <c r="F676" s="483">
        <v>1.86</v>
      </c>
    </row>
    <row r="677" spans="1:6" ht="45" customHeight="1">
      <c r="A677" s="480">
        <v>100948</v>
      </c>
      <c r="B677" s="481" t="s">
        <v>4588</v>
      </c>
      <c r="C677" s="482" t="s">
        <v>1108</v>
      </c>
      <c r="D677" s="483">
        <v>0.59</v>
      </c>
      <c r="E677" s="483">
        <v>0.08</v>
      </c>
      <c r="F677" s="483">
        <v>0.67</v>
      </c>
    </row>
    <row r="678" spans="1:6" ht="45" customHeight="1">
      <c r="A678" s="480">
        <v>100947</v>
      </c>
      <c r="B678" s="481" t="s">
        <v>4587</v>
      </c>
      <c r="C678" s="482" t="s">
        <v>1108</v>
      </c>
      <c r="D678" s="483">
        <v>1.49</v>
      </c>
      <c r="E678" s="483">
        <v>0.21</v>
      </c>
      <c r="F678" s="483">
        <v>1.7</v>
      </c>
    </row>
    <row r="679" spans="1:6" ht="45" customHeight="1">
      <c r="A679" s="480"/>
      <c r="B679" s="481" t="s">
        <v>12018</v>
      </c>
      <c r="C679" s="482"/>
      <c r="D679" s="483"/>
      <c r="E679" s="483"/>
      <c r="F679" s="483"/>
    </row>
    <row r="680" spans="1:6" ht="45" customHeight="1">
      <c r="A680" s="480">
        <v>100954</v>
      </c>
      <c r="B680" s="481" t="s">
        <v>4584</v>
      </c>
      <c r="C680" s="482" t="s">
        <v>1108</v>
      </c>
      <c r="D680" s="483">
        <v>5.9</v>
      </c>
      <c r="E680" s="483">
        <v>0.72</v>
      </c>
      <c r="F680" s="483">
        <v>6.62</v>
      </c>
    </row>
    <row r="681" spans="1:6" ht="30">
      <c r="A681" s="480">
        <v>100950</v>
      </c>
      <c r="B681" s="481" t="s">
        <v>4580</v>
      </c>
      <c r="C681" s="482" t="s">
        <v>1108</v>
      </c>
      <c r="D681" s="483">
        <v>2.4700000000000002</v>
      </c>
      <c r="E681" s="483">
        <v>0.31</v>
      </c>
      <c r="F681" s="483">
        <v>2.78</v>
      </c>
    </row>
    <row r="682" spans="1:6" ht="30" customHeight="1">
      <c r="A682" s="480">
        <v>100951</v>
      </c>
      <c r="B682" s="481" t="s">
        <v>4581</v>
      </c>
      <c r="C682" s="482" t="s">
        <v>1108</v>
      </c>
      <c r="D682" s="483">
        <v>2.13</v>
      </c>
      <c r="E682" s="483">
        <v>0.26</v>
      </c>
      <c r="F682" s="483">
        <v>2.39</v>
      </c>
    </row>
    <row r="683" spans="1:6" ht="30" customHeight="1">
      <c r="A683" s="480">
        <v>100953</v>
      </c>
      <c r="B683" s="481" t="s">
        <v>4583</v>
      </c>
      <c r="C683" s="482" t="s">
        <v>1108</v>
      </c>
      <c r="D683" s="483">
        <v>0.79</v>
      </c>
      <c r="E683" s="483">
        <v>0.08</v>
      </c>
      <c r="F683" s="483">
        <v>0.87</v>
      </c>
    </row>
    <row r="684" spans="1:6" ht="30" customHeight="1">
      <c r="A684" s="480">
        <v>100952</v>
      </c>
      <c r="B684" s="481" t="s">
        <v>4582</v>
      </c>
      <c r="C684" s="482" t="s">
        <v>1108</v>
      </c>
      <c r="D684" s="483">
        <v>1.97</v>
      </c>
      <c r="E684" s="483">
        <v>0.24</v>
      </c>
      <c r="F684" s="483">
        <v>2.21</v>
      </c>
    </row>
    <row r="685" spans="1:6" ht="30" customHeight="1">
      <c r="A685" s="480"/>
      <c r="B685" s="481" t="s">
        <v>6747</v>
      </c>
      <c r="C685" s="482"/>
      <c r="D685" s="483"/>
      <c r="E685" s="483"/>
      <c r="F685" s="483"/>
    </row>
    <row r="686" spans="1:6" ht="30" customHeight="1">
      <c r="A686" s="480">
        <v>100964</v>
      </c>
      <c r="B686" s="481" t="s">
        <v>4599</v>
      </c>
      <c r="C686" s="482" t="s">
        <v>1107</v>
      </c>
      <c r="D686" s="483">
        <v>6.5</v>
      </c>
      <c r="E686" s="483">
        <v>0.55000000000000004</v>
      </c>
      <c r="F686" s="483">
        <v>7.05</v>
      </c>
    </row>
    <row r="687" spans="1:6" ht="30" customHeight="1">
      <c r="A687" s="480">
        <v>100960</v>
      </c>
      <c r="B687" s="481" t="s">
        <v>4595</v>
      </c>
      <c r="C687" s="482" t="s">
        <v>1107</v>
      </c>
      <c r="D687" s="483">
        <v>2.71</v>
      </c>
      <c r="E687" s="483">
        <v>0.23</v>
      </c>
      <c r="F687" s="483">
        <v>2.94</v>
      </c>
    </row>
    <row r="688" spans="1:6" ht="30" customHeight="1">
      <c r="A688" s="480">
        <v>100961</v>
      </c>
      <c r="B688" s="481" t="s">
        <v>4596</v>
      </c>
      <c r="C688" s="482" t="s">
        <v>1107</v>
      </c>
      <c r="D688" s="483">
        <v>2.34</v>
      </c>
      <c r="E688" s="483">
        <v>0.2</v>
      </c>
      <c r="F688" s="483">
        <v>2.54</v>
      </c>
    </row>
    <row r="689" spans="1:6" ht="30" customHeight="1">
      <c r="A689" s="480">
        <v>100963</v>
      </c>
      <c r="B689" s="481" t="s">
        <v>4598</v>
      </c>
      <c r="C689" s="482" t="s">
        <v>1107</v>
      </c>
      <c r="D689" s="483">
        <v>0.85</v>
      </c>
      <c r="E689" s="483">
        <v>7.0000000000000007E-2</v>
      </c>
      <c r="F689" s="483">
        <v>0.92</v>
      </c>
    </row>
    <row r="690" spans="1:6" ht="30" customHeight="1">
      <c r="A690" s="480">
        <v>100962</v>
      </c>
      <c r="B690" s="481" t="s">
        <v>4597</v>
      </c>
      <c r="C690" s="482" t="s">
        <v>1107</v>
      </c>
      <c r="D690" s="483">
        <v>2.15</v>
      </c>
      <c r="E690" s="483">
        <v>0.17</v>
      </c>
      <c r="F690" s="483">
        <v>2.3199999999999998</v>
      </c>
    </row>
    <row r="691" spans="1:6" ht="30" customHeight="1">
      <c r="A691" s="480">
        <v>100959</v>
      </c>
      <c r="B691" s="481" t="s">
        <v>4594</v>
      </c>
      <c r="C691" s="482" t="s">
        <v>1107</v>
      </c>
      <c r="D691" s="483">
        <v>8.76</v>
      </c>
      <c r="E691" s="483">
        <v>0.93</v>
      </c>
      <c r="F691" s="483">
        <v>9.69</v>
      </c>
    </row>
    <row r="692" spans="1:6" ht="30" customHeight="1">
      <c r="A692" s="480">
        <v>100955</v>
      </c>
      <c r="B692" s="481" t="s">
        <v>4590</v>
      </c>
      <c r="C692" s="482" t="s">
        <v>1107</v>
      </c>
      <c r="D692" s="483">
        <v>3.67</v>
      </c>
      <c r="E692" s="483">
        <v>0.39</v>
      </c>
      <c r="F692" s="483">
        <v>4.0599999999999996</v>
      </c>
    </row>
    <row r="693" spans="1:6" ht="30" customHeight="1">
      <c r="A693" s="480">
        <v>100956</v>
      </c>
      <c r="B693" s="481" t="s">
        <v>4591</v>
      </c>
      <c r="C693" s="482" t="s">
        <v>1107</v>
      </c>
      <c r="D693" s="483">
        <v>3.19</v>
      </c>
      <c r="E693" s="483">
        <v>0.34</v>
      </c>
      <c r="F693" s="483">
        <v>3.53</v>
      </c>
    </row>
    <row r="694" spans="1:6" ht="30" customHeight="1">
      <c r="A694" s="480">
        <v>100958</v>
      </c>
      <c r="B694" s="481" t="s">
        <v>4593</v>
      </c>
      <c r="C694" s="482" t="s">
        <v>1107</v>
      </c>
      <c r="D694" s="483">
        <v>1.18</v>
      </c>
      <c r="E694" s="483">
        <v>0.11</v>
      </c>
      <c r="F694" s="483">
        <v>1.29</v>
      </c>
    </row>
    <row r="695" spans="1:6" ht="30" customHeight="1">
      <c r="A695" s="480">
        <v>100957</v>
      </c>
      <c r="B695" s="481" t="s">
        <v>4592</v>
      </c>
      <c r="C695" s="482" t="s">
        <v>1107</v>
      </c>
      <c r="D695" s="483">
        <v>2.91</v>
      </c>
      <c r="E695" s="483">
        <v>0.31</v>
      </c>
      <c r="F695" s="483">
        <v>3.22</v>
      </c>
    </row>
    <row r="696" spans="1:6" ht="30" customHeight="1">
      <c r="A696" s="480"/>
      <c r="B696" s="481" t="s">
        <v>12019</v>
      </c>
      <c r="C696" s="482"/>
      <c r="D696" s="483"/>
      <c r="E696" s="483"/>
      <c r="F696" s="483"/>
    </row>
    <row r="697" spans="1:6" ht="30" customHeight="1">
      <c r="A697" s="480">
        <v>100970</v>
      </c>
      <c r="B697" s="481" t="s">
        <v>4603</v>
      </c>
      <c r="C697" s="482" t="s">
        <v>1108</v>
      </c>
      <c r="D697" s="483">
        <v>1.49</v>
      </c>
      <c r="E697" s="483">
        <v>0.12</v>
      </c>
      <c r="F697" s="483">
        <v>1.61</v>
      </c>
    </row>
    <row r="698" spans="1:6" ht="30" customHeight="1">
      <c r="A698" s="480">
        <v>100969</v>
      </c>
      <c r="B698" s="481" t="s">
        <v>4602</v>
      </c>
      <c r="C698" s="482" t="s">
        <v>1108</v>
      </c>
      <c r="D698" s="483">
        <v>1.75</v>
      </c>
      <c r="E698" s="483">
        <v>0.15</v>
      </c>
      <c r="F698" s="483">
        <v>1.9</v>
      </c>
    </row>
    <row r="699" spans="1:6" ht="30" customHeight="1">
      <c r="A699" s="480">
        <v>102333</v>
      </c>
      <c r="B699" s="481" t="s">
        <v>4607</v>
      </c>
      <c r="C699" s="482" t="s">
        <v>1108</v>
      </c>
      <c r="D699" s="483">
        <v>0.56000000000000005</v>
      </c>
      <c r="E699" s="483">
        <v>0.04</v>
      </c>
      <c r="F699" s="483">
        <v>0.6</v>
      </c>
    </row>
    <row r="700" spans="1:6" ht="30" customHeight="1">
      <c r="A700" s="480">
        <v>102332</v>
      </c>
      <c r="B700" s="481" t="s">
        <v>4606</v>
      </c>
      <c r="C700" s="482" t="s">
        <v>1108</v>
      </c>
      <c r="D700" s="483">
        <v>1.4</v>
      </c>
      <c r="E700" s="483">
        <v>0.11</v>
      </c>
      <c r="F700" s="483">
        <v>1.51</v>
      </c>
    </row>
    <row r="701" spans="1:6" ht="30" customHeight="1">
      <c r="A701" s="480">
        <v>100965</v>
      </c>
      <c r="B701" s="481" t="s">
        <v>4600</v>
      </c>
      <c r="C701" s="482" t="s">
        <v>1108</v>
      </c>
      <c r="D701" s="483">
        <v>1.34</v>
      </c>
      <c r="E701" s="483">
        <v>0.1</v>
      </c>
      <c r="F701" s="483">
        <v>1.44</v>
      </c>
    </row>
    <row r="702" spans="1:6" ht="30" customHeight="1">
      <c r="A702" s="480">
        <v>100966</v>
      </c>
      <c r="B702" s="481" t="s">
        <v>4601</v>
      </c>
      <c r="C702" s="482" t="s">
        <v>1108</v>
      </c>
      <c r="D702" s="483">
        <v>1.1499999999999999</v>
      </c>
      <c r="E702" s="483">
        <v>0.08</v>
      </c>
      <c r="F702" s="483">
        <v>1.23</v>
      </c>
    </row>
    <row r="703" spans="1:6" ht="30" customHeight="1">
      <c r="A703" s="480">
        <v>102331</v>
      </c>
      <c r="B703" s="481" t="s">
        <v>4605</v>
      </c>
      <c r="C703" s="482" t="s">
        <v>1108</v>
      </c>
      <c r="D703" s="483">
        <v>0.42</v>
      </c>
      <c r="E703" s="483">
        <v>0.03</v>
      </c>
      <c r="F703" s="483">
        <v>0.45</v>
      </c>
    </row>
    <row r="704" spans="1:6" ht="30" customHeight="1">
      <c r="A704" s="480">
        <v>102330</v>
      </c>
      <c r="B704" s="481" t="s">
        <v>4604</v>
      </c>
      <c r="C704" s="482" t="s">
        <v>1108</v>
      </c>
      <c r="D704" s="483">
        <v>1.08</v>
      </c>
      <c r="E704" s="483">
        <v>7.0000000000000007E-2</v>
      </c>
      <c r="F704" s="483">
        <v>1.1499999999999999</v>
      </c>
    </row>
    <row r="705" spans="1:6" ht="30" customHeight="1">
      <c r="A705" s="480"/>
      <c r="B705" s="481" t="s">
        <v>1048</v>
      </c>
      <c r="C705" s="482"/>
      <c r="D705" s="483"/>
      <c r="E705" s="483"/>
      <c r="F705" s="483"/>
    </row>
    <row r="706" spans="1:6">
      <c r="A706" s="480"/>
      <c r="B706" s="481" t="s">
        <v>12020</v>
      </c>
      <c r="C706" s="482"/>
      <c r="D706" s="483"/>
      <c r="E706" s="483"/>
      <c r="F706" s="483"/>
    </row>
    <row r="707" spans="1:6" ht="30">
      <c r="A707" s="480">
        <v>100211</v>
      </c>
      <c r="B707" s="481" t="s">
        <v>4648</v>
      </c>
      <c r="C707" s="482" t="s">
        <v>4625</v>
      </c>
      <c r="D707" s="483">
        <v>2.0699999999999998</v>
      </c>
      <c r="E707" s="483">
        <v>4.28</v>
      </c>
      <c r="F707" s="483">
        <v>6.35</v>
      </c>
    </row>
    <row r="708" spans="1:6" ht="45" customHeight="1">
      <c r="A708" s="480">
        <v>100210</v>
      </c>
      <c r="B708" s="481" t="s">
        <v>4647</v>
      </c>
      <c r="C708" s="482" t="s">
        <v>4625</v>
      </c>
      <c r="D708" s="483">
        <v>5.4</v>
      </c>
      <c r="E708" s="483">
        <v>11.06</v>
      </c>
      <c r="F708" s="483">
        <v>16.46</v>
      </c>
    </row>
    <row r="709" spans="1:6" ht="45" customHeight="1">
      <c r="A709" s="480">
        <v>100221</v>
      </c>
      <c r="B709" s="481" t="s">
        <v>4649</v>
      </c>
      <c r="C709" s="482" t="s">
        <v>4628</v>
      </c>
      <c r="D709" s="483">
        <v>9.57</v>
      </c>
      <c r="E709" s="483">
        <v>19.53</v>
      </c>
      <c r="F709" s="483">
        <v>29.1</v>
      </c>
    </row>
    <row r="710" spans="1:6" ht="45" customHeight="1">
      <c r="A710" s="480">
        <v>100203</v>
      </c>
      <c r="B710" s="481" t="s">
        <v>4646</v>
      </c>
      <c r="C710" s="482" t="s">
        <v>4621</v>
      </c>
      <c r="D710" s="483">
        <v>0.31</v>
      </c>
      <c r="E710" s="483">
        <v>0.71</v>
      </c>
      <c r="F710" s="483">
        <v>1.02</v>
      </c>
    </row>
    <row r="711" spans="1:6" ht="45" customHeight="1">
      <c r="A711" s="480">
        <v>100202</v>
      </c>
      <c r="B711" s="481" t="s">
        <v>4645</v>
      </c>
      <c r="C711" s="482" t="s">
        <v>4621</v>
      </c>
      <c r="D711" s="483">
        <v>0.27</v>
      </c>
      <c r="E711" s="483">
        <v>0.59</v>
      </c>
      <c r="F711" s="483">
        <v>0.86</v>
      </c>
    </row>
    <row r="712" spans="1:6" ht="45" customHeight="1">
      <c r="A712" s="480">
        <v>100201</v>
      </c>
      <c r="B712" s="481" t="s">
        <v>4644</v>
      </c>
      <c r="C712" s="482" t="s">
        <v>4621</v>
      </c>
      <c r="D712" s="483">
        <v>0.23</v>
      </c>
      <c r="E712" s="483">
        <v>0.5</v>
      </c>
      <c r="F712" s="483">
        <v>0.73</v>
      </c>
    </row>
    <row r="713" spans="1:6" ht="45" customHeight="1">
      <c r="A713" s="480">
        <v>100216</v>
      </c>
      <c r="B713" s="481" t="s">
        <v>4640</v>
      </c>
      <c r="C713" s="482" t="s">
        <v>4625</v>
      </c>
      <c r="D713" s="483">
        <v>0.27</v>
      </c>
      <c r="E713" s="483">
        <v>0.62</v>
      </c>
      <c r="F713" s="483">
        <v>0.89</v>
      </c>
    </row>
    <row r="714" spans="1:6" ht="45" customHeight="1">
      <c r="A714" s="480">
        <v>100215</v>
      </c>
      <c r="B714" s="481" t="s">
        <v>4639</v>
      </c>
      <c r="C714" s="482" t="s">
        <v>4625</v>
      </c>
      <c r="D714" s="483">
        <v>1.08</v>
      </c>
      <c r="E714" s="483">
        <v>2.23</v>
      </c>
      <c r="F714" s="483">
        <v>3.31</v>
      </c>
    </row>
    <row r="715" spans="1:6" ht="45" customHeight="1">
      <c r="A715" s="480">
        <v>100214</v>
      </c>
      <c r="B715" s="481" t="s">
        <v>4638</v>
      </c>
      <c r="C715" s="482" t="s">
        <v>4625</v>
      </c>
      <c r="D715" s="483">
        <v>1.25</v>
      </c>
      <c r="E715" s="483">
        <v>2.62</v>
      </c>
      <c r="F715" s="483">
        <v>3.87</v>
      </c>
    </row>
    <row r="716" spans="1:6" ht="45" customHeight="1">
      <c r="A716" s="480">
        <v>100223</v>
      </c>
      <c r="B716" s="481" t="s">
        <v>4641</v>
      </c>
      <c r="C716" s="482" t="s">
        <v>4628</v>
      </c>
      <c r="D716" s="483">
        <v>1.68</v>
      </c>
      <c r="E716" s="483">
        <v>3.48</v>
      </c>
      <c r="F716" s="483">
        <v>5.16</v>
      </c>
    </row>
    <row r="717" spans="1:6" ht="45" customHeight="1">
      <c r="A717" s="480">
        <v>100280</v>
      </c>
      <c r="B717" s="481" t="s">
        <v>4632</v>
      </c>
      <c r="C717" s="482" t="s">
        <v>4625</v>
      </c>
      <c r="D717" s="483">
        <v>5.56</v>
      </c>
      <c r="E717" s="483">
        <v>11.36</v>
      </c>
      <c r="F717" s="483">
        <v>16.920000000000002</v>
      </c>
    </row>
    <row r="718" spans="1:6" ht="45" customHeight="1">
      <c r="A718" s="480">
        <v>100270</v>
      </c>
      <c r="B718" s="481" t="s">
        <v>4631</v>
      </c>
      <c r="C718" s="482" t="s">
        <v>4625</v>
      </c>
      <c r="D718" s="483">
        <v>19.010000000000002</v>
      </c>
      <c r="E718" s="483">
        <v>38.729999999999997</v>
      </c>
      <c r="F718" s="483">
        <v>57.74</v>
      </c>
    </row>
    <row r="719" spans="1:6" ht="45" customHeight="1">
      <c r="A719" s="480">
        <v>100286</v>
      </c>
      <c r="B719" s="481" t="s">
        <v>4634</v>
      </c>
      <c r="C719" s="482" t="s">
        <v>4635</v>
      </c>
      <c r="D719" s="483">
        <v>4.13</v>
      </c>
      <c r="E719" s="483">
        <v>8.5</v>
      </c>
      <c r="F719" s="483">
        <v>12.63</v>
      </c>
    </row>
    <row r="720" spans="1:6" ht="45" customHeight="1">
      <c r="A720" s="475">
        <v>100213</v>
      </c>
      <c r="B720" s="476" t="s">
        <v>4626</v>
      </c>
      <c r="C720" s="477" t="s">
        <v>4625</v>
      </c>
      <c r="D720" s="478">
        <v>0.81</v>
      </c>
      <c r="E720" s="478">
        <v>1.71</v>
      </c>
      <c r="F720" s="478">
        <v>2.52</v>
      </c>
    </row>
    <row r="721" spans="1:6" ht="30">
      <c r="A721" s="475">
        <v>100212</v>
      </c>
      <c r="B721" s="479" t="s">
        <v>4624</v>
      </c>
      <c r="C721" s="477" t="s">
        <v>4625</v>
      </c>
      <c r="D721" s="478">
        <v>2.29</v>
      </c>
      <c r="E721" s="478">
        <v>4.72</v>
      </c>
      <c r="F721" s="478">
        <v>7.01</v>
      </c>
    </row>
    <row r="722" spans="1:6" ht="45" customHeight="1">
      <c r="A722" s="480">
        <v>100222</v>
      </c>
      <c r="B722" s="481" t="s">
        <v>4627</v>
      </c>
      <c r="C722" s="482" t="s">
        <v>4628</v>
      </c>
      <c r="D722" s="483">
        <v>3.61</v>
      </c>
      <c r="E722" s="483">
        <v>7.41</v>
      </c>
      <c r="F722" s="483">
        <v>11.02</v>
      </c>
    </row>
    <row r="723" spans="1:6" ht="45" customHeight="1">
      <c r="A723" s="480">
        <v>100226</v>
      </c>
      <c r="B723" s="481" t="s">
        <v>4629</v>
      </c>
      <c r="C723" s="482" t="s">
        <v>4630</v>
      </c>
      <c r="D723" s="483">
        <v>0.19</v>
      </c>
      <c r="E723" s="483">
        <v>0.44</v>
      </c>
      <c r="F723" s="483">
        <v>0.63</v>
      </c>
    </row>
    <row r="724" spans="1:6" ht="45" customHeight="1">
      <c r="A724" s="480">
        <v>100200</v>
      </c>
      <c r="B724" s="481" t="s">
        <v>4623</v>
      </c>
      <c r="C724" s="482" t="s">
        <v>4621</v>
      </c>
      <c r="D724" s="483">
        <v>0.11</v>
      </c>
      <c r="E724" s="483">
        <v>0.26</v>
      </c>
      <c r="F724" s="483">
        <v>0.37</v>
      </c>
    </row>
    <row r="725" spans="1:6" ht="45" customHeight="1">
      <c r="A725" s="480">
        <v>100199</v>
      </c>
      <c r="B725" s="481" t="s">
        <v>4622</v>
      </c>
      <c r="C725" s="482" t="s">
        <v>4621</v>
      </c>
      <c r="D725" s="483">
        <v>0.08</v>
      </c>
      <c r="E725" s="483">
        <v>0.22</v>
      </c>
      <c r="F725" s="483">
        <v>0.3</v>
      </c>
    </row>
    <row r="726" spans="1:6" ht="45" customHeight="1">
      <c r="A726" s="480">
        <v>100198</v>
      </c>
      <c r="B726" s="481" t="s">
        <v>4620</v>
      </c>
      <c r="C726" s="482" t="s">
        <v>4621</v>
      </c>
      <c r="D726" s="483">
        <v>0.06</v>
      </c>
      <c r="E726" s="483">
        <v>0.19</v>
      </c>
      <c r="F726" s="483">
        <v>0.25</v>
      </c>
    </row>
    <row r="727" spans="1:6" ht="45" customHeight="1">
      <c r="A727" s="480">
        <v>100283</v>
      </c>
      <c r="B727" s="481" t="s">
        <v>4633</v>
      </c>
      <c r="C727" s="482" t="s">
        <v>4628</v>
      </c>
      <c r="D727" s="483">
        <v>7.66</v>
      </c>
      <c r="E727" s="483">
        <v>15.65</v>
      </c>
      <c r="F727" s="483">
        <v>23.31</v>
      </c>
    </row>
    <row r="728" spans="1:6" ht="45" customHeight="1">
      <c r="A728" s="480">
        <v>100227</v>
      </c>
      <c r="B728" s="481" t="s">
        <v>4650</v>
      </c>
      <c r="C728" s="482" t="s">
        <v>4630</v>
      </c>
      <c r="D728" s="483">
        <v>0.28000000000000003</v>
      </c>
      <c r="E728" s="483">
        <v>0.65</v>
      </c>
      <c r="F728" s="483">
        <v>0.93</v>
      </c>
    </row>
    <row r="729" spans="1:6" ht="45" customHeight="1">
      <c r="A729" s="480">
        <v>100205</v>
      </c>
      <c r="B729" s="481" t="s">
        <v>4642</v>
      </c>
      <c r="C729" s="482" t="s">
        <v>1107</v>
      </c>
      <c r="D729" s="483">
        <v>445.34</v>
      </c>
      <c r="E729" s="483">
        <v>905.76</v>
      </c>
      <c r="F729" s="483">
        <v>1351.1</v>
      </c>
    </row>
    <row r="730" spans="1:6" ht="45" customHeight="1">
      <c r="A730" s="480">
        <v>100206</v>
      </c>
      <c r="B730" s="481" t="s">
        <v>4643</v>
      </c>
      <c r="C730" s="482" t="s">
        <v>1107</v>
      </c>
      <c r="D730" s="483">
        <v>321.89</v>
      </c>
      <c r="E730" s="483">
        <v>654.72</v>
      </c>
      <c r="F730" s="483">
        <v>976.61</v>
      </c>
    </row>
    <row r="731" spans="1:6">
      <c r="A731" s="480"/>
      <c r="B731" s="481" t="s">
        <v>1109</v>
      </c>
      <c r="C731" s="482"/>
      <c r="D731" s="483"/>
      <c r="E731" s="483"/>
      <c r="F731" s="483"/>
    </row>
    <row r="732" spans="1:6" ht="30" customHeight="1">
      <c r="A732" s="475">
        <v>100278</v>
      </c>
      <c r="B732" s="479" t="s">
        <v>4693</v>
      </c>
      <c r="C732" s="477" t="s">
        <v>4625</v>
      </c>
      <c r="D732" s="478">
        <v>12.13</v>
      </c>
      <c r="E732" s="478">
        <v>24.72</v>
      </c>
      <c r="F732" s="478">
        <v>36.85</v>
      </c>
    </row>
    <row r="733" spans="1:6" ht="30" customHeight="1">
      <c r="A733" s="480">
        <v>100268</v>
      </c>
      <c r="B733" s="481" t="s">
        <v>4688</v>
      </c>
      <c r="C733" s="482" t="s">
        <v>4625</v>
      </c>
      <c r="D733" s="483">
        <v>25.37</v>
      </c>
      <c r="E733" s="483">
        <v>51.66</v>
      </c>
      <c r="F733" s="483">
        <v>77.03</v>
      </c>
    </row>
    <row r="734" spans="1:6" ht="30" customHeight="1">
      <c r="A734" s="480">
        <v>100285</v>
      </c>
      <c r="B734" s="481" t="s">
        <v>4695</v>
      </c>
      <c r="C734" s="482" t="s">
        <v>4635</v>
      </c>
      <c r="D734" s="483">
        <v>12.75</v>
      </c>
      <c r="E734" s="483">
        <v>26.02</v>
      </c>
      <c r="F734" s="483">
        <v>38.770000000000003</v>
      </c>
    </row>
    <row r="735" spans="1:6" ht="30" customHeight="1">
      <c r="A735" s="480">
        <v>100209</v>
      </c>
      <c r="B735" s="481" t="s">
        <v>4655</v>
      </c>
      <c r="C735" s="482" t="s">
        <v>4625</v>
      </c>
      <c r="D735" s="483">
        <v>2.92</v>
      </c>
      <c r="E735" s="483">
        <v>6.01</v>
      </c>
      <c r="F735" s="483">
        <v>8.93</v>
      </c>
    </row>
    <row r="736" spans="1:6" ht="30" customHeight="1">
      <c r="A736" s="480">
        <v>100208</v>
      </c>
      <c r="B736" s="481" t="s">
        <v>4654</v>
      </c>
      <c r="C736" s="482" t="s">
        <v>4625</v>
      </c>
      <c r="D736" s="483">
        <v>5.87</v>
      </c>
      <c r="E736" s="483">
        <v>12</v>
      </c>
      <c r="F736" s="483">
        <v>17.87</v>
      </c>
    </row>
    <row r="737" spans="1:6" ht="30">
      <c r="A737" s="480">
        <v>100256</v>
      </c>
      <c r="B737" s="481" t="s">
        <v>4678</v>
      </c>
      <c r="C737" s="482" t="s">
        <v>4635</v>
      </c>
      <c r="D737" s="483">
        <v>2.68</v>
      </c>
      <c r="E737" s="483">
        <v>5.51</v>
      </c>
      <c r="F737" s="483">
        <v>8.19</v>
      </c>
    </row>
    <row r="738" spans="1:6" ht="15" customHeight="1">
      <c r="A738" s="480">
        <v>100220</v>
      </c>
      <c r="B738" s="481" t="s">
        <v>4656</v>
      </c>
      <c r="C738" s="482" t="s">
        <v>4628</v>
      </c>
      <c r="D738" s="483">
        <v>8.44</v>
      </c>
      <c r="E738" s="483">
        <v>17.23</v>
      </c>
      <c r="F738" s="483">
        <v>25.67</v>
      </c>
    </row>
    <row r="739" spans="1:6" ht="15" customHeight="1">
      <c r="A739" s="480">
        <v>100287</v>
      </c>
      <c r="B739" s="481" t="s">
        <v>13179</v>
      </c>
      <c r="C739" s="482" t="s">
        <v>4635</v>
      </c>
      <c r="D739" s="483">
        <v>3.97</v>
      </c>
      <c r="E739" s="483">
        <v>8.1300000000000008</v>
      </c>
      <c r="F739" s="483">
        <v>12.1</v>
      </c>
    </row>
    <row r="740" spans="1:6" ht="15" customHeight="1">
      <c r="A740" s="480">
        <v>100274</v>
      </c>
      <c r="B740" s="481" t="s">
        <v>4690</v>
      </c>
      <c r="C740" s="482" t="s">
        <v>4628</v>
      </c>
      <c r="D740" s="483">
        <v>8.4499999999999993</v>
      </c>
      <c r="E740" s="483">
        <v>17.239999999999998</v>
      </c>
      <c r="F740" s="483">
        <v>25.69</v>
      </c>
    </row>
    <row r="741" spans="1:6" ht="15" customHeight="1">
      <c r="A741" s="480">
        <v>100264</v>
      </c>
      <c r="B741" s="481" t="s">
        <v>4686</v>
      </c>
      <c r="C741" s="482" t="s">
        <v>4628</v>
      </c>
      <c r="D741" s="483">
        <v>11.92</v>
      </c>
      <c r="E741" s="483">
        <v>24.32</v>
      </c>
      <c r="F741" s="483">
        <v>36.24</v>
      </c>
    </row>
    <row r="742" spans="1:6" ht="15" customHeight="1">
      <c r="A742" s="480">
        <v>100225</v>
      </c>
      <c r="B742" s="481" t="s">
        <v>4657</v>
      </c>
      <c r="C742" s="482" t="s">
        <v>4630</v>
      </c>
      <c r="D742" s="483">
        <v>0.63</v>
      </c>
      <c r="E742" s="483">
        <v>1.38</v>
      </c>
      <c r="F742" s="483">
        <v>2.0099999999999998</v>
      </c>
    </row>
    <row r="743" spans="1:6">
      <c r="A743" s="475">
        <v>100266</v>
      </c>
      <c r="B743" s="479" t="s">
        <v>4687</v>
      </c>
      <c r="C743" s="477" t="s">
        <v>4625</v>
      </c>
      <c r="D743" s="478">
        <v>25.37</v>
      </c>
      <c r="E743" s="478">
        <v>51.66</v>
      </c>
      <c r="F743" s="478">
        <v>77.03</v>
      </c>
    </row>
    <row r="744" spans="1:6" ht="45" customHeight="1">
      <c r="A744" s="480">
        <v>100257</v>
      </c>
      <c r="B744" s="481" t="s">
        <v>4679</v>
      </c>
      <c r="C744" s="482" t="s">
        <v>4635</v>
      </c>
      <c r="D744" s="483">
        <v>1.59</v>
      </c>
      <c r="E744" s="483">
        <v>3.32</v>
      </c>
      <c r="F744" s="483">
        <v>4.91</v>
      </c>
    </row>
    <row r="745" spans="1:6" ht="45" customHeight="1">
      <c r="A745" s="480">
        <v>100197</v>
      </c>
      <c r="B745" s="481" t="s">
        <v>4653</v>
      </c>
      <c r="C745" s="482" t="s">
        <v>4621</v>
      </c>
      <c r="D745" s="483">
        <v>0.57999999999999996</v>
      </c>
      <c r="E745" s="483">
        <v>1.23</v>
      </c>
      <c r="F745" s="483">
        <v>1.81</v>
      </c>
    </row>
    <row r="746" spans="1:6" ht="45" customHeight="1">
      <c r="A746" s="480">
        <v>100196</v>
      </c>
      <c r="B746" s="481" t="s">
        <v>4652</v>
      </c>
      <c r="C746" s="482" t="s">
        <v>4621</v>
      </c>
      <c r="D746" s="483">
        <v>0.38</v>
      </c>
      <c r="E746" s="483">
        <v>0.83</v>
      </c>
      <c r="F746" s="483">
        <v>1.21</v>
      </c>
    </row>
    <row r="747" spans="1:6" ht="45" customHeight="1">
      <c r="A747" s="480">
        <v>100195</v>
      </c>
      <c r="B747" s="481" t="s">
        <v>4651</v>
      </c>
      <c r="C747" s="482" t="s">
        <v>4621</v>
      </c>
      <c r="D747" s="483">
        <v>0.22</v>
      </c>
      <c r="E747" s="483">
        <v>0.5</v>
      </c>
      <c r="F747" s="483">
        <v>0.72</v>
      </c>
    </row>
    <row r="748" spans="1:6" ht="45" customHeight="1">
      <c r="A748" s="480">
        <v>100255</v>
      </c>
      <c r="B748" s="481" t="s">
        <v>4677</v>
      </c>
      <c r="C748" s="482" t="s">
        <v>4635</v>
      </c>
      <c r="D748" s="483">
        <v>4.0199999999999996</v>
      </c>
      <c r="E748" s="483">
        <v>8.26</v>
      </c>
      <c r="F748" s="483">
        <v>12.28</v>
      </c>
    </row>
    <row r="749" spans="1:6" ht="45" customHeight="1">
      <c r="A749" s="480">
        <v>100273</v>
      </c>
      <c r="B749" s="481" t="s">
        <v>4689</v>
      </c>
      <c r="C749" s="482" t="s">
        <v>4621</v>
      </c>
      <c r="D749" s="483">
        <v>0.97</v>
      </c>
      <c r="E749" s="483">
        <v>2.04</v>
      </c>
      <c r="F749" s="483">
        <v>3.01</v>
      </c>
    </row>
    <row r="750" spans="1:6" ht="45" customHeight="1">
      <c r="A750" s="480">
        <v>100282</v>
      </c>
      <c r="B750" s="481" t="s">
        <v>4694</v>
      </c>
      <c r="C750" s="482" t="s">
        <v>4628</v>
      </c>
      <c r="D750" s="483">
        <v>47.55</v>
      </c>
      <c r="E750" s="483">
        <v>96.77</v>
      </c>
      <c r="F750" s="483">
        <v>144.32</v>
      </c>
    </row>
    <row r="751" spans="1:6" ht="45" customHeight="1">
      <c r="A751" s="480">
        <v>100276</v>
      </c>
      <c r="B751" s="481" t="s">
        <v>4692</v>
      </c>
      <c r="C751" s="482" t="s">
        <v>4628</v>
      </c>
      <c r="D751" s="483">
        <v>9.9700000000000006</v>
      </c>
      <c r="E751" s="483">
        <v>20.34</v>
      </c>
      <c r="F751" s="483">
        <v>30.31</v>
      </c>
    </row>
    <row r="752" spans="1:6" ht="45" customHeight="1">
      <c r="A752" s="480">
        <v>100275</v>
      </c>
      <c r="B752" s="481" t="s">
        <v>4691</v>
      </c>
      <c r="C752" s="482" t="s">
        <v>4628</v>
      </c>
      <c r="D752" s="483">
        <v>5.46</v>
      </c>
      <c r="E752" s="483">
        <v>11.15</v>
      </c>
      <c r="F752" s="483">
        <v>16.61</v>
      </c>
    </row>
    <row r="753" spans="1:6" ht="45" customHeight="1">
      <c r="A753" s="480">
        <v>100254</v>
      </c>
      <c r="B753" s="481" t="s">
        <v>4676</v>
      </c>
      <c r="C753" s="482" t="s">
        <v>4635</v>
      </c>
      <c r="D753" s="483">
        <v>11.95</v>
      </c>
      <c r="E753" s="483">
        <v>24.35</v>
      </c>
      <c r="F753" s="483">
        <v>36.299999999999997</v>
      </c>
    </row>
    <row r="754" spans="1:6" ht="45" customHeight="1">
      <c r="A754" s="475">
        <v>100250</v>
      </c>
      <c r="B754" s="479" t="s">
        <v>4672</v>
      </c>
      <c r="C754" s="477" t="s">
        <v>4635</v>
      </c>
      <c r="D754" s="478">
        <v>1.32</v>
      </c>
      <c r="E754" s="478">
        <v>2.77</v>
      </c>
      <c r="F754" s="478">
        <v>4.09</v>
      </c>
    </row>
    <row r="755" spans="1:6" ht="45" customHeight="1">
      <c r="A755" s="480">
        <v>100251</v>
      </c>
      <c r="B755" s="481" t="s">
        <v>4673</v>
      </c>
      <c r="C755" s="482" t="s">
        <v>4635</v>
      </c>
      <c r="D755" s="483">
        <v>3.97</v>
      </c>
      <c r="E755" s="483">
        <v>8.1300000000000008</v>
      </c>
      <c r="F755" s="483">
        <v>12.1</v>
      </c>
    </row>
    <row r="756" spans="1:6" ht="45" customHeight="1">
      <c r="A756" s="480">
        <v>100252</v>
      </c>
      <c r="B756" s="481" t="s">
        <v>4674</v>
      </c>
      <c r="C756" s="482" t="s">
        <v>4635</v>
      </c>
      <c r="D756" s="483">
        <v>5.96</v>
      </c>
      <c r="E756" s="483">
        <v>12.19</v>
      </c>
      <c r="F756" s="483">
        <v>18.149999999999999</v>
      </c>
    </row>
    <row r="757" spans="1:6" ht="45" customHeight="1">
      <c r="A757" s="480">
        <v>100253</v>
      </c>
      <c r="B757" s="481" t="s">
        <v>4675</v>
      </c>
      <c r="C757" s="482" t="s">
        <v>4635</v>
      </c>
      <c r="D757" s="483">
        <v>7.96</v>
      </c>
      <c r="E757" s="483">
        <v>16.239999999999998</v>
      </c>
      <c r="F757" s="483">
        <v>24.2</v>
      </c>
    </row>
    <row r="758" spans="1:6" ht="45" customHeight="1">
      <c r="A758" s="480">
        <v>100249</v>
      </c>
      <c r="B758" s="481" t="s">
        <v>4671</v>
      </c>
      <c r="C758" s="482" t="s">
        <v>4635</v>
      </c>
      <c r="D758" s="483">
        <v>0.79</v>
      </c>
      <c r="E758" s="483">
        <v>1.66</v>
      </c>
      <c r="F758" s="483">
        <v>2.4500000000000002</v>
      </c>
    </row>
    <row r="759" spans="1:6" ht="45" customHeight="1">
      <c r="A759" s="480">
        <v>100244</v>
      </c>
      <c r="B759" s="481" t="s">
        <v>4666</v>
      </c>
      <c r="C759" s="482" t="s">
        <v>4635</v>
      </c>
      <c r="D759" s="483">
        <v>1.2</v>
      </c>
      <c r="E759" s="483">
        <v>2.48</v>
      </c>
      <c r="F759" s="483">
        <v>3.68</v>
      </c>
    </row>
    <row r="760" spans="1:6" ht="45" customHeight="1">
      <c r="A760" s="480">
        <v>100245</v>
      </c>
      <c r="B760" s="481" t="s">
        <v>4667</v>
      </c>
      <c r="C760" s="482" t="s">
        <v>4635</v>
      </c>
      <c r="D760" s="483">
        <v>2.4</v>
      </c>
      <c r="E760" s="483">
        <v>4.97</v>
      </c>
      <c r="F760" s="483">
        <v>7.37</v>
      </c>
    </row>
    <row r="761" spans="1:6" ht="45" customHeight="1">
      <c r="A761" s="480">
        <v>100243</v>
      </c>
      <c r="B761" s="481" t="s">
        <v>4665</v>
      </c>
      <c r="C761" s="482" t="s">
        <v>4635</v>
      </c>
      <c r="D761" s="483">
        <v>0.94</v>
      </c>
      <c r="E761" s="483">
        <v>2</v>
      </c>
      <c r="F761" s="483">
        <v>2.94</v>
      </c>
    </row>
    <row r="762" spans="1:6" ht="45" customHeight="1">
      <c r="A762" s="480">
        <v>100239</v>
      </c>
      <c r="B762" s="481" t="s">
        <v>4661</v>
      </c>
      <c r="C762" s="482" t="s">
        <v>4635</v>
      </c>
      <c r="D762" s="483">
        <v>2</v>
      </c>
      <c r="E762" s="483">
        <v>4.1399999999999997</v>
      </c>
      <c r="F762" s="483">
        <v>6.14</v>
      </c>
    </row>
    <row r="763" spans="1:6" ht="45" customHeight="1">
      <c r="A763" s="480">
        <v>100238</v>
      </c>
      <c r="B763" s="481" t="s">
        <v>4660</v>
      </c>
      <c r="C763" s="482" t="s">
        <v>4635</v>
      </c>
      <c r="D763" s="483">
        <v>1.59</v>
      </c>
      <c r="E763" s="483">
        <v>3.32</v>
      </c>
      <c r="F763" s="483">
        <v>4.91</v>
      </c>
    </row>
    <row r="764" spans="1:6" ht="45" customHeight="1">
      <c r="A764" s="480">
        <v>100241</v>
      </c>
      <c r="B764" s="481" t="s">
        <v>4663</v>
      </c>
      <c r="C764" s="482" t="s">
        <v>4635</v>
      </c>
      <c r="D764" s="483">
        <v>2</v>
      </c>
      <c r="E764" s="483">
        <v>4.1399999999999997</v>
      </c>
      <c r="F764" s="483">
        <v>6.14</v>
      </c>
    </row>
    <row r="765" spans="1:6" ht="45" customHeight="1">
      <c r="A765" s="475">
        <v>100242</v>
      </c>
      <c r="B765" s="479" t="s">
        <v>4664</v>
      </c>
      <c r="C765" s="477" t="s">
        <v>4635</v>
      </c>
      <c r="D765" s="478">
        <v>5.96</v>
      </c>
      <c r="E765" s="478">
        <v>12.19</v>
      </c>
      <c r="F765" s="478">
        <v>18.149999999999999</v>
      </c>
    </row>
    <row r="766" spans="1:6" ht="45" customHeight="1">
      <c r="A766" s="480">
        <v>100240</v>
      </c>
      <c r="B766" s="481" t="s">
        <v>4662</v>
      </c>
      <c r="C766" s="482" t="s">
        <v>4635</v>
      </c>
      <c r="D766" s="483">
        <v>1.2</v>
      </c>
      <c r="E766" s="483">
        <v>2.48</v>
      </c>
      <c r="F766" s="483">
        <v>3.68</v>
      </c>
    </row>
    <row r="767" spans="1:6" ht="45" customHeight="1">
      <c r="A767" s="480">
        <v>100248</v>
      </c>
      <c r="B767" s="481" t="s">
        <v>4670</v>
      </c>
      <c r="C767" s="482" t="s">
        <v>4635</v>
      </c>
      <c r="D767" s="483">
        <v>3.97</v>
      </c>
      <c r="E767" s="483">
        <v>8.1300000000000008</v>
      </c>
      <c r="F767" s="483">
        <v>12.1</v>
      </c>
    </row>
    <row r="768" spans="1:6" ht="45" customHeight="1">
      <c r="A768" s="480">
        <v>100247</v>
      </c>
      <c r="B768" s="481" t="s">
        <v>4669</v>
      </c>
      <c r="C768" s="482" t="s">
        <v>4635</v>
      </c>
      <c r="D768" s="483">
        <v>0.98</v>
      </c>
      <c r="E768" s="483">
        <v>2.09</v>
      </c>
      <c r="F768" s="483">
        <v>3.07</v>
      </c>
    </row>
    <row r="769" spans="1:6" ht="45" customHeight="1">
      <c r="A769" s="480">
        <v>100246</v>
      </c>
      <c r="B769" s="481" t="s">
        <v>4668</v>
      </c>
      <c r="C769" s="482" t="s">
        <v>4635</v>
      </c>
      <c r="D769" s="483">
        <v>0.79</v>
      </c>
      <c r="E769" s="483">
        <v>1.66</v>
      </c>
      <c r="F769" s="483">
        <v>2.4500000000000002</v>
      </c>
    </row>
    <row r="770" spans="1:6" ht="45" customHeight="1">
      <c r="A770" s="480">
        <v>100237</v>
      </c>
      <c r="B770" s="481" t="s">
        <v>4659</v>
      </c>
      <c r="C770" s="482" t="s">
        <v>4635</v>
      </c>
      <c r="D770" s="483">
        <v>0.98</v>
      </c>
      <c r="E770" s="483">
        <v>2.09</v>
      </c>
      <c r="F770" s="483">
        <v>3.07</v>
      </c>
    </row>
    <row r="771" spans="1:6" ht="45" customHeight="1">
      <c r="A771" s="475">
        <v>100236</v>
      </c>
      <c r="B771" s="479" t="s">
        <v>4658</v>
      </c>
      <c r="C771" s="477" t="s">
        <v>4635</v>
      </c>
      <c r="D771" s="478">
        <v>0.82</v>
      </c>
      <c r="E771" s="478">
        <v>1.74</v>
      </c>
      <c r="F771" s="478">
        <v>2.56</v>
      </c>
    </row>
    <row r="772" spans="1:6" ht="45" customHeight="1">
      <c r="A772" s="480">
        <v>100263</v>
      </c>
      <c r="B772" s="481" t="s">
        <v>4685</v>
      </c>
      <c r="C772" s="482" t="s">
        <v>4621</v>
      </c>
      <c r="D772" s="483">
        <v>0.63</v>
      </c>
      <c r="E772" s="483">
        <v>1.36</v>
      </c>
      <c r="F772" s="483">
        <v>1.99</v>
      </c>
    </row>
    <row r="773" spans="1:6" ht="45" customHeight="1">
      <c r="A773" s="480">
        <v>100260</v>
      </c>
      <c r="B773" s="481" t="s">
        <v>4682</v>
      </c>
      <c r="C773" s="482" t="s">
        <v>4621</v>
      </c>
      <c r="D773" s="483">
        <v>2.61</v>
      </c>
      <c r="E773" s="483">
        <v>5.36</v>
      </c>
      <c r="F773" s="483">
        <v>7.97</v>
      </c>
    </row>
    <row r="774" spans="1:6" ht="45" customHeight="1">
      <c r="A774" s="480">
        <v>100261</v>
      </c>
      <c r="B774" s="481" t="s">
        <v>4683</v>
      </c>
      <c r="C774" s="482" t="s">
        <v>4621</v>
      </c>
      <c r="D774" s="483">
        <v>1.63</v>
      </c>
      <c r="E774" s="483">
        <v>3.38</v>
      </c>
      <c r="F774" s="483">
        <v>5.01</v>
      </c>
    </row>
    <row r="775" spans="1:6" ht="45" customHeight="1">
      <c r="A775" s="480">
        <v>100262</v>
      </c>
      <c r="B775" s="481" t="s">
        <v>4684</v>
      </c>
      <c r="C775" s="482" t="s">
        <v>4621</v>
      </c>
      <c r="D775" s="483">
        <v>1</v>
      </c>
      <c r="E775" s="483">
        <v>2.1</v>
      </c>
      <c r="F775" s="483">
        <v>3.1</v>
      </c>
    </row>
    <row r="776" spans="1:6" ht="45" customHeight="1">
      <c r="A776" s="480">
        <v>100271</v>
      </c>
      <c r="B776" s="481" t="s">
        <v>4696</v>
      </c>
      <c r="C776" s="482" t="s">
        <v>4628</v>
      </c>
      <c r="D776" s="483">
        <v>19.02</v>
      </c>
      <c r="E776" s="483">
        <v>38.75</v>
      </c>
      <c r="F776" s="483">
        <v>57.77</v>
      </c>
    </row>
    <row r="777" spans="1:6" ht="45" customHeight="1">
      <c r="A777" s="475">
        <v>100258</v>
      </c>
      <c r="B777" s="479" t="s">
        <v>4680</v>
      </c>
      <c r="C777" s="477" t="s">
        <v>4635</v>
      </c>
      <c r="D777" s="478">
        <v>4.0199999999999996</v>
      </c>
      <c r="E777" s="478">
        <v>8.26</v>
      </c>
      <c r="F777" s="478">
        <v>12.28</v>
      </c>
    </row>
    <row r="778" spans="1:6" ht="45" customHeight="1">
      <c r="A778" s="480">
        <v>100259</v>
      </c>
      <c r="B778" s="481" t="s">
        <v>4681</v>
      </c>
      <c r="C778" s="482" t="s">
        <v>4635</v>
      </c>
      <c r="D778" s="483">
        <v>7.96</v>
      </c>
      <c r="E778" s="483">
        <v>16.239999999999998</v>
      </c>
      <c r="F778" s="483">
        <v>24.2</v>
      </c>
    </row>
    <row r="779" spans="1:6" ht="45" customHeight="1">
      <c r="A779" s="480"/>
      <c r="B779" s="481" t="s">
        <v>4636</v>
      </c>
      <c r="C779" s="482"/>
      <c r="D779" s="483"/>
      <c r="E779" s="483"/>
      <c r="F779" s="483"/>
    </row>
    <row r="780" spans="1:6" ht="45" customHeight="1">
      <c r="A780" s="480">
        <v>100207</v>
      </c>
      <c r="B780" s="481" t="s">
        <v>4637</v>
      </c>
      <c r="C780" s="482" t="s">
        <v>1107</v>
      </c>
      <c r="D780" s="483">
        <v>232.35</v>
      </c>
      <c r="E780" s="483">
        <v>122.9</v>
      </c>
      <c r="F780" s="483">
        <v>355.25</v>
      </c>
    </row>
    <row r="781" spans="1:6" ht="45" customHeight="1">
      <c r="A781" s="480"/>
      <c r="B781" s="481" t="s">
        <v>1111</v>
      </c>
      <c r="C781" s="482"/>
      <c r="D781" s="483"/>
      <c r="E781" s="483"/>
      <c r="F781" s="483"/>
    </row>
    <row r="782" spans="1:6" ht="45" customHeight="1">
      <c r="A782" s="480">
        <v>100281</v>
      </c>
      <c r="B782" s="481" t="s">
        <v>4698</v>
      </c>
      <c r="C782" s="482" t="s">
        <v>4625</v>
      </c>
      <c r="D782" s="483">
        <v>2.4300000000000002</v>
      </c>
      <c r="E782" s="483">
        <v>0.82</v>
      </c>
      <c r="F782" s="483">
        <v>3.25</v>
      </c>
    </row>
    <row r="783" spans="1:6" ht="45" customHeight="1">
      <c r="A783" s="475">
        <v>100219</v>
      </c>
      <c r="B783" s="479" t="s">
        <v>4702</v>
      </c>
      <c r="C783" s="477" t="s">
        <v>4625</v>
      </c>
      <c r="D783" s="478">
        <v>0.3</v>
      </c>
      <c r="E783" s="478">
        <v>0.09</v>
      </c>
      <c r="F783" s="478">
        <v>0.39</v>
      </c>
    </row>
    <row r="784" spans="1:6" ht="45" customHeight="1">
      <c r="A784" s="480">
        <v>100218</v>
      </c>
      <c r="B784" s="481" t="s">
        <v>4701</v>
      </c>
      <c r="C784" s="482" t="s">
        <v>4625</v>
      </c>
      <c r="D784" s="483">
        <v>1.37</v>
      </c>
      <c r="E784" s="483">
        <v>0.45</v>
      </c>
      <c r="F784" s="483">
        <v>1.82</v>
      </c>
    </row>
    <row r="785" spans="1:6" ht="45" customHeight="1">
      <c r="A785" s="480">
        <v>100217</v>
      </c>
      <c r="B785" s="481" t="s">
        <v>4700</v>
      </c>
      <c r="C785" s="482" t="s">
        <v>4625</v>
      </c>
      <c r="D785" s="483">
        <v>2</v>
      </c>
      <c r="E785" s="483">
        <v>0.67</v>
      </c>
      <c r="F785" s="483">
        <v>2.67</v>
      </c>
    </row>
    <row r="786" spans="1:6" ht="45" customHeight="1">
      <c r="A786" s="480">
        <v>100224</v>
      </c>
      <c r="B786" s="481" t="s">
        <v>4703</v>
      </c>
      <c r="C786" s="482" t="s">
        <v>4628</v>
      </c>
      <c r="D786" s="483">
        <v>2</v>
      </c>
      <c r="E786" s="483">
        <v>0.67</v>
      </c>
      <c r="F786" s="483">
        <v>2.67</v>
      </c>
    </row>
    <row r="787" spans="1:6" ht="45" customHeight="1">
      <c r="A787" s="480">
        <v>100228</v>
      </c>
      <c r="B787" s="481" t="s">
        <v>4704</v>
      </c>
      <c r="C787" s="482" t="s">
        <v>4630</v>
      </c>
      <c r="D787" s="483">
        <v>0.19</v>
      </c>
      <c r="E787" s="483">
        <v>0.06</v>
      </c>
      <c r="F787" s="483">
        <v>0.25</v>
      </c>
    </row>
    <row r="788" spans="1:6" ht="45" customHeight="1">
      <c r="A788" s="480">
        <v>100204</v>
      </c>
      <c r="B788" s="481" t="s">
        <v>4699</v>
      </c>
      <c r="C788" s="482" t="s">
        <v>4621</v>
      </c>
      <c r="D788" s="483">
        <v>0.08</v>
      </c>
      <c r="E788" s="483">
        <v>0.01</v>
      </c>
      <c r="F788" s="483">
        <v>0.09</v>
      </c>
    </row>
    <row r="789" spans="1:6" ht="45" customHeight="1">
      <c r="A789" s="475">
        <v>100284</v>
      </c>
      <c r="B789" s="479" t="s">
        <v>4705</v>
      </c>
      <c r="C789" s="477" t="s">
        <v>4628</v>
      </c>
      <c r="D789" s="478">
        <v>7.18</v>
      </c>
      <c r="E789" s="478">
        <v>2.36</v>
      </c>
      <c r="F789" s="478">
        <v>9.5399999999999991</v>
      </c>
    </row>
    <row r="790" spans="1:6" ht="45" customHeight="1">
      <c r="A790" s="480">
        <v>100277</v>
      </c>
      <c r="B790" s="481" t="s">
        <v>4697</v>
      </c>
      <c r="C790" s="482" t="s">
        <v>4628</v>
      </c>
      <c r="D790" s="483">
        <v>1.27</v>
      </c>
      <c r="E790" s="483">
        <v>0.43</v>
      </c>
      <c r="F790" s="483">
        <v>1.7</v>
      </c>
    </row>
    <row r="791" spans="1:6" ht="45" customHeight="1">
      <c r="A791" s="480"/>
      <c r="B791" s="481" t="s">
        <v>1112</v>
      </c>
      <c r="C791" s="482"/>
      <c r="D791" s="483"/>
      <c r="E791" s="483"/>
      <c r="F791" s="483"/>
    </row>
    <row r="792" spans="1:6" ht="30" customHeight="1">
      <c r="A792" s="480">
        <v>100279</v>
      </c>
      <c r="B792" s="481" t="s">
        <v>4618</v>
      </c>
      <c r="C792" s="482" t="s">
        <v>709</v>
      </c>
      <c r="D792" s="483">
        <v>0.21</v>
      </c>
      <c r="E792" s="483">
        <v>0.5</v>
      </c>
      <c r="F792" s="483">
        <v>0.71</v>
      </c>
    </row>
    <row r="793" spans="1:6" ht="30" customHeight="1">
      <c r="A793" s="480">
        <v>100233</v>
      </c>
      <c r="B793" s="481" t="s">
        <v>4612</v>
      </c>
      <c r="C793" s="482" t="s">
        <v>709</v>
      </c>
      <c r="D793" s="483">
        <v>0.02</v>
      </c>
      <c r="E793" s="483">
        <v>0.15</v>
      </c>
      <c r="F793" s="483">
        <v>0.17</v>
      </c>
    </row>
    <row r="794" spans="1:6" ht="30">
      <c r="A794" s="480">
        <v>100232</v>
      </c>
      <c r="B794" s="481" t="s">
        <v>4611</v>
      </c>
      <c r="C794" s="482" t="s">
        <v>709</v>
      </c>
      <c r="D794" s="483">
        <v>0.09</v>
      </c>
      <c r="E794" s="483">
        <v>0.25</v>
      </c>
      <c r="F794" s="483">
        <v>0.34</v>
      </c>
    </row>
    <row r="795" spans="1:6" ht="30">
      <c r="A795" s="480">
        <v>100234</v>
      </c>
      <c r="B795" s="481" t="s">
        <v>4613</v>
      </c>
      <c r="C795" s="482" t="s">
        <v>704</v>
      </c>
      <c r="D795" s="483">
        <v>0.14000000000000001</v>
      </c>
      <c r="E795" s="483">
        <v>0.36</v>
      </c>
      <c r="F795" s="483">
        <v>0.5</v>
      </c>
    </row>
    <row r="796" spans="1:6">
      <c r="A796" s="480">
        <v>100265</v>
      </c>
      <c r="B796" s="481" t="s">
        <v>4615</v>
      </c>
      <c r="C796" s="482" t="s">
        <v>704</v>
      </c>
      <c r="D796" s="483">
        <v>0.23</v>
      </c>
      <c r="E796" s="483">
        <v>0.53</v>
      </c>
      <c r="F796" s="483">
        <v>0.76</v>
      </c>
    </row>
    <row r="797" spans="1:6" ht="30" customHeight="1">
      <c r="A797" s="480">
        <v>100235</v>
      </c>
      <c r="B797" s="481" t="s">
        <v>4614</v>
      </c>
      <c r="C797" s="482" t="s">
        <v>129</v>
      </c>
      <c r="D797" s="483">
        <v>0</v>
      </c>
      <c r="E797" s="483">
        <v>0.03</v>
      </c>
      <c r="F797" s="483">
        <v>0.03</v>
      </c>
    </row>
    <row r="798" spans="1:6" ht="30" customHeight="1">
      <c r="A798" s="475">
        <v>100267</v>
      </c>
      <c r="B798" s="479" t="s">
        <v>4616</v>
      </c>
      <c r="C798" s="477" t="s">
        <v>709</v>
      </c>
      <c r="D798" s="478">
        <v>0.48</v>
      </c>
      <c r="E798" s="478">
        <v>1.04</v>
      </c>
      <c r="F798" s="478">
        <v>1.52</v>
      </c>
    </row>
    <row r="799" spans="1:6" ht="30" customHeight="1">
      <c r="A799" s="475">
        <v>100231</v>
      </c>
      <c r="B799" s="479" t="s">
        <v>4610</v>
      </c>
      <c r="C799" s="477" t="s">
        <v>1110</v>
      </c>
      <c r="D799" s="478">
        <v>0</v>
      </c>
      <c r="E799" s="478">
        <v>0.03</v>
      </c>
      <c r="F799" s="478">
        <v>0.03</v>
      </c>
    </row>
    <row r="800" spans="1:6" ht="30" customHeight="1">
      <c r="A800" s="480">
        <v>100230</v>
      </c>
      <c r="B800" s="481" t="s">
        <v>4609</v>
      </c>
      <c r="C800" s="482" t="s">
        <v>1110</v>
      </c>
      <c r="D800" s="483">
        <v>0</v>
      </c>
      <c r="E800" s="483">
        <v>0.02</v>
      </c>
      <c r="F800" s="483">
        <v>0.02</v>
      </c>
    </row>
    <row r="801" spans="1:6" ht="30" customHeight="1">
      <c r="A801" s="480">
        <v>100229</v>
      </c>
      <c r="B801" s="481" t="s">
        <v>4608</v>
      </c>
      <c r="C801" s="482" t="s">
        <v>1110</v>
      </c>
      <c r="D801" s="483">
        <v>0.01</v>
      </c>
      <c r="E801" s="483">
        <v>0</v>
      </c>
      <c r="F801" s="483">
        <v>0.01</v>
      </c>
    </row>
    <row r="802" spans="1:6" ht="30" customHeight="1">
      <c r="A802" s="480">
        <v>100272</v>
      </c>
      <c r="B802" s="481" t="s">
        <v>4617</v>
      </c>
      <c r="C802" s="482" t="s">
        <v>704</v>
      </c>
      <c r="D802" s="483">
        <v>0.35</v>
      </c>
      <c r="E802" s="483">
        <v>0.79</v>
      </c>
      <c r="F802" s="483">
        <v>1.1399999999999999</v>
      </c>
    </row>
    <row r="803" spans="1:6" ht="30" customHeight="1">
      <c r="A803" s="480">
        <v>100269</v>
      </c>
      <c r="B803" s="481" t="s">
        <v>4619</v>
      </c>
      <c r="C803" s="482" t="s">
        <v>709</v>
      </c>
      <c r="D803" s="483">
        <v>0.48</v>
      </c>
      <c r="E803" s="483">
        <v>1.04</v>
      </c>
      <c r="F803" s="483">
        <v>1.52</v>
      </c>
    </row>
    <row r="804" spans="1:6" ht="30" customHeight="1">
      <c r="A804" s="480"/>
      <c r="B804" s="481" t="s">
        <v>12021</v>
      </c>
      <c r="C804" s="482"/>
      <c r="D804" s="483"/>
      <c r="E804" s="483"/>
      <c r="F804" s="483"/>
    </row>
    <row r="805" spans="1:6" ht="30" customHeight="1">
      <c r="A805" s="480"/>
      <c r="B805" s="481" t="s">
        <v>12022</v>
      </c>
      <c r="C805" s="482"/>
      <c r="D805" s="483"/>
      <c r="E805" s="483"/>
      <c r="F805" s="483"/>
    </row>
    <row r="806" spans="1:6" ht="30" customHeight="1">
      <c r="A806" s="480">
        <v>101467</v>
      </c>
      <c r="B806" s="481" t="s">
        <v>4498</v>
      </c>
      <c r="C806" s="482" t="s">
        <v>1113</v>
      </c>
      <c r="D806" s="483">
        <v>11.36</v>
      </c>
      <c r="E806" s="483">
        <v>3.17</v>
      </c>
      <c r="F806" s="483">
        <v>14.53</v>
      </c>
    </row>
    <row r="807" spans="1:6" ht="30" customHeight="1">
      <c r="A807" s="480">
        <v>101468</v>
      </c>
      <c r="B807" s="481" t="s">
        <v>4499</v>
      </c>
      <c r="C807" s="482" t="s">
        <v>1113</v>
      </c>
      <c r="D807" s="483">
        <v>10.39</v>
      </c>
      <c r="E807" s="483">
        <v>2.89</v>
      </c>
      <c r="F807" s="483">
        <v>13.28</v>
      </c>
    </row>
    <row r="808" spans="1:6" ht="30" customHeight="1">
      <c r="A808" s="480">
        <v>101014</v>
      </c>
      <c r="B808" s="481" t="s">
        <v>4489</v>
      </c>
      <c r="C808" s="482" t="s">
        <v>1113</v>
      </c>
      <c r="D808" s="483">
        <v>25.98</v>
      </c>
      <c r="E808" s="483">
        <v>7.23</v>
      </c>
      <c r="F808" s="483">
        <v>33.21</v>
      </c>
    </row>
    <row r="809" spans="1:6" ht="30" customHeight="1">
      <c r="A809" s="480">
        <v>101015</v>
      </c>
      <c r="B809" s="481" t="s">
        <v>4490</v>
      </c>
      <c r="C809" s="482" t="s">
        <v>1113</v>
      </c>
      <c r="D809" s="483">
        <v>21.35</v>
      </c>
      <c r="E809" s="483">
        <v>5.92</v>
      </c>
      <c r="F809" s="483">
        <v>27.27</v>
      </c>
    </row>
    <row r="810" spans="1:6" ht="30" customHeight="1">
      <c r="A810" s="480">
        <v>101463</v>
      </c>
      <c r="B810" s="481" t="s">
        <v>4494</v>
      </c>
      <c r="C810" s="482" t="s">
        <v>1113</v>
      </c>
      <c r="D810" s="483">
        <v>28.45</v>
      </c>
      <c r="E810" s="483">
        <v>7.9</v>
      </c>
      <c r="F810" s="483">
        <v>36.35</v>
      </c>
    </row>
    <row r="811" spans="1:6" ht="30" customHeight="1">
      <c r="A811" s="480">
        <v>101464</v>
      </c>
      <c r="B811" s="481" t="s">
        <v>4495</v>
      </c>
      <c r="C811" s="482" t="s">
        <v>1113</v>
      </c>
      <c r="D811" s="483">
        <v>21.85</v>
      </c>
      <c r="E811" s="483">
        <v>6.07</v>
      </c>
      <c r="F811" s="483">
        <v>27.92</v>
      </c>
    </row>
    <row r="812" spans="1:6" ht="30" customHeight="1">
      <c r="A812" s="475">
        <v>101465</v>
      </c>
      <c r="B812" s="479" t="s">
        <v>4496</v>
      </c>
      <c r="C812" s="477" t="s">
        <v>1113</v>
      </c>
      <c r="D812" s="478">
        <v>16.71</v>
      </c>
      <c r="E812" s="478">
        <v>4.6399999999999997</v>
      </c>
      <c r="F812" s="478">
        <v>21.35</v>
      </c>
    </row>
    <row r="813" spans="1:6" ht="30">
      <c r="A813" s="480">
        <v>101466</v>
      </c>
      <c r="B813" s="481" t="s">
        <v>4497</v>
      </c>
      <c r="C813" s="482" t="s">
        <v>1113</v>
      </c>
      <c r="D813" s="483">
        <v>13.59</v>
      </c>
      <c r="E813" s="483">
        <v>3.77</v>
      </c>
      <c r="F813" s="483">
        <v>17.36</v>
      </c>
    </row>
    <row r="814" spans="1:6" ht="30" customHeight="1">
      <c r="A814" s="480">
        <v>101013</v>
      </c>
      <c r="B814" s="481" t="s">
        <v>4488</v>
      </c>
      <c r="C814" s="482" t="s">
        <v>1113</v>
      </c>
      <c r="D814" s="483">
        <v>28.36</v>
      </c>
      <c r="E814" s="483">
        <v>7.88</v>
      </c>
      <c r="F814" s="483">
        <v>36.24</v>
      </c>
    </row>
    <row r="815" spans="1:6" ht="30" customHeight="1">
      <c r="A815" s="480">
        <v>101477</v>
      </c>
      <c r="B815" s="481" t="s">
        <v>4508</v>
      </c>
      <c r="C815" s="482" t="s">
        <v>1113</v>
      </c>
      <c r="D815" s="483">
        <v>8.23</v>
      </c>
      <c r="E815" s="483">
        <v>2.29</v>
      </c>
      <c r="F815" s="483">
        <v>10.52</v>
      </c>
    </row>
    <row r="816" spans="1:6" ht="30" customHeight="1">
      <c r="A816" s="480">
        <v>101478</v>
      </c>
      <c r="B816" s="481" t="s">
        <v>4509</v>
      </c>
      <c r="C816" s="482" t="s">
        <v>1113</v>
      </c>
      <c r="D816" s="483">
        <v>6.99</v>
      </c>
      <c r="E816" s="483">
        <v>1.95</v>
      </c>
      <c r="F816" s="483">
        <v>8.94</v>
      </c>
    </row>
    <row r="817" spans="1:6" ht="30" customHeight="1">
      <c r="A817" s="480">
        <v>101017</v>
      </c>
      <c r="B817" s="481" t="s">
        <v>4492</v>
      </c>
      <c r="C817" s="482" t="s">
        <v>1113</v>
      </c>
      <c r="D817" s="483">
        <v>18.73</v>
      </c>
      <c r="E817" s="483">
        <v>5.21</v>
      </c>
      <c r="F817" s="483">
        <v>23.94</v>
      </c>
    </row>
    <row r="818" spans="1:6" ht="30" customHeight="1">
      <c r="A818" s="480">
        <v>101018</v>
      </c>
      <c r="B818" s="481" t="s">
        <v>4493</v>
      </c>
      <c r="C818" s="482" t="s">
        <v>1113</v>
      </c>
      <c r="D818" s="483">
        <v>15.39</v>
      </c>
      <c r="E818" s="483">
        <v>4.2699999999999996</v>
      </c>
      <c r="F818" s="483">
        <v>19.66</v>
      </c>
    </row>
    <row r="819" spans="1:6" ht="30" customHeight="1">
      <c r="A819" s="480">
        <v>101469</v>
      </c>
      <c r="B819" s="481" t="s">
        <v>4500</v>
      </c>
      <c r="C819" s="482" t="s">
        <v>1113</v>
      </c>
      <c r="D819" s="483">
        <v>23.28</v>
      </c>
      <c r="E819" s="483">
        <v>6.47</v>
      </c>
      <c r="F819" s="483">
        <v>29.75</v>
      </c>
    </row>
    <row r="820" spans="1:6" ht="30" customHeight="1">
      <c r="A820" s="480">
        <v>101470</v>
      </c>
      <c r="B820" s="481" t="s">
        <v>4501</v>
      </c>
      <c r="C820" s="482" t="s">
        <v>1113</v>
      </c>
      <c r="D820" s="483">
        <v>18.47</v>
      </c>
      <c r="E820" s="483">
        <v>5.14</v>
      </c>
      <c r="F820" s="483">
        <v>23.61</v>
      </c>
    </row>
    <row r="821" spans="1:6" ht="30" customHeight="1">
      <c r="A821" s="480">
        <v>101471</v>
      </c>
      <c r="B821" s="481" t="s">
        <v>4502</v>
      </c>
      <c r="C821" s="482" t="s">
        <v>1113</v>
      </c>
      <c r="D821" s="483">
        <v>15.84</v>
      </c>
      <c r="E821" s="483">
        <v>4.41</v>
      </c>
      <c r="F821" s="483">
        <v>20.25</v>
      </c>
    </row>
    <row r="822" spans="1:6" ht="30" customHeight="1">
      <c r="A822" s="480">
        <v>101472</v>
      </c>
      <c r="B822" s="481" t="s">
        <v>4503</v>
      </c>
      <c r="C822" s="482" t="s">
        <v>1113</v>
      </c>
      <c r="D822" s="483">
        <v>12.33</v>
      </c>
      <c r="E822" s="483">
        <v>3.43</v>
      </c>
      <c r="F822" s="483">
        <v>15.76</v>
      </c>
    </row>
    <row r="823" spans="1:6" ht="30" customHeight="1">
      <c r="A823" s="480">
        <v>101473</v>
      </c>
      <c r="B823" s="481" t="s">
        <v>4504</v>
      </c>
      <c r="C823" s="482" t="s">
        <v>1113</v>
      </c>
      <c r="D823" s="483">
        <v>17.78</v>
      </c>
      <c r="E823" s="483">
        <v>4.92</v>
      </c>
      <c r="F823" s="483">
        <v>22.7</v>
      </c>
    </row>
    <row r="824" spans="1:6" ht="30" customHeight="1">
      <c r="A824" s="475">
        <v>101474</v>
      </c>
      <c r="B824" s="479" t="s">
        <v>4505</v>
      </c>
      <c r="C824" s="477" t="s">
        <v>1113</v>
      </c>
      <c r="D824" s="478">
        <v>12.7</v>
      </c>
      <c r="E824" s="478">
        <v>3.54</v>
      </c>
      <c r="F824" s="478">
        <v>16.239999999999998</v>
      </c>
    </row>
    <row r="825" spans="1:6" ht="45" customHeight="1">
      <c r="A825" s="480">
        <v>101475</v>
      </c>
      <c r="B825" s="481" t="s">
        <v>4506</v>
      </c>
      <c r="C825" s="482" t="s">
        <v>1113</v>
      </c>
      <c r="D825" s="483">
        <v>11.27</v>
      </c>
      <c r="E825" s="483">
        <v>3.14</v>
      </c>
      <c r="F825" s="483">
        <v>14.41</v>
      </c>
    </row>
    <row r="826" spans="1:6" ht="45" customHeight="1">
      <c r="A826" s="475">
        <v>101476</v>
      </c>
      <c r="B826" s="479" t="s">
        <v>4507</v>
      </c>
      <c r="C826" s="477" t="s">
        <v>1113</v>
      </c>
      <c r="D826" s="478">
        <v>10.06</v>
      </c>
      <c r="E826" s="478">
        <v>2.79</v>
      </c>
      <c r="F826" s="478">
        <v>12.85</v>
      </c>
    </row>
    <row r="827" spans="1:6" ht="45" customHeight="1">
      <c r="A827" s="480">
        <v>101016</v>
      </c>
      <c r="B827" s="481" t="s">
        <v>4491</v>
      </c>
      <c r="C827" s="482" t="s">
        <v>1113</v>
      </c>
      <c r="D827" s="483">
        <v>24.72</v>
      </c>
      <c r="E827" s="483">
        <v>6.86</v>
      </c>
      <c r="F827" s="483">
        <v>31.58</v>
      </c>
    </row>
    <row r="828" spans="1:6" ht="45" customHeight="1">
      <c r="A828" s="480">
        <v>101487</v>
      </c>
      <c r="B828" s="481" t="s">
        <v>4486</v>
      </c>
      <c r="C828" s="482" t="s">
        <v>1113</v>
      </c>
      <c r="D828" s="483">
        <v>61.21</v>
      </c>
      <c r="E828" s="483">
        <v>17</v>
      </c>
      <c r="F828" s="483">
        <v>78.209999999999994</v>
      </c>
    </row>
    <row r="829" spans="1:6" ht="45" customHeight="1">
      <c r="A829" s="480">
        <v>101488</v>
      </c>
      <c r="B829" s="481" t="s">
        <v>4487</v>
      </c>
      <c r="C829" s="482" t="s">
        <v>1113</v>
      </c>
      <c r="D829" s="483">
        <v>52.96</v>
      </c>
      <c r="E829" s="483">
        <v>14.71</v>
      </c>
      <c r="F829" s="483">
        <v>67.67</v>
      </c>
    </row>
    <row r="830" spans="1:6" ht="45" customHeight="1">
      <c r="A830" s="480">
        <v>101480</v>
      </c>
      <c r="B830" s="481" t="s">
        <v>4480</v>
      </c>
      <c r="C830" s="482" t="s">
        <v>1113</v>
      </c>
      <c r="D830" s="483">
        <v>41.64</v>
      </c>
      <c r="E830" s="483">
        <v>11.56</v>
      </c>
      <c r="F830" s="483">
        <v>53.2</v>
      </c>
    </row>
    <row r="831" spans="1:6" ht="45" customHeight="1">
      <c r="A831" s="475">
        <v>101481</v>
      </c>
      <c r="B831" s="479" t="s">
        <v>4481</v>
      </c>
      <c r="C831" s="477" t="s">
        <v>1113</v>
      </c>
      <c r="D831" s="478">
        <v>30.05</v>
      </c>
      <c r="E831" s="478">
        <v>8.3699999999999992</v>
      </c>
      <c r="F831" s="478">
        <v>38.42</v>
      </c>
    </row>
    <row r="832" spans="1:6" ht="45" customHeight="1">
      <c r="A832" s="480">
        <v>101482</v>
      </c>
      <c r="B832" s="481" t="s">
        <v>12023</v>
      </c>
      <c r="C832" s="482" t="s">
        <v>1113</v>
      </c>
      <c r="D832" s="483">
        <v>22.46</v>
      </c>
      <c r="E832" s="483">
        <v>6.26</v>
      </c>
      <c r="F832" s="483">
        <v>28.72</v>
      </c>
    </row>
    <row r="833" spans="1:6" ht="45" customHeight="1">
      <c r="A833" s="480">
        <v>101483</v>
      </c>
      <c r="B833" s="481" t="s">
        <v>4482</v>
      </c>
      <c r="C833" s="482" t="s">
        <v>1113</v>
      </c>
      <c r="D833" s="483">
        <v>23.31</v>
      </c>
      <c r="E833" s="483">
        <v>6.49</v>
      </c>
      <c r="F833" s="483">
        <v>29.8</v>
      </c>
    </row>
    <row r="834" spans="1:6" ht="45" customHeight="1">
      <c r="A834" s="475">
        <v>101484</v>
      </c>
      <c r="B834" s="479" t="s">
        <v>4483</v>
      </c>
      <c r="C834" s="477" t="s">
        <v>1113</v>
      </c>
      <c r="D834" s="478">
        <v>120.91</v>
      </c>
      <c r="E834" s="478">
        <v>33.58</v>
      </c>
      <c r="F834" s="478">
        <v>154.49</v>
      </c>
    </row>
    <row r="835" spans="1:6" ht="45" customHeight="1">
      <c r="A835" s="480">
        <v>101485</v>
      </c>
      <c r="B835" s="481" t="s">
        <v>4484</v>
      </c>
      <c r="C835" s="482" t="s">
        <v>1113</v>
      </c>
      <c r="D835" s="483">
        <v>92.81</v>
      </c>
      <c r="E835" s="483">
        <v>25.78</v>
      </c>
      <c r="F835" s="483">
        <v>118.59</v>
      </c>
    </row>
    <row r="836" spans="1:6" ht="45" customHeight="1">
      <c r="A836" s="480">
        <v>101486</v>
      </c>
      <c r="B836" s="481" t="s">
        <v>4485</v>
      </c>
      <c r="C836" s="482" t="s">
        <v>1113</v>
      </c>
      <c r="D836" s="483">
        <v>83.61</v>
      </c>
      <c r="E836" s="483">
        <v>23.21</v>
      </c>
      <c r="F836" s="483">
        <v>106.82</v>
      </c>
    </row>
    <row r="837" spans="1:6" ht="45" customHeight="1">
      <c r="A837" s="480">
        <v>102568</v>
      </c>
      <c r="B837" s="481" t="s">
        <v>12024</v>
      </c>
      <c r="C837" s="482" t="s">
        <v>1113</v>
      </c>
      <c r="D837" s="483">
        <v>161.9</v>
      </c>
      <c r="E837" s="483">
        <v>67.48</v>
      </c>
      <c r="F837" s="483">
        <v>229.38</v>
      </c>
    </row>
    <row r="838" spans="1:6" ht="45" customHeight="1">
      <c r="A838" s="480">
        <v>101479</v>
      </c>
      <c r="B838" s="481" t="s">
        <v>4479</v>
      </c>
      <c r="C838" s="482" t="s">
        <v>1113</v>
      </c>
      <c r="D838" s="483">
        <v>95.03</v>
      </c>
      <c r="E838" s="483">
        <v>39.619999999999997</v>
      </c>
      <c r="F838" s="483">
        <v>134.65</v>
      </c>
    </row>
    <row r="839" spans="1:6" ht="45" customHeight="1">
      <c r="A839" s="480">
        <v>101019</v>
      </c>
      <c r="B839" s="481" t="s">
        <v>4478</v>
      </c>
      <c r="C839" s="482" t="s">
        <v>1113</v>
      </c>
      <c r="D839" s="483">
        <v>326.20999999999998</v>
      </c>
      <c r="E839" s="483">
        <v>135.94</v>
      </c>
      <c r="F839" s="483">
        <v>462.15</v>
      </c>
    </row>
    <row r="840" spans="1:6" ht="45" customHeight="1">
      <c r="A840" s="480"/>
      <c r="B840" s="481" t="s">
        <v>12025</v>
      </c>
      <c r="C840" s="482"/>
      <c r="D840" s="483"/>
      <c r="E840" s="483"/>
      <c r="F840" s="483"/>
    </row>
    <row r="841" spans="1:6" ht="45" customHeight="1">
      <c r="A841" s="475"/>
      <c r="B841" s="479" t="s">
        <v>12026</v>
      </c>
      <c r="C841" s="477"/>
      <c r="D841" s="478"/>
      <c r="E841" s="478"/>
      <c r="F841" s="478"/>
    </row>
    <row r="842" spans="1:6" ht="45" customHeight="1">
      <c r="A842" s="480"/>
      <c r="B842" s="481" t="s">
        <v>12027</v>
      </c>
      <c r="C842" s="482"/>
      <c r="D842" s="483"/>
      <c r="E842" s="483"/>
      <c r="F842" s="483"/>
    </row>
    <row r="843" spans="1:6" ht="45" customHeight="1">
      <c r="A843" s="475"/>
      <c r="B843" s="479" t="s">
        <v>12028</v>
      </c>
      <c r="C843" s="477"/>
      <c r="D843" s="478"/>
      <c r="E843" s="478"/>
      <c r="F843" s="478"/>
    </row>
    <row r="844" spans="1:6" ht="45" customHeight="1">
      <c r="A844" s="480"/>
      <c r="B844" s="481" t="s">
        <v>12029</v>
      </c>
      <c r="C844" s="482"/>
      <c r="D844" s="483"/>
      <c r="E844" s="483"/>
      <c r="F844" s="483"/>
    </row>
    <row r="845" spans="1:6" ht="45" customHeight="1">
      <c r="A845" s="480"/>
      <c r="B845" s="481" t="s">
        <v>12030</v>
      </c>
      <c r="C845" s="482"/>
      <c r="D845" s="483"/>
      <c r="E845" s="483"/>
      <c r="F845" s="483"/>
    </row>
    <row r="846" spans="1:6" ht="45" customHeight="1">
      <c r="A846" s="480"/>
      <c r="B846" s="481" t="s">
        <v>12031</v>
      </c>
      <c r="C846" s="482"/>
      <c r="D846" s="483"/>
      <c r="E846" s="483"/>
      <c r="F846" s="483"/>
    </row>
    <row r="847" spans="1:6" ht="45" customHeight="1">
      <c r="A847" s="480"/>
      <c r="B847" s="481" t="s">
        <v>12032</v>
      </c>
      <c r="C847" s="482"/>
      <c r="D847" s="483"/>
      <c r="E847" s="483"/>
      <c r="F847" s="483"/>
    </row>
    <row r="848" spans="1:6" ht="45" customHeight="1">
      <c r="A848" s="480"/>
      <c r="B848" s="481" t="s">
        <v>12033</v>
      </c>
      <c r="C848" s="482"/>
      <c r="D848" s="483"/>
      <c r="E848" s="483"/>
      <c r="F848" s="483"/>
    </row>
    <row r="849" spans="1:6" ht="45" customHeight="1">
      <c r="A849" s="480"/>
      <c r="B849" s="481" t="s">
        <v>12034</v>
      </c>
      <c r="C849" s="482"/>
      <c r="D849" s="483"/>
      <c r="E849" s="483"/>
      <c r="F849" s="483"/>
    </row>
    <row r="850" spans="1:6" ht="45" customHeight="1">
      <c r="A850" s="480"/>
      <c r="B850" s="481" t="s">
        <v>12035</v>
      </c>
      <c r="C850" s="482"/>
      <c r="D850" s="483"/>
      <c r="E850" s="483"/>
      <c r="F850" s="483"/>
    </row>
    <row r="851" spans="1:6" ht="45" customHeight="1">
      <c r="A851" s="480"/>
      <c r="B851" s="481" t="s">
        <v>12036</v>
      </c>
      <c r="C851" s="482"/>
      <c r="D851" s="483"/>
      <c r="E851" s="483"/>
      <c r="F851" s="483"/>
    </row>
    <row r="852" spans="1:6" ht="45" customHeight="1">
      <c r="A852" s="480"/>
      <c r="B852" s="481" t="s">
        <v>12037</v>
      </c>
      <c r="C852" s="482"/>
      <c r="D852" s="483"/>
      <c r="E852" s="483"/>
      <c r="F852" s="483"/>
    </row>
    <row r="853" spans="1:6" ht="45" customHeight="1">
      <c r="A853" s="480">
        <v>101010</v>
      </c>
      <c r="B853" s="481" t="s">
        <v>4515</v>
      </c>
      <c r="C853" s="482" t="s">
        <v>1113</v>
      </c>
      <c r="D853" s="483">
        <v>18.809999999999999</v>
      </c>
      <c r="E853" s="483">
        <v>2.31</v>
      </c>
      <c r="F853" s="483">
        <v>21.12</v>
      </c>
    </row>
    <row r="854" spans="1:6" ht="45" customHeight="1">
      <c r="A854" s="480">
        <v>101009</v>
      </c>
      <c r="B854" s="481" t="s">
        <v>4514</v>
      </c>
      <c r="C854" s="482" t="s">
        <v>1113</v>
      </c>
      <c r="D854" s="483">
        <v>29.86</v>
      </c>
      <c r="E854" s="483">
        <v>3.68</v>
      </c>
      <c r="F854" s="483">
        <v>33.54</v>
      </c>
    </row>
    <row r="855" spans="1:6" ht="45" customHeight="1">
      <c r="A855" s="480">
        <v>101008</v>
      </c>
      <c r="B855" s="481" t="s">
        <v>4513</v>
      </c>
      <c r="C855" s="482" t="s">
        <v>702</v>
      </c>
      <c r="D855" s="483">
        <v>4.08</v>
      </c>
      <c r="E855" s="483">
        <v>0.34</v>
      </c>
      <c r="F855" s="483">
        <v>4.42</v>
      </c>
    </row>
    <row r="856" spans="1:6" ht="45" customHeight="1">
      <c r="A856" s="480">
        <v>101007</v>
      </c>
      <c r="B856" s="481" t="s">
        <v>4512</v>
      </c>
      <c r="C856" s="482" t="s">
        <v>702</v>
      </c>
      <c r="D856" s="483">
        <v>4.0599999999999996</v>
      </c>
      <c r="E856" s="483">
        <v>0.43</v>
      </c>
      <c r="F856" s="483">
        <v>4.49</v>
      </c>
    </row>
    <row r="857" spans="1:6" ht="45" customHeight="1">
      <c r="A857" s="480">
        <v>101006</v>
      </c>
      <c r="B857" s="481" t="s">
        <v>4511</v>
      </c>
      <c r="C857" s="482" t="s">
        <v>702</v>
      </c>
      <c r="D857" s="483">
        <v>15.41</v>
      </c>
      <c r="E857" s="483">
        <v>1.33</v>
      </c>
      <c r="F857" s="483">
        <v>16.739999999999998</v>
      </c>
    </row>
    <row r="858" spans="1:6" ht="45" customHeight="1">
      <c r="A858" s="480">
        <v>101005</v>
      </c>
      <c r="B858" s="481" t="s">
        <v>4510</v>
      </c>
      <c r="C858" s="482" t="s">
        <v>702</v>
      </c>
      <c r="D858" s="483">
        <v>13.99</v>
      </c>
      <c r="E858" s="483">
        <v>1.48</v>
      </c>
      <c r="F858" s="483">
        <v>15.47</v>
      </c>
    </row>
    <row r="859" spans="1:6" ht="45" customHeight="1">
      <c r="A859" s="480">
        <v>100978</v>
      </c>
      <c r="B859" s="481" t="s">
        <v>4529</v>
      </c>
      <c r="C859" s="482" t="s">
        <v>702</v>
      </c>
      <c r="D859" s="483">
        <v>4.4800000000000004</v>
      </c>
      <c r="E859" s="483">
        <v>0.65</v>
      </c>
      <c r="F859" s="483">
        <v>5.13</v>
      </c>
    </row>
    <row r="860" spans="1:6" ht="45" customHeight="1">
      <c r="A860" s="480">
        <v>100994</v>
      </c>
      <c r="B860" s="481" t="s">
        <v>4537</v>
      </c>
      <c r="C860" s="482" t="s">
        <v>1113</v>
      </c>
      <c r="D860" s="483">
        <v>2.96</v>
      </c>
      <c r="E860" s="483">
        <v>0.44</v>
      </c>
      <c r="F860" s="483">
        <v>3.4</v>
      </c>
    </row>
    <row r="861" spans="1:6" ht="45" customHeight="1">
      <c r="A861" s="480">
        <v>100974</v>
      </c>
      <c r="B861" s="481" t="s">
        <v>4525</v>
      </c>
      <c r="C861" s="482" t="s">
        <v>702</v>
      </c>
      <c r="D861" s="483">
        <v>5.35</v>
      </c>
      <c r="E861" s="483">
        <v>0.84</v>
      </c>
      <c r="F861" s="483">
        <v>6.19</v>
      </c>
    </row>
    <row r="862" spans="1:6" ht="45" customHeight="1">
      <c r="A862" s="480">
        <v>100990</v>
      </c>
      <c r="B862" s="481" t="s">
        <v>4533</v>
      </c>
      <c r="C862" s="482" t="s">
        <v>1113</v>
      </c>
      <c r="D862" s="483">
        <v>3.57</v>
      </c>
      <c r="E862" s="483">
        <v>0.56000000000000005</v>
      </c>
      <c r="F862" s="483">
        <v>4.13</v>
      </c>
    </row>
    <row r="863" spans="1:6" ht="30" customHeight="1">
      <c r="A863" s="480">
        <v>100979</v>
      </c>
      <c r="B863" s="481" t="s">
        <v>4530</v>
      </c>
      <c r="C863" s="482" t="s">
        <v>702</v>
      </c>
      <c r="D863" s="483">
        <v>5.04</v>
      </c>
      <c r="E863" s="483">
        <v>0.51</v>
      </c>
      <c r="F863" s="483">
        <v>5.55</v>
      </c>
    </row>
    <row r="864" spans="1:6" ht="30" customHeight="1">
      <c r="A864" s="480">
        <v>100995</v>
      </c>
      <c r="B864" s="481" t="s">
        <v>4538</v>
      </c>
      <c r="C864" s="482" t="s">
        <v>1113</v>
      </c>
      <c r="D864" s="483">
        <v>3.35</v>
      </c>
      <c r="E864" s="483">
        <v>0.35</v>
      </c>
      <c r="F864" s="483">
        <v>3.7</v>
      </c>
    </row>
    <row r="865" spans="1:6" ht="30" customHeight="1">
      <c r="A865" s="480">
        <v>100975</v>
      </c>
      <c r="B865" s="481" t="s">
        <v>4526</v>
      </c>
      <c r="C865" s="482" t="s">
        <v>702</v>
      </c>
      <c r="D865" s="483">
        <v>6.38</v>
      </c>
      <c r="E865" s="483">
        <v>0.71</v>
      </c>
      <c r="F865" s="483">
        <v>7.09</v>
      </c>
    </row>
    <row r="866" spans="1:6" ht="30" customHeight="1">
      <c r="A866" s="480">
        <v>100991</v>
      </c>
      <c r="B866" s="481" t="s">
        <v>4534</v>
      </c>
      <c r="C866" s="482" t="s">
        <v>1113</v>
      </c>
      <c r="D866" s="483">
        <v>4.26</v>
      </c>
      <c r="E866" s="483">
        <v>0.47</v>
      </c>
      <c r="F866" s="483">
        <v>4.7300000000000004</v>
      </c>
    </row>
    <row r="867" spans="1:6" ht="45" customHeight="1">
      <c r="A867" s="480">
        <v>100980</v>
      </c>
      <c r="B867" s="481" t="s">
        <v>4531</v>
      </c>
      <c r="C867" s="482" t="s">
        <v>702</v>
      </c>
      <c r="D867" s="483">
        <v>4.8499999999999996</v>
      </c>
      <c r="E867" s="483">
        <v>0.45</v>
      </c>
      <c r="F867" s="483">
        <v>5.3</v>
      </c>
    </row>
    <row r="868" spans="1:6" ht="30" customHeight="1">
      <c r="A868" s="480">
        <v>100996</v>
      </c>
      <c r="B868" s="481" t="s">
        <v>4539</v>
      </c>
      <c r="C868" s="482" t="s">
        <v>1113</v>
      </c>
      <c r="D868" s="483">
        <v>3.22</v>
      </c>
      <c r="E868" s="483">
        <v>0.3</v>
      </c>
      <c r="F868" s="483">
        <v>3.52</v>
      </c>
    </row>
    <row r="869" spans="1:6" ht="45" customHeight="1">
      <c r="A869" s="480">
        <v>100976</v>
      </c>
      <c r="B869" s="481" t="s">
        <v>4527</v>
      </c>
      <c r="C869" s="482" t="s">
        <v>702</v>
      </c>
      <c r="D869" s="483">
        <v>6.37</v>
      </c>
      <c r="E869" s="483">
        <v>0.63</v>
      </c>
      <c r="F869" s="483">
        <v>7</v>
      </c>
    </row>
    <row r="870" spans="1:6" ht="30" customHeight="1">
      <c r="A870" s="480">
        <v>100992</v>
      </c>
      <c r="B870" s="481" t="s">
        <v>4535</v>
      </c>
      <c r="C870" s="482" t="s">
        <v>1113</v>
      </c>
      <c r="D870" s="483">
        <v>4.25</v>
      </c>
      <c r="E870" s="483">
        <v>0.43</v>
      </c>
      <c r="F870" s="483">
        <v>4.68</v>
      </c>
    </row>
    <row r="871" spans="1:6" ht="30" customHeight="1">
      <c r="A871" s="480">
        <v>100977</v>
      </c>
      <c r="B871" s="481" t="s">
        <v>4528</v>
      </c>
      <c r="C871" s="482" t="s">
        <v>702</v>
      </c>
      <c r="D871" s="483">
        <v>5.39</v>
      </c>
      <c r="E871" s="483">
        <v>0.94</v>
      </c>
      <c r="F871" s="483">
        <v>6.33</v>
      </c>
    </row>
    <row r="872" spans="1:6" ht="30" customHeight="1">
      <c r="A872" s="480">
        <v>100993</v>
      </c>
      <c r="B872" s="481" t="s">
        <v>4536</v>
      </c>
      <c r="C872" s="482" t="s">
        <v>1113</v>
      </c>
      <c r="D872" s="483">
        <v>3.58</v>
      </c>
      <c r="E872" s="483">
        <v>0.64</v>
      </c>
      <c r="F872" s="483">
        <v>4.22</v>
      </c>
    </row>
    <row r="873" spans="1:6" ht="30" customHeight="1">
      <c r="A873" s="480">
        <v>100973</v>
      </c>
      <c r="B873" s="481" t="s">
        <v>4524</v>
      </c>
      <c r="C873" s="482" t="s">
        <v>702</v>
      </c>
      <c r="D873" s="483">
        <v>6.06</v>
      </c>
      <c r="E873" s="483">
        <v>1.1100000000000001</v>
      </c>
      <c r="F873" s="483">
        <v>7.17</v>
      </c>
    </row>
    <row r="874" spans="1:6" ht="30" customHeight="1">
      <c r="A874" s="480">
        <v>100989</v>
      </c>
      <c r="B874" s="481" t="s">
        <v>4532</v>
      </c>
      <c r="C874" s="482" t="s">
        <v>1113</v>
      </c>
      <c r="D874" s="483">
        <v>4.05</v>
      </c>
      <c r="E874" s="483">
        <v>0.74</v>
      </c>
      <c r="F874" s="483">
        <v>4.79</v>
      </c>
    </row>
    <row r="875" spans="1:6" ht="30" customHeight="1">
      <c r="A875" s="480">
        <v>100982</v>
      </c>
      <c r="B875" s="481" t="s">
        <v>4313</v>
      </c>
      <c r="C875" s="482" t="s">
        <v>702</v>
      </c>
      <c r="D875" s="483">
        <v>5.84</v>
      </c>
      <c r="E875" s="483">
        <v>0.86</v>
      </c>
      <c r="F875" s="483">
        <v>6.7</v>
      </c>
    </row>
    <row r="876" spans="1:6" ht="30" customHeight="1">
      <c r="A876" s="480">
        <v>100998</v>
      </c>
      <c r="B876" s="481" t="s">
        <v>4317</v>
      </c>
      <c r="C876" s="482" t="s">
        <v>1113</v>
      </c>
      <c r="D876" s="483">
        <v>3.9</v>
      </c>
      <c r="E876" s="483">
        <v>0.56999999999999995</v>
      </c>
      <c r="F876" s="483">
        <v>4.47</v>
      </c>
    </row>
    <row r="877" spans="1:6" ht="30" customHeight="1">
      <c r="A877" s="480">
        <v>100983</v>
      </c>
      <c r="B877" s="481" t="s">
        <v>4314</v>
      </c>
      <c r="C877" s="482" t="s">
        <v>702</v>
      </c>
      <c r="D877" s="483">
        <v>6.83</v>
      </c>
      <c r="E877" s="483">
        <v>0.73</v>
      </c>
      <c r="F877" s="483">
        <v>7.56</v>
      </c>
    </row>
    <row r="878" spans="1:6" ht="30" customHeight="1">
      <c r="A878" s="480">
        <v>100999</v>
      </c>
      <c r="B878" s="481" t="s">
        <v>4318</v>
      </c>
      <c r="C878" s="482" t="s">
        <v>1113</v>
      </c>
      <c r="D878" s="483">
        <v>4.57</v>
      </c>
      <c r="E878" s="483">
        <v>0.47</v>
      </c>
      <c r="F878" s="483">
        <v>5.04</v>
      </c>
    </row>
    <row r="879" spans="1:6" ht="30" customHeight="1">
      <c r="A879" s="480">
        <v>100984</v>
      </c>
      <c r="B879" s="481" t="s">
        <v>4315</v>
      </c>
      <c r="C879" s="482" t="s">
        <v>702</v>
      </c>
      <c r="D879" s="483">
        <v>6.8</v>
      </c>
      <c r="E879" s="483">
        <v>0.65</v>
      </c>
      <c r="F879" s="483">
        <v>7.45</v>
      </c>
    </row>
    <row r="880" spans="1:6" ht="30" customHeight="1">
      <c r="A880" s="480">
        <v>101000</v>
      </c>
      <c r="B880" s="481" t="s">
        <v>4319</v>
      </c>
      <c r="C880" s="482" t="s">
        <v>1113</v>
      </c>
      <c r="D880" s="483">
        <v>4.53</v>
      </c>
      <c r="E880" s="483">
        <v>0.44</v>
      </c>
      <c r="F880" s="483">
        <v>4.97</v>
      </c>
    </row>
    <row r="881" spans="1:6" ht="30" customHeight="1">
      <c r="A881" s="480">
        <v>100981</v>
      </c>
      <c r="B881" s="481" t="s">
        <v>4312</v>
      </c>
      <c r="C881" s="482" t="s">
        <v>702</v>
      </c>
      <c r="D881" s="483">
        <v>6.63</v>
      </c>
      <c r="E881" s="483">
        <v>1.1399999999999999</v>
      </c>
      <c r="F881" s="483">
        <v>7.77</v>
      </c>
    </row>
    <row r="882" spans="1:6" ht="30" customHeight="1">
      <c r="A882" s="480">
        <v>100997</v>
      </c>
      <c r="B882" s="481" t="s">
        <v>4316</v>
      </c>
      <c r="C882" s="482" t="s">
        <v>1113</v>
      </c>
      <c r="D882" s="483">
        <v>4.43</v>
      </c>
      <c r="E882" s="483">
        <v>0.76</v>
      </c>
      <c r="F882" s="483">
        <v>5.19</v>
      </c>
    </row>
    <row r="883" spans="1:6" ht="30" customHeight="1">
      <c r="A883" s="480">
        <v>100986</v>
      </c>
      <c r="B883" s="481" t="s">
        <v>4517</v>
      </c>
      <c r="C883" s="482" t="s">
        <v>702</v>
      </c>
      <c r="D883" s="483">
        <v>5.37</v>
      </c>
      <c r="E883" s="483">
        <v>0.69</v>
      </c>
      <c r="F883" s="483">
        <v>6.06</v>
      </c>
    </row>
    <row r="884" spans="1:6" ht="30" customHeight="1">
      <c r="A884" s="480">
        <v>101002</v>
      </c>
      <c r="B884" s="481" t="s">
        <v>4521</v>
      </c>
      <c r="C884" s="482" t="s">
        <v>1113</v>
      </c>
      <c r="D884" s="483">
        <v>3.57</v>
      </c>
      <c r="E884" s="483">
        <v>0.46</v>
      </c>
      <c r="F884" s="483">
        <v>4.03</v>
      </c>
    </row>
    <row r="885" spans="1:6" ht="30" customHeight="1">
      <c r="A885" s="480">
        <v>100987</v>
      </c>
      <c r="B885" s="481" t="s">
        <v>4518</v>
      </c>
      <c r="C885" s="482" t="s">
        <v>702</v>
      </c>
      <c r="D885" s="483">
        <v>7.76</v>
      </c>
      <c r="E885" s="483">
        <v>0.62</v>
      </c>
      <c r="F885" s="483">
        <v>8.3800000000000008</v>
      </c>
    </row>
    <row r="886" spans="1:6" ht="30" customHeight="1">
      <c r="A886" s="480">
        <v>101003</v>
      </c>
      <c r="B886" s="481" t="s">
        <v>4522</v>
      </c>
      <c r="C886" s="482" t="s">
        <v>1113</v>
      </c>
      <c r="D886" s="483">
        <v>5.16</v>
      </c>
      <c r="E886" s="483">
        <v>0.41</v>
      </c>
      <c r="F886" s="483">
        <v>5.57</v>
      </c>
    </row>
    <row r="887" spans="1:6" ht="30" customHeight="1">
      <c r="A887" s="480">
        <v>100988</v>
      </c>
      <c r="B887" s="481" t="s">
        <v>4519</v>
      </c>
      <c r="C887" s="482" t="s">
        <v>702</v>
      </c>
      <c r="D887" s="483">
        <v>8.3699999999999992</v>
      </c>
      <c r="E887" s="483">
        <v>0.6</v>
      </c>
      <c r="F887" s="483">
        <v>8.9700000000000006</v>
      </c>
    </row>
    <row r="888" spans="1:6" ht="30" customHeight="1">
      <c r="A888" s="480">
        <v>101004</v>
      </c>
      <c r="B888" s="481" t="s">
        <v>4523</v>
      </c>
      <c r="C888" s="482" t="s">
        <v>1113</v>
      </c>
      <c r="D888" s="483">
        <v>5.57</v>
      </c>
      <c r="E888" s="483">
        <v>0.4</v>
      </c>
      <c r="F888" s="483">
        <v>5.97</v>
      </c>
    </row>
    <row r="889" spans="1:6" ht="30" customHeight="1">
      <c r="A889" s="480">
        <v>100985</v>
      </c>
      <c r="B889" s="481" t="s">
        <v>4516</v>
      </c>
      <c r="C889" s="482" t="s">
        <v>702</v>
      </c>
      <c r="D889" s="483">
        <v>5.09</v>
      </c>
      <c r="E889" s="483">
        <v>0.81</v>
      </c>
      <c r="F889" s="483">
        <v>5.9</v>
      </c>
    </row>
    <row r="890" spans="1:6" ht="30" customHeight="1">
      <c r="A890" s="480">
        <v>101001</v>
      </c>
      <c r="B890" s="481" t="s">
        <v>4520</v>
      </c>
      <c r="C890" s="482" t="s">
        <v>1113</v>
      </c>
      <c r="D890" s="483">
        <v>3.39</v>
      </c>
      <c r="E890" s="483">
        <v>0.54</v>
      </c>
      <c r="F890" s="483">
        <v>3.93</v>
      </c>
    </row>
    <row r="891" spans="1:6" ht="30" customHeight="1">
      <c r="A891" s="475"/>
      <c r="B891" s="479" t="s">
        <v>12038</v>
      </c>
      <c r="C891" s="477"/>
      <c r="D891" s="478"/>
      <c r="E891" s="478"/>
      <c r="F891" s="478"/>
    </row>
    <row r="892" spans="1:6" ht="30" customHeight="1">
      <c r="A892" s="480"/>
      <c r="B892" s="481" t="s">
        <v>1114</v>
      </c>
      <c r="C892" s="482"/>
      <c r="D892" s="483"/>
      <c r="E892" s="483"/>
      <c r="F892" s="483"/>
    </row>
    <row r="893" spans="1:6" ht="30" customHeight="1">
      <c r="A893" s="480">
        <v>95967</v>
      </c>
      <c r="B893" s="481" t="s">
        <v>1115</v>
      </c>
      <c r="C893" s="482" t="s">
        <v>707</v>
      </c>
      <c r="D893" s="483">
        <v>3.59</v>
      </c>
      <c r="E893" s="483">
        <v>121.33</v>
      </c>
      <c r="F893" s="483">
        <v>124.92</v>
      </c>
    </row>
    <row r="894" spans="1:6" ht="30" customHeight="1">
      <c r="A894" s="480">
        <v>95582</v>
      </c>
      <c r="B894" s="481" t="s">
        <v>12039</v>
      </c>
      <c r="C894" s="482" t="s">
        <v>1110</v>
      </c>
      <c r="D894" s="483">
        <v>12.85</v>
      </c>
      <c r="E894" s="483">
        <v>0.16</v>
      </c>
      <c r="F894" s="483">
        <v>13.01</v>
      </c>
    </row>
    <row r="895" spans="1:6" ht="30" customHeight="1">
      <c r="A895" s="480"/>
      <c r="B895" s="481" t="s">
        <v>1116</v>
      </c>
      <c r="C895" s="482"/>
      <c r="D895" s="483"/>
      <c r="E895" s="483"/>
      <c r="F895" s="483"/>
    </row>
    <row r="896" spans="1:6" ht="30" customHeight="1">
      <c r="A896" s="480">
        <v>101173</v>
      </c>
      <c r="B896" s="481" t="s">
        <v>4706</v>
      </c>
      <c r="C896" s="482" t="s">
        <v>727</v>
      </c>
      <c r="D896" s="483">
        <v>35.72</v>
      </c>
      <c r="E896" s="483">
        <v>20.23</v>
      </c>
      <c r="F896" s="483">
        <v>55.95</v>
      </c>
    </row>
    <row r="897" spans="1:6" ht="30" customHeight="1">
      <c r="A897" s="480">
        <v>101174</v>
      </c>
      <c r="B897" s="481" t="s">
        <v>4707</v>
      </c>
      <c r="C897" s="482" t="s">
        <v>727</v>
      </c>
      <c r="D897" s="483">
        <v>45.84</v>
      </c>
      <c r="E897" s="483">
        <v>31.29</v>
      </c>
      <c r="F897" s="483">
        <v>77.13</v>
      </c>
    </row>
    <row r="898" spans="1:6" ht="30" customHeight="1">
      <c r="A898" s="480">
        <v>101175</v>
      </c>
      <c r="B898" s="481" t="s">
        <v>4708</v>
      </c>
      <c r="C898" s="482" t="s">
        <v>727</v>
      </c>
      <c r="D898" s="483">
        <v>62.64</v>
      </c>
      <c r="E898" s="483">
        <v>42.49</v>
      </c>
      <c r="F898" s="483">
        <v>105.13</v>
      </c>
    </row>
    <row r="899" spans="1:6" ht="30" customHeight="1">
      <c r="A899" s="480">
        <v>101176</v>
      </c>
      <c r="B899" s="481" t="s">
        <v>4709</v>
      </c>
      <c r="C899" s="482" t="s">
        <v>727</v>
      </c>
      <c r="D899" s="483">
        <v>89.12</v>
      </c>
      <c r="E899" s="483">
        <v>46.63</v>
      </c>
      <c r="F899" s="483">
        <v>135.75</v>
      </c>
    </row>
    <row r="900" spans="1:6" ht="30" customHeight="1">
      <c r="A900" s="480"/>
      <c r="B900" s="481" t="s">
        <v>12040</v>
      </c>
      <c r="C900" s="482"/>
      <c r="D900" s="483"/>
      <c r="E900" s="483"/>
      <c r="F900" s="483"/>
    </row>
    <row r="901" spans="1:6" ht="30" customHeight="1">
      <c r="A901" s="475"/>
      <c r="B901" s="479" t="s">
        <v>1117</v>
      </c>
      <c r="C901" s="477"/>
      <c r="D901" s="478"/>
      <c r="E901" s="478"/>
      <c r="F901" s="478"/>
    </row>
    <row r="902" spans="1:6" ht="30" customHeight="1">
      <c r="A902" s="475">
        <v>100652</v>
      </c>
      <c r="B902" s="479" t="s">
        <v>4711</v>
      </c>
      <c r="C902" s="477" t="s">
        <v>727</v>
      </c>
      <c r="D902" s="478">
        <v>194.83</v>
      </c>
      <c r="E902" s="478">
        <v>13.19</v>
      </c>
      <c r="F902" s="478">
        <v>208.02</v>
      </c>
    </row>
    <row r="903" spans="1:6" ht="30" customHeight="1">
      <c r="A903" s="475">
        <v>100651</v>
      </c>
      <c r="B903" s="479" t="s">
        <v>4710</v>
      </c>
      <c r="C903" s="477" t="s">
        <v>727</v>
      </c>
      <c r="D903" s="478">
        <v>105.28</v>
      </c>
      <c r="E903" s="478">
        <v>10.06</v>
      </c>
      <c r="F903" s="478">
        <v>115.34</v>
      </c>
    </row>
    <row r="904" spans="1:6" ht="30" customHeight="1">
      <c r="A904" s="475">
        <v>100653</v>
      </c>
      <c r="B904" s="479" t="s">
        <v>4712</v>
      </c>
      <c r="C904" s="477" t="s">
        <v>727</v>
      </c>
      <c r="D904" s="478">
        <v>321.45999999999998</v>
      </c>
      <c r="E904" s="478">
        <v>16.5</v>
      </c>
      <c r="F904" s="478">
        <v>337.96</v>
      </c>
    </row>
    <row r="905" spans="1:6" ht="30" customHeight="1">
      <c r="A905" s="475">
        <v>100654</v>
      </c>
      <c r="B905" s="479" t="s">
        <v>4713</v>
      </c>
      <c r="C905" s="477" t="s">
        <v>727</v>
      </c>
      <c r="D905" s="478">
        <v>449.33</v>
      </c>
      <c r="E905" s="478">
        <v>19.350000000000001</v>
      </c>
      <c r="F905" s="478">
        <v>468.68</v>
      </c>
    </row>
    <row r="906" spans="1:6" ht="30" customHeight="1">
      <c r="A906" s="475">
        <v>100655</v>
      </c>
      <c r="B906" s="479" t="s">
        <v>4714</v>
      </c>
      <c r="C906" s="477" t="s">
        <v>727</v>
      </c>
      <c r="D906" s="478">
        <v>518.19000000000005</v>
      </c>
      <c r="E906" s="478">
        <v>16.63</v>
      </c>
      <c r="F906" s="478">
        <v>534.82000000000005</v>
      </c>
    </row>
    <row r="907" spans="1:6" ht="30" customHeight="1">
      <c r="A907" s="475"/>
      <c r="B907" s="479" t="s">
        <v>12041</v>
      </c>
      <c r="C907" s="477"/>
      <c r="D907" s="478"/>
      <c r="E907" s="478"/>
      <c r="F907" s="478"/>
    </row>
    <row r="908" spans="1:6" ht="15" customHeight="1">
      <c r="A908" s="475"/>
      <c r="B908" s="479" t="s">
        <v>12042</v>
      </c>
      <c r="C908" s="477"/>
      <c r="D908" s="478"/>
      <c r="E908" s="478"/>
      <c r="F908" s="478"/>
    </row>
    <row r="909" spans="1:6" ht="30" customHeight="1">
      <c r="A909" s="475"/>
      <c r="B909" s="479" t="s">
        <v>1118</v>
      </c>
      <c r="C909" s="477"/>
      <c r="D909" s="478"/>
      <c r="E909" s="478"/>
      <c r="F909" s="478"/>
    </row>
    <row r="910" spans="1:6" ht="30" customHeight="1">
      <c r="A910" s="475">
        <v>100899</v>
      </c>
      <c r="B910" s="479" t="s">
        <v>4718</v>
      </c>
      <c r="C910" s="477" t="s">
        <v>727</v>
      </c>
      <c r="D910" s="478">
        <v>52.88</v>
      </c>
      <c r="E910" s="478">
        <v>20.76</v>
      </c>
      <c r="F910" s="478">
        <v>73.64</v>
      </c>
    </row>
    <row r="911" spans="1:6" ht="30" customHeight="1">
      <c r="A911" s="475">
        <v>100896</v>
      </c>
      <c r="B911" s="479" t="s">
        <v>4715</v>
      </c>
      <c r="C911" s="477" t="s">
        <v>727</v>
      </c>
      <c r="D911" s="478">
        <v>45.49</v>
      </c>
      <c r="E911" s="478">
        <v>5.27</v>
      </c>
      <c r="F911" s="478">
        <v>50.76</v>
      </c>
    </row>
    <row r="912" spans="1:6" ht="30" customHeight="1">
      <c r="A912" s="475">
        <v>100897</v>
      </c>
      <c r="B912" s="479" t="s">
        <v>4716</v>
      </c>
      <c r="C912" s="477" t="s">
        <v>727</v>
      </c>
      <c r="D912" s="478">
        <v>87.13</v>
      </c>
      <c r="E912" s="478">
        <v>6.61</v>
      </c>
      <c r="F912" s="478">
        <v>93.74</v>
      </c>
    </row>
    <row r="913" spans="1:6" ht="30" customHeight="1">
      <c r="A913" s="475">
        <v>100900</v>
      </c>
      <c r="B913" s="479" t="s">
        <v>4719</v>
      </c>
      <c r="C913" s="477" t="s">
        <v>727</v>
      </c>
      <c r="D913" s="478">
        <v>187.24</v>
      </c>
      <c r="E913" s="478">
        <v>10.93</v>
      </c>
      <c r="F913" s="478">
        <v>198.17</v>
      </c>
    </row>
    <row r="914" spans="1:6" ht="30" customHeight="1">
      <c r="A914" s="475">
        <v>100898</v>
      </c>
      <c r="B914" s="479" t="s">
        <v>4717</v>
      </c>
      <c r="C914" s="477" t="s">
        <v>727</v>
      </c>
      <c r="D914" s="478">
        <v>166.08</v>
      </c>
      <c r="E914" s="478">
        <v>8.11</v>
      </c>
      <c r="F914" s="478">
        <v>174.19</v>
      </c>
    </row>
    <row r="915" spans="1:6" ht="45" customHeight="1">
      <c r="A915" s="475"/>
      <c r="B915" s="479" t="s">
        <v>1119</v>
      </c>
      <c r="C915" s="477"/>
      <c r="D915" s="478"/>
      <c r="E915" s="478"/>
      <c r="F915" s="478"/>
    </row>
    <row r="916" spans="1:6" ht="45" customHeight="1">
      <c r="A916" s="475">
        <v>100658</v>
      </c>
      <c r="B916" s="479" t="s">
        <v>4722</v>
      </c>
      <c r="C916" s="477" t="s">
        <v>727</v>
      </c>
      <c r="D916" s="478">
        <v>190.33</v>
      </c>
      <c r="E916" s="478">
        <v>14.63</v>
      </c>
      <c r="F916" s="478">
        <v>204.96</v>
      </c>
    </row>
    <row r="917" spans="1:6" ht="45" customHeight="1">
      <c r="A917" s="475">
        <v>100657</v>
      </c>
      <c r="B917" s="476" t="s">
        <v>4721</v>
      </c>
      <c r="C917" s="477" t="s">
        <v>727</v>
      </c>
      <c r="D917" s="478">
        <v>81.58</v>
      </c>
      <c r="E917" s="478">
        <v>10.79</v>
      </c>
      <c r="F917" s="478">
        <v>92.37</v>
      </c>
    </row>
    <row r="918" spans="1:6" ht="45" customHeight="1">
      <c r="A918" s="475">
        <v>100656</v>
      </c>
      <c r="B918" s="479" t="s">
        <v>4720</v>
      </c>
      <c r="C918" s="477" t="s">
        <v>727</v>
      </c>
      <c r="D918" s="478">
        <v>62.6</v>
      </c>
      <c r="E918" s="478">
        <v>10.24</v>
      </c>
      <c r="F918" s="478">
        <v>72.84</v>
      </c>
    </row>
    <row r="919" spans="1:6" ht="45" customHeight="1">
      <c r="A919" s="475"/>
      <c r="B919" s="479" t="s">
        <v>12043</v>
      </c>
      <c r="C919" s="477"/>
      <c r="D919" s="478"/>
      <c r="E919" s="478"/>
      <c r="F919" s="478"/>
    </row>
    <row r="920" spans="1:6" ht="45" customHeight="1">
      <c r="A920" s="480">
        <v>100892</v>
      </c>
      <c r="B920" s="481" t="s">
        <v>4725</v>
      </c>
      <c r="C920" s="482" t="s">
        <v>1110</v>
      </c>
      <c r="D920" s="483">
        <v>19.559999999999999</v>
      </c>
      <c r="E920" s="483">
        <v>0.49</v>
      </c>
      <c r="F920" s="483">
        <v>20.05</v>
      </c>
    </row>
    <row r="921" spans="1:6" ht="45" customHeight="1">
      <c r="A921" s="480">
        <v>100893</v>
      </c>
      <c r="B921" s="481" t="s">
        <v>4726</v>
      </c>
      <c r="C921" s="482" t="s">
        <v>1110</v>
      </c>
      <c r="D921" s="483">
        <v>19.43</v>
      </c>
      <c r="E921" s="483">
        <v>0.43</v>
      </c>
      <c r="F921" s="483">
        <v>19.86</v>
      </c>
    </row>
    <row r="922" spans="1:6" ht="45" customHeight="1">
      <c r="A922" s="480">
        <v>100894</v>
      </c>
      <c r="B922" s="481" t="s">
        <v>4727</v>
      </c>
      <c r="C922" s="482" t="s">
        <v>1110</v>
      </c>
      <c r="D922" s="483">
        <v>19.41</v>
      </c>
      <c r="E922" s="483">
        <v>0.36</v>
      </c>
      <c r="F922" s="483">
        <v>19.77</v>
      </c>
    </row>
    <row r="923" spans="1:6" ht="45" customHeight="1">
      <c r="A923" s="480">
        <v>100889</v>
      </c>
      <c r="B923" s="481" t="s">
        <v>4723</v>
      </c>
      <c r="C923" s="482" t="s">
        <v>1110</v>
      </c>
      <c r="D923" s="483">
        <v>21.04</v>
      </c>
      <c r="E923" s="483">
        <v>0.31</v>
      </c>
      <c r="F923" s="483">
        <v>21.35</v>
      </c>
    </row>
    <row r="924" spans="1:6" ht="45" customHeight="1">
      <c r="A924" s="480">
        <v>100890</v>
      </c>
      <c r="B924" s="481" t="s">
        <v>4724</v>
      </c>
      <c r="C924" s="482" t="s">
        <v>1110</v>
      </c>
      <c r="D924" s="483">
        <v>20.97</v>
      </c>
      <c r="E924" s="483">
        <v>0.24</v>
      </c>
      <c r="F924" s="483">
        <v>21.21</v>
      </c>
    </row>
    <row r="925" spans="1:6" ht="45" customHeight="1">
      <c r="A925" s="475"/>
      <c r="B925" s="479" t="s">
        <v>12044</v>
      </c>
      <c r="C925" s="477"/>
      <c r="D925" s="478"/>
      <c r="E925" s="478"/>
      <c r="F925" s="478"/>
    </row>
    <row r="926" spans="1:6" ht="45" customHeight="1">
      <c r="A926" s="480">
        <v>95601</v>
      </c>
      <c r="B926" s="481" t="s">
        <v>12045</v>
      </c>
      <c r="C926" s="482" t="s">
        <v>709</v>
      </c>
      <c r="D926" s="483">
        <v>4.97</v>
      </c>
      <c r="E926" s="483">
        <v>10.37</v>
      </c>
      <c r="F926" s="483">
        <v>15.34</v>
      </c>
    </row>
    <row r="927" spans="1:6" ht="45" customHeight="1">
      <c r="A927" s="480">
        <v>95602</v>
      </c>
      <c r="B927" s="481" t="s">
        <v>12046</v>
      </c>
      <c r="C927" s="482" t="s">
        <v>709</v>
      </c>
      <c r="D927" s="483">
        <v>8</v>
      </c>
      <c r="E927" s="483">
        <v>16.54</v>
      </c>
      <c r="F927" s="483">
        <v>24.54</v>
      </c>
    </row>
    <row r="928" spans="1:6" ht="45" customHeight="1">
      <c r="A928" s="480">
        <v>95603</v>
      </c>
      <c r="B928" s="481" t="s">
        <v>12047</v>
      </c>
      <c r="C928" s="482" t="s">
        <v>709</v>
      </c>
      <c r="D928" s="483">
        <v>13.67</v>
      </c>
      <c r="E928" s="483">
        <v>28.2</v>
      </c>
      <c r="F928" s="483">
        <v>41.87</v>
      </c>
    </row>
    <row r="929" spans="1:6" ht="45" customHeight="1">
      <c r="A929" s="480">
        <v>95604</v>
      </c>
      <c r="B929" s="481" t="s">
        <v>12048</v>
      </c>
      <c r="C929" s="482" t="s">
        <v>709</v>
      </c>
      <c r="D929" s="483">
        <v>21.27</v>
      </c>
      <c r="E929" s="483">
        <v>43.72</v>
      </c>
      <c r="F929" s="483">
        <v>64.989999999999995</v>
      </c>
    </row>
    <row r="930" spans="1:6" ht="45" customHeight="1">
      <c r="A930" s="475">
        <v>95605</v>
      </c>
      <c r="B930" s="479" t="s">
        <v>12049</v>
      </c>
      <c r="C930" s="477" t="s">
        <v>709</v>
      </c>
      <c r="D930" s="478">
        <v>39.130000000000003</v>
      </c>
      <c r="E930" s="478">
        <v>80.22</v>
      </c>
      <c r="F930" s="478">
        <v>119.35</v>
      </c>
    </row>
    <row r="931" spans="1:6" ht="45" customHeight="1">
      <c r="A931" s="480">
        <v>102521</v>
      </c>
      <c r="B931" s="481" t="s">
        <v>12050</v>
      </c>
      <c r="C931" s="482" t="s">
        <v>709</v>
      </c>
      <c r="D931" s="483">
        <v>32.270000000000003</v>
      </c>
      <c r="E931" s="483">
        <v>66.19</v>
      </c>
      <c r="F931" s="483">
        <v>98.46</v>
      </c>
    </row>
    <row r="932" spans="1:6" ht="45" customHeight="1">
      <c r="A932" s="480">
        <v>102522</v>
      </c>
      <c r="B932" s="481" t="s">
        <v>12051</v>
      </c>
      <c r="C932" s="482" t="s">
        <v>709</v>
      </c>
      <c r="D932" s="483">
        <v>47.4</v>
      </c>
      <c r="E932" s="483">
        <v>97.04</v>
      </c>
      <c r="F932" s="483">
        <v>144.44</v>
      </c>
    </row>
    <row r="933" spans="1:6" ht="45" customHeight="1">
      <c r="A933" s="480">
        <v>102523</v>
      </c>
      <c r="B933" s="481" t="s">
        <v>12052</v>
      </c>
      <c r="C933" s="482" t="s">
        <v>709</v>
      </c>
      <c r="D933" s="483">
        <v>62.52</v>
      </c>
      <c r="E933" s="483">
        <v>127.91</v>
      </c>
      <c r="F933" s="483">
        <v>190.43</v>
      </c>
    </row>
    <row r="934" spans="1:6" ht="45" customHeight="1">
      <c r="A934" s="480"/>
      <c r="B934" s="481" t="s">
        <v>1120</v>
      </c>
      <c r="C934" s="482"/>
      <c r="D934" s="483"/>
      <c r="E934" s="483"/>
      <c r="F934" s="483"/>
    </row>
    <row r="935" spans="1:6" ht="45" customHeight="1">
      <c r="A935" s="480">
        <v>95607</v>
      </c>
      <c r="B935" s="481" t="s">
        <v>12053</v>
      </c>
      <c r="C935" s="482" t="s">
        <v>709</v>
      </c>
      <c r="D935" s="483">
        <v>6.22</v>
      </c>
      <c r="E935" s="483">
        <v>7.92</v>
      </c>
      <c r="F935" s="483">
        <v>14.14</v>
      </c>
    </row>
    <row r="936" spans="1:6" ht="45" customHeight="1">
      <c r="A936" s="475">
        <v>95608</v>
      </c>
      <c r="B936" s="479" t="s">
        <v>12054</v>
      </c>
      <c r="C936" s="477" t="s">
        <v>709</v>
      </c>
      <c r="D936" s="478">
        <v>9.07</v>
      </c>
      <c r="E936" s="478">
        <v>11.43</v>
      </c>
      <c r="F936" s="478">
        <v>20.5</v>
      </c>
    </row>
    <row r="937" spans="1:6" ht="45" customHeight="1">
      <c r="A937" s="480">
        <v>95609</v>
      </c>
      <c r="B937" s="481" t="s">
        <v>12055</v>
      </c>
      <c r="C937" s="482" t="s">
        <v>709</v>
      </c>
      <c r="D937" s="483">
        <v>11.51</v>
      </c>
      <c r="E937" s="483">
        <v>14.5</v>
      </c>
      <c r="F937" s="483">
        <v>26.01</v>
      </c>
    </row>
    <row r="938" spans="1:6" ht="45" customHeight="1">
      <c r="A938" s="480"/>
      <c r="B938" s="481" t="s">
        <v>12056</v>
      </c>
      <c r="C938" s="482"/>
      <c r="D938" s="483"/>
      <c r="E938" s="483"/>
      <c r="F938" s="483"/>
    </row>
    <row r="939" spans="1:6" ht="45" customHeight="1">
      <c r="A939" s="480">
        <v>101098</v>
      </c>
      <c r="B939" s="481" t="s">
        <v>4730</v>
      </c>
      <c r="C939" s="482" t="s">
        <v>702</v>
      </c>
      <c r="D939" s="483">
        <v>639.88</v>
      </c>
      <c r="E939" s="483">
        <v>308.92</v>
      </c>
      <c r="F939" s="483">
        <v>948.8</v>
      </c>
    </row>
    <row r="940" spans="1:6" ht="45" customHeight="1">
      <c r="A940" s="480">
        <v>101106</v>
      </c>
      <c r="B940" s="481" t="s">
        <v>4738</v>
      </c>
      <c r="C940" s="482" t="s">
        <v>702</v>
      </c>
      <c r="D940" s="483">
        <v>650.42999999999995</v>
      </c>
      <c r="E940" s="483">
        <v>239.39</v>
      </c>
      <c r="F940" s="483">
        <v>889.82</v>
      </c>
    </row>
    <row r="941" spans="1:6" ht="45" customHeight="1">
      <c r="A941" s="480">
        <v>101102</v>
      </c>
      <c r="B941" s="481" t="s">
        <v>4734</v>
      </c>
      <c r="C941" s="482" t="s">
        <v>702</v>
      </c>
      <c r="D941" s="483">
        <v>655.23</v>
      </c>
      <c r="E941" s="483">
        <v>112.93</v>
      </c>
      <c r="F941" s="483">
        <v>768.16</v>
      </c>
    </row>
    <row r="942" spans="1:6" ht="45" customHeight="1">
      <c r="A942" s="475">
        <v>101110</v>
      </c>
      <c r="B942" s="479" t="s">
        <v>4742</v>
      </c>
      <c r="C942" s="477" t="s">
        <v>702</v>
      </c>
      <c r="D942" s="478">
        <v>665.66</v>
      </c>
      <c r="E942" s="478">
        <v>39.56</v>
      </c>
      <c r="F942" s="478">
        <v>705.22</v>
      </c>
    </row>
    <row r="943" spans="1:6" ht="45" customHeight="1">
      <c r="A943" s="480">
        <v>101099</v>
      </c>
      <c r="B943" s="481" t="s">
        <v>4731</v>
      </c>
      <c r="C943" s="482" t="s">
        <v>702</v>
      </c>
      <c r="D943" s="483">
        <v>597.54999999999995</v>
      </c>
      <c r="E943" s="483">
        <v>269.11</v>
      </c>
      <c r="F943" s="483">
        <v>866.66</v>
      </c>
    </row>
    <row r="944" spans="1:6" ht="45" customHeight="1">
      <c r="A944" s="480">
        <v>101107</v>
      </c>
      <c r="B944" s="481" t="s">
        <v>4739</v>
      </c>
      <c r="C944" s="482" t="s">
        <v>702</v>
      </c>
      <c r="D944" s="483">
        <v>607.86</v>
      </c>
      <c r="E944" s="483">
        <v>202.23</v>
      </c>
      <c r="F944" s="483">
        <v>810.09</v>
      </c>
    </row>
    <row r="945" spans="1:6" ht="45" customHeight="1">
      <c r="A945" s="480">
        <v>101103</v>
      </c>
      <c r="B945" s="481" t="s">
        <v>4735</v>
      </c>
      <c r="C945" s="482" t="s">
        <v>702</v>
      </c>
      <c r="D945" s="483">
        <v>614.04</v>
      </c>
      <c r="E945" s="483">
        <v>105.23</v>
      </c>
      <c r="F945" s="483">
        <v>719.27</v>
      </c>
    </row>
    <row r="946" spans="1:6" ht="45" customHeight="1">
      <c r="A946" s="475">
        <v>101111</v>
      </c>
      <c r="B946" s="479" t="s">
        <v>4743</v>
      </c>
      <c r="C946" s="477" t="s">
        <v>702</v>
      </c>
      <c r="D946" s="478">
        <v>624.24</v>
      </c>
      <c r="E946" s="478">
        <v>35.03</v>
      </c>
      <c r="F946" s="478">
        <v>659.27</v>
      </c>
    </row>
    <row r="947" spans="1:6" ht="45" customHeight="1">
      <c r="A947" s="480">
        <v>101096</v>
      </c>
      <c r="B947" s="481" t="s">
        <v>4728</v>
      </c>
      <c r="C947" s="482" t="s">
        <v>702</v>
      </c>
      <c r="D947" s="483">
        <v>657.64</v>
      </c>
      <c r="E947" s="483">
        <v>412.21</v>
      </c>
      <c r="F947" s="483">
        <v>1069.8499999999999</v>
      </c>
    </row>
    <row r="948" spans="1:6" ht="45" customHeight="1">
      <c r="A948" s="480">
        <v>101104</v>
      </c>
      <c r="B948" s="481" t="s">
        <v>4736</v>
      </c>
      <c r="C948" s="482" t="s">
        <v>702</v>
      </c>
      <c r="D948" s="483">
        <v>668.29</v>
      </c>
      <c r="E948" s="483">
        <v>339.13</v>
      </c>
      <c r="F948" s="483">
        <v>1007.42</v>
      </c>
    </row>
    <row r="949" spans="1:6" ht="45" customHeight="1">
      <c r="A949" s="480">
        <v>101100</v>
      </c>
      <c r="B949" s="481" t="s">
        <v>4732</v>
      </c>
      <c r="C949" s="482" t="s">
        <v>702</v>
      </c>
      <c r="D949" s="483">
        <v>670.52</v>
      </c>
      <c r="E949" s="483">
        <v>130.53</v>
      </c>
      <c r="F949" s="483">
        <v>801.05</v>
      </c>
    </row>
    <row r="950" spans="1:6" ht="45" customHeight="1">
      <c r="A950" s="480">
        <v>101108</v>
      </c>
      <c r="B950" s="481" t="s">
        <v>4740</v>
      </c>
      <c r="C950" s="482" t="s">
        <v>702</v>
      </c>
      <c r="D950" s="483">
        <v>681.02</v>
      </c>
      <c r="E950" s="483">
        <v>52.85</v>
      </c>
      <c r="F950" s="483">
        <v>733.87</v>
      </c>
    </row>
    <row r="951" spans="1:6" ht="45" customHeight="1">
      <c r="A951" s="480">
        <v>101097</v>
      </c>
      <c r="B951" s="481" t="s">
        <v>4729</v>
      </c>
      <c r="C951" s="482" t="s">
        <v>702</v>
      </c>
      <c r="D951" s="483">
        <v>646.05999999999995</v>
      </c>
      <c r="E951" s="483">
        <v>369.12</v>
      </c>
      <c r="F951" s="483">
        <v>1015.18</v>
      </c>
    </row>
    <row r="952" spans="1:6" ht="45" customHeight="1">
      <c r="A952" s="480">
        <v>101105</v>
      </c>
      <c r="B952" s="481" t="s">
        <v>4737</v>
      </c>
      <c r="C952" s="482" t="s">
        <v>702</v>
      </c>
      <c r="D952" s="483">
        <v>656.61</v>
      </c>
      <c r="E952" s="483">
        <v>297.36</v>
      </c>
      <c r="F952" s="483">
        <v>953.97</v>
      </c>
    </row>
    <row r="953" spans="1:6" ht="45" customHeight="1">
      <c r="A953" s="480">
        <v>101101</v>
      </c>
      <c r="B953" s="481" t="s">
        <v>4733</v>
      </c>
      <c r="C953" s="482" t="s">
        <v>702</v>
      </c>
      <c r="D953" s="483">
        <v>659.73</v>
      </c>
      <c r="E953" s="483">
        <v>123.67</v>
      </c>
      <c r="F953" s="483">
        <v>783.4</v>
      </c>
    </row>
    <row r="954" spans="1:6" ht="45" customHeight="1">
      <c r="A954" s="480">
        <v>101109</v>
      </c>
      <c r="B954" s="481" t="s">
        <v>4741</v>
      </c>
      <c r="C954" s="482" t="s">
        <v>702</v>
      </c>
      <c r="D954" s="483">
        <v>670.17</v>
      </c>
      <c r="E954" s="483">
        <v>47.53</v>
      </c>
      <c r="F954" s="483">
        <v>717.7</v>
      </c>
    </row>
    <row r="955" spans="1:6" ht="45" customHeight="1">
      <c r="A955" s="475">
        <v>101112</v>
      </c>
      <c r="B955" s="479" t="s">
        <v>4744</v>
      </c>
      <c r="C955" s="477" t="s">
        <v>702</v>
      </c>
      <c r="D955" s="478">
        <v>474.4</v>
      </c>
      <c r="E955" s="478">
        <v>250.16</v>
      </c>
      <c r="F955" s="478">
        <v>724.56</v>
      </c>
    </row>
    <row r="956" spans="1:6" ht="45" customHeight="1">
      <c r="A956" s="480">
        <v>101113</v>
      </c>
      <c r="B956" s="481" t="s">
        <v>4745</v>
      </c>
      <c r="C956" s="482" t="s">
        <v>702</v>
      </c>
      <c r="D956" s="483">
        <v>486.44</v>
      </c>
      <c r="E956" s="483">
        <v>178.88</v>
      </c>
      <c r="F956" s="483">
        <v>665.32</v>
      </c>
    </row>
    <row r="957" spans="1:6" ht="45" customHeight="1">
      <c r="A957" s="480"/>
      <c r="B957" s="481" t="s">
        <v>1121</v>
      </c>
      <c r="C957" s="482"/>
      <c r="D957" s="483"/>
      <c r="E957" s="483"/>
      <c r="F957" s="483"/>
    </row>
    <row r="958" spans="1:6" ht="45" customHeight="1">
      <c r="A958" s="480"/>
      <c r="B958" s="481" t="s">
        <v>12057</v>
      </c>
      <c r="C958" s="482"/>
      <c r="D958" s="483"/>
      <c r="E958" s="483"/>
      <c r="F958" s="483"/>
    </row>
    <row r="959" spans="1:6" ht="45" customHeight="1">
      <c r="A959" s="480"/>
      <c r="B959" s="481" t="s">
        <v>12058</v>
      </c>
      <c r="C959" s="482"/>
      <c r="D959" s="483"/>
      <c r="E959" s="483"/>
      <c r="F959" s="483"/>
    </row>
    <row r="960" spans="1:6" ht="45" customHeight="1">
      <c r="A960" s="480">
        <v>97086</v>
      </c>
      <c r="B960" s="481" t="s">
        <v>12059</v>
      </c>
      <c r="C960" s="482" t="s">
        <v>704</v>
      </c>
      <c r="D960" s="483">
        <v>63.76</v>
      </c>
      <c r="E960" s="483">
        <v>65.180000000000007</v>
      </c>
      <c r="F960" s="483">
        <v>128.94</v>
      </c>
    </row>
    <row r="961" spans="1:6" ht="45" customHeight="1">
      <c r="A961" s="480">
        <v>96528</v>
      </c>
      <c r="B961" s="481" t="s">
        <v>1122</v>
      </c>
      <c r="C961" s="482" t="s">
        <v>704</v>
      </c>
      <c r="D961" s="483">
        <v>180.57</v>
      </c>
      <c r="E961" s="483">
        <v>46.65</v>
      </c>
      <c r="F961" s="483">
        <v>227.22</v>
      </c>
    </row>
    <row r="962" spans="1:6" ht="45" customHeight="1">
      <c r="A962" s="480">
        <v>96531</v>
      </c>
      <c r="B962" s="481" t="s">
        <v>1123</v>
      </c>
      <c r="C962" s="482" t="s">
        <v>704</v>
      </c>
      <c r="D962" s="483">
        <v>100.06</v>
      </c>
      <c r="E962" s="483">
        <v>39.409999999999997</v>
      </c>
      <c r="F962" s="483">
        <v>139.47</v>
      </c>
    </row>
    <row r="963" spans="1:6" ht="45" customHeight="1">
      <c r="A963" s="480">
        <v>96534</v>
      </c>
      <c r="B963" s="481" t="s">
        <v>1124</v>
      </c>
      <c r="C963" s="482" t="s">
        <v>704</v>
      </c>
      <c r="D963" s="483">
        <v>58.11</v>
      </c>
      <c r="E963" s="483">
        <v>35.6</v>
      </c>
      <c r="F963" s="483">
        <v>93.71</v>
      </c>
    </row>
    <row r="964" spans="1:6" ht="45" customHeight="1">
      <c r="A964" s="475">
        <v>96537</v>
      </c>
      <c r="B964" s="479" t="s">
        <v>1125</v>
      </c>
      <c r="C964" s="477" t="s">
        <v>704</v>
      </c>
      <c r="D964" s="478">
        <v>118.6</v>
      </c>
      <c r="E964" s="478">
        <v>64.94</v>
      </c>
      <c r="F964" s="478">
        <v>183.54</v>
      </c>
    </row>
    <row r="965" spans="1:6" ht="45" customHeight="1">
      <c r="A965" s="480">
        <v>96540</v>
      </c>
      <c r="B965" s="481" t="s">
        <v>1126</v>
      </c>
      <c r="C965" s="482" t="s">
        <v>704</v>
      </c>
      <c r="D965" s="483">
        <v>71.19</v>
      </c>
      <c r="E965" s="483">
        <v>55.68</v>
      </c>
      <c r="F965" s="483">
        <v>126.87</v>
      </c>
    </row>
    <row r="966" spans="1:6" ht="45" customHeight="1">
      <c r="A966" s="480">
        <v>96529</v>
      </c>
      <c r="B966" s="481" t="s">
        <v>1127</v>
      </c>
      <c r="C966" s="482" t="s">
        <v>704</v>
      </c>
      <c r="D966" s="483">
        <v>250</v>
      </c>
      <c r="E966" s="483">
        <v>110.4</v>
      </c>
      <c r="F966" s="483">
        <v>360.4</v>
      </c>
    </row>
    <row r="967" spans="1:6" ht="30" customHeight="1">
      <c r="A967" s="480">
        <v>96532</v>
      </c>
      <c r="B967" s="481" t="s">
        <v>1128</v>
      </c>
      <c r="C967" s="482" t="s">
        <v>704</v>
      </c>
      <c r="D967" s="483">
        <v>139.87</v>
      </c>
      <c r="E967" s="483">
        <v>83.72</v>
      </c>
      <c r="F967" s="483">
        <v>223.59</v>
      </c>
    </row>
    <row r="968" spans="1:6" ht="30" customHeight="1">
      <c r="A968" s="480">
        <v>96535</v>
      </c>
      <c r="B968" s="481" t="s">
        <v>1129</v>
      </c>
      <c r="C968" s="482" t="s">
        <v>704</v>
      </c>
      <c r="D968" s="483">
        <v>82.55</v>
      </c>
      <c r="E968" s="483">
        <v>69.819999999999993</v>
      </c>
      <c r="F968" s="483">
        <v>152.37</v>
      </c>
    </row>
    <row r="969" spans="1:6" ht="15" customHeight="1">
      <c r="A969" s="480">
        <v>96538</v>
      </c>
      <c r="B969" s="481" t="s">
        <v>1130</v>
      </c>
      <c r="C969" s="482" t="s">
        <v>704</v>
      </c>
      <c r="D969" s="483">
        <v>121.95</v>
      </c>
      <c r="E969" s="483">
        <v>119.35</v>
      </c>
      <c r="F969" s="483">
        <v>241.3</v>
      </c>
    </row>
    <row r="970" spans="1:6" ht="30" customHeight="1">
      <c r="A970" s="480">
        <v>96541</v>
      </c>
      <c r="B970" s="481" t="s">
        <v>1131</v>
      </c>
      <c r="C970" s="482" t="s">
        <v>704</v>
      </c>
      <c r="D970" s="483">
        <v>77.02</v>
      </c>
      <c r="E970" s="483">
        <v>95.56</v>
      </c>
      <c r="F970" s="483">
        <v>172.58</v>
      </c>
    </row>
    <row r="971" spans="1:6" ht="30" customHeight="1">
      <c r="A971" s="480">
        <v>96530</v>
      </c>
      <c r="B971" s="481" t="s">
        <v>1132</v>
      </c>
      <c r="C971" s="482" t="s">
        <v>704</v>
      </c>
      <c r="D971" s="483">
        <v>168.94</v>
      </c>
      <c r="E971" s="483">
        <v>39.47</v>
      </c>
      <c r="F971" s="483">
        <v>208.41</v>
      </c>
    </row>
    <row r="972" spans="1:6" ht="30" customHeight="1">
      <c r="A972" s="480">
        <v>96533</v>
      </c>
      <c r="B972" s="481" t="s">
        <v>1133</v>
      </c>
      <c r="C972" s="482" t="s">
        <v>704</v>
      </c>
      <c r="D972" s="483">
        <v>92.69</v>
      </c>
      <c r="E972" s="483">
        <v>32.479999999999997</v>
      </c>
      <c r="F972" s="483">
        <v>125.17</v>
      </c>
    </row>
    <row r="973" spans="1:6" ht="30" customHeight="1">
      <c r="A973" s="480">
        <v>96536</v>
      </c>
      <c r="B973" s="481" t="s">
        <v>1134</v>
      </c>
      <c r="C973" s="482" t="s">
        <v>704</v>
      </c>
      <c r="D973" s="483">
        <v>52.99</v>
      </c>
      <c r="E973" s="483">
        <v>28.84</v>
      </c>
      <c r="F973" s="483">
        <v>81.83</v>
      </c>
    </row>
    <row r="974" spans="1:6" ht="30" customHeight="1">
      <c r="A974" s="480">
        <v>96539</v>
      </c>
      <c r="B974" s="481" t="s">
        <v>1135</v>
      </c>
      <c r="C974" s="482" t="s">
        <v>704</v>
      </c>
      <c r="D974" s="483">
        <v>61.79</v>
      </c>
      <c r="E974" s="483">
        <v>48.86</v>
      </c>
      <c r="F974" s="483">
        <v>110.65</v>
      </c>
    </row>
    <row r="975" spans="1:6" ht="30" customHeight="1">
      <c r="A975" s="480">
        <v>96542</v>
      </c>
      <c r="B975" s="481" t="s">
        <v>1136</v>
      </c>
      <c r="C975" s="482" t="s">
        <v>704</v>
      </c>
      <c r="D975" s="483">
        <v>39.68</v>
      </c>
      <c r="E975" s="483">
        <v>44.11</v>
      </c>
      <c r="F975" s="483">
        <v>83.79</v>
      </c>
    </row>
    <row r="976" spans="1:6" ht="30" customHeight="1">
      <c r="A976" s="480"/>
      <c r="B976" s="481" t="s">
        <v>12060</v>
      </c>
      <c r="C976" s="482"/>
      <c r="D976" s="483"/>
      <c r="E976" s="483"/>
      <c r="F976" s="483"/>
    </row>
    <row r="977" spans="1:6" ht="30" customHeight="1">
      <c r="A977" s="480">
        <v>92409</v>
      </c>
      <c r="B977" s="481" t="s">
        <v>4810</v>
      </c>
      <c r="C977" s="482" t="s">
        <v>704</v>
      </c>
      <c r="D977" s="483">
        <v>281.55</v>
      </c>
      <c r="E977" s="483">
        <v>82.93</v>
      </c>
      <c r="F977" s="483">
        <v>364.48</v>
      </c>
    </row>
    <row r="978" spans="1:6" ht="30" customHeight="1">
      <c r="A978" s="480">
        <v>92411</v>
      </c>
      <c r="B978" s="481" t="s">
        <v>4811</v>
      </c>
      <c r="C978" s="482" t="s">
        <v>704</v>
      </c>
      <c r="D978" s="483">
        <v>155.11000000000001</v>
      </c>
      <c r="E978" s="483">
        <v>66.510000000000005</v>
      </c>
      <c r="F978" s="483">
        <v>221.62</v>
      </c>
    </row>
    <row r="979" spans="1:6" ht="30">
      <c r="A979" s="480">
        <v>92413</v>
      </c>
      <c r="B979" s="481" t="s">
        <v>4812</v>
      </c>
      <c r="C979" s="482" t="s">
        <v>704</v>
      </c>
      <c r="D979" s="483">
        <v>85.98</v>
      </c>
      <c r="E979" s="483">
        <v>48.75</v>
      </c>
      <c r="F979" s="483">
        <v>134.72999999999999</v>
      </c>
    </row>
    <row r="980" spans="1:6" ht="30" customHeight="1">
      <c r="A980" s="480">
        <v>92415</v>
      </c>
      <c r="B980" s="481" t="s">
        <v>4813</v>
      </c>
      <c r="C980" s="482" t="s">
        <v>704</v>
      </c>
      <c r="D980" s="483">
        <v>77.72</v>
      </c>
      <c r="E980" s="483">
        <v>40.61</v>
      </c>
      <c r="F980" s="483">
        <v>118.33</v>
      </c>
    </row>
    <row r="981" spans="1:6" ht="30" customHeight="1">
      <c r="A981" s="475">
        <v>92417</v>
      </c>
      <c r="B981" s="479" t="s">
        <v>4821</v>
      </c>
      <c r="C981" s="477" t="s">
        <v>704</v>
      </c>
      <c r="D981" s="478">
        <v>83.33</v>
      </c>
      <c r="E981" s="478">
        <v>56.12</v>
      </c>
      <c r="F981" s="478">
        <v>139.44999999999999</v>
      </c>
    </row>
    <row r="982" spans="1:6" ht="30" customHeight="1">
      <c r="A982" s="475">
        <v>92419</v>
      </c>
      <c r="B982" s="479" t="s">
        <v>4814</v>
      </c>
      <c r="C982" s="477" t="s">
        <v>704</v>
      </c>
      <c r="D982" s="478">
        <v>47.59</v>
      </c>
      <c r="E982" s="478">
        <v>26.79</v>
      </c>
      <c r="F982" s="478">
        <v>74.38</v>
      </c>
    </row>
    <row r="983" spans="1:6" ht="15" customHeight="1">
      <c r="A983" s="475">
        <v>92421</v>
      </c>
      <c r="B983" s="479" t="s">
        <v>4822</v>
      </c>
      <c r="C983" s="477" t="s">
        <v>704</v>
      </c>
      <c r="D983" s="478">
        <v>51.87</v>
      </c>
      <c r="E983" s="478">
        <v>38.72</v>
      </c>
      <c r="F983" s="478">
        <v>90.59</v>
      </c>
    </row>
    <row r="984" spans="1:6" ht="15" customHeight="1">
      <c r="A984" s="480">
        <v>92423</v>
      </c>
      <c r="B984" s="481" t="s">
        <v>4815</v>
      </c>
      <c r="C984" s="482" t="s">
        <v>704</v>
      </c>
      <c r="D984" s="483">
        <v>38.64</v>
      </c>
      <c r="E984" s="483">
        <v>22</v>
      </c>
      <c r="F984" s="483">
        <v>60.64</v>
      </c>
    </row>
    <row r="985" spans="1:6" ht="45">
      <c r="A985" s="480">
        <v>92425</v>
      </c>
      <c r="B985" s="481" t="s">
        <v>4823</v>
      </c>
      <c r="C985" s="482" t="s">
        <v>704</v>
      </c>
      <c r="D985" s="483">
        <v>42.34</v>
      </c>
      <c r="E985" s="483">
        <v>32.39</v>
      </c>
      <c r="F985" s="483">
        <v>74.73</v>
      </c>
    </row>
    <row r="986" spans="1:6" ht="15" customHeight="1">
      <c r="A986" s="475">
        <v>92427</v>
      </c>
      <c r="B986" s="479" t="s">
        <v>4816</v>
      </c>
      <c r="C986" s="477" t="s">
        <v>704</v>
      </c>
      <c r="D986" s="478">
        <v>34.119999999999997</v>
      </c>
      <c r="E986" s="478">
        <v>19.57</v>
      </c>
      <c r="F986" s="478">
        <v>53.69</v>
      </c>
    </row>
    <row r="987" spans="1:6" ht="45">
      <c r="A987" s="475">
        <v>92429</v>
      </c>
      <c r="B987" s="479" t="s">
        <v>4824</v>
      </c>
      <c r="C987" s="477" t="s">
        <v>704</v>
      </c>
      <c r="D987" s="478">
        <v>37.56</v>
      </c>
      <c r="E987" s="478">
        <v>29.19</v>
      </c>
      <c r="F987" s="478">
        <v>66.75</v>
      </c>
    </row>
    <row r="988" spans="1:6" ht="45">
      <c r="A988" s="480">
        <v>92431</v>
      </c>
      <c r="B988" s="481" t="s">
        <v>4817</v>
      </c>
      <c r="C988" s="482" t="s">
        <v>704</v>
      </c>
      <c r="D988" s="483">
        <v>33.450000000000003</v>
      </c>
      <c r="E988" s="483">
        <v>17.440000000000001</v>
      </c>
      <c r="F988" s="483">
        <v>50.89</v>
      </c>
    </row>
    <row r="989" spans="1:6" ht="45">
      <c r="A989" s="480">
        <v>92433</v>
      </c>
      <c r="B989" s="481" t="s">
        <v>4825</v>
      </c>
      <c r="C989" s="482" t="s">
        <v>704</v>
      </c>
      <c r="D989" s="483">
        <v>36.729999999999997</v>
      </c>
      <c r="E989" s="483">
        <v>26.56</v>
      </c>
      <c r="F989" s="483">
        <v>63.29</v>
      </c>
    </row>
    <row r="990" spans="1:6" ht="15" customHeight="1">
      <c r="A990" s="480">
        <v>92435</v>
      </c>
      <c r="B990" s="481" t="s">
        <v>4818</v>
      </c>
      <c r="C990" s="482" t="s">
        <v>704</v>
      </c>
      <c r="D990" s="483">
        <v>31.64</v>
      </c>
      <c r="E990" s="483">
        <v>16.59</v>
      </c>
      <c r="F990" s="483">
        <v>48.23</v>
      </c>
    </row>
    <row r="991" spans="1:6" ht="15" customHeight="1">
      <c r="A991" s="480">
        <v>92437</v>
      </c>
      <c r="B991" s="481" t="s">
        <v>4826</v>
      </c>
      <c r="C991" s="482" t="s">
        <v>704</v>
      </c>
      <c r="D991" s="483">
        <v>34.79</v>
      </c>
      <c r="E991" s="483">
        <v>25.41</v>
      </c>
      <c r="F991" s="483">
        <v>60.2</v>
      </c>
    </row>
    <row r="992" spans="1:6" ht="15" customHeight="1">
      <c r="A992" s="480">
        <v>92439</v>
      </c>
      <c r="B992" s="481" t="s">
        <v>4819</v>
      </c>
      <c r="C992" s="482" t="s">
        <v>704</v>
      </c>
      <c r="D992" s="483">
        <v>30.33</v>
      </c>
      <c r="E992" s="483">
        <v>15.99</v>
      </c>
      <c r="F992" s="483">
        <v>46.32</v>
      </c>
    </row>
    <row r="993" spans="1:6" ht="15" customHeight="1">
      <c r="A993" s="480">
        <v>92441</v>
      </c>
      <c r="B993" s="481" t="s">
        <v>4827</v>
      </c>
      <c r="C993" s="482" t="s">
        <v>704</v>
      </c>
      <c r="D993" s="483">
        <v>33.380000000000003</v>
      </c>
      <c r="E993" s="483">
        <v>24.62</v>
      </c>
      <c r="F993" s="483">
        <v>58</v>
      </c>
    </row>
    <row r="994" spans="1:6" ht="15" customHeight="1">
      <c r="A994" s="480">
        <v>92443</v>
      </c>
      <c r="B994" s="481" t="s">
        <v>4820</v>
      </c>
      <c r="C994" s="482" t="s">
        <v>704</v>
      </c>
      <c r="D994" s="483">
        <v>27.29</v>
      </c>
      <c r="E994" s="483">
        <v>14.94</v>
      </c>
      <c r="F994" s="483">
        <v>42.23</v>
      </c>
    </row>
    <row r="995" spans="1:6" ht="15" customHeight="1">
      <c r="A995" s="480">
        <v>92445</v>
      </c>
      <c r="B995" s="481" t="s">
        <v>4828</v>
      </c>
      <c r="C995" s="482" t="s">
        <v>704</v>
      </c>
      <c r="D995" s="483">
        <v>30.25</v>
      </c>
      <c r="E995" s="483">
        <v>23.24</v>
      </c>
      <c r="F995" s="483">
        <v>53.49</v>
      </c>
    </row>
    <row r="996" spans="1:6" ht="15" customHeight="1">
      <c r="A996" s="480">
        <v>92263</v>
      </c>
      <c r="B996" s="481" t="s">
        <v>4891</v>
      </c>
      <c r="C996" s="482" t="s">
        <v>704</v>
      </c>
      <c r="D996" s="483">
        <v>107.43</v>
      </c>
      <c r="E996" s="483">
        <v>31.61</v>
      </c>
      <c r="F996" s="483">
        <v>139.04</v>
      </c>
    </row>
    <row r="997" spans="1:6" ht="30">
      <c r="A997" s="480">
        <v>92264</v>
      </c>
      <c r="B997" s="481" t="s">
        <v>4892</v>
      </c>
      <c r="C997" s="482" t="s">
        <v>704</v>
      </c>
      <c r="D997" s="483">
        <v>149.96</v>
      </c>
      <c r="E997" s="483">
        <v>31.6</v>
      </c>
      <c r="F997" s="483">
        <v>181.56</v>
      </c>
    </row>
    <row r="998" spans="1:6" ht="15" customHeight="1">
      <c r="A998" s="480">
        <v>92269</v>
      </c>
      <c r="B998" s="481" t="s">
        <v>4893</v>
      </c>
      <c r="C998" s="482" t="s">
        <v>704</v>
      </c>
      <c r="D998" s="483">
        <v>252.46</v>
      </c>
      <c r="E998" s="483">
        <v>18.07</v>
      </c>
      <c r="F998" s="483">
        <v>270.52999999999997</v>
      </c>
    </row>
    <row r="999" spans="1:6" ht="30" customHeight="1">
      <c r="A999" s="480">
        <v>96252</v>
      </c>
      <c r="B999" s="481" t="s">
        <v>1137</v>
      </c>
      <c r="C999" s="482" t="s">
        <v>704</v>
      </c>
      <c r="D999" s="483">
        <v>178.36</v>
      </c>
      <c r="E999" s="483">
        <v>50.09</v>
      </c>
      <c r="F999" s="483">
        <v>228.45</v>
      </c>
    </row>
    <row r="1000" spans="1:6" ht="30" customHeight="1">
      <c r="A1000" s="480">
        <v>96257</v>
      </c>
      <c r="B1000" s="481" t="s">
        <v>1138</v>
      </c>
      <c r="C1000" s="482" t="s">
        <v>704</v>
      </c>
      <c r="D1000" s="483">
        <v>116.37</v>
      </c>
      <c r="E1000" s="483">
        <v>70.31</v>
      </c>
      <c r="F1000" s="483">
        <v>186.68</v>
      </c>
    </row>
    <row r="1001" spans="1:6" ht="30" customHeight="1">
      <c r="A1001" s="480">
        <v>96258</v>
      </c>
      <c r="B1001" s="481" t="s">
        <v>1139</v>
      </c>
      <c r="C1001" s="482" t="s">
        <v>704</v>
      </c>
      <c r="D1001" s="483">
        <v>111.62</v>
      </c>
      <c r="E1001" s="483">
        <v>63.66</v>
      </c>
      <c r="F1001" s="483">
        <v>175.28</v>
      </c>
    </row>
    <row r="1002" spans="1:6" ht="30" customHeight="1">
      <c r="A1002" s="480">
        <v>96259</v>
      </c>
      <c r="B1002" s="481" t="s">
        <v>1140</v>
      </c>
      <c r="C1002" s="482" t="s">
        <v>704</v>
      </c>
      <c r="D1002" s="483">
        <v>120.79</v>
      </c>
      <c r="E1002" s="483">
        <v>88.49</v>
      </c>
      <c r="F1002" s="483">
        <v>209.28</v>
      </c>
    </row>
    <row r="1003" spans="1:6" ht="30" customHeight="1">
      <c r="A1003" s="480">
        <v>97747</v>
      </c>
      <c r="B1003" s="481" t="s">
        <v>1141</v>
      </c>
      <c r="C1003" s="482" t="s">
        <v>704</v>
      </c>
      <c r="D1003" s="483">
        <v>115.88</v>
      </c>
      <c r="E1003" s="483">
        <v>78.83</v>
      </c>
      <c r="F1003" s="483">
        <v>194.71</v>
      </c>
    </row>
    <row r="1004" spans="1:6" ht="30" customHeight="1">
      <c r="A1004" s="475">
        <v>92446</v>
      </c>
      <c r="B1004" s="479" t="s">
        <v>4829</v>
      </c>
      <c r="C1004" s="477" t="s">
        <v>704</v>
      </c>
      <c r="D1004" s="478">
        <v>240.92</v>
      </c>
      <c r="E1004" s="478">
        <v>80.52</v>
      </c>
      <c r="F1004" s="478">
        <v>321.44</v>
      </c>
    </row>
    <row r="1005" spans="1:6" ht="30" customHeight="1">
      <c r="A1005" s="480">
        <v>92447</v>
      </c>
      <c r="B1005" s="481" t="s">
        <v>4830</v>
      </c>
      <c r="C1005" s="482" t="s">
        <v>704</v>
      </c>
      <c r="D1005" s="483">
        <v>155.80000000000001</v>
      </c>
      <c r="E1005" s="483">
        <v>62.05</v>
      </c>
      <c r="F1005" s="483">
        <v>217.85</v>
      </c>
    </row>
    <row r="1006" spans="1:6" ht="45" customHeight="1">
      <c r="A1006" s="480">
        <v>92448</v>
      </c>
      <c r="B1006" s="481" t="s">
        <v>4831</v>
      </c>
      <c r="C1006" s="482" t="s">
        <v>704</v>
      </c>
      <c r="D1006" s="483">
        <v>114.22</v>
      </c>
      <c r="E1006" s="483">
        <v>50.52</v>
      </c>
      <c r="F1006" s="483">
        <v>164.74</v>
      </c>
    </row>
    <row r="1007" spans="1:6" ht="45" customHeight="1">
      <c r="A1007" s="480">
        <v>92449</v>
      </c>
      <c r="B1007" s="481" t="s">
        <v>4847</v>
      </c>
      <c r="C1007" s="482" t="s">
        <v>704</v>
      </c>
      <c r="D1007" s="483">
        <v>172.2</v>
      </c>
      <c r="E1007" s="483">
        <v>66.040000000000006</v>
      </c>
      <c r="F1007" s="483">
        <v>238.24</v>
      </c>
    </row>
    <row r="1008" spans="1:6" ht="45" customHeight="1">
      <c r="A1008" s="480">
        <v>92450</v>
      </c>
      <c r="B1008" s="481" t="s">
        <v>4855</v>
      </c>
      <c r="C1008" s="482" t="s">
        <v>704</v>
      </c>
      <c r="D1008" s="483">
        <v>217.24</v>
      </c>
      <c r="E1008" s="483">
        <v>66.180000000000007</v>
      </c>
      <c r="F1008" s="483">
        <v>283.42</v>
      </c>
    </row>
    <row r="1009" spans="1:6" ht="45" customHeight="1">
      <c r="A1009" s="480">
        <v>92451</v>
      </c>
      <c r="B1009" s="481" t="s">
        <v>4832</v>
      </c>
      <c r="C1009" s="482" t="s">
        <v>704</v>
      </c>
      <c r="D1009" s="483">
        <v>116.63</v>
      </c>
      <c r="E1009" s="483">
        <v>47.22</v>
      </c>
      <c r="F1009" s="483">
        <v>163.85</v>
      </c>
    </row>
    <row r="1010" spans="1:6" ht="45" customHeight="1">
      <c r="A1010" s="480">
        <v>92452</v>
      </c>
      <c r="B1010" s="481" t="s">
        <v>4840</v>
      </c>
      <c r="C1010" s="482" t="s">
        <v>704</v>
      </c>
      <c r="D1010" s="483">
        <v>90.03</v>
      </c>
      <c r="E1010" s="483">
        <v>53.68</v>
      </c>
      <c r="F1010" s="483">
        <v>143.71</v>
      </c>
    </row>
    <row r="1011" spans="1:6" ht="45" customHeight="1">
      <c r="A1011" s="480">
        <v>92453</v>
      </c>
      <c r="B1011" s="481" t="s">
        <v>4848</v>
      </c>
      <c r="C1011" s="482" t="s">
        <v>704</v>
      </c>
      <c r="D1011" s="483">
        <v>145.12</v>
      </c>
      <c r="E1011" s="483">
        <v>57.37</v>
      </c>
      <c r="F1011" s="483">
        <v>202.49</v>
      </c>
    </row>
    <row r="1012" spans="1:6" ht="45" customHeight="1">
      <c r="A1012" s="480">
        <v>92454</v>
      </c>
      <c r="B1012" s="481" t="s">
        <v>4856</v>
      </c>
      <c r="C1012" s="482" t="s">
        <v>704</v>
      </c>
      <c r="D1012" s="483">
        <v>199.48</v>
      </c>
      <c r="E1012" s="483">
        <v>57.08</v>
      </c>
      <c r="F1012" s="483">
        <v>256.56</v>
      </c>
    </row>
    <row r="1013" spans="1:6" ht="45" customHeight="1">
      <c r="A1013" s="480">
        <v>92455</v>
      </c>
      <c r="B1013" s="481" t="s">
        <v>4833</v>
      </c>
      <c r="C1013" s="482" t="s">
        <v>704</v>
      </c>
      <c r="D1013" s="483">
        <v>93.78</v>
      </c>
      <c r="E1013" s="483">
        <v>39.75</v>
      </c>
      <c r="F1013" s="483">
        <v>133.53</v>
      </c>
    </row>
    <row r="1014" spans="1:6" ht="45" customHeight="1">
      <c r="A1014" s="475">
        <v>92456</v>
      </c>
      <c r="B1014" s="476" t="s">
        <v>4841</v>
      </c>
      <c r="C1014" s="477" t="s">
        <v>704</v>
      </c>
      <c r="D1014" s="478">
        <v>71.45</v>
      </c>
      <c r="E1014" s="478">
        <v>45.53</v>
      </c>
      <c r="F1014" s="478">
        <v>116.98</v>
      </c>
    </row>
    <row r="1015" spans="1:6" ht="45" customHeight="1">
      <c r="A1015" s="475">
        <v>92457</v>
      </c>
      <c r="B1015" s="479" t="s">
        <v>4849</v>
      </c>
      <c r="C1015" s="477" t="s">
        <v>704</v>
      </c>
      <c r="D1015" s="478">
        <v>125.95</v>
      </c>
      <c r="E1015" s="478">
        <v>50.43</v>
      </c>
      <c r="F1015" s="478">
        <v>176.38</v>
      </c>
    </row>
    <row r="1016" spans="1:6" ht="45" customHeight="1">
      <c r="A1016" s="480">
        <v>92458</v>
      </c>
      <c r="B1016" s="481" t="s">
        <v>1142</v>
      </c>
      <c r="C1016" s="482" t="s">
        <v>704</v>
      </c>
      <c r="D1016" s="483">
        <v>188.92</v>
      </c>
      <c r="E1016" s="483">
        <v>50.55</v>
      </c>
      <c r="F1016" s="483">
        <v>239.47</v>
      </c>
    </row>
    <row r="1017" spans="1:6" ht="45" customHeight="1">
      <c r="A1017" s="475">
        <v>92459</v>
      </c>
      <c r="B1017" s="479" t="s">
        <v>4834</v>
      </c>
      <c r="C1017" s="477" t="s">
        <v>704</v>
      </c>
      <c r="D1017" s="478">
        <v>79.39</v>
      </c>
      <c r="E1017" s="478">
        <v>34.35</v>
      </c>
      <c r="F1017" s="478">
        <v>113.74</v>
      </c>
    </row>
    <row r="1018" spans="1:6" ht="45" customHeight="1">
      <c r="A1018" s="480">
        <v>92460</v>
      </c>
      <c r="B1018" s="481" t="s">
        <v>4842</v>
      </c>
      <c r="C1018" s="482" t="s">
        <v>704</v>
      </c>
      <c r="D1018" s="483">
        <v>55.86</v>
      </c>
      <c r="E1018" s="483">
        <v>39.9</v>
      </c>
      <c r="F1018" s="483">
        <v>95.76</v>
      </c>
    </row>
    <row r="1019" spans="1:6" ht="45" customHeight="1">
      <c r="A1019" s="475">
        <v>92461</v>
      </c>
      <c r="B1019" s="479" t="s">
        <v>4850</v>
      </c>
      <c r="C1019" s="477" t="s">
        <v>704</v>
      </c>
      <c r="D1019" s="478">
        <v>116.81</v>
      </c>
      <c r="E1019" s="478">
        <v>46.04</v>
      </c>
      <c r="F1019" s="478">
        <v>162.85</v>
      </c>
    </row>
    <row r="1020" spans="1:6" ht="45" customHeight="1">
      <c r="A1020" s="480">
        <v>92462</v>
      </c>
      <c r="B1020" s="481" t="s">
        <v>4857</v>
      </c>
      <c r="C1020" s="482" t="s">
        <v>704</v>
      </c>
      <c r="D1020" s="483">
        <v>182.91</v>
      </c>
      <c r="E1020" s="483">
        <v>45.71</v>
      </c>
      <c r="F1020" s="483">
        <v>228.62</v>
      </c>
    </row>
    <row r="1021" spans="1:6" ht="45" customHeight="1">
      <c r="A1021" s="480">
        <v>92463</v>
      </c>
      <c r="B1021" s="481" t="s">
        <v>4835</v>
      </c>
      <c r="C1021" s="482" t="s">
        <v>704</v>
      </c>
      <c r="D1021" s="483">
        <v>72.260000000000005</v>
      </c>
      <c r="E1021" s="483">
        <v>30.95</v>
      </c>
      <c r="F1021" s="483">
        <v>103.21</v>
      </c>
    </row>
    <row r="1022" spans="1:6" ht="45" customHeight="1">
      <c r="A1022" s="480">
        <v>92464</v>
      </c>
      <c r="B1022" s="481" t="s">
        <v>4843</v>
      </c>
      <c r="C1022" s="482" t="s">
        <v>704</v>
      </c>
      <c r="D1022" s="483">
        <v>54.26</v>
      </c>
      <c r="E1022" s="483">
        <v>35.880000000000003</v>
      </c>
      <c r="F1022" s="483">
        <v>90.14</v>
      </c>
    </row>
    <row r="1023" spans="1:6" ht="45" customHeight="1">
      <c r="A1023" s="480">
        <v>92465</v>
      </c>
      <c r="B1023" s="481" t="s">
        <v>4851</v>
      </c>
      <c r="C1023" s="482" t="s">
        <v>704</v>
      </c>
      <c r="D1023" s="483">
        <v>93.97</v>
      </c>
      <c r="E1023" s="483">
        <v>38.49</v>
      </c>
      <c r="F1023" s="483">
        <v>132.46</v>
      </c>
    </row>
    <row r="1024" spans="1:6" ht="45" customHeight="1">
      <c r="A1024" s="480">
        <v>92466</v>
      </c>
      <c r="B1024" s="481" t="s">
        <v>4858</v>
      </c>
      <c r="C1024" s="482" t="s">
        <v>704</v>
      </c>
      <c r="D1024" s="483">
        <v>182.17</v>
      </c>
      <c r="E1024" s="483">
        <v>40.909999999999997</v>
      </c>
      <c r="F1024" s="483">
        <v>223.08</v>
      </c>
    </row>
    <row r="1025" spans="1:6" ht="45" customHeight="1">
      <c r="A1025" s="475">
        <v>92467</v>
      </c>
      <c r="B1025" s="479" t="s">
        <v>4836</v>
      </c>
      <c r="C1025" s="477" t="s">
        <v>704</v>
      </c>
      <c r="D1025" s="478">
        <v>60.89</v>
      </c>
      <c r="E1025" s="478">
        <v>25.91</v>
      </c>
      <c r="F1025" s="478">
        <v>86.8</v>
      </c>
    </row>
    <row r="1026" spans="1:6" ht="45" customHeight="1">
      <c r="A1026" s="480">
        <v>92468</v>
      </c>
      <c r="B1026" s="481" t="s">
        <v>4844</v>
      </c>
      <c r="C1026" s="482" t="s">
        <v>704</v>
      </c>
      <c r="D1026" s="483">
        <v>53.3</v>
      </c>
      <c r="E1026" s="483">
        <v>31.82</v>
      </c>
      <c r="F1026" s="483">
        <v>85.12</v>
      </c>
    </row>
    <row r="1027" spans="1:6" ht="45" customHeight="1">
      <c r="A1027" s="480">
        <v>92469</v>
      </c>
      <c r="B1027" s="481" t="s">
        <v>4852</v>
      </c>
      <c r="C1027" s="482" t="s">
        <v>704</v>
      </c>
      <c r="D1027" s="483">
        <v>85.91</v>
      </c>
      <c r="E1027" s="483">
        <v>35.21</v>
      </c>
      <c r="F1027" s="483">
        <v>121.12</v>
      </c>
    </row>
    <row r="1028" spans="1:6" ht="45" customHeight="1">
      <c r="A1028" s="480">
        <v>92470</v>
      </c>
      <c r="B1028" s="481" t="s">
        <v>4859</v>
      </c>
      <c r="C1028" s="482" t="s">
        <v>704</v>
      </c>
      <c r="D1028" s="483">
        <v>179.21</v>
      </c>
      <c r="E1028" s="483">
        <v>37.69</v>
      </c>
      <c r="F1028" s="483">
        <v>216.9</v>
      </c>
    </row>
    <row r="1029" spans="1:6" ht="45" customHeight="1">
      <c r="A1029" s="480">
        <v>92471</v>
      </c>
      <c r="B1029" s="481" t="s">
        <v>4837</v>
      </c>
      <c r="C1029" s="482" t="s">
        <v>704</v>
      </c>
      <c r="D1029" s="483">
        <v>55.75</v>
      </c>
      <c r="E1029" s="483">
        <v>23.72</v>
      </c>
      <c r="F1029" s="483">
        <v>79.47</v>
      </c>
    </row>
    <row r="1030" spans="1:6" ht="45" customHeight="1">
      <c r="A1030" s="480">
        <v>92472</v>
      </c>
      <c r="B1030" s="481" t="s">
        <v>4845</v>
      </c>
      <c r="C1030" s="482" t="s">
        <v>704</v>
      </c>
      <c r="D1030" s="483">
        <v>50.46</v>
      </c>
      <c r="E1030" s="483">
        <v>29.29</v>
      </c>
      <c r="F1030" s="483">
        <v>79.75</v>
      </c>
    </row>
    <row r="1031" spans="1:6" ht="45" customHeight="1">
      <c r="A1031" s="475">
        <v>92473</v>
      </c>
      <c r="B1031" s="479" t="s">
        <v>4853</v>
      </c>
      <c r="C1031" s="477" t="s">
        <v>704</v>
      </c>
      <c r="D1031" s="478">
        <v>79.52</v>
      </c>
      <c r="E1031" s="478">
        <v>32.39</v>
      </c>
      <c r="F1031" s="478">
        <v>111.91</v>
      </c>
    </row>
    <row r="1032" spans="1:6" ht="45" customHeight="1">
      <c r="A1032" s="480">
        <v>92474</v>
      </c>
      <c r="B1032" s="481" t="s">
        <v>4860</v>
      </c>
      <c r="C1032" s="482" t="s">
        <v>704</v>
      </c>
      <c r="D1032" s="483">
        <v>176.8</v>
      </c>
      <c r="E1032" s="483">
        <v>34.79</v>
      </c>
      <c r="F1032" s="483">
        <v>211.59</v>
      </c>
    </row>
    <row r="1033" spans="1:6" ht="45" customHeight="1">
      <c r="A1033" s="480">
        <v>92475</v>
      </c>
      <c r="B1033" s="481" t="s">
        <v>4838</v>
      </c>
      <c r="C1033" s="482" t="s">
        <v>704</v>
      </c>
      <c r="D1033" s="483">
        <v>51.68</v>
      </c>
      <c r="E1033" s="483">
        <v>21.82</v>
      </c>
      <c r="F1033" s="483">
        <v>73.5</v>
      </c>
    </row>
    <row r="1034" spans="1:6" ht="45" customHeight="1">
      <c r="A1034" s="480">
        <v>92476</v>
      </c>
      <c r="B1034" s="481" t="s">
        <v>4846</v>
      </c>
      <c r="C1034" s="482" t="s">
        <v>704</v>
      </c>
      <c r="D1034" s="483">
        <v>48.17</v>
      </c>
      <c r="E1034" s="483">
        <v>27.02</v>
      </c>
      <c r="F1034" s="483">
        <v>75.19</v>
      </c>
    </row>
    <row r="1035" spans="1:6" ht="45" customHeight="1">
      <c r="A1035" s="480">
        <v>92477</v>
      </c>
      <c r="B1035" s="481" t="s">
        <v>4854</v>
      </c>
      <c r="C1035" s="482" t="s">
        <v>704</v>
      </c>
      <c r="D1035" s="483">
        <v>65.430000000000007</v>
      </c>
      <c r="E1035" s="483">
        <v>26.87</v>
      </c>
      <c r="F1035" s="483">
        <v>92.3</v>
      </c>
    </row>
    <row r="1036" spans="1:6" ht="45" customHeight="1">
      <c r="A1036" s="480">
        <v>92478</v>
      </c>
      <c r="B1036" s="481" t="s">
        <v>4861</v>
      </c>
      <c r="C1036" s="482" t="s">
        <v>704</v>
      </c>
      <c r="D1036" s="483">
        <v>171.67</v>
      </c>
      <c r="E1036" s="483">
        <v>29.42</v>
      </c>
      <c r="F1036" s="483">
        <v>201.09</v>
      </c>
    </row>
    <row r="1037" spans="1:6" ht="45" customHeight="1">
      <c r="A1037" s="475">
        <v>92479</v>
      </c>
      <c r="B1037" s="479" t="s">
        <v>4839</v>
      </c>
      <c r="C1037" s="477" t="s">
        <v>704</v>
      </c>
      <c r="D1037" s="478">
        <v>42.68</v>
      </c>
      <c r="E1037" s="478">
        <v>18.100000000000001</v>
      </c>
      <c r="F1037" s="478">
        <v>60.78</v>
      </c>
    </row>
    <row r="1038" spans="1:6" ht="45" customHeight="1">
      <c r="A1038" s="480">
        <v>92480</v>
      </c>
      <c r="B1038" s="481" t="s">
        <v>4862</v>
      </c>
      <c r="C1038" s="482" t="s">
        <v>704</v>
      </c>
      <c r="D1038" s="483">
        <v>43.27</v>
      </c>
      <c r="E1038" s="483">
        <v>22.82</v>
      </c>
      <c r="F1038" s="483">
        <v>66.09</v>
      </c>
    </row>
    <row r="1039" spans="1:6" ht="30" customHeight="1">
      <c r="A1039" s="480">
        <v>92265</v>
      </c>
      <c r="B1039" s="481" t="s">
        <v>4894</v>
      </c>
      <c r="C1039" s="482" t="s">
        <v>704</v>
      </c>
      <c r="D1039" s="483">
        <v>79.290000000000006</v>
      </c>
      <c r="E1039" s="483">
        <v>25.62</v>
      </c>
      <c r="F1039" s="483">
        <v>104.91</v>
      </c>
    </row>
    <row r="1040" spans="1:6" ht="30" customHeight="1">
      <c r="A1040" s="480">
        <v>92266</v>
      </c>
      <c r="B1040" s="481" t="s">
        <v>4895</v>
      </c>
      <c r="C1040" s="482" t="s">
        <v>704</v>
      </c>
      <c r="D1040" s="483">
        <v>115.77</v>
      </c>
      <c r="E1040" s="483">
        <v>25.61</v>
      </c>
      <c r="F1040" s="483">
        <v>141.38</v>
      </c>
    </row>
    <row r="1041" spans="1:6" ht="30" customHeight="1">
      <c r="A1041" s="480">
        <v>92270</v>
      </c>
      <c r="B1041" s="481" t="s">
        <v>4896</v>
      </c>
      <c r="C1041" s="482" t="s">
        <v>704</v>
      </c>
      <c r="D1041" s="483">
        <v>179.36</v>
      </c>
      <c r="E1041" s="483">
        <v>22.62</v>
      </c>
      <c r="F1041" s="483">
        <v>201.98</v>
      </c>
    </row>
    <row r="1042" spans="1:6" ht="30" customHeight="1">
      <c r="A1042" s="480">
        <v>92482</v>
      </c>
      <c r="B1042" s="481" t="s">
        <v>4863</v>
      </c>
      <c r="C1042" s="482" t="s">
        <v>704</v>
      </c>
      <c r="D1042" s="483">
        <v>281.11</v>
      </c>
      <c r="E1042" s="483">
        <v>88.81</v>
      </c>
      <c r="F1042" s="483">
        <v>369.92</v>
      </c>
    </row>
    <row r="1043" spans="1:6" ht="30" customHeight="1">
      <c r="A1043" s="480">
        <v>92484</v>
      </c>
      <c r="B1043" s="481" t="s">
        <v>4864</v>
      </c>
      <c r="C1043" s="482" t="s">
        <v>704</v>
      </c>
      <c r="D1043" s="483">
        <v>175.02</v>
      </c>
      <c r="E1043" s="483">
        <v>78.42</v>
      </c>
      <c r="F1043" s="483">
        <v>253.44</v>
      </c>
    </row>
    <row r="1044" spans="1:6" ht="30">
      <c r="A1044" s="480">
        <v>92486</v>
      </c>
      <c r="B1044" s="481" t="s">
        <v>4865</v>
      </c>
      <c r="C1044" s="482" t="s">
        <v>704</v>
      </c>
      <c r="D1044" s="483">
        <v>109.27</v>
      </c>
      <c r="E1044" s="483">
        <v>60.7</v>
      </c>
      <c r="F1044" s="483">
        <v>169.97</v>
      </c>
    </row>
    <row r="1045" spans="1:6" ht="30" customHeight="1">
      <c r="A1045" s="480">
        <v>92488</v>
      </c>
      <c r="B1045" s="481" t="s">
        <v>4881</v>
      </c>
      <c r="C1045" s="482" t="s">
        <v>704</v>
      </c>
      <c r="D1045" s="483">
        <v>62.27</v>
      </c>
      <c r="E1045" s="483">
        <v>25.82</v>
      </c>
      <c r="F1045" s="483">
        <v>88.09</v>
      </c>
    </row>
    <row r="1046" spans="1:6" ht="45" customHeight="1">
      <c r="A1046" s="480">
        <v>92490</v>
      </c>
      <c r="B1046" s="481" t="s">
        <v>4882</v>
      </c>
      <c r="C1046" s="482" t="s">
        <v>704</v>
      </c>
      <c r="D1046" s="483">
        <v>33.04</v>
      </c>
      <c r="E1046" s="483">
        <v>18.5</v>
      </c>
      <c r="F1046" s="483">
        <v>51.54</v>
      </c>
    </row>
    <row r="1047" spans="1:6" ht="45" customHeight="1">
      <c r="A1047" s="480">
        <v>92492</v>
      </c>
      <c r="B1047" s="481" t="s">
        <v>4883</v>
      </c>
      <c r="C1047" s="482" t="s">
        <v>704</v>
      </c>
      <c r="D1047" s="483">
        <v>60.06</v>
      </c>
      <c r="E1047" s="483">
        <v>24.54</v>
      </c>
      <c r="F1047" s="483">
        <v>84.6</v>
      </c>
    </row>
    <row r="1048" spans="1:6" ht="45" customHeight="1">
      <c r="A1048" s="480">
        <v>92494</v>
      </c>
      <c r="B1048" s="481" t="s">
        <v>4884</v>
      </c>
      <c r="C1048" s="482" t="s">
        <v>704</v>
      </c>
      <c r="D1048" s="483">
        <v>30.95</v>
      </c>
      <c r="E1048" s="483">
        <v>17.57</v>
      </c>
      <c r="F1048" s="483">
        <v>48.52</v>
      </c>
    </row>
    <row r="1049" spans="1:6" ht="45" customHeight="1">
      <c r="A1049" s="480">
        <v>92496</v>
      </c>
      <c r="B1049" s="481" t="s">
        <v>4885</v>
      </c>
      <c r="C1049" s="482" t="s">
        <v>704</v>
      </c>
      <c r="D1049" s="483">
        <v>58.57</v>
      </c>
      <c r="E1049" s="483">
        <v>23.68</v>
      </c>
      <c r="F1049" s="483">
        <v>82.25</v>
      </c>
    </row>
    <row r="1050" spans="1:6" ht="45" customHeight="1">
      <c r="A1050" s="480">
        <v>92498</v>
      </c>
      <c r="B1050" s="481" t="s">
        <v>4886</v>
      </c>
      <c r="C1050" s="482" t="s">
        <v>704</v>
      </c>
      <c r="D1050" s="483">
        <v>29.54</v>
      </c>
      <c r="E1050" s="483">
        <v>16.940000000000001</v>
      </c>
      <c r="F1050" s="483">
        <v>46.48</v>
      </c>
    </row>
    <row r="1051" spans="1:6" ht="45" customHeight="1">
      <c r="A1051" s="480">
        <v>92500</v>
      </c>
      <c r="B1051" s="481" t="s">
        <v>4887</v>
      </c>
      <c r="C1051" s="482" t="s">
        <v>704</v>
      </c>
      <c r="D1051" s="483">
        <v>57.83</v>
      </c>
      <c r="E1051" s="483">
        <v>23.07</v>
      </c>
      <c r="F1051" s="483">
        <v>80.900000000000006</v>
      </c>
    </row>
    <row r="1052" spans="1:6" ht="45" customHeight="1">
      <c r="A1052" s="480">
        <v>92502</v>
      </c>
      <c r="B1052" s="481" t="s">
        <v>4888</v>
      </c>
      <c r="C1052" s="482" t="s">
        <v>704</v>
      </c>
      <c r="D1052" s="483">
        <v>28.84</v>
      </c>
      <c r="E1052" s="483">
        <v>16.52</v>
      </c>
      <c r="F1052" s="483">
        <v>45.36</v>
      </c>
    </row>
    <row r="1053" spans="1:6" ht="30" customHeight="1">
      <c r="A1053" s="480">
        <v>92504</v>
      </c>
      <c r="B1053" s="481" t="s">
        <v>4889</v>
      </c>
      <c r="C1053" s="482" t="s">
        <v>704</v>
      </c>
      <c r="D1053" s="483">
        <v>29.66</v>
      </c>
      <c r="E1053" s="483">
        <v>22.27</v>
      </c>
      <c r="F1053" s="483">
        <v>51.93</v>
      </c>
    </row>
    <row r="1054" spans="1:6" ht="45">
      <c r="A1054" s="480">
        <v>92506</v>
      </c>
      <c r="B1054" s="481" t="s">
        <v>4890</v>
      </c>
      <c r="C1054" s="482" t="s">
        <v>704</v>
      </c>
      <c r="D1054" s="483">
        <v>27.48</v>
      </c>
      <c r="E1054" s="483">
        <v>15.91</v>
      </c>
      <c r="F1054" s="483">
        <v>43.39</v>
      </c>
    </row>
    <row r="1055" spans="1:6" ht="15" customHeight="1">
      <c r="A1055" s="480">
        <v>92508</v>
      </c>
      <c r="B1055" s="481" t="s">
        <v>4866</v>
      </c>
      <c r="C1055" s="482" t="s">
        <v>704</v>
      </c>
      <c r="D1055" s="483">
        <v>69.67</v>
      </c>
      <c r="E1055" s="483">
        <v>25.73</v>
      </c>
      <c r="F1055" s="483">
        <v>95.4</v>
      </c>
    </row>
    <row r="1056" spans="1:6" ht="30">
      <c r="A1056" s="480">
        <v>92510</v>
      </c>
      <c r="B1056" s="481" t="s">
        <v>4867</v>
      </c>
      <c r="C1056" s="482" t="s">
        <v>704</v>
      </c>
      <c r="D1056" s="483">
        <v>39.24</v>
      </c>
      <c r="E1056" s="483">
        <v>15.05</v>
      </c>
      <c r="F1056" s="483">
        <v>54.29</v>
      </c>
    </row>
    <row r="1057" spans="1:6" ht="30" customHeight="1">
      <c r="A1057" s="480">
        <v>92512</v>
      </c>
      <c r="B1057" s="481" t="s">
        <v>4868</v>
      </c>
      <c r="C1057" s="482" t="s">
        <v>704</v>
      </c>
      <c r="D1057" s="483">
        <v>56.15</v>
      </c>
      <c r="E1057" s="483">
        <v>19.71</v>
      </c>
      <c r="F1057" s="483">
        <v>75.86</v>
      </c>
    </row>
    <row r="1058" spans="1:6" ht="30" customHeight="1">
      <c r="A1058" s="480">
        <v>92514</v>
      </c>
      <c r="B1058" s="481" t="s">
        <v>4869</v>
      </c>
      <c r="C1058" s="482" t="s">
        <v>704</v>
      </c>
      <c r="D1058" s="483">
        <v>26.59</v>
      </c>
      <c r="E1058" s="483">
        <v>11.49</v>
      </c>
      <c r="F1058" s="483">
        <v>38.08</v>
      </c>
    </row>
    <row r="1059" spans="1:6" ht="30" customHeight="1">
      <c r="A1059" s="480">
        <v>92515</v>
      </c>
      <c r="B1059" s="481" t="s">
        <v>4870</v>
      </c>
      <c r="C1059" s="482" t="s">
        <v>704</v>
      </c>
      <c r="D1059" s="483">
        <v>50.55</v>
      </c>
      <c r="E1059" s="483">
        <v>17.100000000000001</v>
      </c>
      <c r="F1059" s="483">
        <v>67.650000000000006</v>
      </c>
    </row>
    <row r="1060" spans="1:6" ht="30">
      <c r="A1060" s="480">
        <v>92518</v>
      </c>
      <c r="B1060" s="481" t="s">
        <v>4871</v>
      </c>
      <c r="C1060" s="482" t="s">
        <v>704</v>
      </c>
      <c r="D1060" s="483">
        <v>21.4</v>
      </c>
      <c r="E1060" s="483">
        <v>9.9600000000000009</v>
      </c>
      <c r="F1060" s="483">
        <v>31.36</v>
      </c>
    </row>
    <row r="1061" spans="1:6" ht="15" customHeight="1">
      <c r="A1061" s="480">
        <v>92520</v>
      </c>
      <c r="B1061" s="481" t="s">
        <v>4872</v>
      </c>
      <c r="C1061" s="482" t="s">
        <v>704</v>
      </c>
      <c r="D1061" s="483">
        <v>47.69</v>
      </c>
      <c r="E1061" s="483">
        <v>15.78</v>
      </c>
      <c r="F1061" s="483">
        <v>63.47</v>
      </c>
    </row>
    <row r="1062" spans="1:6" ht="15" customHeight="1">
      <c r="A1062" s="480">
        <v>92522</v>
      </c>
      <c r="B1062" s="481" t="s">
        <v>4873</v>
      </c>
      <c r="C1062" s="482" t="s">
        <v>704</v>
      </c>
      <c r="D1062" s="483">
        <v>18.73</v>
      </c>
      <c r="E1062" s="483">
        <v>9.17</v>
      </c>
      <c r="F1062" s="483">
        <v>27.9</v>
      </c>
    </row>
    <row r="1063" spans="1:6" ht="15" customHeight="1">
      <c r="A1063" s="480">
        <v>92524</v>
      </c>
      <c r="B1063" s="481" t="s">
        <v>12061</v>
      </c>
      <c r="C1063" s="482" t="s">
        <v>704</v>
      </c>
      <c r="D1063" s="483">
        <v>49.07</v>
      </c>
      <c r="E1063" s="483">
        <v>14.96</v>
      </c>
      <c r="F1063" s="483">
        <v>64.03</v>
      </c>
    </row>
    <row r="1064" spans="1:6" ht="30" customHeight="1">
      <c r="A1064" s="480">
        <v>92526</v>
      </c>
      <c r="B1064" s="481" t="s">
        <v>4874</v>
      </c>
      <c r="C1064" s="482" t="s">
        <v>704</v>
      </c>
      <c r="D1064" s="483">
        <v>20.239999999999998</v>
      </c>
      <c r="E1064" s="483">
        <v>8.67</v>
      </c>
      <c r="F1064" s="483">
        <v>28.91</v>
      </c>
    </row>
    <row r="1065" spans="1:6" ht="30" customHeight="1">
      <c r="A1065" s="480">
        <v>92528</v>
      </c>
      <c r="B1065" s="481" t="s">
        <v>4875</v>
      </c>
      <c r="C1065" s="482" t="s">
        <v>704</v>
      </c>
      <c r="D1065" s="483">
        <v>47.74</v>
      </c>
      <c r="E1065" s="483">
        <v>14.45</v>
      </c>
      <c r="F1065" s="483">
        <v>62.19</v>
      </c>
    </row>
    <row r="1066" spans="1:6" ht="30">
      <c r="A1066" s="480">
        <v>92530</v>
      </c>
      <c r="B1066" s="481" t="s">
        <v>4876</v>
      </c>
      <c r="C1066" s="482" t="s">
        <v>704</v>
      </c>
      <c r="D1066" s="483">
        <v>18.96</v>
      </c>
      <c r="E1066" s="483">
        <v>8.3699999999999992</v>
      </c>
      <c r="F1066" s="483">
        <v>27.33</v>
      </c>
    </row>
    <row r="1067" spans="1:6" ht="30" customHeight="1">
      <c r="A1067" s="480">
        <v>92532</v>
      </c>
      <c r="B1067" s="481" t="s">
        <v>4877</v>
      </c>
      <c r="C1067" s="482" t="s">
        <v>704</v>
      </c>
      <c r="D1067" s="483">
        <v>46.7</v>
      </c>
      <c r="E1067" s="483">
        <v>14.06</v>
      </c>
      <c r="F1067" s="483">
        <v>60.76</v>
      </c>
    </row>
    <row r="1068" spans="1:6" ht="30" customHeight="1">
      <c r="A1068" s="480">
        <v>92534</v>
      </c>
      <c r="B1068" s="481" t="s">
        <v>4878</v>
      </c>
      <c r="C1068" s="482" t="s">
        <v>704</v>
      </c>
      <c r="D1068" s="483">
        <v>18</v>
      </c>
      <c r="E1068" s="483">
        <v>8.17</v>
      </c>
      <c r="F1068" s="483">
        <v>26.17</v>
      </c>
    </row>
    <row r="1069" spans="1:6" ht="30" customHeight="1">
      <c r="A1069" s="480">
        <v>92536</v>
      </c>
      <c r="B1069" s="481" t="s">
        <v>4879</v>
      </c>
      <c r="C1069" s="482" t="s">
        <v>704</v>
      </c>
      <c r="D1069" s="483">
        <v>44.57</v>
      </c>
      <c r="E1069" s="483">
        <v>13.55</v>
      </c>
      <c r="F1069" s="483">
        <v>58.12</v>
      </c>
    </row>
    <row r="1070" spans="1:6" ht="30" customHeight="1">
      <c r="A1070" s="480">
        <v>92538</v>
      </c>
      <c r="B1070" s="481" t="s">
        <v>4880</v>
      </c>
      <c r="C1070" s="482" t="s">
        <v>704</v>
      </c>
      <c r="D1070" s="483">
        <v>15.93</v>
      </c>
      <c r="E1070" s="483">
        <v>7.85</v>
      </c>
      <c r="F1070" s="483">
        <v>23.78</v>
      </c>
    </row>
    <row r="1071" spans="1:6" ht="30" customHeight="1">
      <c r="A1071" s="480">
        <v>92267</v>
      </c>
      <c r="B1071" s="481" t="s">
        <v>4897</v>
      </c>
      <c r="C1071" s="482" t="s">
        <v>704</v>
      </c>
      <c r="D1071" s="483">
        <v>48.44</v>
      </c>
      <c r="E1071" s="483">
        <v>0.66</v>
      </c>
      <c r="F1071" s="483">
        <v>49.1</v>
      </c>
    </row>
    <row r="1072" spans="1:6" ht="30" customHeight="1">
      <c r="A1072" s="480">
        <v>92268</v>
      </c>
      <c r="B1072" s="481" t="s">
        <v>4898</v>
      </c>
      <c r="C1072" s="482" t="s">
        <v>704</v>
      </c>
      <c r="D1072" s="483">
        <v>81.86</v>
      </c>
      <c r="E1072" s="483">
        <v>0.66</v>
      </c>
      <c r="F1072" s="483">
        <v>82.52</v>
      </c>
    </row>
    <row r="1073" spans="1:6" ht="30" customHeight="1">
      <c r="A1073" s="480">
        <v>92271</v>
      </c>
      <c r="B1073" s="481" t="s">
        <v>4899</v>
      </c>
      <c r="C1073" s="482" t="s">
        <v>704</v>
      </c>
      <c r="D1073" s="483">
        <v>139.25</v>
      </c>
      <c r="E1073" s="483">
        <v>0.32</v>
      </c>
      <c r="F1073" s="483">
        <v>139.57</v>
      </c>
    </row>
    <row r="1074" spans="1:6" ht="30" customHeight="1">
      <c r="A1074" s="480">
        <v>102072</v>
      </c>
      <c r="B1074" s="481" t="s">
        <v>4795</v>
      </c>
      <c r="C1074" s="482" t="s">
        <v>704</v>
      </c>
      <c r="D1074" s="483">
        <v>86.86</v>
      </c>
      <c r="E1074" s="483">
        <v>58.93</v>
      </c>
      <c r="F1074" s="483">
        <v>145.79</v>
      </c>
    </row>
    <row r="1075" spans="1:6" ht="30" customHeight="1">
      <c r="A1075" s="480">
        <v>102070</v>
      </c>
      <c r="B1075" s="481" t="s">
        <v>4793</v>
      </c>
      <c r="C1075" s="482" t="s">
        <v>704</v>
      </c>
      <c r="D1075" s="483">
        <v>110.36</v>
      </c>
      <c r="E1075" s="483">
        <v>68.84</v>
      </c>
      <c r="F1075" s="483">
        <v>179.2</v>
      </c>
    </row>
    <row r="1076" spans="1:6" ht="30" customHeight="1">
      <c r="A1076" s="480">
        <v>102071</v>
      </c>
      <c r="B1076" s="481" t="s">
        <v>4794</v>
      </c>
      <c r="C1076" s="482" t="s">
        <v>704</v>
      </c>
      <c r="D1076" s="483">
        <v>93.64</v>
      </c>
      <c r="E1076" s="483">
        <v>63.11</v>
      </c>
      <c r="F1076" s="483">
        <v>156.75</v>
      </c>
    </row>
    <row r="1077" spans="1:6" ht="30" customHeight="1">
      <c r="A1077" s="480">
        <v>102068</v>
      </c>
      <c r="B1077" s="481" t="s">
        <v>4791</v>
      </c>
      <c r="C1077" s="482" t="s">
        <v>704</v>
      </c>
      <c r="D1077" s="483">
        <v>125.51</v>
      </c>
      <c r="E1077" s="483">
        <v>102.07</v>
      </c>
      <c r="F1077" s="483">
        <v>227.58</v>
      </c>
    </row>
    <row r="1078" spans="1:6" ht="30">
      <c r="A1078" s="480">
        <v>102069</v>
      </c>
      <c r="B1078" s="481" t="s">
        <v>4792</v>
      </c>
      <c r="C1078" s="482" t="s">
        <v>704</v>
      </c>
      <c r="D1078" s="483">
        <v>121.42</v>
      </c>
      <c r="E1078" s="483">
        <v>83.45</v>
      </c>
      <c r="F1078" s="483">
        <v>204.87</v>
      </c>
    </row>
    <row r="1079" spans="1:6" ht="15" customHeight="1">
      <c r="A1079" s="480">
        <v>102066</v>
      </c>
      <c r="B1079" s="481" t="s">
        <v>4789</v>
      </c>
      <c r="C1079" s="482" t="s">
        <v>704</v>
      </c>
      <c r="D1079" s="483">
        <v>377.68</v>
      </c>
      <c r="E1079" s="483">
        <v>147.68</v>
      </c>
      <c r="F1079" s="483">
        <v>525.36</v>
      </c>
    </row>
    <row r="1080" spans="1:6" ht="30" customHeight="1">
      <c r="A1080" s="475">
        <v>102067</v>
      </c>
      <c r="B1080" s="479" t="s">
        <v>4790</v>
      </c>
      <c r="C1080" s="477" t="s">
        <v>704</v>
      </c>
      <c r="D1080" s="478">
        <v>335.55</v>
      </c>
      <c r="E1080" s="478">
        <v>117.62</v>
      </c>
      <c r="F1080" s="478">
        <v>453.17</v>
      </c>
    </row>
    <row r="1081" spans="1:6" ht="30">
      <c r="A1081" s="480">
        <v>102065</v>
      </c>
      <c r="B1081" s="481" t="s">
        <v>4788</v>
      </c>
      <c r="C1081" s="482" t="s">
        <v>704</v>
      </c>
      <c r="D1081" s="483">
        <v>87.97</v>
      </c>
      <c r="E1081" s="483">
        <v>58.65</v>
      </c>
      <c r="F1081" s="483">
        <v>146.62</v>
      </c>
    </row>
    <row r="1082" spans="1:6" ht="30">
      <c r="A1082" s="480">
        <v>102063</v>
      </c>
      <c r="B1082" s="481" t="s">
        <v>4786</v>
      </c>
      <c r="C1082" s="482" t="s">
        <v>704</v>
      </c>
      <c r="D1082" s="483">
        <v>114.92</v>
      </c>
      <c r="E1082" s="483">
        <v>67.39</v>
      </c>
      <c r="F1082" s="483">
        <v>182.31</v>
      </c>
    </row>
    <row r="1083" spans="1:6" ht="30" customHeight="1">
      <c r="A1083" s="480">
        <v>102064</v>
      </c>
      <c r="B1083" s="481" t="s">
        <v>4787</v>
      </c>
      <c r="C1083" s="482" t="s">
        <v>704</v>
      </c>
      <c r="D1083" s="483">
        <v>97.53</v>
      </c>
      <c r="E1083" s="483">
        <v>61.83</v>
      </c>
      <c r="F1083" s="483">
        <v>159.36000000000001</v>
      </c>
    </row>
    <row r="1084" spans="1:6" ht="30" customHeight="1">
      <c r="A1084" s="480">
        <v>102061</v>
      </c>
      <c r="B1084" s="481" t="s">
        <v>4784</v>
      </c>
      <c r="C1084" s="482" t="s">
        <v>704</v>
      </c>
      <c r="D1084" s="483">
        <v>136.63999999999999</v>
      </c>
      <c r="E1084" s="483">
        <v>99.96</v>
      </c>
      <c r="F1084" s="483">
        <v>236.6</v>
      </c>
    </row>
    <row r="1085" spans="1:6" ht="30" customHeight="1">
      <c r="A1085" s="480">
        <v>102062</v>
      </c>
      <c r="B1085" s="481" t="s">
        <v>4785</v>
      </c>
      <c r="C1085" s="482" t="s">
        <v>704</v>
      </c>
      <c r="D1085" s="483">
        <v>131.66999999999999</v>
      </c>
      <c r="E1085" s="483">
        <v>80.89</v>
      </c>
      <c r="F1085" s="483">
        <v>212.56</v>
      </c>
    </row>
    <row r="1086" spans="1:6" ht="30" customHeight="1">
      <c r="A1086" s="480">
        <v>102059</v>
      </c>
      <c r="B1086" s="481" t="s">
        <v>4782</v>
      </c>
      <c r="C1086" s="482" t="s">
        <v>704</v>
      </c>
      <c r="D1086" s="483">
        <v>334.4</v>
      </c>
      <c r="E1086" s="483">
        <v>150.79</v>
      </c>
      <c r="F1086" s="483">
        <v>485.19</v>
      </c>
    </row>
    <row r="1087" spans="1:6" ht="30" customHeight="1">
      <c r="A1087" s="480">
        <v>102060</v>
      </c>
      <c r="B1087" s="481" t="s">
        <v>4783</v>
      </c>
      <c r="C1087" s="482" t="s">
        <v>704</v>
      </c>
      <c r="D1087" s="483">
        <v>289.24</v>
      </c>
      <c r="E1087" s="483">
        <v>119.77</v>
      </c>
      <c r="F1087" s="483">
        <v>409.01</v>
      </c>
    </row>
    <row r="1088" spans="1:6" ht="30" customHeight="1">
      <c r="A1088" s="480">
        <v>102052</v>
      </c>
      <c r="B1088" s="481" t="s">
        <v>4809</v>
      </c>
      <c r="C1088" s="482" t="s">
        <v>704</v>
      </c>
      <c r="D1088" s="483">
        <v>86.65</v>
      </c>
      <c r="E1088" s="483">
        <v>70.25</v>
      </c>
      <c r="F1088" s="483">
        <v>156.9</v>
      </c>
    </row>
    <row r="1089" spans="1:6" ht="30" customHeight="1">
      <c r="A1089" s="480">
        <v>102050</v>
      </c>
      <c r="B1089" s="481" t="s">
        <v>4807</v>
      </c>
      <c r="C1089" s="482" t="s">
        <v>704</v>
      </c>
      <c r="D1089" s="483">
        <v>114.09</v>
      </c>
      <c r="E1089" s="483">
        <v>80.64</v>
      </c>
      <c r="F1089" s="483">
        <v>194.73</v>
      </c>
    </row>
    <row r="1090" spans="1:6" ht="30" customHeight="1">
      <c r="A1090" s="480">
        <v>102051</v>
      </c>
      <c r="B1090" s="481" t="s">
        <v>4808</v>
      </c>
      <c r="C1090" s="482" t="s">
        <v>704</v>
      </c>
      <c r="D1090" s="483">
        <v>96.37</v>
      </c>
      <c r="E1090" s="483">
        <v>74.05</v>
      </c>
      <c r="F1090" s="483">
        <v>170.42</v>
      </c>
    </row>
    <row r="1091" spans="1:6" ht="15" customHeight="1">
      <c r="A1091" s="480">
        <v>102048</v>
      </c>
      <c r="B1091" s="481" t="s">
        <v>4805</v>
      </c>
      <c r="C1091" s="482" t="s">
        <v>704</v>
      </c>
      <c r="D1091" s="483">
        <v>132.4</v>
      </c>
      <c r="E1091" s="483">
        <v>119.52</v>
      </c>
      <c r="F1091" s="483">
        <v>251.92</v>
      </c>
    </row>
    <row r="1092" spans="1:6" ht="15" customHeight="1">
      <c r="A1092" s="480">
        <v>102049</v>
      </c>
      <c r="B1092" s="481" t="s">
        <v>4806</v>
      </c>
      <c r="C1092" s="482" t="s">
        <v>704</v>
      </c>
      <c r="D1092" s="483">
        <v>125.16</v>
      </c>
      <c r="E1092" s="483">
        <v>97.01</v>
      </c>
      <c r="F1092" s="483">
        <v>222.17</v>
      </c>
    </row>
    <row r="1093" spans="1:6" ht="15" customHeight="1">
      <c r="A1093" s="480">
        <v>102046</v>
      </c>
      <c r="B1093" s="481" t="s">
        <v>4803</v>
      </c>
      <c r="C1093" s="482" t="s">
        <v>704</v>
      </c>
      <c r="D1093" s="483">
        <v>437.45</v>
      </c>
      <c r="E1093" s="483">
        <v>162.29</v>
      </c>
      <c r="F1093" s="483">
        <v>599.74</v>
      </c>
    </row>
    <row r="1094" spans="1:6" ht="15" customHeight="1">
      <c r="A1094" s="480">
        <v>102047</v>
      </c>
      <c r="B1094" s="481" t="s">
        <v>4804</v>
      </c>
      <c r="C1094" s="482" t="s">
        <v>704</v>
      </c>
      <c r="D1094" s="483">
        <v>386.29</v>
      </c>
      <c r="E1094" s="483">
        <v>128.47</v>
      </c>
      <c r="F1094" s="483">
        <v>514.76</v>
      </c>
    </row>
    <row r="1095" spans="1:6" ht="15" customHeight="1">
      <c r="A1095" s="475">
        <v>102045</v>
      </c>
      <c r="B1095" s="479" t="s">
        <v>4802</v>
      </c>
      <c r="C1095" s="477" t="s">
        <v>704</v>
      </c>
      <c r="D1095" s="478">
        <v>91.51</v>
      </c>
      <c r="E1095" s="478">
        <v>68.19</v>
      </c>
      <c r="F1095" s="478">
        <v>159.69999999999999</v>
      </c>
    </row>
    <row r="1096" spans="1:6" ht="15" customHeight="1">
      <c r="A1096" s="480">
        <v>102043</v>
      </c>
      <c r="B1096" s="481" t="s">
        <v>4800</v>
      </c>
      <c r="C1096" s="482" t="s">
        <v>704</v>
      </c>
      <c r="D1096" s="483">
        <v>118.58</v>
      </c>
      <c r="E1096" s="483">
        <v>77.64</v>
      </c>
      <c r="F1096" s="483">
        <v>196.22</v>
      </c>
    </row>
    <row r="1097" spans="1:6" ht="15" customHeight="1">
      <c r="A1097" s="480">
        <v>102044</v>
      </c>
      <c r="B1097" s="481" t="s">
        <v>4801</v>
      </c>
      <c r="C1097" s="482" t="s">
        <v>704</v>
      </c>
      <c r="D1097" s="483">
        <v>101.67</v>
      </c>
      <c r="E1097" s="483">
        <v>71.72</v>
      </c>
      <c r="F1097" s="483">
        <v>173.39</v>
      </c>
    </row>
    <row r="1098" spans="1:6" ht="15" customHeight="1">
      <c r="A1098" s="480">
        <v>102041</v>
      </c>
      <c r="B1098" s="481" t="s">
        <v>4798</v>
      </c>
      <c r="C1098" s="482" t="s">
        <v>704</v>
      </c>
      <c r="D1098" s="483">
        <v>143.56</v>
      </c>
      <c r="E1098" s="483">
        <v>115.02</v>
      </c>
      <c r="F1098" s="483">
        <v>258.58</v>
      </c>
    </row>
    <row r="1099" spans="1:6" ht="15" customHeight="1">
      <c r="A1099" s="480">
        <v>102042</v>
      </c>
      <c r="B1099" s="481" t="s">
        <v>4799</v>
      </c>
      <c r="C1099" s="482" t="s">
        <v>704</v>
      </c>
      <c r="D1099" s="483">
        <v>135.61000000000001</v>
      </c>
      <c r="E1099" s="483">
        <v>92.11</v>
      </c>
      <c r="F1099" s="483">
        <v>227.72</v>
      </c>
    </row>
    <row r="1100" spans="1:6" ht="15" customHeight="1">
      <c r="A1100" s="480">
        <v>102039</v>
      </c>
      <c r="B1100" s="481" t="s">
        <v>4796</v>
      </c>
      <c r="C1100" s="482" t="s">
        <v>704</v>
      </c>
      <c r="D1100" s="483">
        <v>357.18</v>
      </c>
      <c r="E1100" s="483">
        <v>165.22</v>
      </c>
      <c r="F1100" s="483">
        <v>522.4</v>
      </c>
    </row>
    <row r="1101" spans="1:6" ht="15" customHeight="1">
      <c r="A1101" s="475">
        <v>102040</v>
      </c>
      <c r="B1101" s="479" t="s">
        <v>4797</v>
      </c>
      <c r="C1101" s="477" t="s">
        <v>704</v>
      </c>
      <c r="D1101" s="478">
        <v>305.94</v>
      </c>
      <c r="E1101" s="478">
        <v>130.47999999999999</v>
      </c>
      <c r="F1101" s="478">
        <v>436.42</v>
      </c>
    </row>
    <row r="1102" spans="1:6" ht="15" customHeight="1">
      <c r="A1102" s="480">
        <v>102038</v>
      </c>
      <c r="B1102" s="481" t="s">
        <v>4781</v>
      </c>
      <c r="C1102" s="482" t="s">
        <v>704</v>
      </c>
      <c r="D1102" s="483">
        <v>90.43</v>
      </c>
      <c r="E1102" s="483">
        <v>70.61</v>
      </c>
      <c r="F1102" s="483">
        <v>161.04</v>
      </c>
    </row>
    <row r="1103" spans="1:6" ht="15" customHeight="1">
      <c r="A1103" s="480">
        <v>102036</v>
      </c>
      <c r="B1103" s="481" t="s">
        <v>4779</v>
      </c>
      <c r="C1103" s="482" t="s">
        <v>704</v>
      </c>
      <c r="D1103" s="483">
        <v>117.74</v>
      </c>
      <c r="E1103" s="483">
        <v>81.06</v>
      </c>
      <c r="F1103" s="483">
        <v>198.8</v>
      </c>
    </row>
    <row r="1104" spans="1:6" ht="15" customHeight="1">
      <c r="A1104" s="480">
        <v>102037</v>
      </c>
      <c r="B1104" s="481" t="s">
        <v>4780</v>
      </c>
      <c r="C1104" s="482" t="s">
        <v>704</v>
      </c>
      <c r="D1104" s="483">
        <v>100.1</v>
      </c>
      <c r="E1104" s="483">
        <v>74.44</v>
      </c>
      <c r="F1104" s="483">
        <v>174.54</v>
      </c>
    </row>
    <row r="1105" spans="1:6" ht="15" customHeight="1">
      <c r="A1105" s="480">
        <v>102016</v>
      </c>
      <c r="B1105" s="481" t="s">
        <v>4777</v>
      </c>
      <c r="C1105" s="482" t="s">
        <v>704</v>
      </c>
      <c r="D1105" s="483">
        <v>135.47</v>
      </c>
      <c r="E1105" s="483">
        <v>120.02</v>
      </c>
      <c r="F1105" s="483">
        <v>255.49</v>
      </c>
    </row>
    <row r="1106" spans="1:6" ht="30" customHeight="1">
      <c r="A1106" s="480">
        <v>102017</v>
      </c>
      <c r="B1106" s="481" t="s">
        <v>4778</v>
      </c>
      <c r="C1106" s="482" t="s">
        <v>704</v>
      </c>
      <c r="D1106" s="483">
        <v>130.1</v>
      </c>
      <c r="E1106" s="483">
        <v>97.77</v>
      </c>
      <c r="F1106" s="483">
        <v>227.87</v>
      </c>
    </row>
    <row r="1107" spans="1:6" ht="30" customHeight="1">
      <c r="A1107" s="480">
        <v>102014</v>
      </c>
      <c r="B1107" s="481" t="s">
        <v>4775</v>
      </c>
      <c r="C1107" s="482" t="s">
        <v>704</v>
      </c>
      <c r="D1107" s="483">
        <v>418.65</v>
      </c>
      <c r="E1107" s="483">
        <v>163.38999999999999</v>
      </c>
      <c r="F1107" s="483">
        <v>582.04</v>
      </c>
    </row>
    <row r="1108" spans="1:6" ht="30">
      <c r="A1108" s="480">
        <v>102015</v>
      </c>
      <c r="B1108" s="481" t="s">
        <v>4776</v>
      </c>
      <c r="C1108" s="482" t="s">
        <v>704</v>
      </c>
      <c r="D1108" s="483">
        <v>359.74</v>
      </c>
      <c r="E1108" s="483">
        <v>129.72</v>
      </c>
      <c r="F1108" s="483">
        <v>489.46</v>
      </c>
    </row>
    <row r="1109" spans="1:6" ht="30" customHeight="1">
      <c r="A1109" s="480">
        <v>102013</v>
      </c>
      <c r="B1109" s="481" t="s">
        <v>4774</v>
      </c>
      <c r="C1109" s="482" t="s">
        <v>704</v>
      </c>
      <c r="D1109" s="483">
        <v>89.79</v>
      </c>
      <c r="E1109" s="483">
        <v>69.03</v>
      </c>
      <c r="F1109" s="483">
        <v>158.82</v>
      </c>
    </row>
    <row r="1110" spans="1:6" ht="30" customHeight="1">
      <c r="A1110" s="480">
        <v>102011</v>
      </c>
      <c r="B1110" s="481" t="s">
        <v>4772</v>
      </c>
      <c r="C1110" s="482" t="s">
        <v>704</v>
      </c>
      <c r="D1110" s="483">
        <v>116.36</v>
      </c>
      <c r="E1110" s="483">
        <v>78.97</v>
      </c>
      <c r="F1110" s="483">
        <v>195.33</v>
      </c>
    </row>
    <row r="1111" spans="1:6" ht="30" customHeight="1">
      <c r="A1111" s="480">
        <v>102012</v>
      </c>
      <c r="B1111" s="481" t="s">
        <v>4773</v>
      </c>
      <c r="C1111" s="482" t="s">
        <v>704</v>
      </c>
      <c r="D1111" s="483">
        <v>99.24</v>
      </c>
      <c r="E1111" s="483">
        <v>72.64</v>
      </c>
      <c r="F1111" s="483">
        <v>171.88</v>
      </c>
    </row>
    <row r="1112" spans="1:6" ht="30" customHeight="1">
      <c r="A1112" s="480">
        <v>102009</v>
      </c>
      <c r="B1112" s="481" t="s">
        <v>4770</v>
      </c>
      <c r="C1112" s="482" t="s">
        <v>704</v>
      </c>
      <c r="D1112" s="483">
        <v>139.9</v>
      </c>
      <c r="E1112" s="483">
        <v>116.92</v>
      </c>
      <c r="F1112" s="483">
        <v>256.82</v>
      </c>
    </row>
    <row r="1113" spans="1:6" ht="30" customHeight="1">
      <c r="A1113" s="475">
        <v>102010</v>
      </c>
      <c r="B1113" s="479" t="s">
        <v>4771</v>
      </c>
      <c r="C1113" s="477" t="s">
        <v>704</v>
      </c>
      <c r="D1113" s="478">
        <v>133.69</v>
      </c>
      <c r="E1113" s="478">
        <v>94.2</v>
      </c>
      <c r="F1113" s="478">
        <v>227.89</v>
      </c>
    </row>
    <row r="1114" spans="1:6" ht="30" customHeight="1">
      <c r="A1114" s="480">
        <v>102007</v>
      </c>
      <c r="B1114" s="481" t="s">
        <v>4768</v>
      </c>
      <c r="C1114" s="482" t="s">
        <v>704</v>
      </c>
      <c r="D1114" s="483">
        <v>329.43</v>
      </c>
      <c r="E1114" s="483">
        <v>165.81</v>
      </c>
      <c r="F1114" s="483">
        <v>495.24</v>
      </c>
    </row>
    <row r="1115" spans="1:6" ht="30" customHeight="1">
      <c r="A1115" s="480">
        <v>102008</v>
      </c>
      <c r="B1115" s="481" t="s">
        <v>4769</v>
      </c>
      <c r="C1115" s="482" t="s">
        <v>704</v>
      </c>
      <c r="D1115" s="483">
        <v>283.95999999999998</v>
      </c>
      <c r="E1115" s="483">
        <v>131.22999999999999</v>
      </c>
      <c r="F1115" s="483">
        <v>415.19</v>
      </c>
    </row>
    <row r="1116" spans="1:6" ht="30" customHeight="1">
      <c r="A1116" s="480">
        <v>101975</v>
      </c>
      <c r="B1116" s="481" t="s">
        <v>4755</v>
      </c>
      <c r="C1116" s="482" t="s">
        <v>704</v>
      </c>
      <c r="D1116" s="483">
        <v>291.14</v>
      </c>
      <c r="E1116" s="483">
        <v>132.25</v>
      </c>
      <c r="F1116" s="483">
        <v>423.39</v>
      </c>
    </row>
    <row r="1117" spans="1:6" ht="30" customHeight="1">
      <c r="A1117" s="475">
        <v>102006</v>
      </c>
      <c r="B1117" s="479" t="s">
        <v>4767</v>
      </c>
      <c r="C1117" s="477" t="s">
        <v>704</v>
      </c>
      <c r="D1117" s="478">
        <v>93.82</v>
      </c>
      <c r="E1117" s="478">
        <v>69.5</v>
      </c>
      <c r="F1117" s="478">
        <v>163.32</v>
      </c>
    </row>
    <row r="1118" spans="1:6" ht="30" customHeight="1">
      <c r="A1118" s="480">
        <v>102004</v>
      </c>
      <c r="B1118" s="481" t="s">
        <v>4765</v>
      </c>
      <c r="C1118" s="482" t="s">
        <v>704</v>
      </c>
      <c r="D1118" s="483">
        <v>123.2</v>
      </c>
      <c r="E1118" s="483">
        <v>79.599999999999994</v>
      </c>
      <c r="F1118" s="483">
        <v>202.8</v>
      </c>
    </row>
    <row r="1119" spans="1:6" ht="30" customHeight="1">
      <c r="A1119" s="480">
        <v>102005</v>
      </c>
      <c r="B1119" s="481" t="s">
        <v>4766</v>
      </c>
      <c r="C1119" s="482" t="s">
        <v>704</v>
      </c>
      <c r="D1119" s="483">
        <v>105.19</v>
      </c>
      <c r="E1119" s="483">
        <v>73.36</v>
      </c>
      <c r="F1119" s="483">
        <v>178.55</v>
      </c>
    </row>
    <row r="1120" spans="1:6" ht="30" customHeight="1">
      <c r="A1120" s="480">
        <v>102002</v>
      </c>
      <c r="B1120" s="481" t="s">
        <v>4763</v>
      </c>
      <c r="C1120" s="482" t="s">
        <v>704</v>
      </c>
      <c r="D1120" s="483">
        <v>138.9</v>
      </c>
      <c r="E1120" s="483">
        <v>117.37</v>
      </c>
      <c r="F1120" s="483">
        <v>256.27</v>
      </c>
    </row>
    <row r="1121" spans="1:6" ht="30" customHeight="1">
      <c r="A1121" s="480">
        <v>102003</v>
      </c>
      <c r="B1121" s="481" t="s">
        <v>4764</v>
      </c>
      <c r="C1121" s="482" t="s">
        <v>704</v>
      </c>
      <c r="D1121" s="483">
        <v>134.78</v>
      </c>
      <c r="E1121" s="483">
        <v>95.37</v>
      </c>
      <c r="F1121" s="483">
        <v>230.15</v>
      </c>
    </row>
    <row r="1122" spans="1:6" ht="30" customHeight="1">
      <c r="A1122" s="480">
        <v>102000</v>
      </c>
      <c r="B1122" s="481" t="s">
        <v>4761</v>
      </c>
      <c r="C1122" s="482" t="s">
        <v>704</v>
      </c>
      <c r="D1122" s="483">
        <v>365.34</v>
      </c>
      <c r="E1122" s="483">
        <v>161.84</v>
      </c>
      <c r="F1122" s="483">
        <v>527.17999999999995</v>
      </c>
    </row>
    <row r="1123" spans="1:6" ht="30" customHeight="1">
      <c r="A1123" s="480">
        <v>102001</v>
      </c>
      <c r="B1123" s="481" t="s">
        <v>4762</v>
      </c>
      <c r="C1123" s="482" t="s">
        <v>704</v>
      </c>
      <c r="D1123" s="483">
        <v>329.13</v>
      </c>
      <c r="E1123" s="483">
        <v>128.79</v>
      </c>
      <c r="F1123" s="483">
        <v>457.92</v>
      </c>
    </row>
    <row r="1124" spans="1:6" ht="30" customHeight="1">
      <c r="A1124" s="480">
        <v>101983</v>
      </c>
      <c r="B1124" s="481" t="s">
        <v>4760</v>
      </c>
      <c r="C1124" s="482" t="s">
        <v>704</v>
      </c>
      <c r="D1124" s="483">
        <v>91.62</v>
      </c>
      <c r="E1124" s="483">
        <v>67.739999999999995</v>
      </c>
      <c r="F1124" s="483">
        <v>159.36000000000001</v>
      </c>
    </row>
    <row r="1125" spans="1:6" ht="30">
      <c r="A1125" s="480">
        <v>101981</v>
      </c>
      <c r="B1125" s="481" t="s">
        <v>4758</v>
      </c>
      <c r="C1125" s="482" t="s">
        <v>704</v>
      </c>
      <c r="D1125" s="483">
        <v>119.18</v>
      </c>
      <c r="E1125" s="483">
        <v>77.23</v>
      </c>
      <c r="F1125" s="483">
        <v>196.41</v>
      </c>
    </row>
    <row r="1126" spans="1:6" ht="30">
      <c r="A1126" s="475">
        <v>101982</v>
      </c>
      <c r="B1126" s="479" t="s">
        <v>4759</v>
      </c>
      <c r="C1126" s="477" t="s">
        <v>704</v>
      </c>
      <c r="D1126" s="478">
        <v>102.31</v>
      </c>
      <c r="E1126" s="478">
        <v>71.34</v>
      </c>
      <c r="F1126" s="478">
        <v>173.65</v>
      </c>
    </row>
    <row r="1127" spans="1:6" ht="30" customHeight="1">
      <c r="A1127" s="480">
        <v>101977</v>
      </c>
      <c r="B1127" s="481" t="s">
        <v>4756</v>
      </c>
      <c r="C1127" s="482" t="s">
        <v>704</v>
      </c>
      <c r="D1127" s="483">
        <v>140.28</v>
      </c>
      <c r="E1127" s="483">
        <v>113.78</v>
      </c>
      <c r="F1127" s="483">
        <v>254.06</v>
      </c>
    </row>
    <row r="1128" spans="1:6" ht="30" customHeight="1">
      <c r="A1128" s="480">
        <v>101980</v>
      </c>
      <c r="B1128" s="481" t="s">
        <v>4757</v>
      </c>
      <c r="C1128" s="482" t="s">
        <v>704</v>
      </c>
      <c r="D1128" s="483">
        <v>135.61000000000001</v>
      </c>
      <c r="E1128" s="483">
        <v>91.34</v>
      </c>
      <c r="F1128" s="483">
        <v>226.95</v>
      </c>
    </row>
    <row r="1129" spans="1:6" ht="15" customHeight="1">
      <c r="A1129" s="480">
        <v>101974</v>
      </c>
      <c r="B1129" s="481" t="s">
        <v>4754</v>
      </c>
      <c r="C1129" s="482" t="s">
        <v>704</v>
      </c>
      <c r="D1129" s="483">
        <v>329.22</v>
      </c>
      <c r="E1129" s="483">
        <v>166.14</v>
      </c>
      <c r="F1129" s="483">
        <v>495.36</v>
      </c>
    </row>
    <row r="1130" spans="1:6" ht="30" customHeight="1">
      <c r="A1130" s="480">
        <v>102089</v>
      </c>
      <c r="B1130" s="481" t="s">
        <v>4920</v>
      </c>
      <c r="C1130" s="482" t="s">
        <v>704</v>
      </c>
      <c r="D1130" s="483">
        <v>141.78</v>
      </c>
      <c r="E1130" s="483">
        <v>23.95</v>
      </c>
      <c r="F1130" s="483">
        <v>165.73</v>
      </c>
    </row>
    <row r="1131" spans="1:6" ht="15" customHeight="1">
      <c r="A1131" s="480">
        <v>102090</v>
      </c>
      <c r="B1131" s="481" t="s">
        <v>4921</v>
      </c>
      <c r="C1131" s="482" t="s">
        <v>704</v>
      </c>
      <c r="D1131" s="483">
        <v>96.92</v>
      </c>
      <c r="E1131" s="483">
        <v>23.96</v>
      </c>
      <c r="F1131" s="483">
        <v>120.88</v>
      </c>
    </row>
    <row r="1132" spans="1:6" ht="30" customHeight="1">
      <c r="A1132" s="480">
        <v>102086</v>
      </c>
      <c r="B1132" s="481" t="s">
        <v>4918</v>
      </c>
      <c r="C1132" s="482" t="s">
        <v>704</v>
      </c>
      <c r="D1132" s="483">
        <v>148.11000000000001</v>
      </c>
      <c r="E1132" s="483">
        <v>22.12</v>
      </c>
      <c r="F1132" s="483">
        <v>170.23</v>
      </c>
    </row>
    <row r="1133" spans="1:6" ht="30" customHeight="1">
      <c r="A1133" s="480">
        <v>102087</v>
      </c>
      <c r="B1133" s="481" t="s">
        <v>4919</v>
      </c>
      <c r="C1133" s="482" t="s">
        <v>704</v>
      </c>
      <c r="D1133" s="483">
        <v>108.56</v>
      </c>
      <c r="E1133" s="483">
        <v>22.13</v>
      </c>
      <c r="F1133" s="483">
        <v>130.69</v>
      </c>
    </row>
    <row r="1134" spans="1:6" ht="15" customHeight="1">
      <c r="A1134" s="480">
        <v>102091</v>
      </c>
      <c r="B1134" s="481" t="s">
        <v>13180</v>
      </c>
      <c r="C1134" s="482" t="s">
        <v>704</v>
      </c>
      <c r="D1134" s="483">
        <v>292.92</v>
      </c>
      <c r="E1134" s="483">
        <v>24.19</v>
      </c>
      <c r="F1134" s="483">
        <v>317.11</v>
      </c>
    </row>
    <row r="1135" spans="1:6" ht="15" customHeight="1">
      <c r="A1135" s="475">
        <v>102088</v>
      </c>
      <c r="B1135" s="479" t="s">
        <v>13181</v>
      </c>
      <c r="C1135" s="477" t="s">
        <v>704</v>
      </c>
      <c r="D1135" s="478">
        <v>243</v>
      </c>
      <c r="E1135" s="478">
        <v>23.17</v>
      </c>
      <c r="F1135" s="478">
        <v>266.17</v>
      </c>
    </row>
    <row r="1136" spans="1:6" ht="30">
      <c r="A1136" s="480">
        <v>101997</v>
      </c>
      <c r="B1136" s="481" t="s">
        <v>4915</v>
      </c>
      <c r="C1136" s="482" t="s">
        <v>704</v>
      </c>
      <c r="D1136" s="483">
        <v>148.74</v>
      </c>
      <c r="E1136" s="483">
        <v>26.3</v>
      </c>
      <c r="F1136" s="483">
        <v>175.04</v>
      </c>
    </row>
    <row r="1137" spans="1:6" ht="15" customHeight="1">
      <c r="A1137" s="480">
        <v>101998</v>
      </c>
      <c r="B1137" s="481" t="s">
        <v>4916</v>
      </c>
      <c r="C1137" s="482" t="s">
        <v>704</v>
      </c>
      <c r="D1137" s="483">
        <v>101.34</v>
      </c>
      <c r="E1137" s="483">
        <v>26.31</v>
      </c>
      <c r="F1137" s="483">
        <v>127.65</v>
      </c>
    </row>
    <row r="1138" spans="1:6" ht="30">
      <c r="A1138" s="480">
        <v>101999</v>
      </c>
      <c r="B1138" s="481" t="s">
        <v>4917</v>
      </c>
      <c r="C1138" s="482" t="s">
        <v>704</v>
      </c>
      <c r="D1138" s="483">
        <v>353.26</v>
      </c>
      <c r="E1138" s="483">
        <v>24.93</v>
      </c>
      <c r="F1138" s="483">
        <v>378.19</v>
      </c>
    </row>
    <row r="1139" spans="1:6" ht="30" customHeight="1">
      <c r="A1139" s="480">
        <v>101994</v>
      </c>
      <c r="B1139" s="481" t="s">
        <v>4912</v>
      </c>
      <c r="C1139" s="482" t="s">
        <v>704</v>
      </c>
      <c r="D1139" s="483">
        <v>155.76</v>
      </c>
      <c r="E1139" s="483">
        <v>22.04</v>
      </c>
      <c r="F1139" s="483">
        <v>177.8</v>
      </c>
    </row>
    <row r="1140" spans="1:6" ht="30" customHeight="1">
      <c r="A1140" s="480">
        <v>101995</v>
      </c>
      <c r="B1140" s="481" t="s">
        <v>4913</v>
      </c>
      <c r="C1140" s="482" t="s">
        <v>704</v>
      </c>
      <c r="D1140" s="483">
        <v>113.48</v>
      </c>
      <c r="E1140" s="483">
        <v>22.05</v>
      </c>
      <c r="F1140" s="483">
        <v>135.53</v>
      </c>
    </row>
    <row r="1141" spans="1:6" ht="30" customHeight="1">
      <c r="A1141" s="480">
        <v>101996</v>
      </c>
      <c r="B1141" s="481" t="s">
        <v>4914</v>
      </c>
      <c r="C1141" s="482" t="s">
        <v>704</v>
      </c>
      <c r="D1141" s="483">
        <v>264.12</v>
      </c>
      <c r="E1141" s="483">
        <v>23.26</v>
      </c>
      <c r="F1141" s="483">
        <v>287.38</v>
      </c>
    </row>
    <row r="1142" spans="1:6" ht="30" customHeight="1">
      <c r="A1142" s="480">
        <v>101991</v>
      </c>
      <c r="B1142" s="481" t="s">
        <v>4909</v>
      </c>
      <c r="C1142" s="482" t="s">
        <v>704</v>
      </c>
      <c r="D1142" s="483">
        <v>148.06</v>
      </c>
      <c r="E1142" s="483">
        <v>26.58</v>
      </c>
      <c r="F1142" s="483">
        <v>174.64</v>
      </c>
    </row>
    <row r="1143" spans="1:6" ht="30" customHeight="1">
      <c r="A1143" s="480">
        <v>101992</v>
      </c>
      <c r="B1143" s="481" t="s">
        <v>4910</v>
      </c>
      <c r="C1143" s="482" t="s">
        <v>704</v>
      </c>
      <c r="D1143" s="483">
        <v>101.71</v>
      </c>
      <c r="E1143" s="483">
        <v>26.59</v>
      </c>
      <c r="F1143" s="483">
        <v>128.30000000000001</v>
      </c>
    </row>
    <row r="1144" spans="1:6" ht="30" customHeight="1">
      <c r="A1144" s="480">
        <v>101993</v>
      </c>
      <c r="B1144" s="481" t="s">
        <v>4911</v>
      </c>
      <c r="C1144" s="482" t="s">
        <v>704</v>
      </c>
      <c r="D1144" s="483">
        <v>327.45999999999998</v>
      </c>
      <c r="E1144" s="483">
        <v>24.36</v>
      </c>
      <c r="F1144" s="483">
        <v>351.82</v>
      </c>
    </row>
    <row r="1145" spans="1:6" ht="30" customHeight="1">
      <c r="A1145" s="480">
        <v>101988</v>
      </c>
      <c r="B1145" s="481" t="s">
        <v>4906</v>
      </c>
      <c r="C1145" s="482" t="s">
        <v>704</v>
      </c>
      <c r="D1145" s="483">
        <v>143.61000000000001</v>
      </c>
      <c r="E1145" s="483">
        <v>23.7</v>
      </c>
      <c r="F1145" s="483">
        <v>167.31</v>
      </c>
    </row>
    <row r="1146" spans="1:6" ht="30" customHeight="1">
      <c r="A1146" s="480">
        <v>101989</v>
      </c>
      <c r="B1146" s="481" t="s">
        <v>4907</v>
      </c>
      <c r="C1146" s="482" t="s">
        <v>704</v>
      </c>
      <c r="D1146" s="483">
        <v>105.95</v>
      </c>
      <c r="E1146" s="483">
        <v>23.7</v>
      </c>
      <c r="F1146" s="483">
        <v>129.65</v>
      </c>
    </row>
    <row r="1147" spans="1:6" ht="30" customHeight="1">
      <c r="A1147" s="480">
        <v>101990</v>
      </c>
      <c r="B1147" s="481" t="s">
        <v>4908</v>
      </c>
      <c r="C1147" s="482" t="s">
        <v>704</v>
      </c>
      <c r="D1147" s="483">
        <v>242.66</v>
      </c>
      <c r="E1147" s="483">
        <v>23.35</v>
      </c>
      <c r="F1147" s="483">
        <v>266.01</v>
      </c>
    </row>
    <row r="1148" spans="1:6" ht="30" customHeight="1">
      <c r="A1148" s="480">
        <v>101985</v>
      </c>
      <c r="B1148" s="481" t="s">
        <v>4903</v>
      </c>
      <c r="C1148" s="482" t="s">
        <v>704</v>
      </c>
      <c r="D1148" s="483">
        <v>151.33000000000001</v>
      </c>
      <c r="E1148" s="483">
        <v>23.17</v>
      </c>
      <c r="F1148" s="483">
        <v>174.5</v>
      </c>
    </row>
    <row r="1149" spans="1:6" ht="30" customHeight="1">
      <c r="A1149" s="480">
        <v>101986</v>
      </c>
      <c r="B1149" s="481" t="s">
        <v>4904</v>
      </c>
      <c r="C1149" s="482" t="s">
        <v>704</v>
      </c>
      <c r="D1149" s="483">
        <v>102.84</v>
      </c>
      <c r="E1149" s="483">
        <v>23.18</v>
      </c>
      <c r="F1149" s="483">
        <v>126.02</v>
      </c>
    </row>
    <row r="1150" spans="1:6" ht="30">
      <c r="A1150" s="480">
        <v>101987</v>
      </c>
      <c r="B1150" s="481" t="s">
        <v>4905</v>
      </c>
      <c r="C1150" s="482" t="s">
        <v>704</v>
      </c>
      <c r="D1150" s="483">
        <v>275</v>
      </c>
      <c r="E1150" s="483">
        <v>22.57</v>
      </c>
      <c r="F1150" s="483">
        <v>297.57</v>
      </c>
    </row>
    <row r="1151" spans="1:6" ht="30">
      <c r="A1151" s="480">
        <v>101969</v>
      </c>
      <c r="B1151" s="481" t="s">
        <v>4900</v>
      </c>
      <c r="C1151" s="482" t="s">
        <v>704</v>
      </c>
      <c r="D1151" s="483">
        <v>141.31</v>
      </c>
      <c r="E1151" s="483">
        <v>19.72</v>
      </c>
      <c r="F1151" s="483">
        <v>161.03</v>
      </c>
    </row>
    <row r="1152" spans="1:6" ht="30">
      <c r="A1152" s="480">
        <v>101971</v>
      </c>
      <c r="B1152" s="481" t="s">
        <v>4901</v>
      </c>
      <c r="C1152" s="482" t="s">
        <v>704</v>
      </c>
      <c r="D1152" s="483">
        <v>103.16</v>
      </c>
      <c r="E1152" s="483">
        <v>19.73</v>
      </c>
      <c r="F1152" s="483">
        <v>122.89</v>
      </c>
    </row>
    <row r="1153" spans="1:6" ht="45" customHeight="1">
      <c r="A1153" s="480">
        <v>101973</v>
      </c>
      <c r="B1153" s="481" t="s">
        <v>4902</v>
      </c>
      <c r="C1153" s="482" t="s">
        <v>704</v>
      </c>
      <c r="D1153" s="483">
        <v>225.5</v>
      </c>
      <c r="E1153" s="483">
        <v>21.47</v>
      </c>
      <c r="F1153" s="483">
        <v>246.97</v>
      </c>
    </row>
    <row r="1154" spans="1:6" ht="45" customHeight="1">
      <c r="A1154" s="475"/>
      <c r="B1154" s="479" t="s">
        <v>12062</v>
      </c>
      <c r="C1154" s="477"/>
      <c r="D1154" s="478"/>
      <c r="E1154" s="478"/>
      <c r="F1154" s="478"/>
    </row>
    <row r="1155" spans="1:6" ht="45" customHeight="1">
      <c r="A1155" s="480">
        <v>92272</v>
      </c>
      <c r="B1155" s="481" t="s">
        <v>4924</v>
      </c>
      <c r="C1155" s="482" t="s">
        <v>727</v>
      </c>
      <c r="D1155" s="483">
        <v>25.26</v>
      </c>
      <c r="E1155" s="483">
        <v>4.05</v>
      </c>
      <c r="F1155" s="483">
        <v>29.31</v>
      </c>
    </row>
    <row r="1156" spans="1:6" ht="30" customHeight="1">
      <c r="A1156" s="480">
        <v>92273</v>
      </c>
      <c r="B1156" s="481" t="s">
        <v>4925</v>
      </c>
      <c r="C1156" s="482" t="s">
        <v>727</v>
      </c>
      <c r="D1156" s="483">
        <v>8.67</v>
      </c>
      <c r="E1156" s="483">
        <v>2.68</v>
      </c>
      <c r="F1156" s="483">
        <v>11.35</v>
      </c>
    </row>
    <row r="1157" spans="1:6" ht="45" customHeight="1">
      <c r="A1157" s="480">
        <v>101791</v>
      </c>
      <c r="B1157" s="481" t="s">
        <v>4926</v>
      </c>
      <c r="C1157" s="482" t="s">
        <v>727</v>
      </c>
      <c r="D1157" s="483">
        <v>16.66</v>
      </c>
      <c r="E1157" s="483">
        <v>1.52</v>
      </c>
      <c r="F1157" s="483">
        <v>18.18</v>
      </c>
    </row>
    <row r="1158" spans="1:6" ht="30" customHeight="1">
      <c r="A1158" s="480"/>
      <c r="B1158" s="481" t="s">
        <v>1143</v>
      </c>
      <c r="C1158" s="482"/>
      <c r="D1158" s="483"/>
      <c r="E1158" s="483"/>
      <c r="F1158" s="483"/>
    </row>
    <row r="1159" spans="1:6" ht="30" customHeight="1">
      <c r="A1159" s="480"/>
      <c r="B1159" s="481" t="s">
        <v>1144</v>
      </c>
      <c r="C1159" s="482"/>
      <c r="D1159" s="483"/>
      <c r="E1159" s="483"/>
      <c r="F1159" s="483"/>
    </row>
    <row r="1160" spans="1:6" ht="15" customHeight="1">
      <c r="A1160" s="480"/>
      <c r="B1160" s="481" t="s">
        <v>1145</v>
      </c>
      <c r="C1160" s="482"/>
      <c r="D1160" s="483"/>
      <c r="E1160" s="483"/>
      <c r="F1160" s="483"/>
    </row>
    <row r="1161" spans="1:6">
      <c r="A1161" s="480"/>
      <c r="B1161" s="481" t="s">
        <v>1146</v>
      </c>
      <c r="C1161" s="482"/>
      <c r="D1161" s="483"/>
      <c r="E1161" s="483"/>
      <c r="F1161" s="483"/>
    </row>
    <row r="1162" spans="1:6" ht="30" customHeight="1">
      <c r="A1162" s="480">
        <v>92882</v>
      </c>
      <c r="B1162" s="481" t="s">
        <v>1147</v>
      </c>
      <c r="C1162" s="482" t="s">
        <v>1110</v>
      </c>
      <c r="D1162" s="483">
        <v>11.9</v>
      </c>
      <c r="E1162" s="483">
        <v>2.81</v>
      </c>
      <c r="F1162" s="483">
        <v>14.71</v>
      </c>
    </row>
    <row r="1163" spans="1:6" ht="30" customHeight="1">
      <c r="A1163" s="480">
        <v>92883</v>
      </c>
      <c r="B1163" s="481" t="s">
        <v>1148</v>
      </c>
      <c r="C1163" s="482" t="s">
        <v>1110</v>
      </c>
      <c r="D1163" s="483">
        <v>11.91</v>
      </c>
      <c r="E1163" s="483">
        <v>1.91</v>
      </c>
      <c r="F1163" s="483">
        <v>13.82</v>
      </c>
    </row>
    <row r="1164" spans="1:6" ht="30" customHeight="1">
      <c r="A1164" s="480">
        <v>92884</v>
      </c>
      <c r="B1164" s="481" t="s">
        <v>1149</v>
      </c>
      <c r="C1164" s="482" t="s">
        <v>1110</v>
      </c>
      <c r="D1164" s="483">
        <v>12.93</v>
      </c>
      <c r="E1164" s="483">
        <v>1.34</v>
      </c>
      <c r="F1164" s="483">
        <v>14.27</v>
      </c>
    </row>
    <row r="1165" spans="1:6" ht="30" customHeight="1">
      <c r="A1165" s="480">
        <v>92885</v>
      </c>
      <c r="B1165" s="481" t="s">
        <v>1150</v>
      </c>
      <c r="C1165" s="482" t="s">
        <v>1110</v>
      </c>
      <c r="D1165" s="483">
        <v>12.75</v>
      </c>
      <c r="E1165" s="483">
        <v>0.92</v>
      </c>
      <c r="F1165" s="483">
        <v>13.67</v>
      </c>
    </row>
    <row r="1166" spans="1:6" ht="30" customHeight="1">
      <c r="A1166" s="480">
        <v>92886</v>
      </c>
      <c r="B1166" s="481" t="s">
        <v>1151</v>
      </c>
      <c r="C1166" s="482" t="s">
        <v>1110</v>
      </c>
      <c r="D1166" s="483">
        <v>12.61</v>
      </c>
      <c r="E1166" s="483">
        <v>0.59</v>
      </c>
      <c r="F1166" s="483">
        <v>13.2</v>
      </c>
    </row>
    <row r="1167" spans="1:6" ht="30" customHeight="1">
      <c r="A1167" s="480">
        <v>92887</v>
      </c>
      <c r="B1167" s="481" t="s">
        <v>1152</v>
      </c>
      <c r="C1167" s="482" t="s">
        <v>1110</v>
      </c>
      <c r="D1167" s="483">
        <v>12.85</v>
      </c>
      <c r="E1167" s="483">
        <v>0.37</v>
      </c>
      <c r="F1167" s="483">
        <v>13.22</v>
      </c>
    </row>
    <row r="1168" spans="1:6" ht="30" customHeight="1">
      <c r="A1168" s="480">
        <v>92888</v>
      </c>
      <c r="B1168" s="481" t="s">
        <v>1153</v>
      </c>
      <c r="C1168" s="482" t="s">
        <v>1110</v>
      </c>
      <c r="D1168" s="483">
        <v>12.76</v>
      </c>
      <c r="E1168" s="483">
        <v>0.22</v>
      </c>
      <c r="F1168" s="483">
        <v>12.98</v>
      </c>
    </row>
    <row r="1169" spans="1:6" ht="30" customHeight="1">
      <c r="A1169" s="480"/>
      <c r="B1169" s="481" t="s">
        <v>12063</v>
      </c>
      <c r="C1169" s="482"/>
      <c r="D1169" s="483"/>
      <c r="E1169" s="483"/>
      <c r="F1169" s="483"/>
    </row>
    <row r="1170" spans="1:6" ht="30">
      <c r="A1170" s="480">
        <v>96544</v>
      </c>
      <c r="B1170" s="481" t="s">
        <v>1154</v>
      </c>
      <c r="C1170" s="482" t="s">
        <v>1110</v>
      </c>
      <c r="D1170" s="483">
        <v>13.53</v>
      </c>
      <c r="E1170" s="483">
        <v>4.3</v>
      </c>
      <c r="F1170" s="483">
        <v>17.829999999999998</v>
      </c>
    </row>
    <row r="1171" spans="1:6" ht="30" customHeight="1">
      <c r="A1171" s="480">
        <v>96545</v>
      </c>
      <c r="B1171" s="481" t="s">
        <v>1155</v>
      </c>
      <c r="C1171" s="482" t="s">
        <v>1110</v>
      </c>
      <c r="D1171" s="483">
        <v>13.49</v>
      </c>
      <c r="E1171" s="483">
        <v>3.09</v>
      </c>
      <c r="F1171" s="483">
        <v>16.579999999999998</v>
      </c>
    </row>
    <row r="1172" spans="1:6" ht="30" customHeight="1">
      <c r="A1172" s="475">
        <v>96546</v>
      </c>
      <c r="B1172" s="479" t="s">
        <v>1156</v>
      </c>
      <c r="C1172" s="477" t="s">
        <v>1110</v>
      </c>
      <c r="D1172" s="478">
        <v>12.48</v>
      </c>
      <c r="E1172" s="478">
        <v>2.2799999999999998</v>
      </c>
      <c r="F1172" s="478">
        <v>14.76</v>
      </c>
    </row>
    <row r="1173" spans="1:6" ht="30" customHeight="1">
      <c r="A1173" s="480">
        <v>96547</v>
      </c>
      <c r="B1173" s="481" t="s">
        <v>1157</v>
      </c>
      <c r="C1173" s="482" t="s">
        <v>1110</v>
      </c>
      <c r="D1173" s="483">
        <v>10.77</v>
      </c>
      <c r="E1173" s="483">
        <v>1.68</v>
      </c>
      <c r="F1173" s="483">
        <v>12.45</v>
      </c>
    </row>
    <row r="1174" spans="1:6" ht="30" customHeight="1">
      <c r="A1174" s="480">
        <v>96548</v>
      </c>
      <c r="B1174" s="481" t="s">
        <v>1158</v>
      </c>
      <c r="C1174" s="482" t="s">
        <v>1110</v>
      </c>
      <c r="D1174" s="483">
        <v>10.6</v>
      </c>
      <c r="E1174" s="483">
        <v>1.17</v>
      </c>
      <c r="F1174" s="483">
        <v>11.77</v>
      </c>
    </row>
    <row r="1175" spans="1:6" ht="30" customHeight="1">
      <c r="A1175" s="480">
        <v>96549</v>
      </c>
      <c r="B1175" s="481" t="s">
        <v>1159</v>
      </c>
      <c r="C1175" s="482" t="s">
        <v>1110</v>
      </c>
      <c r="D1175" s="483">
        <v>12.19</v>
      </c>
      <c r="E1175" s="483">
        <v>0.85</v>
      </c>
      <c r="F1175" s="483">
        <v>13.04</v>
      </c>
    </row>
    <row r="1176" spans="1:6" ht="30" customHeight="1">
      <c r="A1176" s="480">
        <v>96550</v>
      </c>
      <c r="B1176" s="481" t="s">
        <v>1160</v>
      </c>
      <c r="C1176" s="482" t="s">
        <v>1110</v>
      </c>
      <c r="D1176" s="483">
        <v>12.07</v>
      </c>
      <c r="E1176" s="483">
        <v>0.6</v>
      </c>
      <c r="F1176" s="483">
        <v>12.67</v>
      </c>
    </row>
    <row r="1177" spans="1:6" ht="30" customHeight="1">
      <c r="A1177" s="480">
        <v>92760</v>
      </c>
      <c r="B1177" s="481" t="s">
        <v>1161</v>
      </c>
      <c r="C1177" s="482" t="s">
        <v>1110</v>
      </c>
      <c r="D1177" s="483">
        <v>12.92</v>
      </c>
      <c r="E1177" s="483">
        <v>2.8</v>
      </c>
      <c r="F1177" s="483">
        <v>15.72</v>
      </c>
    </row>
    <row r="1178" spans="1:6" ht="45" customHeight="1">
      <c r="A1178" s="480">
        <v>92761</v>
      </c>
      <c r="B1178" s="481" t="s">
        <v>1162</v>
      </c>
      <c r="C1178" s="482" t="s">
        <v>1110</v>
      </c>
      <c r="D1178" s="483">
        <v>13.02</v>
      </c>
      <c r="E1178" s="483">
        <v>1.91</v>
      </c>
      <c r="F1178" s="483">
        <v>14.93</v>
      </c>
    </row>
    <row r="1179" spans="1:6" ht="45" customHeight="1">
      <c r="A1179" s="480">
        <v>92762</v>
      </c>
      <c r="B1179" s="481" t="s">
        <v>1163</v>
      </c>
      <c r="C1179" s="482" t="s">
        <v>1110</v>
      </c>
      <c r="D1179" s="483">
        <v>12.12</v>
      </c>
      <c r="E1179" s="483">
        <v>1.34</v>
      </c>
      <c r="F1179" s="483">
        <v>13.46</v>
      </c>
    </row>
    <row r="1180" spans="1:6" ht="45" customHeight="1">
      <c r="A1180" s="480">
        <v>92763</v>
      </c>
      <c r="B1180" s="481" t="s">
        <v>1164</v>
      </c>
      <c r="C1180" s="482" t="s">
        <v>1110</v>
      </c>
      <c r="D1180" s="483">
        <v>10.49</v>
      </c>
      <c r="E1180" s="483">
        <v>0.92</v>
      </c>
      <c r="F1180" s="483">
        <v>11.41</v>
      </c>
    </row>
    <row r="1181" spans="1:6" ht="45" customHeight="1">
      <c r="A1181" s="480">
        <v>92764</v>
      </c>
      <c r="B1181" s="481" t="s">
        <v>1165</v>
      </c>
      <c r="C1181" s="482" t="s">
        <v>1110</v>
      </c>
      <c r="D1181" s="483">
        <v>10.35</v>
      </c>
      <c r="E1181" s="483">
        <v>0.59</v>
      </c>
      <c r="F1181" s="483">
        <v>10.94</v>
      </c>
    </row>
    <row r="1182" spans="1:6" ht="45" customHeight="1">
      <c r="A1182" s="480">
        <v>92765</v>
      </c>
      <c r="B1182" s="481" t="s">
        <v>1166</v>
      </c>
      <c r="C1182" s="482" t="s">
        <v>1110</v>
      </c>
      <c r="D1182" s="483">
        <v>12</v>
      </c>
      <c r="E1182" s="483">
        <v>0.37</v>
      </c>
      <c r="F1182" s="483">
        <v>12.37</v>
      </c>
    </row>
    <row r="1183" spans="1:6" ht="45" customHeight="1">
      <c r="A1183" s="480">
        <v>92766</v>
      </c>
      <c r="B1183" s="481" t="s">
        <v>1167</v>
      </c>
      <c r="C1183" s="482" t="s">
        <v>1110</v>
      </c>
      <c r="D1183" s="483">
        <v>11.91</v>
      </c>
      <c r="E1183" s="483">
        <v>0.22</v>
      </c>
      <c r="F1183" s="483">
        <v>12.13</v>
      </c>
    </row>
    <row r="1184" spans="1:6" ht="45" customHeight="1">
      <c r="A1184" s="480">
        <v>92776</v>
      </c>
      <c r="B1184" s="481" t="s">
        <v>1168</v>
      </c>
      <c r="C1184" s="482" t="s">
        <v>1110</v>
      </c>
      <c r="D1184" s="483">
        <v>13.5</v>
      </c>
      <c r="E1184" s="483">
        <v>4.4000000000000004</v>
      </c>
      <c r="F1184" s="483">
        <v>17.899999999999999</v>
      </c>
    </row>
    <row r="1185" spans="1:6" ht="45" customHeight="1">
      <c r="A1185" s="480">
        <v>92777</v>
      </c>
      <c r="B1185" s="481" t="s">
        <v>1169</v>
      </c>
      <c r="C1185" s="482" t="s">
        <v>1110</v>
      </c>
      <c r="D1185" s="483">
        <v>13.45</v>
      </c>
      <c r="E1185" s="483">
        <v>3.11</v>
      </c>
      <c r="F1185" s="483">
        <v>16.559999999999999</v>
      </c>
    </row>
    <row r="1186" spans="1:6" ht="45" customHeight="1">
      <c r="A1186" s="480">
        <v>92778</v>
      </c>
      <c r="B1186" s="481" t="s">
        <v>1170</v>
      </c>
      <c r="C1186" s="482" t="s">
        <v>1110</v>
      </c>
      <c r="D1186" s="483">
        <v>12.44</v>
      </c>
      <c r="E1186" s="483">
        <v>2.23</v>
      </c>
      <c r="F1186" s="483">
        <v>14.67</v>
      </c>
    </row>
    <row r="1187" spans="1:6" ht="45" customHeight="1">
      <c r="A1187" s="480">
        <v>92779</v>
      </c>
      <c r="B1187" s="481" t="s">
        <v>1171</v>
      </c>
      <c r="C1187" s="482" t="s">
        <v>1110</v>
      </c>
      <c r="D1187" s="483">
        <v>10.73</v>
      </c>
      <c r="E1187" s="483">
        <v>1.57</v>
      </c>
      <c r="F1187" s="483">
        <v>12.3</v>
      </c>
    </row>
    <row r="1188" spans="1:6" ht="45" customHeight="1">
      <c r="A1188" s="480">
        <v>92780</v>
      </c>
      <c r="B1188" s="481" t="s">
        <v>1172</v>
      </c>
      <c r="C1188" s="482" t="s">
        <v>1110</v>
      </c>
      <c r="D1188" s="483">
        <v>10.52</v>
      </c>
      <c r="E1188" s="483">
        <v>1.03</v>
      </c>
      <c r="F1188" s="483">
        <v>11.55</v>
      </c>
    </row>
    <row r="1189" spans="1:6" ht="45" customHeight="1">
      <c r="A1189" s="480">
        <v>92781</v>
      </c>
      <c r="B1189" s="481" t="s">
        <v>1173</v>
      </c>
      <c r="C1189" s="482" t="s">
        <v>1110</v>
      </c>
      <c r="D1189" s="483">
        <v>12.11</v>
      </c>
      <c r="E1189" s="483">
        <v>0.66</v>
      </c>
      <c r="F1189" s="483">
        <v>12.77</v>
      </c>
    </row>
    <row r="1190" spans="1:6" ht="45" customHeight="1">
      <c r="A1190" s="480">
        <v>92782</v>
      </c>
      <c r="B1190" s="481" t="s">
        <v>1174</v>
      </c>
      <c r="C1190" s="482" t="s">
        <v>1110</v>
      </c>
      <c r="D1190" s="483">
        <v>11.98</v>
      </c>
      <c r="E1190" s="483">
        <v>0.38</v>
      </c>
      <c r="F1190" s="483">
        <v>12.36</v>
      </c>
    </row>
    <row r="1191" spans="1:6" ht="45" customHeight="1">
      <c r="A1191" s="480">
        <v>92769</v>
      </c>
      <c r="B1191" s="481" t="s">
        <v>1175</v>
      </c>
      <c r="C1191" s="482" t="s">
        <v>1110</v>
      </c>
      <c r="D1191" s="483">
        <v>12.64</v>
      </c>
      <c r="E1191" s="483">
        <v>1.96</v>
      </c>
      <c r="F1191" s="483">
        <v>14.6</v>
      </c>
    </row>
    <row r="1192" spans="1:6" ht="45" customHeight="1">
      <c r="A1192" s="475">
        <v>92770</v>
      </c>
      <c r="B1192" s="479" t="s">
        <v>1176</v>
      </c>
      <c r="C1192" s="477" t="s">
        <v>1110</v>
      </c>
      <c r="D1192" s="478">
        <v>12.81</v>
      </c>
      <c r="E1192" s="478">
        <v>1.29</v>
      </c>
      <c r="F1192" s="478">
        <v>14.1</v>
      </c>
    </row>
    <row r="1193" spans="1:6" ht="45" customHeight="1">
      <c r="A1193" s="480">
        <v>92771</v>
      </c>
      <c r="B1193" s="481" t="s">
        <v>1177</v>
      </c>
      <c r="C1193" s="482" t="s">
        <v>1110</v>
      </c>
      <c r="D1193" s="483">
        <v>11.93</v>
      </c>
      <c r="E1193" s="483">
        <v>0.88</v>
      </c>
      <c r="F1193" s="483">
        <v>12.81</v>
      </c>
    </row>
    <row r="1194" spans="1:6" ht="45" customHeight="1">
      <c r="A1194" s="480">
        <v>92772</v>
      </c>
      <c r="B1194" s="481" t="s">
        <v>1178</v>
      </c>
      <c r="C1194" s="482" t="s">
        <v>1110</v>
      </c>
      <c r="D1194" s="483">
        <v>10.35</v>
      </c>
      <c r="E1194" s="483">
        <v>0.57999999999999996</v>
      </c>
      <c r="F1194" s="483">
        <v>10.93</v>
      </c>
    </row>
    <row r="1195" spans="1:6" ht="60" customHeight="1">
      <c r="A1195" s="480">
        <v>92773</v>
      </c>
      <c r="B1195" s="481" t="s">
        <v>1179</v>
      </c>
      <c r="C1195" s="482" t="s">
        <v>1110</v>
      </c>
      <c r="D1195" s="483">
        <v>10.24</v>
      </c>
      <c r="E1195" s="483">
        <v>0.36</v>
      </c>
      <c r="F1195" s="483">
        <v>10.6</v>
      </c>
    </row>
    <row r="1196" spans="1:6" ht="60" customHeight="1">
      <c r="A1196" s="480">
        <v>92774</v>
      </c>
      <c r="B1196" s="481" t="s">
        <v>1180</v>
      </c>
      <c r="C1196" s="482" t="s">
        <v>1110</v>
      </c>
      <c r="D1196" s="483">
        <v>11.91</v>
      </c>
      <c r="E1196" s="483">
        <v>0.2</v>
      </c>
      <c r="F1196" s="483">
        <v>12.11</v>
      </c>
    </row>
    <row r="1197" spans="1:6" ht="60" customHeight="1">
      <c r="A1197" s="480">
        <v>92785</v>
      </c>
      <c r="B1197" s="481" t="s">
        <v>1181</v>
      </c>
      <c r="C1197" s="482" t="s">
        <v>1110</v>
      </c>
      <c r="D1197" s="483">
        <v>13.05</v>
      </c>
      <c r="E1197" s="483">
        <v>3.04</v>
      </c>
      <c r="F1197" s="483">
        <v>16.09</v>
      </c>
    </row>
    <row r="1198" spans="1:6" ht="60" customHeight="1">
      <c r="A1198" s="480">
        <v>92786</v>
      </c>
      <c r="B1198" s="481" t="s">
        <v>1182</v>
      </c>
      <c r="C1198" s="482" t="s">
        <v>1110</v>
      </c>
      <c r="D1198" s="483">
        <v>13.1</v>
      </c>
      <c r="E1198" s="483">
        <v>2.09</v>
      </c>
      <c r="F1198" s="483">
        <v>15.19</v>
      </c>
    </row>
    <row r="1199" spans="1:6" ht="45" customHeight="1">
      <c r="A1199" s="480">
        <v>92787</v>
      </c>
      <c r="B1199" s="481" t="s">
        <v>1183</v>
      </c>
      <c r="C1199" s="482" t="s">
        <v>1110</v>
      </c>
      <c r="D1199" s="483">
        <v>12.13</v>
      </c>
      <c r="E1199" s="483">
        <v>1.48</v>
      </c>
      <c r="F1199" s="483">
        <v>13.61</v>
      </c>
    </row>
    <row r="1200" spans="1:6" ht="45" customHeight="1">
      <c r="A1200" s="480">
        <v>92788</v>
      </c>
      <c r="B1200" s="481" t="s">
        <v>1184</v>
      </c>
      <c r="C1200" s="482" t="s">
        <v>1110</v>
      </c>
      <c r="D1200" s="483">
        <v>10.51</v>
      </c>
      <c r="E1200" s="483">
        <v>0.99</v>
      </c>
      <c r="F1200" s="483">
        <v>11.5</v>
      </c>
    </row>
    <row r="1201" spans="1:6" ht="60" customHeight="1">
      <c r="A1201" s="480">
        <v>92789</v>
      </c>
      <c r="B1201" s="481" t="s">
        <v>1185</v>
      </c>
      <c r="C1201" s="482" t="s">
        <v>1110</v>
      </c>
      <c r="D1201" s="483">
        <v>10.35</v>
      </c>
      <c r="E1201" s="483">
        <v>0.62</v>
      </c>
      <c r="F1201" s="483">
        <v>10.97</v>
      </c>
    </row>
    <row r="1202" spans="1:6" ht="60" customHeight="1">
      <c r="A1202" s="480">
        <v>92790</v>
      </c>
      <c r="B1202" s="481" t="s">
        <v>1186</v>
      </c>
      <c r="C1202" s="482" t="s">
        <v>1110</v>
      </c>
      <c r="D1202" s="483">
        <v>11.98</v>
      </c>
      <c r="E1202" s="483">
        <v>0.36</v>
      </c>
      <c r="F1202" s="483">
        <v>12.34</v>
      </c>
    </row>
    <row r="1203" spans="1:6" ht="60" customHeight="1">
      <c r="A1203" s="475">
        <v>92916</v>
      </c>
      <c r="B1203" s="479" t="s">
        <v>1187</v>
      </c>
      <c r="C1203" s="477" t="s">
        <v>1110</v>
      </c>
      <c r="D1203" s="478">
        <v>13.2</v>
      </c>
      <c r="E1203" s="478">
        <v>3.62</v>
      </c>
      <c r="F1203" s="478">
        <v>16.82</v>
      </c>
    </row>
    <row r="1204" spans="1:6" ht="60" customHeight="1">
      <c r="A1204" s="480">
        <v>92917</v>
      </c>
      <c r="B1204" s="481" t="s">
        <v>1188</v>
      </c>
      <c r="C1204" s="482" t="s">
        <v>1110</v>
      </c>
      <c r="D1204" s="483">
        <v>13.24</v>
      </c>
      <c r="E1204" s="483">
        <v>2.5099999999999998</v>
      </c>
      <c r="F1204" s="483">
        <v>15.75</v>
      </c>
    </row>
    <row r="1205" spans="1:6" ht="60" customHeight="1">
      <c r="A1205" s="480">
        <v>92919</v>
      </c>
      <c r="B1205" s="481" t="s">
        <v>1189</v>
      </c>
      <c r="C1205" s="482" t="s">
        <v>1110</v>
      </c>
      <c r="D1205" s="483">
        <v>12.27</v>
      </c>
      <c r="E1205" s="483">
        <v>1.79</v>
      </c>
      <c r="F1205" s="483">
        <v>14.06</v>
      </c>
    </row>
    <row r="1206" spans="1:6" ht="60" customHeight="1">
      <c r="A1206" s="480">
        <v>92921</v>
      </c>
      <c r="B1206" s="481" t="s">
        <v>1190</v>
      </c>
      <c r="C1206" s="482" t="s">
        <v>1110</v>
      </c>
      <c r="D1206" s="483">
        <v>10.6</v>
      </c>
      <c r="E1206" s="483">
        <v>1.25</v>
      </c>
      <c r="F1206" s="483">
        <v>11.85</v>
      </c>
    </row>
    <row r="1207" spans="1:6" ht="45" customHeight="1">
      <c r="A1207" s="480">
        <v>92922</v>
      </c>
      <c r="B1207" s="481" t="s">
        <v>1191</v>
      </c>
      <c r="C1207" s="482" t="s">
        <v>1110</v>
      </c>
      <c r="D1207" s="483">
        <v>10.44</v>
      </c>
      <c r="E1207" s="483">
        <v>0.8</v>
      </c>
      <c r="F1207" s="483">
        <v>11.24</v>
      </c>
    </row>
    <row r="1208" spans="1:6" ht="45" customHeight="1">
      <c r="A1208" s="480">
        <v>92923</v>
      </c>
      <c r="B1208" s="481" t="s">
        <v>1192</v>
      </c>
      <c r="C1208" s="482" t="s">
        <v>1110</v>
      </c>
      <c r="D1208" s="483">
        <v>12.05</v>
      </c>
      <c r="E1208" s="483">
        <v>0.52</v>
      </c>
      <c r="F1208" s="483">
        <v>12.57</v>
      </c>
    </row>
    <row r="1209" spans="1:6" ht="45" customHeight="1">
      <c r="A1209" s="480">
        <v>92924</v>
      </c>
      <c r="B1209" s="481" t="s">
        <v>1193</v>
      </c>
      <c r="C1209" s="482" t="s">
        <v>1110</v>
      </c>
      <c r="D1209" s="483">
        <v>11.94</v>
      </c>
      <c r="E1209" s="483">
        <v>0.3</v>
      </c>
      <c r="F1209" s="483">
        <v>12.24</v>
      </c>
    </row>
    <row r="1210" spans="1:6" ht="45" customHeight="1">
      <c r="A1210" s="480">
        <v>95944</v>
      </c>
      <c r="B1210" s="481" t="s">
        <v>4927</v>
      </c>
      <c r="C1210" s="482" t="s">
        <v>1110</v>
      </c>
      <c r="D1210" s="483">
        <v>14.34</v>
      </c>
      <c r="E1210" s="483">
        <v>6.78</v>
      </c>
      <c r="F1210" s="483">
        <v>21.12</v>
      </c>
    </row>
    <row r="1211" spans="1:6" ht="45" customHeight="1">
      <c r="A1211" s="480">
        <v>95945</v>
      </c>
      <c r="B1211" s="481" t="s">
        <v>4928</v>
      </c>
      <c r="C1211" s="482" t="s">
        <v>1110</v>
      </c>
      <c r="D1211" s="483">
        <v>13.76</v>
      </c>
      <c r="E1211" s="483">
        <v>3.94</v>
      </c>
      <c r="F1211" s="483">
        <v>17.7</v>
      </c>
    </row>
    <row r="1212" spans="1:6" ht="45" customHeight="1">
      <c r="A1212" s="480">
        <v>95946</v>
      </c>
      <c r="B1212" s="481" t="s">
        <v>4929</v>
      </c>
      <c r="C1212" s="482" t="s">
        <v>1110</v>
      </c>
      <c r="D1212" s="483">
        <v>12.39</v>
      </c>
      <c r="E1212" s="483">
        <v>2.11</v>
      </c>
      <c r="F1212" s="483">
        <v>14.5</v>
      </c>
    </row>
    <row r="1213" spans="1:6" ht="45" customHeight="1">
      <c r="A1213" s="480">
        <v>95947</v>
      </c>
      <c r="B1213" s="481" t="s">
        <v>4930</v>
      </c>
      <c r="C1213" s="482" t="s">
        <v>1110</v>
      </c>
      <c r="D1213" s="483">
        <v>10.51</v>
      </c>
      <c r="E1213" s="483">
        <v>0.94</v>
      </c>
      <c r="F1213" s="483">
        <v>11.45</v>
      </c>
    </row>
    <row r="1214" spans="1:6" ht="45" customHeight="1">
      <c r="A1214" s="480">
        <v>95948</v>
      </c>
      <c r="B1214" s="481" t="s">
        <v>4931</v>
      </c>
      <c r="C1214" s="482" t="s">
        <v>1110</v>
      </c>
      <c r="D1214" s="483">
        <v>10.18</v>
      </c>
      <c r="E1214" s="483">
        <v>0.17</v>
      </c>
      <c r="F1214" s="483">
        <v>10.35</v>
      </c>
    </row>
    <row r="1215" spans="1:6" ht="45" customHeight="1">
      <c r="A1215" s="480">
        <v>100344</v>
      </c>
      <c r="B1215" s="481" t="s">
        <v>4749</v>
      </c>
      <c r="C1215" s="482" t="s">
        <v>1110</v>
      </c>
      <c r="D1215" s="483">
        <v>12.17</v>
      </c>
      <c r="E1215" s="483">
        <v>1.5</v>
      </c>
      <c r="F1215" s="483">
        <v>13.67</v>
      </c>
    </row>
    <row r="1216" spans="1:6" ht="45" customHeight="1">
      <c r="A1216" s="480">
        <v>100345</v>
      </c>
      <c r="B1216" s="481" t="s">
        <v>4750</v>
      </c>
      <c r="C1216" s="482" t="s">
        <v>1110</v>
      </c>
      <c r="D1216" s="483">
        <v>10.53</v>
      </c>
      <c r="E1216" s="483">
        <v>1.05</v>
      </c>
      <c r="F1216" s="483">
        <v>11.58</v>
      </c>
    </row>
    <row r="1217" spans="1:6" ht="45" customHeight="1">
      <c r="A1217" s="480">
        <v>100346</v>
      </c>
      <c r="B1217" s="481" t="s">
        <v>4751</v>
      </c>
      <c r="C1217" s="482" t="s">
        <v>1110</v>
      </c>
      <c r="D1217" s="483">
        <v>10.38</v>
      </c>
      <c r="E1217" s="483">
        <v>0.67</v>
      </c>
      <c r="F1217" s="483">
        <v>11.05</v>
      </c>
    </row>
    <row r="1218" spans="1:6" ht="45" customHeight="1">
      <c r="A1218" s="480">
        <v>100347</v>
      </c>
      <c r="B1218" s="481" t="s">
        <v>4752</v>
      </c>
      <c r="C1218" s="482" t="s">
        <v>1110</v>
      </c>
      <c r="D1218" s="483">
        <v>12.01</v>
      </c>
      <c r="E1218" s="483">
        <v>0.43</v>
      </c>
      <c r="F1218" s="483">
        <v>12.44</v>
      </c>
    </row>
    <row r="1219" spans="1:6" ht="45" customHeight="1">
      <c r="A1219" s="480">
        <v>100348</v>
      </c>
      <c r="B1219" s="481" t="s">
        <v>4753</v>
      </c>
      <c r="C1219" s="482" t="s">
        <v>1110</v>
      </c>
      <c r="D1219" s="483">
        <v>11.92</v>
      </c>
      <c r="E1219" s="483">
        <v>0.25</v>
      </c>
      <c r="F1219" s="483">
        <v>12.17</v>
      </c>
    </row>
    <row r="1220" spans="1:6" ht="45" customHeight="1">
      <c r="A1220" s="480">
        <v>100342</v>
      </c>
      <c r="B1220" s="481" t="s">
        <v>4747</v>
      </c>
      <c r="C1220" s="482" t="s">
        <v>1110</v>
      </c>
      <c r="D1220" s="483">
        <v>12.98</v>
      </c>
      <c r="E1220" s="483">
        <v>3.11</v>
      </c>
      <c r="F1220" s="483">
        <v>16.09</v>
      </c>
    </row>
    <row r="1221" spans="1:6" ht="30">
      <c r="A1221" s="480">
        <v>100343</v>
      </c>
      <c r="B1221" s="481" t="s">
        <v>4748</v>
      </c>
      <c r="C1221" s="482" t="s">
        <v>1110</v>
      </c>
      <c r="D1221" s="483">
        <v>13.07</v>
      </c>
      <c r="E1221" s="483">
        <v>2.14</v>
      </c>
      <c r="F1221" s="483">
        <v>15.21</v>
      </c>
    </row>
    <row r="1222" spans="1:6" ht="15" customHeight="1">
      <c r="A1222" s="480">
        <v>102730</v>
      </c>
      <c r="B1222" s="481" t="s">
        <v>12064</v>
      </c>
      <c r="C1222" s="482" t="s">
        <v>1110</v>
      </c>
      <c r="D1222" s="483">
        <v>12.22</v>
      </c>
      <c r="E1222" s="483">
        <v>1.65</v>
      </c>
      <c r="F1222" s="483">
        <v>13.87</v>
      </c>
    </row>
    <row r="1223" spans="1:6" ht="30" customHeight="1">
      <c r="A1223" s="480">
        <v>102731</v>
      </c>
      <c r="B1223" s="481" t="s">
        <v>12065</v>
      </c>
      <c r="C1223" s="482" t="s">
        <v>1110</v>
      </c>
      <c r="D1223" s="483">
        <v>10.58</v>
      </c>
      <c r="E1223" s="483">
        <v>1.1299999999999999</v>
      </c>
      <c r="F1223" s="483">
        <v>11.71</v>
      </c>
    </row>
    <row r="1224" spans="1:6" ht="30" customHeight="1">
      <c r="A1224" s="480">
        <v>102732</v>
      </c>
      <c r="B1224" s="481" t="s">
        <v>12066</v>
      </c>
      <c r="C1224" s="482" t="s">
        <v>1110</v>
      </c>
      <c r="D1224" s="483">
        <v>10.41</v>
      </c>
      <c r="E1224" s="483">
        <v>0.74</v>
      </c>
      <c r="F1224" s="483">
        <v>11.15</v>
      </c>
    </row>
    <row r="1225" spans="1:6" ht="30">
      <c r="A1225" s="480">
        <v>102733</v>
      </c>
      <c r="B1225" s="481" t="s">
        <v>12067</v>
      </c>
      <c r="C1225" s="482" t="s">
        <v>1110</v>
      </c>
      <c r="D1225" s="483">
        <v>12.04</v>
      </c>
      <c r="E1225" s="483">
        <v>0.47</v>
      </c>
      <c r="F1225" s="483">
        <v>12.51</v>
      </c>
    </row>
    <row r="1226" spans="1:6" ht="30" customHeight="1">
      <c r="A1226" s="480">
        <v>102728</v>
      </c>
      <c r="B1226" s="481" t="s">
        <v>12068</v>
      </c>
      <c r="C1226" s="482" t="s">
        <v>1110</v>
      </c>
      <c r="D1226" s="483">
        <v>13.1</v>
      </c>
      <c r="E1226" s="483">
        <v>3.35</v>
      </c>
      <c r="F1226" s="483">
        <v>16.45</v>
      </c>
    </row>
    <row r="1227" spans="1:6" ht="30" customHeight="1">
      <c r="A1227" s="480">
        <v>102729</v>
      </c>
      <c r="B1227" s="481" t="s">
        <v>12069</v>
      </c>
      <c r="C1227" s="482" t="s">
        <v>1110</v>
      </c>
      <c r="D1227" s="483">
        <v>13.17</v>
      </c>
      <c r="E1227" s="483">
        <v>2.3199999999999998</v>
      </c>
      <c r="F1227" s="483">
        <v>15.49</v>
      </c>
    </row>
    <row r="1228" spans="1:6" ht="30" customHeight="1">
      <c r="A1228" s="480">
        <v>102734</v>
      </c>
      <c r="B1228" s="481" t="s">
        <v>12070</v>
      </c>
      <c r="C1228" s="482" t="s">
        <v>1110</v>
      </c>
      <c r="D1228" s="483">
        <v>12.9</v>
      </c>
      <c r="E1228" s="483">
        <v>2.3199999999999998</v>
      </c>
      <c r="F1228" s="483">
        <v>15.22</v>
      </c>
    </row>
    <row r="1229" spans="1:6" ht="30" customHeight="1">
      <c r="A1229" s="480">
        <v>102735</v>
      </c>
      <c r="B1229" s="481" t="s">
        <v>12071</v>
      </c>
      <c r="C1229" s="482" t="s">
        <v>1110</v>
      </c>
      <c r="D1229" s="483">
        <v>12.97</v>
      </c>
      <c r="E1229" s="483">
        <v>1.56</v>
      </c>
      <c r="F1229" s="483">
        <v>14.53</v>
      </c>
    </row>
    <row r="1230" spans="1:6" ht="30" customHeight="1">
      <c r="A1230" s="480"/>
      <c r="B1230" s="481" t="s">
        <v>12072</v>
      </c>
      <c r="C1230" s="482"/>
      <c r="D1230" s="483"/>
      <c r="E1230" s="483"/>
      <c r="F1230" s="483"/>
    </row>
    <row r="1231" spans="1:6" ht="30" customHeight="1">
      <c r="A1231" s="480">
        <v>96543</v>
      </c>
      <c r="B1231" s="481" t="s">
        <v>1194</v>
      </c>
      <c r="C1231" s="482" t="s">
        <v>1110</v>
      </c>
      <c r="D1231" s="483">
        <v>13.11</v>
      </c>
      <c r="E1231" s="483">
        <v>6.04</v>
      </c>
      <c r="F1231" s="483">
        <v>19.149999999999999</v>
      </c>
    </row>
    <row r="1232" spans="1:6" ht="30" customHeight="1">
      <c r="A1232" s="480">
        <v>92759</v>
      </c>
      <c r="B1232" s="481" t="s">
        <v>1195</v>
      </c>
      <c r="C1232" s="482" t="s">
        <v>1110</v>
      </c>
      <c r="D1232" s="483">
        <v>12.27</v>
      </c>
      <c r="E1232" s="483">
        <v>4.1500000000000004</v>
      </c>
      <c r="F1232" s="483">
        <v>16.420000000000002</v>
      </c>
    </row>
    <row r="1233" spans="1:6" ht="30" customHeight="1">
      <c r="A1233" s="480">
        <v>92775</v>
      </c>
      <c r="B1233" s="481" t="s">
        <v>1196</v>
      </c>
      <c r="C1233" s="482" t="s">
        <v>1110</v>
      </c>
      <c r="D1233" s="483">
        <v>13.04</v>
      </c>
      <c r="E1233" s="483">
        <v>6.24</v>
      </c>
      <c r="F1233" s="483">
        <v>19.28</v>
      </c>
    </row>
    <row r="1234" spans="1:6" ht="45">
      <c r="A1234" s="480">
        <v>92767</v>
      </c>
      <c r="B1234" s="481" t="s">
        <v>1197</v>
      </c>
      <c r="C1234" s="482" t="s">
        <v>1110</v>
      </c>
      <c r="D1234" s="483">
        <v>12.44</v>
      </c>
      <c r="E1234" s="483">
        <v>4.08</v>
      </c>
      <c r="F1234" s="483">
        <v>16.52</v>
      </c>
    </row>
    <row r="1235" spans="1:6" ht="15" customHeight="1">
      <c r="A1235" s="480">
        <v>92768</v>
      </c>
      <c r="B1235" s="481" t="s">
        <v>1198</v>
      </c>
      <c r="C1235" s="482" t="s">
        <v>1110</v>
      </c>
      <c r="D1235" s="483">
        <v>11.96</v>
      </c>
      <c r="E1235" s="483">
        <v>2.95</v>
      </c>
      <c r="F1235" s="483">
        <v>14.91</v>
      </c>
    </row>
    <row r="1236" spans="1:6" ht="30" customHeight="1">
      <c r="A1236" s="480">
        <v>92783</v>
      </c>
      <c r="B1236" s="481" t="s">
        <v>1199</v>
      </c>
      <c r="C1236" s="482" t="s">
        <v>1110</v>
      </c>
      <c r="D1236" s="483">
        <v>13.1</v>
      </c>
      <c r="E1236" s="483">
        <v>5.85</v>
      </c>
      <c r="F1236" s="483">
        <v>18.95</v>
      </c>
    </row>
    <row r="1237" spans="1:6" ht="15" customHeight="1">
      <c r="A1237" s="475">
        <v>92784</v>
      </c>
      <c r="B1237" s="479" t="s">
        <v>1200</v>
      </c>
      <c r="C1237" s="477" t="s">
        <v>1110</v>
      </c>
      <c r="D1237" s="478">
        <v>12.49</v>
      </c>
      <c r="E1237" s="478">
        <v>4.3899999999999997</v>
      </c>
      <c r="F1237" s="478">
        <v>16.88</v>
      </c>
    </row>
    <row r="1238" spans="1:6" ht="30">
      <c r="A1238" s="480">
        <v>92915</v>
      </c>
      <c r="B1238" s="481" t="s">
        <v>1201</v>
      </c>
      <c r="C1238" s="482" t="s">
        <v>1110</v>
      </c>
      <c r="D1238" s="483">
        <v>12.66</v>
      </c>
      <c r="E1238" s="483">
        <v>5.19</v>
      </c>
      <c r="F1238" s="483">
        <v>17.850000000000001</v>
      </c>
    </row>
    <row r="1239" spans="1:6" ht="30">
      <c r="A1239" s="480">
        <v>95943</v>
      </c>
      <c r="B1239" s="481" t="s">
        <v>4932</v>
      </c>
      <c r="C1239" s="482" t="s">
        <v>1110</v>
      </c>
      <c r="D1239" s="483">
        <v>13.95</v>
      </c>
      <c r="E1239" s="483">
        <v>8.77</v>
      </c>
      <c r="F1239" s="483">
        <v>22.72</v>
      </c>
    </row>
    <row r="1240" spans="1:6" ht="30" customHeight="1">
      <c r="A1240" s="475"/>
      <c r="B1240" s="479" t="s">
        <v>1202</v>
      </c>
      <c r="C1240" s="477"/>
      <c r="D1240" s="478"/>
      <c r="E1240" s="478"/>
      <c r="F1240" s="478"/>
    </row>
    <row r="1241" spans="1:6" ht="30" customHeight="1">
      <c r="A1241" s="480">
        <v>97089</v>
      </c>
      <c r="B1241" s="481" t="s">
        <v>12073</v>
      </c>
      <c r="C1241" s="482" t="s">
        <v>1110</v>
      </c>
      <c r="D1241" s="483">
        <v>21.52</v>
      </c>
      <c r="E1241" s="483">
        <v>0.82</v>
      </c>
      <c r="F1241" s="483">
        <v>22.34</v>
      </c>
    </row>
    <row r="1242" spans="1:6" ht="30" customHeight="1">
      <c r="A1242" s="480">
        <v>97090</v>
      </c>
      <c r="B1242" s="481" t="s">
        <v>12074</v>
      </c>
      <c r="C1242" s="482" t="s">
        <v>1110</v>
      </c>
      <c r="D1242" s="483">
        <v>21.29</v>
      </c>
      <c r="E1242" s="483">
        <v>0.71</v>
      </c>
      <c r="F1242" s="483">
        <v>22</v>
      </c>
    </row>
    <row r="1243" spans="1:6" ht="30" customHeight="1">
      <c r="A1243" s="480">
        <v>97091</v>
      </c>
      <c r="B1243" s="481" t="s">
        <v>12075</v>
      </c>
      <c r="C1243" s="482" t="s">
        <v>1110</v>
      </c>
      <c r="D1243" s="483">
        <v>20.7</v>
      </c>
      <c r="E1243" s="483">
        <v>0.64</v>
      </c>
      <c r="F1243" s="483">
        <v>21.34</v>
      </c>
    </row>
    <row r="1244" spans="1:6" ht="45" customHeight="1">
      <c r="A1244" s="475">
        <v>97092</v>
      </c>
      <c r="B1244" s="479" t="s">
        <v>12076</v>
      </c>
      <c r="C1244" s="477" t="s">
        <v>1110</v>
      </c>
      <c r="D1244" s="478">
        <v>20.16</v>
      </c>
      <c r="E1244" s="478">
        <v>0.54</v>
      </c>
      <c r="F1244" s="478">
        <v>20.7</v>
      </c>
    </row>
    <row r="1245" spans="1:6" ht="45" customHeight="1">
      <c r="A1245" s="475">
        <v>97093</v>
      </c>
      <c r="B1245" s="476" t="s">
        <v>12077</v>
      </c>
      <c r="C1245" s="477" t="s">
        <v>1110</v>
      </c>
      <c r="D1245" s="478">
        <v>19.04</v>
      </c>
      <c r="E1245" s="478">
        <v>0.42</v>
      </c>
      <c r="F1245" s="478">
        <v>19.46</v>
      </c>
    </row>
    <row r="1246" spans="1:6" ht="45" customHeight="1">
      <c r="A1246" s="475">
        <v>97088</v>
      </c>
      <c r="B1246" s="479" t="s">
        <v>12078</v>
      </c>
      <c r="C1246" s="477" t="s">
        <v>1110</v>
      </c>
      <c r="D1246" s="478">
        <v>23.47</v>
      </c>
      <c r="E1246" s="478">
        <v>0.96</v>
      </c>
      <c r="F1246" s="478">
        <v>24.43</v>
      </c>
    </row>
    <row r="1247" spans="1:6" ht="45" customHeight="1">
      <c r="A1247" s="475"/>
      <c r="B1247" s="479" t="s">
        <v>12079</v>
      </c>
      <c r="C1247" s="477"/>
      <c r="D1247" s="478"/>
      <c r="E1247" s="478"/>
      <c r="F1247" s="478"/>
    </row>
    <row r="1248" spans="1:6" ht="30" customHeight="1">
      <c r="A1248" s="480">
        <v>101538</v>
      </c>
      <c r="B1248" s="481" t="s">
        <v>5324</v>
      </c>
      <c r="C1248" s="482" t="s">
        <v>709</v>
      </c>
      <c r="D1248" s="483">
        <v>24.39</v>
      </c>
      <c r="E1248" s="483">
        <v>7.64</v>
      </c>
      <c r="F1248" s="483">
        <v>32.03</v>
      </c>
    </row>
    <row r="1249" spans="1:6" ht="30" customHeight="1">
      <c r="A1249" s="480">
        <v>101542</v>
      </c>
      <c r="B1249" s="481" t="s">
        <v>5328</v>
      </c>
      <c r="C1249" s="482" t="s">
        <v>709</v>
      </c>
      <c r="D1249" s="483">
        <v>18.3</v>
      </c>
      <c r="E1249" s="483">
        <v>6.38</v>
      </c>
      <c r="F1249" s="483">
        <v>24.68</v>
      </c>
    </row>
    <row r="1250" spans="1:6" ht="30" customHeight="1">
      <c r="A1250" s="480">
        <v>101539</v>
      </c>
      <c r="B1250" s="481" t="s">
        <v>5325</v>
      </c>
      <c r="C1250" s="482" t="s">
        <v>709</v>
      </c>
      <c r="D1250" s="483">
        <v>39.17</v>
      </c>
      <c r="E1250" s="483">
        <v>15.31</v>
      </c>
      <c r="F1250" s="483">
        <v>54.48</v>
      </c>
    </row>
    <row r="1251" spans="1:6" ht="30" customHeight="1">
      <c r="A1251" s="480">
        <v>101543</v>
      </c>
      <c r="B1251" s="481" t="s">
        <v>5329</v>
      </c>
      <c r="C1251" s="482" t="s">
        <v>709</v>
      </c>
      <c r="D1251" s="483">
        <v>31.98</v>
      </c>
      <c r="E1251" s="483">
        <v>12.76</v>
      </c>
      <c r="F1251" s="483">
        <v>44.74</v>
      </c>
    </row>
    <row r="1252" spans="1:6" ht="45" customHeight="1">
      <c r="A1252" s="480">
        <v>101540</v>
      </c>
      <c r="B1252" s="481" t="s">
        <v>5326</v>
      </c>
      <c r="C1252" s="482" t="s">
        <v>709</v>
      </c>
      <c r="D1252" s="483">
        <v>67.31</v>
      </c>
      <c r="E1252" s="483">
        <v>22.95</v>
      </c>
      <c r="F1252" s="483">
        <v>90.26</v>
      </c>
    </row>
    <row r="1253" spans="1:6" ht="45" customHeight="1">
      <c r="A1253" s="480">
        <v>101544</v>
      </c>
      <c r="B1253" s="481" t="s">
        <v>5330</v>
      </c>
      <c r="C1253" s="482" t="s">
        <v>709</v>
      </c>
      <c r="D1253" s="483">
        <v>51.66</v>
      </c>
      <c r="E1253" s="483">
        <v>19.149999999999999</v>
      </c>
      <c r="F1253" s="483">
        <v>70.81</v>
      </c>
    </row>
    <row r="1254" spans="1:6" ht="45" customHeight="1">
      <c r="A1254" s="480">
        <v>101541</v>
      </c>
      <c r="B1254" s="481" t="s">
        <v>5327</v>
      </c>
      <c r="C1254" s="482" t="s">
        <v>709</v>
      </c>
      <c r="D1254" s="483">
        <v>87.47</v>
      </c>
      <c r="E1254" s="483">
        <v>30.62</v>
      </c>
      <c r="F1254" s="483">
        <v>118.09</v>
      </c>
    </row>
    <row r="1255" spans="1:6" ht="45" customHeight="1">
      <c r="A1255" s="475">
        <v>101545</v>
      </c>
      <c r="B1255" s="479" t="s">
        <v>5331</v>
      </c>
      <c r="C1255" s="477" t="s">
        <v>709</v>
      </c>
      <c r="D1255" s="478">
        <v>75.88</v>
      </c>
      <c r="E1255" s="478">
        <v>25.53</v>
      </c>
      <c r="F1255" s="478">
        <v>101.41</v>
      </c>
    </row>
    <row r="1256" spans="1:6" ht="30" customHeight="1">
      <c r="A1256" s="480"/>
      <c r="B1256" s="481" t="s">
        <v>1203</v>
      </c>
      <c r="C1256" s="482"/>
      <c r="D1256" s="483"/>
      <c r="E1256" s="483"/>
      <c r="F1256" s="483"/>
    </row>
    <row r="1257" spans="1:6" ht="30" customHeight="1">
      <c r="A1257" s="480">
        <v>89996</v>
      </c>
      <c r="B1257" s="481" t="s">
        <v>12080</v>
      </c>
      <c r="C1257" s="482" t="s">
        <v>1110</v>
      </c>
      <c r="D1257" s="483">
        <v>10.48</v>
      </c>
      <c r="E1257" s="483">
        <v>1.67</v>
      </c>
      <c r="F1257" s="483">
        <v>12.15</v>
      </c>
    </row>
    <row r="1258" spans="1:6" ht="30" customHeight="1">
      <c r="A1258" s="480">
        <v>89997</v>
      </c>
      <c r="B1258" s="481" t="s">
        <v>12081</v>
      </c>
      <c r="C1258" s="482" t="s">
        <v>1110</v>
      </c>
      <c r="D1258" s="483">
        <v>8.93</v>
      </c>
      <c r="E1258" s="483">
        <v>1.06</v>
      </c>
      <c r="F1258" s="483">
        <v>9.99</v>
      </c>
    </row>
    <row r="1259" spans="1:6" ht="30" customHeight="1">
      <c r="A1259" s="480">
        <v>102921</v>
      </c>
      <c r="B1259" s="481" t="s">
        <v>12082</v>
      </c>
      <c r="C1259" s="482" t="s">
        <v>1110</v>
      </c>
      <c r="D1259" s="483">
        <v>8.75</v>
      </c>
      <c r="E1259" s="483">
        <v>0.64</v>
      </c>
      <c r="F1259" s="483">
        <v>9.39</v>
      </c>
    </row>
    <row r="1260" spans="1:6">
      <c r="A1260" s="480">
        <v>89998</v>
      </c>
      <c r="B1260" s="481" t="s">
        <v>12083</v>
      </c>
      <c r="C1260" s="482" t="s">
        <v>1110</v>
      </c>
      <c r="D1260" s="483">
        <v>10.34</v>
      </c>
      <c r="E1260" s="483">
        <v>1.32</v>
      </c>
      <c r="F1260" s="483">
        <v>11.66</v>
      </c>
    </row>
    <row r="1261" spans="1:6" ht="30" customHeight="1">
      <c r="A1261" s="480">
        <v>102920</v>
      </c>
      <c r="B1261" s="481" t="s">
        <v>12084</v>
      </c>
      <c r="C1261" s="482" t="s">
        <v>1110</v>
      </c>
      <c r="D1261" s="483">
        <v>8.84</v>
      </c>
      <c r="E1261" s="483">
        <v>0.84</v>
      </c>
      <c r="F1261" s="483">
        <v>9.68</v>
      </c>
    </row>
    <row r="1262" spans="1:6" ht="30" customHeight="1">
      <c r="A1262" s="480">
        <v>102923</v>
      </c>
      <c r="B1262" s="481" t="s">
        <v>12085</v>
      </c>
      <c r="C1262" s="482" t="s">
        <v>1110</v>
      </c>
      <c r="D1262" s="483">
        <v>8.6999999999999993</v>
      </c>
      <c r="E1262" s="483">
        <v>0.51</v>
      </c>
      <c r="F1262" s="483">
        <v>9.2100000000000009</v>
      </c>
    </row>
    <row r="1263" spans="1:6" ht="30" customHeight="1">
      <c r="A1263" s="475">
        <v>89999</v>
      </c>
      <c r="B1263" s="479" t="s">
        <v>12086</v>
      </c>
      <c r="C1263" s="477" t="s">
        <v>1110</v>
      </c>
      <c r="D1263" s="478">
        <v>12.37</v>
      </c>
      <c r="E1263" s="478">
        <v>4.9000000000000004</v>
      </c>
      <c r="F1263" s="478">
        <v>17.27</v>
      </c>
    </row>
    <row r="1264" spans="1:6" ht="30" customHeight="1">
      <c r="A1264" s="480">
        <v>90000</v>
      </c>
      <c r="B1264" s="481" t="s">
        <v>12087</v>
      </c>
      <c r="C1264" s="482" t="s">
        <v>1110</v>
      </c>
      <c r="D1264" s="483">
        <v>11.07</v>
      </c>
      <c r="E1264" s="483">
        <v>3.12</v>
      </c>
      <c r="F1264" s="483">
        <v>14.19</v>
      </c>
    </row>
    <row r="1265" spans="1:6" ht="30" customHeight="1">
      <c r="A1265" s="480">
        <v>103088</v>
      </c>
      <c r="B1265" s="481" t="s">
        <v>12088</v>
      </c>
      <c r="C1265" s="482" t="s">
        <v>1110</v>
      </c>
      <c r="D1265" s="483">
        <v>9.2899999999999991</v>
      </c>
      <c r="E1265" s="483">
        <v>2</v>
      </c>
      <c r="F1265" s="483">
        <v>11.29</v>
      </c>
    </row>
    <row r="1266" spans="1:6" ht="15" customHeight="1">
      <c r="A1266" s="480">
        <v>102922</v>
      </c>
      <c r="B1266" s="481" t="s">
        <v>12089</v>
      </c>
      <c r="C1266" s="482" t="s">
        <v>1110</v>
      </c>
      <c r="D1266" s="483">
        <v>8.99</v>
      </c>
      <c r="E1266" s="483">
        <v>1.21</v>
      </c>
      <c r="F1266" s="483">
        <v>10.199999999999999</v>
      </c>
    </row>
    <row r="1267" spans="1:6" ht="30" customHeight="1">
      <c r="A1267" s="480"/>
      <c r="B1267" s="481" t="s">
        <v>1204</v>
      </c>
      <c r="C1267" s="482"/>
      <c r="D1267" s="483"/>
      <c r="E1267" s="483"/>
      <c r="F1267" s="483"/>
    </row>
    <row r="1268" spans="1:6" ht="30" customHeight="1">
      <c r="A1268" s="480">
        <v>91593</v>
      </c>
      <c r="B1268" s="481" t="s">
        <v>4933</v>
      </c>
      <c r="C1268" s="482" t="s">
        <v>1110</v>
      </c>
      <c r="D1268" s="483">
        <v>14.72</v>
      </c>
      <c r="E1268" s="483">
        <v>0.54</v>
      </c>
      <c r="F1268" s="483">
        <v>15.26</v>
      </c>
    </row>
    <row r="1269" spans="1:6" ht="30" customHeight="1">
      <c r="A1269" s="480">
        <v>91594</v>
      </c>
      <c r="B1269" s="481" t="s">
        <v>4934</v>
      </c>
      <c r="C1269" s="482" t="s">
        <v>1110</v>
      </c>
      <c r="D1269" s="483">
        <v>14.83</v>
      </c>
      <c r="E1269" s="483">
        <v>0.78</v>
      </c>
      <c r="F1269" s="483">
        <v>15.61</v>
      </c>
    </row>
    <row r="1270" spans="1:6" ht="30">
      <c r="A1270" s="480">
        <v>91595</v>
      </c>
      <c r="B1270" s="481" t="s">
        <v>4935</v>
      </c>
      <c r="C1270" s="482" t="s">
        <v>1110</v>
      </c>
      <c r="D1270" s="483">
        <v>14.88</v>
      </c>
      <c r="E1270" s="483">
        <v>1.28</v>
      </c>
      <c r="F1270" s="483">
        <v>16.16</v>
      </c>
    </row>
    <row r="1271" spans="1:6" ht="30" customHeight="1">
      <c r="A1271" s="475">
        <v>91596</v>
      </c>
      <c r="B1271" s="479" t="s">
        <v>4936</v>
      </c>
      <c r="C1271" s="477" t="s">
        <v>1110</v>
      </c>
      <c r="D1271" s="478">
        <v>14.8</v>
      </c>
      <c r="E1271" s="478">
        <v>0.75</v>
      </c>
      <c r="F1271" s="478">
        <v>15.55</v>
      </c>
    </row>
    <row r="1272" spans="1:6" ht="30">
      <c r="A1272" s="480">
        <v>91597</v>
      </c>
      <c r="B1272" s="481" t="s">
        <v>4937</v>
      </c>
      <c r="C1272" s="482" t="s">
        <v>1110</v>
      </c>
      <c r="D1272" s="483">
        <v>10.14</v>
      </c>
      <c r="E1272" s="483">
        <v>0.78</v>
      </c>
      <c r="F1272" s="483">
        <v>10.92</v>
      </c>
    </row>
    <row r="1273" spans="1:6" ht="30">
      <c r="A1273" s="480">
        <v>91598</v>
      </c>
      <c r="B1273" s="481" t="s">
        <v>4938</v>
      </c>
      <c r="C1273" s="482" t="s">
        <v>1110</v>
      </c>
      <c r="D1273" s="483">
        <v>14.19</v>
      </c>
      <c r="E1273" s="483">
        <v>0.92</v>
      </c>
      <c r="F1273" s="483">
        <v>15.11</v>
      </c>
    </row>
    <row r="1274" spans="1:6" ht="30">
      <c r="A1274" s="480">
        <v>91599</v>
      </c>
      <c r="B1274" s="481" t="s">
        <v>4939</v>
      </c>
      <c r="C1274" s="482" t="s">
        <v>1110</v>
      </c>
      <c r="D1274" s="483">
        <v>10.33</v>
      </c>
      <c r="E1274" s="483">
        <v>0.98</v>
      </c>
      <c r="F1274" s="483">
        <v>11.31</v>
      </c>
    </row>
    <row r="1275" spans="1:6" ht="45" customHeight="1">
      <c r="A1275" s="480">
        <v>100064</v>
      </c>
      <c r="B1275" s="481" t="s">
        <v>12090</v>
      </c>
      <c r="C1275" s="482" t="s">
        <v>1110</v>
      </c>
      <c r="D1275" s="483">
        <v>14.84</v>
      </c>
      <c r="E1275" s="483">
        <v>0.65</v>
      </c>
      <c r="F1275" s="483">
        <v>15.49</v>
      </c>
    </row>
    <row r="1276" spans="1:6" ht="45" customHeight="1">
      <c r="A1276" s="480">
        <v>100066</v>
      </c>
      <c r="B1276" s="481" t="s">
        <v>4944</v>
      </c>
      <c r="C1276" s="482" t="s">
        <v>1110</v>
      </c>
      <c r="D1276" s="483">
        <v>14.96</v>
      </c>
      <c r="E1276" s="483">
        <v>0.52</v>
      </c>
      <c r="F1276" s="483">
        <v>15.48</v>
      </c>
    </row>
    <row r="1277" spans="1:6" ht="30" customHeight="1">
      <c r="A1277" s="475">
        <v>91600</v>
      </c>
      <c r="B1277" s="479" t="s">
        <v>4940</v>
      </c>
      <c r="C1277" s="477" t="s">
        <v>1110</v>
      </c>
      <c r="D1277" s="478">
        <v>15.51</v>
      </c>
      <c r="E1277" s="478">
        <v>2.39</v>
      </c>
      <c r="F1277" s="478">
        <v>17.899999999999999</v>
      </c>
    </row>
    <row r="1278" spans="1:6" ht="30" customHeight="1">
      <c r="A1278" s="480">
        <v>100067</v>
      </c>
      <c r="B1278" s="481" t="s">
        <v>4945</v>
      </c>
      <c r="C1278" s="482" t="s">
        <v>1110</v>
      </c>
      <c r="D1278" s="483">
        <v>11.4</v>
      </c>
      <c r="E1278" s="483">
        <v>2.2200000000000002</v>
      </c>
      <c r="F1278" s="483">
        <v>13.62</v>
      </c>
    </row>
    <row r="1279" spans="1:6" ht="30" customHeight="1">
      <c r="A1279" s="480">
        <v>91601</v>
      </c>
      <c r="B1279" s="481" t="s">
        <v>4941</v>
      </c>
      <c r="C1279" s="482" t="s">
        <v>1110</v>
      </c>
      <c r="D1279" s="483">
        <v>12.43</v>
      </c>
      <c r="E1279" s="483">
        <v>1.77</v>
      </c>
      <c r="F1279" s="483">
        <v>14.2</v>
      </c>
    </row>
    <row r="1280" spans="1:6" ht="30" customHeight="1">
      <c r="A1280" s="480">
        <v>91602</v>
      </c>
      <c r="B1280" s="481" t="s">
        <v>4942</v>
      </c>
      <c r="C1280" s="482" t="s">
        <v>1110</v>
      </c>
      <c r="D1280" s="483">
        <v>12.24</v>
      </c>
      <c r="E1280" s="483">
        <v>1.05</v>
      </c>
      <c r="F1280" s="483">
        <v>13.29</v>
      </c>
    </row>
    <row r="1281" spans="1:6" ht="30">
      <c r="A1281" s="480">
        <v>91603</v>
      </c>
      <c r="B1281" s="481" t="s">
        <v>4943</v>
      </c>
      <c r="C1281" s="482" t="s">
        <v>1110</v>
      </c>
      <c r="D1281" s="483">
        <v>11.54</v>
      </c>
      <c r="E1281" s="483">
        <v>1</v>
      </c>
      <c r="F1281" s="483">
        <v>12.54</v>
      </c>
    </row>
    <row r="1282" spans="1:6" ht="30">
      <c r="A1282" s="480">
        <v>100068</v>
      </c>
      <c r="B1282" s="481" t="s">
        <v>4946</v>
      </c>
      <c r="C1282" s="482" t="s">
        <v>1110</v>
      </c>
      <c r="D1282" s="483">
        <v>10.01</v>
      </c>
      <c r="E1282" s="483">
        <v>0.77</v>
      </c>
      <c r="F1282" s="483">
        <v>10.78</v>
      </c>
    </row>
    <row r="1283" spans="1:6">
      <c r="A1283" s="480"/>
      <c r="B1283" s="481" t="s">
        <v>1205</v>
      </c>
      <c r="C1283" s="482"/>
      <c r="D1283" s="483"/>
      <c r="E1283" s="483"/>
      <c r="F1283" s="483"/>
    </row>
    <row r="1284" spans="1:6" ht="30">
      <c r="A1284" s="480">
        <v>95108</v>
      </c>
      <c r="B1284" s="481" t="s">
        <v>1206</v>
      </c>
      <c r="C1284" s="482" t="s">
        <v>709</v>
      </c>
      <c r="D1284" s="483">
        <v>12.05</v>
      </c>
      <c r="E1284" s="483">
        <v>16.95</v>
      </c>
      <c r="F1284" s="483">
        <v>29</v>
      </c>
    </row>
    <row r="1285" spans="1:6">
      <c r="A1285" s="480"/>
      <c r="B1285" s="481" t="s">
        <v>1207</v>
      </c>
      <c r="C1285" s="482"/>
      <c r="D1285" s="483"/>
      <c r="E1285" s="483"/>
      <c r="F1285" s="483"/>
    </row>
    <row r="1286" spans="1:6" ht="15" customHeight="1">
      <c r="A1286" s="480"/>
      <c r="B1286" s="481" t="s">
        <v>1208</v>
      </c>
      <c r="C1286" s="482"/>
      <c r="D1286" s="483"/>
      <c r="E1286" s="483"/>
      <c r="F1286" s="483"/>
    </row>
    <row r="1287" spans="1:6" ht="15" customHeight="1">
      <c r="A1287" s="480">
        <v>92791</v>
      </c>
      <c r="B1287" s="481" t="s">
        <v>1209</v>
      </c>
      <c r="C1287" s="482" t="s">
        <v>1110</v>
      </c>
      <c r="D1287" s="483">
        <v>10.49</v>
      </c>
      <c r="E1287" s="483">
        <v>1.56</v>
      </c>
      <c r="F1287" s="483">
        <v>12.05</v>
      </c>
    </row>
    <row r="1288" spans="1:6" ht="15" customHeight="1">
      <c r="A1288" s="480">
        <v>92792</v>
      </c>
      <c r="B1288" s="481" t="s">
        <v>1210</v>
      </c>
      <c r="C1288" s="482" t="s">
        <v>1110</v>
      </c>
      <c r="D1288" s="483">
        <v>11.38</v>
      </c>
      <c r="E1288" s="483">
        <v>0.84</v>
      </c>
      <c r="F1288" s="483">
        <v>12.22</v>
      </c>
    </row>
    <row r="1289" spans="1:6" ht="15" customHeight="1">
      <c r="A1289" s="480">
        <v>92793</v>
      </c>
      <c r="B1289" s="481" t="s">
        <v>1211</v>
      </c>
      <c r="C1289" s="482" t="s">
        <v>1110</v>
      </c>
      <c r="D1289" s="483">
        <v>11.7</v>
      </c>
      <c r="E1289" s="483">
        <v>0.45</v>
      </c>
      <c r="F1289" s="483">
        <v>12.15</v>
      </c>
    </row>
    <row r="1290" spans="1:6" ht="15" customHeight="1">
      <c r="A1290" s="480">
        <v>92794</v>
      </c>
      <c r="B1290" s="481" t="s">
        <v>1212</v>
      </c>
      <c r="C1290" s="482" t="s">
        <v>1110</v>
      </c>
      <c r="D1290" s="483">
        <v>10.95</v>
      </c>
      <c r="E1290" s="483">
        <v>0.25</v>
      </c>
      <c r="F1290" s="483">
        <v>11.2</v>
      </c>
    </row>
    <row r="1291" spans="1:6" ht="30" customHeight="1">
      <c r="A1291" s="480">
        <v>92795</v>
      </c>
      <c r="B1291" s="481" t="s">
        <v>1213</v>
      </c>
      <c r="C1291" s="482" t="s">
        <v>1110</v>
      </c>
      <c r="D1291" s="483">
        <v>9.4600000000000009</v>
      </c>
      <c r="E1291" s="483">
        <v>0.13</v>
      </c>
      <c r="F1291" s="483">
        <v>9.59</v>
      </c>
    </row>
    <row r="1292" spans="1:6" ht="15" customHeight="1">
      <c r="A1292" s="475">
        <v>92796</v>
      </c>
      <c r="B1292" s="479" t="s">
        <v>1214</v>
      </c>
      <c r="C1292" s="477" t="s">
        <v>1110</v>
      </c>
      <c r="D1292" s="478">
        <v>9.44</v>
      </c>
      <c r="E1292" s="478">
        <v>0.06</v>
      </c>
      <c r="F1292" s="478">
        <v>9.5</v>
      </c>
    </row>
    <row r="1293" spans="1:6" ht="30" customHeight="1">
      <c r="A1293" s="480">
        <v>92797</v>
      </c>
      <c r="B1293" s="481" t="s">
        <v>1215</v>
      </c>
      <c r="C1293" s="482" t="s">
        <v>1110</v>
      </c>
      <c r="D1293" s="483">
        <v>11.16</v>
      </c>
      <c r="E1293" s="483">
        <v>0.03</v>
      </c>
      <c r="F1293" s="483">
        <v>11.19</v>
      </c>
    </row>
    <row r="1294" spans="1:6" ht="30" customHeight="1">
      <c r="A1294" s="480">
        <v>92798</v>
      </c>
      <c r="B1294" s="481" t="s">
        <v>1216</v>
      </c>
      <c r="C1294" s="482" t="s">
        <v>1110</v>
      </c>
      <c r="D1294" s="483">
        <v>11.14</v>
      </c>
      <c r="E1294" s="483">
        <v>0.02</v>
      </c>
      <c r="F1294" s="483">
        <v>11.16</v>
      </c>
    </row>
    <row r="1295" spans="1:6" ht="30" customHeight="1">
      <c r="A1295" s="480">
        <v>95448</v>
      </c>
      <c r="B1295" s="481" t="s">
        <v>4947</v>
      </c>
      <c r="C1295" s="482" t="s">
        <v>1110</v>
      </c>
      <c r="D1295" s="483">
        <v>12.24</v>
      </c>
      <c r="E1295" s="483">
        <v>0.02</v>
      </c>
      <c r="F1295" s="483">
        <v>12.26</v>
      </c>
    </row>
    <row r="1296" spans="1:6" ht="30" customHeight="1">
      <c r="A1296" s="480">
        <v>92799</v>
      </c>
      <c r="B1296" s="481" t="s">
        <v>1217</v>
      </c>
      <c r="C1296" s="482" t="s">
        <v>1110</v>
      </c>
      <c r="D1296" s="483">
        <v>10.6</v>
      </c>
      <c r="E1296" s="483">
        <v>1.9</v>
      </c>
      <c r="F1296" s="483">
        <v>12.5</v>
      </c>
    </row>
    <row r="1297" spans="1:6" ht="30" customHeight="1">
      <c r="A1297" s="480">
        <v>92800</v>
      </c>
      <c r="B1297" s="481" t="s">
        <v>1218</v>
      </c>
      <c r="C1297" s="482" t="s">
        <v>1110</v>
      </c>
      <c r="D1297" s="483">
        <v>10.35</v>
      </c>
      <c r="E1297" s="483">
        <v>1.17</v>
      </c>
      <c r="F1297" s="483">
        <v>11.52</v>
      </c>
    </row>
    <row r="1298" spans="1:6" ht="15" customHeight="1">
      <c r="A1298" s="480">
        <v>92801</v>
      </c>
      <c r="B1298" s="481" t="s">
        <v>1219</v>
      </c>
      <c r="C1298" s="482" t="s">
        <v>1110</v>
      </c>
      <c r="D1298" s="483">
        <v>11.29</v>
      </c>
      <c r="E1298" s="483">
        <v>0.62</v>
      </c>
      <c r="F1298" s="483">
        <v>11.91</v>
      </c>
    </row>
    <row r="1299" spans="1:6" ht="15" customHeight="1">
      <c r="A1299" s="480">
        <v>92802</v>
      </c>
      <c r="B1299" s="481" t="s">
        <v>1220</v>
      </c>
      <c r="C1299" s="482" t="s">
        <v>1110</v>
      </c>
      <c r="D1299" s="483">
        <v>11.66</v>
      </c>
      <c r="E1299" s="483">
        <v>0.31</v>
      </c>
      <c r="F1299" s="483">
        <v>11.97</v>
      </c>
    </row>
    <row r="1300" spans="1:6" ht="30" customHeight="1">
      <c r="A1300" s="480">
        <v>92803</v>
      </c>
      <c r="B1300" s="481" t="s">
        <v>1221</v>
      </c>
      <c r="C1300" s="482" t="s">
        <v>1110</v>
      </c>
      <c r="D1300" s="483">
        <v>10.93</v>
      </c>
      <c r="E1300" s="483">
        <v>0.17</v>
      </c>
      <c r="F1300" s="483">
        <v>11.1</v>
      </c>
    </row>
    <row r="1301" spans="1:6" ht="30" customHeight="1">
      <c r="A1301" s="480">
        <v>92804</v>
      </c>
      <c r="B1301" s="481" t="s">
        <v>1222</v>
      </c>
      <c r="C1301" s="482" t="s">
        <v>1110</v>
      </c>
      <c r="D1301" s="483">
        <v>9.4600000000000009</v>
      </c>
      <c r="E1301" s="483">
        <v>0.08</v>
      </c>
      <c r="F1301" s="483">
        <v>9.5399999999999991</v>
      </c>
    </row>
    <row r="1302" spans="1:6" ht="30" customHeight="1">
      <c r="A1302" s="480">
        <v>92805</v>
      </c>
      <c r="B1302" s="481" t="s">
        <v>1223</v>
      </c>
      <c r="C1302" s="482" t="s">
        <v>1110</v>
      </c>
      <c r="D1302" s="483">
        <v>9.43</v>
      </c>
      <c r="E1302" s="483">
        <v>0.04</v>
      </c>
      <c r="F1302" s="483">
        <v>9.4700000000000006</v>
      </c>
    </row>
    <row r="1303" spans="1:6" ht="30" customHeight="1">
      <c r="A1303" s="480">
        <v>92806</v>
      </c>
      <c r="B1303" s="481" t="s">
        <v>1224</v>
      </c>
      <c r="C1303" s="482" t="s">
        <v>1110</v>
      </c>
      <c r="D1303" s="483">
        <v>11.15</v>
      </c>
      <c r="E1303" s="483">
        <v>0.02</v>
      </c>
      <c r="F1303" s="483">
        <v>11.17</v>
      </c>
    </row>
    <row r="1304" spans="1:6" ht="15" customHeight="1">
      <c r="A1304" s="480">
        <v>92875</v>
      </c>
      <c r="B1304" s="481" t="s">
        <v>1225</v>
      </c>
      <c r="C1304" s="482" t="s">
        <v>1110</v>
      </c>
      <c r="D1304" s="483">
        <v>10.37</v>
      </c>
      <c r="E1304" s="483">
        <v>0.84</v>
      </c>
      <c r="F1304" s="483">
        <v>11.21</v>
      </c>
    </row>
    <row r="1305" spans="1:6" ht="30" customHeight="1">
      <c r="A1305" s="475">
        <v>92876</v>
      </c>
      <c r="B1305" s="479" t="s">
        <v>1226</v>
      </c>
      <c r="C1305" s="477" t="s">
        <v>1110</v>
      </c>
      <c r="D1305" s="478">
        <v>10.59</v>
      </c>
      <c r="E1305" s="478">
        <v>0.45</v>
      </c>
      <c r="F1305" s="478">
        <v>11.04</v>
      </c>
    </row>
    <row r="1306" spans="1:6">
      <c r="A1306" s="480">
        <v>92877</v>
      </c>
      <c r="B1306" s="481" t="s">
        <v>1227</v>
      </c>
      <c r="C1306" s="482" t="s">
        <v>1110</v>
      </c>
      <c r="D1306" s="483">
        <v>11.76</v>
      </c>
      <c r="E1306" s="483">
        <v>0.25</v>
      </c>
      <c r="F1306" s="483">
        <v>12.01</v>
      </c>
    </row>
    <row r="1307" spans="1:6" ht="15" customHeight="1">
      <c r="A1307" s="480">
        <v>92878</v>
      </c>
      <c r="B1307" s="481" t="s">
        <v>1228</v>
      </c>
      <c r="C1307" s="482" t="s">
        <v>1110</v>
      </c>
      <c r="D1307" s="483">
        <v>11.72</v>
      </c>
      <c r="E1307" s="483">
        <v>0.13</v>
      </c>
      <c r="F1307" s="483">
        <v>11.85</v>
      </c>
    </row>
    <row r="1308" spans="1:6">
      <c r="A1308" s="480">
        <v>92879</v>
      </c>
      <c r="B1308" s="481" t="s">
        <v>1229</v>
      </c>
      <c r="C1308" s="482" t="s">
        <v>1110</v>
      </c>
      <c r="D1308" s="483">
        <v>11.7</v>
      </c>
      <c r="E1308" s="483">
        <v>0.06</v>
      </c>
      <c r="F1308" s="483">
        <v>11.76</v>
      </c>
    </row>
    <row r="1309" spans="1:6" ht="15" customHeight="1">
      <c r="A1309" s="480">
        <v>92880</v>
      </c>
      <c r="B1309" s="481" t="s">
        <v>1230</v>
      </c>
      <c r="C1309" s="482" t="s">
        <v>1110</v>
      </c>
      <c r="D1309" s="483">
        <v>12.01</v>
      </c>
      <c r="E1309" s="483">
        <v>0.03</v>
      </c>
      <c r="F1309" s="483">
        <v>12.04</v>
      </c>
    </row>
    <row r="1310" spans="1:6" ht="15" customHeight="1">
      <c r="A1310" s="480">
        <v>92881</v>
      </c>
      <c r="B1310" s="481" t="s">
        <v>1231</v>
      </c>
      <c r="C1310" s="482" t="s">
        <v>1110</v>
      </c>
      <c r="D1310" s="483">
        <v>11.99</v>
      </c>
      <c r="E1310" s="483">
        <v>0.02</v>
      </c>
      <c r="F1310" s="483">
        <v>12.01</v>
      </c>
    </row>
    <row r="1311" spans="1:6" ht="30">
      <c r="A1311" s="480">
        <v>95445</v>
      </c>
      <c r="B1311" s="481" t="s">
        <v>12091</v>
      </c>
      <c r="C1311" s="482" t="s">
        <v>1110</v>
      </c>
      <c r="D1311" s="483">
        <v>10.09</v>
      </c>
      <c r="E1311" s="483">
        <v>0.45</v>
      </c>
      <c r="F1311" s="483">
        <v>10.54</v>
      </c>
    </row>
    <row r="1312" spans="1:6" ht="15" customHeight="1">
      <c r="A1312" s="480">
        <v>95446</v>
      </c>
      <c r="B1312" s="481" t="s">
        <v>12092</v>
      </c>
      <c r="C1312" s="482" t="s">
        <v>1110</v>
      </c>
      <c r="D1312" s="483">
        <v>11.14</v>
      </c>
      <c r="E1312" s="483">
        <v>0.25</v>
      </c>
      <c r="F1312" s="483">
        <v>11.39</v>
      </c>
    </row>
    <row r="1313" spans="1:6" ht="15" customHeight="1">
      <c r="A1313" s="475"/>
      <c r="B1313" s="479" t="s">
        <v>12093</v>
      </c>
      <c r="C1313" s="477"/>
      <c r="D1313" s="478"/>
      <c r="E1313" s="478"/>
      <c r="F1313" s="478"/>
    </row>
    <row r="1314" spans="1:6" ht="30">
      <c r="A1314" s="480">
        <v>95583</v>
      </c>
      <c r="B1314" s="481" t="s">
        <v>12094</v>
      </c>
      <c r="C1314" s="482" t="s">
        <v>1110</v>
      </c>
      <c r="D1314" s="483">
        <v>11.95</v>
      </c>
      <c r="E1314" s="483">
        <v>3.96</v>
      </c>
      <c r="F1314" s="483">
        <v>15.91</v>
      </c>
    </row>
    <row r="1315" spans="1:6" ht="30">
      <c r="A1315" s="475">
        <v>95584</v>
      </c>
      <c r="B1315" s="479" t="s">
        <v>12095</v>
      </c>
      <c r="C1315" s="477" t="s">
        <v>1110</v>
      </c>
      <c r="D1315" s="478">
        <v>12.52</v>
      </c>
      <c r="E1315" s="478">
        <v>2.4500000000000002</v>
      </c>
      <c r="F1315" s="478">
        <v>14.97</v>
      </c>
    </row>
    <row r="1316" spans="1:6" ht="30" customHeight="1">
      <c r="A1316" s="480">
        <v>95576</v>
      </c>
      <c r="B1316" s="481" t="s">
        <v>12096</v>
      </c>
      <c r="C1316" s="482" t="s">
        <v>1110</v>
      </c>
      <c r="D1316" s="483">
        <v>12.76</v>
      </c>
      <c r="E1316" s="483">
        <v>1.81</v>
      </c>
      <c r="F1316" s="483">
        <v>14.57</v>
      </c>
    </row>
    <row r="1317" spans="1:6" ht="30" customHeight="1">
      <c r="A1317" s="475">
        <v>95577</v>
      </c>
      <c r="B1317" s="479" t="s">
        <v>12097</v>
      </c>
      <c r="C1317" s="477" t="s">
        <v>1110</v>
      </c>
      <c r="D1317" s="478">
        <v>11.76</v>
      </c>
      <c r="E1317" s="478">
        <v>0.88</v>
      </c>
      <c r="F1317" s="478">
        <v>12.64</v>
      </c>
    </row>
    <row r="1318" spans="1:6" ht="30" customHeight="1">
      <c r="A1318" s="480">
        <v>95578</v>
      </c>
      <c r="B1318" s="481" t="s">
        <v>12098</v>
      </c>
      <c r="C1318" s="482" t="s">
        <v>1110</v>
      </c>
      <c r="D1318" s="483">
        <v>10.15</v>
      </c>
      <c r="E1318" s="483">
        <v>0.47</v>
      </c>
      <c r="F1318" s="483">
        <v>10.62</v>
      </c>
    </row>
    <row r="1319" spans="1:6" ht="30" customHeight="1">
      <c r="A1319" s="480">
        <v>95579</v>
      </c>
      <c r="B1319" s="481" t="s">
        <v>12099</v>
      </c>
      <c r="C1319" s="482" t="s">
        <v>1110</v>
      </c>
      <c r="D1319" s="483">
        <v>10.08</v>
      </c>
      <c r="E1319" s="483">
        <v>0.27</v>
      </c>
      <c r="F1319" s="483">
        <v>10.35</v>
      </c>
    </row>
    <row r="1320" spans="1:6" ht="30" customHeight="1">
      <c r="A1320" s="475">
        <v>95580</v>
      </c>
      <c r="B1320" s="479" t="s">
        <v>12100</v>
      </c>
      <c r="C1320" s="477" t="s">
        <v>1110</v>
      </c>
      <c r="D1320" s="478">
        <v>11.78</v>
      </c>
      <c r="E1320" s="478">
        <v>0.2</v>
      </c>
      <c r="F1320" s="478">
        <v>11.98</v>
      </c>
    </row>
    <row r="1321" spans="1:6">
      <c r="A1321" s="480">
        <v>95581</v>
      </c>
      <c r="B1321" s="481" t="s">
        <v>12101</v>
      </c>
      <c r="C1321" s="482" t="s">
        <v>1110</v>
      </c>
      <c r="D1321" s="483">
        <v>11.75</v>
      </c>
      <c r="E1321" s="483">
        <v>0.17</v>
      </c>
      <c r="F1321" s="483">
        <v>11.92</v>
      </c>
    </row>
    <row r="1322" spans="1:6" ht="30" customHeight="1">
      <c r="A1322" s="480">
        <v>95592</v>
      </c>
      <c r="B1322" s="481" t="s">
        <v>12102</v>
      </c>
      <c r="C1322" s="482" t="s">
        <v>1110</v>
      </c>
      <c r="D1322" s="483">
        <v>12.34</v>
      </c>
      <c r="E1322" s="483">
        <v>5.08</v>
      </c>
      <c r="F1322" s="483">
        <v>17.420000000000002</v>
      </c>
    </row>
    <row r="1323" spans="1:6" ht="30" customHeight="1">
      <c r="A1323" s="480">
        <v>95593</v>
      </c>
      <c r="B1323" s="481" t="s">
        <v>12103</v>
      </c>
      <c r="C1323" s="482" t="s">
        <v>1110</v>
      </c>
      <c r="D1323" s="483">
        <v>12.75</v>
      </c>
      <c r="E1323" s="483">
        <v>3.05</v>
      </c>
      <c r="F1323" s="483">
        <v>15.8</v>
      </c>
    </row>
    <row r="1324" spans="1:6" ht="30" customHeight="1">
      <c r="A1324" s="480"/>
      <c r="B1324" s="481" t="s">
        <v>1232</v>
      </c>
      <c r="C1324" s="482"/>
      <c r="D1324" s="483"/>
      <c r="E1324" s="483"/>
      <c r="F1324" s="483"/>
    </row>
    <row r="1325" spans="1:6">
      <c r="A1325" s="475"/>
      <c r="B1325" s="479" t="s">
        <v>1233</v>
      </c>
      <c r="C1325" s="477"/>
      <c r="D1325" s="478"/>
      <c r="E1325" s="478"/>
      <c r="F1325" s="478"/>
    </row>
    <row r="1326" spans="1:6" ht="45" customHeight="1">
      <c r="A1326" s="480">
        <v>97626</v>
      </c>
      <c r="B1326" s="481" t="s">
        <v>1234</v>
      </c>
      <c r="C1326" s="482" t="s">
        <v>702</v>
      </c>
      <c r="D1326" s="483">
        <v>196.42</v>
      </c>
      <c r="E1326" s="483">
        <v>361.42</v>
      </c>
      <c r="F1326" s="483">
        <v>557.84</v>
      </c>
    </row>
    <row r="1327" spans="1:6" ht="45" customHeight="1">
      <c r="A1327" s="475">
        <v>97627</v>
      </c>
      <c r="B1327" s="479" t="s">
        <v>1235</v>
      </c>
      <c r="C1327" s="477" t="s">
        <v>702</v>
      </c>
      <c r="D1327" s="478">
        <v>108.64</v>
      </c>
      <c r="E1327" s="478">
        <v>162.31</v>
      </c>
      <c r="F1327" s="478">
        <v>270.95</v>
      </c>
    </row>
    <row r="1328" spans="1:6" ht="45" customHeight="1">
      <c r="A1328" s="480">
        <v>97628</v>
      </c>
      <c r="B1328" s="481" t="s">
        <v>1236</v>
      </c>
      <c r="C1328" s="482" t="s">
        <v>702</v>
      </c>
      <c r="D1328" s="483">
        <v>82.25</v>
      </c>
      <c r="E1328" s="483">
        <v>173.23</v>
      </c>
      <c r="F1328" s="483">
        <v>255.48</v>
      </c>
    </row>
    <row r="1329" spans="1:6" ht="45" customHeight="1">
      <c r="A1329" s="480">
        <v>97629</v>
      </c>
      <c r="B1329" s="481" t="s">
        <v>1237</v>
      </c>
      <c r="C1329" s="482" t="s">
        <v>702</v>
      </c>
      <c r="D1329" s="483">
        <v>40.14</v>
      </c>
      <c r="E1329" s="483">
        <v>77.84</v>
      </c>
      <c r="F1329" s="483">
        <v>117.98</v>
      </c>
    </row>
    <row r="1330" spans="1:6" ht="45" customHeight="1">
      <c r="A1330" s="480"/>
      <c r="B1330" s="481" t="s">
        <v>1238</v>
      </c>
      <c r="C1330" s="482"/>
      <c r="D1330" s="483"/>
      <c r="E1330" s="483"/>
      <c r="F1330" s="483"/>
    </row>
    <row r="1331" spans="1:6" ht="45" customHeight="1">
      <c r="A1331" s="480"/>
      <c r="B1331" s="481" t="s">
        <v>12104</v>
      </c>
      <c r="C1331" s="482"/>
      <c r="D1331" s="483"/>
      <c r="E1331" s="483"/>
      <c r="F1331" s="483"/>
    </row>
    <row r="1332" spans="1:6" ht="45" customHeight="1">
      <c r="A1332" s="480">
        <v>102486</v>
      </c>
      <c r="B1332" s="481" t="s">
        <v>12105</v>
      </c>
      <c r="C1332" s="482" t="s">
        <v>702</v>
      </c>
      <c r="D1332" s="483">
        <v>380.58</v>
      </c>
      <c r="E1332" s="483">
        <v>82.71</v>
      </c>
      <c r="F1332" s="483">
        <v>463.29</v>
      </c>
    </row>
    <row r="1333" spans="1:6" ht="45" customHeight="1">
      <c r="A1333" s="480">
        <v>102487</v>
      </c>
      <c r="B1333" s="481" t="s">
        <v>12106</v>
      </c>
      <c r="C1333" s="482" t="s">
        <v>702</v>
      </c>
      <c r="D1333" s="483">
        <v>303.77</v>
      </c>
      <c r="E1333" s="483">
        <v>158.18</v>
      </c>
      <c r="F1333" s="483">
        <v>461.95</v>
      </c>
    </row>
    <row r="1334" spans="1:6" ht="45" customHeight="1">
      <c r="A1334" s="475"/>
      <c r="B1334" s="479" t="s">
        <v>12107</v>
      </c>
      <c r="C1334" s="477"/>
      <c r="D1334" s="478"/>
      <c r="E1334" s="478"/>
      <c r="F1334" s="478"/>
    </row>
    <row r="1335" spans="1:6" ht="45" customHeight="1">
      <c r="A1335" s="480">
        <v>94963</v>
      </c>
      <c r="B1335" s="481" t="s">
        <v>12108</v>
      </c>
      <c r="C1335" s="482" t="s">
        <v>702</v>
      </c>
      <c r="D1335" s="483">
        <v>281.83</v>
      </c>
      <c r="E1335" s="483">
        <v>50.95</v>
      </c>
      <c r="F1335" s="483">
        <v>332.78</v>
      </c>
    </row>
    <row r="1336" spans="1:6" ht="45" customHeight="1">
      <c r="A1336" s="480">
        <v>94969</v>
      </c>
      <c r="B1336" s="481" t="s">
        <v>12109</v>
      </c>
      <c r="C1336" s="482" t="s">
        <v>702</v>
      </c>
      <c r="D1336" s="483">
        <v>282.32</v>
      </c>
      <c r="E1336" s="483">
        <v>44.39</v>
      </c>
      <c r="F1336" s="483">
        <v>326.70999999999998</v>
      </c>
    </row>
    <row r="1337" spans="1:6" ht="45" customHeight="1">
      <c r="A1337" s="480">
        <v>94975</v>
      </c>
      <c r="B1337" s="481" t="s">
        <v>12110</v>
      </c>
      <c r="C1337" s="482" t="s">
        <v>702</v>
      </c>
      <c r="D1337" s="483">
        <v>301.91000000000003</v>
      </c>
      <c r="E1337" s="483">
        <v>82.29</v>
      </c>
      <c r="F1337" s="483">
        <v>384.2</v>
      </c>
    </row>
    <row r="1338" spans="1:6" ht="45" customHeight="1">
      <c r="A1338" s="480">
        <v>94964</v>
      </c>
      <c r="B1338" s="481" t="s">
        <v>12111</v>
      </c>
      <c r="C1338" s="482" t="s">
        <v>702</v>
      </c>
      <c r="D1338" s="483">
        <v>310.7</v>
      </c>
      <c r="E1338" s="483">
        <v>55.52</v>
      </c>
      <c r="F1338" s="483">
        <v>366.22</v>
      </c>
    </row>
    <row r="1339" spans="1:6" ht="45" customHeight="1">
      <c r="A1339" s="480">
        <v>94970</v>
      </c>
      <c r="B1339" s="481" t="s">
        <v>12112</v>
      </c>
      <c r="C1339" s="482" t="s">
        <v>702</v>
      </c>
      <c r="D1339" s="483">
        <v>309.89</v>
      </c>
      <c r="E1339" s="483">
        <v>44.31</v>
      </c>
      <c r="F1339" s="483">
        <v>354.2</v>
      </c>
    </row>
    <row r="1340" spans="1:6" ht="45" customHeight="1">
      <c r="A1340" s="475">
        <v>94965</v>
      </c>
      <c r="B1340" s="479" t="s">
        <v>12113</v>
      </c>
      <c r="C1340" s="477" t="s">
        <v>702</v>
      </c>
      <c r="D1340" s="478">
        <v>329.97</v>
      </c>
      <c r="E1340" s="478">
        <v>50.65</v>
      </c>
      <c r="F1340" s="478">
        <v>380.62</v>
      </c>
    </row>
    <row r="1341" spans="1:6" ht="45" customHeight="1">
      <c r="A1341" s="480">
        <v>94971</v>
      </c>
      <c r="B1341" s="481" t="s">
        <v>12114</v>
      </c>
      <c r="C1341" s="482" t="s">
        <v>702</v>
      </c>
      <c r="D1341" s="483">
        <v>330.98</v>
      </c>
      <c r="E1341" s="483">
        <v>43.31</v>
      </c>
      <c r="F1341" s="483">
        <v>374.29</v>
      </c>
    </row>
    <row r="1342" spans="1:6" ht="45" customHeight="1">
      <c r="A1342" s="480">
        <v>94966</v>
      </c>
      <c r="B1342" s="481" t="s">
        <v>12115</v>
      </c>
      <c r="C1342" s="482" t="s">
        <v>702</v>
      </c>
      <c r="D1342" s="483">
        <v>344.12</v>
      </c>
      <c r="E1342" s="483">
        <v>50.24</v>
      </c>
      <c r="F1342" s="483">
        <v>394.36</v>
      </c>
    </row>
    <row r="1343" spans="1:6" ht="45" customHeight="1">
      <c r="A1343" s="480">
        <v>94972</v>
      </c>
      <c r="B1343" s="481" t="s">
        <v>12116</v>
      </c>
      <c r="C1343" s="482" t="s">
        <v>702</v>
      </c>
      <c r="D1343" s="483">
        <v>345.08</v>
      </c>
      <c r="E1343" s="483">
        <v>42.98</v>
      </c>
      <c r="F1343" s="483">
        <v>388.06</v>
      </c>
    </row>
    <row r="1344" spans="1:6" ht="45" customHeight="1">
      <c r="A1344" s="480">
        <v>94967</v>
      </c>
      <c r="B1344" s="481" t="s">
        <v>12117</v>
      </c>
      <c r="C1344" s="482" t="s">
        <v>702</v>
      </c>
      <c r="D1344" s="483">
        <v>400.37</v>
      </c>
      <c r="E1344" s="483">
        <v>53.39</v>
      </c>
      <c r="F1344" s="483">
        <v>453.76</v>
      </c>
    </row>
    <row r="1345" spans="1:6" ht="60" customHeight="1">
      <c r="A1345" s="480">
        <v>94973</v>
      </c>
      <c r="B1345" s="481" t="s">
        <v>12118</v>
      </c>
      <c r="C1345" s="482" t="s">
        <v>702</v>
      </c>
      <c r="D1345" s="483">
        <v>401.36</v>
      </c>
      <c r="E1345" s="483">
        <v>44.33</v>
      </c>
      <c r="F1345" s="483">
        <v>445.69</v>
      </c>
    </row>
    <row r="1346" spans="1:6" ht="45" customHeight="1">
      <c r="A1346" s="480">
        <v>102474</v>
      </c>
      <c r="B1346" s="481" t="s">
        <v>12119</v>
      </c>
      <c r="C1346" s="482" t="s">
        <v>702</v>
      </c>
      <c r="D1346" s="483">
        <v>359.66</v>
      </c>
      <c r="E1346" s="483">
        <v>51.99</v>
      </c>
      <c r="F1346" s="483">
        <v>411.65</v>
      </c>
    </row>
    <row r="1347" spans="1:6" ht="45" customHeight="1">
      <c r="A1347" s="480">
        <v>102480</v>
      </c>
      <c r="B1347" s="481" t="s">
        <v>12120</v>
      </c>
      <c r="C1347" s="482" t="s">
        <v>702</v>
      </c>
      <c r="D1347" s="483">
        <v>360.47</v>
      </c>
      <c r="E1347" s="483">
        <v>45.37</v>
      </c>
      <c r="F1347" s="483">
        <v>405.84</v>
      </c>
    </row>
    <row r="1348" spans="1:6" ht="45" customHeight="1">
      <c r="A1348" s="480">
        <v>102475</v>
      </c>
      <c r="B1348" s="481" t="s">
        <v>12121</v>
      </c>
      <c r="C1348" s="482" t="s">
        <v>702</v>
      </c>
      <c r="D1348" s="483">
        <v>391.44</v>
      </c>
      <c r="E1348" s="483">
        <v>57.24</v>
      </c>
      <c r="F1348" s="483">
        <v>448.68</v>
      </c>
    </row>
    <row r="1349" spans="1:6" ht="45" customHeight="1">
      <c r="A1349" s="480">
        <v>102481</v>
      </c>
      <c r="B1349" s="481" t="s">
        <v>12122</v>
      </c>
      <c r="C1349" s="482" t="s">
        <v>702</v>
      </c>
      <c r="D1349" s="483">
        <v>391.07</v>
      </c>
      <c r="E1349" s="483">
        <v>45.69</v>
      </c>
      <c r="F1349" s="483">
        <v>436.76</v>
      </c>
    </row>
    <row r="1350" spans="1:6" ht="45" customHeight="1">
      <c r="A1350" s="480">
        <v>102476</v>
      </c>
      <c r="B1350" s="481" t="s">
        <v>12123</v>
      </c>
      <c r="C1350" s="482" t="s">
        <v>702</v>
      </c>
      <c r="D1350" s="483">
        <v>413.79</v>
      </c>
      <c r="E1350" s="483">
        <v>49.23</v>
      </c>
      <c r="F1350" s="483">
        <v>463.02</v>
      </c>
    </row>
    <row r="1351" spans="1:6" ht="45" customHeight="1">
      <c r="A1351" s="480">
        <v>102482</v>
      </c>
      <c r="B1351" s="481" t="s">
        <v>12124</v>
      </c>
      <c r="C1351" s="482" t="s">
        <v>702</v>
      </c>
      <c r="D1351" s="483">
        <v>416.38</v>
      </c>
      <c r="E1351" s="483">
        <v>43.62</v>
      </c>
      <c r="F1351" s="483">
        <v>460</v>
      </c>
    </row>
    <row r="1352" spans="1:6" ht="45" customHeight="1">
      <c r="A1352" s="480">
        <v>102477</v>
      </c>
      <c r="B1352" s="481" t="s">
        <v>12125</v>
      </c>
      <c r="C1352" s="482" t="s">
        <v>702</v>
      </c>
      <c r="D1352" s="483">
        <v>437.87</v>
      </c>
      <c r="E1352" s="483">
        <v>54.34</v>
      </c>
      <c r="F1352" s="483">
        <v>492.21</v>
      </c>
    </row>
    <row r="1353" spans="1:6" ht="45" customHeight="1">
      <c r="A1353" s="480">
        <v>102483</v>
      </c>
      <c r="B1353" s="481" t="s">
        <v>12126</v>
      </c>
      <c r="C1353" s="482" t="s">
        <v>702</v>
      </c>
      <c r="D1353" s="483">
        <v>439.96</v>
      </c>
      <c r="E1353" s="483">
        <v>45.06</v>
      </c>
      <c r="F1353" s="483">
        <v>485.02</v>
      </c>
    </row>
    <row r="1354" spans="1:6" ht="30">
      <c r="A1354" s="480">
        <v>102478</v>
      </c>
      <c r="B1354" s="481" t="s">
        <v>12127</v>
      </c>
      <c r="C1354" s="482" t="s">
        <v>702</v>
      </c>
      <c r="D1354" s="483">
        <v>486.39</v>
      </c>
      <c r="E1354" s="483">
        <v>49.24</v>
      </c>
      <c r="F1354" s="483">
        <v>535.63</v>
      </c>
    </row>
    <row r="1355" spans="1:6" ht="30">
      <c r="A1355" s="475">
        <v>102484</v>
      </c>
      <c r="B1355" s="479" t="s">
        <v>12128</v>
      </c>
      <c r="C1355" s="477" t="s">
        <v>702</v>
      </c>
      <c r="D1355" s="478">
        <v>489.39</v>
      </c>
      <c r="E1355" s="478">
        <v>45.05</v>
      </c>
      <c r="F1355" s="478">
        <v>534.44000000000005</v>
      </c>
    </row>
    <row r="1356" spans="1:6" ht="45" customHeight="1">
      <c r="A1356" s="480"/>
      <c r="B1356" s="481" t="s">
        <v>12129</v>
      </c>
      <c r="C1356" s="482"/>
      <c r="D1356" s="483"/>
      <c r="E1356" s="483"/>
      <c r="F1356" s="483"/>
    </row>
    <row r="1357" spans="1:6" ht="45" customHeight="1">
      <c r="A1357" s="475"/>
      <c r="B1357" s="479" t="s">
        <v>12130</v>
      </c>
      <c r="C1357" s="477"/>
      <c r="D1357" s="478"/>
      <c r="E1357" s="478"/>
      <c r="F1357" s="478"/>
    </row>
    <row r="1358" spans="1:6" ht="45" customHeight="1">
      <c r="A1358" s="475"/>
      <c r="B1358" s="479" t="s">
        <v>12131</v>
      </c>
      <c r="C1358" s="477"/>
      <c r="D1358" s="478"/>
      <c r="E1358" s="478"/>
      <c r="F1358" s="478"/>
    </row>
    <row r="1359" spans="1:6" ht="45" customHeight="1">
      <c r="A1359" s="480">
        <v>95952</v>
      </c>
      <c r="B1359" s="481" t="s">
        <v>1239</v>
      </c>
      <c r="C1359" s="482" t="s">
        <v>702</v>
      </c>
      <c r="D1359" s="483">
        <v>1688.26</v>
      </c>
      <c r="E1359" s="483">
        <v>367.12</v>
      </c>
      <c r="F1359" s="483">
        <v>2055.38</v>
      </c>
    </row>
    <row r="1360" spans="1:6" ht="45" customHeight="1">
      <c r="A1360" s="480">
        <v>95953</v>
      </c>
      <c r="B1360" s="481" t="s">
        <v>1240</v>
      </c>
      <c r="C1360" s="482" t="s">
        <v>702</v>
      </c>
      <c r="D1360" s="483">
        <v>2583.4499999999998</v>
      </c>
      <c r="E1360" s="483">
        <v>838.7</v>
      </c>
      <c r="F1360" s="483">
        <v>3422.15</v>
      </c>
    </row>
    <row r="1361" spans="1:6" ht="45" customHeight="1">
      <c r="A1361" s="480">
        <v>95954</v>
      </c>
      <c r="B1361" s="481" t="s">
        <v>1241</v>
      </c>
      <c r="C1361" s="482" t="s">
        <v>702</v>
      </c>
      <c r="D1361" s="483">
        <v>1912.05</v>
      </c>
      <c r="E1361" s="483">
        <v>556.16999999999996</v>
      </c>
      <c r="F1361" s="483">
        <v>2468.2199999999998</v>
      </c>
    </row>
    <row r="1362" spans="1:6" ht="45" customHeight="1">
      <c r="A1362" s="480">
        <v>95955</v>
      </c>
      <c r="B1362" s="481" t="s">
        <v>1242</v>
      </c>
      <c r="C1362" s="482" t="s">
        <v>702</v>
      </c>
      <c r="D1362" s="483">
        <v>2382.67</v>
      </c>
      <c r="E1362" s="483">
        <v>708.47</v>
      </c>
      <c r="F1362" s="483">
        <v>3091.14</v>
      </c>
    </row>
    <row r="1363" spans="1:6" ht="45" customHeight="1">
      <c r="A1363" s="480">
        <v>95956</v>
      </c>
      <c r="B1363" s="481" t="s">
        <v>1243</v>
      </c>
      <c r="C1363" s="482" t="s">
        <v>702</v>
      </c>
      <c r="D1363" s="483">
        <v>1927.37</v>
      </c>
      <c r="E1363" s="483">
        <v>525.15</v>
      </c>
      <c r="F1363" s="483">
        <v>2452.52</v>
      </c>
    </row>
    <row r="1364" spans="1:6" ht="45" customHeight="1">
      <c r="A1364" s="480">
        <v>95957</v>
      </c>
      <c r="B1364" s="481" t="s">
        <v>1244</v>
      </c>
      <c r="C1364" s="482" t="s">
        <v>702</v>
      </c>
      <c r="D1364" s="483">
        <v>2523.73</v>
      </c>
      <c r="E1364" s="483">
        <v>603.20000000000005</v>
      </c>
      <c r="F1364" s="483">
        <v>3126.93</v>
      </c>
    </row>
    <row r="1365" spans="1:6" ht="45" customHeight="1">
      <c r="A1365" s="480">
        <v>95969</v>
      </c>
      <c r="B1365" s="481" t="s">
        <v>1245</v>
      </c>
      <c r="C1365" s="482" t="s">
        <v>702</v>
      </c>
      <c r="D1365" s="483">
        <v>1980.13</v>
      </c>
      <c r="E1365" s="483">
        <v>910.62</v>
      </c>
      <c r="F1365" s="483">
        <v>2890.75</v>
      </c>
    </row>
    <row r="1366" spans="1:6" ht="45" customHeight="1">
      <c r="A1366" s="480">
        <v>102077</v>
      </c>
      <c r="B1366" s="481" t="s">
        <v>4960</v>
      </c>
      <c r="C1366" s="482" t="s">
        <v>702</v>
      </c>
      <c r="D1366" s="483">
        <v>3293.65</v>
      </c>
      <c r="E1366" s="483">
        <v>1382.15</v>
      </c>
      <c r="F1366" s="483">
        <v>4675.8</v>
      </c>
    </row>
    <row r="1367" spans="1:6" ht="45" customHeight="1">
      <c r="A1367" s="480">
        <v>102073</v>
      </c>
      <c r="B1367" s="481" t="s">
        <v>4956</v>
      </c>
      <c r="C1367" s="482" t="s">
        <v>702</v>
      </c>
      <c r="D1367" s="483">
        <v>2211.44</v>
      </c>
      <c r="E1367" s="483">
        <v>917.77</v>
      </c>
      <c r="F1367" s="483">
        <v>3129.21</v>
      </c>
    </row>
    <row r="1368" spans="1:6" ht="45" customHeight="1">
      <c r="A1368" s="480">
        <v>102079</v>
      </c>
      <c r="B1368" s="481" t="s">
        <v>4962</v>
      </c>
      <c r="C1368" s="482" t="s">
        <v>702</v>
      </c>
      <c r="D1368" s="483">
        <v>3263.14</v>
      </c>
      <c r="E1368" s="483">
        <v>1301.82</v>
      </c>
      <c r="F1368" s="483">
        <v>4564.96</v>
      </c>
    </row>
    <row r="1369" spans="1:6" ht="45" customHeight="1">
      <c r="A1369" s="480">
        <v>102075</v>
      </c>
      <c r="B1369" s="481" t="s">
        <v>4958</v>
      </c>
      <c r="C1369" s="482" t="s">
        <v>702</v>
      </c>
      <c r="D1369" s="483">
        <v>3053.26</v>
      </c>
      <c r="E1369" s="483">
        <v>1067.4000000000001</v>
      </c>
      <c r="F1369" s="483">
        <v>4120.66</v>
      </c>
    </row>
    <row r="1370" spans="1:6" ht="45" customHeight="1">
      <c r="A1370" s="480">
        <v>102078</v>
      </c>
      <c r="B1370" s="481" t="s">
        <v>4961</v>
      </c>
      <c r="C1370" s="482" t="s">
        <v>702</v>
      </c>
      <c r="D1370" s="483">
        <v>3329.74</v>
      </c>
      <c r="E1370" s="483">
        <v>1361.96</v>
      </c>
      <c r="F1370" s="483">
        <v>4691.7</v>
      </c>
    </row>
    <row r="1371" spans="1:6" ht="45" customHeight="1">
      <c r="A1371" s="480">
        <v>102074</v>
      </c>
      <c r="B1371" s="481" t="s">
        <v>4957</v>
      </c>
      <c r="C1371" s="482" t="s">
        <v>702</v>
      </c>
      <c r="D1371" s="483">
        <v>2858.18</v>
      </c>
      <c r="E1371" s="483">
        <v>1028.25</v>
      </c>
      <c r="F1371" s="483">
        <v>3886.43</v>
      </c>
    </row>
    <row r="1372" spans="1:6" ht="45" customHeight="1">
      <c r="A1372" s="480">
        <v>102080</v>
      </c>
      <c r="B1372" s="481" t="s">
        <v>4963</v>
      </c>
      <c r="C1372" s="482" t="s">
        <v>702</v>
      </c>
      <c r="D1372" s="483">
        <v>2994.36</v>
      </c>
      <c r="E1372" s="483">
        <v>1038.46</v>
      </c>
      <c r="F1372" s="483">
        <v>4032.82</v>
      </c>
    </row>
    <row r="1373" spans="1:6" ht="45" customHeight="1">
      <c r="A1373" s="480">
        <v>102076</v>
      </c>
      <c r="B1373" s="481" t="s">
        <v>4959</v>
      </c>
      <c r="C1373" s="482" t="s">
        <v>702</v>
      </c>
      <c r="D1373" s="483">
        <v>3160.67</v>
      </c>
      <c r="E1373" s="483">
        <v>1041.6300000000001</v>
      </c>
      <c r="F1373" s="483">
        <v>4202.3</v>
      </c>
    </row>
    <row r="1374" spans="1:6" ht="45" customHeight="1">
      <c r="A1374" s="480"/>
      <c r="B1374" s="481" t="s">
        <v>12132</v>
      </c>
      <c r="C1374" s="482"/>
      <c r="D1374" s="483"/>
      <c r="E1374" s="483"/>
      <c r="F1374" s="483"/>
    </row>
    <row r="1375" spans="1:6" ht="45" customHeight="1">
      <c r="A1375" s="480">
        <v>97733</v>
      </c>
      <c r="B1375" s="481" t="s">
        <v>1246</v>
      </c>
      <c r="C1375" s="482" t="s">
        <v>702</v>
      </c>
      <c r="D1375" s="483">
        <v>1629.57</v>
      </c>
      <c r="E1375" s="483">
        <v>1536.08</v>
      </c>
      <c r="F1375" s="483">
        <v>3165.65</v>
      </c>
    </row>
    <row r="1376" spans="1:6" ht="45" customHeight="1">
      <c r="A1376" s="480">
        <v>97734</v>
      </c>
      <c r="B1376" s="481" t="s">
        <v>1247</v>
      </c>
      <c r="C1376" s="482" t="s">
        <v>702</v>
      </c>
      <c r="D1376" s="483">
        <v>1358.35</v>
      </c>
      <c r="E1376" s="483">
        <v>1359.45</v>
      </c>
      <c r="F1376" s="483">
        <v>2717.8</v>
      </c>
    </row>
    <row r="1377" spans="1:6" ht="45" customHeight="1">
      <c r="A1377" s="480">
        <v>97735</v>
      </c>
      <c r="B1377" s="481" t="s">
        <v>1248</v>
      </c>
      <c r="C1377" s="482" t="s">
        <v>702</v>
      </c>
      <c r="D1377" s="483">
        <v>1214.3</v>
      </c>
      <c r="E1377" s="483">
        <v>1036.83</v>
      </c>
      <c r="F1377" s="483">
        <v>2251.13</v>
      </c>
    </row>
    <row r="1378" spans="1:6" ht="45" customHeight="1">
      <c r="A1378" s="480">
        <v>97736</v>
      </c>
      <c r="B1378" s="481" t="s">
        <v>1249</v>
      </c>
      <c r="C1378" s="482" t="s">
        <v>702</v>
      </c>
      <c r="D1378" s="483">
        <v>997.29</v>
      </c>
      <c r="E1378" s="483">
        <v>424.19</v>
      </c>
      <c r="F1378" s="483">
        <v>1421.48</v>
      </c>
    </row>
    <row r="1379" spans="1:6" ht="45" customHeight="1">
      <c r="A1379" s="480">
        <v>97737</v>
      </c>
      <c r="B1379" s="481" t="s">
        <v>1250</v>
      </c>
      <c r="C1379" s="482" t="s">
        <v>702</v>
      </c>
      <c r="D1379" s="483">
        <v>1879.08</v>
      </c>
      <c r="E1379" s="483">
        <v>1349.57</v>
      </c>
      <c r="F1379" s="483">
        <v>3228.65</v>
      </c>
    </row>
    <row r="1380" spans="1:6" ht="45" customHeight="1">
      <c r="A1380" s="480">
        <v>97738</v>
      </c>
      <c r="B1380" s="481" t="s">
        <v>1251</v>
      </c>
      <c r="C1380" s="482" t="s">
        <v>702</v>
      </c>
      <c r="D1380" s="483">
        <v>2963.49</v>
      </c>
      <c r="E1380" s="483">
        <v>1555.97</v>
      </c>
      <c r="F1380" s="483">
        <v>4519.46</v>
      </c>
    </row>
    <row r="1381" spans="1:6" ht="45" customHeight="1">
      <c r="A1381" s="480">
        <v>97739</v>
      </c>
      <c r="B1381" s="481" t="s">
        <v>1252</v>
      </c>
      <c r="C1381" s="482" t="s">
        <v>702</v>
      </c>
      <c r="D1381" s="483">
        <v>1543.24</v>
      </c>
      <c r="E1381" s="483">
        <v>1072.8900000000001</v>
      </c>
      <c r="F1381" s="483">
        <v>2616.13</v>
      </c>
    </row>
    <row r="1382" spans="1:6" ht="45" customHeight="1">
      <c r="A1382" s="480">
        <v>97740</v>
      </c>
      <c r="B1382" s="481" t="s">
        <v>1253</v>
      </c>
      <c r="C1382" s="482" t="s">
        <v>702</v>
      </c>
      <c r="D1382" s="483">
        <v>1393.49</v>
      </c>
      <c r="E1382" s="483">
        <v>537.47</v>
      </c>
      <c r="F1382" s="483">
        <v>1930.96</v>
      </c>
    </row>
    <row r="1383" spans="1:6" ht="45" customHeight="1">
      <c r="A1383" s="480"/>
      <c r="B1383" s="481" t="s">
        <v>12133</v>
      </c>
      <c r="C1383" s="482"/>
      <c r="D1383" s="483"/>
      <c r="E1383" s="483"/>
      <c r="F1383" s="483"/>
    </row>
    <row r="1384" spans="1:6" ht="45" customHeight="1">
      <c r="A1384" s="480">
        <v>97096</v>
      </c>
      <c r="B1384" s="481" t="s">
        <v>12134</v>
      </c>
      <c r="C1384" s="482" t="s">
        <v>702</v>
      </c>
      <c r="D1384" s="483">
        <v>401.02</v>
      </c>
      <c r="E1384" s="483">
        <v>13.14</v>
      </c>
      <c r="F1384" s="483">
        <v>414.16</v>
      </c>
    </row>
    <row r="1385" spans="1:6" ht="45" customHeight="1">
      <c r="A1385" s="475">
        <v>96555</v>
      </c>
      <c r="B1385" s="479" t="s">
        <v>11729</v>
      </c>
      <c r="C1385" s="477" t="s">
        <v>702</v>
      </c>
      <c r="D1385" s="478">
        <v>429.46</v>
      </c>
      <c r="E1385" s="478">
        <v>126.71</v>
      </c>
      <c r="F1385" s="478">
        <v>556.16999999999996</v>
      </c>
    </row>
    <row r="1386" spans="1:6" ht="45" customHeight="1">
      <c r="A1386" s="480">
        <v>96557</v>
      </c>
      <c r="B1386" s="481" t="s">
        <v>13182</v>
      </c>
      <c r="C1386" s="482" t="s">
        <v>702</v>
      </c>
      <c r="D1386" s="483">
        <v>435.23</v>
      </c>
      <c r="E1386" s="483">
        <v>14.01</v>
      </c>
      <c r="F1386" s="483">
        <v>449.24</v>
      </c>
    </row>
    <row r="1387" spans="1:6" ht="45" customHeight="1">
      <c r="A1387" s="480">
        <v>96556</v>
      </c>
      <c r="B1387" s="481" t="s">
        <v>13183</v>
      </c>
      <c r="C1387" s="482" t="s">
        <v>702</v>
      </c>
      <c r="D1387" s="483">
        <v>451.98</v>
      </c>
      <c r="E1387" s="483">
        <v>185.26</v>
      </c>
      <c r="F1387" s="483">
        <v>637.24</v>
      </c>
    </row>
    <row r="1388" spans="1:6" ht="45" customHeight="1">
      <c r="A1388" s="480">
        <v>96558</v>
      </c>
      <c r="B1388" s="481" t="s">
        <v>13184</v>
      </c>
      <c r="C1388" s="482" t="s">
        <v>702</v>
      </c>
      <c r="D1388" s="483">
        <v>437.42</v>
      </c>
      <c r="E1388" s="483">
        <v>19.05</v>
      </c>
      <c r="F1388" s="483">
        <v>456.47</v>
      </c>
    </row>
    <row r="1389" spans="1:6" ht="45" customHeight="1">
      <c r="A1389" s="480">
        <v>92718</v>
      </c>
      <c r="B1389" s="481" t="s">
        <v>1254</v>
      </c>
      <c r="C1389" s="482" t="s">
        <v>702</v>
      </c>
      <c r="D1389" s="483">
        <v>430.38</v>
      </c>
      <c r="E1389" s="483">
        <v>142.47</v>
      </c>
      <c r="F1389" s="483">
        <v>572.85</v>
      </c>
    </row>
    <row r="1390" spans="1:6" ht="45" customHeight="1">
      <c r="A1390" s="480">
        <v>92719</v>
      </c>
      <c r="B1390" s="481" t="s">
        <v>1255</v>
      </c>
      <c r="C1390" s="482" t="s">
        <v>702</v>
      </c>
      <c r="D1390" s="483">
        <v>380.41</v>
      </c>
      <c r="E1390" s="483">
        <v>27.21</v>
      </c>
      <c r="F1390" s="483">
        <v>407.62</v>
      </c>
    </row>
    <row r="1391" spans="1:6" ht="45" customHeight="1">
      <c r="A1391" s="480">
        <v>92720</v>
      </c>
      <c r="B1391" s="481" t="s">
        <v>1256</v>
      </c>
      <c r="C1391" s="482" t="s">
        <v>702</v>
      </c>
      <c r="D1391" s="483">
        <v>409.81</v>
      </c>
      <c r="E1391" s="483">
        <v>23.23</v>
      </c>
      <c r="F1391" s="483">
        <v>433.04</v>
      </c>
    </row>
    <row r="1392" spans="1:6" ht="45" customHeight="1">
      <c r="A1392" s="480">
        <v>92721</v>
      </c>
      <c r="B1392" s="481" t="s">
        <v>1257</v>
      </c>
      <c r="C1392" s="482" t="s">
        <v>702</v>
      </c>
      <c r="D1392" s="483">
        <v>377.33</v>
      </c>
      <c r="E1392" s="483">
        <v>20.18</v>
      </c>
      <c r="F1392" s="483">
        <v>397.51</v>
      </c>
    </row>
    <row r="1393" spans="1:6" ht="45" customHeight="1">
      <c r="A1393" s="480">
        <v>92722</v>
      </c>
      <c r="B1393" s="481" t="s">
        <v>1258</v>
      </c>
      <c r="C1393" s="482" t="s">
        <v>702</v>
      </c>
      <c r="D1393" s="483">
        <v>408.53</v>
      </c>
      <c r="E1393" s="483">
        <v>20.329999999999998</v>
      </c>
      <c r="F1393" s="483">
        <v>428.86</v>
      </c>
    </row>
    <row r="1394" spans="1:6" ht="45" customHeight="1">
      <c r="A1394" s="480">
        <v>99432</v>
      </c>
      <c r="B1394" s="481" t="s">
        <v>12135</v>
      </c>
      <c r="C1394" s="482" t="s">
        <v>702</v>
      </c>
      <c r="D1394" s="483">
        <v>421.93</v>
      </c>
      <c r="E1394" s="483">
        <v>17.170000000000002</v>
      </c>
      <c r="F1394" s="483">
        <v>439.1</v>
      </c>
    </row>
    <row r="1395" spans="1:6" ht="45" customHeight="1">
      <c r="A1395" s="480">
        <v>99435</v>
      </c>
      <c r="B1395" s="481" t="s">
        <v>12136</v>
      </c>
      <c r="C1395" s="482" t="s">
        <v>702</v>
      </c>
      <c r="D1395" s="483">
        <v>422.71</v>
      </c>
      <c r="E1395" s="483">
        <v>19.079999999999998</v>
      </c>
      <c r="F1395" s="483">
        <v>441.79</v>
      </c>
    </row>
    <row r="1396" spans="1:6" ht="45" customHeight="1">
      <c r="A1396" s="480">
        <v>99235</v>
      </c>
      <c r="B1396" s="481" t="s">
        <v>12137</v>
      </c>
      <c r="C1396" s="482" t="s">
        <v>702</v>
      </c>
      <c r="D1396" s="483">
        <v>423.39</v>
      </c>
      <c r="E1396" s="483">
        <v>10.97</v>
      </c>
      <c r="F1396" s="483">
        <v>434.36</v>
      </c>
    </row>
    <row r="1397" spans="1:6" ht="45" customHeight="1">
      <c r="A1397" s="480">
        <v>99439</v>
      </c>
      <c r="B1397" s="481" t="s">
        <v>12138</v>
      </c>
      <c r="C1397" s="482" t="s">
        <v>702</v>
      </c>
      <c r="D1397" s="483">
        <v>426.66</v>
      </c>
      <c r="E1397" s="483">
        <v>19.329999999999998</v>
      </c>
      <c r="F1397" s="483">
        <v>445.99</v>
      </c>
    </row>
    <row r="1398" spans="1:6" ht="45" customHeight="1">
      <c r="A1398" s="480">
        <v>92723</v>
      </c>
      <c r="B1398" s="481" t="s">
        <v>1259</v>
      </c>
      <c r="C1398" s="482" t="s">
        <v>702</v>
      </c>
      <c r="D1398" s="483">
        <v>397.21</v>
      </c>
      <c r="E1398" s="483">
        <v>24.49</v>
      </c>
      <c r="F1398" s="483">
        <v>421.7</v>
      </c>
    </row>
    <row r="1399" spans="1:6" ht="45" customHeight="1">
      <c r="A1399" s="480">
        <v>92724</v>
      </c>
      <c r="B1399" s="481" t="s">
        <v>1260</v>
      </c>
      <c r="C1399" s="482" t="s">
        <v>702</v>
      </c>
      <c r="D1399" s="483">
        <v>396.12</v>
      </c>
      <c r="E1399" s="483">
        <v>21.88</v>
      </c>
      <c r="F1399" s="483">
        <v>418</v>
      </c>
    </row>
    <row r="1400" spans="1:6" ht="45" customHeight="1">
      <c r="A1400" s="480">
        <v>92725</v>
      </c>
      <c r="B1400" s="481" t="s">
        <v>1261</v>
      </c>
      <c r="C1400" s="482" t="s">
        <v>702</v>
      </c>
      <c r="D1400" s="483">
        <v>395.66</v>
      </c>
      <c r="E1400" s="483">
        <v>20.78</v>
      </c>
      <c r="F1400" s="483">
        <v>416.44</v>
      </c>
    </row>
    <row r="1401" spans="1:6" ht="45" customHeight="1">
      <c r="A1401" s="480">
        <v>92726</v>
      </c>
      <c r="B1401" s="481" t="s">
        <v>1262</v>
      </c>
      <c r="C1401" s="482" t="s">
        <v>702</v>
      </c>
      <c r="D1401" s="483">
        <v>394.89</v>
      </c>
      <c r="E1401" s="483">
        <v>18.93</v>
      </c>
      <c r="F1401" s="483">
        <v>413.82</v>
      </c>
    </row>
    <row r="1402" spans="1:6" ht="45" customHeight="1">
      <c r="A1402" s="480">
        <v>92727</v>
      </c>
      <c r="B1402" s="481" t="s">
        <v>1263</v>
      </c>
      <c r="C1402" s="482" t="s">
        <v>702</v>
      </c>
      <c r="D1402" s="483">
        <v>402.51</v>
      </c>
      <c r="E1402" s="483">
        <v>99.31</v>
      </c>
      <c r="F1402" s="483">
        <v>501.82</v>
      </c>
    </row>
    <row r="1403" spans="1:6" ht="45" customHeight="1">
      <c r="A1403" s="480">
        <v>92728</v>
      </c>
      <c r="B1403" s="481" t="s">
        <v>1264</v>
      </c>
      <c r="C1403" s="482" t="s">
        <v>702</v>
      </c>
      <c r="D1403" s="483">
        <v>394.42</v>
      </c>
      <c r="E1403" s="483">
        <v>81.08</v>
      </c>
      <c r="F1403" s="483">
        <v>475.5</v>
      </c>
    </row>
    <row r="1404" spans="1:6" ht="45" customHeight="1">
      <c r="A1404" s="475">
        <v>92729</v>
      </c>
      <c r="B1404" s="476" t="s">
        <v>1265</v>
      </c>
      <c r="C1404" s="477" t="s">
        <v>702</v>
      </c>
      <c r="D1404" s="478">
        <v>390.99</v>
      </c>
      <c r="E1404" s="478">
        <v>73.349999999999994</v>
      </c>
      <c r="F1404" s="478">
        <v>464.34</v>
      </c>
    </row>
    <row r="1405" spans="1:6" ht="45" customHeight="1">
      <c r="A1405" s="475">
        <v>92730</v>
      </c>
      <c r="B1405" s="479" t="s">
        <v>1266</v>
      </c>
      <c r="C1405" s="477" t="s">
        <v>702</v>
      </c>
      <c r="D1405" s="478">
        <v>385.3</v>
      </c>
      <c r="E1405" s="478">
        <v>60.47</v>
      </c>
      <c r="F1405" s="478">
        <v>445.77</v>
      </c>
    </row>
    <row r="1406" spans="1:6" ht="45" customHeight="1">
      <c r="A1406" s="480">
        <v>92731</v>
      </c>
      <c r="B1406" s="481" t="s">
        <v>1267</v>
      </c>
      <c r="C1406" s="482" t="s">
        <v>702</v>
      </c>
      <c r="D1406" s="483">
        <v>392.08</v>
      </c>
      <c r="E1406" s="483">
        <v>75.22</v>
      </c>
      <c r="F1406" s="483">
        <v>467.3</v>
      </c>
    </row>
    <row r="1407" spans="1:6" ht="45" customHeight="1">
      <c r="A1407" s="480">
        <v>92732</v>
      </c>
      <c r="B1407" s="481" t="s">
        <v>1268</v>
      </c>
      <c r="C1407" s="482" t="s">
        <v>702</v>
      </c>
      <c r="D1407" s="483">
        <v>386.52</v>
      </c>
      <c r="E1407" s="483">
        <v>62.73</v>
      </c>
      <c r="F1407" s="483">
        <v>449.25</v>
      </c>
    </row>
    <row r="1408" spans="1:6" ht="45" customHeight="1">
      <c r="A1408" s="480">
        <v>92733</v>
      </c>
      <c r="B1408" s="481" t="s">
        <v>1269</v>
      </c>
      <c r="C1408" s="482" t="s">
        <v>702</v>
      </c>
      <c r="D1408" s="483">
        <v>384.14</v>
      </c>
      <c r="E1408" s="483">
        <v>57.44</v>
      </c>
      <c r="F1408" s="483">
        <v>441.58</v>
      </c>
    </row>
    <row r="1409" spans="1:6" ht="45" customHeight="1">
      <c r="A1409" s="480">
        <v>92734</v>
      </c>
      <c r="B1409" s="481" t="s">
        <v>1270</v>
      </c>
      <c r="C1409" s="482" t="s">
        <v>702</v>
      </c>
      <c r="D1409" s="483">
        <v>380.21</v>
      </c>
      <c r="E1409" s="483">
        <v>48.64</v>
      </c>
      <c r="F1409" s="483">
        <v>428.85</v>
      </c>
    </row>
    <row r="1410" spans="1:6" ht="45" customHeight="1">
      <c r="A1410" s="480">
        <v>92735</v>
      </c>
      <c r="B1410" s="481" t="s">
        <v>1271</v>
      </c>
      <c r="C1410" s="482" t="s">
        <v>702</v>
      </c>
      <c r="D1410" s="483">
        <v>380.92</v>
      </c>
      <c r="E1410" s="483">
        <v>55.68</v>
      </c>
      <c r="F1410" s="483">
        <v>436.6</v>
      </c>
    </row>
    <row r="1411" spans="1:6" ht="45" customHeight="1">
      <c r="A1411" s="475">
        <v>92736</v>
      </c>
      <c r="B1411" s="479" t="s">
        <v>1272</v>
      </c>
      <c r="C1411" s="477" t="s">
        <v>702</v>
      </c>
      <c r="D1411" s="478">
        <v>376.96</v>
      </c>
      <c r="E1411" s="478">
        <v>45.81</v>
      </c>
      <c r="F1411" s="478">
        <v>422.77</v>
      </c>
    </row>
    <row r="1412" spans="1:6" ht="45" customHeight="1">
      <c r="A1412" s="480">
        <v>92739</v>
      </c>
      <c r="B1412" s="481" t="s">
        <v>1273</v>
      </c>
      <c r="C1412" s="482" t="s">
        <v>702</v>
      </c>
      <c r="D1412" s="483">
        <v>371.2</v>
      </c>
      <c r="E1412" s="483">
        <v>31.49</v>
      </c>
      <c r="F1412" s="483">
        <v>402.69</v>
      </c>
    </row>
    <row r="1413" spans="1:6" ht="45" customHeight="1">
      <c r="A1413" s="475">
        <v>92740</v>
      </c>
      <c r="B1413" s="479" t="s">
        <v>1274</v>
      </c>
      <c r="C1413" s="477" t="s">
        <v>702</v>
      </c>
      <c r="D1413" s="478">
        <v>369.23</v>
      </c>
      <c r="E1413" s="478">
        <v>26.6</v>
      </c>
      <c r="F1413" s="478">
        <v>395.83</v>
      </c>
    </row>
    <row r="1414" spans="1:6" ht="45" customHeight="1">
      <c r="A1414" s="480">
        <v>92741</v>
      </c>
      <c r="B1414" s="481" t="s">
        <v>1275</v>
      </c>
      <c r="C1414" s="482" t="s">
        <v>702</v>
      </c>
      <c r="D1414" s="483">
        <v>445.79</v>
      </c>
      <c r="E1414" s="483">
        <v>200.68</v>
      </c>
      <c r="F1414" s="483">
        <v>646.47</v>
      </c>
    </row>
    <row r="1415" spans="1:6" ht="45">
      <c r="A1415" s="480">
        <v>92742</v>
      </c>
      <c r="B1415" s="481" t="s">
        <v>1276</v>
      </c>
      <c r="C1415" s="482" t="s">
        <v>702</v>
      </c>
      <c r="D1415" s="483">
        <v>525.71</v>
      </c>
      <c r="E1415" s="483">
        <v>384.45</v>
      </c>
      <c r="F1415" s="483">
        <v>910.16</v>
      </c>
    </row>
    <row r="1416" spans="1:6" ht="45" customHeight="1">
      <c r="A1416" s="480">
        <v>99431</v>
      </c>
      <c r="B1416" s="481" t="s">
        <v>12139</v>
      </c>
      <c r="C1416" s="482" t="s">
        <v>702</v>
      </c>
      <c r="D1416" s="483">
        <v>434.03</v>
      </c>
      <c r="E1416" s="483">
        <v>18.54</v>
      </c>
      <c r="F1416" s="483">
        <v>452.57</v>
      </c>
    </row>
    <row r="1417" spans="1:6" ht="45" customHeight="1">
      <c r="A1417" s="480">
        <v>99434</v>
      </c>
      <c r="B1417" s="481" t="s">
        <v>12140</v>
      </c>
      <c r="C1417" s="482" t="s">
        <v>702</v>
      </c>
      <c r="D1417" s="483">
        <v>435.16</v>
      </c>
      <c r="E1417" s="483">
        <v>21.3</v>
      </c>
      <c r="F1417" s="483">
        <v>456.46</v>
      </c>
    </row>
    <row r="1418" spans="1:6" ht="45" customHeight="1">
      <c r="A1418" s="480">
        <v>99433</v>
      </c>
      <c r="B1418" s="481" t="s">
        <v>12141</v>
      </c>
      <c r="C1418" s="482" t="s">
        <v>702</v>
      </c>
      <c r="D1418" s="483">
        <v>452.84</v>
      </c>
      <c r="E1418" s="483">
        <v>26.89</v>
      </c>
      <c r="F1418" s="483">
        <v>479.73</v>
      </c>
    </row>
    <row r="1419" spans="1:6" ht="45" customHeight="1">
      <c r="A1419" s="480">
        <v>99436</v>
      </c>
      <c r="B1419" s="481" t="s">
        <v>12142</v>
      </c>
      <c r="C1419" s="482" t="s">
        <v>702</v>
      </c>
      <c r="D1419" s="483">
        <v>458.78</v>
      </c>
      <c r="E1419" s="483">
        <v>41.3</v>
      </c>
      <c r="F1419" s="483">
        <v>500.08</v>
      </c>
    </row>
    <row r="1420" spans="1:6" ht="45" customHeight="1">
      <c r="A1420" s="480">
        <v>99437</v>
      </c>
      <c r="B1420" s="481" t="s">
        <v>12143</v>
      </c>
      <c r="C1420" s="482" t="s">
        <v>702</v>
      </c>
      <c r="D1420" s="483">
        <v>447.65</v>
      </c>
      <c r="E1420" s="483">
        <v>13.92</v>
      </c>
      <c r="F1420" s="483">
        <v>461.57</v>
      </c>
    </row>
    <row r="1421" spans="1:6" ht="45" customHeight="1">
      <c r="A1421" s="480">
        <v>99438</v>
      </c>
      <c r="B1421" s="481" t="s">
        <v>12144</v>
      </c>
      <c r="C1421" s="482" t="s">
        <v>702</v>
      </c>
      <c r="D1421" s="483">
        <v>449.27</v>
      </c>
      <c r="E1421" s="483">
        <v>17.89</v>
      </c>
      <c r="F1421" s="483">
        <v>467.16</v>
      </c>
    </row>
    <row r="1422" spans="1:6" ht="45" customHeight="1">
      <c r="A1422" s="480">
        <v>103491</v>
      </c>
      <c r="B1422" s="481" t="s">
        <v>12145</v>
      </c>
      <c r="C1422" s="482" t="s">
        <v>702</v>
      </c>
      <c r="D1422" s="483">
        <v>362.74</v>
      </c>
      <c r="E1422" s="483">
        <v>308.45999999999998</v>
      </c>
      <c r="F1422" s="483">
        <v>671.2</v>
      </c>
    </row>
    <row r="1423" spans="1:6" ht="45" customHeight="1">
      <c r="A1423" s="480">
        <v>102736</v>
      </c>
      <c r="B1423" s="481" t="s">
        <v>12146</v>
      </c>
      <c r="C1423" s="482" t="s">
        <v>702</v>
      </c>
      <c r="D1423" s="483">
        <v>399.52</v>
      </c>
      <c r="E1423" s="483">
        <v>29.84</v>
      </c>
      <c r="F1423" s="483">
        <v>429.36</v>
      </c>
    </row>
    <row r="1424" spans="1:6" ht="45" customHeight="1">
      <c r="A1424" s="480">
        <v>100349</v>
      </c>
      <c r="B1424" s="481" t="s">
        <v>13185</v>
      </c>
      <c r="C1424" s="482" t="s">
        <v>702</v>
      </c>
      <c r="D1424" s="483">
        <v>419</v>
      </c>
      <c r="E1424" s="483">
        <v>20.34</v>
      </c>
      <c r="F1424" s="483">
        <v>439.34</v>
      </c>
    </row>
    <row r="1425" spans="1:6" ht="45" customHeight="1">
      <c r="A1425" s="475">
        <v>103184</v>
      </c>
      <c r="B1425" s="479" t="s">
        <v>12147</v>
      </c>
      <c r="C1425" s="477" t="s">
        <v>702</v>
      </c>
      <c r="D1425" s="478">
        <v>426.66</v>
      </c>
      <c r="E1425" s="478">
        <v>18.989999999999998</v>
      </c>
      <c r="F1425" s="478">
        <v>445.65</v>
      </c>
    </row>
    <row r="1426" spans="1:6" ht="45" customHeight="1">
      <c r="A1426" s="475">
        <v>103183</v>
      </c>
      <c r="B1426" s="479" t="s">
        <v>12148</v>
      </c>
      <c r="C1426" s="477" t="s">
        <v>702</v>
      </c>
      <c r="D1426" s="478">
        <v>437.86</v>
      </c>
      <c r="E1426" s="478">
        <v>46.55</v>
      </c>
      <c r="F1426" s="478">
        <v>484.41</v>
      </c>
    </row>
    <row r="1427" spans="1:6" ht="45" customHeight="1">
      <c r="A1427" s="480"/>
      <c r="B1427" s="481" t="s">
        <v>1277</v>
      </c>
      <c r="C1427" s="482"/>
      <c r="D1427" s="483"/>
      <c r="E1427" s="483"/>
      <c r="F1427" s="483"/>
    </row>
    <row r="1428" spans="1:6" ht="45" customHeight="1">
      <c r="A1428" s="480">
        <v>92873</v>
      </c>
      <c r="B1428" s="481" t="s">
        <v>1278</v>
      </c>
      <c r="C1428" s="482" t="s">
        <v>702</v>
      </c>
      <c r="D1428" s="483">
        <v>61.74</v>
      </c>
      <c r="E1428" s="483">
        <v>142.54</v>
      </c>
      <c r="F1428" s="483">
        <v>204.28</v>
      </c>
    </row>
    <row r="1429" spans="1:6" ht="45" customHeight="1">
      <c r="A1429" s="475">
        <v>92874</v>
      </c>
      <c r="B1429" s="479" t="s">
        <v>1279</v>
      </c>
      <c r="C1429" s="477" t="s">
        <v>702</v>
      </c>
      <c r="D1429" s="478">
        <v>10.46</v>
      </c>
      <c r="E1429" s="478">
        <v>23.3</v>
      </c>
      <c r="F1429" s="478">
        <v>33.76</v>
      </c>
    </row>
    <row r="1430" spans="1:6" ht="45" customHeight="1">
      <c r="A1430" s="480"/>
      <c r="B1430" s="481" t="s">
        <v>1280</v>
      </c>
      <c r="C1430" s="482"/>
      <c r="D1430" s="483"/>
      <c r="E1430" s="483"/>
      <c r="F1430" s="483"/>
    </row>
    <row r="1431" spans="1:6" ht="45" customHeight="1">
      <c r="A1431" s="480">
        <v>90278</v>
      </c>
      <c r="B1431" s="481" t="s">
        <v>12149</v>
      </c>
      <c r="C1431" s="482" t="s">
        <v>702</v>
      </c>
      <c r="D1431" s="483">
        <v>336.15</v>
      </c>
      <c r="E1431" s="483">
        <v>50.91</v>
      </c>
      <c r="F1431" s="483">
        <v>387.06</v>
      </c>
    </row>
    <row r="1432" spans="1:6" ht="45" customHeight="1">
      <c r="A1432" s="475">
        <v>90279</v>
      </c>
      <c r="B1432" s="479" t="s">
        <v>12150</v>
      </c>
      <c r="C1432" s="477" t="s">
        <v>702</v>
      </c>
      <c r="D1432" s="478">
        <v>374.59</v>
      </c>
      <c r="E1432" s="478">
        <v>55.76</v>
      </c>
      <c r="F1432" s="478">
        <v>430.35</v>
      </c>
    </row>
    <row r="1433" spans="1:6" ht="45" customHeight="1">
      <c r="A1433" s="480">
        <v>90280</v>
      </c>
      <c r="B1433" s="481" t="s">
        <v>12151</v>
      </c>
      <c r="C1433" s="482" t="s">
        <v>702</v>
      </c>
      <c r="D1433" s="483">
        <v>424.84</v>
      </c>
      <c r="E1433" s="483">
        <v>55.77</v>
      </c>
      <c r="F1433" s="483">
        <v>480.61</v>
      </c>
    </row>
    <row r="1434" spans="1:6" ht="45" customHeight="1">
      <c r="A1434" s="480">
        <v>90281</v>
      </c>
      <c r="B1434" s="481" t="s">
        <v>12152</v>
      </c>
      <c r="C1434" s="482" t="s">
        <v>702</v>
      </c>
      <c r="D1434" s="483">
        <v>507.51</v>
      </c>
      <c r="E1434" s="483">
        <v>54.35</v>
      </c>
      <c r="F1434" s="483">
        <v>561.86</v>
      </c>
    </row>
    <row r="1435" spans="1:6" ht="45" customHeight="1">
      <c r="A1435" s="475">
        <v>90282</v>
      </c>
      <c r="B1435" s="479" t="s">
        <v>12153</v>
      </c>
      <c r="C1435" s="477" t="s">
        <v>702</v>
      </c>
      <c r="D1435" s="478">
        <v>332.39</v>
      </c>
      <c r="E1435" s="478">
        <v>49.19</v>
      </c>
      <c r="F1435" s="478">
        <v>381.58</v>
      </c>
    </row>
    <row r="1436" spans="1:6" ht="45" customHeight="1">
      <c r="A1436" s="480">
        <v>90283</v>
      </c>
      <c r="B1436" s="481" t="s">
        <v>12154</v>
      </c>
      <c r="C1436" s="482" t="s">
        <v>702</v>
      </c>
      <c r="D1436" s="483">
        <v>371.79</v>
      </c>
      <c r="E1436" s="483">
        <v>53.77</v>
      </c>
      <c r="F1436" s="483">
        <v>425.56</v>
      </c>
    </row>
    <row r="1437" spans="1:6" ht="45" customHeight="1">
      <c r="A1437" s="480">
        <v>90284</v>
      </c>
      <c r="B1437" s="481" t="s">
        <v>12155</v>
      </c>
      <c r="C1437" s="482" t="s">
        <v>702</v>
      </c>
      <c r="D1437" s="483">
        <v>424.83</v>
      </c>
      <c r="E1437" s="483">
        <v>53.77</v>
      </c>
      <c r="F1437" s="483">
        <v>478.6</v>
      </c>
    </row>
    <row r="1438" spans="1:6" ht="45" customHeight="1">
      <c r="A1438" s="480">
        <v>90285</v>
      </c>
      <c r="B1438" s="481" t="s">
        <v>12156</v>
      </c>
      <c r="C1438" s="482" t="s">
        <v>702</v>
      </c>
      <c r="D1438" s="483">
        <v>513.02</v>
      </c>
      <c r="E1438" s="483">
        <v>52.95</v>
      </c>
      <c r="F1438" s="483">
        <v>565.97</v>
      </c>
    </row>
    <row r="1439" spans="1:6" ht="45" customHeight="1">
      <c r="A1439" s="475"/>
      <c r="B1439" s="479" t="s">
        <v>1281</v>
      </c>
      <c r="C1439" s="477"/>
      <c r="D1439" s="478"/>
      <c r="E1439" s="478"/>
      <c r="F1439" s="478"/>
    </row>
    <row r="1440" spans="1:6" ht="45" customHeight="1">
      <c r="A1440" s="480">
        <v>89993</v>
      </c>
      <c r="B1440" s="481" t="s">
        <v>12157</v>
      </c>
      <c r="C1440" s="482" t="s">
        <v>702</v>
      </c>
      <c r="D1440" s="483">
        <v>541.74</v>
      </c>
      <c r="E1440" s="483">
        <v>296.20999999999998</v>
      </c>
      <c r="F1440" s="483">
        <v>837.95</v>
      </c>
    </row>
    <row r="1441" spans="1:6" ht="45" customHeight="1">
      <c r="A1441" s="475">
        <v>89994</v>
      </c>
      <c r="B1441" s="479" t="s">
        <v>12158</v>
      </c>
      <c r="C1441" s="477" t="s">
        <v>702</v>
      </c>
      <c r="D1441" s="478">
        <v>503.84</v>
      </c>
      <c r="E1441" s="478">
        <v>200.93</v>
      </c>
      <c r="F1441" s="478">
        <v>704.77</v>
      </c>
    </row>
    <row r="1442" spans="1:6" ht="45" customHeight="1">
      <c r="A1442" s="480">
        <v>89995</v>
      </c>
      <c r="B1442" s="481" t="s">
        <v>12159</v>
      </c>
      <c r="C1442" s="482" t="s">
        <v>702</v>
      </c>
      <c r="D1442" s="483">
        <v>532.05999999999995</v>
      </c>
      <c r="E1442" s="483">
        <v>271.83</v>
      </c>
      <c r="F1442" s="483">
        <v>803.89</v>
      </c>
    </row>
    <row r="1443" spans="1:6" ht="45" customHeight="1">
      <c r="A1443" s="480"/>
      <c r="B1443" s="481" t="s">
        <v>1282</v>
      </c>
      <c r="C1443" s="482"/>
      <c r="D1443" s="483"/>
      <c r="E1443" s="483"/>
      <c r="F1443" s="483"/>
    </row>
    <row r="1444" spans="1:6" ht="45" customHeight="1">
      <c r="A1444" s="480"/>
      <c r="B1444" s="481" t="s">
        <v>1283</v>
      </c>
      <c r="C1444" s="482"/>
      <c r="D1444" s="483"/>
      <c r="E1444" s="483"/>
      <c r="F1444" s="483"/>
    </row>
    <row r="1445" spans="1:6" ht="45" customHeight="1">
      <c r="A1445" s="480">
        <v>96621</v>
      </c>
      <c r="B1445" s="481" t="s">
        <v>1284</v>
      </c>
      <c r="C1445" s="482" t="s">
        <v>702</v>
      </c>
      <c r="D1445" s="483">
        <v>92.03</v>
      </c>
      <c r="E1445" s="483">
        <v>78.75</v>
      </c>
      <c r="F1445" s="483">
        <v>170.78</v>
      </c>
    </row>
    <row r="1446" spans="1:6" ht="45" customHeight="1">
      <c r="A1446" s="480">
        <v>96622</v>
      </c>
      <c r="B1446" s="481" t="s">
        <v>4948</v>
      </c>
      <c r="C1446" s="482" t="s">
        <v>702</v>
      </c>
      <c r="D1446" s="483">
        <v>72.5</v>
      </c>
      <c r="E1446" s="483">
        <v>28.06</v>
      </c>
      <c r="F1446" s="483">
        <v>100.56</v>
      </c>
    </row>
    <row r="1447" spans="1:6" ht="45" customHeight="1">
      <c r="A1447" s="480">
        <v>96623</v>
      </c>
      <c r="B1447" s="481" t="s">
        <v>1285</v>
      </c>
      <c r="C1447" s="482" t="s">
        <v>702</v>
      </c>
      <c r="D1447" s="483">
        <v>87.57</v>
      </c>
      <c r="E1447" s="483">
        <v>66.88</v>
      </c>
      <c r="F1447" s="483">
        <v>154.44999999999999</v>
      </c>
    </row>
    <row r="1448" spans="1:6" ht="45" customHeight="1">
      <c r="A1448" s="480">
        <v>96624</v>
      </c>
      <c r="B1448" s="481" t="s">
        <v>4949</v>
      </c>
      <c r="C1448" s="482" t="s">
        <v>702</v>
      </c>
      <c r="D1448" s="483">
        <v>70.92</v>
      </c>
      <c r="E1448" s="483">
        <v>23.88</v>
      </c>
      <c r="F1448" s="483">
        <v>94.8</v>
      </c>
    </row>
    <row r="1449" spans="1:6" ht="45" customHeight="1">
      <c r="A1449" s="480">
        <v>100323</v>
      </c>
      <c r="B1449" s="481" t="s">
        <v>4951</v>
      </c>
      <c r="C1449" s="482" t="s">
        <v>702</v>
      </c>
      <c r="D1449" s="483">
        <v>96.14</v>
      </c>
      <c r="E1449" s="483">
        <v>23.87</v>
      </c>
      <c r="F1449" s="483">
        <v>120.01</v>
      </c>
    </row>
    <row r="1450" spans="1:6" ht="30">
      <c r="A1450" s="480">
        <v>100324</v>
      </c>
      <c r="B1450" s="481" t="s">
        <v>4952</v>
      </c>
      <c r="C1450" s="482" t="s">
        <v>702</v>
      </c>
      <c r="D1450" s="483">
        <v>70.75</v>
      </c>
      <c r="E1450" s="483">
        <v>23.88</v>
      </c>
      <c r="F1450" s="483">
        <v>94.63</v>
      </c>
    </row>
    <row r="1451" spans="1:6" ht="45" customHeight="1">
      <c r="A1451" s="480">
        <v>100322</v>
      </c>
      <c r="B1451" s="481" t="s">
        <v>4950</v>
      </c>
      <c r="C1451" s="482" t="s">
        <v>702</v>
      </c>
      <c r="D1451" s="483">
        <v>67.2</v>
      </c>
      <c r="E1451" s="483">
        <v>23.88</v>
      </c>
      <c r="F1451" s="483">
        <v>91.08</v>
      </c>
    </row>
    <row r="1452" spans="1:6" ht="45" customHeight="1">
      <c r="A1452" s="480"/>
      <c r="B1452" s="481" t="s">
        <v>12160</v>
      </c>
      <c r="C1452" s="482"/>
      <c r="D1452" s="483"/>
      <c r="E1452" s="483"/>
      <c r="F1452" s="483"/>
    </row>
    <row r="1453" spans="1:6" ht="45" customHeight="1">
      <c r="A1453" s="480">
        <v>96617</v>
      </c>
      <c r="B1453" s="481" t="s">
        <v>1286</v>
      </c>
      <c r="C1453" s="482" t="s">
        <v>704</v>
      </c>
      <c r="D1453" s="483">
        <v>9.9700000000000006</v>
      </c>
      <c r="E1453" s="483">
        <v>5.76</v>
      </c>
      <c r="F1453" s="483">
        <v>15.73</v>
      </c>
    </row>
    <row r="1454" spans="1:6" ht="45" customHeight="1">
      <c r="A1454" s="480">
        <v>96619</v>
      </c>
      <c r="B1454" s="481" t="s">
        <v>1287</v>
      </c>
      <c r="C1454" s="482" t="s">
        <v>704</v>
      </c>
      <c r="D1454" s="483">
        <v>16.62</v>
      </c>
      <c r="E1454" s="483">
        <v>9.6</v>
      </c>
      <c r="F1454" s="483">
        <v>26.22</v>
      </c>
    </row>
    <row r="1455" spans="1:6" ht="45" customHeight="1">
      <c r="A1455" s="480">
        <v>95240</v>
      </c>
      <c r="B1455" s="481" t="s">
        <v>4954</v>
      </c>
      <c r="C1455" s="482" t="s">
        <v>704</v>
      </c>
      <c r="D1455" s="483">
        <v>9.77</v>
      </c>
      <c r="E1455" s="483">
        <v>5.24</v>
      </c>
      <c r="F1455" s="483">
        <v>15.01</v>
      </c>
    </row>
    <row r="1456" spans="1:6" ht="45" customHeight="1">
      <c r="A1456" s="480">
        <v>95241</v>
      </c>
      <c r="B1456" s="481" t="s">
        <v>4955</v>
      </c>
      <c r="C1456" s="482" t="s">
        <v>704</v>
      </c>
      <c r="D1456" s="483">
        <v>16.309999999999999</v>
      </c>
      <c r="E1456" s="483">
        <v>8.7100000000000009</v>
      </c>
      <c r="F1456" s="483">
        <v>25.02</v>
      </c>
    </row>
    <row r="1457" spans="1:6" ht="45" customHeight="1">
      <c r="A1457" s="480">
        <v>96616</v>
      </c>
      <c r="B1457" s="481" t="s">
        <v>1288</v>
      </c>
      <c r="C1457" s="482" t="s">
        <v>702</v>
      </c>
      <c r="D1457" s="483">
        <v>333.46</v>
      </c>
      <c r="E1457" s="483">
        <v>191.23</v>
      </c>
      <c r="F1457" s="483">
        <v>524.69000000000005</v>
      </c>
    </row>
    <row r="1458" spans="1:6" ht="45" customHeight="1">
      <c r="A1458" s="480">
        <v>96620</v>
      </c>
      <c r="B1458" s="481" t="s">
        <v>4953</v>
      </c>
      <c r="C1458" s="482" t="s">
        <v>702</v>
      </c>
      <c r="D1458" s="483">
        <v>326.95999999999998</v>
      </c>
      <c r="E1458" s="483">
        <v>173.87</v>
      </c>
      <c r="F1458" s="483">
        <v>500.83</v>
      </c>
    </row>
    <row r="1459" spans="1:6" ht="45" customHeight="1">
      <c r="A1459" s="480">
        <v>94962</v>
      </c>
      <c r="B1459" s="481" t="s">
        <v>12161</v>
      </c>
      <c r="C1459" s="482" t="s">
        <v>702</v>
      </c>
      <c r="D1459" s="483">
        <v>247.06</v>
      </c>
      <c r="E1459" s="483">
        <v>51.31</v>
      </c>
      <c r="F1459" s="483">
        <v>298.37</v>
      </c>
    </row>
    <row r="1460" spans="1:6" ht="45" customHeight="1">
      <c r="A1460" s="480">
        <v>94968</v>
      </c>
      <c r="B1460" s="481" t="s">
        <v>12162</v>
      </c>
      <c r="C1460" s="482" t="s">
        <v>702</v>
      </c>
      <c r="D1460" s="483">
        <v>248.89</v>
      </c>
      <c r="E1460" s="483">
        <v>46.11</v>
      </c>
      <c r="F1460" s="483">
        <v>295</v>
      </c>
    </row>
    <row r="1461" spans="1:6" ht="45" customHeight="1">
      <c r="A1461" s="480">
        <v>94974</v>
      </c>
      <c r="B1461" s="481" t="s">
        <v>12163</v>
      </c>
      <c r="C1461" s="482" t="s">
        <v>702</v>
      </c>
      <c r="D1461" s="483">
        <v>270.19</v>
      </c>
      <c r="E1461" s="483">
        <v>83.34</v>
      </c>
      <c r="F1461" s="483">
        <v>353.53</v>
      </c>
    </row>
    <row r="1462" spans="1:6" ht="45" customHeight="1">
      <c r="A1462" s="475">
        <v>102485</v>
      </c>
      <c r="B1462" s="479" t="s">
        <v>12164</v>
      </c>
      <c r="C1462" s="477" t="s">
        <v>702</v>
      </c>
      <c r="D1462" s="478">
        <v>351.32</v>
      </c>
      <c r="E1462" s="478">
        <v>83.55</v>
      </c>
      <c r="F1462" s="478">
        <v>434.87</v>
      </c>
    </row>
    <row r="1463" spans="1:6" ht="45" customHeight="1">
      <c r="A1463" s="480">
        <v>102473</v>
      </c>
      <c r="B1463" s="481" t="s">
        <v>12165</v>
      </c>
      <c r="C1463" s="482" t="s">
        <v>702</v>
      </c>
      <c r="D1463" s="483">
        <v>326.22000000000003</v>
      </c>
      <c r="E1463" s="483">
        <v>52.29</v>
      </c>
      <c r="F1463" s="483">
        <v>378.51</v>
      </c>
    </row>
    <row r="1464" spans="1:6" ht="45" customHeight="1">
      <c r="A1464" s="480">
        <v>102479</v>
      </c>
      <c r="B1464" s="481" t="s">
        <v>12166</v>
      </c>
      <c r="C1464" s="482" t="s">
        <v>702</v>
      </c>
      <c r="D1464" s="483">
        <v>328.45</v>
      </c>
      <c r="E1464" s="483">
        <v>46.85</v>
      </c>
      <c r="F1464" s="483">
        <v>375.3</v>
      </c>
    </row>
    <row r="1465" spans="1:6" ht="45" customHeight="1">
      <c r="A1465" s="480"/>
      <c r="B1465" s="481" t="s">
        <v>1289</v>
      </c>
      <c r="C1465" s="482"/>
      <c r="D1465" s="483"/>
      <c r="E1465" s="483"/>
      <c r="F1465" s="483"/>
    </row>
    <row r="1466" spans="1:6" ht="45" customHeight="1">
      <c r="A1466" s="480"/>
      <c r="B1466" s="481" t="s">
        <v>12167</v>
      </c>
      <c r="C1466" s="482"/>
      <c r="D1466" s="483"/>
      <c r="E1466" s="483"/>
      <c r="F1466" s="483"/>
    </row>
    <row r="1467" spans="1:6" ht="45" customHeight="1">
      <c r="A1467" s="480"/>
      <c r="B1467" s="481" t="s">
        <v>1290</v>
      </c>
      <c r="C1467" s="482"/>
      <c r="D1467" s="483"/>
      <c r="E1467" s="483"/>
      <c r="F1467" s="483"/>
    </row>
    <row r="1468" spans="1:6" ht="45" customHeight="1">
      <c r="A1468" s="475"/>
      <c r="B1468" s="479" t="s">
        <v>12168</v>
      </c>
      <c r="C1468" s="477"/>
      <c r="D1468" s="478"/>
      <c r="E1468" s="478"/>
      <c r="F1468" s="478"/>
    </row>
    <row r="1469" spans="1:6" ht="45" customHeight="1">
      <c r="A1469" s="480">
        <v>101964</v>
      </c>
      <c r="B1469" s="481" t="s">
        <v>4967</v>
      </c>
      <c r="C1469" s="482" t="s">
        <v>704</v>
      </c>
      <c r="D1469" s="483">
        <v>141.41</v>
      </c>
      <c r="E1469" s="483">
        <v>23.43</v>
      </c>
      <c r="F1469" s="483">
        <v>164.84</v>
      </c>
    </row>
    <row r="1470" spans="1:6" ht="45" customHeight="1">
      <c r="A1470" s="480">
        <v>101963</v>
      </c>
      <c r="B1470" s="481" t="s">
        <v>4966</v>
      </c>
      <c r="C1470" s="482" t="s">
        <v>704</v>
      </c>
      <c r="D1470" s="483">
        <v>150.18</v>
      </c>
      <c r="E1470" s="483">
        <v>24.97</v>
      </c>
      <c r="F1470" s="483">
        <v>175.15</v>
      </c>
    </row>
    <row r="1471" spans="1:6" ht="45" customHeight="1">
      <c r="A1471" s="480"/>
      <c r="B1471" s="481" t="s">
        <v>12169</v>
      </c>
      <c r="C1471" s="482"/>
      <c r="D1471" s="483"/>
      <c r="E1471" s="483"/>
      <c r="F1471" s="483"/>
    </row>
    <row r="1472" spans="1:6" ht="45" customHeight="1">
      <c r="A1472" s="480">
        <v>97101</v>
      </c>
      <c r="B1472" s="481" t="s">
        <v>12170</v>
      </c>
      <c r="C1472" s="482" t="s">
        <v>704</v>
      </c>
      <c r="D1472" s="483">
        <v>148.5</v>
      </c>
      <c r="E1472" s="483">
        <v>16.059999999999999</v>
      </c>
      <c r="F1472" s="483">
        <v>164.56</v>
      </c>
    </row>
    <row r="1473" spans="1:6" ht="45" customHeight="1">
      <c r="A1473" s="480">
        <v>97102</v>
      </c>
      <c r="B1473" s="481" t="s">
        <v>12171</v>
      </c>
      <c r="C1473" s="482" t="s">
        <v>704</v>
      </c>
      <c r="D1473" s="483">
        <v>186.04</v>
      </c>
      <c r="E1473" s="483">
        <v>18.18</v>
      </c>
      <c r="F1473" s="483">
        <v>204.22</v>
      </c>
    </row>
    <row r="1474" spans="1:6" ht="45" customHeight="1">
      <c r="A1474" s="480">
        <v>97103</v>
      </c>
      <c r="B1474" s="481" t="s">
        <v>12172</v>
      </c>
      <c r="C1474" s="482" t="s">
        <v>704</v>
      </c>
      <c r="D1474" s="483">
        <v>218.02</v>
      </c>
      <c r="E1474" s="483">
        <v>20.239999999999998</v>
      </c>
      <c r="F1474" s="483">
        <v>238.26</v>
      </c>
    </row>
    <row r="1475" spans="1:6" ht="45" customHeight="1">
      <c r="A1475" s="480">
        <v>103072</v>
      </c>
      <c r="B1475" s="481" t="s">
        <v>12173</v>
      </c>
      <c r="C1475" s="482" t="s">
        <v>704</v>
      </c>
      <c r="D1475" s="483">
        <v>260.39</v>
      </c>
      <c r="E1475" s="483">
        <v>22.36</v>
      </c>
      <c r="F1475" s="483">
        <v>282.75</v>
      </c>
    </row>
    <row r="1476" spans="1:6" ht="45" customHeight="1">
      <c r="A1476" s="480">
        <v>103073</v>
      </c>
      <c r="B1476" s="481" t="s">
        <v>12174</v>
      </c>
      <c r="C1476" s="482" t="s">
        <v>704</v>
      </c>
      <c r="D1476" s="483">
        <v>326.94</v>
      </c>
      <c r="E1476" s="483">
        <v>24.71</v>
      </c>
      <c r="F1476" s="483">
        <v>351.65</v>
      </c>
    </row>
    <row r="1477" spans="1:6" ht="45" customHeight="1">
      <c r="A1477" s="480">
        <v>103076</v>
      </c>
      <c r="B1477" s="481" t="s">
        <v>12175</v>
      </c>
      <c r="C1477" s="482" t="s">
        <v>704</v>
      </c>
      <c r="D1477" s="483">
        <v>133.22999999999999</v>
      </c>
      <c r="E1477" s="483">
        <v>14.18</v>
      </c>
      <c r="F1477" s="483">
        <v>147.41</v>
      </c>
    </row>
    <row r="1478" spans="1:6" ht="45" customHeight="1">
      <c r="A1478" s="480">
        <v>103077</v>
      </c>
      <c r="B1478" s="481" t="s">
        <v>12176</v>
      </c>
      <c r="C1478" s="482" t="s">
        <v>704</v>
      </c>
      <c r="D1478" s="483">
        <v>170.77</v>
      </c>
      <c r="E1478" s="483">
        <v>16.309999999999999</v>
      </c>
      <c r="F1478" s="483">
        <v>187.08</v>
      </c>
    </row>
    <row r="1479" spans="1:6" ht="45" customHeight="1">
      <c r="A1479" s="480">
        <v>103078</v>
      </c>
      <c r="B1479" s="481" t="s">
        <v>12177</v>
      </c>
      <c r="C1479" s="482" t="s">
        <v>704</v>
      </c>
      <c r="D1479" s="483">
        <v>202.76</v>
      </c>
      <c r="E1479" s="483">
        <v>18.36</v>
      </c>
      <c r="F1479" s="483">
        <v>221.12</v>
      </c>
    </row>
    <row r="1480" spans="1:6" ht="45" customHeight="1">
      <c r="A1480" s="480">
        <v>103079</v>
      </c>
      <c r="B1480" s="481" t="s">
        <v>12178</v>
      </c>
      <c r="C1480" s="482" t="s">
        <v>704</v>
      </c>
      <c r="D1480" s="483">
        <v>245.13</v>
      </c>
      <c r="E1480" s="483">
        <v>20.48</v>
      </c>
      <c r="F1480" s="483">
        <v>265.61</v>
      </c>
    </row>
    <row r="1481" spans="1:6" ht="45" customHeight="1">
      <c r="A1481" s="480">
        <v>103080</v>
      </c>
      <c r="B1481" s="481" t="s">
        <v>12179</v>
      </c>
      <c r="C1481" s="482" t="s">
        <v>704</v>
      </c>
      <c r="D1481" s="483">
        <v>311.68</v>
      </c>
      <c r="E1481" s="483">
        <v>22.82</v>
      </c>
      <c r="F1481" s="483">
        <v>334.5</v>
      </c>
    </row>
    <row r="1482" spans="1:6" ht="30">
      <c r="A1482" s="480">
        <v>97097</v>
      </c>
      <c r="B1482" s="481" t="s">
        <v>12180</v>
      </c>
      <c r="C1482" s="482" t="s">
        <v>704</v>
      </c>
      <c r="D1482" s="483">
        <v>30.98</v>
      </c>
      <c r="E1482" s="483">
        <v>1.64</v>
      </c>
      <c r="F1482" s="483">
        <v>32.619999999999997</v>
      </c>
    </row>
    <row r="1483" spans="1:6" ht="30" customHeight="1">
      <c r="A1483" s="480"/>
      <c r="B1483" s="481" t="s">
        <v>12181</v>
      </c>
      <c r="C1483" s="482"/>
      <c r="D1483" s="483"/>
      <c r="E1483" s="483"/>
      <c r="F1483" s="483"/>
    </row>
    <row r="1484" spans="1:6" ht="30" customHeight="1">
      <c r="A1484" s="480"/>
      <c r="B1484" s="481" t="s">
        <v>12182</v>
      </c>
      <c r="C1484" s="482"/>
      <c r="D1484" s="483"/>
      <c r="E1484" s="483"/>
      <c r="F1484" s="483"/>
    </row>
    <row r="1485" spans="1:6">
      <c r="A1485" s="480"/>
      <c r="B1485" s="481" t="s">
        <v>1291</v>
      </c>
      <c r="C1485" s="482"/>
      <c r="D1485" s="483"/>
      <c r="E1485" s="483"/>
      <c r="F1485" s="483"/>
    </row>
    <row r="1486" spans="1:6" ht="30" customHeight="1">
      <c r="A1486" s="480"/>
      <c r="B1486" s="481" t="s">
        <v>12183</v>
      </c>
      <c r="C1486" s="482"/>
      <c r="D1486" s="483"/>
      <c r="E1486" s="483"/>
      <c r="F1486" s="483"/>
    </row>
    <row r="1487" spans="1:6">
      <c r="A1487" s="475">
        <v>93182</v>
      </c>
      <c r="B1487" s="479" t="s">
        <v>1292</v>
      </c>
      <c r="C1487" s="477" t="s">
        <v>727</v>
      </c>
      <c r="D1487" s="478">
        <v>44.28</v>
      </c>
      <c r="E1487" s="478">
        <v>8.08</v>
      </c>
      <c r="F1487" s="478">
        <v>52.36</v>
      </c>
    </row>
    <row r="1488" spans="1:6" ht="30" customHeight="1">
      <c r="A1488" s="480">
        <v>93183</v>
      </c>
      <c r="B1488" s="481" t="s">
        <v>1293</v>
      </c>
      <c r="C1488" s="482" t="s">
        <v>727</v>
      </c>
      <c r="D1488" s="483">
        <v>58.09</v>
      </c>
      <c r="E1488" s="483">
        <v>8.94</v>
      </c>
      <c r="F1488" s="483">
        <v>67.03</v>
      </c>
    </row>
    <row r="1489" spans="1:6" ht="30" customHeight="1">
      <c r="A1489" s="480">
        <v>93184</v>
      </c>
      <c r="B1489" s="481" t="s">
        <v>1294</v>
      </c>
      <c r="C1489" s="482" t="s">
        <v>727</v>
      </c>
      <c r="D1489" s="483">
        <v>31.58</v>
      </c>
      <c r="E1489" s="483">
        <v>7.04</v>
      </c>
      <c r="F1489" s="483">
        <v>38.619999999999997</v>
      </c>
    </row>
    <row r="1490" spans="1:6" ht="30" customHeight="1">
      <c r="A1490" s="480">
        <v>93185</v>
      </c>
      <c r="B1490" s="481" t="s">
        <v>1295</v>
      </c>
      <c r="C1490" s="482" t="s">
        <v>727</v>
      </c>
      <c r="D1490" s="483">
        <v>57.45</v>
      </c>
      <c r="E1490" s="483">
        <v>8.58</v>
      </c>
      <c r="F1490" s="483">
        <v>66.03</v>
      </c>
    </row>
    <row r="1491" spans="1:6">
      <c r="A1491" s="480">
        <v>93186</v>
      </c>
      <c r="B1491" s="481" t="s">
        <v>1296</v>
      </c>
      <c r="C1491" s="482" t="s">
        <v>727</v>
      </c>
      <c r="D1491" s="483">
        <v>80.38</v>
      </c>
      <c r="E1491" s="483">
        <v>18.68</v>
      </c>
      <c r="F1491" s="483">
        <v>99.06</v>
      </c>
    </row>
    <row r="1492" spans="1:6" ht="45" customHeight="1">
      <c r="A1492" s="480">
        <v>93187</v>
      </c>
      <c r="B1492" s="481" t="s">
        <v>1297</v>
      </c>
      <c r="C1492" s="482" t="s">
        <v>727</v>
      </c>
      <c r="D1492" s="483">
        <v>94.01</v>
      </c>
      <c r="E1492" s="483">
        <v>19.61</v>
      </c>
      <c r="F1492" s="483">
        <v>113.62</v>
      </c>
    </row>
    <row r="1493" spans="1:6" ht="45" customHeight="1">
      <c r="A1493" s="480">
        <v>93188</v>
      </c>
      <c r="B1493" s="481" t="s">
        <v>1298</v>
      </c>
      <c r="C1493" s="482" t="s">
        <v>727</v>
      </c>
      <c r="D1493" s="483">
        <v>72.150000000000006</v>
      </c>
      <c r="E1493" s="483">
        <v>17.59</v>
      </c>
      <c r="F1493" s="483">
        <v>89.74</v>
      </c>
    </row>
    <row r="1494" spans="1:6" ht="45" customHeight="1">
      <c r="A1494" s="480">
        <v>93189</v>
      </c>
      <c r="B1494" s="481" t="s">
        <v>1299</v>
      </c>
      <c r="C1494" s="482" t="s">
        <v>727</v>
      </c>
      <c r="D1494" s="483">
        <v>94.79</v>
      </c>
      <c r="E1494" s="483">
        <v>19.36</v>
      </c>
      <c r="F1494" s="483">
        <v>114.15</v>
      </c>
    </row>
    <row r="1495" spans="1:6" ht="30">
      <c r="A1495" s="480">
        <v>93190</v>
      </c>
      <c r="B1495" s="481" t="s">
        <v>1300</v>
      </c>
      <c r="C1495" s="482" t="s">
        <v>727</v>
      </c>
      <c r="D1495" s="483">
        <v>32.5</v>
      </c>
      <c r="E1495" s="483">
        <v>8.1300000000000008</v>
      </c>
      <c r="F1495" s="483">
        <v>40.630000000000003</v>
      </c>
    </row>
    <row r="1496" spans="1:6" ht="30">
      <c r="A1496" s="475">
        <v>93191</v>
      </c>
      <c r="B1496" s="479" t="s">
        <v>1301</v>
      </c>
      <c r="C1496" s="477" t="s">
        <v>727</v>
      </c>
      <c r="D1496" s="478">
        <v>35.44</v>
      </c>
      <c r="E1496" s="478">
        <v>7.67</v>
      </c>
      <c r="F1496" s="478">
        <v>43.11</v>
      </c>
    </row>
    <row r="1497" spans="1:6" ht="30" customHeight="1">
      <c r="A1497" s="480">
        <v>93192</v>
      </c>
      <c r="B1497" s="481" t="s">
        <v>1302</v>
      </c>
      <c r="C1497" s="482" t="s">
        <v>727</v>
      </c>
      <c r="D1497" s="483">
        <v>34.94</v>
      </c>
      <c r="E1497" s="483">
        <v>8.4600000000000009</v>
      </c>
      <c r="F1497" s="483">
        <v>43.4</v>
      </c>
    </row>
    <row r="1498" spans="1:6" ht="30" customHeight="1">
      <c r="A1498" s="480">
        <v>93193</v>
      </c>
      <c r="B1498" s="481" t="s">
        <v>1303</v>
      </c>
      <c r="C1498" s="482" t="s">
        <v>727</v>
      </c>
      <c r="D1498" s="483">
        <v>36.4</v>
      </c>
      <c r="E1498" s="483">
        <v>7.41</v>
      </c>
      <c r="F1498" s="483">
        <v>43.81</v>
      </c>
    </row>
    <row r="1499" spans="1:6" ht="15" customHeight="1">
      <c r="A1499" s="480">
        <v>93194</v>
      </c>
      <c r="B1499" s="481" t="s">
        <v>1304</v>
      </c>
      <c r="C1499" s="482" t="s">
        <v>727</v>
      </c>
      <c r="D1499" s="483">
        <v>43.2</v>
      </c>
      <c r="E1499" s="483">
        <v>7.95</v>
      </c>
      <c r="F1499" s="483">
        <v>51.15</v>
      </c>
    </row>
    <row r="1500" spans="1:6" ht="30" customHeight="1">
      <c r="A1500" s="475">
        <v>93195</v>
      </c>
      <c r="B1500" s="476" t="s">
        <v>1305</v>
      </c>
      <c r="C1500" s="477" t="s">
        <v>727</v>
      </c>
      <c r="D1500" s="478">
        <v>53.71</v>
      </c>
      <c r="E1500" s="478">
        <v>8.91</v>
      </c>
      <c r="F1500" s="478">
        <v>62.62</v>
      </c>
    </row>
    <row r="1501" spans="1:6" ht="30">
      <c r="A1501" s="475">
        <v>93196</v>
      </c>
      <c r="B1501" s="479" t="s">
        <v>1306</v>
      </c>
      <c r="C1501" s="477" t="s">
        <v>727</v>
      </c>
      <c r="D1501" s="478">
        <v>78.430000000000007</v>
      </c>
      <c r="E1501" s="478">
        <v>18.68</v>
      </c>
      <c r="F1501" s="478">
        <v>97.11</v>
      </c>
    </row>
    <row r="1502" spans="1:6" ht="15" customHeight="1">
      <c r="A1502" s="480">
        <v>93197</v>
      </c>
      <c r="B1502" s="481" t="s">
        <v>1307</v>
      </c>
      <c r="C1502" s="482" t="s">
        <v>727</v>
      </c>
      <c r="D1502" s="483">
        <v>89.13</v>
      </c>
      <c r="E1502" s="483">
        <v>19.66</v>
      </c>
      <c r="F1502" s="483">
        <v>108.79</v>
      </c>
    </row>
    <row r="1503" spans="1:6" ht="30" customHeight="1">
      <c r="A1503" s="480">
        <v>93198</v>
      </c>
      <c r="B1503" s="481" t="s">
        <v>1308</v>
      </c>
      <c r="C1503" s="482" t="s">
        <v>727</v>
      </c>
      <c r="D1503" s="483">
        <v>26.19</v>
      </c>
      <c r="E1503" s="483">
        <v>8.14</v>
      </c>
      <c r="F1503" s="483">
        <v>34.33</v>
      </c>
    </row>
    <row r="1504" spans="1:6" ht="15" customHeight="1">
      <c r="A1504" s="480">
        <v>93199</v>
      </c>
      <c r="B1504" s="481" t="s">
        <v>1309</v>
      </c>
      <c r="C1504" s="482" t="s">
        <v>727</v>
      </c>
      <c r="D1504" s="483">
        <v>26.03</v>
      </c>
      <c r="E1504" s="483">
        <v>7.73</v>
      </c>
      <c r="F1504" s="483">
        <v>33.76</v>
      </c>
    </row>
    <row r="1505" spans="1:6">
      <c r="A1505" s="480">
        <v>93204</v>
      </c>
      <c r="B1505" s="481" t="s">
        <v>1310</v>
      </c>
      <c r="C1505" s="482" t="s">
        <v>727</v>
      </c>
      <c r="D1505" s="483">
        <v>54.23</v>
      </c>
      <c r="E1505" s="483">
        <v>14.7</v>
      </c>
      <c r="F1505" s="483">
        <v>68.930000000000007</v>
      </c>
    </row>
    <row r="1506" spans="1:6" ht="30">
      <c r="A1506" s="480">
        <v>93205</v>
      </c>
      <c r="B1506" s="481" t="s">
        <v>1311</v>
      </c>
      <c r="C1506" s="482" t="s">
        <v>727</v>
      </c>
      <c r="D1506" s="483">
        <v>26.53</v>
      </c>
      <c r="E1506" s="483">
        <v>7.49</v>
      </c>
      <c r="F1506" s="483">
        <v>34.020000000000003</v>
      </c>
    </row>
    <row r="1507" spans="1:6" ht="15" customHeight="1">
      <c r="A1507" s="480"/>
      <c r="B1507" s="481" t="s">
        <v>12184</v>
      </c>
      <c r="C1507" s="482"/>
      <c r="D1507" s="483"/>
      <c r="E1507" s="483"/>
      <c r="F1507" s="483"/>
    </row>
    <row r="1508" spans="1:6" ht="30" customHeight="1">
      <c r="A1508" s="480"/>
      <c r="B1508" s="481" t="s">
        <v>1312</v>
      </c>
      <c r="C1508" s="482"/>
      <c r="D1508" s="483"/>
      <c r="E1508" s="483"/>
      <c r="F1508" s="483"/>
    </row>
    <row r="1509" spans="1:6" ht="30" customHeight="1">
      <c r="A1509" s="475"/>
      <c r="B1509" s="479" t="s">
        <v>1313</v>
      </c>
      <c r="C1509" s="477"/>
      <c r="D1509" s="478"/>
      <c r="E1509" s="478"/>
      <c r="F1509" s="478"/>
    </row>
    <row r="1510" spans="1:6" ht="30" customHeight="1">
      <c r="A1510" s="480">
        <v>100766</v>
      </c>
      <c r="B1510" s="481" t="s">
        <v>12185</v>
      </c>
      <c r="C1510" s="482" t="s">
        <v>1110</v>
      </c>
      <c r="D1510" s="483">
        <v>20.83</v>
      </c>
      <c r="E1510" s="483">
        <v>0.8</v>
      </c>
      <c r="F1510" s="483">
        <v>21.63</v>
      </c>
    </row>
    <row r="1511" spans="1:6" ht="30" customHeight="1">
      <c r="A1511" s="480">
        <v>100765</v>
      </c>
      <c r="B1511" s="481" t="s">
        <v>4970</v>
      </c>
      <c r="C1511" s="482" t="s">
        <v>1110</v>
      </c>
      <c r="D1511" s="483">
        <v>20.86</v>
      </c>
      <c r="E1511" s="483">
        <v>0.45</v>
      </c>
      <c r="F1511" s="483">
        <v>21.31</v>
      </c>
    </row>
    <row r="1512" spans="1:6" ht="30" customHeight="1">
      <c r="A1512" s="480">
        <v>100763</v>
      </c>
      <c r="B1512" s="481" t="s">
        <v>4968</v>
      </c>
      <c r="C1512" s="482" t="s">
        <v>1110</v>
      </c>
      <c r="D1512" s="483">
        <v>20.440000000000001</v>
      </c>
      <c r="E1512" s="483">
        <v>1</v>
      </c>
      <c r="F1512" s="483">
        <v>21.44</v>
      </c>
    </row>
    <row r="1513" spans="1:6" ht="30" customHeight="1">
      <c r="A1513" s="480">
        <v>100764</v>
      </c>
      <c r="B1513" s="481" t="s">
        <v>4969</v>
      </c>
      <c r="C1513" s="482" t="s">
        <v>1110</v>
      </c>
      <c r="D1513" s="483">
        <v>20.28</v>
      </c>
      <c r="E1513" s="483">
        <v>1.07</v>
      </c>
      <c r="F1513" s="483">
        <v>21.35</v>
      </c>
    </row>
    <row r="1514" spans="1:6" ht="45">
      <c r="A1514" s="480">
        <v>100771</v>
      </c>
      <c r="B1514" s="481" t="s">
        <v>4973</v>
      </c>
      <c r="C1514" s="482" t="s">
        <v>1110</v>
      </c>
      <c r="D1514" s="483">
        <v>27.76</v>
      </c>
      <c r="E1514" s="483">
        <v>5.92</v>
      </c>
      <c r="F1514" s="483">
        <v>33.68</v>
      </c>
    </row>
    <row r="1515" spans="1:6" ht="30" customHeight="1">
      <c r="A1515" s="480">
        <v>100769</v>
      </c>
      <c r="B1515" s="481" t="s">
        <v>4972</v>
      </c>
      <c r="C1515" s="482" t="s">
        <v>1110</v>
      </c>
      <c r="D1515" s="483">
        <v>22.82</v>
      </c>
      <c r="E1515" s="483">
        <v>3.05</v>
      </c>
      <c r="F1515" s="483">
        <v>25.87</v>
      </c>
    </row>
    <row r="1516" spans="1:6" ht="30" customHeight="1">
      <c r="A1516" s="480">
        <v>100767</v>
      </c>
      <c r="B1516" s="481" t="s">
        <v>4971</v>
      </c>
      <c r="C1516" s="482" t="s">
        <v>1110</v>
      </c>
      <c r="D1516" s="483">
        <v>17.690000000000001</v>
      </c>
      <c r="E1516" s="483">
        <v>2.86</v>
      </c>
      <c r="F1516" s="483">
        <v>20.55</v>
      </c>
    </row>
    <row r="1517" spans="1:6" ht="30" customHeight="1">
      <c r="A1517" s="480">
        <v>100772</v>
      </c>
      <c r="B1517" s="481" t="s">
        <v>12186</v>
      </c>
      <c r="C1517" s="482" t="s">
        <v>1110</v>
      </c>
      <c r="D1517" s="483">
        <v>18.45</v>
      </c>
      <c r="E1517" s="483">
        <v>2.67</v>
      </c>
      <c r="F1517" s="483">
        <v>21.12</v>
      </c>
    </row>
    <row r="1518" spans="1:6" ht="30" customHeight="1">
      <c r="A1518" s="480">
        <v>100770</v>
      </c>
      <c r="B1518" s="481" t="s">
        <v>12187</v>
      </c>
      <c r="C1518" s="482" t="s">
        <v>1110</v>
      </c>
      <c r="D1518" s="483">
        <v>22.22</v>
      </c>
      <c r="E1518" s="483">
        <v>3.14</v>
      </c>
      <c r="F1518" s="483">
        <v>25.36</v>
      </c>
    </row>
    <row r="1519" spans="1:6" ht="45">
      <c r="A1519" s="475">
        <v>100768</v>
      </c>
      <c r="B1519" s="479" t="s">
        <v>12188</v>
      </c>
      <c r="C1519" s="477" t="s">
        <v>1110</v>
      </c>
      <c r="D1519" s="478">
        <v>20.81</v>
      </c>
      <c r="E1519" s="478">
        <v>5.43</v>
      </c>
      <c r="F1519" s="478">
        <v>26.24</v>
      </c>
    </row>
    <row r="1520" spans="1:6">
      <c r="A1520" s="475"/>
      <c r="B1520" s="476" t="s">
        <v>1314</v>
      </c>
      <c r="C1520" s="477"/>
      <c r="D1520" s="478"/>
      <c r="E1520" s="478"/>
      <c r="F1520" s="478"/>
    </row>
    <row r="1521" spans="1:6" ht="30" customHeight="1">
      <c r="A1521" s="475"/>
      <c r="B1521" s="479" t="s">
        <v>1315</v>
      </c>
      <c r="C1521" s="477"/>
      <c r="D1521" s="478"/>
      <c r="E1521" s="478"/>
      <c r="F1521" s="478"/>
    </row>
    <row r="1522" spans="1:6" ht="30" customHeight="1">
      <c r="A1522" s="480">
        <v>97621</v>
      </c>
      <c r="B1522" s="481" t="s">
        <v>1316</v>
      </c>
      <c r="C1522" s="482" t="s">
        <v>702</v>
      </c>
      <c r="D1522" s="483">
        <v>34.119999999999997</v>
      </c>
      <c r="E1522" s="483">
        <v>71.94</v>
      </c>
      <c r="F1522" s="483">
        <v>106.06</v>
      </c>
    </row>
    <row r="1523" spans="1:6" ht="30" customHeight="1">
      <c r="A1523" s="480">
        <v>97622</v>
      </c>
      <c r="B1523" s="481" t="s">
        <v>1317</v>
      </c>
      <c r="C1523" s="482" t="s">
        <v>702</v>
      </c>
      <c r="D1523" s="483">
        <v>16.61</v>
      </c>
      <c r="E1523" s="483">
        <v>35.08</v>
      </c>
      <c r="F1523" s="483">
        <v>51.69</v>
      </c>
    </row>
    <row r="1524" spans="1:6" ht="30" customHeight="1">
      <c r="A1524" s="475">
        <v>97623</v>
      </c>
      <c r="B1524" s="479" t="s">
        <v>1318</v>
      </c>
      <c r="C1524" s="477" t="s">
        <v>702</v>
      </c>
      <c r="D1524" s="478">
        <v>50.95</v>
      </c>
      <c r="E1524" s="478">
        <v>107.41</v>
      </c>
      <c r="F1524" s="478">
        <v>158.36000000000001</v>
      </c>
    </row>
    <row r="1525" spans="1:6" ht="45" customHeight="1">
      <c r="A1525" s="480">
        <v>97624</v>
      </c>
      <c r="B1525" s="481" t="s">
        <v>1319</v>
      </c>
      <c r="C1525" s="482" t="s">
        <v>702</v>
      </c>
      <c r="D1525" s="483">
        <v>31.26</v>
      </c>
      <c r="E1525" s="483">
        <v>65.930000000000007</v>
      </c>
      <c r="F1525" s="483">
        <v>97.19</v>
      </c>
    </row>
    <row r="1526" spans="1:6" ht="45" customHeight="1">
      <c r="A1526" s="480">
        <v>97625</v>
      </c>
      <c r="B1526" s="481" t="s">
        <v>1320</v>
      </c>
      <c r="C1526" s="482" t="s">
        <v>702</v>
      </c>
      <c r="D1526" s="483">
        <v>40.380000000000003</v>
      </c>
      <c r="E1526" s="483">
        <v>6.81</v>
      </c>
      <c r="F1526" s="483">
        <v>47.19</v>
      </c>
    </row>
    <row r="1527" spans="1:6" ht="45" customHeight="1">
      <c r="A1527" s="480"/>
      <c r="B1527" s="481" t="s">
        <v>1321</v>
      </c>
      <c r="C1527" s="482"/>
      <c r="D1527" s="483"/>
      <c r="E1527" s="483"/>
      <c r="F1527" s="483"/>
    </row>
    <row r="1528" spans="1:6" ht="45" customHeight="1">
      <c r="A1528" s="480">
        <v>101159</v>
      </c>
      <c r="B1528" s="481" t="s">
        <v>4974</v>
      </c>
      <c r="C1528" s="482" t="s">
        <v>704</v>
      </c>
      <c r="D1528" s="483">
        <v>78.62</v>
      </c>
      <c r="E1528" s="483">
        <v>51</v>
      </c>
      <c r="F1528" s="483">
        <v>129.62</v>
      </c>
    </row>
    <row r="1529" spans="1:6" ht="30" customHeight="1">
      <c r="A1529" s="480"/>
      <c r="B1529" s="481" t="s">
        <v>12189</v>
      </c>
      <c r="C1529" s="482"/>
      <c r="D1529" s="483"/>
      <c r="E1529" s="483"/>
      <c r="F1529" s="483"/>
    </row>
    <row r="1530" spans="1:6" ht="30" customHeight="1">
      <c r="A1530" s="480">
        <v>89312</v>
      </c>
      <c r="B1530" s="481" t="s">
        <v>1323</v>
      </c>
      <c r="C1530" s="482" t="s">
        <v>704</v>
      </c>
      <c r="D1530" s="483">
        <v>61.59</v>
      </c>
      <c r="E1530" s="483">
        <v>33.24</v>
      </c>
      <c r="F1530" s="483">
        <v>94.83</v>
      </c>
    </row>
    <row r="1531" spans="1:6" ht="30" customHeight="1">
      <c r="A1531" s="475">
        <v>103330</v>
      </c>
      <c r="B1531" s="479" t="s">
        <v>12190</v>
      </c>
      <c r="C1531" s="477" t="s">
        <v>704</v>
      </c>
      <c r="D1531" s="478">
        <v>47.31</v>
      </c>
      <c r="E1531" s="478">
        <v>31.1</v>
      </c>
      <c r="F1531" s="478">
        <v>78.41</v>
      </c>
    </row>
    <row r="1532" spans="1:6" ht="30" customHeight="1">
      <c r="A1532" s="480">
        <v>103331</v>
      </c>
      <c r="B1532" s="481" t="s">
        <v>12191</v>
      </c>
      <c r="C1532" s="482" t="s">
        <v>704</v>
      </c>
      <c r="D1532" s="483">
        <v>47.69</v>
      </c>
      <c r="E1532" s="483">
        <v>31.94</v>
      </c>
      <c r="F1532" s="483">
        <v>79.63</v>
      </c>
    </row>
    <row r="1533" spans="1:6" ht="30" customHeight="1">
      <c r="A1533" s="480">
        <v>103334</v>
      </c>
      <c r="B1533" s="481" t="s">
        <v>12192</v>
      </c>
      <c r="C1533" s="482" t="s">
        <v>704</v>
      </c>
      <c r="D1533" s="483">
        <v>74.849999999999994</v>
      </c>
      <c r="E1533" s="483">
        <v>60.09</v>
      </c>
      <c r="F1533" s="483">
        <v>134.94</v>
      </c>
    </row>
    <row r="1534" spans="1:6" ht="30" customHeight="1">
      <c r="A1534" s="480">
        <v>103335</v>
      </c>
      <c r="B1534" s="481" t="s">
        <v>12193</v>
      </c>
      <c r="C1534" s="482" t="s">
        <v>704</v>
      </c>
      <c r="D1534" s="483">
        <v>75.569999999999993</v>
      </c>
      <c r="E1534" s="483">
        <v>61.65</v>
      </c>
      <c r="F1534" s="483">
        <v>137.22</v>
      </c>
    </row>
    <row r="1535" spans="1:6" ht="15" customHeight="1">
      <c r="A1535" s="480">
        <v>103332</v>
      </c>
      <c r="B1535" s="481" t="s">
        <v>12194</v>
      </c>
      <c r="C1535" s="482" t="s">
        <v>704</v>
      </c>
      <c r="D1535" s="483">
        <v>54.5</v>
      </c>
      <c r="E1535" s="483">
        <v>56.57</v>
      </c>
      <c r="F1535" s="483">
        <v>111.07</v>
      </c>
    </row>
    <row r="1536" spans="1:6" ht="15" customHeight="1">
      <c r="A1536" s="480">
        <v>103333</v>
      </c>
      <c r="B1536" s="481" t="s">
        <v>12195</v>
      </c>
      <c r="C1536" s="482" t="s">
        <v>704</v>
      </c>
      <c r="D1536" s="483">
        <v>54.91</v>
      </c>
      <c r="E1536" s="483">
        <v>57.47</v>
      </c>
      <c r="F1536" s="483">
        <v>112.38</v>
      </c>
    </row>
    <row r="1537" spans="1:6" ht="15" customHeight="1">
      <c r="A1537" s="480">
        <v>103328</v>
      </c>
      <c r="B1537" s="481" t="s">
        <v>12196</v>
      </c>
      <c r="C1537" s="482" t="s">
        <v>704</v>
      </c>
      <c r="D1537" s="483">
        <v>43.13</v>
      </c>
      <c r="E1537" s="483">
        <v>41.47</v>
      </c>
      <c r="F1537" s="483">
        <v>84.6</v>
      </c>
    </row>
    <row r="1538" spans="1:6" ht="30">
      <c r="A1538" s="480">
        <v>103329</v>
      </c>
      <c r="B1538" s="481" t="s">
        <v>12197</v>
      </c>
      <c r="C1538" s="482" t="s">
        <v>704</v>
      </c>
      <c r="D1538" s="483">
        <v>43.49</v>
      </c>
      <c r="E1538" s="483">
        <v>42.24</v>
      </c>
      <c r="F1538" s="483">
        <v>85.73</v>
      </c>
    </row>
    <row r="1539" spans="1:6" ht="45">
      <c r="A1539" s="480">
        <v>103356</v>
      </c>
      <c r="B1539" s="481" t="s">
        <v>12198</v>
      </c>
      <c r="C1539" s="482" t="s">
        <v>704</v>
      </c>
      <c r="D1539" s="483">
        <v>32.72</v>
      </c>
      <c r="E1539" s="483">
        <v>20.05</v>
      </c>
      <c r="F1539" s="483">
        <v>52.77</v>
      </c>
    </row>
    <row r="1540" spans="1:6" ht="15" customHeight="1">
      <c r="A1540" s="480">
        <v>103357</v>
      </c>
      <c r="B1540" s="481" t="s">
        <v>12199</v>
      </c>
      <c r="C1540" s="482" t="s">
        <v>704</v>
      </c>
      <c r="D1540" s="483">
        <v>33.020000000000003</v>
      </c>
      <c r="E1540" s="483">
        <v>20.71</v>
      </c>
      <c r="F1540" s="483">
        <v>53.73</v>
      </c>
    </row>
    <row r="1541" spans="1:6" ht="30" customHeight="1">
      <c r="A1541" s="475">
        <v>103350</v>
      </c>
      <c r="B1541" s="479" t="s">
        <v>12200</v>
      </c>
      <c r="C1541" s="477" t="s">
        <v>704</v>
      </c>
      <c r="D1541" s="478">
        <v>89.4</v>
      </c>
      <c r="E1541" s="478">
        <v>77.819999999999993</v>
      </c>
      <c r="F1541" s="478">
        <v>167.22</v>
      </c>
    </row>
    <row r="1542" spans="1:6" ht="30" customHeight="1">
      <c r="A1542" s="480">
        <v>103351</v>
      </c>
      <c r="B1542" s="481" t="s">
        <v>12201</v>
      </c>
      <c r="C1542" s="482" t="s">
        <v>704</v>
      </c>
      <c r="D1542" s="483">
        <v>89.93</v>
      </c>
      <c r="E1542" s="483">
        <v>78.959999999999994</v>
      </c>
      <c r="F1542" s="483">
        <v>168.89</v>
      </c>
    </row>
    <row r="1543" spans="1:6" ht="30" customHeight="1">
      <c r="A1543" s="480">
        <v>103324</v>
      </c>
      <c r="B1543" s="481" t="s">
        <v>12202</v>
      </c>
      <c r="C1543" s="482" t="s">
        <v>704</v>
      </c>
      <c r="D1543" s="483">
        <v>50.6</v>
      </c>
      <c r="E1543" s="483">
        <v>22.57</v>
      </c>
      <c r="F1543" s="483">
        <v>73.17</v>
      </c>
    </row>
    <row r="1544" spans="1:6" ht="30" customHeight="1">
      <c r="A1544" s="480">
        <v>103325</v>
      </c>
      <c r="B1544" s="481" t="s">
        <v>12203</v>
      </c>
      <c r="C1544" s="482" t="s">
        <v>704</v>
      </c>
      <c r="D1544" s="483">
        <v>51.07</v>
      </c>
      <c r="E1544" s="483">
        <v>23.57</v>
      </c>
      <c r="F1544" s="483">
        <v>74.64</v>
      </c>
    </row>
    <row r="1545" spans="1:6" ht="30" customHeight="1">
      <c r="A1545" s="480">
        <v>103326</v>
      </c>
      <c r="B1545" s="481" t="s">
        <v>12204</v>
      </c>
      <c r="C1545" s="482" t="s">
        <v>704</v>
      </c>
      <c r="D1545" s="483">
        <v>62.85</v>
      </c>
      <c r="E1545" s="483">
        <v>26</v>
      </c>
      <c r="F1545" s="483">
        <v>88.85</v>
      </c>
    </row>
    <row r="1546" spans="1:6" ht="30" customHeight="1">
      <c r="A1546" s="480">
        <v>103327</v>
      </c>
      <c r="B1546" s="481" t="s">
        <v>12205</v>
      </c>
      <c r="C1546" s="482" t="s">
        <v>704</v>
      </c>
      <c r="D1546" s="483">
        <v>63.39</v>
      </c>
      <c r="E1546" s="483">
        <v>27.18</v>
      </c>
      <c r="F1546" s="483">
        <v>90.57</v>
      </c>
    </row>
    <row r="1547" spans="1:6" ht="30" customHeight="1">
      <c r="A1547" s="480">
        <v>103322</v>
      </c>
      <c r="B1547" s="481" t="s">
        <v>12206</v>
      </c>
      <c r="C1547" s="482" t="s">
        <v>704</v>
      </c>
      <c r="D1547" s="483">
        <v>38.85</v>
      </c>
      <c r="E1547" s="483">
        <v>15.64</v>
      </c>
      <c r="F1547" s="483">
        <v>54.49</v>
      </c>
    </row>
    <row r="1548" spans="1:6" ht="30" customHeight="1">
      <c r="A1548" s="480">
        <v>103323</v>
      </c>
      <c r="B1548" s="481" t="s">
        <v>12207</v>
      </c>
      <c r="C1548" s="482" t="s">
        <v>704</v>
      </c>
      <c r="D1548" s="483">
        <v>39.26</v>
      </c>
      <c r="E1548" s="483">
        <v>16.53</v>
      </c>
      <c r="F1548" s="483">
        <v>55.79</v>
      </c>
    </row>
    <row r="1549" spans="1:6" ht="30" customHeight="1">
      <c r="A1549" s="480"/>
      <c r="B1549" s="481" t="s">
        <v>12208</v>
      </c>
      <c r="C1549" s="482"/>
      <c r="D1549" s="483"/>
      <c r="E1549" s="483"/>
      <c r="F1549" s="483"/>
    </row>
    <row r="1550" spans="1:6" ht="30" customHeight="1">
      <c r="A1550" s="475">
        <v>103338</v>
      </c>
      <c r="B1550" s="479" t="s">
        <v>12209</v>
      </c>
      <c r="C1550" s="477" t="s">
        <v>704</v>
      </c>
      <c r="D1550" s="478">
        <v>55.35</v>
      </c>
      <c r="E1550" s="478">
        <v>33.659999999999997</v>
      </c>
      <c r="F1550" s="478">
        <v>89.01</v>
      </c>
    </row>
    <row r="1551" spans="1:6" ht="30" customHeight="1">
      <c r="A1551" s="480">
        <v>103339</v>
      </c>
      <c r="B1551" s="481" t="s">
        <v>12210</v>
      </c>
      <c r="C1551" s="482" t="s">
        <v>704</v>
      </c>
      <c r="D1551" s="483">
        <v>55.75</v>
      </c>
      <c r="E1551" s="483">
        <v>34.53</v>
      </c>
      <c r="F1551" s="483">
        <v>90.28</v>
      </c>
    </row>
    <row r="1552" spans="1:6" ht="30" customHeight="1">
      <c r="A1552" s="480">
        <v>103340</v>
      </c>
      <c r="B1552" s="481" t="s">
        <v>12211</v>
      </c>
      <c r="C1552" s="482" t="s">
        <v>704</v>
      </c>
      <c r="D1552" s="483">
        <v>69.290000000000006</v>
      </c>
      <c r="E1552" s="483">
        <v>38.14</v>
      </c>
      <c r="F1552" s="483">
        <v>107.43</v>
      </c>
    </row>
    <row r="1553" spans="1:6" ht="30" customHeight="1">
      <c r="A1553" s="480">
        <v>103341</v>
      </c>
      <c r="B1553" s="481" t="s">
        <v>12212</v>
      </c>
      <c r="C1553" s="482" t="s">
        <v>704</v>
      </c>
      <c r="D1553" s="483">
        <v>69.8</v>
      </c>
      <c r="E1553" s="483">
        <v>39.229999999999997</v>
      </c>
      <c r="F1553" s="483">
        <v>109.03</v>
      </c>
    </row>
    <row r="1554" spans="1:6" ht="30" customHeight="1">
      <c r="A1554" s="480">
        <v>103336</v>
      </c>
      <c r="B1554" s="481" t="s">
        <v>12213</v>
      </c>
      <c r="C1554" s="482" t="s">
        <v>704</v>
      </c>
      <c r="D1554" s="483">
        <v>42.5</v>
      </c>
      <c r="E1554" s="483">
        <v>24.69</v>
      </c>
      <c r="F1554" s="483">
        <v>67.19</v>
      </c>
    </row>
    <row r="1555" spans="1:6" ht="30" customHeight="1">
      <c r="A1555" s="475">
        <v>103337</v>
      </c>
      <c r="B1555" s="479" t="s">
        <v>12214</v>
      </c>
      <c r="C1555" s="477" t="s">
        <v>704</v>
      </c>
      <c r="D1555" s="478">
        <v>42.85</v>
      </c>
      <c r="E1555" s="478">
        <v>25.42</v>
      </c>
      <c r="F1555" s="478">
        <v>68.27</v>
      </c>
    </row>
    <row r="1556" spans="1:6" ht="30" customHeight="1">
      <c r="A1556" s="480"/>
      <c r="B1556" s="481" t="s">
        <v>1322</v>
      </c>
      <c r="C1556" s="482"/>
      <c r="D1556" s="483"/>
      <c r="E1556" s="483"/>
      <c r="F1556" s="483"/>
    </row>
    <row r="1557" spans="1:6" ht="30" customHeight="1">
      <c r="A1557" s="480">
        <v>103342</v>
      </c>
      <c r="B1557" s="481" t="s">
        <v>12215</v>
      </c>
      <c r="C1557" s="482" t="s">
        <v>704</v>
      </c>
      <c r="D1557" s="483">
        <v>59.95</v>
      </c>
      <c r="E1557" s="483">
        <v>29.41</v>
      </c>
      <c r="F1557" s="483">
        <v>89.36</v>
      </c>
    </row>
    <row r="1558" spans="1:6" ht="30" customHeight="1">
      <c r="A1558" s="475">
        <v>103343</v>
      </c>
      <c r="B1558" s="479" t="s">
        <v>12216</v>
      </c>
      <c r="C1558" s="477" t="s">
        <v>704</v>
      </c>
      <c r="D1558" s="478">
        <v>60.4</v>
      </c>
      <c r="E1558" s="478">
        <v>30.37</v>
      </c>
      <c r="F1558" s="478">
        <v>90.77</v>
      </c>
    </row>
    <row r="1559" spans="1:6" ht="30">
      <c r="A1559" s="480">
        <v>103318</v>
      </c>
      <c r="B1559" s="481" t="s">
        <v>12217</v>
      </c>
      <c r="C1559" s="482" t="s">
        <v>704</v>
      </c>
      <c r="D1559" s="483">
        <v>51.03</v>
      </c>
      <c r="E1559" s="483">
        <v>26.04</v>
      </c>
      <c r="F1559" s="483">
        <v>77.069999999999993</v>
      </c>
    </row>
    <row r="1560" spans="1:6" ht="30" customHeight="1">
      <c r="A1560" s="480">
        <v>103319</v>
      </c>
      <c r="B1560" s="481" t="s">
        <v>12218</v>
      </c>
      <c r="C1560" s="482" t="s">
        <v>704</v>
      </c>
      <c r="D1560" s="483">
        <v>51.44</v>
      </c>
      <c r="E1560" s="483">
        <v>26.9</v>
      </c>
      <c r="F1560" s="483">
        <v>78.34</v>
      </c>
    </row>
    <row r="1561" spans="1:6" ht="30" customHeight="1">
      <c r="A1561" s="475">
        <v>103320</v>
      </c>
      <c r="B1561" s="476" t="s">
        <v>12219</v>
      </c>
      <c r="C1561" s="477" t="s">
        <v>704</v>
      </c>
      <c r="D1561" s="478">
        <v>63.08</v>
      </c>
      <c r="E1561" s="478">
        <v>29.5</v>
      </c>
      <c r="F1561" s="478">
        <v>92.58</v>
      </c>
    </row>
    <row r="1562" spans="1:6" ht="30" customHeight="1">
      <c r="A1562" s="475">
        <v>103321</v>
      </c>
      <c r="B1562" s="479" t="s">
        <v>12220</v>
      </c>
      <c r="C1562" s="477" t="s">
        <v>704</v>
      </c>
      <c r="D1562" s="478">
        <v>63.58</v>
      </c>
      <c r="E1562" s="478">
        <v>30.6</v>
      </c>
      <c r="F1562" s="478">
        <v>94.18</v>
      </c>
    </row>
    <row r="1563" spans="1:6" ht="30" customHeight="1">
      <c r="A1563" s="480">
        <v>103316</v>
      </c>
      <c r="B1563" s="481" t="s">
        <v>12221</v>
      </c>
      <c r="C1563" s="482" t="s">
        <v>704</v>
      </c>
      <c r="D1563" s="483">
        <v>39.799999999999997</v>
      </c>
      <c r="E1563" s="483">
        <v>19.079999999999998</v>
      </c>
      <c r="F1563" s="483">
        <v>58.88</v>
      </c>
    </row>
    <row r="1564" spans="1:6" ht="30" customHeight="1">
      <c r="A1564" s="480">
        <v>103317</v>
      </c>
      <c r="B1564" s="481" t="s">
        <v>12222</v>
      </c>
      <c r="C1564" s="482" t="s">
        <v>704</v>
      </c>
      <c r="D1564" s="483">
        <v>40.15</v>
      </c>
      <c r="E1564" s="483">
        <v>19.809999999999999</v>
      </c>
      <c r="F1564" s="483">
        <v>59.96</v>
      </c>
    </row>
    <row r="1565" spans="1:6" ht="30" customHeight="1">
      <c r="A1565" s="475"/>
      <c r="B1565" s="479" t="s">
        <v>12223</v>
      </c>
      <c r="C1565" s="477"/>
      <c r="D1565" s="478"/>
      <c r="E1565" s="478"/>
      <c r="F1565" s="478"/>
    </row>
    <row r="1566" spans="1:6" ht="30" customHeight="1">
      <c r="A1566" s="480">
        <v>101158</v>
      </c>
      <c r="B1566" s="481" t="s">
        <v>12224</v>
      </c>
      <c r="C1566" s="482" t="s">
        <v>704</v>
      </c>
      <c r="D1566" s="483">
        <v>59.97</v>
      </c>
      <c r="E1566" s="483">
        <v>14.4</v>
      </c>
      <c r="F1566" s="483">
        <v>74.37</v>
      </c>
    </row>
    <row r="1567" spans="1:6" ht="30" customHeight="1">
      <c r="A1567" s="480">
        <v>101157</v>
      </c>
      <c r="B1567" s="481" t="s">
        <v>12225</v>
      </c>
      <c r="C1567" s="482" t="s">
        <v>704</v>
      </c>
      <c r="D1567" s="483">
        <v>44.65</v>
      </c>
      <c r="E1567" s="483">
        <v>12.29</v>
      </c>
      <c r="F1567" s="483">
        <v>56.94</v>
      </c>
    </row>
    <row r="1568" spans="1:6" ht="30" customHeight="1">
      <c r="A1568" s="475"/>
      <c r="B1568" s="479" t="s">
        <v>1324</v>
      </c>
      <c r="C1568" s="477"/>
      <c r="D1568" s="478"/>
      <c r="E1568" s="478"/>
      <c r="F1568" s="478"/>
    </row>
    <row r="1569" spans="1:6" ht="30" customHeight="1">
      <c r="A1569" s="480">
        <v>91815</v>
      </c>
      <c r="B1569" s="481" t="s">
        <v>1325</v>
      </c>
      <c r="C1569" s="482" t="s">
        <v>704</v>
      </c>
      <c r="D1569" s="483">
        <v>52.49</v>
      </c>
      <c r="E1569" s="483">
        <v>15.15</v>
      </c>
      <c r="F1569" s="483">
        <v>67.64</v>
      </c>
    </row>
    <row r="1570" spans="1:6" ht="45" customHeight="1">
      <c r="A1570" s="480">
        <v>91816</v>
      </c>
      <c r="B1570" s="481" t="s">
        <v>1326</v>
      </c>
      <c r="C1570" s="482" t="s">
        <v>704</v>
      </c>
      <c r="D1570" s="483">
        <v>62.84</v>
      </c>
      <c r="E1570" s="483">
        <v>18.52</v>
      </c>
      <c r="F1570" s="483">
        <v>81.36</v>
      </c>
    </row>
    <row r="1571" spans="1:6" ht="45" customHeight="1">
      <c r="A1571" s="480">
        <v>89453</v>
      </c>
      <c r="B1571" s="481" t="s">
        <v>1327</v>
      </c>
      <c r="C1571" s="482" t="s">
        <v>704</v>
      </c>
      <c r="D1571" s="483">
        <v>53.47</v>
      </c>
      <c r="E1571" s="483">
        <v>14.71</v>
      </c>
      <c r="F1571" s="483">
        <v>68.180000000000007</v>
      </c>
    </row>
    <row r="1572" spans="1:6" ht="45" customHeight="1">
      <c r="A1572" s="480">
        <v>89454</v>
      </c>
      <c r="B1572" s="481" t="s">
        <v>1328</v>
      </c>
      <c r="C1572" s="482" t="s">
        <v>704</v>
      </c>
      <c r="D1572" s="483">
        <v>50.01</v>
      </c>
      <c r="E1572" s="483">
        <v>13.88</v>
      </c>
      <c r="F1572" s="483">
        <v>63.89</v>
      </c>
    </row>
    <row r="1573" spans="1:6" ht="45" customHeight="1">
      <c r="A1573" s="480">
        <v>89455</v>
      </c>
      <c r="B1573" s="481" t="s">
        <v>1329</v>
      </c>
      <c r="C1573" s="482" t="s">
        <v>704</v>
      </c>
      <c r="D1573" s="483">
        <v>66.47</v>
      </c>
      <c r="E1573" s="483">
        <v>17.77</v>
      </c>
      <c r="F1573" s="483">
        <v>84.24</v>
      </c>
    </row>
    <row r="1574" spans="1:6" ht="45" customHeight="1">
      <c r="A1574" s="475">
        <v>89456</v>
      </c>
      <c r="B1574" s="479" t="s">
        <v>1330</v>
      </c>
      <c r="C1574" s="477" t="s">
        <v>704</v>
      </c>
      <c r="D1574" s="478">
        <v>62.81</v>
      </c>
      <c r="E1574" s="478">
        <v>16.62</v>
      </c>
      <c r="F1574" s="478">
        <v>79.430000000000007</v>
      </c>
    </row>
    <row r="1575" spans="1:6" ht="45" customHeight="1">
      <c r="A1575" s="480">
        <v>89457</v>
      </c>
      <c r="B1575" s="481" t="s">
        <v>1331</v>
      </c>
      <c r="C1575" s="482" t="s">
        <v>704</v>
      </c>
      <c r="D1575" s="483">
        <v>55.52</v>
      </c>
      <c r="E1575" s="483">
        <v>17</v>
      </c>
      <c r="F1575" s="483">
        <v>72.52</v>
      </c>
    </row>
    <row r="1576" spans="1:6" ht="45" customHeight="1">
      <c r="A1576" s="480">
        <v>89458</v>
      </c>
      <c r="B1576" s="481" t="s">
        <v>1332</v>
      </c>
      <c r="C1576" s="482" t="s">
        <v>704</v>
      </c>
      <c r="D1576" s="483">
        <v>51.18</v>
      </c>
      <c r="E1576" s="483">
        <v>15.21</v>
      </c>
      <c r="F1576" s="483">
        <v>66.39</v>
      </c>
    </row>
    <row r="1577" spans="1:6" ht="45" customHeight="1">
      <c r="A1577" s="480">
        <v>89459</v>
      </c>
      <c r="B1577" s="481" t="s">
        <v>1333</v>
      </c>
      <c r="C1577" s="482" t="s">
        <v>704</v>
      </c>
      <c r="D1577" s="483">
        <v>68.62</v>
      </c>
      <c r="E1577" s="483">
        <v>20.39</v>
      </c>
      <c r="F1577" s="483">
        <v>89.01</v>
      </c>
    </row>
    <row r="1578" spans="1:6" ht="45" customHeight="1">
      <c r="A1578" s="475">
        <v>89460</v>
      </c>
      <c r="B1578" s="479" t="s">
        <v>1334</v>
      </c>
      <c r="C1578" s="477" t="s">
        <v>704</v>
      </c>
      <c r="D1578" s="478">
        <v>64.040000000000006</v>
      </c>
      <c r="E1578" s="478">
        <v>18.29</v>
      </c>
      <c r="F1578" s="478">
        <v>82.33</v>
      </c>
    </row>
    <row r="1579" spans="1:6" ht="45" customHeight="1">
      <c r="A1579" s="480">
        <v>89462</v>
      </c>
      <c r="B1579" s="481" t="s">
        <v>1335</v>
      </c>
      <c r="C1579" s="482" t="s">
        <v>704</v>
      </c>
      <c r="D1579" s="483">
        <v>63.46</v>
      </c>
      <c r="E1579" s="483">
        <v>17.899999999999999</v>
      </c>
      <c r="F1579" s="483">
        <v>81.36</v>
      </c>
    </row>
    <row r="1580" spans="1:6" ht="45" customHeight="1">
      <c r="A1580" s="480">
        <v>89463</v>
      </c>
      <c r="B1580" s="481" t="s">
        <v>1336</v>
      </c>
      <c r="C1580" s="482" t="s">
        <v>704</v>
      </c>
      <c r="D1580" s="483">
        <v>59.97</v>
      </c>
      <c r="E1580" s="483">
        <v>17.07</v>
      </c>
      <c r="F1580" s="483">
        <v>77.040000000000006</v>
      </c>
    </row>
    <row r="1581" spans="1:6" ht="45" customHeight="1">
      <c r="A1581" s="480">
        <v>89464</v>
      </c>
      <c r="B1581" s="481" t="s">
        <v>1337</v>
      </c>
      <c r="C1581" s="482" t="s">
        <v>704</v>
      </c>
      <c r="D1581" s="483">
        <v>76.53</v>
      </c>
      <c r="E1581" s="483">
        <v>20.98</v>
      </c>
      <c r="F1581" s="483">
        <v>97.51</v>
      </c>
    </row>
    <row r="1582" spans="1:6" ht="45" customHeight="1">
      <c r="A1582" s="480">
        <v>89465</v>
      </c>
      <c r="B1582" s="481" t="s">
        <v>1338</v>
      </c>
      <c r="C1582" s="482" t="s">
        <v>704</v>
      </c>
      <c r="D1582" s="483">
        <v>72.89</v>
      </c>
      <c r="E1582" s="483">
        <v>19.95</v>
      </c>
      <c r="F1582" s="483">
        <v>92.84</v>
      </c>
    </row>
    <row r="1583" spans="1:6" ht="45" customHeight="1">
      <c r="A1583" s="475">
        <v>89466</v>
      </c>
      <c r="B1583" s="479" t="s">
        <v>1339</v>
      </c>
      <c r="C1583" s="477" t="s">
        <v>704</v>
      </c>
      <c r="D1583" s="478">
        <v>66.459999999999994</v>
      </c>
      <c r="E1583" s="478">
        <v>20.85</v>
      </c>
      <c r="F1583" s="478">
        <v>87.31</v>
      </c>
    </row>
    <row r="1584" spans="1:6" ht="45" customHeight="1">
      <c r="A1584" s="480">
        <v>89467</v>
      </c>
      <c r="B1584" s="481" t="s">
        <v>1340</v>
      </c>
      <c r="C1584" s="482" t="s">
        <v>704</v>
      </c>
      <c r="D1584" s="483">
        <v>61.78</v>
      </c>
      <c r="E1584" s="483">
        <v>18.72</v>
      </c>
      <c r="F1584" s="483">
        <v>80.5</v>
      </c>
    </row>
    <row r="1585" spans="1:6" ht="30" customHeight="1">
      <c r="A1585" s="480">
        <v>89468</v>
      </c>
      <c r="B1585" s="481" t="s">
        <v>1341</v>
      </c>
      <c r="C1585" s="482" t="s">
        <v>704</v>
      </c>
      <c r="D1585" s="483">
        <v>79.58</v>
      </c>
      <c r="E1585" s="483">
        <v>24.23</v>
      </c>
      <c r="F1585" s="483">
        <v>103.81</v>
      </c>
    </row>
    <row r="1586" spans="1:6" ht="30" customHeight="1">
      <c r="A1586" s="475">
        <v>89469</v>
      </c>
      <c r="B1586" s="479" t="s">
        <v>1342</v>
      </c>
      <c r="C1586" s="477" t="s">
        <v>704</v>
      </c>
      <c r="D1586" s="478">
        <v>74.7</v>
      </c>
      <c r="E1586" s="478">
        <v>21.94</v>
      </c>
      <c r="F1586" s="478">
        <v>96.64</v>
      </c>
    </row>
    <row r="1587" spans="1:6" ht="45" customHeight="1">
      <c r="A1587" s="475">
        <v>89470</v>
      </c>
      <c r="B1587" s="479" t="s">
        <v>1343</v>
      </c>
      <c r="C1587" s="477" t="s">
        <v>704</v>
      </c>
      <c r="D1587" s="478">
        <v>58.83</v>
      </c>
      <c r="E1587" s="478">
        <v>23.61</v>
      </c>
      <c r="F1587" s="478">
        <v>82.44</v>
      </c>
    </row>
    <row r="1588" spans="1:6" ht="30" customHeight="1">
      <c r="A1588" s="480">
        <v>89471</v>
      </c>
      <c r="B1588" s="481" t="s">
        <v>1344</v>
      </c>
      <c r="C1588" s="482" t="s">
        <v>704</v>
      </c>
      <c r="D1588" s="483">
        <v>55.37</v>
      </c>
      <c r="E1588" s="483">
        <v>22.78</v>
      </c>
      <c r="F1588" s="483">
        <v>78.150000000000006</v>
      </c>
    </row>
    <row r="1589" spans="1:6" ht="45" customHeight="1">
      <c r="A1589" s="480">
        <v>89472</v>
      </c>
      <c r="B1589" s="481" t="s">
        <v>1345</v>
      </c>
      <c r="C1589" s="482" t="s">
        <v>704</v>
      </c>
      <c r="D1589" s="483">
        <v>71.989999999999995</v>
      </c>
      <c r="E1589" s="483">
        <v>26.45</v>
      </c>
      <c r="F1589" s="483">
        <v>98.44</v>
      </c>
    </row>
    <row r="1590" spans="1:6" ht="45" customHeight="1">
      <c r="A1590" s="480">
        <v>89473</v>
      </c>
      <c r="B1590" s="481" t="s">
        <v>1346</v>
      </c>
      <c r="C1590" s="482" t="s">
        <v>704</v>
      </c>
      <c r="D1590" s="483">
        <v>68.39</v>
      </c>
      <c r="E1590" s="483">
        <v>25.5</v>
      </c>
      <c r="F1590" s="483">
        <v>93.89</v>
      </c>
    </row>
    <row r="1591" spans="1:6" ht="45" customHeight="1">
      <c r="A1591" s="480">
        <v>89474</v>
      </c>
      <c r="B1591" s="481" t="s">
        <v>1347</v>
      </c>
      <c r="C1591" s="482" t="s">
        <v>704</v>
      </c>
      <c r="D1591" s="483">
        <v>62.04</v>
      </c>
      <c r="E1591" s="483">
        <v>28.85</v>
      </c>
      <c r="F1591" s="483">
        <v>90.89</v>
      </c>
    </row>
    <row r="1592" spans="1:6" ht="45" customHeight="1">
      <c r="A1592" s="480">
        <v>89475</v>
      </c>
      <c r="B1592" s="481" t="s">
        <v>1348</v>
      </c>
      <c r="C1592" s="482" t="s">
        <v>704</v>
      </c>
      <c r="D1592" s="483">
        <v>57.18</v>
      </c>
      <c r="E1592" s="483">
        <v>25.73</v>
      </c>
      <c r="F1592" s="483">
        <v>82.91</v>
      </c>
    </row>
    <row r="1593" spans="1:6" ht="45">
      <c r="A1593" s="480">
        <v>89476</v>
      </c>
      <c r="B1593" s="481" t="s">
        <v>1349</v>
      </c>
      <c r="C1593" s="482" t="s">
        <v>704</v>
      </c>
      <c r="D1593" s="483">
        <v>75.37</v>
      </c>
      <c r="E1593" s="483">
        <v>32.21</v>
      </c>
      <c r="F1593" s="483">
        <v>107.58</v>
      </c>
    </row>
    <row r="1594" spans="1:6" ht="30" customHeight="1">
      <c r="A1594" s="480">
        <v>89477</v>
      </c>
      <c r="B1594" s="481" t="s">
        <v>1350</v>
      </c>
      <c r="C1594" s="482" t="s">
        <v>704</v>
      </c>
      <c r="D1594" s="483">
        <v>70.349999999999994</v>
      </c>
      <c r="E1594" s="483">
        <v>28.95</v>
      </c>
      <c r="F1594" s="483">
        <v>99.3</v>
      </c>
    </row>
    <row r="1595" spans="1:6" ht="30" customHeight="1">
      <c r="A1595" s="480">
        <v>89478</v>
      </c>
      <c r="B1595" s="481" t="s">
        <v>1351</v>
      </c>
      <c r="C1595" s="482" t="s">
        <v>704</v>
      </c>
      <c r="D1595" s="483">
        <v>69</v>
      </c>
      <c r="E1595" s="483">
        <v>26.83</v>
      </c>
      <c r="F1595" s="483">
        <v>95.83</v>
      </c>
    </row>
    <row r="1596" spans="1:6" ht="30" customHeight="1">
      <c r="A1596" s="480">
        <v>89479</v>
      </c>
      <c r="B1596" s="481" t="s">
        <v>1352</v>
      </c>
      <c r="C1596" s="482" t="s">
        <v>704</v>
      </c>
      <c r="D1596" s="483">
        <v>65.5</v>
      </c>
      <c r="E1596" s="483">
        <v>26.01</v>
      </c>
      <c r="F1596" s="483">
        <v>91.51</v>
      </c>
    </row>
    <row r="1597" spans="1:6" ht="30" customHeight="1">
      <c r="A1597" s="480">
        <v>89480</v>
      </c>
      <c r="B1597" s="481" t="s">
        <v>1353</v>
      </c>
      <c r="C1597" s="482" t="s">
        <v>704</v>
      </c>
      <c r="D1597" s="483">
        <v>82.27</v>
      </c>
      <c r="E1597" s="483">
        <v>29.68</v>
      </c>
      <c r="F1597" s="483">
        <v>111.95</v>
      </c>
    </row>
    <row r="1598" spans="1:6" ht="30" customHeight="1">
      <c r="A1598" s="475">
        <v>89483</v>
      </c>
      <c r="B1598" s="476" t="s">
        <v>1354</v>
      </c>
      <c r="C1598" s="477" t="s">
        <v>704</v>
      </c>
      <c r="D1598" s="478">
        <v>78.680000000000007</v>
      </c>
      <c r="E1598" s="478">
        <v>28.85</v>
      </c>
      <c r="F1598" s="478">
        <v>107.53</v>
      </c>
    </row>
    <row r="1599" spans="1:6" ht="30" customHeight="1">
      <c r="A1599" s="475">
        <v>89484</v>
      </c>
      <c r="B1599" s="479" t="s">
        <v>1355</v>
      </c>
      <c r="C1599" s="477" t="s">
        <v>704</v>
      </c>
      <c r="D1599" s="478">
        <v>73.180000000000007</v>
      </c>
      <c r="E1599" s="478">
        <v>32.729999999999997</v>
      </c>
      <c r="F1599" s="478">
        <v>105.91</v>
      </c>
    </row>
    <row r="1600" spans="1:6" ht="15" customHeight="1">
      <c r="A1600" s="480">
        <v>89486</v>
      </c>
      <c r="B1600" s="481" t="s">
        <v>1356</v>
      </c>
      <c r="C1600" s="482" t="s">
        <v>704</v>
      </c>
      <c r="D1600" s="483">
        <v>68.03</v>
      </c>
      <c r="E1600" s="483">
        <v>29.46</v>
      </c>
      <c r="F1600" s="483">
        <v>97.49</v>
      </c>
    </row>
    <row r="1601" spans="1:6" ht="15" customHeight="1">
      <c r="A1601" s="480">
        <v>89487</v>
      </c>
      <c r="B1601" s="481" t="s">
        <v>1357</v>
      </c>
      <c r="C1601" s="482" t="s">
        <v>704</v>
      </c>
      <c r="D1601" s="483">
        <v>86.56</v>
      </c>
      <c r="E1601" s="483">
        <v>36.07</v>
      </c>
      <c r="F1601" s="483">
        <v>122.63</v>
      </c>
    </row>
    <row r="1602" spans="1:6" ht="15" customHeight="1">
      <c r="A1602" s="480">
        <v>89488</v>
      </c>
      <c r="B1602" s="481" t="s">
        <v>1358</v>
      </c>
      <c r="C1602" s="482" t="s">
        <v>704</v>
      </c>
      <c r="D1602" s="483">
        <v>81.22</v>
      </c>
      <c r="E1602" s="483">
        <v>32.630000000000003</v>
      </c>
      <c r="F1602" s="483">
        <v>113.85</v>
      </c>
    </row>
    <row r="1603" spans="1:6" ht="15" customHeight="1">
      <c r="A1603" s="480"/>
      <c r="B1603" s="481" t="s">
        <v>1359</v>
      </c>
      <c r="C1603" s="482"/>
      <c r="D1603" s="483"/>
      <c r="E1603" s="483"/>
      <c r="F1603" s="483"/>
    </row>
    <row r="1604" spans="1:6" ht="45">
      <c r="A1604" s="480">
        <v>89313</v>
      </c>
      <c r="B1604" s="481" t="s">
        <v>1360</v>
      </c>
      <c r="C1604" s="482" t="s">
        <v>704</v>
      </c>
      <c r="D1604" s="483">
        <v>62.38</v>
      </c>
      <c r="E1604" s="483">
        <v>34.79</v>
      </c>
      <c r="F1604" s="483">
        <v>97.17</v>
      </c>
    </row>
    <row r="1605" spans="1:6" ht="30" customHeight="1">
      <c r="A1605" s="475">
        <v>89296</v>
      </c>
      <c r="B1605" s="479" t="s">
        <v>1361</v>
      </c>
      <c r="C1605" s="477" t="s">
        <v>704</v>
      </c>
      <c r="D1605" s="478">
        <v>56.03</v>
      </c>
      <c r="E1605" s="478">
        <v>23.85</v>
      </c>
      <c r="F1605" s="478">
        <v>79.88</v>
      </c>
    </row>
    <row r="1606" spans="1:6" ht="30" customHeight="1">
      <c r="A1606" s="480">
        <v>89297</v>
      </c>
      <c r="B1606" s="481" t="s">
        <v>1362</v>
      </c>
      <c r="C1606" s="482" t="s">
        <v>704</v>
      </c>
      <c r="D1606" s="483">
        <v>56.57</v>
      </c>
      <c r="E1606" s="483">
        <v>24.96</v>
      </c>
      <c r="F1606" s="483">
        <v>81.53</v>
      </c>
    </row>
    <row r="1607" spans="1:6" ht="30" customHeight="1">
      <c r="A1607" s="475">
        <v>89308</v>
      </c>
      <c r="B1607" s="479" t="s">
        <v>1363</v>
      </c>
      <c r="C1607" s="477" t="s">
        <v>704</v>
      </c>
      <c r="D1607" s="478">
        <v>59.24</v>
      </c>
      <c r="E1607" s="478">
        <v>29.37</v>
      </c>
      <c r="F1607" s="478">
        <v>88.61</v>
      </c>
    </row>
    <row r="1608" spans="1:6" ht="30" customHeight="1">
      <c r="A1608" s="475">
        <v>89309</v>
      </c>
      <c r="B1608" s="479" t="s">
        <v>1364</v>
      </c>
      <c r="C1608" s="477" t="s">
        <v>704</v>
      </c>
      <c r="D1608" s="478">
        <v>60.02</v>
      </c>
      <c r="E1608" s="478">
        <v>30.93</v>
      </c>
      <c r="F1608" s="478">
        <v>90.95</v>
      </c>
    </row>
    <row r="1609" spans="1:6" ht="30" customHeight="1">
      <c r="A1609" s="480">
        <v>89292</v>
      </c>
      <c r="B1609" s="481" t="s">
        <v>1365</v>
      </c>
      <c r="C1609" s="482" t="s">
        <v>704</v>
      </c>
      <c r="D1609" s="483">
        <v>54.34</v>
      </c>
      <c r="E1609" s="483">
        <v>21.64</v>
      </c>
      <c r="F1609" s="483">
        <v>75.98</v>
      </c>
    </row>
    <row r="1610" spans="1:6" ht="30" customHeight="1">
      <c r="A1610" s="480">
        <v>89293</v>
      </c>
      <c r="B1610" s="481" t="s">
        <v>1366</v>
      </c>
      <c r="C1610" s="482" t="s">
        <v>704</v>
      </c>
      <c r="D1610" s="483">
        <v>54.88</v>
      </c>
      <c r="E1610" s="483">
        <v>22.75</v>
      </c>
      <c r="F1610" s="483">
        <v>77.63</v>
      </c>
    </row>
    <row r="1611" spans="1:6" ht="30" customHeight="1">
      <c r="A1611" s="480">
        <v>89310</v>
      </c>
      <c r="B1611" s="481" t="s">
        <v>1367</v>
      </c>
      <c r="C1611" s="482" t="s">
        <v>704</v>
      </c>
      <c r="D1611" s="483">
        <v>71.06</v>
      </c>
      <c r="E1611" s="483">
        <v>38.83</v>
      </c>
      <c r="F1611" s="483">
        <v>109.89</v>
      </c>
    </row>
    <row r="1612" spans="1:6" ht="30" customHeight="1">
      <c r="A1612" s="475">
        <v>89311</v>
      </c>
      <c r="B1612" s="479" t="s">
        <v>1368</v>
      </c>
      <c r="C1612" s="477" t="s">
        <v>704</v>
      </c>
      <c r="D1612" s="478">
        <v>71.849999999999994</v>
      </c>
      <c r="E1612" s="478">
        <v>40.380000000000003</v>
      </c>
      <c r="F1612" s="478">
        <v>112.23</v>
      </c>
    </row>
    <row r="1613" spans="1:6" ht="30" customHeight="1">
      <c r="A1613" s="480">
        <v>89294</v>
      </c>
      <c r="B1613" s="481" t="s">
        <v>1369</v>
      </c>
      <c r="C1613" s="482" t="s">
        <v>704</v>
      </c>
      <c r="D1613" s="483">
        <v>61.82</v>
      </c>
      <c r="E1613" s="483">
        <v>28.43</v>
      </c>
      <c r="F1613" s="483">
        <v>90.25</v>
      </c>
    </row>
    <row r="1614" spans="1:6" ht="30" customHeight="1">
      <c r="A1614" s="480">
        <v>89295</v>
      </c>
      <c r="B1614" s="481" t="s">
        <v>1370</v>
      </c>
      <c r="C1614" s="482" t="s">
        <v>704</v>
      </c>
      <c r="D1614" s="483">
        <v>62.36</v>
      </c>
      <c r="E1614" s="483">
        <v>29.54</v>
      </c>
      <c r="F1614" s="483">
        <v>91.9</v>
      </c>
    </row>
    <row r="1615" spans="1:6" ht="30" customHeight="1">
      <c r="A1615" s="480">
        <v>89306</v>
      </c>
      <c r="B1615" s="481" t="s">
        <v>1371</v>
      </c>
      <c r="C1615" s="482" t="s">
        <v>704</v>
      </c>
      <c r="D1615" s="483">
        <v>63.51</v>
      </c>
      <c r="E1615" s="483">
        <v>32.1</v>
      </c>
      <c r="F1615" s="483">
        <v>95.61</v>
      </c>
    </row>
    <row r="1616" spans="1:6" ht="30" customHeight="1">
      <c r="A1616" s="480">
        <v>89307</v>
      </c>
      <c r="B1616" s="481" t="s">
        <v>1372</v>
      </c>
      <c r="C1616" s="482" t="s">
        <v>704</v>
      </c>
      <c r="D1616" s="483">
        <v>64.3</v>
      </c>
      <c r="E1616" s="483">
        <v>33.65</v>
      </c>
      <c r="F1616" s="483">
        <v>97.95</v>
      </c>
    </row>
    <row r="1617" spans="1:6" ht="30" customHeight="1">
      <c r="A1617" s="480">
        <v>89290</v>
      </c>
      <c r="B1617" s="481" t="s">
        <v>1373</v>
      </c>
      <c r="C1617" s="482" t="s">
        <v>704</v>
      </c>
      <c r="D1617" s="483">
        <v>58.61</v>
      </c>
      <c r="E1617" s="483">
        <v>24.37</v>
      </c>
      <c r="F1617" s="483">
        <v>82.98</v>
      </c>
    </row>
    <row r="1618" spans="1:6" ht="30" customHeight="1">
      <c r="A1618" s="480">
        <v>89291</v>
      </c>
      <c r="B1618" s="481" t="s">
        <v>1374</v>
      </c>
      <c r="C1618" s="482" t="s">
        <v>704</v>
      </c>
      <c r="D1618" s="483">
        <v>59.16</v>
      </c>
      <c r="E1618" s="483">
        <v>25.47</v>
      </c>
      <c r="F1618" s="483">
        <v>84.63</v>
      </c>
    </row>
    <row r="1619" spans="1:6" ht="30" customHeight="1">
      <c r="A1619" s="480">
        <v>89304</v>
      </c>
      <c r="B1619" s="481" t="s">
        <v>1375</v>
      </c>
      <c r="C1619" s="482" t="s">
        <v>704</v>
      </c>
      <c r="D1619" s="483">
        <v>57.16</v>
      </c>
      <c r="E1619" s="483">
        <v>25.66</v>
      </c>
      <c r="F1619" s="483">
        <v>82.82</v>
      </c>
    </row>
    <row r="1620" spans="1:6" ht="45" customHeight="1">
      <c r="A1620" s="480">
        <v>89305</v>
      </c>
      <c r="B1620" s="481" t="s">
        <v>1376</v>
      </c>
      <c r="C1620" s="482" t="s">
        <v>704</v>
      </c>
      <c r="D1620" s="483">
        <v>57.86</v>
      </c>
      <c r="E1620" s="483">
        <v>27.07</v>
      </c>
      <c r="F1620" s="483">
        <v>84.93</v>
      </c>
    </row>
    <row r="1621" spans="1:6" ht="45" customHeight="1">
      <c r="A1621" s="475">
        <v>89288</v>
      </c>
      <c r="B1621" s="479" t="s">
        <v>1377</v>
      </c>
      <c r="C1621" s="477" t="s">
        <v>704</v>
      </c>
      <c r="D1621" s="478">
        <v>51.82</v>
      </c>
      <c r="E1621" s="478">
        <v>16.32</v>
      </c>
      <c r="F1621" s="478">
        <v>68.14</v>
      </c>
    </row>
    <row r="1622" spans="1:6" ht="45" customHeight="1">
      <c r="A1622" s="480">
        <v>89289</v>
      </c>
      <c r="B1622" s="481" t="s">
        <v>1378</v>
      </c>
      <c r="C1622" s="482" t="s">
        <v>704</v>
      </c>
      <c r="D1622" s="483">
        <v>52.31</v>
      </c>
      <c r="E1622" s="483">
        <v>17.32</v>
      </c>
      <c r="F1622" s="483">
        <v>69.63</v>
      </c>
    </row>
    <row r="1623" spans="1:6" ht="45" customHeight="1">
      <c r="A1623" s="480">
        <v>89300</v>
      </c>
      <c r="B1623" s="481" t="s">
        <v>1379</v>
      </c>
      <c r="C1623" s="482" t="s">
        <v>704</v>
      </c>
      <c r="D1623" s="483">
        <v>55.12</v>
      </c>
      <c r="E1623" s="483">
        <v>22.61</v>
      </c>
      <c r="F1623" s="483">
        <v>77.73</v>
      </c>
    </row>
    <row r="1624" spans="1:6" ht="45" customHeight="1">
      <c r="A1624" s="480">
        <v>89301</v>
      </c>
      <c r="B1624" s="481" t="s">
        <v>1380</v>
      </c>
      <c r="C1624" s="482" t="s">
        <v>704</v>
      </c>
      <c r="D1624" s="483">
        <v>55.83</v>
      </c>
      <c r="E1624" s="483">
        <v>24.01</v>
      </c>
      <c r="F1624" s="483">
        <v>79.84</v>
      </c>
    </row>
    <row r="1625" spans="1:6" ht="45" customHeight="1">
      <c r="A1625" s="480">
        <v>89284</v>
      </c>
      <c r="B1625" s="481" t="s">
        <v>1381</v>
      </c>
      <c r="C1625" s="482" t="s">
        <v>704</v>
      </c>
      <c r="D1625" s="483">
        <v>50.43</v>
      </c>
      <c r="E1625" s="483">
        <v>14.93</v>
      </c>
      <c r="F1625" s="483">
        <v>65.36</v>
      </c>
    </row>
    <row r="1626" spans="1:6" ht="45" customHeight="1">
      <c r="A1626" s="480">
        <v>89285</v>
      </c>
      <c r="B1626" s="481" t="s">
        <v>1382</v>
      </c>
      <c r="C1626" s="482" t="s">
        <v>704</v>
      </c>
      <c r="D1626" s="483">
        <v>50.92</v>
      </c>
      <c r="E1626" s="483">
        <v>15.93</v>
      </c>
      <c r="F1626" s="483">
        <v>66.849999999999994</v>
      </c>
    </row>
    <row r="1627" spans="1:6" ht="45" customHeight="1">
      <c r="A1627" s="480">
        <v>89302</v>
      </c>
      <c r="B1627" s="481" t="s">
        <v>1383</v>
      </c>
      <c r="C1627" s="482" t="s">
        <v>704</v>
      </c>
      <c r="D1627" s="483">
        <v>62.73</v>
      </c>
      <c r="E1627" s="483">
        <v>30.74</v>
      </c>
      <c r="F1627" s="483">
        <v>93.47</v>
      </c>
    </row>
    <row r="1628" spans="1:6" ht="45" customHeight="1">
      <c r="A1628" s="480">
        <v>89303</v>
      </c>
      <c r="B1628" s="481" t="s">
        <v>1384</v>
      </c>
      <c r="C1628" s="482" t="s">
        <v>704</v>
      </c>
      <c r="D1628" s="483">
        <v>63.43</v>
      </c>
      <c r="E1628" s="483">
        <v>32.15</v>
      </c>
      <c r="F1628" s="483">
        <v>95.58</v>
      </c>
    </row>
    <row r="1629" spans="1:6" ht="45" customHeight="1">
      <c r="A1629" s="480">
        <v>89286</v>
      </c>
      <c r="B1629" s="481" t="s">
        <v>1385</v>
      </c>
      <c r="C1629" s="482" t="s">
        <v>704</v>
      </c>
      <c r="D1629" s="483">
        <v>56.99</v>
      </c>
      <c r="E1629" s="483">
        <v>20.38</v>
      </c>
      <c r="F1629" s="483">
        <v>77.37</v>
      </c>
    </row>
    <row r="1630" spans="1:6" ht="45">
      <c r="A1630" s="475">
        <v>89287</v>
      </c>
      <c r="B1630" s="479" t="s">
        <v>1386</v>
      </c>
      <c r="C1630" s="477" t="s">
        <v>704</v>
      </c>
      <c r="D1630" s="478">
        <v>57.48</v>
      </c>
      <c r="E1630" s="478">
        <v>21.38</v>
      </c>
      <c r="F1630" s="478">
        <v>78.86</v>
      </c>
    </row>
    <row r="1631" spans="1:6" ht="30" customHeight="1">
      <c r="A1631" s="480">
        <v>89298</v>
      </c>
      <c r="B1631" s="481" t="s">
        <v>1387</v>
      </c>
      <c r="C1631" s="482" t="s">
        <v>704</v>
      </c>
      <c r="D1631" s="483">
        <v>59.37</v>
      </c>
      <c r="E1631" s="483">
        <v>25.33</v>
      </c>
      <c r="F1631" s="483">
        <v>84.7</v>
      </c>
    </row>
    <row r="1632" spans="1:6" ht="30" customHeight="1">
      <c r="A1632" s="480">
        <v>89299</v>
      </c>
      <c r="B1632" s="481" t="s">
        <v>1388</v>
      </c>
      <c r="C1632" s="482" t="s">
        <v>704</v>
      </c>
      <c r="D1632" s="483">
        <v>60.07</v>
      </c>
      <c r="E1632" s="483">
        <v>26.74</v>
      </c>
      <c r="F1632" s="483">
        <v>86.81</v>
      </c>
    </row>
    <row r="1633" spans="1:6" ht="15" customHeight="1">
      <c r="A1633" s="480">
        <v>89282</v>
      </c>
      <c r="B1633" s="481" t="s">
        <v>1389</v>
      </c>
      <c r="C1633" s="482" t="s">
        <v>704</v>
      </c>
      <c r="D1633" s="483">
        <v>54.68</v>
      </c>
      <c r="E1633" s="483">
        <v>17.66</v>
      </c>
      <c r="F1633" s="483">
        <v>72.34</v>
      </c>
    </row>
    <row r="1634" spans="1:6" ht="45">
      <c r="A1634" s="480">
        <v>89283</v>
      </c>
      <c r="B1634" s="481" t="s">
        <v>1390</v>
      </c>
      <c r="C1634" s="482" t="s">
        <v>704</v>
      </c>
      <c r="D1634" s="483">
        <v>55.17</v>
      </c>
      <c r="E1634" s="483">
        <v>18.66</v>
      </c>
      <c r="F1634" s="483">
        <v>73.83</v>
      </c>
    </row>
    <row r="1635" spans="1:6" ht="30" customHeight="1">
      <c r="A1635" s="480"/>
      <c r="B1635" s="481" t="s">
        <v>1391</v>
      </c>
      <c r="C1635" s="482"/>
      <c r="D1635" s="483"/>
      <c r="E1635" s="483"/>
      <c r="F1635" s="483"/>
    </row>
    <row r="1636" spans="1:6" ht="30" customHeight="1">
      <c r="A1636" s="480">
        <v>101154</v>
      </c>
      <c r="B1636" s="481" t="s">
        <v>4975</v>
      </c>
      <c r="C1636" s="482" t="s">
        <v>704</v>
      </c>
      <c r="D1636" s="483">
        <v>90.66</v>
      </c>
      <c r="E1636" s="483">
        <v>21.37</v>
      </c>
      <c r="F1636" s="483">
        <v>112.03</v>
      </c>
    </row>
    <row r="1637" spans="1:6" ht="30" customHeight="1">
      <c r="A1637" s="480">
        <v>101155</v>
      </c>
      <c r="B1637" s="481" t="s">
        <v>4976</v>
      </c>
      <c r="C1637" s="482" t="s">
        <v>704</v>
      </c>
      <c r="D1637" s="483">
        <v>129.77000000000001</v>
      </c>
      <c r="E1637" s="483">
        <v>28.28</v>
      </c>
      <c r="F1637" s="483">
        <v>158.05000000000001</v>
      </c>
    </row>
    <row r="1638" spans="1:6" ht="30" customHeight="1">
      <c r="A1638" s="480">
        <v>101156</v>
      </c>
      <c r="B1638" s="481" t="s">
        <v>4977</v>
      </c>
      <c r="C1638" s="482" t="s">
        <v>704</v>
      </c>
      <c r="D1638" s="483">
        <v>194.23</v>
      </c>
      <c r="E1638" s="483">
        <v>38.64</v>
      </c>
      <c r="F1638" s="483">
        <v>232.87</v>
      </c>
    </row>
    <row r="1639" spans="1:6" ht="30" customHeight="1">
      <c r="A1639" s="475"/>
      <c r="B1639" s="479" t="s">
        <v>1392</v>
      </c>
      <c r="C1639" s="477"/>
      <c r="D1639" s="478"/>
      <c r="E1639" s="478"/>
      <c r="F1639" s="478"/>
    </row>
    <row r="1640" spans="1:6" ht="30" customHeight="1">
      <c r="A1640" s="480">
        <v>101162</v>
      </c>
      <c r="B1640" s="481" t="s">
        <v>4978</v>
      </c>
      <c r="C1640" s="482" t="s">
        <v>704</v>
      </c>
      <c r="D1640" s="483">
        <v>88.79</v>
      </c>
      <c r="E1640" s="483">
        <v>57.42</v>
      </c>
      <c r="F1640" s="483">
        <v>146.21</v>
      </c>
    </row>
    <row r="1641" spans="1:6" ht="30" customHeight="1">
      <c r="A1641" s="480"/>
      <c r="B1641" s="481" t="s">
        <v>1393</v>
      </c>
      <c r="C1641" s="482"/>
      <c r="D1641" s="483"/>
      <c r="E1641" s="483"/>
      <c r="F1641" s="483"/>
    </row>
    <row r="1642" spans="1:6" ht="30" customHeight="1">
      <c r="A1642" s="480">
        <v>101161</v>
      </c>
      <c r="B1642" s="481" t="s">
        <v>4979</v>
      </c>
      <c r="C1642" s="482" t="s">
        <v>704</v>
      </c>
      <c r="D1642" s="483">
        <v>119.28</v>
      </c>
      <c r="E1642" s="483">
        <v>52.64</v>
      </c>
      <c r="F1642" s="483">
        <v>171.92</v>
      </c>
    </row>
    <row r="1643" spans="1:6" ht="30" customHeight="1">
      <c r="A1643" s="480"/>
      <c r="B1643" s="481" t="s">
        <v>1394</v>
      </c>
      <c r="C1643" s="482"/>
      <c r="D1643" s="483"/>
      <c r="E1643" s="483"/>
      <c r="F1643" s="483"/>
    </row>
    <row r="1644" spans="1:6" ht="30" customHeight="1">
      <c r="A1644" s="480">
        <v>101163</v>
      </c>
      <c r="B1644" s="481" t="s">
        <v>4980</v>
      </c>
      <c r="C1644" s="482" t="s">
        <v>704</v>
      </c>
      <c r="D1644" s="483">
        <v>478.84</v>
      </c>
      <c r="E1644" s="483">
        <v>107.27</v>
      </c>
      <c r="F1644" s="483">
        <v>586.11</v>
      </c>
    </row>
    <row r="1645" spans="1:6" ht="30" customHeight="1">
      <c r="A1645" s="480">
        <v>101164</v>
      </c>
      <c r="B1645" s="481" t="s">
        <v>4981</v>
      </c>
      <c r="C1645" s="482" t="s">
        <v>704</v>
      </c>
      <c r="D1645" s="483">
        <v>486.35</v>
      </c>
      <c r="E1645" s="483">
        <v>107.7</v>
      </c>
      <c r="F1645" s="483">
        <v>594.04999999999995</v>
      </c>
    </row>
    <row r="1646" spans="1:6" ht="30" customHeight="1">
      <c r="A1646" s="480"/>
      <c r="B1646" s="481" t="s">
        <v>12226</v>
      </c>
      <c r="C1646" s="482"/>
      <c r="D1646" s="483"/>
      <c r="E1646" s="483"/>
      <c r="F1646" s="483"/>
    </row>
    <row r="1647" spans="1:6" ht="15" customHeight="1">
      <c r="A1647" s="480"/>
      <c r="B1647" s="481" t="s">
        <v>1395</v>
      </c>
      <c r="C1647" s="482"/>
      <c r="D1647" s="483"/>
      <c r="E1647" s="483"/>
      <c r="F1647" s="483"/>
    </row>
    <row r="1648" spans="1:6" ht="45" customHeight="1">
      <c r="A1648" s="475">
        <v>93200</v>
      </c>
      <c r="B1648" s="479" t="s">
        <v>1396</v>
      </c>
      <c r="C1648" s="477" t="s">
        <v>727</v>
      </c>
      <c r="D1648" s="478">
        <v>1.44</v>
      </c>
      <c r="E1648" s="478">
        <v>1.1599999999999999</v>
      </c>
      <c r="F1648" s="478">
        <v>2.6</v>
      </c>
    </row>
    <row r="1649" spans="1:6" ht="30" customHeight="1">
      <c r="A1649" s="480">
        <v>93201</v>
      </c>
      <c r="B1649" s="481" t="s">
        <v>1397</v>
      </c>
      <c r="C1649" s="482" t="s">
        <v>727</v>
      </c>
      <c r="D1649" s="483">
        <v>2.25</v>
      </c>
      <c r="E1649" s="483">
        <v>3.49</v>
      </c>
      <c r="F1649" s="483">
        <v>5.74</v>
      </c>
    </row>
    <row r="1650" spans="1:6">
      <c r="A1650" s="480">
        <v>93202</v>
      </c>
      <c r="B1650" s="481" t="s">
        <v>1398</v>
      </c>
      <c r="C1650" s="482" t="s">
        <v>727</v>
      </c>
      <c r="D1650" s="483">
        <v>13.45</v>
      </c>
      <c r="E1650" s="483">
        <v>11.69</v>
      </c>
      <c r="F1650" s="483">
        <v>25.14</v>
      </c>
    </row>
    <row r="1651" spans="1:6" ht="30" customHeight="1">
      <c r="A1651" s="480">
        <v>93203</v>
      </c>
      <c r="B1651" s="481" t="s">
        <v>1399</v>
      </c>
      <c r="C1651" s="482" t="s">
        <v>727</v>
      </c>
      <c r="D1651" s="483">
        <v>11.46</v>
      </c>
      <c r="E1651" s="483">
        <v>1.64</v>
      </c>
      <c r="F1651" s="483">
        <v>13.1</v>
      </c>
    </row>
    <row r="1652" spans="1:6" ht="30" customHeight="1">
      <c r="A1652" s="480"/>
      <c r="B1652" s="481" t="s">
        <v>1400</v>
      </c>
      <c r="C1652" s="482"/>
      <c r="D1652" s="483"/>
      <c r="E1652" s="483"/>
      <c r="F1652" s="483"/>
    </row>
    <row r="1653" spans="1:6" ht="45" customHeight="1">
      <c r="A1653" s="480">
        <v>101166</v>
      </c>
      <c r="B1653" s="481" t="s">
        <v>4965</v>
      </c>
      <c r="C1653" s="482" t="s">
        <v>702</v>
      </c>
      <c r="D1653" s="483">
        <v>398.08</v>
      </c>
      <c r="E1653" s="483">
        <v>219.96</v>
      </c>
      <c r="F1653" s="483">
        <v>618.04</v>
      </c>
    </row>
    <row r="1654" spans="1:6" ht="45" customHeight="1">
      <c r="A1654" s="480">
        <v>101165</v>
      </c>
      <c r="B1654" s="481" t="s">
        <v>4964</v>
      </c>
      <c r="C1654" s="482" t="s">
        <v>702</v>
      </c>
      <c r="D1654" s="483">
        <v>485.56</v>
      </c>
      <c r="E1654" s="483">
        <v>268.70999999999998</v>
      </c>
      <c r="F1654" s="483">
        <v>754.27</v>
      </c>
    </row>
    <row r="1655" spans="1:6">
      <c r="A1655" s="480"/>
      <c r="B1655" s="481" t="s">
        <v>1401</v>
      </c>
      <c r="C1655" s="482"/>
      <c r="D1655" s="483"/>
      <c r="E1655" s="483"/>
      <c r="F1655" s="483"/>
    </row>
    <row r="1656" spans="1:6" ht="45" customHeight="1">
      <c r="A1656" s="480"/>
      <c r="B1656" s="481" t="s">
        <v>1402</v>
      </c>
      <c r="C1656" s="482"/>
      <c r="D1656" s="483"/>
      <c r="E1656" s="483"/>
      <c r="F1656" s="483"/>
    </row>
    <row r="1657" spans="1:6" ht="45" customHeight="1">
      <c r="A1657" s="475">
        <v>97637</v>
      </c>
      <c r="B1657" s="479" t="s">
        <v>1403</v>
      </c>
      <c r="C1657" s="477" t="s">
        <v>704</v>
      </c>
      <c r="D1657" s="478">
        <v>0.72</v>
      </c>
      <c r="E1657" s="478">
        <v>1.8</v>
      </c>
      <c r="F1657" s="478">
        <v>2.52</v>
      </c>
    </row>
    <row r="1658" spans="1:6" ht="30" customHeight="1">
      <c r="A1658" s="480">
        <v>97638</v>
      </c>
      <c r="B1658" s="481" t="s">
        <v>1404</v>
      </c>
      <c r="C1658" s="482" t="s">
        <v>704</v>
      </c>
      <c r="D1658" s="483">
        <v>2.14</v>
      </c>
      <c r="E1658" s="483">
        <v>5.2</v>
      </c>
      <c r="F1658" s="483">
        <v>7.34</v>
      </c>
    </row>
    <row r="1659" spans="1:6" ht="30" customHeight="1">
      <c r="A1659" s="480">
        <v>97639</v>
      </c>
      <c r="B1659" s="481" t="s">
        <v>1405</v>
      </c>
      <c r="C1659" s="482" t="s">
        <v>704</v>
      </c>
      <c r="D1659" s="483">
        <v>5.49</v>
      </c>
      <c r="E1659" s="483">
        <v>12.77</v>
      </c>
      <c r="F1659" s="483">
        <v>18.260000000000002</v>
      </c>
    </row>
    <row r="1660" spans="1:6" ht="30" customHeight="1">
      <c r="A1660" s="480"/>
      <c r="B1660" s="481" t="s">
        <v>1406</v>
      </c>
      <c r="C1660" s="482"/>
      <c r="D1660" s="483"/>
      <c r="E1660" s="483"/>
      <c r="F1660" s="483"/>
    </row>
    <row r="1661" spans="1:6">
      <c r="A1661" s="480">
        <v>102235</v>
      </c>
      <c r="B1661" s="481" t="s">
        <v>4982</v>
      </c>
      <c r="C1661" s="482" t="s">
        <v>704</v>
      </c>
      <c r="D1661" s="483">
        <v>363.38</v>
      </c>
      <c r="E1661" s="483">
        <v>48.3</v>
      </c>
      <c r="F1661" s="483">
        <v>411.68</v>
      </c>
    </row>
    <row r="1662" spans="1:6" ht="30" customHeight="1">
      <c r="A1662" s="480">
        <v>102253</v>
      </c>
      <c r="B1662" s="481" t="s">
        <v>4983</v>
      </c>
      <c r="C1662" s="482" t="s">
        <v>704</v>
      </c>
      <c r="D1662" s="483">
        <v>729.96</v>
      </c>
      <c r="E1662" s="483">
        <v>65.569999999999993</v>
      </c>
      <c r="F1662" s="483">
        <v>795.53</v>
      </c>
    </row>
    <row r="1663" spans="1:6" ht="30" customHeight="1">
      <c r="A1663" s="480">
        <v>102254</v>
      </c>
      <c r="B1663" s="481" t="s">
        <v>4984</v>
      </c>
      <c r="C1663" s="482" t="s">
        <v>704</v>
      </c>
      <c r="D1663" s="483">
        <v>533.04</v>
      </c>
      <c r="E1663" s="483">
        <v>65.569999999999993</v>
      </c>
      <c r="F1663" s="483">
        <v>598.61</v>
      </c>
    </row>
    <row r="1664" spans="1:6" ht="30">
      <c r="A1664" s="480">
        <v>102257</v>
      </c>
      <c r="B1664" s="481" t="s">
        <v>4985</v>
      </c>
      <c r="C1664" s="482" t="s">
        <v>704</v>
      </c>
      <c r="D1664" s="483">
        <v>201.34</v>
      </c>
      <c r="E1664" s="483">
        <v>59.06</v>
      </c>
      <c r="F1664" s="483">
        <v>260.39999999999998</v>
      </c>
    </row>
    <row r="1665" spans="1:6" ht="30" customHeight="1">
      <c r="A1665" s="480">
        <v>102255</v>
      </c>
      <c r="B1665" s="481" t="s">
        <v>4986</v>
      </c>
      <c r="C1665" s="482" t="s">
        <v>704</v>
      </c>
      <c r="D1665" s="483">
        <v>697.12</v>
      </c>
      <c r="E1665" s="483">
        <v>126.69</v>
      </c>
      <c r="F1665" s="483">
        <v>823.81</v>
      </c>
    </row>
    <row r="1666" spans="1:6" ht="30" customHeight="1">
      <c r="A1666" s="475">
        <v>102256</v>
      </c>
      <c r="B1666" s="479" t="s">
        <v>4987</v>
      </c>
      <c r="C1666" s="477" t="s">
        <v>704</v>
      </c>
      <c r="D1666" s="478">
        <v>627.44000000000005</v>
      </c>
      <c r="E1666" s="478">
        <v>144.85</v>
      </c>
      <c r="F1666" s="478">
        <v>772.29</v>
      </c>
    </row>
    <row r="1667" spans="1:6" ht="30">
      <c r="A1667" s="480">
        <v>102258</v>
      </c>
      <c r="B1667" s="481" t="s">
        <v>4988</v>
      </c>
      <c r="C1667" s="482" t="s">
        <v>704</v>
      </c>
      <c r="D1667" s="483">
        <v>191.77</v>
      </c>
      <c r="E1667" s="483">
        <v>115.14</v>
      </c>
      <c r="F1667" s="483">
        <v>306.91000000000003</v>
      </c>
    </row>
    <row r="1668" spans="1:6">
      <c r="A1668" s="480"/>
      <c r="B1668" s="481" t="s">
        <v>1407</v>
      </c>
      <c r="C1668" s="482"/>
      <c r="D1668" s="483"/>
      <c r="E1668" s="483"/>
      <c r="F1668" s="483"/>
    </row>
    <row r="1669" spans="1:6" ht="45" customHeight="1">
      <c r="A1669" s="480"/>
      <c r="B1669" s="481" t="s">
        <v>12227</v>
      </c>
      <c r="C1669" s="482"/>
      <c r="D1669" s="483"/>
      <c r="E1669" s="483"/>
      <c r="F1669" s="483"/>
    </row>
    <row r="1670" spans="1:6" ht="45" customHeight="1">
      <c r="A1670" s="480">
        <v>96358</v>
      </c>
      <c r="B1670" s="481" t="s">
        <v>1408</v>
      </c>
      <c r="C1670" s="482" t="s">
        <v>704</v>
      </c>
      <c r="D1670" s="483">
        <v>78.650000000000006</v>
      </c>
      <c r="E1670" s="483">
        <v>11.35</v>
      </c>
      <c r="F1670" s="483">
        <v>90</v>
      </c>
    </row>
    <row r="1671" spans="1:6" ht="30" customHeight="1">
      <c r="A1671" s="480">
        <v>96359</v>
      </c>
      <c r="B1671" s="481" t="s">
        <v>1409</v>
      </c>
      <c r="C1671" s="482" t="s">
        <v>704</v>
      </c>
      <c r="D1671" s="483">
        <v>89.88</v>
      </c>
      <c r="E1671" s="483">
        <v>13.09</v>
      </c>
      <c r="F1671" s="483">
        <v>102.97</v>
      </c>
    </row>
    <row r="1672" spans="1:6" ht="45" customHeight="1">
      <c r="A1672" s="480">
        <v>96360</v>
      </c>
      <c r="B1672" s="481" t="s">
        <v>1410</v>
      </c>
      <c r="C1672" s="482" t="s">
        <v>704</v>
      </c>
      <c r="D1672" s="483">
        <v>109.01</v>
      </c>
      <c r="E1672" s="483">
        <v>14.37</v>
      </c>
      <c r="F1672" s="483">
        <v>123.38</v>
      </c>
    </row>
    <row r="1673" spans="1:6" ht="45" customHeight="1">
      <c r="A1673" s="480">
        <v>96361</v>
      </c>
      <c r="B1673" s="481" t="s">
        <v>1411</v>
      </c>
      <c r="C1673" s="482" t="s">
        <v>704</v>
      </c>
      <c r="D1673" s="483">
        <v>131.31</v>
      </c>
      <c r="E1673" s="483">
        <v>17.41</v>
      </c>
      <c r="F1673" s="483">
        <v>148.72</v>
      </c>
    </row>
    <row r="1674" spans="1:6" ht="45" customHeight="1">
      <c r="A1674" s="480">
        <v>96362</v>
      </c>
      <c r="B1674" s="481" t="s">
        <v>1412</v>
      </c>
      <c r="C1674" s="482" t="s">
        <v>704</v>
      </c>
      <c r="D1674" s="483">
        <v>101.34</v>
      </c>
      <c r="E1674" s="483">
        <v>13.35</v>
      </c>
      <c r="F1674" s="483">
        <v>114.69</v>
      </c>
    </row>
    <row r="1675" spans="1:6" ht="30" customHeight="1">
      <c r="A1675" s="475">
        <v>96363</v>
      </c>
      <c r="B1675" s="479" t="s">
        <v>1413</v>
      </c>
      <c r="C1675" s="477" t="s">
        <v>704</v>
      </c>
      <c r="D1675" s="478">
        <v>112.71</v>
      </c>
      <c r="E1675" s="478">
        <v>15.36</v>
      </c>
      <c r="F1675" s="478">
        <v>128.07</v>
      </c>
    </row>
    <row r="1676" spans="1:6" ht="30" customHeight="1">
      <c r="A1676" s="480">
        <v>96364</v>
      </c>
      <c r="B1676" s="481" t="s">
        <v>1414</v>
      </c>
      <c r="C1676" s="482" t="s">
        <v>704</v>
      </c>
      <c r="D1676" s="483">
        <v>131.69</v>
      </c>
      <c r="E1676" s="483">
        <v>16.38</v>
      </c>
      <c r="F1676" s="483">
        <v>148.07</v>
      </c>
    </row>
    <row r="1677" spans="1:6" ht="30" customHeight="1">
      <c r="A1677" s="480">
        <v>96365</v>
      </c>
      <c r="B1677" s="481" t="s">
        <v>1415</v>
      </c>
      <c r="C1677" s="482" t="s">
        <v>704</v>
      </c>
      <c r="D1677" s="483">
        <v>154.1</v>
      </c>
      <c r="E1677" s="483">
        <v>19.7</v>
      </c>
      <c r="F1677" s="483">
        <v>173.8</v>
      </c>
    </row>
    <row r="1678" spans="1:6" ht="30" customHeight="1">
      <c r="A1678" s="480">
        <v>96366</v>
      </c>
      <c r="B1678" s="481" t="s">
        <v>1416</v>
      </c>
      <c r="C1678" s="482" t="s">
        <v>704</v>
      </c>
      <c r="D1678" s="483">
        <v>124.04</v>
      </c>
      <c r="E1678" s="483">
        <v>15.35</v>
      </c>
      <c r="F1678" s="483">
        <v>139.38999999999999</v>
      </c>
    </row>
    <row r="1679" spans="1:6" ht="30" customHeight="1">
      <c r="A1679" s="480">
        <v>96367</v>
      </c>
      <c r="B1679" s="481" t="s">
        <v>1417</v>
      </c>
      <c r="C1679" s="482" t="s">
        <v>704</v>
      </c>
      <c r="D1679" s="483">
        <v>135.47</v>
      </c>
      <c r="E1679" s="483">
        <v>17.649999999999999</v>
      </c>
      <c r="F1679" s="483">
        <v>153.12</v>
      </c>
    </row>
    <row r="1680" spans="1:6" ht="30" customHeight="1">
      <c r="A1680" s="480">
        <v>96368</v>
      </c>
      <c r="B1680" s="481" t="s">
        <v>1418</v>
      </c>
      <c r="C1680" s="482" t="s">
        <v>704</v>
      </c>
      <c r="D1680" s="483">
        <v>154.4</v>
      </c>
      <c r="E1680" s="483">
        <v>18.37</v>
      </c>
      <c r="F1680" s="483">
        <v>172.77</v>
      </c>
    </row>
    <row r="1681" spans="1:6" ht="45" customHeight="1">
      <c r="A1681" s="480">
        <v>96369</v>
      </c>
      <c r="B1681" s="481" t="s">
        <v>1419</v>
      </c>
      <c r="C1681" s="482" t="s">
        <v>704</v>
      </c>
      <c r="D1681" s="483">
        <v>176.9</v>
      </c>
      <c r="E1681" s="483">
        <v>21.97</v>
      </c>
      <c r="F1681" s="483">
        <v>198.87</v>
      </c>
    </row>
    <row r="1682" spans="1:6" ht="30" customHeight="1">
      <c r="A1682" s="480">
        <v>96370</v>
      </c>
      <c r="B1682" s="481" t="s">
        <v>1420</v>
      </c>
      <c r="C1682" s="482" t="s">
        <v>704</v>
      </c>
      <c r="D1682" s="483">
        <v>54.74</v>
      </c>
      <c r="E1682" s="483">
        <v>7.55</v>
      </c>
      <c r="F1682" s="483">
        <v>62.29</v>
      </c>
    </row>
    <row r="1683" spans="1:6" ht="30">
      <c r="A1683" s="480">
        <v>96371</v>
      </c>
      <c r="B1683" s="481" t="s">
        <v>1421</v>
      </c>
      <c r="C1683" s="482" t="s">
        <v>704</v>
      </c>
      <c r="D1683" s="483">
        <v>65.91</v>
      </c>
      <c r="E1683" s="483">
        <v>9.14</v>
      </c>
      <c r="F1683" s="483">
        <v>75.05</v>
      </c>
    </row>
    <row r="1684" spans="1:6">
      <c r="A1684" s="480">
        <v>96373</v>
      </c>
      <c r="B1684" s="481" t="s">
        <v>1422</v>
      </c>
      <c r="C1684" s="482" t="s">
        <v>727</v>
      </c>
      <c r="D1684" s="483">
        <v>11.45</v>
      </c>
      <c r="E1684" s="483">
        <v>1.3</v>
      </c>
      <c r="F1684" s="483">
        <v>12.75</v>
      </c>
    </row>
    <row r="1685" spans="1:6">
      <c r="A1685" s="480">
        <v>96374</v>
      </c>
      <c r="B1685" s="481" t="s">
        <v>1423</v>
      </c>
      <c r="C1685" s="482" t="s">
        <v>727</v>
      </c>
      <c r="D1685" s="483">
        <v>35.76</v>
      </c>
      <c r="E1685" s="483">
        <v>1.75</v>
      </c>
      <c r="F1685" s="483">
        <v>37.51</v>
      </c>
    </row>
    <row r="1686" spans="1:6" ht="45" customHeight="1">
      <c r="A1686" s="480"/>
      <c r="B1686" s="481" t="s">
        <v>247</v>
      </c>
      <c r="C1686" s="482"/>
      <c r="D1686" s="483"/>
      <c r="E1686" s="483"/>
      <c r="F1686" s="483"/>
    </row>
    <row r="1687" spans="1:6" ht="30" customHeight="1">
      <c r="A1687" s="480"/>
      <c r="B1687" s="481" t="s">
        <v>12228</v>
      </c>
      <c r="C1687" s="482"/>
      <c r="D1687" s="483"/>
      <c r="E1687" s="483"/>
      <c r="F1687" s="483"/>
    </row>
    <row r="1688" spans="1:6" ht="30" customHeight="1">
      <c r="A1688" s="480">
        <v>100330</v>
      </c>
      <c r="B1688" s="481" t="s">
        <v>4999</v>
      </c>
      <c r="C1688" s="482" t="s">
        <v>704</v>
      </c>
      <c r="D1688" s="483">
        <v>10.08</v>
      </c>
      <c r="E1688" s="483">
        <v>7.24</v>
      </c>
      <c r="F1688" s="483">
        <v>17.32</v>
      </c>
    </row>
    <row r="1689" spans="1:6" ht="30" customHeight="1">
      <c r="A1689" s="480">
        <v>100331</v>
      </c>
      <c r="B1689" s="481" t="s">
        <v>5000</v>
      </c>
      <c r="C1689" s="482" t="s">
        <v>704</v>
      </c>
      <c r="D1689" s="483">
        <v>11.66</v>
      </c>
      <c r="E1689" s="483">
        <v>10.98</v>
      </c>
      <c r="F1689" s="483">
        <v>22.64</v>
      </c>
    </row>
    <row r="1690" spans="1:6" ht="30">
      <c r="A1690" s="480">
        <v>100328</v>
      </c>
      <c r="B1690" s="481" t="s">
        <v>4997</v>
      </c>
      <c r="C1690" s="482" t="s">
        <v>704</v>
      </c>
      <c r="D1690" s="483">
        <v>7.36</v>
      </c>
      <c r="E1690" s="483">
        <v>5.4</v>
      </c>
      <c r="F1690" s="483">
        <v>12.76</v>
      </c>
    </row>
    <row r="1691" spans="1:6" ht="30">
      <c r="A1691" s="480">
        <v>100329</v>
      </c>
      <c r="B1691" s="481" t="s">
        <v>4998</v>
      </c>
      <c r="C1691" s="482" t="s">
        <v>704</v>
      </c>
      <c r="D1691" s="483">
        <v>8.3000000000000007</v>
      </c>
      <c r="E1691" s="483">
        <v>7.57</v>
      </c>
      <c r="F1691" s="483">
        <v>15.87</v>
      </c>
    </row>
    <row r="1692" spans="1:6" ht="30">
      <c r="A1692" s="480">
        <v>100393</v>
      </c>
      <c r="B1692" s="481" t="s">
        <v>4994</v>
      </c>
      <c r="C1692" s="482" t="s">
        <v>704</v>
      </c>
      <c r="D1692" s="483">
        <v>12.51</v>
      </c>
      <c r="E1692" s="483">
        <v>8.69</v>
      </c>
      <c r="F1692" s="483">
        <v>21.2</v>
      </c>
    </row>
    <row r="1693" spans="1:6" ht="30" customHeight="1">
      <c r="A1693" s="480">
        <v>100389</v>
      </c>
      <c r="B1693" s="481" t="s">
        <v>4990</v>
      </c>
      <c r="C1693" s="482" t="s">
        <v>704</v>
      </c>
      <c r="D1693" s="483">
        <v>10.77</v>
      </c>
      <c r="E1693" s="483">
        <v>7.67</v>
      </c>
      <c r="F1693" s="483">
        <v>18.440000000000001</v>
      </c>
    </row>
    <row r="1694" spans="1:6" ht="30">
      <c r="A1694" s="480">
        <v>100395</v>
      </c>
      <c r="B1694" s="481" t="s">
        <v>4996</v>
      </c>
      <c r="C1694" s="482" t="s">
        <v>704</v>
      </c>
      <c r="D1694" s="483">
        <v>13.54</v>
      </c>
      <c r="E1694" s="483">
        <v>11.25</v>
      </c>
      <c r="F1694" s="483">
        <v>24.79</v>
      </c>
    </row>
    <row r="1695" spans="1:6" ht="30">
      <c r="A1695" s="480">
        <v>100391</v>
      </c>
      <c r="B1695" s="481" t="s">
        <v>4992</v>
      </c>
      <c r="C1695" s="482" t="s">
        <v>704</v>
      </c>
      <c r="D1695" s="483">
        <v>11.45</v>
      </c>
      <c r="E1695" s="483">
        <v>9.35</v>
      </c>
      <c r="F1695" s="483">
        <v>20.8</v>
      </c>
    </row>
    <row r="1696" spans="1:6" ht="15" customHeight="1">
      <c r="A1696" s="480">
        <v>100392</v>
      </c>
      <c r="B1696" s="481" t="s">
        <v>4993</v>
      </c>
      <c r="C1696" s="482" t="s">
        <v>704</v>
      </c>
      <c r="D1696" s="483">
        <v>11.45</v>
      </c>
      <c r="E1696" s="483">
        <v>5.54</v>
      </c>
      <c r="F1696" s="483">
        <v>16.989999999999998</v>
      </c>
    </row>
    <row r="1697" spans="1:6" ht="15" customHeight="1">
      <c r="A1697" s="480">
        <v>100388</v>
      </c>
      <c r="B1697" s="481" t="s">
        <v>4989</v>
      </c>
      <c r="C1697" s="482" t="s">
        <v>704</v>
      </c>
      <c r="D1697" s="483">
        <v>14.44</v>
      </c>
      <c r="E1697" s="483">
        <v>7.12</v>
      </c>
      <c r="F1697" s="483">
        <v>21.56</v>
      </c>
    </row>
    <row r="1698" spans="1:6" ht="30" customHeight="1">
      <c r="A1698" s="480">
        <v>100394</v>
      </c>
      <c r="B1698" s="481" t="s">
        <v>4995</v>
      </c>
      <c r="C1698" s="482" t="s">
        <v>704</v>
      </c>
      <c r="D1698" s="483">
        <v>12.22</v>
      </c>
      <c r="E1698" s="483">
        <v>7.56</v>
      </c>
      <c r="F1698" s="483">
        <v>19.78</v>
      </c>
    </row>
    <row r="1699" spans="1:6" ht="30">
      <c r="A1699" s="480">
        <v>100390</v>
      </c>
      <c r="B1699" s="481" t="s">
        <v>4991</v>
      </c>
      <c r="C1699" s="482" t="s">
        <v>704</v>
      </c>
      <c r="D1699" s="483">
        <v>15.44</v>
      </c>
      <c r="E1699" s="483">
        <v>9.69</v>
      </c>
      <c r="F1699" s="483">
        <v>25.13</v>
      </c>
    </row>
    <row r="1700" spans="1:6" ht="15" customHeight="1">
      <c r="A1700" s="480">
        <v>97647</v>
      </c>
      <c r="B1700" s="481" t="s">
        <v>1424</v>
      </c>
      <c r="C1700" s="482" t="s">
        <v>704</v>
      </c>
      <c r="D1700" s="483">
        <v>0.92</v>
      </c>
      <c r="E1700" s="483">
        <v>2.17</v>
      </c>
      <c r="F1700" s="483">
        <v>3.09</v>
      </c>
    </row>
    <row r="1701" spans="1:6" ht="15" customHeight="1">
      <c r="A1701" s="480">
        <v>97648</v>
      </c>
      <c r="B1701" s="481" t="s">
        <v>1425</v>
      </c>
      <c r="C1701" s="482" t="s">
        <v>704</v>
      </c>
      <c r="D1701" s="483">
        <v>0.51</v>
      </c>
      <c r="E1701" s="483">
        <v>1.26</v>
      </c>
      <c r="F1701" s="483">
        <v>1.77</v>
      </c>
    </row>
    <row r="1702" spans="1:6" ht="30">
      <c r="A1702" s="480">
        <v>97649</v>
      </c>
      <c r="B1702" s="481" t="s">
        <v>1426</v>
      </c>
      <c r="C1702" s="482" t="s">
        <v>704</v>
      </c>
      <c r="D1702" s="483">
        <v>1.46</v>
      </c>
      <c r="E1702" s="483">
        <v>2.4900000000000002</v>
      </c>
      <c r="F1702" s="483">
        <v>3.95</v>
      </c>
    </row>
    <row r="1703" spans="1:6" ht="30">
      <c r="A1703" s="475">
        <v>97650</v>
      </c>
      <c r="B1703" s="479" t="s">
        <v>1427</v>
      </c>
      <c r="C1703" s="477" t="s">
        <v>704</v>
      </c>
      <c r="D1703" s="478">
        <v>2</v>
      </c>
      <c r="E1703" s="478">
        <v>4.63</v>
      </c>
      <c r="F1703" s="478">
        <v>6.63</v>
      </c>
    </row>
    <row r="1704" spans="1:6" ht="45" customHeight="1">
      <c r="A1704" s="480">
        <v>97655</v>
      </c>
      <c r="B1704" s="481" t="s">
        <v>1428</v>
      </c>
      <c r="C1704" s="482" t="s">
        <v>704</v>
      </c>
      <c r="D1704" s="483">
        <v>9.51</v>
      </c>
      <c r="E1704" s="483">
        <v>10.37</v>
      </c>
      <c r="F1704" s="483">
        <v>19.88</v>
      </c>
    </row>
    <row r="1705" spans="1:6" ht="30" customHeight="1">
      <c r="A1705" s="480">
        <v>97651</v>
      </c>
      <c r="B1705" s="481" t="s">
        <v>1429</v>
      </c>
      <c r="C1705" s="482" t="s">
        <v>709</v>
      </c>
      <c r="D1705" s="483">
        <v>22.65</v>
      </c>
      <c r="E1705" s="483">
        <v>50.81</v>
      </c>
      <c r="F1705" s="483">
        <v>73.459999999999994</v>
      </c>
    </row>
    <row r="1706" spans="1:6" ht="30" customHeight="1">
      <c r="A1706" s="480">
        <v>97652</v>
      </c>
      <c r="B1706" s="481" t="s">
        <v>1430</v>
      </c>
      <c r="C1706" s="482" t="s">
        <v>709</v>
      </c>
      <c r="D1706" s="483">
        <v>51.41</v>
      </c>
      <c r="E1706" s="483">
        <v>115.15</v>
      </c>
      <c r="F1706" s="483">
        <v>166.56</v>
      </c>
    </row>
    <row r="1707" spans="1:6" ht="30" customHeight="1">
      <c r="A1707" s="480">
        <v>97653</v>
      </c>
      <c r="B1707" s="481" t="s">
        <v>1431</v>
      </c>
      <c r="C1707" s="482" t="s">
        <v>709</v>
      </c>
      <c r="D1707" s="483">
        <v>85.52</v>
      </c>
      <c r="E1707" s="483">
        <v>38.53</v>
      </c>
      <c r="F1707" s="483">
        <v>124.05</v>
      </c>
    </row>
    <row r="1708" spans="1:6" ht="30" customHeight="1">
      <c r="A1708" s="480">
        <v>97654</v>
      </c>
      <c r="B1708" s="481" t="s">
        <v>1432</v>
      </c>
      <c r="C1708" s="482" t="s">
        <v>709</v>
      </c>
      <c r="D1708" s="483">
        <v>93.37</v>
      </c>
      <c r="E1708" s="483">
        <v>56.17</v>
      </c>
      <c r="F1708" s="483">
        <v>149.54</v>
      </c>
    </row>
    <row r="1709" spans="1:6" ht="30" customHeight="1">
      <c r="A1709" s="480">
        <v>97656</v>
      </c>
      <c r="B1709" s="481" t="s">
        <v>1433</v>
      </c>
      <c r="C1709" s="482" t="s">
        <v>709</v>
      </c>
      <c r="D1709" s="483">
        <v>87.83</v>
      </c>
      <c r="E1709" s="483">
        <v>109.83</v>
      </c>
      <c r="F1709" s="483">
        <v>197.66</v>
      </c>
    </row>
    <row r="1710" spans="1:6" ht="45" customHeight="1">
      <c r="A1710" s="480">
        <v>97657</v>
      </c>
      <c r="B1710" s="481" t="s">
        <v>1434</v>
      </c>
      <c r="C1710" s="482" t="s">
        <v>709</v>
      </c>
      <c r="D1710" s="483">
        <v>174.16</v>
      </c>
      <c r="E1710" s="483">
        <v>217.63</v>
      </c>
      <c r="F1710" s="483">
        <v>391.79</v>
      </c>
    </row>
    <row r="1711" spans="1:6" ht="45" customHeight="1">
      <c r="A1711" s="480">
        <v>97658</v>
      </c>
      <c r="B1711" s="481" t="s">
        <v>1435</v>
      </c>
      <c r="C1711" s="482" t="s">
        <v>709</v>
      </c>
      <c r="D1711" s="483">
        <v>107.05</v>
      </c>
      <c r="E1711" s="483">
        <v>65.02</v>
      </c>
      <c r="F1711" s="483">
        <v>172.07</v>
      </c>
    </row>
    <row r="1712" spans="1:6" ht="45" customHeight="1">
      <c r="A1712" s="480">
        <v>97659</v>
      </c>
      <c r="B1712" s="481" t="s">
        <v>1436</v>
      </c>
      <c r="C1712" s="482" t="s">
        <v>709</v>
      </c>
      <c r="D1712" s="483">
        <v>129.57</v>
      </c>
      <c r="E1712" s="483">
        <v>97.77</v>
      </c>
      <c r="F1712" s="483">
        <v>227.34</v>
      </c>
    </row>
    <row r="1713" spans="1:6" ht="45" customHeight="1">
      <c r="A1713" s="480">
        <v>94226</v>
      </c>
      <c r="B1713" s="481" t="s">
        <v>5086</v>
      </c>
      <c r="C1713" s="482" t="s">
        <v>704</v>
      </c>
      <c r="D1713" s="483">
        <v>12.63</v>
      </c>
      <c r="E1713" s="483">
        <v>5.57</v>
      </c>
      <c r="F1713" s="483">
        <v>18.2</v>
      </c>
    </row>
    <row r="1714" spans="1:6" ht="45" customHeight="1">
      <c r="A1714" s="480"/>
      <c r="B1714" s="481" t="s">
        <v>12229</v>
      </c>
      <c r="C1714" s="482"/>
      <c r="D1714" s="483"/>
      <c r="E1714" s="483"/>
      <c r="F1714" s="483"/>
    </row>
    <row r="1715" spans="1:6" ht="45" customHeight="1">
      <c r="A1715" s="480">
        <v>100381</v>
      </c>
      <c r="B1715" s="481" t="s">
        <v>5047</v>
      </c>
      <c r="C1715" s="482" t="s">
        <v>704</v>
      </c>
      <c r="D1715" s="483">
        <v>44.81</v>
      </c>
      <c r="E1715" s="483">
        <v>18.41</v>
      </c>
      <c r="F1715" s="483">
        <v>63.22</v>
      </c>
    </row>
    <row r="1716" spans="1:6" ht="45" customHeight="1">
      <c r="A1716" s="480">
        <v>100380</v>
      </c>
      <c r="B1716" s="481" t="s">
        <v>5046</v>
      </c>
      <c r="C1716" s="482" t="s">
        <v>704</v>
      </c>
      <c r="D1716" s="483">
        <v>42.45</v>
      </c>
      <c r="E1716" s="483">
        <v>14.87</v>
      </c>
      <c r="F1716" s="483">
        <v>57.32</v>
      </c>
    </row>
    <row r="1717" spans="1:6" ht="45" customHeight="1">
      <c r="A1717" s="480">
        <v>100379</v>
      </c>
      <c r="B1717" s="481" t="s">
        <v>5045</v>
      </c>
      <c r="C1717" s="482" t="s">
        <v>704</v>
      </c>
      <c r="D1717" s="483">
        <v>34.729999999999997</v>
      </c>
      <c r="E1717" s="483">
        <v>9.27</v>
      </c>
      <c r="F1717" s="483">
        <v>44</v>
      </c>
    </row>
    <row r="1718" spans="1:6" ht="45" customHeight="1">
      <c r="A1718" s="480">
        <v>100384</v>
      </c>
      <c r="B1718" s="481" t="s">
        <v>5050</v>
      </c>
      <c r="C1718" s="482" t="s">
        <v>704</v>
      </c>
      <c r="D1718" s="483">
        <v>26.94</v>
      </c>
      <c r="E1718" s="483">
        <v>5.09</v>
      </c>
      <c r="F1718" s="483">
        <v>32.03</v>
      </c>
    </row>
    <row r="1719" spans="1:6" ht="45" customHeight="1">
      <c r="A1719" s="480">
        <v>100383</v>
      </c>
      <c r="B1719" s="481" t="s">
        <v>5049</v>
      </c>
      <c r="C1719" s="482" t="s">
        <v>704</v>
      </c>
      <c r="D1719" s="483">
        <v>26.87</v>
      </c>
      <c r="E1719" s="483">
        <v>4.1399999999999997</v>
      </c>
      <c r="F1719" s="483">
        <v>31.01</v>
      </c>
    </row>
    <row r="1720" spans="1:6" ht="45">
      <c r="A1720" s="480">
        <v>100382</v>
      </c>
      <c r="B1720" s="481" t="s">
        <v>5048</v>
      </c>
      <c r="C1720" s="482" t="s">
        <v>704</v>
      </c>
      <c r="D1720" s="483">
        <v>25.09</v>
      </c>
      <c r="E1720" s="483">
        <v>3.48</v>
      </c>
      <c r="F1720" s="483">
        <v>28.57</v>
      </c>
    </row>
    <row r="1721" spans="1:6" ht="45" customHeight="1">
      <c r="A1721" s="480">
        <v>100387</v>
      </c>
      <c r="B1721" s="481" t="s">
        <v>5053</v>
      </c>
      <c r="C1721" s="482" t="s">
        <v>704</v>
      </c>
      <c r="D1721" s="483">
        <v>48.88</v>
      </c>
      <c r="E1721" s="483">
        <v>13.36</v>
      </c>
      <c r="F1721" s="483">
        <v>62.24</v>
      </c>
    </row>
    <row r="1722" spans="1:6" ht="45" customHeight="1">
      <c r="A1722" s="480">
        <v>100386</v>
      </c>
      <c r="B1722" s="481" t="s">
        <v>5052</v>
      </c>
      <c r="C1722" s="482" t="s">
        <v>704</v>
      </c>
      <c r="D1722" s="483">
        <v>40.49</v>
      </c>
      <c r="E1722" s="483">
        <v>10.6</v>
      </c>
      <c r="F1722" s="483">
        <v>51.09</v>
      </c>
    </row>
    <row r="1723" spans="1:6" ht="45" customHeight="1">
      <c r="A1723" s="480">
        <v>100385</v>
      </c>
      <c r="B1723" s="481" t="s">
        <v>5051</v>
      </c>
      <c r="C1723" s="482" t="s">
        <v>704</v>
      </c>
      <c r="D1723" s="483">
        <v>33.18</v>
      </c>
      <c r="E1723" s="483">
        <v>6.91</v>
      </c>
      <c r="F1723" s="483">
        <v>40.090000000000003</v>
      </c>
    </row>
    <row r="1724" spans="1:6" ht="30" customHeight="1">
      <c r="A1724" s="480">
        <v>100364</v>
      </c>
      <c r="B1724" s="481" t="s">
        <v>5028</v>
      </c>
      <c r="C1724" s="482" t="s">
        <v>709</v>
      </c>
      <c r="D1724" s="483">
        <v>2807.83</v>
      </c>
      <c r="E1724" s="483">
        <v>747.92</v>
      </c>
      <c r="F1724" s="483">
        <v>3555.75</v>
      </c>
    </row>
    <row r="1725" spans="1:6" ht="30" customHeight="1">
      <c r="A1725" s="480">
        <v>100374</v>
      </c>
      <c r="B1725" s="481" t="s">
        <v>5038</v>
      </c>
      <c r="C1725" s="482" t="s">
        <v>709</v>
      </c>
      <c r="D1725" s="483">
        <v>2533.4899999999998</v>
      </c>
      <c r="E1725" s="483">
        <v>747.92</v>
      </c>
      <c r="F1725" s="483">
        <v>3281.41</v>
      </c>
    </row>
    <row r="1726" spans="1:6" ht="30" customHeight="1">
      <c r="A1726" s="480">
        <v>100365</v>
      </c>
      <c r="B1726" s="481" t="s">
        <v>5029</v>
      </c>
      <c r="C1726" s="482" t="s">
        <v>709</v>
      </c>
      <c r="D1726" s="483">
        <v>3158.47</v>
      </c>
      <c r="E1726" s="483">
        <v>912.97</v>
      </c>
      <c r="F1726" s="483">
        <v>4071.44</v>
      </c>
    </row>
    <row r="1727" spans="1:6" ht="30" customHeight="1">
      <c r="A1727" s="480">
        <v>100375</v>
      </c>
      <c r="B1727" s="481" t="s">
        <v>5039</v>
      </c>
      <c r="C1727" s="482" t="s">
        <v>709</v>
      </c>
      <c r="D1727" s="483">
        <v>2748.99</v>
      </c>
      <c r="E1727" s="483">
        <v>912.98</v>
      </c>
      <c r="F1727" s="483">
        <v>3661.97</v>
      </c>
    </row>
    <row r="1728" spans="1:6" ht="30" customHeight="1">
      <c r="A1728" s="480">
        <v>100366</v>
      </c>
      <c r="B1728" s="481" t="s">
        <v>5030</v>
      </c>
      <c r="C1728" s="482" t="s">
        <v>709</v>
      </c>
      <c r="D1728" s="483">
        <v>3473.37</v>
      </c>
      <c r="E1728" s="483">
        <v>912.97</v>
      </c>
      <c r="F1728" s="483">
        <v>4386.34</v>
      </c>
    </row>
    <row r="1729" spans="1:6" ht="45" customHeight="1">
      <c r="A1729" s="480">
        <v>100376</v>
      </c>
      <c r="B1729" s="481" t="s">
        <v>5040</v>
      </c>
      <c r="C1729" s="482" t="s">
        <v>709</v>
      </c>
      <c r="D1729" s="483">
        <v>2658.35</v>
      </c>
      <c r="E1729" s="483">
        <v>912.98</v>
      </c>
      <c r="F1729" s="483">
        <v>3571.33</v>
      </c>
    </row>
    <row r="1730" spans="1:6" ht="45" customHeight="1">
      <c r="A1730" s="480">
        <v>100357</v>
      </c>
      <c r="B1730" s="481" t="s">
        <v>5021</v>
      </c>
      <c r="C1730" s="482" t="s">
        <v>709</v>
      </c>
      <c r="D1730" s="483">
        <v>944.93</v>
      </c>
      <c r="E1730" s="483">
        <v>262.38</v>
      </c>
      <c r="F1730" s="483">
        <v>1207.31</v>
      </c>
    </row>
    <row r="1731" spans="1:6" ht="45" customHeight="1">
      <c r="A1731" s="480">
        <v>100367</v>
      </c>
      <c r="B1731" s="481" t="s">
        <v>5031</v>
      </c>
      <c r="C1731" s="482" t="s">
        <v>709</v>
      </c>
      <c r="D1731" s="483">
        <v>907.92</v>
      </c>
      <c r="E1731" s="483">
        <v>262.38</v>
      </c>
      <c r="F1731" s="483">
        <v>1170.3</v>
      </c>
    </row>
    <row r="1732" spans="1:6" ht="45" customHeight="1">
      <c r="A1732" s="480">
        <v>100358</v>
      </c>
      <c r="B1732" s="481" t="s">
        <v>5022</v>
      </c>
      <c r="C1732" s="482" t="s">
        <v>709</v>
      </c>
      <c r="D1732" s="483">
        <v>1184.23</v>
      </c>
      <c r="E1732" s="483">
        <v>427.45</v>
      </c>
      <c r="F1732" s="483">
        <v>1611.68</v>
      </c>
    </row>
    <row r="1733" spans="1:6" ht="45">
      <c r="A1733" s="480">
        <v>100368</v>
      </c>
      <c r="B1733" s="481" t="s">
        <v>5032</v>
      </c>
      <c r="C1733" s="482" t="s">
        <v>709</v>
      </c>
      <c r="D1733" s="483">
        <v>1138.56</v>
      </c>
      <c r="E1733" s="483">
        <v>427.46</v>
      </c>
      <c r="F1733" s="483">
        <v>1566.02</v>
      </c>
    </row>
    <row r="1734" spans="1:6" ht="30" customHeight="1">
      <c r="A1734" s="480">
        <v>100359</v>
      </c>
      <c r="B1734" s="481" t="s">
        <v>5023</v>
      </c>
      <c r="C1734" s="482" t="s">
        <v>709</v>
      </c>
      <c r="D1734" s="483">
        <v>1279.98</v>
      </c>
      <c r="E1734" s="483">
        <v>427.45</v>
      </c>
      <c r="F1734" s="483">
        <v>1707.43</v>
      </c>
    </row>
    <row r="1735" spans="1:6" ht="30" customHeight="1">
      <c r="A1735" s="480">
        <v>100369</v>
      </c>
      <c r="B1735" s="481" t="s">
        <v>5033</v>
      </c>
      <c r="C1735" s="482" t="s">
        <v>709</v>
      </c>
      <c r="D1735" s="483">
        <v>1234.33</v>
      </c>
      <c r="E1735" s="483">
        <v>427.45</v>
      </c>
      <c r="F1735" s="483">
        <v>1661.78</v>
      </c>
    </row>
    <row r="1736" spans="1:6" ht="30" customHeight="1">
      <c r="A1736" s="480">
        <v>100360</v>
      </c>
      <c r="B1736" s="481" t="s">
        <v>5024</v>
      </c>
      <c r="C1736" s="482" t="s">
        <v>709</v>
      </c>
      <c r="D1736" s="483">
        <v>1427.5</v>
      </c>
      <c r="E1736" s="483">
        <v>471.47</v>
      </c>
      <c r="F1736" s="483">
        <v>1898.97</v>
      </c>
    </row>
    <row r="1737" spans="1:6" ht="30" customHeight="1">
      <c r="A1737" s="480">
        <v>100370</v>
      </c>
      <c r="B1737" s="481" t="s">
        <v>5034</v>
      </c>
      <c r="C1737" s="482" t="s">
        <v>709</v>
      </c>
      <c r="D1737" s="483">
        <v>1523.29</v>
      </c>
      <c r="E1737" s="483">
        <v>471.47</v>
      </c>
      <c r="F1737" s="483">
        <v>1994.76</v>
      </c>
    </row>
    <row r="1738" spans="1:6" ht="30" customHeight="1">
      <c r="A1738" s="475">
        <v>100361</v>
      </c>
      <c r="B1738" s="479" t="s">
        <v>5025</v>
      </c>
      <c r="C1738" s="477" t="s">
        <v>709</v>
      </c>
      <c r="D1738" s="478">
        <v>1707.87</v>
      </c>
      <c r="E1738" s="478">
        <v>636.54</v>
      </c>
      <c r="F1738" s="478">
        <v>2344.41</v>
      </c>
    </row>
    <row r="1739" spans="1:6" ht="60" customHeight="1">
      <c r="A1739" s="480">
        <v>100371</v>
      </c>
      <c r="B1739" s="481" t="s">
        <v>5035</v>
      </c>
      <c r="C1739" s="482" t="s">
        <v>709</v>
      </c>
      <c r="D1739" s="483">
        <v>1586.13</v>
      </c>
      <c r="E1739" s="483">
        <v>636.54</v>
      </c>
      <c r="F1739" s="483">
        <v>2222.67</v>
      </c>
    </row>
    <row r="1740" spans="1:6" ht="45" customHeight="1">
      <c r="A1740" s="480">
        <v>100362</v>
      </c>
      <c r="B1740" s="481" t="s">
        <v>5026</v>
      </c>
      <c r="C1740" s="482" t="s">
        <v>709</v>
      </c>
      <c r="D1740" s="483">
        <v>2478.25</v>
      </c>
      <c r="E1740" s="483">
        <v>679.2</v>
      </c>
      <c r="F1740" s="483">
        <v>3157.45</v>
      </c>
    </row>
    <row r="1741" spans="1:6" ht="60" customHeight="1">
      <c r="A1741" s="480">
        <v>100372</v>
      </c>
      <c r="B1741" s="481" t="s">
        <v>5036</v>
      </c>
      <c r="C1741" s="482" t="s">
        <v>709</v>
      </c>
      <c r="D1741" s="483">
        <v>2269.63</v>
      </c>
      <c r="E1741" s="483">
        <v>679.21</v>
      </c>
      <c r="F1741" s="483">
        <v>2948.84</v>
      </c>
    </row>
    <row r="1742" spans="1:6" ht="45" customHeight="1">
      <c r="A1742" s="480">
        <v>100363</v>
      </c>
      <c r="B1742" s="481" t="s">
        <v>5027</v>
      </c>
      <c r="C1742" s="482" t="s">
        <v>709</v>
      </c>
      <c r="D1742" s="483">
        <v>2594.4899999999998</v>
      </c>
      <c r="E1742" s="483">
        <v>679.2</v>
      </c>
      <c r="F1742" s="483">
        <v>3273.69</v>
      </c>
    </row>
    <row r="1743" spans="1:6" ht="60" customHeight="1">
      <c r="A1743" s="480">
        <v>100373</v>
      </c>
      <c r="B1743" s="481" t="s">
        <v>5037</v>
      </c>
      <c r="C1743" s="482" t="s">
        <v>709</v>
      </c>
      <c r="D1743" s="483">
        <v>2385.7399999999998</v>
      </c>
      <c r="E1743" s="483">
        <v>679.2</v>
      </c>
      <c r="F1743" s="483">
        <v>3064.94</v>
      </c>
    </row>
    <row r="1744" spans="1:6" ht="45" customHeight="1">
      <c r="A1744" s="480">
        <v>92545</v>
      </c>
      <c r="B1744" s="481" t="s">
        <v>5001</v>
      </c>
      <c r="C1744" s="482" t="s">
        <v>709</v>
      </c>
      <c r="D1744" s="483">
        <v>892.23</v>
      </c>
      <c r="E1744" s="483">
        <v>262.38</v>
      </c>
      <c r="F1744" s="483">
        <v>1154.6099999999999</v>
      </c>
    </row>
    <row r="1745" spans="1:6" ht="60" customHeight="1">
      <c r="A1745" s="480">
        <v>92546</v>
      </c>
      <c r="B1745" s="481" t="s">
        <v>5002</v>
      </c>
      <c r="C1745" s="482" t="s">
        <v>709</v>
      </c>
      <c r="D1745" s="483">
        <v>1071.44</v>
      </c>
      <c r="E1745" s="483">
        <v>344.93</v>
      </c>
      <c r="F1745" s="483">
        <v>1416.37</v>
      </c>
    </row>
    <row r="1746" spans="1:6" ht="45" customHeight="1">
      <c r="A1746" s="480">
        <v>92547</v>
      </c>
      <c r="B1746" s="481" t="s">
        <v>5003</v>
      </c>
      <c r="C1746" s="482" t="s">
        <v>709</v>
      </c>
      <c r="D1746" s="483">
        <v>1164.8900000000001</v>
      </c>
      <c r="E1746" s="483">
        <v>344.93</v>
      </c>
      <c r="F1746" s="483">
        <v>1509.82</v>
      </c>
    </row>
    <row r="1747" spans="1:6" ht="60" customHeight="1">
      <c r="A1747" s="480">
        <v>92548</v>
      </c>
      <c r="B1747" s="481" t="s">
        <v>5004</v>
      </c>
      <c r="C1747" s="482" t="s">
        <v>709</v>
      </c>
      <c r="D1747" s="483">
        <v>1292.8900000000001</v>
      </c>
      <c r="E1747" s="483">
        <v>388.95</v>
      </c>
      <c r="F1747" s="483">
        <v>1681.84</v>
      </c>
    </row>
    <row r="1748" spans="1:6" ht="45" customHeight="1">
      <c r="A1748" s="480">
        <v>92549</v>
      </c>
      <c r="B1748" s="481" t="s">
        <v>5005</v>
      </c>
      <c r="C1748" s="482" t="s">
        <v>709</v>
      </c>
      <c r="D1748" s="483">
        <v>1525.29</v>
      </c>
      <c r="E1748" s="483">
        <v>554</v>
      </c>
      <c r="F1748" s="483">
        <v>2079.29</v>
      </c>
    </row>
    <row r="1749" spans="1:6" ht="60" customHeight="1">
      <c r="A1749" s="480">
        <v>92550</v>
      </c>
      <c r="B1749" s="481" t="s">
        <v>5006</v>
      </c>
      <c r="C1749" s="482" t="s">
        <v>709</v>
      </c>
      <c r="D1749" s="483">
        <v>1981.73</v>
      </c>
      <c r="E1749" s="483">
        <v>596.66999999999996</v>
      </c>
      <c r="F1749" s="483">
        <v>2578.4</v>
      </c>
    </row>
    <row r="1750" spans="1:6" ht="45" customHeight="1">
      <c r="A1750" s="480">
        <v>92551</v>
      </c>
      <c r="B1750" s="481" t="s">
        <v>5007</v>
      </c>
      <c r="C1750" s="482" t="s">
        <v>709</v>
      </c>
      <c r="D1750" s="483">
        <v>2102.15</v>
      </c>
      <c r="E1750" s="483">
        <v>596.66</v>
      </c>
      <c r="F1750" s="483">
        <v>2698.81</v>
      </c>
    </row>
    <row r="1751" spans="1:6" ht="60" customHeight="1">
      <c r="A1751" s="480">
        <v>92552</v>
      </c>
      <c r="B1751" s="481" t="s">
        <v>5008</v>
      </c>
      <c r="C1751" s="482" t="s">
        <v>709</v>
      </c>
      <c r="D1751" s="483">
        <v>2266.1</v>
      </c>
      <c r="E1751" s="483">
        <v>665.38</v>
      </c>
      <c r="F1751" s="483">
        <v>2931.48</v>
      </c>
    </row>
    <row r="1752" spans="1:6" ht="45" customHeight="1">
      <c r="A1752" s="480">
        <v>92553</v>
      </c>
      <c r="B1752" s="481" t="s">
        <v>5009</v>
      </c>
      <c r="C1752" s="482" t="s">
        <v>709</v>
      </c>
      <c r="D1752" s="483">
        <v>2509.75</v>
      </c>
      <c r="E1752" s="483">
        <v>830.44</v>
      </c>
      <c r="F1752" s="483">
        <v>3340.19</v>
      </c>
    </row>
    <row r="1753" spans="1:6" ht="60" customHeight="1">
      <c r="A1753" s="480">
        <v>92554</v>
      </c>
      <c r="B1753" s="481" t="s">
        <v>5010</v>
      </c>
      <c r="C1753" s="482" t="s">
        <v>709</v>
      </c>
      <c r="D1753" s="483">
        <v>2647.88</v>
      </c>
      <c r="E1753" s="483">
        <v>830.44</v>
      </c>
      <c r="F1753" s="483">
        <v>3478.32</v>
      </c>
    </row>
    <row r="1754" spans="1:6" ht="45" customHeight="1">
      <c r="A1754" s="480">
        <v>92555</v>
      </c>
      <c r="B1754" s="481" t="s">
        <v>5011</v>
      </c>
      <c r="C1754" s="482" t="s">
        <v>709</v>
      </c>
      <c r="D1754" s="483">
        <v>873.73</v>
      </c>
      <c r="E1754" s="483">
        <v>262.38</v>
      </c>
      <c r="F1754" s="483">
        <v>1136.1099999999999</v>
      </c>
    </row>
    <row r="1755" spans="1:6" ht="45">
      <c r="A1755" s="480">
        <v>92556</v>
      </c>
      <c r="B1755" s="481" t="s">
        <v>5012</v>
      </c>
      <c r="C1755" s="482" t="s">
        <v>709</v>
      </c>
      <c r="D1755" s="483">
        <v>1039.02</v>
      </c>
      <c r="E1755" s="483">
        <v>344.93</v>
      </c>
      <c r="F1755" s="483">
        <v>1383.95</v>
      </c>
    </row>
    <row r="1756" spans="1:6" ht="30" customHeight="1">
      <c r="A1756" s="480">
        <v>92557</v>
      </c>
      <c r="B1756" s="481" t="s">
        <v>5013</v>
      </c>
      <c r="C1756" s="482" t="s">
        <v>709</v>
      </c>
      <c r="D1756" s="483">
        <v>1132.46</v>
      </c>
      <c r="E1756" s="483">
        <v>344.93</v>
      </c>
      <c r="F1756" s="483">
        <v>1477.39</v>
      </c>
    </row>
    <row r="1757" spans="1:6" ht="45" customHeight="1">
      <c r="A1757" s="480">
        <v>92558</v>
      </c>
      <c r="B1757" s="481" t="s">
        <v>5014</v>
      </c>
      <c r="C1757" s="482" t="s">
        <v>709</v>
      </c>
      <c r="D1757" s="483">
        <v>1274.3800000000001</v>
      </c>
      <c r="E1757" s="483">
        <v>388.95</v>
      </c>
      <c r="F1757" s="483">
        <v>1663.33</v>
      </c>
    </row>
    <row r="1758" spans="1:6" ht="45" customHeight="1">
      <c r="A1758" s="480">
        <v>92559</v>
      </c>
      <c r="B1758" s="481" t="s">
        <v>5015</v>
      </c>
      <c r="C1758" s="482" t="s">
        <v>709</v>
      </c>
      <c r="D1758" s="483">
        <v>1490.83</v>
      </c>
      <c r="E1758" s="483">
        <v>554</v>
      </c>
      <c r="F1758" s="483">
        <v>2044.83</v>
      </c>
    </row>
    <row r="1759" spans="1:6" ht="45">
      <c r="A1759" s="480">
        <v>92560</v>
      </c>
      <c r="B1759" s="481" t="s">
        <v>5016</v>
      </c>
      <c r="C1759" s="482" t="s">
        <v>709</v>
      </c>
      <c r="D1759" s="483">
        <v>1934.8</v>
      </c>
      <c r="E1759" s="483">
        <v>596.66999999999996</v>
      </c>
      <c r="F1759" s="483">
        <v>2531.4699999999998</v>
      </c>
    </row>
    <row r="1760" spans="1:6" ht="45">
      <c r="A1760" s="480">
        <v>92561</v>
      </c>
      <c r="B1760" s="481" t="s">
        <v>5017</v>
      </c>
      <c r="C1760" s="482" t="s">
        <v>709</v>
      </c>
      <c r="D1760" s="483">
        <v>2056.48</v>
      </c>
      <c r="E1760" s="483">
        <v>596.66999999999996</v>
      </c>
      <c r="F1760" s="483">
        <v>2653.15</v>
      </c>
    </row>
    <row r="1761" spans="1:6" ht="45">
      <c r="A1761" s="480">
        <v>92562</v>
      </c>
      <c r="B1761" s="481" t="s">
        <v>5018</v>
      </c>
      <c r="C1761" s="482" t="s">
        <v>709</v>
      </c>
      <c r="D1761" s="483">
        <v>2188.02</v>
      </c>
      <c r="E1761" s="483">
        <v>665.38</v>
      </c>
      <c r="F1761" s="483">
        <v>2853.4</v>
      </c>
    </row>
    <row r="1762" spans="1:6" ht="15" customHeight="1">
      <c r="A1762" s="480">
        <v>92563</v>
      </c>
      <c r="B1762" s="481" t="s">
        <v>5019</v>
      </c>
      <c r="C1762" s="482" t="s">
        <v>709</v>
      </c>
      <c r="D1762" s="483">
        <v>2418.44</v>
      </c>
      <c r="E1762" s="483">
        <v>830.45</v>
      </c>
      <c r="F1762" s="483">
        <v>3248.89</v>
      </c>
    </row>
    <row r="1763" spans="1:6" ht="45">
      <c r="A1763" s="480">
        <v>92564</v>
      </c>
      <c r="B1763" s="481" t="s">
        <v>5020</v>
      </c>
      <c r="C1763" s="482" t="s">
        <v>709</v>
      </c>
      <c r="D1763" s="483">
        <v>2536.0500000000002</v>
      </c>
      <c r="E1763" s="483">
        <v>830.44</v>
      </c>
      <c r="F1763" s="483">
        <v>3366.49</v>
      </c>
    </row>
    <row r="1764" spans="1:6" ht="30" customHeight="1">
      <c r="A1764" s="480">
        <v>92565</v>
      </c>
      <c r="B1764" s="481" t="s">
        <v>1437</v>
      </c>
      <c r="C1764" s="482" t="s">
        <v>704</v>
      </c>
      <c r="D1764" s="483">
        <v>34.729999999999997</v>
      </c>
      <c r="E1764" s="483">
        <v>9.27</v>
      </c>
      <c r="F1764" s="483">
        <v>44</v>
      </c>
    </row>
    <row r="1765" spans="1:6" ht="45" customHeight="1">
      <c r="A1765" s="480">
        <v>92566</v>
      </c>
      <c r="B1765" s="481" t="s">
        <v>1438</v>
      </c>
      <c r="C1765" s="482" t="s">
        <v>704</v>
      </c>
      <c r="D1765" s="483">
        <v>25.09</v>
      </c>
      <c r="E1765" s="483">
        <v>3.48</v>
      </c>
      <c r="F1765" s="483">
        <v>28.57</v>
      </c>
    </row>
    <row r="1766" spans="1:6" ht="45" customHeight="1">
      <c r="A1766" s="480">
        <v>92567</v>
      </c>
      <c r="B1766" s="481" t="s">
        <v>1439</v>
      </c>
      <c r="C1766" s="482" t="s">
        <v>704</v>
      </c>
      <c r="D1766" s="483">
        <v>33.18</v>
      </c>
      <c r="E1766" s="483">
        <v>6.91</v>
      </c>
      <c r="F1766" s="483">
        <v>40.090000000000003</v>
      </c>
    </row>
    <row r="1767" spans="1:6" ht="45">
      <c r="A1767" s="480">
        <v>92539</v>
      </c>
      <c r="B1767" s="481" t="s">
        <v>5054</v>
      </c>
      <c r="C1767" s="482" t="s">
        <v>704</v>
      </c>
      <c r="D1767" s="483">
        <v>78.39</v>
      </c>
      <c r="E1767" s="483">
        <v>14.62</v>
      </c>
      <c r="F1767" s="483">
        <v>93.01</v>
      </c>
    </row>
    <row r="1768" spans="1:6" ht="45">
      <c r="A1768" s="480">
        <v>92540</v>
      </c>
      <c r="B1768" s="481" t="s">
        <v>5055</v>
      </c>
      <c r="C1768" s="482" t="s">
        <v>704</v>
      </c>
      <c r="D1768" s="483">
        <v>81.27</v>
      </c>
      <c r="E1768" s="483">
        <v>20.88</v>
      </c>
      <c r="F1768" s="483">
        <v>102.15</v>
      </c>
    </row>
    <row r="1769" spans="1:6" ht="30">
      <c r="A1769" s="480">
        <v>92541</v>
      </c>
      <c r="B1769" s="481" t="s">
        <v>5056</v>
      </c>
      <c r="C1769" s="482" t="s">
        <v>704</v>
      </c>
      <c r="D1769" s="483">
        <v>85.65</v>
      </c>
      <c r="E1769" s="483">
        <v>15.07</v>
      </c>
      <c r="F1769" s="483">
        <v>100.72</v>
      </c>
    </row>
    <row r="1770" spans="1:6" ht="30">
      <c r="A1770" s="480">
        <v>92542</v>
      </c>
      <c r="B1770" s="481" t="s">
        <v>5057</v>
      </c>
      <c r="C1770" s="482" t="s">
        <v>704</v>
      </c>
      <c r="D1770" s="483">
        <v>98.98</v>
      </c>
      <c r="E1770" s="483">
        <v>21.68</v>
      </c>
      <c r="F1770" s="483">
        <v>120.66</v>
      </c>
    </row>
    <row r="1771" spans="1:6" ht="30" customHeight="1">
      <c r="A1771" s="475">
        <v>92543</v>
      </c>
      <c r="B1771" s="479" t="s">
        <v>5058</v>
      </c>
      <c r="C1771" s="477" t="s">
        <v>704</v>
      </c>
      <c r="D1771" s="478">
        <v>25.31</v>
      </c>
      <c r="E1771" s="478">
        <v>3.34</v>
      </c>
      <c r="F1771" s="478">
        <v>28.65</v>
      </c>
    </row>
    <row r="1772" spans="1:6" ht="15" customHeight="1">
      <c r="A1772" s="480">
        <v>92544</v>
      </c>
      <c r="B1772" s="481" t="s">
        <v>5059</v>
      </c>
      <c r="C1772" s="482" t="s">
        <v>704</v>
      </c>
      <c r="D1772" s="483">
        <v>20.170000000000002</v>
      </c>
      <c r="E1772" s="483">
        <v>2.65</v>
      </c>
      <c r="F1772" s="483">
        <v>22.82</v>
      </c>
    </row>
    <row r="1773" spans="1:6" ht="15" customHeight="1">
      <c r="A1773" s="480">
        <v>92259</v>
      </c>
      <c r="B1773" s="481" t="s">
        <v>5041</v>
      </c>
      <c r="C1773" s="482" t="s">
        <v>709</v>
      </c>
      <c r="D1773" s="483">
        <v>438.38</v>
      </c>
      <c r="E1773" s="483">
        <v>97.34</v>
      </c>
      <c r="F1773" s="483">
        <v>535.72</v>
      </c>
    </row>
    <row r="1774" spans="1:6" ht="15" customHeight="1">
      <c r="A1774" s="480">
        <v>92260</v>
      </c>
      <c r="B1774" s="481" t="s">
        <v>5042</v>
      </c>
      <c r="C1774" s="482" t="s">
        <v>709</v>
      </c>
      <c r="D1774" s="483">
        <v>454.41</v>
      </c>
      <c r="E1774" s="483">
        <v>141.37</v>
      </c>
      <c r="F1774" s="483">
        <v>595.78</v>
      </c>
    </row>
    <row r="1775" spans="1:6" ht="30" customHeight="1">
      <c r="A1775" s="475">
        <v>92261</v>
      </c>
      <c r="B1775" s="479" t="s">
        <v>5043</v>
      </c>
      <c r="C1775" s="477" t="s">
        <v>709</v>
      </c>
      <c r="D1775" s="478">
        <v>469.95</v>
      </c>
      <c r="E1775" s="478">
        <v>184.06</v>
      </c>
      <c r="F1775" s="478">
        <v>654.01</v>
      </c>
    </row>
    <row r="1776" spans="1:6" ht="30" customHeight="1">
      <c r="A1776" s="480">
        <v>92262</v>
      </c>
      <c r="B1776" s="481" t="s">
        <v>5044</v>
      </c>
      <c r="C1776" s="482" t="s">
        <v>709</v>
      </c>
      <c r="D1776" s="483">
        <v>494.97</v>
      </c>
      <c r="E1776" s="483">
        <v>252.79</v>
      </c>
      <c r="F1776" s="483">
        <v>747.76</v>
      </c>
    </row>
    <row r="1777" spans="1:6">
      <c r="A1777" s="480"/>
      <c r="B1777" s="481" t="s">
        <v>1440</v>
      </c>
      <c r="C1777" s="482"/>
      <c r="D1777" s="483"/>
      <c r="E1777" s="483"/>
      <c r="F1777" s="483"/>
    </row>
    <row r="1778" spans="1:6" ht="30" customHeight="1">
      <c r="A1778" s="475"/>
      <c r="B1778" s="479" t="s">
        <v>12230</v>
      </c>
      <c r="C1778" s="477"/>
      <c r="D1778" s="478"/>
      <c r="E1778" s="478"/>
      <c r="F1778" s="478"/>
    </row>
    <row r="1779" spans="1:6" ht="30" customHeight="1">
      <c r="A1779" s="475">
        <v>100776</v>
      </c>
      <c r="B1779" s="479" t="s">
        <v>5063</v>
      </c>
      <c r="C1779" s="477" t="s">
        <v>1110</v>
      </c>
      <c r="D1779" s="478">
        <v>22.81</v>
      </c>
      <c r="E1779" s="478">
        <v>1.0900000000000001</v>
      </c>
      <c r="F1779" s="478">
        <v>23.9</v>
      </c>
    </row>
    <row r="1780" spans="1:6" ht="30" customHeight="1">
      <c r="A1780" s="480">
        <v>100773</v>
      </c>
      <c r="B1780" s="481" t="s">
        <v>5060</v>
      </c>
      <c r="C1780" s="482" t="s">
        <v>1110</v>
      </c>
      <c r="D1780" s="483">
        <v>22.66</v>
      </c>
      <c r="E1780" s="483">
        <v>1.1299999999999999</v>
      </c>
      <c r="F1780" s="483">
        <v>23.79</v>
      </c>
    </row>
    <row r="1781" spans="1:6" ht="30" customHeight="1">
      <c r="A1781" s="480">
        <v>100778</v>
      </c>
      <c r="B1781" s="481" t="s">
        <v>5065</v>
      </c>
      <c r="C1781" s="482" t="s">
        <v>1110</v>
      </c>
      <c r="D1781" s="483">
        <v>14.64</v>
      </c>
      <c r="E1781" s="483">
        <v>0.14000000000000001</v>
      </c>
      <c r="F1781" s="483">
        <v>14.78</v>
      </c>
    </row>
    <row r="1782" spans="1:6" ht="30" customHeight="1">
      <c r="A1782" s="475">
        <v>100775</v>
      </c>
      <c r="B1782" s="479" t="s">
        <v>5062</v>
      </c>
      <c r="C1782" s="477" t="s">
        <v>1110</v>
      </c>
      <c r="D1782" s="478">
        <v>17.48</v>
      </c>
      <c r="E1782" s="478">
        <v>0.84</v>
      </c>
      <c r="F1782" s="478">
        <v>18.32</v>
      </c>
    </row>
    <row r="1783" spans="1:6" ht="30" customHeight="1">
      <c r="A1783" s="480">
        <v>100777</v>
      </c>
      <c r="B1783" s="481" t="s">
        <v>5064</v>
      </c>
      <c r="C1783" s="482" t="s">
        <v>1110</v>
      </c>
      <c r="D1783" s="483">
        <v>17.579999999999998</v>
      </c>
      <c r="E1783" s="483">
        <v>1.07</v>
      </c>
      <c r="F1783" s="483">
        <v>18.649999999999999</v>
      </c>
    </row>
    <row r="1784" spans="1:6" ht="30" customHeight="1">
      <c r="A1784" s="480">
        <v>100774</v>
      </c>
      <c r="B1784" s="481" t="s">
        <v>5061</v>
      </c>
      <c r="C1784" s="482" t="s">
        <v>1110</v>
      </c>
      <c r="D1784" s="483">
        <v>16.12</v>
      </c>
      <c r="E1784" s="483">
        <v>0.28999999999999998</v>
      </c>
      <c r="F1784" s="483">
        <v>16.41</v>
      </c>
    </row>
    <row r="1785" spans="1:6" ht="30" customHeight="1">
      <c r="A1785" s="480"/>
      <c r="B1785" s="481" t="s">
        <v>1441</v>
      </c>
      <c r="C1785" s="482"/>
      <c r="D1785" s="483"/>
      <c r="E1785" s="483"/>
      <c r="F1785" s="483"/>
    </row>
    <row r="1786" spans="1:6" ht="30" customHeight="1">
      <c r="A1786" s="480">
        <v>100377</v>
      </c>
      <c r="B1786" s="481" t="s">
        <v>5070</v>
      </c>
      <c r="C1786" s="482" t="s">
        <v>1110</v>
      </c>
      <c r="D1786" s="483">
        <v>15.78</v>
      </c>
      <c r="E1786" s="483">
        <v>1.32</v>
      </c>
      <c r="F1786" s="483">
        <v>17.100000000000001</v>
      </c>
    </row>
    <row r="1787" spans="1:6" ht="30" customHeight="1">
      <c r="A1787" s="475">
        <v>100378</v>
      </c>
      <c r="B1787" s="476" t="s">
        <v>5071</v>
      </c>
      <c r="C1787" s="477" t="s">
        <v>1110</v>
      </c>
      <c r="D1787" s="478">
        <v>15.07</v>
      </c>
      <c r="E1787" s="478">
        <v>1.18</v>
      </c>
      <c r="F1787" s="478">
        <v>16.25</v>
      </c>
    </row>
    <row r="1788" spans="1:6" ht="30" customHeight="1">
      <c r="A1788" s="475">
        <v>92255</v>
      </c>
      <c r="B1788" s="479" t="s">
        <v>5066</v>
      </c>
      <c r="C1788" s="477" t="s">
        <v>709</v>
      </c>
      <c r="D1788" s="478">
        <v>103.93</v>
      </c>
      <c r="E1788" s="478">
        <v>75.69</v>
      </c>
      <c r="F1788" s="478">
        <v>179.62</v>
      </c>
    </row>
    <row r="1789" spans="1:6" ht="30" customHeight="1">
      <c r="A1789" s="480">
        <v>92256</v>
      </c>
      <c r="B1789" s="481" t="s">
        <v>5067</v>
      </c>
      <c r="C1789" s="482" t="s">
        <v>709</v>
      </c>
      <c r="D1789" s="483">
        <v>114.46</v>
      </c>
      <c r="E1789" s="483">
        <v>106.61</v>
      </c>
      <c r="F1789" s="483">
        <v>221.07</v>
      </c>
    </row>
    <row r="1790" spans="1:6" ht="30" customHeight="1">
      <c r="A1790" s="480">
        <v>92257</v>
      </c>
      <c r="B1790" s="481" t="s">
        <v>5068</v>
      </c>
      <c r="C1790" s="482" t="s">
        <v>709</v>
      </c>
      <c r="D1790" s="483">
        <v>124.94</v>
      </c>
      <c r="E1790" s="483">
        <v>137.11000000000001</v>
      </c>
      <c r="F1790" s="483">
        <v>262.05</v>
      </c>
    </row>
    <row r="1791" spans="1:6" ht="30" customHeight="1">
      <c r="A1791" s="475">
        <v>92258</v>
      </c>
      <c r="B1791" s="479" t="s">
        <v>5069</v>
      </c>
      <c r="C1791" s="477" t="s">
        <v>709</v>
      </c>
      <c r="D1791" s="478">
        <v>141.80000000000001</v>
      </c>
      <c r="E1791" s="478">
        <v>186.16</v>
      </c>
      <c r="F1791" s="478">
        <v>327.96</v>
      </c>
    </row>
    <row r="1792" spans="1:6" ht="30" customHeight="1">
      <c r="A1792" s="480">
        <v>92582</v>
      </c>
      <c r="B1792" s="481" t="s">
        <v>1442</v>
      </c>
      <c r="C1792" s="482" t="s">
        <v>709</v>
      </c>
      <c r="D1792" s="483">
        <v>888.17</v>
      </c>
      <c r="E1792" s="483">
        <v>104.89</v>
      </c>
      <c r="F1792" s="483">
        <v>993.06</v>
      </c>
    </row>
    <row r="1793" spans="1:6" ht="30" customHeight="1">
      <c r="A1793" s="480">
        <v>92584</v>
      </c>
      <c r="B1793" s="481" t="s">
        <v>1443</v>
      </c>
      <c r="C1793" s="482" t="s">
        <v>709</v>
      </c>
      <c r="D1793" s="483">
        <v>1085.42</v>
      </c>
      <c r="E1793" s="483">
        <v>104.89</v>
      </c>
      <c r="F1793" s="483">
        <v>1190.31</v>
      </c>
    </row>
    <row r="1794" spans="1:6" ht="30" customHeight="1">
      <c r="A1794" s="480">
        <v>92586</v>
      </c>
      <c r="B1794" s="481" t="s">
        <v>1444</v>
      </c>
      <c r="C1794" s="482" t="s">
        <v>709</v>
      </c>
      <c r="D1794" s="483">
        <v>1282.7</v>
      </c>
      <c r="E1794" s="483">
        <v>104.88</v>
      </c>
      <c r="F1794" s="483">
        <v>1387.58</v>
      </c>
    </row>
    <row r="1795" spans="1:6" ht="30" customHeight="1">
      <c r="A1795" s="480">
        <v>92588</v>
      </c>
      <c r="B1795" s="481" t="s">
        <v>1445</v>
      </c>
      <c r="C1795" s="482" t="s">
        <v>709</v>
      </c>
      <c r="D1795" s="483">
        <v>1600.11</v>
      </c>
      <c r="E1795" s="483">
        <v>150.44999999999999</v>
      </c>
      <c r="F1795" s="483">
        <v>1750.56</v>
      </c>
    </row>
    <row r="1796" spans="1:6" ht="30" customHeight="1">
      <c r="A1796" s="480">
        <v>92590</v>
      </c>
      <c r="B1796" s="481" t="s">
        <v>1446</v>
      </c>
      <c r="C1796" s="482" t="s">
        <v>709</v>
      </c>
      <c r="D1796" s="483">
        <v>1797.37</v>
      </c>
      <c r="E1796" s="483">
        <v>150.44999999999999</v>
      </c>
      <c r="F1796" s="483">
        <v>1947.82</v>
      </c>
    </row>
    <row r="1797" spans="1:6" ht="30" customHeight="1">
      <c r="A1797" s="480">
        <v>92592</v>
      </c>
      <c r="B1797" s="481" t="s">
        <v>1447</v>
      </c>
      <c r="C1797" s="482" t="s">
        <v>709</v>
      </c>
      <c r="D1797" s="483">
        <v>2005.12</v>
      </c>
      <c r="E1797" s="483">
        <v>180.94</v>
      </c>
      <c r="F1797" s="483">
        <v>2186.06</v>
      </c>
    </row>
    <row r="1798" spans="1:6" ht="30" customHeight="1">
      <c r="A1798" s="480">
        <v>92593</v>
      </c>
      <c r="B1798" s="481" t="s">
        <v>1448</v>
      </c>
      <c r="C1798" s="482" t="s">
        <v>1110</v>
      </c>
      <c r="D1798" s="483">
        <v>15.27</v>
      </c>
      <c r="E1798" s="483">
        <v>1.34</v>
      </c>
      <c r="F1798" s="483">
        <v>16.61</v>
      </c>
    </row>
    <row r="1799" spans="1:6" ht="30" customHeight="1">
      <c r="A1799" s="480">
        <v>92594</v>
      </c>
      <c r="B1799" s="481" t="s">
        <v>1449</v>
      </c>
      <c r="C1799" s="482" t="s">
        <v>709</v>
      </c>
      <c r="D1799" s="483">
        <v>2361.94</v>
      </c>
      <c r="E1799" s="483">
        <v>195.57</v>
      </c>
      <c r="F1799" s="483">
        <v>2557.5100000000002</v>
      </c>
    </row>
    <row r="1800" spans="1:6" ht="30" customHeight="1">
      <c r="A1800" s="480">
        <v>92596</v>
      </c>
      <c r="B1800" s="481" t="s">
        <v>1450</v>
      </c>
      <c r="C1800" s="482" t="s">
        <v>709</v>
      </c>
      <c r="D1800" s="483">
        <v>2584.5</v>
      </c>
      <c r="E1800" s="483">
        <v>244.63</v>
      </c>
      <c r="F1800" s="483">
        <v>2829.13</v>
      </c>
    </row>
    <row r="1801" spans="1:6" ht="30" customHeight="1">
      <c r="A1801" s="480">
        <v>92598</v>
      </c>
      <c r="B1801" s="481" t="s">
        <v>1451</v>
      </c>
      <c r="C1801" s="482" t="s">
        <v>709</v>
      </c>
      <c r="D1801" s="483">
        <v>2781.76</v>
      </c>
      <c r="E1801" s="483">
        <v>244.63</v>
      </c>
      <c r="F1801" s="483">
        <v>3026.39</v>
      </c>
    </row>
    <row r="1802" spans="1:6" ht="30" customHeight="1">
      <c r="A1802" s="480">
        <v>92600</v>
      </c>
      <c r="B1802" s="481" t="s">
        <v>1452</v>
      </c>
      <c r="C1802" s="482" t="s">
        <v>709</v>
      </c>
      <c r="D1802" s="483">
        <v>3028.95</v>
      </c>
      <c r="E1802" s="483">
        <v>244.62</v>
      </c>
      <c r="F1802" s="483">
        <v>3273.57</v>
      </c>
    </row>
    <row r="1803" spans="1:6" ht="30" customHeight="1">
      <c r="A1803" s="480">
        <v>92602</v>
      </c>
      <c r="B1803" s="481" t="s">
        <v>1453</v>
      </c>
      <c r="C1803" s="482" t="s">
        <v>709</v>
      </c>
      <c r="D1803" s="483">
        <v>888.17</v>
      </c>
      <c r="E1803" s="483">
        <v>104.89</v>
      </c>
      <c r="F1803" s="483">
        <v>993.06</v>
      </c>
    </row>
    <row r="1804" spans="1:6" ht="30" customHeight="1">
      <c r="A1804" s="480">
        <v>92604</v>
      </c>
      <c r="B1804" s="481" t="s">
        <v>1454</v>
      </c>
      <c r="C1804" s="482" t="s">
        <v>709</v>
      </c>
      <c r="D1804" s="483">
        <v>1035.5</v>
      </c>
      <c r="E1804" s="483">
        <v>104.89</v>
      </c>
      <c r="F1804" s="483">
        <v>1140.3900000000001</v>
      </c>
    </row>
    <row r="1805" spans="1:6" ht="30" customHeight="1">
      <c r="A1805" s="480">
        <v>92606</v>
      </c>
      <c r="B1805" s="481" t="s">
        <v>1455</v>
      </c>
      <c r="C1805" s="482" t="s">
        <v>709</v>
      </c>
      <c r="D1805" s="483">
        <v>1232.76</v>
      </c>
      <c r="E1805" s="483">
        <v>104.89</v>
      </c>
      <c r="F1805" s="483">
        <v>1337.65</v>
      </c>
    </row>
    <row r="1806" spans="1:6" ht="15" customHeight="1">
      <c r="A1806" s="475">
        <v>92608</v>
      </c>
      <c r="B1806" s="479" t="s">
        <v>1456</v>
      </c>
      <c r="C1806" s="477" t="s">
        <v>709</v>
      </c>
      <c r="D1806" s="478">
        <v>1500.27</v>
      </c>
      <c r="E1806" s="478">
        <v>150.44999999999999</v>
      </c>
      <c r="F1806" s="478">
        <v>1650.72</v>
      </c>
    </row>
    <row r="1807" spans="1:6" ht="15" customHeight="1">
      <c r="A1807" s="480">
        <v>92610</v>
      </c>
      <c r="B1807" s="481" t="s">
        <v>1457</v>
      </c>
      <c r="C1807" s="482" t="s">
        <v>709</v>
      </c>
      <c r="D1807" s="483">
        <v>1697.52</v>
      </c>
      <c r="E1807" s="483">
        <v>150.44999999999999</v>
      </c>
      <c r="F1807" s="483">
        <v>1847.97</v>
      </c>
    </row>
    <row r="1808" spans="1:6" ht="30" customHeight="1">
      <c r="A1808" s="480">
        <v>92612</v>
      </c>
      <c r="B1808" s="481" t="s">
        <v>1458</v>
      </c>
      <c r="C1808" s="482" t="s">
        <v>709</v>
      </c>
      <c r="D1808" s="483">
        <v>1905.27</v>
      </c>
      <c r="E1808" s="483">
        <v>180.94</v>
      </c>
      <c r="F1808" s="483">
        <v>2086.21</v>
      </c>
    </row>
    <row r="1809" spans="1:6" ht="15" customHeight="1">
      <c r="A1809" s="480">
        <v>92614</v>
      </c>
      <c r="B1809" s="481" t="s">
        <v>1459</v>
      </c>
      <c r="C1809" s="482" t="s">
        <v>709</v>
      </c>
      <c r="D1809" s="483">
        <v>2162.2399999999998</v>
      </c>
      <c r="E1809" s="483">
        <v>195.58</v>
      </c>
      <c r="F1809" s="483">
        <v>2357.8200000000002</v>
      </c>
    </row>
    <row r="1810" spans="1:6" ht="45">
      <c r="A1810" s="475">
        <v>92616</v>
      </c>
      <c r="B1810" s="479" t="s">
        <v>1460</v>
      </c>
      <c r="C1810" s="477" t="s">
        <v>709</v>
      </c>
      <c r="D1810" s="478">
        <v>2434.73</v>
      </c>
      <c r="E1810" s="478">
        <v>244.63</v>
      </c>
      <c r="F1810" s="478">
        <v>2679.36</v>
      </c>
    </row>
    <row r="1811" spans="1:6" ht="30" customHeight="1">
      <c r="A1811" s="480">
        <v>92618</v>
      </c>
      <c r="B1811" s="481" t="s">
        <v>1461</v>
      </c>
      <c r="C1811" s="482" t="s">
        <v>709</v>
      </c>
      <c r="D1811" s="483">
        <v>2631.99</v>
      </c>
      <c r="E1811" s="483">
        <v>244.63</v>
      </c>
      <c r="F1811" s="483">
        <v>2876.62</v>
      </c>
    </row>
    <row r="1812" spans="1:6" ht="30" customHeight="1">
      <c r="A1812" s="480">
        <v>92620</v>
      </c>
      <c r="B1812" s="481" t="s">
        <v>1462</v>
      </c>
      <c r="C1812" s="482" t="s">
        <v>709</v>
      </c>
      <c r="D1812" s="483">
        <v>2829.26</v>
      </c>
      <c r="E1812" s="483">
        <v>244.62</v>
      </c>
      <c r="F1812" s="483">
        <v>3073.88</v>
      </c>
    </row>
    <row r="1813" spans="1:6" ht="30" customHeight="1">
      <c r="A1813" s="480"/>
      <c r="B1813" s="481" t="s">
        <v>1463</v>
      </c>
      <c r="C1813" s="482"/>
      <c r="D1813" s="483"/>
      <c r="E1813" s="483"/>
      <c r="F1813" s="483"/>
    </row>
    <row r="1814" spans="1:6" ht="30" customHeight="1">
      <c r="A1814" s="480">
        <v>94213</v>
      </c>
      <c r="B1814" s="481" t="s">
        <v>5087</v>
      </c>
      <c r="C1814" s="482" t="s">
        <v>704</v>
      </c>
      <c r="D1814" s="483">
        <v>85.29</v>
      </c>
      <c r="E1814" s="483">
        <v>2.86</v>
      </c>
      <c r="F1814" s="483">
        <v>88.15</v>
      </c>
    </row>
    <row r="1815" spans="1:6" ht="30">
      <c r="A1815" s="480">
        <v>94216</v>
      </c>
      <c r="B1815" s="481" t="s">
        <v>5088</v>
      </c>
      <c r="C1815" s="482" t="s">
        <v>704</v>
      </c>
      <c r="D1815" s="483">
        <v>262.64</v>
      </c>
      <c r="E1815" s="483">
        <v>1.79</v>
      </c>
      <c r="F1815" s="483">
        <v>264.43</v>
      </c>
    </row>
    <row r="1816" spans="1:6">
      <c r="A1816" s="480"/>
      <c r="B1816" s="481" t="s">
        <v>1464</v>
      </c>
      <c r="C1816" s="482"/>
      <c r="D1816" s="483"/>
      <c r="E1816" s="483"/>
      <c r="F1816" s="483"/>
    </row>
    <row r="1817" spans="1:6" ht="30" customHeight="1">
      <c r="A1817" s="480">
        <v>94195</v>
      </c>
      <c r="B1817" s="481" t="s">
        <v>5089</v>
      </c>
      <c r="C1817" s="482" t="s">
        <v>704</v>
      </c>
      <c r="D1817" s="483">
        <v>27.74</v>
      </c>
      <c r="E1817" s="483">
        <v>5.76</v>
      </c>
      <c r="F1817" s="483">
        <v>33.5</v>
      </c>
    </row>
    <row r="1818" spans="1:6" ht="30">
      <c r="A1818" s="480">
        <v>94198</v>
      </c>
      <c r="B1818" s="481" t="s">
        <v>5090</v>
      </c>
      <c r="C1818" s="482" t="s">
        <v>704</v>
      </c>
      <c r="D1818" s="483">
        <v>28.66</v>
      </c>
      <c r="E1818" s="483">
        <v>7.94</v>
      </c>
      <c r="F1818" s="483">
        <v>36.6</v>
      </c>
    </row>
    <row r="1819" spans="1:6" ht="15" customHeight="1">
      <c r="A1819" s="480">
        <v>94201</v>
      </c>
      <c r="B1819" s="481" t="s">
        <v>5091</v>
      </c>
      <c r="C1819" s="482" t="s">
        <v>704</v>
      </c>
      <c r="D1819" s="483">
        <v>38.76</v>
      </c>
      <c r="E1819" s="483">
        <v>9.1300000000000008</v>
      </c>
      <c r="F1819" s="483">
        <v>47.89</v>
      </c>
    </row>
    <row r="1820" spans="1:6" ht="30">
      <c r="A1820" s="480">
        <v>94204</v>
      </c>
      <c r="B1820" s="481" t="s">
        <v>5092</v>
      </c>
      <c r="C1820" s="482" t="s">
        <v>704</v>
      </c>
      <c r="D1820" s="483">
        <v>40.340000000000003</v>
      </c>
      <c r="E1820" s="483">
        <v>12.83</v>
      </c>
      <c r="F1820" s="483">
        <v>53.17</v>
      </c>
    </row>
    <row r="1821" spans="1:6" ht="15" customHeight="1">
      <c r="A1821" s="475">
        <v>94440</v>
      </c>
      <c r="B1821" s="479" t="s">
        <v>5093</v>
      </c>
      <c r="C1821" s="477" t="s">
        <v>704</v>
      </c>
      <c r="D1821" s="478">
        <v>27.74</v>
      </c>
      <c r="E1821" s="478">
        <v>5.76</v>
      </c>
      <c r="F1821" s="478">
        <v>33.5</v>
      </c>
    </row>
    <row r="1822" spans="1:6" ht="30">
      <c r="A1822" s="475">
        <v>94441</v>
      </c>
      <c r="B1822" s="476" t="s">
        <v>5094</v>
      </c>
      <c r="C1822" s="477" t="s">
        <v>704</v>
      </c>
      <c r="D1822" s="478">
        <v>28.66</v>
      </c>
      <c r="E1822" s="478">
        <v>7.94</v>
      </c>
      <c r="F1822" s="478">
        <v>36.6</v>
      </c>
    </row>
    <row r="1823" spans="1:6" ht="30">
      <c r="A1823" s="475">
        <v>94442</v>
      </c>
      <c r="B1823" s="479" t="s">
        <v>5095</v>
      </c>
      <c r="C1823" s="477" t="s">
        <v>704</v>
      </c>
      <c r="D1823" s="478">
        <v>27.74</v>
      </c>
      <c r="E1823" s="478">
        <v>5.76</v>
      </c>
      <c r="F1823" s="478">
        <v>33.5</v>
      </c>
    </row>
    <row r="1824" spans="1:6" ht="30">
      <c r="A1824" s="480">
        <v>94443</v>
      </c>
      <c r="B1824" s="481" t="s">
        <v>5096</v>
      </c>
      <c r="C1824" s="482" t="s">
        <v>704</v>
      </c>
      <c r="D1824" s="483">
        <v>28.66</v>
      </c>
      <c r="E1824" s="483">
        <v>7.94</v>
      </c>
      <c r="F1824" s="483">
        <v>36.6</v>
      </c>
    </row>
    <row r="1825" spans="1:6" ht="30" customHeight="1">
      <c r="A1825" s="480">
        <v>94445</v>
      </c>
      <c r="B1825" s="481" t="s">
        <v>5097</v>
      </c>
      <c r="C1825" s="482" t="s">
        <v>704</v>
      </c>
      <c r="D1825" s="483">
        <v>38.76</v>
      </c>
      <c r="E1825" s="483">
        <v>9.1300000000000008</v>
      </c>
      <c r="F1825" s="483">
        <v>47.89</v>
      </c>
    </row>
    <row r="1826" spans="1:6" ht="15" customHeight="1">
      <c r="A1826" s="480">
        <v>94446</v>
      </c>
      <c r="B1826" s="481" t="s">
        <v>5098</v>
      </c>
      <c r="C1826" s="482" t="s">
        <v>704</v>
      </c>
      <c r="D1826" s="483">
        <v>40.340000000000003</v>
      </c>
      <c r="E1826" s="483">
        <v>12.83</v>
      </c>
      <c r="F1826" s="483">
        <v>53.17</v>
      </c>
    </row>
    <row r="1827" spans="1:6" ht="30">
      <c r="A1827" s="480">
        <v>94447</v>
      </c>
      <c r="B1827" s="481" t="s">
        <v>5099</v>
      </c>
      <c r="C1827" s="482" t="s">
        <v>704</v>
      </c>
      <c r="D1827" s="483">
        <v>38.76</v>
      </c>
      <c r="E1827" s="483">
        <v>9.1300000000000008</v>
      </c>
      <c r="F1827" s="483">
        <v>47.89</v>
      </c>
    </row>
    <row r="1828" spans="1:6" ht="15" customHeight="1">
      <c r="A1828" s="480">
        <v>94448</v>
      </c>
      <c r="B1828" s="481" t="s">
        <v>5100</v>
      </c>
      <c r="C1828" s="482" t="s">
        <v>704</v>
      </c>
      <c r="D1828" s="483">
        <v>40.340000000000003</v>
      </c>
      <c r="E1828" s="483">
        <v>12.83</v>
      </c>
      <c r="F1828" s="483">
        <v>53.17</v>
      </c>
    </row>
    <row r="1829" spans="1:6" ht="30" customHeight="1">
      <c r="A1829" s="480">
        <v>94232</v>
      </c>
      <c r="B1829" s="481" t="s">
        <v>5101</v>
      </c>
      <c r="C1829" s="482" t="s">
        <v>709</v>
      </c>
      <c r="D1829" s="483">
        <v>0.79</v>
      </c>
      <c r="E1829" s="483">
        <v>1.8</v>
      </c>
      <c r="F1829" s="483">
        <v>2.59</v>
      </c>
    </row>
    <row r="1830" spans="1:6" ht="30" customHeight="1">
      <c r="A1830" s="480">
        <v>94219</v>
      </c>
      <c r="B1830" s="481" t="s">
        <v>5102</v>
      </c>
      <c r="C1830" s="482" t="s">
        <v>727</v>
      </c>
      <c r="D1830" s="483">
        <v>17.899999999999999</v>
      </c>
      <c r="E1830" s="483">
        <v>10.95</v>
      </c>
      <c r="F1830" s="483">
        <v>28.85</v>
      </c>
    </row>
    <row r="1831" spans="1:6" ht="30">
      <c r="A1831" s="480">
        <v>94221</v>
      </c>
      <c r="B1831" s="481" t="s">
        <v>5103</v>
      </c>
      <c r="C1831" s="482" t="s">
        <v>727</v>
      </c>
      <c r="D1831" s="483">
        <v>16.059999999999999</v>
      </c>
      <c r="E1831" s="483">
        <v>6.65</v>
      </c>
      <c r="F1831" s="483">
        <v>22.71</v>
      </c>
    </row>
    <row r="1832" spans="1:6">
      <c r="A1832" s="480"/>
      <c r="B1832" s="481" t="s">
        <v>1465</v>
      </c>
      <c r="C1832" s="482"/>
      <c r="D1832" s="483"/>
      <c r="E1832" s="483"/>
      <c r="F1832" s="483"/>
    </row>
    <row r="1833" spans="1:6" ht="30">
      <c r="A1833" s="480">
        <v>94189</v>
      </c>
      <c r="B1833" s="481" t="s">
        <v>5104</v>
      </c>
      <c r="C1833" s="482" t="s">
        <v>704</v>
      </c>
      <c r="D1833" s="483">
        <v>25.84</v>
      </c>
      <c r="E1833" s="483">
        <v>3.38</v>
      </c>
      <c r="F1833" s="483">
        <v>29.22</v>
      </c>
    </row>
    <row r="1834" spans="1:6" ht="15" customHeight="1">
      <c r="A1834" s="480">
        <v>94192</v>
      </c>
      <c r="B1834" s="481" t="s">
        <v>5105</v>
      </c>
      <c r="C1834" s="482" t="s">
        <v>704</v>
      </c>
      <c r="D1834" s="483">
        <v>26.55</v>
      </c>
      <c r="E1834" s="483">
        <v>5.0199999999999996</v>
      </c>
      <c r="F1834" s="483">
        <v>31.57</v>
      </c>
    </row>
    <row r="1835" spans="1:6" ht="45">
      <c r="A1835" s="480">
        <v>94220</v>
      </c>
      <c r="B1835" s="481" t="s">
        <v>5106</v>
      </c>
      <c r="C1835" s="482" t="s">
        <v>727</v>
      </c>
      <c r="D1835" s="483">
        <v>31.12</v>
      </c>
      <c r="E1835" s="483">
        <v>10.93</v>
      </c>
      <c r="F1835" s="483">
        <v>42.05</v>
      </c>
    </row>
    <row r="1836" spans="1:6" ht="45">
      <c r="A1836" s="480">
        <v>94222</v>
      </c>
      <c r="B1836" s="481" t="s">
        <v>5107</v>
      </c>
      <c r="C1836" s="482" t="s">
        <v>727</v>
      </c>
      <c r="D1836" s="483">
        <v>29.29</v>
      </c>
      <c r="E1836" s="483">
        <v>6.62</v>
      </c>
      <c r="F1836" s="483">
        <v>35.909999999999997</v>
      </c>
    </row>
    <row r="1837" spans="1:6" ht="30" customHeight="1">
      <c r="A1837" s="480"/>
      <c r="B1837" s="481" t="s">
        <v>1466</v>
      </c>
      <c r="C1837" s="482"/>
      <c r="D1837" s="483"/>
      <c r="E1837" s="483"/>
      <c r="F1837" s="483"/>
    </row>
    <row r="1838" spans="1:6" ht="30" customHeight="1">
      <c r="A1838" s="480">
        <v>94207</v>
      </c>
      <c r="B1838" s="481" t="s">
        <v>5108</v>
      </c>
      <c r="C1838" s="482" t="s">
        <v>704</v>
      </c>
      <c r="D1838" s="483">
        <v>42</v>
      </c>
      <c r="E1838" s="483">
        <v>4.1500000000000004</v>
      </c>
      <c r="F1838" s="483">
        <v>46.15</v>
      </c>
    </row>
    <row r="1839" spans="1:6" ht="45">
      <c r="A1839" s="480">
        <v>94210</v>
      </c>
      <c r="B1839" s="481" t="s">
        <v>5109</v>
      </c>
      <c r="C1839" s="482" t="s">
        <v>704</v>
      </c>
      <c r="D1839" s="483">
        <v>44.47</v>
      </c>
      <c r="E1839" s="483">
        <v>4.5999999999999996</v>
      </c>
      <c r="F1839" s="483">
        <v>49.07</v>
      </c>
    </row>
    <row r="1840" spans="1:6" ht="30" customHeight="1">
      <c r="A1840" s="480">
        <v>94223</v>
      </c>
      <c r="B1840" s="481" t="s">
        <v>5110</v>
      </c>
      <c r="C1840" s="482" t="s">
        <v>727</v>
      </c>
      <c r="D1840" s="483">
        <v>76.180000000000007</v>
      </c>
      <c r="E1840" s="483">
        <v>2.0499999999999998</v>
      </c>
      <c r="F1840" s="483">
        <v>78.23</v>
      </c>
    </row>
    <row r="1841" spans="1:6" ht="30" customHeight="1">
      <c r="A1841" s="480">
        <v>100325</v>
      </c>
      <c r="B1841" s="481" t="s">
        <v>5113</v>
      </c>
      <c r="C1841" s="482" t="s">
        <v>727</v>
      </c>
      <c r="D1841" s="483">
        <v>83.77</v>
      </c>
      <c r="E1841" s="483">
        <v>1.48</v>
      </c>
      <c r="F1841" s="483">
        <v>85.25</v>
      </c>
    </row>
    <row r="1842" spans="1:6" ht="30" customHeight="1">
      <c r="A1842" s="480">
        <v>100435</v>
      </c>
      <c r="B1842" s="481" t="s">
        <v>5111</v>
      </c>
      <c r="C1842" s="482" t="s">
        <v>727</v>
      </c>
      <c r="D1842" s="483">
        <v>58.24</v>
      </c>
      <c r="E1842" s="483">
        <v>4.3600000000000003</v>
      </c>
      <c r="F1842" s="483">
        <v>62.6</v>
      </c>
    </row>
    <row r="1843" spans="1:6" ht="30" customHeight="1">
      <c r="A1843" s="480"/>
      <c r="B1843" s="481" t="s">
        <v>12231</v>
      </c>
      <c r="C1843" s="482"/>
      <c r="D1843" s="483"/>
      <c r="E1843" s="483"/>
      <c r="F1843" s="483"/>
    </row>
    <row r="1844" spans="1:6" ht="30" customHeight="1">
      <c r="A1844" s="480">
        <v>94218</v>
      </c>
      <c r="B1844" s="481" t="s">
        <v>12232</v>
      </c>
      <c r="C1844" s="482" t="s">
        <v>704</v>
      </c>
      <c r="D1844" s="483">
        <v>118.08</v>
      </c>
      <c r="E1844" s="483">
        <v>4.54</v>
      </c>
      <c r="F1844" s="483">
        <v>122.62</v>
      </c>
    </row>
    <row r="1845" spans="1:6" ht="30" customHeight="1">
      <c r="A1845" s="480">
        <v>94451</v>
      </c>
      <c r="B1845" s="481" t="s">
        <v>5112</v>
      </c>
      <c r="C1845" s="482" t="s">
        <v>727</v>
      </c>
      <c r="D1845" s="483">
        <v>85.71</v>
      </c>
      <c r="E1845" s="483">
        <v>2.08</v>
      </c>
      <c r="F1845" s="483">
        <v>87.79</v>
      </c>
    </row>
    <row r="1846" spans="1:6">
      <c r="A1846" s="475"/>
      <c r="B1846" s="479" t="s">
        <v>1467</v>
      </c>
      <c r="C1846" s="477"/>
      <c r="D1846" s="478"/>
      <c r="E1846" s="478"/>
      <c r="F1846" s="478"/>
    </row>
    <row r="1847" spans="1:6" ht="30">
      <c r="A1847" s="480">
        <v>94449</v>
      </c>
      <c r="B1847" s="481" t="s">
        <v>5114</v>
      </c>
      <c r="C1847" s="482" t="s">
        <v>704</v>
      </c>
      <c r="D1847" s="483">
        <v>72.05</v>
      </c>
      <c r="E1847" s="483">
        <v>4.1399999999999997</v>
      </c>
      <c r="F1847" s="483">
        <v>76.19</v>
      </c>
    </row>
    <row r="1848" spans="1:6" ht="15" customHeight="1">
      <c r="A1848" s="480">
        <v>94444</v>
      </c>
      <c r="B1848" s="481" t="s">
        <v>5115</v>
      </c>
      <c r="C1848" s="482" t="s">
        <v>704</v>
      </c>
      <c r="D1848" s="483">
        <v>551.9</v>
      </c>
      <c r="E1848" s="483">
        <v>5.73</v>
      </c>
      <c r="F1848" s="483">
        <v>557.63</v>
      </c>
    </row>
    <row r="1849" spans="1:6" ht="15" customHeight="1">
      <c r="A1849" s="480"/>
      <c r="B1849" s="481" t="s">
        <v>12233</v>
      </c>
      <c r="C1849" s="482"/>
      <c r="D1849" s="483"/>
      <c r="E1849" s="483"/>
      <c r="F1849" s="483"/>
    </row>
    <row r="1850" spans="1:6" ht="15" customHeight="1">
      <c r="A1850" s="480"/>
      <c r="B1850" s="481" t="s">
        <v>1468</v>
      </c>
      <c r="C1850" s="482"/>
      <c r="D1850" s="483"/>
      <c r="E1850" s="483"/>
      <c r="F1850" s="483"/>
    </row>
    <row r="1851" spans="1:6" ht="30" customHeight="1">
      <c r="A1851" s="480">
        <v>92568</v>
      </c>
      <c r="B1851" s="481" t="s">
        <v>5072</v>
      </c>
      <c r="C1851" s="482" t="s">
        <v>704</v>
      </c>
      <c r="D1851" s="483">
        <v>186.85</v>
      </c>
      <c r="E1851" s="483">
        <v>9.1199999999999992</v>
      </c>
      <c r="F1851" s="483">
        <v>195.97</v>
      </c>
    </row>
    <row r="1852" spans="1:6" ht="15" customHeight="1">
      <c r="A1852" s="480">
        <v>92569</v>
      </c>
      <c r="B1852" s="481" t="s">
        <v>5073</v>
      </c>
      <c r="C1852" s="482" t="s">
        <v>704</v>
      </c>
      <c r="D1852" s="483">
        <v>106.6</v>
      </c>
      <c r="E1852" s="483">
        <v>3.95</v>
      </c>
      <c r="F1852" s="483">
        <v>110.55</v>
      </c>
    </row>
    <row r="1853" spans="1:6" ht="15" customHeight="1">
      <c r="A1853" s="480">
        <v>92570</v>
      </c>
      <c r="B1853" s="481" t="s">
        <v>5074</v>
      </c>
      <c r="C1853" s="482" t="s">
        <v>704</v>
      </c>
      <c r="D1853" s="483">
        <v>69.05</v>
      </c>
      <c r="E1853" s="483">
        <v>1.86</v>
      </c>
      <c r="F1853" s="483">
        <v>70.91</v>
      </c>
    </row>
    <row r="1854" spans="1:6" ht="15" customHeight="1">
      <c r="A1854" s="480">
        <v>92571</v>
      </c>
      <c r="B1854" s="481" t="s">
        <v>5075</v>
      </c>
      <c r="C1854" s="482" t="s">
        <v>704</v>
      </c>
      <c r="D1854" s="483">
        <v>190.28</v>
      </c>
      <c r="E1854" s="483">
        <v>14.38</v>
      </c>
      <c r="F1854" s="483">
        <v>204.66</v>
      </c>
    </row>
    <row r="1855" spans="1:6" ht="15" customHeight="1">
      <c r="A1855" s="480">
        <v>92572</v>
      </c>
      <c r="B1855" s="481" t="s">
        <v>5076</v>
      </c>
      <c r="C1855" s="482" t="s">
        <v>704</v>
      </c>
      <c r="D1855" s="483">
        <v>117.18</v>
      </c>
      <c r="E1855" s="483">
        <v>7.3</v>
      </c>
      <c r="F1855" s="483">
        <v>124.48</v>
      </c>
    </row>
    <row r="1856" spans="1:6" ht="15" customHeight="1">
      <c r="A1856" s="480">
        <v>92573</v>
      </c>
      <c r="B1856" s="481" t="s">
        <v>5077</v>
      </c>
      <c r="C1856" s="482" t="s">
        <v>704</v>
      </c>
      <c r="D1856" s="483">
        <v>70.25</v>
      </c>
      <c r="E1856" s="483">
        <v>4.2300000000000004</v>
      </c>
      <c r="F1856" s="483">
        <v>74.48</v>
      </c>
    </row>
    <row r="1857" spans="1:6" ht="30" customHeight="1">
      <c r="A1857" s="480">
        <v>92574</v>
      </c>
      <c r="B1857" s="481" t="s">
        <v>5078</v>
      </c>
      <c r="C1857" s="482" t="s">
        <v>704</v>
      </c>
      <c r="D1857" s="483">
        <v>188.81</v>
      </c>
      <c r="E1857" s="483">
        <v>9.89</v>
      </c>
      <c r="F1857" s="483">
        <v>198.7</v>
      </c>
    </row>
    <row r="1858" spans="1:6" ht="30" customHeight="1">
      <c r="A1858" s="480">
        <v>92575</v>
      </c>
      <c r="B1858" s="481" t="s">
        <v>5079</v>
      </c>
      <c r="C1858" s="482" t="s">
        <v>704</v>
      </c>
      <c r="D1858" s="483">
        <v>96.91</v>
      </c>
      <c r="E1858" s="483">
        <v>3.88</v>
      </c>
      <c r="F1858" s="483">
        <v>100.79</v>
      </c>
    </row>
    <row r="1859" spans="1:6" ht="30">
      <c r="A1859" s="480">
        <v>92576</v>
      </c>
      <c r="B1859" s="481" t="s">
        <v>5080</v>
      </c>
      <c r="C1859" s="482" t="s">
        <v>704</v>
      </c>
      <c r="D1859" s="483">
        <v>54.37</v>
      </c>
      <c r="E1859" s="483">
        <v>1.46</v>
      </c>
      <c r="F1859" s="483">
        <v>55.83</v>
      </c>
    </row>
    <row r="1860" spans="1:6" ht="30">
      <c r="A1860" s="480">
        <v>92577</v>
      </c>
      <c r="B1860" s="481" t="s">
        <v>5081</v>
      </c>
      <c r="C1860" s="482" t="s">
        <v>704</v>
      </c>
      <c r="D1860" s="483">
        <v>193.06</v>
      </c>
      <c r="E1860" s="483">
        <v>15.1</v>
      </c>
      <c r="F1860" s="483">
        <v>208.16</v>
      </c>
    </row>
    <row r="1861" spans="1:6" ht="15" customHeight="1">
      <c r="A1861" s="480">
        <v>92578</v>
      </c>
      <c r="B1861" s="481" t="s">
        <v>5082</v>
      </c>
      <c r="C1861" s="482" t="s">
        <v>704</v>
      </c>
      <c r="D1861" s="483">
        <v>99.1</v>
      </c>
      <c r="E1861" s="483">
        <v>6.88</v>
      </c>
      <c r="F1861" s="483">
        <v>105.98</v>
      </c>
    </row>
    <row r="1862" spans="1:6" ht="15" customHeight="1">
      <c r="A1862" s="480">
        <v>92579</v>
      </c>
      <c r="B1862" s="481" t="s">
        <v>5083</v>
      </c>
      <c r="C1862" s="482" t="s">
        <v>704</v>
      </c>
      <c r="D1862" s="483">
        <v>55.32</v>
      </c>
      <c r="E1862" s="483">
        <v>3.36</v>
      </c>
      <c r="F1862" s="483">
        <v>58.68</v>
      </c>
    </row>
    <row r="1863" spans="1:6" ht="15" customHeight="1">
      <c r="A1863" s="480">
        <v>92580</v>
      </c>
      <c r="B1863" s="481" t="s">
        <v>5084</v>
      </c>
      <c r="C1863" s="482" t="s">
        <v>704</v>
      </c>
      <c r="D1863" s="483">
        <v>67.239999999999995</v>
      </c>
      <c r="E1863" s="483">
        <v>5.4</v>
      </c>
      <c r="F1863" s="483">
        <v>72.64</v>
      </c>
    </row>
    <row r="1864" spans="1:6" ht="15" customHeight="1">
      <c r="A1864" s="480">
        <v>92581</v>
      </c>
      <c r="B1864" s="481" t="s">
        <v>5085</v>
      </c>
      <c r="C1864" s="482" t="s">
        <v>704</v>
      </c>
      <c r="D1864" s="483">
        <v>71.430000000000007</v>
      </c>
      <c r="E1864" s="483">
        <v>4.95</v>
      </c>
      <c r="F1864" s="483">
        <v>76.38</v>
      </c>
    </row>
    <row r="1865" spans="1:6" ht="15" customHeight="1">
      <c r="A1865" s="480"/>
      <c r="B1865" s="481" t="s">
        <v>12234</v>
      </c>
      <c r="C1865" s="482"/>
      <c r="D1865" s="483"/>
      <c r="E1865" s="483"/>
      <c r="F1865" s="483"/>
    </row>
    <row r="1866" spans="1:6">
      <c r="A1866" s="480"/>
      <c r="B1866" s="481" t="s">
        <v>1469</v>
      </c>
      <c r="C1866" s="482"/>
      <c r="D1866" s="483"/>
      <c r="E1866" s="483"/>
      <c r="F1866" s="483"/>
    </row>
    <row r="1867" spans="1:6" ht="30" customHeight="1">
      <c r="A1867" s="475"/>
      <c r="B1867" s="479" t="s">
        <v>1470</v>
      </c>
      <c r="C1867" s="477"/>
      <c r="D1867" s="478"/>
      <c r="E1867" s="478"/>
      <c r="F1867" s="478"/>
    </row>
    <row r="1868" spans="1:6" ht="30" customHeight="1">
      <c r="A1868" s="480">
        <v>94227</v>
      </c>
      <c r="B1868" s="481" t="s">
        <v>5117</v>
      </c>
      <c r="C1868" s="482" t="s">
        <v>727</v>
      </c>
      <c r="D1868" s="483">
        <v>67.94</v>
      </c>
      <c r="E1868" s="483">
        <v>7.5</v>
      </c>
      <c r="F1868" s="483">
        <v>75.44</v>
      </c>
    </row>
    <row r="1869" spans="1:6" ht="30" customHeight="1">
      <c r="A1869" s="480">
        <v>94228</v>
      </c>
      <c r="B1869" s="481" t="s">
        <v>5118</v>
      </c>
      <c r="C1869" s="482" t="s">
        <v>727</v>
      </c>
      <c r="D1869" s="483">
        <v>91.24</v>
      </c>
      <c r="E1869" s="483">
        <v>10.199999999999999</v>
      </c>
      <c r="F1869" s="483">
        <v>101.44</v>
      </c>
    </row>
    <row r="1870" spans="1:6" ht="30" customHeight="1">
      <c r="A1870" s="480">
        <v>94229</v>
      </c>
      <c r="B1870" s="481" t="s">
        <v>5119</v>
      </c>
      <c r="C1870" s="482" t="s">
        <v>727</v>
      </c>
      <c r="D1870" s="483">
        <v>178.39</v>
      </c>
      <c r="E1870" s="483">
        <v>18.170000000000002</v>
      </c>
      <c r="F1870" s="483">
        <v>196.56</v>
      </c>
    </row>
    <row r="1871" spans="1:6" ht="30" customHeight="1">
      <c r="A1871" s="480">
        <v>100434</v>
      </c>
      <c r="B1871" s="481" t="s">
        <v>5116</v>
      </c>
      <c r="C1871" s="482" t="s">
        <v>727</v>
      </c>
      <c r="D1871" s="483">
        <v>51.95</v>
      </c>
      <c r="E1871" s="483">
        <v>6.52</v>
      </c>
      <c r="F1871" s="483">
        <v>58.47</v>
      </c>
    </row>
    <row r="1872" spans="1:6" ht="30" customHeight="1">
      <c r="A1872" s="480"/>
      <c r="B1872" s="481" t="s">
        <v>12235</v>
      </c>
      <c r="C1872" s="482"/>
      <c r="D1872" s="483"/>
      <c r="E1872" s="483"/>
      <c r="F1872" s="483"/>
    </row>
    <row r="1873" spans="1:6" ht="30" customHeight="1">
      <c r="A1873" s="480"/>
      <c r="B1873" s="481" t="s">
        <v>12236</v>
      </c>
      <c r="C1873" s="482"/>
      <c r="D1873" s="483"/>
      <c r="E1873" s="483"/>
      <c r="F1873" s="483"/>
    </row>
    <row r="1874" spans="1:6" ht="30" customHeight="1">
      <c r="A1874" s="480"/>
      <c r="B1874" s="481" t="s">
        <v>1471</v>
      </c>
      <c r="C1874" s="482"/>
      <c r="D1874" s="483"/>
      <c r="E1874" s="483"/>
      <c r="F1874" s="483"/>
    </row>
    <row r="1875" spans="1:6" ht="30" customHeight="1">
      <c r="A1875" s="480">
        <v>94231</v>
      </c>
      <c r="B1875" s="481" t="s">
        <v>5121</v>
      </c>
      <c r="C1875" s="482" t="s">
        <v>727</v>
      </c>
      <c r="D1875" s="483">
        <v>54.15</v>
      </c>
      <c r="E1875" s="483">
        <v>5.18</v>
      </c>
      <c r="F1875" s="483">
        <v>59.33</v>
      </c>
    </row>
    <row r="1876" spans="1:6" ht="30" customHeight="1">
      <c r="A1876" s="480">
        <v>100327</v>
      </c>
      <c r="B1876" s="481" t="s">
        <v>5120</v>
      </c>
      <c r="C1876" s="482" t="s">
        <v>727</v>
      </c>
      <c r="D1876" s="483">
        <v>60.08</v>
      </c>
      <c r="E1876" s="483">
        <v>6.18</v>
      </c>
      <c r="F1876" s="483">
        <v>66.260000000000005</v>
      </c>
    </row>
    <row r="1877" spans="1:6" ht="30" customHeight="1">
      <c r="A1877" s="480">
        <v>101979</v>
      </c>
      <c r="B1877" s="481" t="s">
        <v>6377</v>
      </c>
      <c r="C1877" s="482" t="s">
        <v>727</v>
      </c>
      <c r="D1877" s="483">
        <v>50.2</v>
      </c>
      <c r="E1877" s="483">
        <v>4.53</v>
      </c>
      <c r="F1877" s="483">
        <v>54.73</v>
      </c>
    </row>
    <row r="1878" spans="1:6" ht="30" customHeight="1">
      <c r="A1878" s="480">
        <v>101966</v>
      </c>
      <c r="B1878" s="481" t="s">
        <v>6376</v>
      </c>
      <c r="C1878" s="482" t="s">
        <v>727</v>
      </c>
      <c r="D1878" s="483">
        <v>116.2</v>
      </c>
      <c r="E1878" s="483">
        <v>9.1300000000000008</v>
      </c>
      <c r="F1878" s="483">
        <v>125.33</v>
      </c>
    </row>
    <row r="1879" spans="1:6" ht="30" customHeight="1">
      <c r="A1879" s="480"/>
      <c r="B1879" s="481" t="s">
        <v>1472</v>
      </c>
      <c r="C1879" s="482"/>
      <c r="D1879" s="483"/>
      <c r="E1879" s="483"/>
      <c r="F1879" s="483"/>
    </row>
    <row r="1880" spans="1:6" ht="30" customHeight="1">
      <c r="A1880" s="480"/>
      <c r="B1880" s="481" t="s">
        <v>1473</v>
      </c>
      <c r="C1880" s="482"/>
      <c r="D1880" s="483"/>
      <c r="E1880" s="483"/>
      <c r="F1880" s="483"/>
    </row>
    <row r="1881" spans="1:6" ht="30" customHeight="1">
      <c r="A1881" s="480">
        <v>97644</v>
      </c>
      <c r="B1881" s="481" t="s">
        <v>1474</v>
      </c>
      <c r="C1881" s="482" t="s">
        <v>704</v>
      </c>
      <c r="D1881" s="483">
        <v>2.5099999999999998</v>
      </c>
      <c r="E1881" s="483">
        <v>5.93</v>
      </c>
      <c r="F1881" s="483">
        <v>8.44</v>
      </c>
    </row>
    <row r="1882" spans="1:6">
      <c r="A1882" s="480">
        <v>97645</v>
      </c>
      <c r="B1882" s="481" t="s">
        <v>1475</v>
      </c>
      <c r="C1882" s="482" t="s">
        <v>704</v>
      </c>
      <c r="D1882" s="483">
        <v>15.65</v>
      </c>
      <c r="E1882" s="483">
        <v>16.350000000000001</v>
      </c>
      <c r="F1882" s="483">
        <v>32</v>
      </c>
    </row>
    <row r="1883" spans="1:6" ht="15" customHeight="1">
      <c r="A1883" s="480">
        <v>100695</v>
      </c>
      <c r="B1883" s="481" t="s">
        <v>5122</v>
      </c>
      <c r="C1883" s="482" t="s">
        <v>709</v>
      </c>
      <c r="D1883" s="483">
        <v>16.87</v>
      </c>
      <c r="E1883" s="483">
        <v>35.97</v>
      </c>
      <c r="F1883" s="483">
        <v>52.84</v>
      </c>
    </row>
    <row r="1884" spans="1:6" ht="15" customHeight="1">
      <c r="A1884" s="480">
        <v>100696</v>
      </c>
      <c r="B1884" s="481" t="s">
        <v>5123</v>
      </c>
      <c r="C1884" s="482" t="s">
        <v>709</v>
      </c>
      <c r="D1884" s="483">
        <v>18.7</v>
      </c>
      <c r="E1884" s="483">
        <v>40.130000000000003</v>
      </c>
      <c r="F1884" s="483">
        <v>58.83</v>
      </c>
    </row>
    <row r="1885" spans="1:6" ht="15" customHeight="1">
      <c r="A1885" s="480">
        <v>100697</v>
      </c>
      <c r="B1885" s="481" t="s">
        <v>5124</v>
      </c>
      <c r="C1885" s="482" t="s">
        <v>709</v>
      </c>
      <c r="D1885" s="483">
        <v>20.54</v>
      </c>
      <c r="E1885" s="483">
        <v>44.31</v>
      </c>
      <c r="F1885" s="483">
        <v>64.849999999999994</v>
      </c>
    </row>
    <row r="1886" spans="1:6" ht="15" customHeight="1">
      <c r="A1886" s="480">
        <v>100698</v>
      </c>
      <c r="B1886" s="481" t="s">
        <v>5125</v>
      </c>
      <c r="C1886" s="482" t="s">
        <v>709</v>
      </c>
      <c r="D1886" s="483">
        <v>22.36</v>
      </c>
      <c r="E1886" s="483">
        <v>48.49</v>
      </c>
      <c r="F1886" s="483">
        <v>70.849999999999994</v>
      </c>
    </row>
    <row r="1887" spans="1:6" ht="15" customHeight="1">
      <c r="A1887" s="480">
        <v>100699</v>
      </c>
      <c r="B1887" s="481" t="s">
        <v>5126</v>
      </c>
      <c r="C1887" s="482" t="s">
        <v>709</v>
      </c>
      <c r="D1887" s="483">
        <v>26.39</v>
      </c>
      <c r="E1887" s="483">
        <v>57.62</v>
      </c>
      <c r="F1887" s="483">
        <v>84.01</v>
      </c>
    </row>
    <row r="1888" spans="1:6" ht="15" customHeight="1">
      <c r="A1888" s="475"/>
      <c r="B1888" s="479" t="s">
        <v>1476</v>
      </c>
      <c r="C1888" s="477"/>
      <c r="D1888" s="478"/>
      <c r="E1888" s="478"/>
      <c r="F1888" s="478"/>
    </row>
    <row r="1889" spans="1:6" ht="15" customHeight="1">
      <c r="A1889" s="480">
        <v>100703</v>
      </c>
      <c r="B1889" s="481" t="s">
        <v>5134</v>
      </c>
      <c r="C1889" s="482" t="s">
        <v>709</v>
      </c>
      <c r="D1889" s="483">
        <v>21.5</v>
      </c>
      <c r="E1889" s="483">
        <v>7.37</v>
      </c>
      <c r="F1889" s="483">
        <v>28.87</v>
      </c>
    </row>
    <row r="1890" spans="1:6" ht="15" customHeight="1">
      <c r="A1890" s="480"/>
      <c r="B1890" s="481" t="s">
        <v>12237</v>
      </c>
      <c r="C1890" s="482"/>
      <c r="D1890" s="483"/>
      <c r="E1890" s="483"/>
      <c r="F1890" s="483"/>
    </row>
    <row r="1891" spans="1:6">
      <c r="A1891" s="480"/>
      <c r="B1891" s="481" t="s">
        <v>12238</v>
      </c>
      <c r="C1891" s="482"/>
      <c r="D1891" s="483"/>
      <c r="E1891" s="483"/>
      <c r="F1891" s="483"/>
    </row>
    <row r="1892" spans="1:6" ht="30" customHeight="1">
      <c r="A1892" s="480">
        <v>90845</v>
      </c>
      <c r="B1892" s="481" t="s">
        <v>5213</v>
      </c>
      <c r="C1892" s="482" t="s">
        <v>709</v>
      </c>
      <c r="D1892" s="483">
        <v>958.32</v>
      </c>
      <c r="E1892" s="483">
        <v>195.11</v>
      </c>
      <c r="F1892" s="483">
        <v>1153.43</v>
      </c>
    </row>
    <row r="1893" spans="1:6" ht="30" customHeight="1">
      <c r="A1893" s="475">
        <v>90851</v>
      </c>
      <c r="B1893" s="479" t="s">
        <v>5225</v>
      </c>
      <c r="C1893" s="477" t="s">
        <v>709</v>
      </c>
      <c r="D1893" s="478">
        <v>824.88</v>
      </c>
      <c r="E1893" s="478">
        <v>172.84</v>
      </c>
      <c r="F1893" s="478">
        <v>997.72</v>
      </c>
    </row>
    <row r="1894" spans="1:6" ht="30" customHeight="1">
      <c r="A1894" s="480">
        <v>90846</v>
      </c>
      <c r="B1894" s="481" t="s">
        <v>5214</v>
      </c>
      <c r="C1894" s="482" t="s">
        <v>709</v>
      </c>
      <c r="D1894" s="483">
        <v>1015.89</v>
      </c>
      <c r="E1894" s="483">
        <v>199.45</v>
      </c>
      <c r="F1894" s="483">
        <v>1215.3399999999999</v>
      </c>
    </row>
    <row r="1895" spans="1:6" ht="30" customHeight="1">
      <c r="A1895" s="480">
        <v>90852</v>
      </c>
      <c r="B1895" s="481" t="s">
        <v>5226</v>
      </c>
      <c r="C1895" s="482" t="s">
        <v>709</v>
      </c>
      <c r="D1895" s="483">
        <v>882.45</v>
      </c>
      <c r="E1895" s="483">
        <v>177.18</v>
      </c>
      <c r="F1895" s="483">
        <v>1059.6300000000001</v>
      </c>
    </row>
    <row r="1896" spans="1:6" ht="30" customHeight="1">
      <c r="A1896" s="480">
        <v>91316</v>
      </c>
      <c r="B1896" s="481" t="s">
        <v>5207</v>
      </c>
      <c r="C1896" s="482" t="s">
        <v>709</v>
      </c>
      <c r="D1896" s="483">
        <v>784.52</v>
      </c>
      <c r="E1896" s="483">
        <v>195.38</v>
      </c>
      <c r="F1896" s="483">
        <v>979.9</v>
      </c>
    </row>
    <row r="1897" spans="1:6" ht="30" customHeight="1">
      <c r="A1897" s="480">
        <v>91322</v>
      </c>
      <c r="B1897" s="481" t="s">
        <v>5219</v>
      </c>
      <c r="C1897" s="482" t="s">
        <v>709</v>
      </c>
      <c r="D1897" s="483">
        <v>712.24</v>
      </c>
      <c r="E1897" s="483">
        <v>173.1</v>
      </c>
      <c r="F1897" s="483">
        <v>885.34</v>
      </c>
    </row>
    <row r="1898" spans="1:6" ht="30" customHeight="1">
      <c r="A1898" s="480">
        <v>91317</v>
      </c>
      <c r="B1898" s="481" t="s">
        <v>5208</v>
      </c>
      <c r="C1898" s="482" t="s">
        <v>709</v>
      </c>
      <c r="D1898" s="483">
        <v>841.4</v>
      </c>
      <c r="E1898" s="483">
        <v>199.72</v>
      </c>
      <c r="F1898" s="483">
        <v>1041.1199999999999</v>
      </c>
    </row>
    <row r="1899" spans="1:6" ht="45" customHeight="1">
      <c r="A1899" s="480">
        <v>91323</v>
      </c>
      <c r="B1899" s="481" t="s">
        <v>5220</v>
      </c>
      <c r="C1899" s="482" t="s">
        <v>709</v>
      </c>
      <c r="D1899" s="483">
        <v>769.12</v>
      </c>
      <c r="E1899" s="483">
        <v>177.44</v>
      </c>
      <c r="F1899" s="483">
        <v>946.56</v>
      </c>
    </row>
    <row r="1900" spans="1:6" ht="15" customHeight="1">
      <c r="A1900" s="480">
        <v>91324</v>
      </c>
      <c r="B1900" s="481" t="s">
        <v>5195</v>
      </c>
      <c r="C1900" s="482" t="s">
        <v>709</v>
      </c>
      <c r="D1900" s="483">
        <v>486.2</v>
      </c>
      <c r="E1900" s="483">
        <v>153.35</v>
      </c>
      <c r="F1900" s="483">
        <v>639.54999999999995</v>
      </c>
    </row>
    <row r="1901" spans="1:6" ht="15" customHeight="1">
      <c r="A1901" s="480">
        <v>91325</v>
      </c>
      <c r="B1901" s="481" t="s">
        <v>5196</v>
      </c>
      <c r="C1901" s="482" t="s">
        <v>709</v>
      </c>
      <c r="D1901" s="483">
        <v>490.7</v>
      </c>
      <c r="E1901" s="483">
        <v>156.59</v>
      </c>
      <c r="F1901" s="483">
        <v>647.29</v>
      </c>
    </row>
    <row r="1902" spans="1:6" ht="15" customHeight="1">
      <c r="A1902" s="480">
        <v>91326</v>
      </c>
      <c r="B1902" s="481" t="s">
        <v>5197</v>
      </c>
      <c r="C1902" s="482" t="s">
        <v>709</v>
      </c>
      <c r="D1902" s="483">
        <v>538.27</v>
      </c>
      <c r="E1902" s="483">
        <v>159.80000000000001</v>
      </c>
      <c r="F1902" s="483">
        <v>698.07</v>
      </c>
    </row>
    <row r="1903" spans="1:6" ht="15" customHeight="1">
      <c r="A1903" s="480">
        <v>91327</v>
      </c>
      <c r="B1903" s="481" t="s">
        <v>5198</v>
      </c>
      <c r="C1903" s="482" t="s">
        <v>709</v>
      </c>
      <c r="D1903" s="483">
        <v>574.38</v>
      </c>
      <c r="E1903" s="483">
        <v>163.04</v>
      </c>
      <c r="F1903" s="483">
        <v>737.42</v>
      </c>
    </row>
    <row r="1904" spans="1:6" ht="30" customHeight="1">
      <c r="A1904" s="480">
        <v>90824</v>
      </c>
      <c r="B1904" s="481" t="s">
        <v>5166</v>
      </c>
      <c r="C1904" s="482" t="s">
        <v>709</v>
      </c>
      <c r="D1904" s="483">
        <v>464.46</v>
      </c>
      <c r="E1904" s="483">
        <v>47.67</v>
      </c>
      <c r="F1904" s="483">
        <v>512.13</v>
      </c>
    </row>
    <row r="1905" spans="1:6" ht="15" customHeight="1">
      <c r="A1905" s="480">
        <v>90825</v>
      </c>
      <c r="B1905" s="481" t="s">
        <v>5168</v>
      </c>
      <c r="C1905" s="482" t="s">
        <v>709</v>
      </c>
      <c r="D1905" s="483">
        <v>520.14</v>
      </c>
      <c r="E1905" s="483">
        <v>51.72</v>
      </c>
      <c r="F1905" s="483">
        <v>571.86</v>
      </c>
    </row>
    <row r="1906" spans="1:6">
      <c r="A1906" s="475"/>
      <c r="B1906" s="479" t="s">
        <v>12239</v>
      </c>
      <c r="C1906" s="477"/>
      <c r="D1906" s="478"/>
      <c r="E1906" s="478"/>
      <c r="F1906" s="478"/>
    </row>
    <row r="1907" spans="1:6" ht="45">
      <c r="A1907" s="480">
        <v>91329</v>
      </c>
      <c r="B1907" s="481" t="s">
        <v>5181</v>
      </c>
      <c r="C1907" s="482" t="s">
        <v>709</v>
      </c>
      <c r="D1907" s="483">
        <v>494.51</v>
      </c>
      <c r="E1907" s="483">
        <v>153.35</v>
      </c>
      <c r="F1907" s="483">
        <v>647.86</v>
      </c>
    </row>
    <row r="1908" spans="1:6" ht="45">
      <c r="A1908" s="480">
        <v>91328</v>
      </c>
      <c r="B1908" s="481" t="s">
        <v>5182</v>
      </c>
      <c r="C1908" s="482" t="s">
        <v>709</v>
      </c>
      <c r="D1908" s="483">
        <v>605.77</v>
      </c>
      <c r="E1908" s="483">
        <v>153.07</v>
      </c>
      <c r="F1908" s="483">
        <v>758.84</v>
      </c>
    </row>
    <row r="1909" spans="1:6" ht="30">
      <c r="A1909" s="480">
        <v>91295</v>
      </c>
      <c r="B1909" s="481" t="s">
        <v>5155</v>
      </c>
      <c r="C1909" s="482" t="s">
        <v>709</v>
      </c>
      <c r="D1909" s="483">
        <v>249.15</v>
      </c>
      <c r="E1909" s="483">
        <v>28.48</v>
      </c>
      <c r="F1909" s="483">
        <v>277.63</v>
      </c>
    </row>
    <row r="1910" spans="1:6" ht="15" customHeight="1">
      <c r="A1910" s="480">
        <v>91296</v>
      </c>
      <c r="B1910" s="481" t="s">
        <v>5156</v>
      </c>
      <c r="C1910" s="482" t="s">
        <v>709</v>
      </c>
      <c r="D1910" s="483">
        <v>267.38</v>
      </c>
      <c r="E1910" s="483">
        <v>31.41</v>
      </c>
      <c r="F1910" s="483">
        <v>298.79000000000002</v>
      </c>
    </row>
    <row r="1911" spans="1:6" ht="60">
      <c r="A1911" s="480">
        <v>100687</v>
      </c>
      <c r="B1911" s="481" t="s">
        <v>5179</v>
      </c>
      <c r="C1911" s="482" t="s">
        <v>709</v>
      </c>
      <c r="D1911" s="483">
        <v>725.34</v>
      </c>
      <c r="E1911" s="483">
        <v>170.1</v>
      </c>
      <c r="F1911" s="483">
        <v>895.44</v>
      </c>
    </row>
    <row r="1912" spans="1:6" ht="45">
      <c r="A1912" s="480">
        <v>100681</v>
      </c>
      <c r="B1912" s="481" t="s">
        <v>5178</v>
      </c>
      <c r="C1912" s="482" t="s">
        <v>709</v>
      </c>
      <c r="D1912" s="483">
        <v>745.46</v>
      </c>
      <c r="E1912" s="483">
        <v>173.33</v>
      </c>
      <c r="F1912" s="483">
        <v>918.79</v>
      </c>
    </row>
    <row r="1913" spans="1:6" ht="15" customHeight="1">
      <c r="A1913" s="475">
        <v>91331</v>
      </c>
      <c r="B1913" s="479" t="s">
        <v>5183</v>
      </c>
      <c r="C1913" s="477" t="s">
        <v>709</v>
      </c>
      <c r="D1913" s="478">
        <v>513.92999999999995</v>
      </c>
      <c r="E1913" s="478">
        <v>156.58000000000001</v>
      </c>
      <c r="F1913" s="478">
        <v>670.51</v>
      </c>
    </row>
    <row r="1914" spans="1:6" ht="45">
      <c r="A1914" s="475">
        <v>91330</v>
      </c>
      <c r="B1914" s="479" t="s">
        <v>5184</v>
      </c>
      <c r="C1914" s="477" t="s">
        <v>709</v>
      </c>
      <c r="D1914" s="478">
        <v>625.89</v>
      </c>
      <c r="E1914" s="478">
        <v>156.30000000000001</v>
      </c>
      <c r="F1914" s="478">
        <v>782.19</v>
      </c>
    </row>
    <row r="1915" spans="1:6" ht="15" customHeight="1">
      <c r="A1915" s="480">
        <v>91333</v>
      </c>
      <c r="B1915" s="481" t="s">
        <v>5185</v>
      </c>
      <c r="C1915" s="482" t="s">
        <v>709</v>
      </c>
      <c r="D1915" s="483">
        <v>543.80999999999995</v>
      </c>
      <c r="E1915" s="483">
        <v>159.80000000000001</v>
      </c>
      <c r="F1915" s="483">
        <v>703.61</v>
      </c>
    </row>
    <row r="1916" spans="1:6" ht="15" customHeight="1">
      <c r="A1916" s="480">
        <v>91332</v>
      </c>
      <c r="B1916" s="481" t="s">
        <v>5186</v>
      </c>
      <c r="C1916" s="482" t="s">
        <v>709</v>
      </c>
      <c r="D1916" s="483">
        <v>656.47</v>
      </c>
      <c r="E1916" s="483">
        <v>159.52000000000001</v>
      </c>
      <c r="F1916" s="483">
        <v>815.99</v>
      </c>
    </row>
    <row r="1917" spans="1:6" ht="15" customHeight="1">
      <c r="A1917" s="480">
        <v>91297</v>
      </c>
      <c r="B1917" s="481" t="s">
        <v>5157</v>
      </c>
      <c r="C1917" s="482" t="s">
        <v>709</v>
      </c>
      <c r="D1917" s="483">
        <v>296.06</v>
      </c>
      <c r="E1917" s="483">
        <v>34.340000000000003</v>
      </c>
      <c r="F1917" s="483">
        <v>330.4</v>
      </c>
    </row>
    <row r="1918" spans="1:6" ht="15" customHeight="1">
      <c r="A1918" s="480">
        <v>100689</v>
      </c>
      <c r="B1918" s="481" t="s">
        <v>5180</v>
      </c>
      <c r="C1918" s="482" t="s">
        <v>709</v>
      </c>
      <c r="D1918" s="483">
        <v>789.91</v>
      </c>
      <c r="E1918" s="483">
        <v>181.79</v>
      </c>
      <c r="F1918" s="483">
        <v>971.7</v>
      </c>
    </row>
    <row r="1919" spans="1:6" ht="30" customHeight="1">
      <c r="A1919" s="480">
        <v>100688</v>
      </c>
      <c r="B1919" s="481" t="s">
        <v>5176</v>
      </c>
      <c r="C1919" s="482" t="s">
        <v>709</v>
      </c>
      <c r="D1919" s="483">
        <v>572</v>
      </c>
      <c r="E1919" s="483">
        <v>170.39</v>
      </c>
      <c r="F1919" s="483">
        <v>742.39</v>
      </c>
    </row>
    <row r="1920" spans="1:6" ht="30" customHeight="1">
      <c r="A1920" s="480">
        <v>100682</v>
      </c>
      <c r="B1920" s="481" t="s">
        <v>5175</v>
      </c>
      <c r="C1920" s="482" t="s">
        <v>709</v>
      </c>
      <c r="D1920" s="483">
        <v>577.22</v>
      </c>
      <c r="E1920" s="483">
        <v>173.62</v>
      </c>
      <c r="F1920" s="483">
        <v>750.84</v>
      </c>
    </row>
    <row r="1921" spans="1:6" ht="30" customHeight="1">
      <c r="A1921" s="475">
        <v>100690</v>
      </c>
      <c r="B1921" s="479" t="s">
        <v>5177</v>
      </c>
      <c r="C1921" s="477" t="s">
        <v>709</v>
      </c>
      <c r="D1921" s="478">
        <v>616.1</v>
      </c>
      <c r="E1921" s="478">
        <v>182.07</v>
      </c>
      <c r="F1921" s="478">
        <v>798.17</v>
      </c>
    </row>
    <row r="1922" spans="1:6" ht="15" customHeight="1">
      <c r="A1922" s="480"/>
      <c r="B1922" s="481" t="s">
        <v>12240</v>
      </c>
      <c r="C1922" s="482"/>
      <c r="D1922" s="483"/>
      <c r="E1922" s="483"/>
      <c r="F1922" s="483"/>
    </row>
    <row r="1923" spans="1:6" ht="15" customHeight="1">
      <c r="A1923" s="480">
        <v>100678</v>
      </c>
      <c r="B1923" s="481" t="s">
        <v>5191</v>
      </c>
      <c r="C1923" s="482" t="s">
        <v>709</v>
      </c>
      <c r="D1923" s="483">
        <v>717.02</v>
      </c>
      <c r="E1923" s="483">
        <v>170.11</v>
      </c>
      <c r="F1923" s="483">
        <v>887.13</v>
      </c>
    </row>
    <row r="1924" spans="1:6" ht="15" customHeight="1">
      <c r="A1924" s="480">
        <v>100680</v>
      </c>
      <c r="B1924" s="481" t="s">
        <v>5192</v>
      </c>
      <c r="C1924" s="482" t="s">
        <v>709</v>
      </c>
      <c r="D1924" s="483">
        <v>722.23</v>
      </c>
      <c r="E1924" s="483">
        <v>173.34</v>
      </c>
      <c r="F1924" s="483">
        <v>895.57</v>
      </c>
    </row>
    <row r="1925" spans="1:6" ht="15" customHeight="1">
      <c r="A1925" s="480">
        <v>100683</v>
      </c>
      <c r="B1925" s="481" t="s">
        <v>5193</v>
      </c>
      <c r="C1925" s="482" t="s">
        <v>709</v>
      </c>
      <c r="D1925" s="483">
        <v>784.37</v>
      </c>
      <c r="E1925" s="483">
        <v>181.79</v>
      </c>
      <c r="F1925" s="483">
        <v>966.16</v>
      </c>
    </row>
    <row r="1926" spans="1:6" ht="15" customHeight="1">
      <c r="A1926" s="480">
        <v>100685</v>
      </c>
      <c r="B1926" s="481" t="s">
        <v>5194</v>
      </c>
      <c r="C1926" s="482" t="s">
        <v>709</v>
      </c>
      <c r="D1926" s="483">
        <v>821.17</v>
      </c>
      <c r="E1926" s="483">
        <v>185.03</v>
      </c>
      <c r="F1926" s="483">
        <v>1006.2</v>
      </c>
    </row>
    <row r="1927" spans="1:6" ht="60">
      <c r="A1927" s="480">
        <v>100679</v>
      </c>
      <c r="B1927" s="481" t="s">
        <v>5187</v>
      </c>
      <c r="C1927" s="482" t="s">
        <v>709</v>
      </c>
      <c r="D1927" s="483">
        <v>563.69000000000005</v>
      </c>
      <c r="E1927" s="483">
        <v>170.39</v>
      </c>
      <c r="F1927" s="483">
        <v>734.08</v>
      </c>
    </row>
    <row r="1928" spans="1:6" ht="15" customHeight="1">
      <c r="A1928" s="475">
        <v>100712</v>
      </c>
      <c r="B1928" s="479" t="s">
        <v>5188</v>
      </c>
      <c r="C1928" s="477" t="s">
        <v>709</v>
      </c>
      <c r="D1928" s="478">
        <v>553.99</v>
      </c>
      <c r="E1928" s="478">
        <v>173.63</v>
      </c>
      <c r="F1928" s="478">
        <v>727.62</v>
      </c>
    </row>
    <row r="1929" spans="1:6" ht="60">
      <c r="A1929" s="475">
        <v>100684</v>
      </c>
      <c r="B1929" s="479" t="s">
        <v>5189</v>
      </c>
      <c r="C1929" s="477" t="s">
        <v>709</v>
      </c>
      <c r="D1929" s="478">
        <v>610.54999999999995</v>
      </c>
      <c r="E1929" s="478">
        <v>182.08</v>
      </c>
      <c r="F1929" s="478">
        <v>792.63</v>
      </c>
    </row>
    <row r="1930" spans="1:6" ht="15" customHeight="1">
      <c r="A1930" s="475">
        <v>100686</v>
      </c>
      <c r="B1930" s="479" t="s">
        <v>5190</v>
      </c>
      <c r="C1930" s="477" t="s">
        <v>709</v>
      </c>
      <c r="D1930" s="478">
        <v>646.66</v>
      </c>
      <c r="E1930" s="478">
        <v>185.32</v>
      </c>
      <c r="F1930" s="478">
        <v>831.98</v>
      </c>
    </row>
    <row r="1931" spans="1:6" ht="30" customHeight="1">
      <c r="A1931" s="480"/>
      <c r="B1931" s="481" t="s">
        <v>12241</v>
      </c>
      <c r="C1931" s="482"/>
      <c r="D1931" s="483"/>
      <c r="E1931" s="483"/>
      <c r="F1931" s="483"/>
    </row>
    <row r="1932" spans="1:6" ht="15" customHeight="1">
      <c r="A1932" s="480">
        <v>91009</v>
      </c>
      <c r="B1932" s="481" t="s">
        <v>5158</v>
      </c>
      <c r="C1932" s="482" t="s">
        <v>709</v>
      </c>
      <c r="D1932" s="483">
        <v>240.84</v>
      </c>
      <c r="E1932" s="483">
        <v>28.48</v>
      </c>
      <c r="F1932" s="483">
        <v>269.32</v>
      </c>
    </row>
    <row r="1933" spans="1:6" ht="30">
      <c r="A1933" s="480">
        <v>91010</v>
      </c>
      <c r="B1933" s="481" t="s">
        <v>5159</v>
      </c>
      <c r="C1933" s="482" t="s">
        <v>709</v>
      </c>
      <c r="D1933" s="483">
        <v>244.16</v>
      </c>
      <c r="E1933" s="483">
        <v>31.41</v>
      </c>
      <c r="F1933" s="483">
        <v>275.57</v>
      </c>
    </row>
    <row r="1934" spans="1:6" ht="30">
      <c r="A1934" s="480">
        <v>91011</v>
      </c>
      <c r="B1934" s="481" t="s">
        <v>5160</v>
      </c>
      <c r="C1934" s="482" t="s">
        <v>709</v>
      </c>
      <c r="D1934" s="483">
        <v>290.52</v>
      </c>
      <c r="E1934" s="483">
        <v>34.340000000000003</v>
      </c>
      <c r="F1934" s="483">
        <v>324.86</v>
      </c>
    </row>
    <row r="1935" spans="1:6" ht="30">
      <c r="A1935" s="480">
        <v>91012</v>
      </c>
      <c r="B1935" s="481" t="s">
        <v>5161</v>
      </c>
      <c r="C1935" s="482" t="s">
        <v>709</v>
      </c>
      <c r="D1935" s="483">
        <v>325.43</v>
      </c>
      <c r="E1935" s="483">
        <v>37.29</v>
      </c>
      <c r="F1935" s="483">
        <v>362.72</v>
      </c>
    </row>
    <row r="1936" spans="1:6" ht="30" customHeight="1">
      <c r="A1936" s="480">
        <v>91013</v>
      </c>
      <c r="B1936" s="481" t="s">
        <v>5199</v>
      </c>
      <c r="C1936" s="482" t="s">
        <v>709</v>
      </c>
      <c r="D1936" s="483">
        <v>597.45000000000005</v>
      </c>
      <c r="E1936" s="483">
        <v>153.08000000000001</v>
      </c>
      <c r="F1936" s="483">
        <v>750.53</v>
      </c>
    </row>
    <row r="1937" spans="1:6" ht="30" customHeight="1">
      <c r="A1937" s="475">
        <v>91014</v>
      </c>
      <c r="B1937" s="479" t="s">
        <v>5200</v>
      </c>
      <c r="C1937" s="477" t="s">
        <v>709</v>
      </c>
      <c r="D1937" s="478">
        <v>602.66</v>
      </c>
      <c r="E1937" s="478">
        <v>156.31</v>
      </c>
      <c r="F1937" s="478">
        <v>758.97</v>
      </c>
    </row>
    <row r="1938" spans="1:6" ht="30" customHeight="1">
      <c r="A1938" s="480">
        <v>91015</v>
      </c>
      <c r="B1938" s="481" t="s">
        <v>5201</v>
      </c>
      <c r="C1938" s="482" t="s">
        <v>709</v>
      </c>
      <c r="D1938" s="483">
        <v>650.91999999999996</v>
      </c>
      <c r="E1938" s="483">
        <v>159.53</v>
      </c>
      <c r="F1938" s="483">
        <v>810.45</v>
      </c>
    </row>
    <row r="1939" spans="1:6" ht="30" customHeight="1">
      <c r="A1939" s="480">
        <v>91016</v>
      </c>
      <c r="B1939" s="481" t="s">
        <v>5202</v>
      </c>
      <c r="C1939" s="482" t="s">
        <v>709</v>
      </c>
      <c r="D1939" s="483">
        <v>687.72</v>
      </c>
      <c r="E1939" s="483">
        <v>162.77000000000001</v>
      </c>
      <c r="F1939" s="483">
        <v>850.49</v>
      </c>
    </row>
    <row r="1940" spans="1:6" ht="30" customHeight="1">
      <c r="A1940" s="480"/>
      <c r="B1940" s="481" t="s">
        <v>12242</v>
      </c>
      <c r="C1940" s="482"/>
      <c r="D1940" s="483"/>
      <c r="E1940" s="483"/>
      <c r="F1940" s="483"/>
    </row>
    <row r="1941" spans="1:6" ht="30">
      <c r="A1941" s="480">
        <v>100700</v>
      </c>
      <c r="B1941" s="481" t="s">
        <v>5167</v>
      </c>
      <c r="C1941" s="482" t="s">
        <v>709</v>
      </c>
      <c r="D1941" s="483">
        <v>619.53</v>
      </c>
      <c r="E1941" s="483">
        <v>115.06</v>
      </c>
      <c r="F1941" s="483">
        <v>734.59</v>
      </c>
    </row>
    <row r="1942" spans="1:6" ht="30" customHeight="1">
      <c r="A1942" s="480">
        <v>90820</v>
      </c>
      <c r="B1942" s="481" t="s">
        <v>5162</v>
      </c>
      <c r="C1942" s="482" t="s">
        <v>709</v>
      </c>
      <c r="D1942" s="483">
        <v>231.24</v>
      </c>
      <c r="E1942" s="483">
        <v>28.48</v>
      </c>
      <c r="F1942" s="483">
        <v>259.72000000000003</v>
      </c>
    </row>
    <row r="1943" spans="1:6" ht="30" customHeight="1">
      <c r="A1943" s="480">
        <v>90821</v>
      </c>
      <c r="B1943" s="481" t="s">
        <v>5163</v>
      </c>
      <c r="C1943" s="482" t="s">
        <v>709</v>
      </c>
      <c r="D1943" s="483">
        <v>234.1</v>
      </c>
      <c r="E1943" s="483">
        <v>31.41</v>
      </c>
      <c r="F1943" s="483">
        <v>265.51</v>
      </c>
    </row>
    <row r="1944" spans="1:6" ht="30" customHeight="1">
      <c r="A1944" s="480">
        <v>90822</v>
      </c>
      <c r="B1944" s="481" t="s">
        <v>5164</v>
      </c>
      <c r="C1944" s="482" t="s">
        <v>709</v>
      </c>
      <c r="D1944" s="483">
        <v>251.54</v>
      </c>
      <c r="E1944" s="483">
        <v>34.340000000000003</v>
      </c>
      <c r="F1944" s="483">
        <v>285.88</v>
      </c>
    </row>
    <row r="1945" spans="1:6" ht="30">
      <c r="A1945" s="480">
        <v>90823</v>
      </c>
      <c r="B1945" s="481" t="s">
        <v>5165</v>
      </c>
      <c r="C1945" s="482" t="s">
        <v>709</v>
      </c>
      <c r="D1945" s="483">
        <v>316.92</v>
      </c>
      <c r="E1945" s="483">
        <v>37.29</v>
      </c>
      <c r="F1945" s="483">
        <v>354.21</v>
      </c>
    </row>
    <row r="1946" spans="1:6" ht="15" customHeight="1">
      <c r="A1946" s="480">
        <v>91312</v>
      </c>
      <c r="B1946" s="481" t="s">
        <v>5203</v>
      </c>
      <c r="C1946" s="482" t="s">
        <v>709</v>
      </c>
      <c r="D1946" s="483">
        <v>554.08000000000004</v>
      </c>
      <c r="E1946" s="483">
        <v>170.4</v>
      </c>
      <c r="F1946" s="483">
        <v>724.48</v>
      </c>
    </row>
    <row r="1947" spans="1:6" ht="30" customHeight="1">
      <c r="A1947" s="480">
        <v>91318</v>
      </c>
      <c r="B1947" s="481" t="s">
        <v>5215</v>
      </c>
      <c r="C1947" s="482" t="s">
        <v>709</v>
      </c>
      <c r="D1947" s="483">
        <v>476.59</v>
      </c>
      <c r="E1947" s="483">
        <v>153.36000000000001</v>
      </c>
      <c r="F1947" s="483">
        <v>629.95000000000005</v>
      </c>
    </row>
    <row r="1948" spans="1:6" ht="60">
      <c r="A1948" s="480">
        <v>90841</v>
      </c>
      <c r="B1948" s="481" t="s">
        <v>5209</v>
      </c>
      <c r="C1948" s="482" t="s">
        <v>709</v>
      </c>
      <c r="D1948" s="483">
        <v>707.42</v>
      </c>
      <c r="E1948" s="483">
        <v>170.11</v>
      </c>
      <c r="F1948" s="483">
        <v>877.53</v>
      </c>
    </row>
    <row r="1949" spans="1:6" ht="30" customHeight="1">
      <c r="A1949" s="480">
        <v>90847</v>
      </c>
      <c r="B1949" s="481" t="s">
        <v>5221</v>
      </c>
      <c r="C1949" s="482" t="s">
        <v>709</v>
      </c>
      <c r="D1949" s="483">
        <v>587.85</v>
      </c>
      <c r="E1949" s="483">
        <v>153.08000000000001</v>
      </c>
      <c r="F1949" s="483">
        <v>740.93</v>
      </c>
    </row>
    <row r="1950" spans="1:6" ht="30" customHeight="1">
      <c r="A1950" s="480">
        <v>91313</v>
      </c>
      <c r="B1950" s="481" t="s">
        <v>5204</v>
      </c>
      <c r="C1950" s="482" t="s">
        <v>709</v>
      </c>
      <c r="D1950" s="483">
        <v>543.92999999999995</v>
      </c>
      <c r="E1950" s="483">
        <v>173.63</v>
      </c>
      <c r="F1950" s="483">
        <v>717.56</v>
      </c>
    </row>
    <row r="1951" spans="1:6" ht="30" customHeight="1">
      <c r="A1951" s="480">
        <v>91319</v>
      </c>
      <c r="B1951" s="481" t="s">
        <v>5216</v>
      </c>
      <c r="C1951" s="482" t="s">
        <v>709</v>
      </c>
      <c r="D1951" s="483">
        <v>480.64</v>
      </c>
      <c r="E1951" s="483">
        <v>156.59</v>
      </c>
      <c r="F1951" s="483">
        <v>637.23</v>
      </c>
    </row>
    <row r="1952" spans="1:6" ht="30" customHeight="1">
      <c r="A1952" s="480">
        <v>90842</v>
      </c>
      <c r="B1952" s="481" t="s">
        <v>5210</v>
      </c>
      <c r="C1952" s="482" t="s">
        <v>709</v>
      </c>
      <c r="D1952" s="483">
        <v>712.17</v>
      </c>
      <c r="E1952" s="483">
        <v>173.34</v>
      </c>
      <c r="F1952" s="483">
        <v>885.51</v>
      </c>
    </row>
    <row r="1953" spans="1:6" ht="30" customHeight="1">
      <c r="A1953" s="480">
        <v>90848</v>
      </c>
      <c r="B1953" s="481" t="s">
        <v>5222</v>
      </c>
      <c r="C1953" s="482" t="s">
        <v>709</v>
      </c>
      <c r="D1953" s="483">
        <v>592.6</v>
      </c>
      <c r="E1953" s="483">
        <v>156.31</v>
      </c>
      <c r="F1953" s="483">
        <v>748.91</v>
      </c>
    </row>
    <row r="1954" spans="1:6" ht="30" customHeight="1">
      <c r="A1954" s="480">
        <v>91314</v>
      </c>
      <c r="B1954" s="481" t="s">
        <v>5205</v>
      </c>
      <c r="C1954" s="482" t="s">
        <v>709</v>
      </c>
      <c r="D1954" s="483">
        <v>571.55999999999995</v>
      </c>
      <c r="E1954" s="483">
        <v>182.09</v>
      </c>
      <c r="F1954" s="483">
        <v>753.65</v>
      </c>
    </row>
    <row r="1955" spans="1:6" ht="30" customHeight="1">
      <c r="A1955" s="480">
        <v>91320</v>
      </c>
      <c r="B1955" s="481" t="s">
        <v>5217</v>
      </c>
      <c r="C1955" s="482" t="s">
        <v>709</v>
      </c>
      <c r="D1955" s="483">
        <v>499.28</v>
      </c>
      <c r="E1955" s="483">
        <v>159.81</v>
      </c>
      <c r="F1955" s="483">
        <v>659.09</v>
      </c>
    </row>
    <row r="1956" spans="1:6" ht="30" customHeight="1">
      <c r="A1956" s="480">
        <v>90843</v>
      </c>
      <c r="B1956" s="481" t="s">
        <v>5211</v>
      </c>
      <c r="C1956" s="482" t="s">
        <v>709</v>
      </c>
      <c r="D1956" s="483">
        <v>745.38</v>
      </c>
      <c r="E1956" s="483">
        <v>181.8</v>
      </c>
      <c r="F1956" s="483">
        <v>927.18</v>
      </c>
    </row>
    <row r="1957" spans="1:6" ht="30" customHeight="1">
      <c r="A1957" s="480">
        <v>90849</v>
      </c>
      <c r="B1957" s="481" t="s">
        <v>5223</v>
      </c>
      <c r="C1957" s="482" t="s">
        <v>709</v>
      </c>
      <c r="D1957" s="483">
        <v>611.92999999999995</v>
      </c>
      <c r="E1957" s="483">
        <v>159.54</v>
      </c>
      <c r="F1957" s="483">
        <v>771.47</v>
      </c>
    </row>
    <row r="1958" spans="1:6" ht="30" customHeight="1">
      <c r="A1958" s="480">
        <v>91315</v>
      </c>
      <c r="B1958" s="481" t="s">
        <v>5206</v>
      </c>
      <c r="C1958" s="482" t="s">
        <v>709</v>
      </c>
      <c r="D1958" s="483">
        <v>638.15</v>
      </c>
      <c r="E1958" s="483">
        <v>185.32</v>
      </c>
      <c r="F1958" s="483">
        <v>823.47</v>
      </c>
    </row>
    <row r="1959" spans="1:6" ht="45">
      <c r="A1959" s="475">
        <v>91321</v>
      </c>
      <c r="B1959" s="479" t="s">
        <v>5218</v>
      </c>
      <c r="C1959" s="477" t="s">
        <v>709</v>
      </c>
      <c r="D1959" s="478">
        <v>565.87</v>
      </c>
      <c r="E1959" s="478">
        <v>163.04</v>
      </c>
      <c r="F1959" s="478">
        <v>728.91</v>
      </c>
    </row>
    <row r="1960" spans="1:6" ht="30" customHeight="1">
      <c r="A1960" s="480">
        <v>90844</v>
      </c>
      <c r="B1960" s="481" t="s">
        <v>5212</v>
      </c>
      <c r="C1960" s="482" t="s">
        <v>709</v>
      </c>
      <c r="D1960" s="483">
        <v>812.66</v>
      </c>
      <c r="E1960" s="483">
        <v>185.03</v>
      </c>
      <c r="F1960" s="483">
        <v>997.69</v>
      </c>
    </row>
    <row r="1961" spans="1:6" ht="15" customHeight="1">
      <c r="A1961" s="480">
        <v>90850</v>
      </c>
      <c r="B1961" s="481" t="s">
        <v>5224</v>
      </c>
      <c r="C1961" s="482" t="s">
        <v>709</v>
      </c>
      <c r="D1961" s="483">
        <v>679.21</v>
      </c>
      <c r="E1961" s="483">
        <v>162.77000000000001</v>
      </c>
      <c r="F1961" s="483">
        <v>841.98</v>
      </c>
    </row>
    <row r="1962" spans="1:6" ht="30" customHeight="1">
      <c r="A1962" s="480"/>
      <c r="B1962" s="481" t="s">
        <v>12243</v>
      </c>
      <c r="C1962" s="482"/>
      <c r="D1962" s="483"/>
      <c r="E1962" s="483"/>
      <c r="F1962" s="483"/>
    </row>
    <row r="1963" spans="1:6" ht="30">
      <c r="A1963" s="480">
        <v>91299</v>
      </c>
      <c r="B1963" s="481" t="s">
        <v>5169</v>
      </c>
      <c r="C1963" s="482" t="s">
        <v>709</v>
      </c>
      <c r="D1963" s="483">
        <v>1205.05</v>
      </c>
      <c r="E1963" s="483">
        <v>47.67</v>
      </c>
      <c r="F1963" s="483">
        <v>1252.72</v>
      </c>
    </row>
    <row r="1964" spans="1:6" ht="45">
      <c r="A1964" s="480">
        <v>91336</v>
      </c>
      <c r="B1964" s="481" t="s">
        <v>5171</v>
      </c>
      <c r="C1964" s="482" t="s">
        <v>709</v>
      </c>
      <c r="D1964" s="483">
        <v>1565.55</v>
      </c>
      <c r="E1964" s="483">
        <v>172.76</v>
      </c>
      <c r="F1964" s="483">
        <v>1738.31</v>
      </c>
    </row>
    <row r="1965" spans="1:6" ht="30" customHeight="1">
      <c r="A1965" s="480">
        <v>91337</v>
      </c>
      <c r="B1965" s="481" t="s">
        <v>5172</v>
      </c>
      <c r="C1965" s="482" t="s">
        <v>709</v>
      </c>
      <c r="D1965" s="483">
        <v>1452.91</v>
      </c>
      <c r="E1965" s="483">
        <v>173.02</v>
      </c>
      <c r="F1965" s="483">
        <v>1625.93</v>
      </c>
    </row>
    <row r="1966" spans="1:6" ht="15" customHeight="1">
      <c r="A1966" s="480">
        <v>100693</v>
      </c>
      <c r="B1966" s="481" t="s">
        <v>5173</v>
      </c>
      <c r="C1966" s="482" t="s">
        <v>709</v>
      </c>
      <c r="D1966" s="483">
        <v>1698.98</v>
      </c>
      <c r="E1966" s="483">
        <v>195.04</v>
      </c>
      <c r="F1966" s="483">
        <v>1894.02</v>
      </c>
    </row>
    <row r="1967" spans="1:6" ht="15" customHeight="1">
      <c r="A1967" s="480">
        <v>100694</v>
      </c>
      <c r="B1967" s="481" t="s">
        <v>5174</v>
      </c>
      <c r="C1967" s="482" t="s">
        <v>709</v>
      </c>
      <c r="D1967" s="483">
        <v>1525.19</v>
      </c>
      <c r="E1967" s="483">
        <v>195.3</v>
      </c>
      <c r="F1967" s="483">
        <v>1720.49</v>
      </c>
    </row>
    <row r="1968" spans="1:6" ht="15" customHeight="1">
      <c r="A1968" s="480"/>
      <c r="B1968" s="481" t="s">
        <v>12244</v>
      </c>
      <c r="C1968" s="482"/>
      <c r="D1968" s="483"/>
      <c r="E1968" s="483"/>
      <c r="F1968" s="483"/>
    </row>
    <row r="1969" spans="1:6" ht="15" customHeight="1">
      <c r="A1969" s="480">
        <v>100675</v>
      </c>
      <c r="B1969" s="481" t="s">
        <v>5232</v>
      </c>
      <c r="C1969" s="482" t="s">
        <v>709</v>
      </c>
      <c r="D1969" s="483">
        <v>789.45</v>
      </c>
      <c r="E1969" s="483">
        <v>15.13</v>
      </c>
      <c r="F1969" s="483">
        <v>804.58</v>
      </c>
    </row>
    <row r="1970" spans="1:6" ht="15" customHeight="1">
      <c r="A1970" s="480">
        <v>90794</v>
      </c>
      <c r="B1970" s="481" t="s">
        <v>5233</v>
      </c>
      <c r="C1970" s="482" t="s">
        <v>709</v>
      </c>
      <c r="D1970" s="483">
        <v>568.29</v>
      </c>
      <c r="E1970" s="483">
        <v>46.79</v>
      </c>
      <c r="F1970" s="483">
        <v>615.08000000000004</v>
      </c>
    </row>
    <row r="1971" spans="1:6" ht="15" customHeight="1">
      <c r="A1971" s="480">
        <v>90795</v>
      </c>
      <c r="B1971" s="481" t="s">
        <v>5234</v>
      </c>
      <c r="C1971" s="482" t="s">
        <v>709</v>
      </c>
      <c r="D1971" s="483">
        <v>570.32000000000005</v>
      </c>
      <c r="E1971" s="483">
        <v>51.61</v>
      </c>
      <c r="F1971" s="483">
        <v>621.92999999999995</v>
      </c>
    </row>
    <row r="1972" spans="1:6" ht="15" customHeight="1">
      <c r="A1972" s="480">
        <v>90796</v>
      </c>
      <c r="B1972" s="481" t="s">
        <v>5235</v>
      </c>
      <c r="C1972" s="482" t="s">
        <v>709</v>
      </c>
      <c r="D1972" s="483">
        <v>572.34</v>
      </c>
      <c r="E1972" s="483">
        <v>56.44</v>
      </c>
      <c r="F1972" s="483">
        <v>628.78</v>
      </c>
    </row>
    <row r="1973" spans="1:6" ht="15" customHeight="1">
      <c r="A1973" s="480">
        <v>90797</v>
      </c>
      <c r="B1973" s="481" t="s">
        <v>5236</v>
      </c>
      <c r="C1973" s="482" t="s">
        <v>709</v>
      </c>
      <c r="D1973" s="483">
        <v>574.38</v>
      </c>
      <c r="E1973" s="483">
        <v>61.25</v>
      </c>
      <c r="F1973" s="483">
        <v>635.63</v>
      </c>
    </row>
    <row r="1974" spans="1:6" ht="30" customHeight="1">
      <c r="A1974" s="475">
        <v>90798</v>
      </c>
      <c r="B1974" s="476" t="s">
        <v>5237</v>
      </c>
      <c r="C1974" s="477" t="s">
        <v>709</v>
      </c>
      <c r="D1974" s="478">
        <v>854.49</v>
      </c>
      <c r="E1974" s="478">
        <v>63.31</v>
      </c>
      <c r="F1974" s="478">
        <v>917.8</v>
      </c>
    </row>
    <row r="1975" spans="1:6" ht="30" customHeight="1">
      <c r="A1975" s="475">
        <v>90799</v>
      </c>
      <c r="B1975" s="479" t="s">
        <v>5238</v>
      </c>
      <c r="C1975" s="477" t="s">
        <v>709</v>
      </c>
      <c r="D1975" s="478">
        <v>878.97</v>
      </c>
      <c r="E1975" s="478">
        <v>68.72</v>
      </c>
      <c r="F1975" s="478">
        <v>947.69</v>
      </c>
    </row>
    <row r="1976" spans="1:6" ht="45">
      <c r="A1976" s="480">
        <v>90791</v>
      </c>
      <c r="B1976" s="481" t="s">
        <v>5230</v>
      </c>
      <c r="C1976" s="482" t="s">
        <v>709</v>
      </c>
      <c r="D1976" s="483">
        <v>838.16</v>
      </c>
      <c r="E1976" s="483">
        <v>16.68</v>
      </c>
      <c r="F1976" s="483">
        <v>854.84</v>
      </c>
    </row>
    <row r="1977" spans="1:6" ht="45">
      <c r="A1977" s="475">
        <v>90793</v>
      </c>
      <c r="B1977" s="479" t="s">
        <v>5231</v>
      </c>
      <c r="C1977" s="477" t="s">
        <v>709</v>
      </c>
      <c r="D1977" s="478">
        <v>882.61</v>
      </c>
      <c r="E1977" s="478">
        <v>20.64</v>
      </c>
      <c r="F1977" s="478">
        <v>903.25</v>
      </c>
    </row>
    <row r="1978" spans="1:6" ht="30" customHeight="1">
      <c r="A1978" s="480">
        <v>90788</v>
      </c>
      <c r="B1978" s="481" t="s">
        <v>5227</v>
      </c>
      <c r="C1978" s="482" t="s">
        <v>709</v>
      </c>
      <c r="D1978" s="483">
        <v>695.16</v>
      </c>
      <c r="E1978" s="483">
        <v>10.210000000000001</v>
      </c>
      <c r="F1978" s="483">
        <v>705.37</v>
      </c>
    </row>
    <row r="1979" spans="1:6" ht="30" customHeight="1">
      <c r="A1979" s="475">
        <v>90789</v>
      </c>
      <c r="B1979" s="479" t="s">
        <v>5228</v>
      </c>
      <c r="C1979" s="477" t="s">
        <v>709</v>
      </c>
      <c r="D1979" s="478">
        <v>695.63</v>
      </c>
      <c r="E1979" s="478">
        <v>11.28</v>
      </c>
      <c r="F1979" s="478">
        <v>706.91</v>
      </c>
    </row>
    <row r="1980" spans="1:6" ht="30" customHeight="1">
      <c r="A1980" s="480">
        <v>90790</v>
      </c>
      <c r="B1980" s="481" t="s">
        <v>5229</v>
      </c>
      <c r="C1980" s="482" t="s">
        <v>709</v>
      </c>
      <c r="D1980" s="483">
        <v>716.85</v>
      </c>
      <c r="E1980" s="483">
        <v>12.32</v>
      </c>
      <c r="F1980" s="483">
        <v>729.17</v>
      </c>
    </row>
    <row r="1981" spans="1:6" ht="30" customHeight="1">
      <c r="A1981" s="475"/>
      <c r="B1981" s="479" t="s">
        <v>12245</v>
      </c>
      <c r="C1981" s="477"/>
      <c r="D1981" s="478"/>
      <c r="E1981" s="478"/>
      <c r="F1981" s="478"/>
    </row>
    <row r="1982" spans="1:6" ht="15" customHeight="1">
      <c r="A1982" s="475"/>
      <c r="B1982" s="476" t="s">
        <v>12246</v>
      </c>
      <c r="C1982" s="477"/>
      <c r="D1982" s="478"/>
      <c r="E1982" s="478"/>
      <c r="F1982" s="478"/>
    </row>
    <row r="1983" spans="1:6">
      <c r="A1983" s="475"/>
      <c r="B1983" s="479" t="s">
        <v>12247</v>
      </c>
      <c r="C1983" s="477"/>
      <c r="D1983" s="478"/>
      <c r="E1983" s="478"/>
      <c r="F1983" s="478"/>
    </row>
    <row r="1984" spans="1:6" ht="45" customHeight="1">
      <c r="A1984" s="475"/>
      <c r="B1984" s="479" t="s">
        <v>12248</v>
      </c>
      <c r="C1984" s="477"/>
      <c r="D1984" s="478"/>
      <c r="E1984" s="478"/>
      <c r="F1984" s="478"/>
    </row>
    <row r="1985" spans="1:6" ht="30" customHeight="1">
      <c r="A1985" s="475">
        <v>91298</v>
      </c>
      <c r="B1985" s="479" t="s">
        <v>5170</v>
      </c>
      <c r="C1985" s="477" t="s">
        <v>709</v>
      </c>
      <c r="D1985" s="478">
        <v>851.94</v>
      </c>
      <c r="E1985" s="478">
        <v>34.340000000000003</v>
      </c>
      <c r="F1985" s="478">
        <v>886.28</v>
      </c>
    </row>
    <row r="1986" spans="1:6" ht="15" customHeight="1">
      <c r="A1986" s="475">
        <v>91334</v>
      </c>
      <c r="B1986" s="476" t="s">
        <v>5241</v>
      </c>
      <c r="C1986" s="477" t="s">
        <v>709</v>
      </c>
      <c r="D1986" s="478">
        <v>1212.42</v>
      </c>
      <c r="E1986" s="478">
        <v>159.44999999999999</v>
      </c>
      <c r="F1986" s="478">
        <v>1371.87</v>
      </c>
    </row>
    <row r="1987" spans="1:6" ht="45">
      <c r="A1987" s="475">
        <v>91335</v>
      </c>
      <c r="B1987" s="479" t="s">
        <v>5242</v>
      </c>
      <c r="C1987" s="477" t="s">
        <v>709</v>
      </c>
      <c r="D1987" s="478">
        <v>1099.79</v>
      </c>
      <c r="E1987" s="478">
        <v>159.69999999999999</v>
      </c>
      <c r="F1987" s="478">
        <v>1259.49</v>
      </c>
    </row>
    <row r="1988" spans="1:6" ht="45" customHeight="1">
      <c r="A1988" s="480">
        <v>100691</v>
      </c>
      <c r="B1988" s="481" t="s">
        <v>5239</v>
      </c>
      <c r="C1988" s="482" t="s">
        <v>709</v>
      </c>
      <c r="D1988" s="483">
        <v>1345.86</v>
      </c>
      <c r="E1988" s="483">
        <v>181.72</v>
      </c>
      <c r="F1988" s="483">
        <v>1527.58</v>
      </c>
    </row>
    <row r="1989" spans="1:6" ht="30" customHeight="1">
      <c r="A1989" s="480">
        <v>100692</v>
      </c>
      <c r="B1989" s="481" t="s">
        <v>5240</v>
      </c>
      <c r="C1989" s="482" t="s">
        <v>709</v>
      </c>
      <c r="D1989" s="483">
        <v>1172.07</v>
      </c>
      <c r="E1989" s="483">
        <v>181.98</v>
      </c>
      <c r="F1989" s="483">
        <v>1354.05</v>
      </c>
    </row>
    <row r="1990" spans="1:6" ht="30" customHeight="1">
      <c r="A1990" s="475"/>
      <c r="B1990" s="479" t="s">
        <v>12249</v>
      </c>
      <c r="C1990" s="477"/>
      <c r="D1990" s="478"/>
      <c r="E1990" s="478"/>
      <c r="F1990" s="478"/>
    </row>
    <row r="1991" spans="1:6">
      <c r="A1991" s="480"/>
      <c r="B1991" s="481" t="s">
        <v>12250</v>
      </c>
      <c r="C1991" s="482"/>
      <c r="D1991" s="483"/>
      <c r="E1991" s="483"/>
      <c r="F1991" s="483"/>
    </row>
    <row r="1992" spans="1:6">
      <c r="A1992" s="480"/>
      <c r="B1992" s="481" t="s">
        <v>1477</v>
      </c>
      <c r="C1992" s="482"/>
      <c r="D1992" s="483"/>
      <c r="E1992" s="483"/>
      <c r="F1992" s="483"/>
    </row>
    <row r="1993" spans="1:6" ht="15" customHeight="1">
      <c r="A1993" s="475"/>
      <c r="B1993" s="479" t="s">
        <v>1478</v>
      </c>
      <c r="C1993" s="477"/>
      <c r="D1993" s="478"/>
      <c r="E1993" s="478"/>
      <c r="F1993" s="478"/>
    </row>
    <row r="1994" spans="1:6" ht="30" customHeight="1">
      <c r="A1994" s="480">
        <v>100665</v>
      </c>
      <c r="B1994" s="481" t="s">
        <v>5243</v>
      </c>
      <c r="C1994" s="482" t="s">
        <v>704</v>
      </c>
      <c r="D1994" s="483">
        <v>700.99</v>
      </c>
      <c r="E1994" s="483">
        <v>38.51</v>
      </c>
      <c r="F1994" s="483">
        <v>739.5</v>
      </c>
    </row>
    <row r="1995" spans="1:6" ht="15" customHeight="1">
      <c r="A1995" s="480">
        <v>100670</v>
      </c>
      <c r="B1995" s="481" t="s">
        <v>5248</v>
      </c>
      <c r="C1995" s="482" t="s">
        <v>704</v>
      </c>
      <c r="D1995" s="483">
        <v>874.84</v>
      </c>
      <c r="E1995" s="483">
        <v>42.79</v>
      </c>
      <c r="F1995" s="483">
        <v>917.63</v>
      </c>
    </row>
    <row r="1996" spans="1:6" ht="30" customHeight="1">
      <c r="A1996" s="480">
        <v>100668</v>
      </c>
      <c r="B1996" s="481" t="s">
        <v>5246</v>
      </c>
      <c r="C1996" s="482" t="s">
        <v>704</v>
      </c>
      <c r="D1996" s="483">
        <v>1094.79</v>
      </c>
      <c r="E1996" s="483">
        <v>86.64</v>
      </c>
      <c r="F1996" s="483">
        <v>1181.43</v>
      </c>
    </row>
    <row r="1997" spans="1:6" ht="15" customHeight="1">
      <c r="A1997" s="480">
        <v>100671</v>
      </c>
      <c r="B1997" s="481" t="s">
        <v>5249</v>
      </c>
      <c r="C1997" s="482" t="s">
        <v>704</v>
      </c>
      <c r="D1997" s="483">
        <v>1089.06</v>
      </c>
      <c r="E1997" s="483">
        <v>42.79</v>
      </c>
      <c r="F1997" s="483">
        <v>1131.8499999999999</v>
      </c>
    </row>
    <row r="1998" spans="1:6" ht="30" customHeight="1">
      <c r="A1998" s="480">
        <v>100667</v>
      </c>
      <c r="B1998" s="481" t="s">
        <v>5245</v>
      </c>
      <c r="C1998" s="482" t="s">
        <v>704</v>
      </c>
      <c r="D1998" s="483">
        <v>911.61</v>
      </c>
      <c r="E1998" s="483">
        <v>38.51</v>
      </c>
      <c r="F1998" s="483">
        <v>950.12</v>
      </c>
    </row>
    <row r="1999" spans="1:6" ht="15" customHeight="1">
      <c r="A1999" s="480">
        <v>100666</v>
      </c>
      <c r="B1999" s="481" t="s">
        <v>5244</v>
      </c>
      <c r="C1999" s="482" t="s">
        <v>704</v>
      </c>
      <c r="D1999" s="483">
        <v>552.01</v>
      </c>
      <c r="E1999" s="483">
        <v>38.51</v>
      </c>
      <c r="F1999" s="483">
        <v>590.52</v>
      </c>
    </row>
    <row r="2000" spans="1:6" ht="30" customHeight="1">
      <c r="A2000" s="480">
        <v>100672</v>
      </c>
      <c r="B2000" s="481" t="s">
        <v>5250</v>
      </c>
      <c r="C2000" s="482" t="s">
        <v>704</v>
      </c>
      <c r="D2000" s="483">
        <v>698.45</v>
      </c>
      <c r="E2000" s="483">
        <v>42.79</v>
      </c>
      <c r="F2000" s="483">
        <v>741.24</v>
      </c>
    </row>
    <row r="2001" spans="1:6" ht="30" customHeight="1">
      <c r="A2001" s="480">
        <v>100669</v>
      </c>
      <c r="B2001" s="481" t="s">
        <v>5247</v>
      </c>
      <c r="C2001" s="482" t="s">
        <v>704</v>
      </c>
      <c r="D2001" s="483">
        <v>636.69000000000005</v>
      </c>
      <c r="E2001" s="483">
        <v>55.46</v>
      </c>
      <c r="F2001" s="483">
        <v>692.15</v>
      </c>
    </row>
    <row r="2002" spans="1:6">
      <c r="A2002" s="480"/>
      <c r="B2002" s="481" t="s">
        <v>1479</v>
      </c>
      <c r="C2002" s="482"/>
      <c r="D2002" s="483"/>
      <c r="E2002" s="483"/>
      <c r="F2002" s="483"/>
    </row>
    <row r="2003" spans="1:6" ht="30">
      <c r="A2003" s="480">
        <v>100659</v>
      </c>
      <c r="B2003" s="481" t="s">
        <v>5256</v>
      </c>
      <c r="C2003" s="482" t="s">
        <v>727</v>
      </c>
      <c r="D2003" s="483">
        <v>9.4499999999999993</v>
      </c>
      <c r="E2003" s="483">
        <v>1.49</v>
      </c>
      <c r="F2003" s="483">
        <v>10.94</v>
      </c>
    </row>
    <row r="2004" spans="1:6" ht="30">
      <c r="A2004" s="480">
        <v>100660</v>
      </c>
      <c r="B2004" s="481" t="s">
        <v>5257</v>
      </c>
      <c r="C2004" s="482" t="s">
        <v>727</v>
      </c>
      <c r="D2004" s="483">
        <v>5.95</v>
      </c>
      <c r="E2004" s="483">
        <v>1.5</v>
      </c>
      <c r="F2004" s="483">
        <v>7.45</v>
      </c>
    </row>
    <row r="2005" spans="1:6" ht="30" customHeight="1">
      <c r="A2005" s="480">
        <v>91287</v>
      </c>
      <c r="B2005" s="481" t="s">
        <v>5251</v>
      </c>
      <c r="C2005" s="482" t="s">
        <v>709</v>
      </c>
      <c r="D2005" s="483">
        <v>154.22</v>
      </c>
      <c r="E2005" s="483">
        <v>60.99</v>
      </c>
      <c r="F2005" s="483">
        <v>215.21</v>
      </c>
    </row>
    <row r="2006" spans="1:6" ht="30" customHeight="1">
      <c r="A2006" s="480">
        <v>91292</v>
      </c>
      <c r="B2006" s="481" t="s">
        <v>5252</v>
      </c>
      <c r="C2006" s="482" t="s">
        <v>709</v>
      </c>
      <c r="D2006" s="483">
        <v>188.3</v>
      </c>
      <c r="E2006" s="483">
        <v>110.41</v>
      </c>
      <c r="F2006" s="483">
        <v>298.70999999999998</v>
      </c>
    </row>
    <row r="2007" spans="1:6" ht="30" customHeight="1">
      <c r="A2007" s="480">
        <v>90801</v>
      </c>
      <c r="B2007" s="481" t="s">
        <v>5253</v>
      </c>
      <c r="C2007" s="482" t="s">
        <v>709</v>
      </c>
      <c r="D2007" s="483">
        <v>231.95</v>
      </c>
      <c r="E2007" s="483">
        <v>60.74</v>
      </c>
      <c r="F2007" s="483">
        <v>292.69</v>
      </c>
    </row>
    <row r="2008" spans="1:6" ht="30" customHeight="1">
      <c r="A2008" s="480">
        <v>90806</v>
      </c>
      <c r="B2008" s="481" t="s">
        <v>5254</v>
      </c>
      <c r="C2008" s="482" t="s">
        <v>709</v>
      </c>
      <c r="D2008" s="483">
        <v>266.02999999999997</v>
      </c>
      <c r="E2008" s="483">
        <v>110.16</v>
      </c>
      <c r="F2008" s="483">
        <v>376.19</v>
      </c>
    </row>
    <row r="2009" spans="1:6" ht="30" customHeight="1">
      <c r="A2009" s="475">
        <v>100676</v>
      </c>
      <c r="B2009" s="479" t="s">
        <v>5255</v>
      </c>
      <c r="C2009" s="477" t="s">
        <v>709</v>
      </c>
      <c r="D2009" s="478">
        <v>133.19</v>
      </c>
      <c r="E2009" s="478">
        <v>48.39</v>
      </c>
      <c r="F2009" s="478">
        <v>181.58</v>
      </c>
    </row>
    <row r="2010" spans="1:6" ht="30" customHeight="1">
      <c r="A2010" s="480"/>
      <c r="B2010" s="481" t="s">
        <v>1480</v>
      </c>
      <c r="C2010" s="482"/>
      <c r="D2010" s="483"/>
      <c r="E2010" s="483"/>
      <c r="F2010" s="483"/>
    </row>
    <row r="2011" spans="1:6" ht="30" customHeight="1">
      <c r="A2011" s="480">
        <v>94805</v>
      </c>
      <c r="B2011" s="481" t="s">
        <v>5259</v>
      </c>
      <c r="C2011" s="482" t="s">
        <v>709</v>
      </c>
      <c r="D2011" s="483">
        <v>878.1</v>
      </c>
      <c r="E2011" s="483">
        <v>16.510000000000002</v>
      </c>
      <c r="F2011" s="483">
        <v>894.61</v>
      </c>
    </row>
    <row r="2012" spans="1:6" ht="30" customHeight="1">
      <c r="A2012" s="480">
        <v>91338</v>
      </c>
      <c r="B2012" s="481" t="s">
        <v>5260</v>
      </c>
      <c r="C2012" s="482" t="s">
        <v>704</v>
      </c>
      <c r="D2012" s="483">
        <v>901.19</v>
      </c>
      <c r="E2012" s="483">
        <v>9.02</v>
      </c>
      <c r="F2012" s="483">
        <v>910.21</v>
      </c>
    </row>
    <row r="2013" spans="1:6" ht="30" customHeight="1">
      <c r="A2013" s="480">
        <v>91341</v>
      </c>
      <c r="B2013" s="481" t="s">
        <v>5261</v>
      </c>
      <c r="C2013" s="482" t="s">
        <v>704</v>
      </c>
      <c r="D2013" s="483">
        <v>697.63</v>
      </c>
      <c r="E2013" s="483">
        <v>9.6999999999999993</v>
      </c>
      <c r="F2013" s="483">
        <v>707.33</v>
      </c>
    </row>
    <row r="2014" spans="1:6" ht="30" customHeight="1">
      <c r="A2014" s="475">
        <v>100702</v>
      </c>
      <c r="B2014" s="479" t="s">
        <v>5258</v>
      </c>
      <c r="C2014" s="477" t="s">
        <v>704</v>
      </c>
      <c r="D2014" s="478">
        <v>498.83</v>
      </c>
      <c r="E2014" s="478">
        <v>7.14</v>
      </c>
      <c r="F2014" s="478">
        <v>505.97</v>
      </c>
    </row>
    <row r="2015" spans="1:6" ht="30" customHeight="1">
      <c r="A2015" s="480"/>
      <c r="B2015" s="481" t="s">
        <v>12251</v>
      </c>
      <c r="C2015" s="482"/>
      <c r="D2015" s="483"/>
      <c r="E2015" s="483"/>
      <c r="F2015" s="483"/>
    </row>
    <row r="2016" spans="1:6" ht="30" customHeight="1">
      <c r="A2016" s="480">
        <v>102185</v>
      </c>
      <c r="B2016" s="481" t="s">
        <v>5290</v>
      </c>
      <c r="C2016" s="482" t="s">
        <v>709</v>
      </c>
      <c r="D2016" s="483">
        <v>3270.37</v>
      </c>
      <c r="E2016" s="483">
        <v>215.27</v>
      </c>
      <c r="F2016" s="483">
        <v>3485.64</v>
      </c>
    </row>
    <row r="2017" spans="1:6" ht="30" customHeight="1">
      <c r="A2017" s="480">
        <v>102184</v>
      </c>
      <c r="B2017" s="481" t="s">
        <v>5289</v>
      </c>
      <c r="C2017" s="482" t="s">
        <v>709</v>
      </c>
      <c r="D2017" s="483">
        <v>1633.54</v>
      </c>
      <c r="E2017" s="483">
        <v>103.59</v>
      </c>
      <c r="F2017" s="483">
        <v>1737.13</v>
      </c>
    </row>
    <row r="2018" spans="1:6" ht="30" customHeight="1">
      <c r="A2018" s="480">
        <v>102183</v>
      </c>
      <c r="B2018" s="481" t="s">
        <v>5288</v>
      </c>
      <c r="C2018" s="482" t="s">
        <v>709</v>
      </c>
      <c r="D2018" s="483">
        <v>1683.24</v>
      </c>
      <c r="E2018" s="483">
        <v>130.6</v>
      </c>
      <c r="F2018" s="483">
        <v>1813.84</v>
      </c>
    </row>
    <row r="2019" spans="1:6" ht="30" customHeight="1">
      <c r="A2019" s="480">
        <v>102182</v>
      </c>
      <c r="B2019" s="481" t="s">
        <v>5287</v>
      </c>
      <c r="C2019" s="482" t="s">
        <v>709</v>
      </c>
      <c r="D2019" s="483">
        <v>839.92</v>
      </c>
      <c r="E2019" s="483">
        <v>61.15</v>
      </c>
      <c r="F2019" s="483">
        <v>901.07</v>
      </c>
    </row>
    <row r="2020" spans="1:6" ht="30" customHeight="1">
      <c r="A2020" s="480"/>
      <c r="B2020" s="481" t="s">
        <v>1481</v>
      </c>
      <c r="C2020" s="482"/>
      <c r="D2020" s="483"/>
      <c r="E2020" s="483"/>
      <c r="F2020" s="483"/>
    </row>
    <row r="2021" spans="1:6" ht="30" customHeight="1">
      <c r="A2021" s="480"/>
      <c r="B2021" s="481" t="s">
        <v>12252</v>
      </c>
      <c r="C2021" s="482"/>
      <c r="D2021" s="483"/>
      <c r="E2021" s="483"/>
      <c r="F2021" s="483"/>
    </row>
    <row r="2022" spans="1:6" ht="30" customHeight="1">
      <c r="A2022" s="475">
        <v>100701</v>
      </c>
      <c r="B2022" s="479" t="s">
        <v>5270</v>
      </c>
      <c r="C2022" s="477" t="s">
        <v>704</v>
      </c>
      <c r="D2022" s="478">
        <v>916.45</v>
      </c>
      <c r="E2022" s="478">
        <v>12.99</v>
      </c>
      <c r="F2022" s="478">
        <v>929.44</v>
      </c>
    </row>
    <row r="2023" spans="1:6" ht="30">
      <c r="A2023" s="480">
        <v>94806</v>
      </c>
      <c r="B2023" s="481" t="s">
        <v>5269</v>
      </c>
      <c r="C2023" s="482" t="s">
        <v>709</v>
      </c>
      <c r="D2023" s="483">
        <v>1028.8900000000001</v>
      </c>
      <c r="E2023" s="483">
        <v>23.33</v>
      </c>
      <c r="F2023" s="483">
        <v>1052.22</v>
      </c>
    </row>
    <row r="2024" spans="1:6" ht="30" customHeight="1">
      <c r="A2024" s="480"/>
      <c r="B2024" s="481" t="s">
        <v>12253</v>
      </c>
      <c r="C2024" s="482"/>
      <c r="D2024" s="483"/>
      <c r="E2024" s="483"/>
      <c r="F2024" s="483"/>
    </row>
    <row r="2025" spans="1:6" ht="30" customHeight="1">
      <c r="A2025" s="475"/>
      <c r="B2025" s="476" t="s">
        <v>12254</v>
      </c>
      <c r="C2025" s="477"/>
      <c r="D2025" s="478"/>
      <c r="E2025" s="478"/>
      <c r="F2025" s="478"/>
    </row>
    <row r="2026" spans="1:6" ht="30" customHeight="1">
      <c r="A2026" s="475"/>
      <c r="B2026" s="479" t="s">
        <v>12255</v>
      </c>
      <c r="C2026" s="477"/>
      <c r="D2026" s="478"/>
      <c r="E2026" s="478"/>
      <c r="F2026" s="478"/>
    </row>
    <row r="2027" spans="1:6" ht="30" customHeight="1">
      <c r="A2027" s="475"/>
      <c r="B2027" s="479" t="s">
        <v>12256</v>
      </c>
      <c r="C2027" s="477"/>
      <c r="D2027" s="478"/>
      <c r="E2027" s="478"/>
      <c r="F2027" s="478"/>
    </row>
    <row r="2028" spans="1:6" ht="30" customHeight="1">
      <c r="A2028" s="480"/>
      <c r="B2028" s="481" t="s">
        <v>12257</v>
      </c>
      <c r="C2028" s="482"/>
      <c r="D2028" s="483"/>
      <c r="E2028" s="483"/>
      <c r="F2028" s="483"/>
    </row>
    <row r="2029" spans="1:6" ht="30" customHeight="1">
      <c r="A2029" s="480">
        <v>94807</v>
      </c>
      <c r="B2029" s="481" t="s">
        <v>5271</v>
      </c>
      <c r="C2029" s="482" t="s">
        <v>709</v>
      </c>
      <c r="D2029" s="483">
        <v>928.79</v>
      </c>
      <c r="E2029" s="483">
        <v>24.57</v>
      </c>
      <c r="F2029" s="483">
        <v>953.36</v>
      </c>
    </row>
    <row r="2030" spans="1:6" ht="30" customHeight="1">
      <c r="A2030" s="480"/>
      <c r="B2030" s="481" t="s">
        <v>12258</v>
      </c>
      <c r="C2030" s="482"/>
      <c r="D2030" s="483"/>
      <c r="E2030" s="483"/>
      <c r="F2030" s="483"/>
    </row>
    <row r="2031" spans="1:6" ht="30" customHeight="1">
      <c r="A2031" s="480"/>
      <c r="B2031" s="481" t="s">
        <v>12259</v>
      </c>
      <c r="C2031" s="482"/>
      <c r="D2031" s="483"/>
      <c r="E2031" s="483"/>
      <c r="F2031" s="483"/>
    </row>
    <row r="2032" spans="1:6" ht="30" customHeight="1">
      <c r="A2032" s="475"/>
      <c r="B2032" s="479" t="s">
        <v>12260</v>
      </c>
      <c r="C2032" s="477"/>
      <c r="D2032" s="478"/>
      <c r="E2032" s="478"/>
      <c r="F2032" s="478"/>
    </row>
    <row r="2033" spans="1:6" ht="30" customHeight="1">
      <c r="A2033" s="480">
        <v>90838</v>
      </c>
      <c r="B2033" s="481" t="s">
        <v>5272</v>
      </c>
      <c r="C2033" s="482" t="s">
        <v>709</v>
      </c>
      <c r="D2033" s="483">
        <v>2194.17</v>
      </c>
      <c r="E2033" s="483">
        <v>92.75</v>
      </c>
      <c r="F2033" s="483">
        <v>2286.92</v>
      </c>
    </row>
    <row r="2034" spans="1:6" ht="30" customHeight="1">
      <c r="A2034" s="480"/>
      <c r="B2034" s="481" t="s">
        <v>12261</v>
      </c>
      <c r="C2034" s="482"/>
      <c r="D2034" s="483"/>
      <c r="E2034" s="483"/>
      <c r="F2034" s="483"/>
    </row>
    <row r="2035" spans="1:6" ht="30" customHeight="1">
      <c r="A2035" s="475"/>
      <c r="B2035" s="479" t="s">
        <v>12262</v>
      </c>
      <c r="C2035" s="477"/>
      <c r="D2035" s="478"/>
      <c r="E2035" s="478"/>
      <c r="F2035" s="478"/>
    </row>
    <row r="2036" spans="1:6" ht="30" customHeight="1">
      <c r="A2036" s="475">
        <v>94559</v>
      </c>
      <c r="B2036" s="479" t="s">
        <v>5273</v>
      </c>
      <c r="C2036" s="477" t="s">
        <v>704</v>
      </c>
      <c r="D2036" s="478">
        <v>622.44000000000005</v>
      </c>
      <c r="E2036" s="478">
        <v>118.73</v>
      </c>
      <c r="F2036" s="478">
        <v>741.17</v>
      </c>
    </row>
    <row r="2037" spans="1:6" ht="30" customHeight="1">
      <c r="A2037" s="480"/>
      <c r="B2037" s="481" t="s">
        <v>12263</v>
      </c>
      <c r="C2037" s="482"/>
      <c r="D2037" s="483"/>
      <c r="E2037" s="483"/>
      <c r="F2037" s="483"/>
    </row>
    <row r="2038" spans="1:6" ht="30" customHeight="1">
      <c r="A2038" s="480">
        <v>94562</v>
      </c>
      <c r="B2038" s="481" t="s">
        <v>5274</v>
      </c>
      <c r="C2038" s="482" t="s">
        <v>704</v>
      </c>
      <c r="D2038" s="483">
        <v>651.92999999999995</v>
      </c>
      <c r="E2038" s="483">
        <v>54.19</v>
      </c>
      <c r="F2038" s="483">
        <v>706.12</v>
      </c>
    </row>
    <row r="2039" spans="1:6" ht="30" customHeight="1">
      <c r="A2039" s="480"/>
      <c r="B2039" s="481" t="s">
        <v>12264</v>
      </c>
      <c r="C2039" s="482"/>
      <c r="D2039" s="483"/>
      <c r="E2039" s="483"/>
      <c r="F2039" s="483"/>
    </row>
    <row r="2040" spans="1:6" ht="30" customHeight="1">
      <c r="A2040" s="475"/>
      <c r="B2040" s="479" t="s">
        <v>1482</v>
      </c>
      <c r="C2040" s="477"/>
      <c r="D2040" s="478"/>
      <c r="E2040" s="478"/>
      <c r="F2040" s="478"/>
    </row>
    <row r="2041" spans="1:6" ht="30" customHeight="1">
      <c r="A2041" s="480">
        <v>95541</v>
      </c>
      <c r="B2041" s="481" t="s">
        <v>1483</v>
      </c>
      <c r="C2041" s="482" t="s">
        <v>709</v>
      </c>
      <c r="D2041" s="483">
        <v>1.08</v>
      </c>
      <c r="E2041" s="483">
        <v>3.36</v>
      </c>
      <c r="F2041" s="483">
        <v>4.4400000000000004</v>
      </c>
    </row>
    <row r="2042" spans="1:6" ht="30" customHeight="1">
      <c r="A2042" s="480">
        <v>100709</v>
      </c>
      <c r="B2042" s="481" t="s">
        <v>5142</v>
      </c>
      <c r="C2042" s="482" t="s">
        <v>709</v>
      </c>
      <c r="D2042" s="483">
        <v>16.829999999999998</v>
      </c>
      <c r="E2042" s="483">
        <v>20.38</v>
      </c>
      <c r="F2042" s="483">
        <v>37.21</v>
      </c>
    </row>
    <row r="2043" spans="1:6" ht="30" customHeight="1">
      <c r="A2043" s="480">
        <v>100710</v>
      </c>
      <c r="B2043" s="481" t="s">
        <v>5141</v>
      </c>
      <c r="C2043" s="482" t="s">
        <v>709</v>
      </c>
      <c r="D2043" s="483">
        <v>53.8</v>
      </c>
      <c r="E2043" s="483">
        <v>27.17</v>
      </c>
      <c r="F2043" s="483">
        <v>80.97</v>
      </c>
    </row>
    <row r="2044" spans="1:6" ht="30" customHeight="1">
      <c r="A2044" s="480">
        <v>100706</v>
      </c>
      <c r="B2044" s="481" t="s">
        <v>5135</v>
      </c>
      <c r="C2044" s="482" t="s">
        <v>709</v>
      </c>
      <c r="D2044" s="483">
        <v>36.35</v>
      </c>
      <c r="E2044" s="483">
        <v>26.35</v>
      </c>
      <c r="F2044" s="483">
        <v>62.7</v>
      </c>
    </row>
    <row r="2045" spans="1:6" ht="30" customHeight="1">
      <c r="A2045" s="480">
        <v>100707</v>
      </c>
      <c r="B2045" s="481" t="s">
        <v>5138</v>
      </c>
      <c r="C2045" s="482" t="s">
        <v>709</v>
      </c>
      <c r="D2045" s="483">
        <v>104.61</v>
      </c>
      <c r="E2045" s="483">
        <v>25.03</v>
      </c>
      <c r="F2045" s="483">
        <v>129.63999999999999</v>
      </c>
    </row>
    <row r="2046" spans="1:6" ht="30" customHeight="1">
      <c r="A2046" s="480">
        <v>100708</v>
      </c>
      <c r="B2046" s="481" t="s">
        <v>5139</v>
      </c>
      <c r="C2046" s="482" t="s">
        <v>709</v>
      </c>
      <c r="D2046" s="483">
        <v>134.66</v>
      </c>
      <c r="E2046" s="483">
        <v>27.74</v>
      </c>
      <c r="F2046" s="483">
        <v>162.4</v>
      </c>
    </row>
    <row r="2047" spans="1:6" ht="30">
      <c r="A2047" s="480">
        <v>94587</v>
      </c>
      <c r="B2047" s="481" t="s">
        <v>5278</v>
      </c>
      <c r="C2047" s="482" t="s">
        <v>727</v>
      </c>
      <c r="D2047" s="483">
        <v>69.7</v>
      </c>
      <c r="E2047" s="483">
        <v>16.97</v>
      </c>
      <c r="F2047" s="483">
        <v>86.67</v>
      </c>
    </row>
    <row r="2048" spans="1:6" ht="30" customHeight="1">
      <c r="A2048" s="480">
        <v>94588</v>
      </c>
      <c r="B2048" s="481" t="s">
        <v>5279</v>
      </c>
      <c r="C2048" s="482" t="s">
        <v>727</v>
      </c>
      <c r="D2048" s="483">
        <v>70.44</v>
      </c>
      <c r="E2048" s="483">
        <v>8.7899999999999991</v>
      </c>
      <c r="F2048" s="483">
        <v>79.23</v>
      </c>
    </row>
    <row r="2049" spans="1:6" ht="30" customHeight="1">
      <c r="A2049" s="480">
        <v>99861</v>
      </c>
      <c r="B2049" s="481" t="s">
        <v>5275</v>
      </c>
      <c r="C2049" s="482" t="s">
        <v>704</v>
      </c>
      <c r="D2049" s="483">
        <v>402.84</v>
      </c>
      <c r="E2049" s="483">
        <v>258.20999999999998</v>
      </c>
      <c r="F2049" s="483">
        <v>661.05</v>
      </c>
    </row>
    <row r="2050" spans="1:6" ht="30" customHeight="1">
      <c r="A2050" s="480"/>
      <c r="B2050" s="481" t="s">
        <v>12265</v>
      </c>
      <c r="C2050" s="482"/>
      <c r="D2050" s="483"/>
      <c r="E2050" s="483"/>
      <c r="F2050" s="483"/>
    </row>
    <row r="2051" spans="1:6" ht="30" customHeight="1">
      <c r="A2051" s="480"/>
      <c r="B2051" s="481" t="s">
        <v>1484</v>
      </c>
      <c r="C2051" s="482"/>
      <c r="D2051" s="483"/>
      <c r="E2051" s="483"/>
      <c r="F2051" s="483"/>
    </row>
    <row r="2052" spans="1:6" ht="30" customHeight="1">
      <c r="A2052" s="480">
        <v>99839</v>
      </c>
      <c r="B2052" s="481" t="s">
        <v>13186</v>
      </c>
      <c r="C2052" s="482" t="s">
        <v>727</v>
      </c>
      <c r="D2052" s="483">
        <v>352.73</v>
      </c>
      <c r="E2052" s="483">
        <v>175.38</v>
      </c>
      <c r="F2052" s="483">
        <v>528.11</v>
      </c>
    </row>
    <row r="2053" spans="1:6" ht="30" customHeight="1">
      <c r="A2053" s="480">
        <v>99837</v>
      </c>
      <c r="B2053" s="481" t="s">
        <v>5280</v>
      </c>
      <c r="C2053" s="482" t="s">
        <v>727</v>
      </c>
      <c r="D2053" s="483">
        <v>489.71</v>
      </c>
      <c r="E2053" s="483">
        <v>167.18</v>
      </c>
      <c r="F2053" s="483">
        <v>656.89</v>
      </c>
    </row>
    <row r="2054" spans="1:6" ht="30" customHeight="1">
      <c r="A2054" s="480">
        <v>99841</v>
      </c>
      <c r="B2054" s="481" t="s">
        <v>5281</v>
      </c>
      <c r="C2054" s="482" t="s">
        <v>727</v>
      </c>
      <c r="D2054" s="483">
        <v>1140.3</v>
      </c>
      <c r="E2054" s="483">
        <v>101.72</v>
      </c>
      <c r="F2054" s="483">
        <v>1242.02</v>
      </c>
    </row>
    <row r="2055" spans="1:6" ht="30" customHeight="1">
      <c r="A2055" s="480">
        <v>99855</v>
      </c>
      <c r="B2055" s="481" t="s">
        <v>5282</v>
      </c>
      <c r="C2055" s="482" t="s">
        <v>727</v>
      </c>
      <c r="D2055" s="483">
        <v>89.07</v>
      </c>
      <c r="E2055" s="483">
        <v>28.76</v>
      </c>
      <c r="F2055" s="483">
        <v>117.83</v>
      </c>
    </row>
    <row r="2056" spans="1:6">
      <c r="A2056" s="480">
        <v>99857</v>
      </c>
      <c r="B2056" s="481" t="s">
        <v>5283</v>
      </c>
      <c r="C2056" s="482" t="s">
        <v>727</v>
      </c>
      <c r="D2056" s="483">
        <v>46.85</v>
      </c>
      <c r="E2056" s="483">
        <v>40.380000000000003</v>
      </c>
      <c r="F2056" s="483">
        <v>87.23</v>
      </c>
    </row>
    <row r="2057" spans="1:6" ht="30" customHeight="1">
      <c r="A2057" s="480"/>
      <c r="B2057" s="481" t="s">
        <v>1485</v>
      </c>
      <c r="C2057" s="482"/>
      <c r="D2057" s="483"/>
      <c r="E2057" s="483"/>
      <c r="F2057" s="483"/>
    </row>
    <row r="2058" spans="1:6" ht="30" customHeight="1">
      <c r="A2058" s="480">
        <v>100674</v>
      </c>
      <c r="B2058" s="481" t="s">
        <v>5262</v>
      </c>
      <c r="C2058" s="482" t="s">
        <v>704</v>
      </c>
      <c r="D2058" s="483">
        <v>764.82</v>
      </c>
      <c r="E2058" s="483">
        <v>18.27</v>
      </c>
      <c r="F2058" s="483">
        <v>783.09</v>
      </c>
    </row>
    <row r="2059" spans="1:6" ht="30" customHeight="1">
      <c r="A2059" s="480">
        <v>94569</v>
      </c>
      <c r="B2059" s="481" t="s">
        <v>5263</v>
      </c>
      <c r="C2059" s="482" t="s">
        <v>704</v>
      </c>
      <c r="D2059" s="483">
        <v>673.58</v>
      </c>
      <c r="E2059" s="483">
        <v>43.33</v>
      </c>
      <c r="F2059" s="483">
        <v>716.91</v>
      </c>
    </row>
    <row r="2060" spans="1:6" ht="30" customHeight="1">
      <c r="A2060" s="480">
        <v>94570</v>
      </c>
      <c r="B2060" s="481" t="s">
        <v>5264</v>
      </c>
      <c r="C2060" s="482" t="s">
        <v>704</v>
      </c>
      <c r="D2060" s="483">
        <v>359.95</v>
      </c>
      <c r="E2060" s="483">
        <v>13.16</v>
      </c>
      <c r="F2060" s="483">
        <v>373.11</v>
      </c>
    </row>
    <row r="2061" spans="1:6" ht="30" customHeight="1">
      <c r="A2061" s="480">
        <v>94572</v>
      </c>
      <c r="B2061" s="481" t="s">
        <v>5265</v>
      </c>
      <c r="C2061" s="482" t="s">
        <v>704</v>
      </c>
      <c r="D2061" s="483">
        <v>515.54</v>
      </c>
      <c r="E2061" s="483">
        <v>17.670000000000002</v>
      </c>
      <c r="F2061" s="483">
        <v>533.21</v>
      </c>
    </row>
    <row r="2062" spans="1:6" ht="30" customHeight="1">
      <c r="A2062" s="480">
        <v>94573</v>
      </c>
      <c r="B2062" s="481" t="s">
        <v>5266</v>
      </c>
      <c r="C2062" s="482" t="s">
        <v>704</v>
      </c>
      <c r="D2062" s="483">
        <v>407.16</v>
      </c>
      <c r="E2062" s="483">
        <v>24.36</v>
      </c>
      <c r="F2062" s="483">
        <v>431.52</v>
      </c>
    </row>
    <row r="2063" spans="1:6" ht="30" customHeight="1">
      <c r="A2063" s="480">
        <v>94580</v>
      </c>
      <c r="B2063" s="481" t="s">
        <v>5267</v>
      </c>
      <c r="C2063" s="482" t="s">
        <v>704</v>
      </c>
      <c r="D2063" s="483">
        <v>565.49</v>
      </c>
      <c r="E2063" s="483">
        <v>28.43</v>
      </c>
      <c r="F2063" s="483">
        <v>593.91999999999996</v>
      </c>
    </row>
    <row r="2064" spans="1:6" ht="30" customHeight="1">
      <c r="A2064" s="480"/>
      <c r="B2064" s="481" t="s">
        <v>1486</v>
      </c>
      <c r="C2064" s="482"/>
      <c r="D2064" s="483"/>
      <c r="E2064" s="483"/>
      <c r="F2064" s="483"/>
    </row>
    <row r="2065" spans="1:6" ht="30" customHeight="1">
      <c r="A2065" s="480">
        <v>94589</v>
      </c>
      <c r="B2065" s="481" t="s">
        <v>12266</v>
      </c>
      <c r="C2065" s="482" t="s">
        <v>727</v>
      </c>
      <c r="D2065" s="483">
        <v>12.13</v>
      </c>
      <c r="E2065" s="483">
        <v>9.06</v>
      </c>
      <c r="F2065" s="483">
        <v>21.19</v>
      </c>
    </row>
    <row r="2066" spans="1:6" ht="30" customHeight="1">
      <c r="A2066" s="480">
        <v>94590</v>
      </c>
      <c r="B2066" s="481" t="s">
        <v>12267</v>
      </c>
      <c r="C2066" s="482" t="s">
        <v>727</v>
      </c>
      <c r="D2066" s="483">
        <v>14.02</v>
      </c>
      <c r="E2066" s="483">
        <v>3.85</v>
      </c>
      <c r="F2066" s="483">
        <v>17.87</v>
      </c>
    </row>
    <row r="2067" spans="1:6" ht="30" customHeight="1">
      <c r="A2067" s="480">
        <v>99862</v>
      </c>
      <c r="B2067" s="481" t="s">
        <v>5268</v>
      </c>
      <c r="C2067" s="482" t="s">
        <v>704</v>
      </c>
      <c r="D2067" s="483">
        <v>320.22000000000003</v>
      </c>
      <c r="E2067" s="483">
        <v>268.16000000000003</v>
      </c>
      <c r="F2067" s="483">
        <v>588.38</v>
      </c>
    </row>
    <row r="2068" spans="1:6" ht="30" customHeight="1">
      <c r="A2068" s="480"/>
      <c r="B2068" s="481" t="s">
        <v>1487</v>
      </c>
      <c r="C2068" s="482"/>
      <c r="D2068" s="483"/>
      <c r="E2068" s="483"/>
      <c r="F2068" s="483"/>
    </row>
    <row r="2069" spans="1:6" ht="30" customHeight="1">
      <c r="A2069" s="480">
        <v>91304</v>
      </c>
      <c r="B2069" s="481" t="s">
        <v>5127</v>
      </c>
      <c r="C2069" s="482" t="s">
        <v>709</v>
      </c>
      <c r="D2069" s="483">
        <v>72.290000000000006</v>
      </c>
      <c r="E2069" s="483">
        <v>22.27</v>
      </c>
      <c r="F2069" s="483">
        <v>94.56</v>
      </c>
    </row>
    <row r="2070" spans="1:6" ht="30" customHeight="1">
      <c r="A2070" s="480">
        <v>90830</v>
      </c>
      <c r="B2070" s="481" t="s">
        <v>5128</v>
      </c>
      <c r="C2070" s="482" t="s">
        <v>709</v>
      </c>
      <c r="D2070" s="483">
        <v>133.44</v>
      </c>
      <c r="E2070" s="483">
        <v>22.27</v>
      </c>
      <c r="F2070" s="483">
        <v>155.71</v>
      </c>
    </row>
    <row r="2071" spans="1:6" ht="30" customHeight="1">
      <c r="A2071" s="480">
        <v>91305</v>
      </c>
      <c r="B2071" s="481" t="s">
        <v>5129</v>
      </c>
      <c r="C2071" s="482" t="s">
        <v>709</v>
      </c>
      <c r="D2071" s="483">
        <v>77.489999999999995</v>
      </c>
      <c r="E2071" s="483">
        <v>17.04</v>
      </c>
      <c r="F2071" s="483">
        <v>94.53</v>
      </c>
    </row>
    <row r="2072" spans="1:6" ht="30">
      <c r="A2072" s="480">
        <v>90831</v>
      </c>
      <c r="B2072" s="481" t="s">
        <v>5130</v>
      </c>
      <c r="C2072" s="482" t="s">
        <v>709</v>
      </c>
      <c r="D2072" s="483">
        <v>119.57</v>
      </c>
      <c r="E2072" s="483">
        <v>17.03</v>
      </c>
      <c r="F2072" s="483">
        <v>136.6</v>
      </c>
    </row>
    <row r="2073" spans="1:6" ht="30" customHeight="1">
      <c r="A2073" s="480">
        <v>91307</v>
      </c>
      <c r="B2073" s="481" t="s">
        <v>5131</v>
      </c>
      <c r="C2073" s="482" t="s">
        <v>709</v>
      </c>
      <c r="D2073" s="483">
        <v>63.29</v>
      </c>
      <c r="E2073" s="483">
        <v>17.04</v>
      </c>
      <c r="F2073" s="483">
        <v>80.33</v>
      </c>
    </row>
    <row r="2074" spans="1:6" ht="30" customHeight="1">
      <c r="A2074" s="480">
        <v>91306</v>
      </c>
      <c r="B2074" s="481" t="s">
        <v>5132</v>
      </c>
      <c r="C2074" s="482" t="s">
        <v>709</v>
      </c>
      <c r="D2074" s="483">
        <v>119.57</v>
      </c>
      <c r="E2074" s="483">
        <v>17.03</v>
      </c>
      <c r="F2074" s="483">
        <v>136.6</v>
      </c>
    </row>
    <row r="2075" spans="1:6" ht="30" customHeight="1">
      <c r="A2075" s="480">
        <v>100705</v>
      </c>
      <c r="B2075" s="481" t="s">
        <v>5140</v>
      </c>
      <c r="C2075" s="482" t="s">
        <v>709</v>
      </c>
      <c r="D2075" s="483">
        <v>50.14</v>
      </c>
      <c r="E2075" s="483">
        <v>20.309999999999999</v>
      </c>
      <c r="F2075" s="483">
        <v>70.45</v>
      </c>
    </row>
    <row r="2076" spans="1:6" ht="30" customHeight="1">
      <c r="A2076" s="480">
        <v>102189</v>
      </c>
      <c r="B2076" s="481" t="s">
        <v>5137</v>
      </c>
      <c r="C2076" s="482" t="s">
        <v>709</v>
      </c>
      <c r="D2076" s="483">
        <v>170.3</v>
      </c>
      <c r="E2076" s="483">
        <v>64.260000000000005</v>
      </c>
      <c r="F2076" s="483">
        <v>234.56</v>
      </c>
    </row>
    <row r="2077" spans="1:6" ht="30" customHeight="1">
      <c r="A2077" s="475">
        <v>102188</v>
      </c>
      <c r="B2077" s="479" t="s">
        <v>5143</v>
      </c>
      <c r="C2077" s="477" t="s">
        <v>709</v>
      </c>
      <c r="D2077" s="478">
        <v>799.94</v>
      </c>
      <c r="E2077" s="478">
        <v>57.87</v>
      </c>
      <c r="F2077" s="478">
        <v>857.81</v>
      </c>
    </row>
    <row r="2078" spans="1:6" ht="30" customHeight="1">
      <c r="A2078" s="480">
        <v>100704</v>
      </c>
      <c r="B2078" s="481" t="s">
        <v>5136</v>
      </c>
      <c r="C2078" s="482" t="s">
        <v>709</v>
      </c>
      <c r="D2078" s="483">
        <v>49.51</v>
      </c>
      <c r="E2078" s="483">
        <v>11.78</v>
      </c>
      <c r="F2078" s="483">
        <v>61.29</v>
      </c>
    </row>
    <row r="2079" spans="1:6" ht="30" customHeight="1">
      <c r="A2079" s="480">
        <v>100874</v>
      </c>
      <c r="B2079" s="481" t="s">
        <v>5133</v>
      </c>
      <c r="C2079" s="482" t="s">
        <v>709</v>
      </c>
      <c r="D2079" s="483">
        <v>318.49</v>
      </c>
      <c r="E2079" s="483">
        <v>21.69</v>
      </c>
      <c r="F2079" s="483">
        <v>340.18</v>
      </c>
    </row>
    <row r="2080" spans="1:6" ht="30" customHeight="1">
      <c r="A2080" s="480"/>
      <c r="B2080" s="481" t="s">
        <v>12268</v>
      </c>
      <c r="C2080" s="482"/>
      <c r="D2080" s="483"/>
      <c r="E2080" s="483"/>
      <c r="F2080" s="483"/>
    </row>
    <row r="2081" spans="1:6" ht="30" customHeight="1">
      <c r="A2081" s="480"/>
      <c r="B2081" s="481" t="s">
        <v>12269</v>
      </c>
      <c r="C2081" s="482"/>
      <c r="D2081" s="483"/>
      <c r="E2081" s="483"/>
      <c r="F2081" s="483"/>
    </row>
    <row r="2082" spans="1:6" ht="30" customHeight="1">
      <c r="A2082" s="480"/>
      <c r="B2082" s="481" t="s">
        <v>1488</v>
      </c>
      <c r="C2082" s="482"/>
      <c r="D2082" s="483"/>
      <c r="E2082" s="483"/>
      <c r="F2082" s="483"/>
    </row>
    <row r="2083" spans="1:6" ht="30" customHeight="1">
      <c r="A2083" s="480">
        <v>100863</v>
      </c>
      <c r="B2083" s="481" t="s">
        <v>5144</v>
      </c>
      <c r="C2083" s="482" t="s">
        <v>709</v>
      </c>
      <c r="D2083" s="483">
        <v>631.85</v>
      </c>
      <c r="E2083" s="483">
        <v>32.549999999999997</v>
      </c>
      <c r="F2083" s="483">
        <v>664.4</v>
      </c>
    </row>
    <row r="2084" spans="1:6" ht="30" customHeight="1">
      <c r="A2084" s="480">
        <v>100864</v>
      </c>
      <c r="B2084" s="481" t="s">
        <v>5145</v>
      </c>
      <c r="C2084" s="482" t="s">
        <v>709</v>
      </c>
      <c r="D2084" s="483">
        <v>698.86</v>
      </c>
      <c r="E2084" s="483">
        <v>32.549999999999997</v>
      </c>
      <c r="F2084" s="483">
        <v>731.41</v>
      </c>
    </row>
    <row r="2085" spans="1:6" ht="30" customHeight="1">
      <c r="A2085" s="480">
        <v>100865</v>
      </c>
      <c r="B2085" s="481" t="s">
        <v>5146</v>
      </c>
      <c r="C2085" s="482" t="s">
        <v>709</v>
      </c>
      <c r="D2085" s="483">
        <v>642.67999999999995</v>
      </c>
      <c r="E2085" s="483">
        <v>14.46</v>
      </c>
      <c r="F2085" s="483">
        <v>657.14</v>
      </c>
    </row>
    <row r="2086" spans="1:6" ht="30" customHeight="1">
      <c r="A2086" s="480">
        <v>100866</v>
      </c>
      <c r="B2086" s="481" t="s">
        <v>5147</v>
      </c>
      <c r="C2086" s="482" t="s">
        <v>709</v>
      </c>
      <c r="D2086" s="483">
        <v>318.49</v>
      </c>
      <c r="E2086" s="483">
        <v>21.69</v>
      </c>
      <c r="F2086" s="483">
        <v>340.18</v>
      </c>
    </row>
    <row r="2087" spans="1:6" ht="30" customHeight="1">
      <c r="A2087" s="480">
        <v>100867</v>
      </c>
      <c r="B2087" s="481" t="s">
        <v>5148</v>
      </c>
      <c r="C2087" s="482" t="s">
        <v>709</v>
      </c>
      <c r="D2087" s="483">
        <v>340.59</v>
      </c>
      <c r="E2087" s="483">
        <v>21.69</v>
      </c>
      <c r="F2087" s="483">
        <v>362.28</v>
      </c>
    </row>
    <row r="2088" spans="1:6" ht="30" customHeight="1">
      <c r="A2088" s="480">
        <v>100868</v>
      </c>
      <c r="B2088" s="481" t="s">
        <v>5149</v>
      </c>
      <c r="C2088" s="482" t="s">
        <v>709</v>
      </c>
      <c r="D2088" s="483">
        <v>355.29</v>
      </c>
      <c r="E2088" s="483">
        <v>21.69</v>
      </c>
      <c r="F2088" s="483">
        <v>376.98</v>
      </c>
    </row>
    <row r="2089" spans="1:6" ht="30" customHeight="1">
      <c r="A2089" s="480">
        <v>100869</v>
      </c>
      <c r="B2089" s="481" t="s">
        <v>5150</v>
      </c>
      <c r="C2089" s="482" t="s">
        <v>709</v>
      </c>
      <c r="D2089" s="483">
        <v>366.57</v>
      </c>
      <c r="E2089" s="483">
        <v>21.69</v>
      </c>
      <c r="F2089" s="483">
        <v>388.26</v>
      </c>
    </row>
    <row r="2090" spans="1:6" ht="30" customHeight="1">
      <c r="A2090" s="480">
        <v>100870</v>
      </c>
      <c r="B2090" s="481" t="s">
        <v>5151</v>
      </c>
      <c r="C2090" s="482" t="s">
        <v>709</v>
      </c>
      <c r="D2090" s="483">
        <v>209.28</v>
      </c>
      <c r="E2090" s="483">
        <v>21.69</v>
      </c>
      <c r="F2090" s="483">
        <v>230.97</v>
      </c>
    </row>
    <row r="2091" spans="1:6" ht="30" customHeight="1">
      <c r="A2091" s="480">
        <v>100871</v>
      </c>
      <c r="B2091" s="481" t="s">
        <v>5152</v>
      </c>
      <c r="C2091" s="482" t="s">
        <v>709</v>
      </c>
      <c r="D2091" s="483">
        <v>222.57</v>
      </c>
      <c r="E2091" s="483">
        <v>21.69</v>
      </c>
      <c r="F2091" s="483">
        <v>244.26</v>
      </c>
    </row>
    <row r="2092" spans="1:6" ht="30" customHeight="1">
      <c r="A2092" s="480">
        <v>100872</v>
      </c>
      <c r="B2092" s="481" t="s">
        <v>5153</v>
      </c>
      <c r="C2092" s="482" t="s">
        <v>709</v>
      </c>
      <c r="D2092" s="483">
        <v>231.06</v>
      </c>
      <c r="E2092" s="483">
        <v>21.69</v>
      </c>
      <c r="F2092" s="483">
        <v>252.75</v>
      </c>
    </row>
    <row r="2093" spans="1:6" ht="30" customHeight="1">
      <c r="A2093" s="480">
        <v>100873</v>
      </c>
      <c r="B2093" s="481" t="s">
        <v>5154</v>
      </c>
      <c r="C2093" s="482" t="s">
        <v>709</v>
      </c>
      <c r="D2093" s="483">
        <v>236.36</v>
      </c>
      <c r="E2093" s="483">
        <v>21.69</v>
      </c>
      <c r="F2093" s="483">
        <v>258.05</v>
      </c>
    </row>
    <row r="2094" spans="1:6" ht="30" customHeight="1">
      <c r="A2094" s="480"/>
      <c r="B2094" s="481" t="s">
        <v>12270</v>
      </c>
      <c r="C2094" s="482"/>
      <c r="D2094" s="483"/>
      <c r="E2094" s="483"/>
      <c r="F2094" s="483"/>
    </row>
    <row r="2095" spans="1:6" ht="30" customHeight="1">
      <c r="A2095" s="480"/>
      <c r="B2095" s="481" t="s">
        <v>1489</v>
      </c>
      <c r="C2095" s="482"/>
      <c r="D2095" s="483"/>
      <c r="E2095" s="483"/>
      <c r="F2095" s="483"/>
    </row>
    <row r="2096" spans="1:6" ht="30" customHeight="1">
      <c r="A2096" s="480"/>
      <c r="B2096" s="481" t="s">
        <v>1490</v>
      </c>
      <c r="C2096" s="482"/>
      <c r="D2096" s="483"/>
      <c r="E2096" s="483"/>
      <c r="F2096" s="483"/>
    </row>
    <row r="2097" spans="1:6" ht="30" customHeight="1">
      <c r="A2097" s="480">
        <v>102191</v>
      </c>
      <c r="B2097" s="481" t="s">
        <v>5285</v>
      </c>
      <c r="C2097" s="482" t="s">
        <v>704</v>
      </c>
      <c r="D2097" s="483">
        <v>6.28</v>
      </c>
      <c r="E2097" s="483">
        <v>15.55</v>
      </c>
      <c r="F2097" s="483">
        <v>21.83</v>
      </c>
    </row>
    <row r="2098" spans="1:6" ht="30" customHeight="1">
      <c r="A2098" s="480">
        <v>102190</v>
      </c>
      <c r="B2098" s="481" t="s">
        <v>5284</v>
      </c>
      <c r="C2098" s="482" t="s">
        <v>704</v>
      </c>
      <c r="D2098" s="483">
        <v>5.15</v>
      </c>
      <c r="E2098" s="483">
        <v>12.82</v>
      </c>
      <c r="F2098" s="483">
        <v>17.97</v>
      </c>
    </row>
    <row r="2099" spans="1:6" ht="30" customHeight="1">
      <c r="A2099" s="480">
        <v>102192</v>
      </c>
      <c r="B2099" s="481" t="s">
        <v>5286</v>
      </c>
      <c r="C2099" s="482" t="s">
        <v>704</v>
      </c>
      <c r="D2099" s="483">
        <v>4.47</v>
      </c>
      <c r="E2099" s="483">
        <v>11.11</v>
      </c>
      <c r="F2099" s="483">
        <v>15.58</v>
      </c>
    </row>
    <row r="2100" spans="1:6" ht="30" customHeight="1">
      <c r="A2100" s="480"/>
      <c r="B2100" s="481" t="s">
        <v>328</v>
      </c>
      <c r="C2100" s="482"/>
      <c r="D2100" s="483"/>
      <c r="E2100" s="483"/>
      <c r="F2100" s="483"/>
    </row>
    <row r="2101" spans="1:6" ht="30" customHeight="1">
      <c r="A2101" s="480">
        <v>102171</v>
      </c>
      <c r="B2101" s="481" t="s">
        <v>5311</v>
      </c>
      <c r="C2101" s="482" t="s">
        <v>704</v>
      </c>
      <c r="D2101" s="483">
        <v>597</v>
      </c>
      <c r="E2101" s="483">
        <v>19.940000000000001</v>
      </c>
      <c r="F2101" s="483">
        <v>616.94000000000005</v>
      </c>
    </row>
    <row r="2102" spans="1:6" ht="30" customHeight="1">
      <c r="A2102" s="480">
        <v>102172</v>
      </c>
      <c r="B2102" s="481" t="s">
        <v>5312</v>
      </c>
      <c r="C2102" s="482" t="s">
        <v>704</v>
      </c>
      <c r="D2102" s="483">
        <v>572.32000000000005</v>
      </c>
      <c r="E2102" s="483">
        <v>15.24</v>
      </c>
      <c r="F2102" s="483">
        <v>587.55999999999995</v>
      </c>
    </row>
    <row r="2103" spans="1:6" ht="30" customHeight="1">
      <c r="A2103" s="480">
        <v>102170</v>
      </c>
      <c r="B2103" s="481" t="s">
        <v>5310</v>
      </c>
      <c r="C2103" s="482" t="s">
        <v>704</v>
      </c>
      <c r="D2103" s="483">
        <v>352.52</v>
      </c>
      <c r="E2103" s="483">
        <v>24.92</v>
      </c>
      <c r="F2103" s="483">
        <v>377.44</v>
      </c>
    </row>
    <row r="2104" spans="1:6" ht="30" customHeight="1">
      <c r="A2104" s="480">
        <v>102160</v>
      </c>
      <c r="B2104" s="481" t="s">
        <v>5300</v>
      </c>
      <c r="C2104" s="482" t="s">
        <v>704</v>
      </c>
      <c r="D2104" s="483">
        <v>161.81</v>
      </c>
      <c r="E2104" s="483">
        <v>20.56</v>
      </c>
      <c r="F2104" s="483">
        <v>182.37</v>
      </c>
    </row>
    <row r="2105" spans="1:6" ht="30" customHeight="1">
      <c r="A2105" s="480">
        <v>102177</v>
      </c>
      <c r="B2105" s="481" t="s">
        <v>5314</v>
      </c>
      <c r="C2105" s="482" t="s">
        <v>704</v>
      </c>
      <c r="D2105" s="483">
        <v>1983.55</v>
      </c>
      <c r="E2105" s="483">
        <v>48.24</v>
      </c>
      <c r="F2105" s="483">
        <v>2031.79</v>
      </c>
    </row>
    <row r="2106" spans="1:6" ht="30" customHeight="1">
      <c r="A2106" s="480">
        <v>102178</v>
      </c>
      <c r="B2106" s="481" t="s">
        <v>5315</v>
      </c>
      <c r="C2106" s="482" t="s">
        <v>704</v>
      </c>
      <c r="D2106" s="483">
        <v>2280.31</v>
      </c>
      <c r="E2106" s="483">
        <v>44.19</v>
      </c>
      <c r="F2106" s="483">
        <v>2324.5</v>
      </c>
    </row>
    <row r="2107" spans="1:6" ht="30" customHeight="1">
      <c r="A2107" s="480">
        <v>102176</v>
      </c>
      <c r="B2107" s="481" t="s">
        <v>5313</v>
      </c>
      <c r="C2107" s="482" t="s">
        <v>704</v>
      </c>
      <c r="D2107" s="483">
        <v>975.71</v>
      </c>
      <c r="E2107" s="483">
        <v>53.04</v>
      </c>
      <c r="F2107" s="483">
        <v>1028.75</v>
      </c>
    </row>
    <row r="2108" spans="1:6" ht="30" customHeight="1">
      <c r="A2108" s="480">
        <v>102163</v>
      </c>
      <c r="B2108" s="481" t="s">
        <v>5303</v>
      </c>
      <c r="C2108" s="482" t="s">
        <v>704</v>
      </c>
      <c r="D2108" s="483">
        <v>437.52</v>
      </c>
      <c r="E2108" s="483">
        <v>24.92</v>
      </c>
      <c r="F2108" s="483">
        <v>462.44</v>
      </c>
    </row>
    <row r="2109" spans="1:6" ht="30" customHeight="1">
      <c r="A2109" s="480">
        <v>102153</v>
      </c>
      <c r="B2109" s="481" t="s">
        <v>5294</v>
      </c>
      <c r="C2109" s="482" t="s">
        <v>704</v>
      </c>
      <c r="D2109" s="483">
        <v>246.82</v>
      </c>
      <c r="E2109" s="483">
        <v>20.55</v>
      </c>
      <c r="F2109" s="483">
        <v>267.37</v>
      </c>
    </row>
    <row r="2110" spans="1:6" ht="30" customHeight="1">
      <c r="A2110" s="480">
        <v>102165</v>
      </c>
      <c r="B2110" s="481" t="s">
        <v>5305</v>
      </c>
      <c r="C2110" s="482" t="s">
        <v>704</v>
      </c>
      <c r="D2110" s="483">
        <v>416.68</v>
      </c>
      <c r="E2110" s="483">
        <v>19.940000000000001</v>
      </c>
      <c r="F2110" s="483">
        <v>436.62</v>
      </c>
    </row>
    <row r="2111" spans="1:6" ht="30" customHeight="1">
      <c r="A2111" s="480">
        <v>102155</v>
      </c>
      <c r="B2111" s="481" t="s">
        <v>5295</v>
      </c>
      <c r="C2111" s="482" t="s">
        <v>704</v>
      </c>
      <c r="D2111" s="483">
        <v>260.95999999999998</v>
      </c>
      <c r="E2111" s="483">
        <v>16.420000000000002</v>
      </c>
      <c r="F2111" s="483">
        <v>277.38</v>
      </c>
    </row>
    <row r="2112" spans="1:6" ht="30" customHeight="1">
      <c r="A2112" s="480">
        <v>102167</v>
      </c>
      <c r="B2112" s="481" t="s">
        <v>5307</v>
      </c>
      <c r="C2112" s="482" t="s">
        <v>704</v>
      </c>
      <c r="D2112" s="483">
        <v>473.16</v>
      </c>
      <c r="E2112" s="483">
        <v>15.24</v>
      </c>
      <c r="F2112" s="483">
        <v>488.4</v>
      </c>
    </row>
    <row r="2113" spans="1:6" ht="30" customHeight="1">
      <c r="A2113" s="475">
        <v>102157</v>
      </c>
      <c r="B2113" s="476" t="s">
        <v>5297</v>
      </c>
      <c r="C2113" s="477" t="s">
        <v>704</v>
      </c>
      <c r="D2113" s="478">
        <v>352.55</v>
      </c>
      <c r="E2113" s="478">
        <v>12.53</v>
      </c>
      <c r="F2113" s="478">
        <v>365.08</v>
      </c>
    </row>
    <row r="2114" spans="1:6" ht="30" customHeight="1">
      <c r="A2114" s="475">
        <v>102169</v>
      </c>
      <c r="B2114" s="479" t="s">
        <v>5309</v>
      </c>
      <c r="C2114" s="477" t="s">
        <v>704</v>
      </c>
      <c r="D2114" s="478">
        <v>510.97</v>
      </c>
      <c r="E2114" s="478">
        <v>9.91</v>
      </c>
      <c r="F2114" s="478">
        <v>520.88</v>
      </c>
    </row>
    <row r="2115" spans="1:6" ht="30" customHeight="1">
      <c r="A2115" s="480">
        <v>102159</v>
      </c>
      <c r="B2115" s="481" t="s">
        <v>5299</v>
      </c>
      <c r="C2115" s="482" t="s">
        <v>704</v>
      </c>
      <c r="D2115" s="483">
        <v>433.12</v>
      </c>
      <c r="E2115" s="483">
        <v>8.17</v>
      </c>
      <c r="F2115" s="483">
        <v>441.29</v>
      </c>
    </row>
    <row r="2116" spans="1:6" ht="30" customHeight="1">
      <c r="A2116" s="480">
        <v>102161</v>
      </c>
      <c r="B2116" s="481" t="s">
        <v>5301</v>
      </c>
      <c r="C2116" s="482" t="s">
        <v>704</v>
      </c>
      <c r="D2116" s="483">
        <v>338.36</v>
      </c>
      <c r="E2116" s="483">
        <v>24.92</v>
      </c>
      <c r="F2116" s="483">
        <v>363.28</v>
      </c>
    </row>
    <row r="2117" spans="1:6" ht="30" customHeight="1">
      <c r="A2117" s="480">
        <v>102151</v>
      </c>
      <c r="B2117" s="481" t="s">
        <v>5291</v>
      </c>
      <c r="C2117" s="482" t="s">
        <v>704</v>
      </c>
      <c r="D2117" s="483">
        <v>147.65</v>
      </c>
      <c r="E2117" s="483">
        <v>20.56</v>
      </c>
      <c r="F2117" s="483">
        <v>168.21</v>
      </c>
    </row>
    <row r="2118" spans="1:6" ht="30" customHeight="1">
      <c r="A2118" s="480">
        <v>102162</v>
      </c>
      <c r="B2118" s="481" t="s">
        <v>5302</v>
      </c>
      <c r="C2118" s="482" t="s">
        <v>704</v>
      </c>
      <c r="D2118" s="483">
        <v>380.85</v>
      </c>
      <c r="E2118" s="483">
        <v>24.92</v>
      </c>
      <c r="F2118" s="483">
        <v>405.77</v>
      </c>
    </row>
    <row r="2119" spans="1:6" ht="30" customHeight="1">
      <c r="A2119" s="480">
        <v>102164</v>
      </c>
      <c r="B2119" s="481" t="s">
        <v>5304</v>
      </c>
      <c r="C2119" s="482" t="s">
        <v>704</v>
      </c>
      <c r="D2119" s="483">
        <v>370.34</v>
      </c>
      <c r="E2119" s="483">
        <v>19.940000000000001</v>
      </c>
      <c r="F2119" s="483">
        <v>390.28</v>
      </c>
    </row>
    <row r="2120" spans="1:6" ht="30" customHeight="1">
      <c r="A2120" s="480">
        <v>102154</v>
      </c>
      <c r="B2120" s="481" t="s">
        <v>5293</v>
      </c>
      <c r="C2120" s="482" t="s">
        <v>704</v>
      </c>
      <c r="D2120" s="483">
        <v>214.62</v>
      </c>
      <c r="E2120" s="483">
        <v>16.420000000000002</v>
      </c>
      <c r="F2120" s="483">
        <v>231.04</v>
      </c>
    </row>
    <row r="2121" spans="1:6" ht="30" customHeight="1">
      <c r="A2121" s="480">
        <v>102166</v>
      </c>
      <c r="B2121" s="481" t="s">
        <v>5306</v>
      </c>
      <c r="C2121" s="482" t="s">
        <v>704</v>
      </c>
      <c r="D2121" s="483">
        <v>373.99</v>
      </c>
      <c r="E2121" s="483">
        <v>15.24</v>
      </c>
      <c r="F2121" s="483">
        <v>389.23</v>
      </c>
    </row>
    <row r="2122" spans="1:6" ht="30" customHeight="1">
      <c r="A2122" s="475">
        <v>102156</v>
      </c>
      <c r="B2122" s="479" t="s">
        <v>5296</v>
      </c>
      <c r="C2122" s="477" t="s">
        <v>704</v>
      </c>
      <c r="D2122" s="478">
        <v>253.38</v>
      </c>
      <c r="E2122" s="478">
        <v>12.53</v>
      </c>
      <c r="F2122" s="478">
        <v>265.91000000000003</v>
      </c>
    </row>
    <row r="2123" spans="1:6" ht="30" customHeight="1">
      <c r="A2123" s="475">
        <v>102168</v>
      </c>
      <c r="B2123" s="479" t="s">
        <v>5308</v>
      </c>
      <c r="C2123" s="477" t="s">
        <v>704</v>
      </c>
      <c r="D2123" s="478">
        <v>450.03</v>
      </c>
      <c r="E2123" s="478">
        <v>11.32</v>
      </c>
      <c r="F2123" s="478">
        <v>461.35</v>
      </c>
    </row>
    <row r="2124" spans="1:6" ht="30" customHeight="1">
      <c r="A2124" s="480">
        <v>102158</v>
      </c>
      <c r="B2124" s="481" t="s">
        <v>5298</v>
      </c>
      <c r="C2124" s="482" t="s">
        <v>704</v>
      </c>
      <c r="D2124" s="483">
        <v>360.64</v>
      </c>
      <c r="E2124" s="483">
        <v>9.32</v>
      </c>
      <c r="F2124" s="483">
        <v>369.96</v>
      </c>
    </row>
    <row r="2125" spans="1:6" ht="30" customHeight="1">
      <c r="A2125" s="480">
        <v>102152</v>
      </c>
      <c r="B2125" s="481" t="s">
        <v>5292</v>
      </c>
      <c r="C2125" s="482" t="s">
        <v>704</v>
      </c>
      <c r="D2125" s="483">
        <v>190.15</v>
      </c>
      <c r="E2125" s="483">
        <v>20.55</v>
      </c>
      <c r="F2125" s="483">
        <v>210.7</v>
      </c>
    </row>
    <row r="2126" spans="1:6" ht="30" customHeight="1">
      <c r="A2126" s="480">
        <v>102181</v>
      </c>
      <c r="B2126" s="481" t="s">
        <v>5318</v>
      </c>
      <c r="C2126" s="482" t="s">
        <v>704</v>
      </c>
      <c r="D2126" s="483">
        <v>394.52</v>
      </c>
      <c r="E2126" s="483">
        <v>45.14</v>
      </c>
      <c r="F2126" s="483">
        <v>439.66</v>
      </c>
    </row>
    <row r="2127" spans="1:6" ht="30" customHeight="1">
      <c r="A2127" s="480">
        <v>102179</v>
      </c>
      <c r="B2127" s="481" t="s">
        <v>5316</v>
      </c>
      <c r="C2127" s="482" t="s">
        <v>704</v>
      </c>
      <c r="D2127" s="483">
        <v>275.97000000000003</v>
      </c>
      <c r="E2127" s="483">
        <v>50.5</v>
      </c>
      <c r="F2127" s="483">
        <v>326.47000000000003</v>
      </c>
    </row>
    <row r="2128" spans="1:6">
      <c r="A2128" s="480">
        <v>102180</v>
      </c>
      <c r="B2128" s="481" t="s">
        <v>5317</v>
      </c>
      <c r="C2128" s="482" t="s">
        <v>704</v>
      </c>
      <c r="D2128" s="483">
        <v>326.14</v>
      </c>
      <c r="E2128" s="483">
        <v>48.12</v>
      </c>
      <c r="F2128" s="483">
        <v>374.26</v>
      </c>
    </row>
    <row r="2129" spans="1:6" ht="30" customHeight="1">
      <c r="A2129" s="480"/>
      <c r="B2129" s="481" t="s">
        <v>296</v>
      </c>
      <c r="C2129" s="482"/>
      <c r="D2129" s="483"/>
      <c r="E2129" s="483"/>
      <c r="F2129" s="483"/>
    </row>
    <row r="2130" spans="1:6" ht="30" customHeight="1">
      <c r="A2130" s="480"/>
      <c r="B2130" s="481" t="s">
        <v>1491</v>
      </c>
      <c r="C2130" s="482"/>
      <c r="D2130" s="483"/>
      <c r="E2130" s="483"/>
      <c r="F2130" s="483"/>
    </row>
    <row r="2131" spans="1:6" ht="30" customHeight="1">
      <c r="A2131" s="480"/>
      <c r="B2131" s="481" t="s">
        <v>1492</v>
      </c>
      <c r="C2131" s="482"/>
      <c r="D2131" s="483"/>
      <c r="E2131" s="483"/>
      <c r="F2131" s="483"/>
    </row>
    <row r="2132" spans="1:6" ht="30" customHeight="1">
      <c r="A2132" s="480"/>
      <c r="B2132" s="481" t="s">
        <v>12271</v>
      </c>
      <c r="C2132" s="482"/>
      <c r="D2132" s="483"/>
      <c r="E2132" s="483"/>
      <c r="F2132" s="483"/>
    </row>
    <row r="2133" spans="1:6" ht="30" customHeight="1">
      <c r="A2133" s="480">
        <v>101651</v>
      </c>
      <c r="B2133" s="481" t="s">
        <v>5542</v>
      </c>
      <c r="C2133" s="482" t="s">
        <v>709</v>
      </c>
      <c r="D2133" s="483">
        <v>48.38</v>
      </c>
      <c r="E2133" s="483">
        <v>6.25</v>
      </c>
      <c r="F2133" s="483">
        <v>54.63</v>
      </c>
    </row>
    <row r="2134" spans="1:6" ht="30" customHeight="1">
      <c r="A2134" s="480">
        <v>101661</v>
      </c>
      <c r="B2134" s="481" t="s">
        <v>5543</v>
      </c>
      <c r="C2134" s="482" t="s">
        <v>709</v>
      </c>
      <c r="D2134" s="483">
        <v>61.54</v>
      </c>
      <c r="E2134" s="483">
        <v>38.36</v>
      </c>
      <c r="F2134" s="483">
        <v>99.9</v>
      </c>
    </row>
    <row r="2135" spans="1:6" ht="30" customHeight="1">
      <c r="A2135" s="480">
        <v>101630</v>
      </c>
      <c r="B2135" s="481" t="s">
        <v>5541</v>
      </c>
      <c r="C2135" s="482" t="s">
        <v>709</v>
      </c>
      <c r="D2135" s="483">
        <v>51.29</v>
      </c>
      <c r="E2135" s="483">
        <v>13.37</v>
      </c>
      <c r="F2135" s="483">
        <v>64.66</v>
      </c>
    </row>
    <row r="2136" spans="1:6" ht="30" customHeight="1">
      <c r="A2136" s="480">
        <v>101633</v>
      </c>
      <c r="B2136" s="481" t="s">
        <v>5535</v>
      </c>
      <c r="C2136" s="482" t="s">
        <v>709</v>
      </c>
      <c r="D2136" s="483">
        <v>96.83</v>
      </c>
      <c r="E2136" s="483">
        <v>5.43</v>
      </c>
      <c r="F2136" s="483">
        <v>102.26</v>
      </c>
    </row>
    <row r="2137" spans="1:6">
      <c r="A2137" s="480"/>
      <c r="B2137" s="481" t="s">
        <v>12272</v>
      </c>
      <c r="C2137" s="482"/>
      <c r="D2137" s="483"/>
      <c r="E2137" s="483"/>
      <c r="F2137" s="483"/>
    </row>
    <row r="2138" spans="1:6" ht="60">
      <c r="A2138" s="480">
        <v>101653</v>
      </c>
      <c r="B2138" s="481" t="s">
        <v>5569</v>
      </c>
      <c r="C2138" s="482" t="s">
        <v>709</v>
      </c>
      <c r="D2138" s="483">
        <v>251.99</v>
      </c>
      <c r="E2138" s="483">
        <v>52.41</v>
      </c>
      <c r="F2138" s="483">
        <v>304.39999999999998</v>
      </c>
    </row>
    <row r="2139" spans="1:6" ht="15" customHeight="1">
      <c r="A2139" s="480">
        <v>101658</v>
      </c>
      <c r="B2139" s="481" t="s">
        <v>5574</v>
      </c>
      <c r="C2139" s="482" t="s">
        <v>709</v>
      </c>
      <c r="D2139" s="483">
        <v>772.85</v>
      </c>
      <c r="E2139" s="483">
        <v>12.07</v>
      </c>
      <c r="F2139" s="483">
        <v>784.92</v>
      </c>
    </row>
    <row r="2140" spans="1:6" ht="30" customHeight="1">
      <c r="A2140" s="480">
        <v>101659</v>
      </c>
      <c r="B2140" s="481" t="s">
        <v>5575</v>
      </c>
      <c r="C2140" s="482" t="s">
        <v>709</v>
      </c>
      <c r="D2140" s="483">
        <v>889.51</v>
      </c>
      <c r="E2140" s="483">
        <v>12.07</v>
      </c>
      <c r="F2140" s="483">
        <v>901.58</v>
      </c>
    </row>
    <row r="2141" spans="1:6" ht="15" customHeight="1">
      <c r="A2141" s="475">
        <v>101660</v>
      </c>
      <c r="B2141" s="479" t="s">
        <v>5576</v>
      </c>
      <c r="C2141" s="477" t="s">
        <v>709</v>
      </c>
      <c r="D2141" s="478">
        <v>1440.22</v>
      </c>
      <c r="E2141" s="478">
        <v>12.07</v>
      </c>
      <c r="F2141" s="478">
        <v>1452.29</v>
      </c>
    </row>
    <row r="2142" spans="1:6" ht="15" customHeight="1">
      <c r="A2142" s="480">
        <v>101654</v>
      </c>
      <c r="B2142" s="481" t="s">
        <v>5570</v>
      </c>
      <c r="C2142" s="482" t="s">
        <v>709</v>
      </c>
      <c r="D2142" s="483">
        <v>267.83</v>
      </c>
      <c r="E2142" s="483">
        <v>12.07</v>
      </c>
      <c r="F2142" s="483">
        <v>279.89999999999998</v>
      </c>
    </row>
    <row r="2143" spans="1:6" ht="30" customHeight="1">
      <c r="A2143" s="480">
        <v>101655</v>
      </c>
      <c r="B2143" s="481" t="s">
        <v>5571</v>
      </c>
      <c r="C2143" s="482" t="s">
        <v>709</v>
      </c>
      <c r="D2143" s="483">
        <v>451.24</v>
      </c>
      <c r="E2143" s="483">
        <v>12.07</v>
      </c>
      <c r="F2143" s="483">
        <v>463.31</v>
      </c>
    </row>
    <row r="2144" spans="1:6" ht="30" customHeight="1">
      <c r="A2144" s="480">
        <v>101656</v>
      </c>
      <c r="B2144" s="481" t="s">
        <v>5572</v>
      </c>
      <c r="C2144" s="482" t="s">
        <v>709</v>
      </c>
      <c r="D2144" s="483">
        <v>494.06</v>
      </c>
      <c r="E2144" s="483">
        <v>12.07</v>
      </c>
      <c r="F2144" s="483">
        <v>506.13</v>
      </c>
    </row>
    <row r="2145" spans="1:6" ht="30" customHeight="1">
      <c r="A2145" s="480">
        <v>101657</v>
      </c>
      <c r="B2145" s="481" t="s">
        <v>5573</v>
      </c>
      <c r="C2145" s="482" t="s">
        <v>709</v>
      </c>
      <c r="D2145" s="483">
        <v>585.28</v>
      </c>
      <c r="E2145" s="483">
        <v>12.07</v>
      </c>
      <c r="F2145" s="483">
        <v>597.35</v>
      </c>
    </row>
    <row r="2146" spans="1:6" ht="30" customHeight="1">
      <c r="A2146" s="480">
        <v>101662</v>
      </c>
      <c r="B2146" s="481" t="s">
        <v>5568</v>
      </c>
      <c r="C2146" s="482" t="s">
        <v>709</v>
      </c>
      <c r="D2146" s="483">
        <v>832.09</v>
      </c>
      <c r="E2146" s="483">
        <v>37.78</v>
      </c>
      <c r="F2146" s="483">
        <v>869.87</v>
      </c>
    </row>
    <row r="2147" spans="1:6" ht="30">
      <c r="A2147" s="480">
        <v>101652</v>
      </c>
      <c r="B2147" s="481" t="s">
        <v>5567</v>
      </c>
      <c r="C2147" s="482" t="s">
        <v>709</v>
      </c>
      <c r="D2147" s="483">
        <v>593.52</v>
      </c>
      <c r="E2147" s="483">
        <v>30.6</v>
      </c>
      <c r="F2147" s="483">
        <v>624.12</v>
      </c>
    </row>
    <row r="2148" spans="1:6">
      <c r="A2148" s="480"/>
      <c r="B2148" s="481" t="s">
        <v>12273</v>
      </c>
      <c r="C2148" s="482"/>
      <c r="D2148" s="483"/>
      <c r="E2148" s="483"/>
      <c r="F2148" s="483"/>
    </row>
    <row r="2149" spans="1:6" ht="30" customHeight="1">
      <c r="A2149" s="480"/>
      <c r="B2149" s="481" t="s">
        <v>1493</v>
      </c>
      <c r="C2149" s="482"/>
      <c r="D2149" s="483"/>
      <c r="E2149" s="483"/>
      <c r="F2149" s="483"/>
    </row>
    <row r="2150" spans="1:6" ht="30" customHeight="1">
      <c r="A2150" s="480"/>
      <c r="B2150" s="481" t="s">
        <v>1494</v>
      </c>
      <c r="C2150" s="482"/>
      <c r="D2150" s="483"/>
      <c r="E2150" s="483"/>
      <c r="F2150" s="483"/>
    </row>
    <row r="2151" spans="1:6" ht="30" customHeight="1">
      <c r="A2151" s="480">
        <v>101636</v>
      </c>
      <c r="B2151" s="481" t="s">
        <v>5577</v>
      </c>
      <c r="C2151" s="482" t="s">
        <v>709</v>
      </c>
      <c r="D2151" s="483">
        <v>126.46</v>
      </c>
      <c r="E2151" s="483">
        <v>26.17</v>
      </c>
      <c r="F2151" s="483">
        <v>152.63</v>
      </c>
    </row>
    <row r="2152" spans="1:6" ht="30" customHeight="1">
      <c r="A2152" s="480">
        <v>101637</v>
      </c>
      <c r="B2152" s="481" t="s">
        <v>5578</v>
      </c>
      <c r="C2152" s="482" t="s">
        <v>709</v>
      </c>
      <c r="D2152" s="483">
        <v>119.9</v>
      </c>
      <c r="E2152" s="483">
        <v>26.17</v>
      </c>
      <c r="F2152" s="483">
        <v>146.07</v>
      </c>
    </row>
    <row r="2153" spans="1:6" ht="30" customHeight="1">
      <c r="A2153" s="480"/>
      <c r="B2153" s="481" t="s">
        <v>1495</v>
      </c>
      <c r="C2153" s="482"/>
      <c r="D2153" s="483"/>
      <c r="E2153" s="483"/>
      <c r="F2153" s="483"/>
    </row>
    <row r="2154" spans="1:6" ht="30" customHeight="1">
      <c r="A2154" s="475">
        <v>102105</v>
      </c>
      <c r="B2154" s="476" t="s">
        <v>5337</v>
      </c>
      <c r="C2154" s="477" t="s">
        <v>709</v>
      </c>
      <c r="D2154" s="478">
        <v>15679.16</v>
      </c>
      <c r="E2154" s="478">
        <v>306.83999999999997</v>
      </c>
      <c r="F2154" s="478">
        <v>15986</v>
      </c>
    </row>
    <row r="2155" spans="1:6" ht="30" customHeight="1">
      <c r="A2155" s="475">
        <v>102106</v>
      </c>
      <c r="B2155" s="479" t="s">
        <v>5338</v>
      </c>
      <c r="C2155" s="477" t="s">
        <v>709</v>
      </c>
      <c r="D2155" s="478">
        <v>19735.810000000001</v>
      </c>
      <c r="E2155" s="478">
        <v>311.72000000000003</v>
      </c>
      <c r="F2155" s="478">
        <v>20047.53</v>
      </c>
    </row>
    <row r="2156" spans="1:6" ht="30" customHeight="1">
      <c r="A2156" s="480">
        <v>102107</v>
      </c>
      <c r="B2156" s="481" t="s">
        <v>5339</v>
      </c>
      <c r="C2156" s="482" t="s">
        <v>709</v>
      </c>
      <c r="D2156" s="483">
        <v>27636.959999999999</v>
      </c>
      <c r="E2156" s="483">
        <v>329.89</v>
      </c>
      <c r="F2156" s="483">
        <v>27966.85</v>
      </c>
    </row>
    <row r="2157" spans="1:6" ht="30" customHeight="1">
      <c r="A2157" s="480">
        <v>102102</v>
      </c>
      <c r="B2157" s="481" t="s">
        <v>5334</v>
      </c>
      <c r="C2157" s="482" t="s">
        <v>709</v>
      </c>
      <c r="D2157" s="483">
        <v>8833.67</v>
      </c>
      <c r="E2157" s="483">
        <v>285.19</v>
      </c>
      <c r="F2157" s="483">
        <v>9118.86</v>
      </c>
    </row>
    <row r="2158" spans="1:6" ht="30" customHeight="1">
      <c r="A2158" s="480">
        <v>102108</v>
      </c>
      <c r="B2158" s="481" t="s">
        <v>5340</v>
      </c>
      <c r="C2158" s="482" t="s">
        <v>709</v>
      </c>
      <c r="D2158" s="483">
        <v>32223.51</v>
      </c>
      <c r="E2158" s="483">
        <v>341.05</v>
      </c>
      <c r="F2158" s="483">
        <v>32564.560000000001</v>
      </c>
    </row>
    <row r="2159" spans="1:6" ht="30" customHeight="1">
      <c r="A2159" s="475">
        <v>102103</v>
      </c>
      <c r="B2159" s="479" t="s">
        <v>5335</v>
      </c>
      <c r="C2159" s="477" t="s">
        <v>709</v>
      </c>
      <c r="D2159" s="478">
        <v>9856.01</v>
      </c>
      <c r="E2159" s="478">
        <v>290.08999999999997</v>
      </c>
      <c r="F2159" s="478">
        <v>10146.1</v>
      </c>
    </row>
    <row r="2160" spans="1:6" ht="30" customHeight="1">
      <c r="A2160" s="480">
        <v>102104</v>
      </c>
      <c r="B2160" s="481" t="s">
        <v>5336</v>
      </c>
      <c r="C2160" s="482" t="s">
        <v>709</v>
      </c>
      <c r="D2160" s="483">
        <v>12711.69</v>
      </c>
      <c r="E2160" s="483">
        <v>298.45999999999998</v>
      </c>
      <c r="F2160" s="483">
        <v>13010.15</v>
      </c>
    </row>
    <row r="2161" spans="1:6" ht="30" customHeight="1">
      <c r="A2161" s="480"/>
      <c r="B2161" s="481" t="s">
        <v>1496</v>
      </c>
      <c r="C2161" s="482"/>
      <c r="D2161" s="483"/>
      <c r="E2161" s="483"/>
      <c r="F2161" s="483"/>
    </row>
    <row r="2162" spans="1:6" ht="30" customHeight="1">
      <c r="A2162" s="480">
        <v>101553</v>
      </c>
      <c r="B2162" s="481" t="s">
        <v>5320</v>
      </c>
      <c r="C2162" s="482" t="s">
        <v>709</v>
      </c>
      <c r="D2162" s="483">
        <v>8.02</v>
      </c>
      <c r="E2162" s="483">
        <v>3.21</v>
      </c>
      <c r="F2162" s="483">
        <v>11.23</v>
      </c>
    </row>
    <row r="2163" spans="1:6" ht="30" customHeight="1">
      <c r="A2163" s="480">
        <v>101554</v>
      </c>
      <c r="B2163" s="481" t="s">
        <v>5321</v>
      </c>
      <c r="C2163" s="482" t="s">
        <v>709</v>
      </c>
      <c r="D2163" s="483">
        <v>5.29</v>
      </c>
      <c r="E2163" s="483">
        <v>3.22</v>
      </c>
      <c r="F2163" s="483">
        <v>8.51</v>
      </c>
    </row>
    <row r="2164" spans="1:6" ht="30" customHeight="1">
      <c r="A2164" s="475">
        <v>101555</v>
      </c>
      <c r="B2164" s="479" t="s">
        <v>5322</v>
      </c>
      <c r="C2164" s="477" t="s">
        <v>709</v>
      </c>
      <c r="D2164" s="478">
        <v>2.79</v>
      </c>
      <c r="E2164" s="478">
        <v>3.24</v>
      </c>
      <c r="F2164" s="478">
        <v>6.03</v>
      </c>
    </row>
    <row r="2165" spans="1:6" ht="30" customHeight="1">
      <c r="A2165" s="480">
        <v>101556</v>
      </c>
      <c r="B2165" s="481" t="s">
        <v>5323</v>
      </c>
      <c r="C2165" s="482" t="s">
        <v>709</v>
      </c>
      <c r="D2165" s="483">
        <v>2.39</v>
      </c>
      <c r="E2165" s="483">
        <v>3.24</v>
      </c>
      <c r="F2165" s="483">
        <v>5.63</v>
      </c>
    </row>
    <row r="2166" spans="1:6" ht="30" customHeight="1">
      <c r="A2166" s="480">
        <v>101547</v>
      </c>
      <c r="B2166" s="481" t="s">
        <v>5342</v>
      </c>
      <c r="C2166" s="482" t="s">
        <v>709</v>
      </c>
      <c r="D2166" s="483">
        <v>101.73</v>
      </c>
      <c r="E2166" s="483">
        <v>1.25</v>
      </c>
      <c r="F2166" s="483">
        <v>102.98</v>
      </c>
    </row>
    <row r="2167" spans="1:6">
      <c r="A2167" s="480">
        <v>101546</v>
      </c>
      <c r="B2167" s="481" t="s">
        <v>5341</v>
      </c>
      <c r="C2167" s="482" t="s">
        <v>709</v>
      </c>
      <c r="D2167" s="483">
        <v>31.46</v>
      </c>
      <c r="E2167" s="483">
        <v>1.25</v>
      </c>
      <c r="F2167" s="483">
        <v>32.71</v>
      </c>
    </row>
    <row r="2168" spans="1:6" ht="30" customHeight="1">
      <c r="A2168" s="480">
        <v>101548</v>
      </c>
      <c r="B2168" s="481" t="s">
        <v>5343</v>
      </c>
      <c r="C2168" s="482" t="s">
        <v>709</v>
      </c>
      <c r="D2168" s="483">
        <v>6.67</v>
      </c>
      <c r="E2168" s="483">
        <v>1.25</v>
      </c>
      <c r="F2168" s="483">
        <v>7.92</v>
      </c>
    </row>
    <row r="2169" spans="1:6" ht="30" customHeight="1">
      <c r="A2169" s="480">
        <v>101549</v>
      </c>
      <c r="B2169" s="481" t="s">
        <v>5319</v>
      </c>
      <c r="C2169" s="482" t="s">
        <v>709</v>
      </c>
      <c r="D2169" s="483">
        <v>13.89</v>
      </c>
      <c r="E2169" s="483">
        <v>4.09</v>
      </c>
      <c r="F2169" s="483">
        <v>17.98</v>
      </c>
    </row>
    <row r="2170" spans="1:6" ht="30" customHeight="1">
      <c r="A2170" s="475">
        <v>100861</v>
      </c>
      <c r="B2170" s="479" t="s">
        <v>5276</v>
      </c>
      <c r="C2170" s="477" t="s">
        <v>709</v>
      </c>
      <c r="D2170" s="478">
        <v>35.1</v>
      </c>
      <c r="E2170" s="478">
        <v>10.85</v>
      </c>
      <c r="F2170" s="478">
        <v>45.95</v>
      </c>
    </row>
    <row r="2171" spans="1:6" ht="30" customHeight="1">
      <c r="A2171" s="480">
        <v>100862</v>
      </c>
      <c r="B2171" s="481" t="s">
        <v>5277</v>
      </c>
      <c r="C2171" s="482" t="s">
        <v>709</v>
      </c>
      <c r="D2171" s="483">
        <v>40.89</v>
      </c>
      <c r="E2171" s="483">
        <v>10.85</v>
      </c>
      <c r="F2171" s="483">
        <v>51.74</v>
      </c>
    </row>
    <row r="2172" spans="1:6" ht="30" customHeight="1">
      <c r="A2172" s="475">
        <v>102109</v>
      </c>
      <c r="B2172" s="479" t="s">
        <v>5332</v>
      </c>
      <c r="C2172" s="477" t="s">
        <v>709</v>
      </c>
      <c r="D2172" s="478">
        <v>29.12</v>
      </c>
      <c r="E2172" s="478">
        <v>14.36</v>
      </c>
      <c r="F2172" s="478">
        <v>43.48</v>
      </c>
    </row>
    <row r="2173" spans="1:6" ht="30" customHeight="1">
      <c r="A2173" s="480">
        <v>102110</v>
      </c>
      <c r="B2173" s="481" t="s">
        <v>5333</v>
      </c>
      <c r="C2173" s="482" t="s">
        <v>709</v>
      </c>
      <c r="D2173" s="483">
        <v>107.18</v>
      </c>
      <c r="E2173" s="483">
        <v>14.34</v>
      </c>
      <c r="F2173" s="483">
        <v>121.52</v>
      </c>
    </row>
    <row r="2174" spans="1:6" ht="30" customHeight="1">
      <c r="A2174" s="480">
        <v>101632</v>
      </c>
      <c r="B2174" s="481" t="s">
        <v>5536</v>
      </c>
      <c r="C2174" s="482" t="s">
        <v>709</v>
      </c>
      <c r="D2174" s="483">
        <v>49</v>
      </c>
      <c r="E2174" s="483">
        <v>0.52</v>
      </c>
      <c r="F2174" s="483">
        <v>49.52</v>
      </c>
    </row>
    <row r="2175" spans="1:6" ht="30" customHeight="1">
      <c r="A2175" s="475"/>
      <c r="B2175" s="479" t="s">
        <v>1497</v>
      </c>
      <c r="C2175" s="477"/>
      <c r="D2175" s="478"/>
      <c r="E2175" s="478"/>
      <c r="F2175" s="478"/>
    </row>
    <row r="2176" spans="1:6" ht="30" customHeight="1">
      <c r="A2176" s="475"/>
      <c r="B2176" s="479" t="s">
        <v>1498</v>
      </c>
      <c r="C2176" s="477"/>
      <c r="D2176" s="478"/>
      <c r="E2176" s="478"/>
      <c r="F2176" s="478"/>
    </row>
    <row r="2177" spans="1:6" ht="30" customHeight="1">
      <c r="A2177" s="480"/>
      <c r="B2177" s="481" t="s">
        <v>1499</v>
      </c>
      <c r="C2177" s="482"/>
      <c r="D2177" s="483"/>
      <c r="E2177" s="483"/>
      <c r="F2177" s="483"/>
    </row>
    <row r="2178" spans="1:6" ht="30" customHeight="1">
      <c r="A2178" s="475">
        <v>100606</v>
      </c>
      <c r="B2178" s="479" t="s">
        <v>5372</v>
      </c>
      <c r="C2178" s="477" t="s">
        <v>709</v>
      </c>
      <c r="D2178" s="478">
        <v>948.2</v>
      </c>
      <c r="E2178" s="478">
        <v>428.09</v>
      </c>
      <c r="F2178" s="478">
        <v>1376.29</v>
      </c>
    </row>
    <row r="2179" spans="1:6" ht="30" customHeight="1">
      <c r="A2179" s="475">
        <v>100604</v>
      </c>
      <c r="B2179" s="479" t="s">
        <v>5370</v>
      </c>
      <c r="C2179" s="477" t="s">
        <v>709</v>
      </c>
      <c r="D2179" s="478">
        <v>522.48</v>
      </c>
      <c r="E2179" s="478">
        <v>117.95</v>
      </c>
      <c r="F2179" s="478">
        <v>640.42999999999995</v>
      </c>
    </row>
    <row r="2180" spans="1:6" ht="30" customHeight="1">
      <c r="A2180" s="480">
        <v>100605</v>
      </c>
      <c r="B2180" s="481" t="s">
        <v>5371</v>
      </c>
      <c r="C2180" s="482" t="s">
        <v>709</v>
      </c>
      <c r="D2180" s="483">
        <v>698.91</v>
      </c>
      <c r="E2180" s="483">
        <v>244.88</v>
      </c>
      <c r="F2180" s="483">
        <v>943.79</v>
      </c>
    </row>
    <row r="2181" spans="1:6" ht="30" customHeight="1">
      <c r="A2181" s="480">
        <v>100580</v>
      </c>
      <c r="B2181" s="481" t="s">
        <v>5346</v>
      </c>
      <c r="C2181" s="482" t="s">
        <v>709</v>
      </c>
      <c r="D2181" s="483">
        <v>471.58</v>
      </c>
      <c r="E2181" s="483">
        <v>131.82</v>
      </c>
      <c r="F2181" s="483">
        <v>603.4</v>
      </c>
    </row>
    <row r="2182" spans="1:6" ht="30" customHeight="1">
      <c r="A2182" s="475">
        <v>100579</v>
      </c>
      <c r="B2182" s="479" t="s">
        <v>5345</v>
      </c>
      <c r="C2182" s="477" t="s">
        <v>709</v>
      </c>
      <c r="D2182" s="478">
        <v>458.09</v>
      </c>
      <c r="E2182" s="478">
        <v>101.13</v>
      </c>
      <c r="F2182" s="478">
        <v>559.22</v>
      </c>
    </row>
    <row r="2183" spans="1:6" ht="30" customHeight="1">
      <c r="A2183" s="480">
        <v>100609</v>
      </c>
      <c r="B2183" s="481" t="s">
        <v>5375</v>
      </c>
      <c r="C2183" s="482" t="s">
        <v>709</v>
      </c>
      <c r="D2183" s="483">
        <v>970.53</v>
      </c>
      <c r="E2183" s="483">
        <v>438.06</v>
      </c>
      <c r="F2183" s="483">
        <v>1408.59</v>
      </c>
    </row>
    <row r="2184" spans="1:6" ht="30" customHeight="1">
      <c r="A2184" s="480">
        <v>100607</v>
      </c>
      <c r="B2184" s="481" t="s">
        <v>5373</v>
      </c>
      <c r="C2184" s="482" t="s">
        <v>709</v>
      </c>
      <c r="D2184" s="483">
        <v>541.32000000000005</v>
      </c>
      <c r="E2184" s="483">
        <v>119.61</v>
      </c>
      <c r="F2184" s="483">
        <v>660.93</v>
      </c>
    </row>
    <row r="2185" spans="1:6" ht="30" customHeight="1">
      <c r="A2185" s="475">
        <v>100608</v>
      </c>
      <c r="B2185" s="479" t="s">
        <v>5374</v>
      </c>
      <c r="C2185" s="477" t="s">
        <v>709</v>
      </c>
      <c r="D2185" s="478">
        <v>719.15</v>
      </c>
      <c r="E2185" s="478">
        <v>249.66</v>
      </c>
      <c r="F2185" s="478">
        <v>968.81</v>
      </c>
    </row>
    <row r="2186" spans="1:6" ht="45">
      <c r="A2186" s="480">
        <v>100582</v>
      </c>
      <c r="B2186" s="481" t="s">
        <v>5348</v>
      </c>
      <c r="C2186" s="482" t="s">
        <v>709</v>
      </c>
      <c r="D2186" s="483">
        <v>503.67</v>
      </c>
      <c r="E2186" s="483">
        <v>160.22</v>
      </c>
      <c r="F2186" s="483">
        <v>663.89</v>
      </c>
    </row>
    <row r="2187" spans="1:6" ht="45">
      <c r="A2187" s="480">
        <v>100581</v>
      </c>
      <c r="B2187" s="481" t="s">
        <v>5347</v>
      </c>
      <c r="C2187" s="482" t="s">
        <v>709</v>
      </c>
      <c r="D2187" s="483">
        <v>479.65</v>
      </c>
      <c r="E2187" s="483">
        <v>104.6</v>
      </c>
      <c r="F2187" s="483">
        <v>584.25</v>
      </c>
    </row>
    <row r="2188" spans="1:6" ht="45">
      <c r="A2188" s="480">
        <v>100613</v>
      </c>
      <c r="B2188" s="481" t="s">
        <v>5379</v>
      </c>
      <c r="C2188" s="482" t="s">
        <v>709</v>
      </c>
      <c r="D2188" s="483">
        <v>992.39</v>
      </c>
      <c r="E2188" s="483">
        <v>447.89</v>
      </c>
      <c r="F2188" s="483">
        <v>1440.28</v>
      </c>
    </row>
    <row r="2189" spans="1:6" ht="30" customHeight="1">
      <c r="A2189" s="480">
        <v>100610</v>
      </c>
      <c r="B2189" s="481" t="s">
        <v>5376</v>
      </c>
      <c r="C2189" s="482" t="s">
        <v>709</v>
      </c>
      <c r="D2189" s="483">
        <v>560.26</v>
      </c>
      <c r="E2189" s="483">
        <v>121.11</v>
      </c>
      <c r="F2189" s="483">
        <v>681.37</v>
      </c>
    </row>
    <row r="2190" spans="1:6" ht="30" customHeight="1">
      <c r="A2190" s="480">
        <v>100611</v>
      </c>
      <c r="B2190" s="481" t="s">
        <v>5377</v>
      </c>
      <c r="C2190" s="482" t="s">
        <v>709</v>
      </c>
      <c r="D2190" s="483">
        <v>639.69000000000005</v>
      </c>
      <c r="E2190" s="483">
        <v>180.23</v>
      </c>
      <c r="F2190" s="483">
        <v>819.92</v>
      </c>
    </row>
    <row r="2191" spans="1:6" ht="30" customHeight="1">
      <c r="A2191" s="480">
        <v>100612</v>
      </c>
      <c r="B2191" s="481" t="s">
        <v>5378</v>
      </c>
      <c r="C2191" s="482" t="s">
        <v>709</v>
      </c>
      <c r="D2191" s="483">
        <v>739.26</v>
      </c>
      <c r="E2191" s="483">
        <v>254.22</v>
      </c>
      <c r="F2191" s="483">
        <v>993.48</v>
      </c>
    </row>
    <row r="2192" spans="1:6" ht="30" customHeight="1">
      <c r="A2192" s="475">
        <v>100584</v>
      </c>
      <c r="B2192" s="479" t="s">
        <v>5350</v>
      </c>
      <c r="C2192" s="477" t="s">
        <v>709</v>
      </c>
      <c r="D2192" s="478">
        <v>516.37</v>
      </c>
      <c r="E2192" s="478">
        <v>142.21</v>
      </c>
      <c r="F2192" s="478">
        <v>658.58</v>
      </c>
    </row>
    <row r="2193" spans="1:6" ht="30" customHeight="1">
      <c r="A2193" s="480">
        <v>100583</v>
      </c>
      <c r="B2193" s="481" t="s">
        <v>5349</v>
      </c>
      <c r="C2193" s="482" t="s">
        <v>709</v>
      </c>
      <c r="D2193" s="483">
        <v>501.75</v>
      </c>
      <c r="E2193" s="483">
        <v>108.96</v>
      </c>
      <c r="F2193" s="483">
        <v>610.71</v>
      </c>
    </row>
    <row r="2194" spans="1:6" ht="30" customHeight="1">
      <c r="A2194" s="480">
        <v>100616</v>
      </c>
      <c r="B2194" s="481" t="s">
        <v>5382</v>
      </c>
      <c r="C2194" s="482" t="s">
        <v>709</v>
      </c>
      <c r="D2194" s="483">
        <v>1037.1099999999999</v>
      </c>
      <c r="E2194" s="483">
        <v>469.29</v>
      </c>
      <c r="F2194" s="483">
        <v>1506.4</v>
      </c>
    </row>
    <row r="2195" spans="1:6" ht="30" customHeight="1">
      <c r="A2195" s="480">
        <v>100614</v>
      </c>
      <c r="B2195" s="481" t="s">
        <v>5380</v>
      </c>
      <c r="C2195" s="482" t="s">
        <v>709</v>
      </c>
      <c r="D2195" s="483">
        <v>678.64</v>
      </c>
      <c r="E2195" s="483">
        <v>185.98</v>
      </c>
      <c r="F2195" s="483">
        <v>864.62</v>
      </c>
    </row>
    <row r="2196" spans="1:6" ht="30" customHeight="1">
      <c r="A2196" s="480">
        <v>100615</v>
      </c>
      <c r="B2196" s="481" t="s">
        <v>5381</v>
      </c>
      <c r="C2196" s="482" t="s">
        <v>709</v>
      </c>
      <c r="D2196" s="483">
        <v>779.25</v>
      </c>
      <c r="E2196" s="483">
        <v>263.3</v>
      </c>
      <c r="F2196" s="483">
        <v>1042.55</v>
      </c>
    </row>
    <row r="2197" spans="1:6" ht="30" customHeight="1">
      <c r="A2197" s="480">
        <v>100586</v>
      </c>
      <c r="B2197" s="481" t="s">
        <v>5352</v>
      </c>
      <c r="C2197" s="482" t="s">
        <v>709</v>
      </c>
      <c r="D2197" s="483">
        <v>568.95000000000005</v>
      </c>
      <c r="E2197" s="483">
        <v>169.72</v>
      </c>
      <c r="F2197" s="483">
        <v>738.67</v>
      </c>
    </row>
    <row r="2198" spans="1:6" ht="30" customHeight="1">
      <c r="A2198" s="480">
        <v>100585</v>
      </c>
      <c r="B2198" s="481" t="s">
        <v>5351</v>
      </c>
      <c r="C2198" s="482" t="s">
        <v>709</v>
      </c>
      <c r="D2198" s="483">
        <v>545.46</v>
      </c>
      <c r="E2198" s="483">
        <v>116.95</v>
      </c>
      <c r="F2198" s="483">
        <v>662.41</v>
      </c>
    </row>
    <row r="2199" spans="1:6" ht="30" customHeight="1">
      <c r="A2199" s="475">
        <v>100618</v>
      </c>
      <c r="B2199" s="479" t="s">
        <v>5384</v>
      </c>
      <c r="C2199" s="477" t="s">
        <v>709</v>
      </c>
      <c r="D2199" s="478">
        <v>1087.08</v>
      </c>
      <c r="E2199" s="478">
        <v>488.94</v>
      </c>
      <c r="F2199" s="478">
        <v>1576.02</v>
      </c>
    </row>
    <row r="2200" spans="1:6" ht="30" customHeight="1">
      <c r="A2200" s="480">
        <v>100617</v>
      </c>
      <c r="B2200" s="481" t="s">
        <v>5383</v>
      </c>
      <c r="C2200" s="482" t="s">
        <v>709</v>
      </c>
      <c r="D2200" s="483">
        <v>819.03</v>
      </c>
      <c r="E2200" s="483">
        <v>272.45999999999998</v>
      </c>
      <c r="F2200" s="483">
        <v>1091.49</v>
      </c>
    </row>
    <row r="2201" spans="1:6" ht="30" customHeight="1">
      <c r="A2201" s="480">
        <v>100588</v>
      </c>
      <c r="B2201" s="481" t="s">
        <v>5354</v>
      </c>
      <c r="C2201" s="482" t="s">
        <v>709</v>
      </c>
      <c r="D2201" s="483">
        <v>607.86</v>
      </c>
      <c r="E2201" s="483">
        <v>167.03</v>
      </c>
      <c r="F2201" s="483">
        <v>774.89</v>
      </c>
    </row>
    <row r="2202" spans="1:6" ht="30" customHeight="1">
      <c r="A2202" s="480">
        <v>100587</v>
      </c>
      <c r="B2202" s="481" t="s">
        <v>5353</v>
      </c>
      <c r="C2202" s="482" t="s">
        <v>709</v>
      </c>
      <c r="D2202" s="483">
        <v>589.55999999999995</v>
      </c>
      <c r="E2202" s="483">
        <v>126.05</v>
      </c>
      <c r="F2202" s="483">
        <v>715.61</v>
      </c>
    </row>
    <row r="2203" spans="1:6" ht="30" customHeight="1">
      <c r="A2203" s="480">
        <v>100590</v>
      </c>
      <c r="B2203" s="481" t="s">
        <v>5356</v>
      </c>
      <c r="C2203" s="482" t="s">
        <v>709</v>
      </c>
      <c r="D2203" s="483">
        <v>641.21</v>
      </c>
      <c r="E2203" s="483">
        <v>200.79</v>
      </c>
      <c r="F2203" s="483">
        <v>842</v>
      </c>
    </row>
    <row r="2204" spans="1:6" ht="30" customHeight="1">
      <c r="A2204" s="480">
        <v>100589</v>
      </c>
      <c r="B2204" s="481" t="s">
        <v>5355</v>
      </c>
      <c r="C2204" s="482" t="s">
        <v>709</v>
      </c>
      <c r="D2204" s="483">
        <v>623.64</v>
      </c>
      <c r="E2204" s="483">
        <v>159.72999999999999</v>
      </c>
      <c r="F2204" s="483">
        <v>783.37</v>
      </c>
    </row>
    <row r="2205" spans="1:6" ht="45">
      <c r="A2205" s="480">
        <v>100592</v>
      </c>
      <c r="B2205" s="481" t="s">
        <v>5358</v>
      </c>
      <c r="C2205" s="482" t="s">
        <v>709</v>
      </c>
      <c r="D2205" s="483">
        <v>653.45000000000005</v>
      </c>
      <c r="E2205" s="483">
        <v>179.47</v>
      </c>
      <c r="F2205" s="483">
        <v>832.92</v>
      </c>
    </row>
    <row r="2206" spans="1:6" ht="30" customHeight="1">
      <c r="A2206" s="480">
        <v>100591</v>
      </c>
      <c r="B2206" s="481" t="s">
        <v>5357</v>
      </c>
      <c r="C2206" s="482" t="s">
        <v>709</v>
      </c>
      <c r="D2206" s="483">
        <v>638.76</v>
      </c>
      <c r="E2206" s="483">
        <v>145.58000000000001</v>
      </c>
      <c r="F2206" s="483">
        <v>784.34</v>
      </c>
    </row>
    <row r="2207" spans="1:6" ht="30" customHeight="1">
      <c r="A2207" s="480">
        <v>100594</v>
      </c>
      <c r="B2207" s="481" t="s">
        <v>5360</v>
      </c>
      <c r="C2207" s="482" t="s">
        <v>709</v>
      </c>
      <c r="D2207" s="483">
        <v>709.06</v>
      </c>
      <c r="E2207" s="483">
        <v>213.46</v>
      </c>
      <c r="F2207" s="483">
        <v>922.52</v>
      </c>
    </row>
    <row r="2208" spans="1:6" ht="30" customHeight="1">
      <c r="A2208" s="475">
        <v>100593</v>
      </c>
      <c r="B2208" s="479" t="s">
        <v>5359</v>
      </c>
      <c r="C2208" s="477" t="s">
        <v>709</v>
      </c>
      <c r="D2208" s="478">
        <v>683.75</v>
      </c>
      <c r="E2208" s="478">
        <v>156.46</v>
      </c>
      <c r="F2208" s="478">
        <v>840.21</v>
      </c>
    </row>
    <row r="2209" spans="1:6" ht="30" customHeight="1">
      <c r="A2209" s="480">
        <v>100596</v>
      </c>
      <c r="B2209" s="481" t="s">
        <v>5362</v>
      </c>
      <c r="C2209" s="482" t="s">
        <v>709</v>
      </c>
      <c r="D2209" s="483">
        <v>852.99</v>
      </c>
      <c r="E2209" s="483">
        <v>265.85000000000002</v>
      </c>
      <c r="F2209" s="483">
        <v>1118.8399999999999</v>
      </c>
    </row>
    <row r="2210" spans="1:6" ht="30" customHeight="1">
      <c r="A2210" s="480">
        <v>100595</v>
      </c>
      <c r="B2210" s="481" t="s">
        <v>5361</v>
      </c>
      <c r="C2210" s="482" t="s">
        <v>709</v>
      </c>
      <c r="D2210" s="483">
        <v>818.4</v>
      </c>
      <c r="E2210" s="483">
        <v>189.4</v>
      </c>
      <c r="F2210" s="483">
        <v>1007.8</v>
      </c>
    </row>
    <row r="2211" spans="1:6" ht="30" customHeight="1">
      <c r="A2211" s="480">
        <v>100598</v>
      </c>
      <c r="B2211" s="481" t="s">
        <v>5364</v>
      </c>
      <c r="C2211" s="482" t="s">
        <v>709</v>
      </c>
      <c r="D2211" s="483">
        <v>948.36</v>
      </c>
      <c r="E2211" s="483">
        <v>300.49</v>
      </c>
      <c r="F2211" s="483">
        <v>1248.8499999999999</v>
      </c>
    </row>
    <row r="2212" spans="1:6" ht="30" customHeight="1">
      <c r="A2212" s="480">
        <v>100597</v>
      </c>
      <c r="B2212" s="481" t="s">
        <v>5363</v>
      </c>
      <c r="C2212" s="482" t="s">
        <v>709</v>
      </c>
      <c r="D2212" s="483">
        <v>919.83</v>
      </c>
      <c r="E2212" s="483">
        <v>237.48</v>
      </c>
      <c r="F2212" s="483">
        <v>1157.31</v>
      </c>
    </row>
    <row r="2213" spans="1:6" ht="30" customHeight="1">
      <c r="A2213" s="480">
        <v>100603</v>
      </c>
      <c r="B2213" s="481" t="s">
        <v>5369</v>
      </c>
      <c r="C2213" s="482" t="s">
        <v>709</v>
      </c>
      <c r="D2213" s="483">
        <v>904.88</v>
      </c>
      <c r="E2213" s="483">
        <v>410.32</v>
      </c>
      <c r="F2213" s="483">
        <v>1315.2</v>
      </c>
    </row>
    <row r="2214" spans="1:6" ht="30" customHeight="1">
      <c r="A2214" s="480">
        <v>100599</v>
      </c>
      <c r="B2214" s="481" t="s">
        <v>5365</v>
      </c>
      <c r="C2214" s="482" t="s">
        <v>709</v>
      </c>
      <c r="D2214" s="483">
        <v>441.27</v>
      </c>
      <c r="E2214" s="483">
        <v>78.260000000000005</v>
      </c>
      <c r="F2214" s="483">
        <v>519.53</v>
      </c>
    </row>
    <row r="2215" spans="1:6" ht="30" customHeight="1">
      <c r="A2215" s="480">
        <v>100600</v>
      </c>
      <c r="B2215" s="481" t="s">
        <v>5366</v>
      </c>
      <c r="C2215" s="482" t="s">
        <v>709</v>
      </c>
      <c r="D2215" s="483">
        <v>483.66</v>
      </c>
      <c r="E2215" s="483">
        <v>114.29</v>
      </c>
      <c r="F2215" s="483">
        <v>597.95000000000005</v>
      </c>
    </row>
    <row r="2216" spans="1:6" ht="30" customHeight="1">
      <c r="A2216" s="480">
        <v>100601</v>
      </c>
      <c r="B2216" s="481" t="s">
        <v>5367</v>
      </c>
      <c r="C2216" s="482" t="s">
        <v>709</v>
      </c>
      <c r="D2216" s="483">
        <v>561.28</v>
      </c>
      <c r="E2216" s="483">
        <v>168.04</v>
      </c>
      <c r="F2216" s="483">
        <v>729.32</v>
      </c>
    </row>
    <row r="2217" spans="1:6" ht="30" customHeight="1">
      <c r="A2217" s="475">
        <v>100602</v>
      </c>
      <c r="B2217" s="479" t="s">
        <v>5368</v>
      </c>
      <c r="C2217" s="477" t="s">
        <v>709</v>
      </c>
      <c r="D2217" s="478">
        <v>658.04</v>
      </c>
      <c r="E2217" s="478">
        <v>235.18</v>
      </c>
      <c r="F2217" s="478">
        <v>893.22</v>
      </c>
    </row>
    <row r="2218" spans="1:6" ht="30" customHeight="1">
      <c r="A2218" s="480">
        <v>100578</v>
      </c>
      <c r="B2218" s="481" t="s">
        <v>5344</v>
      </c>
      <c r="C2218" s="482" t="s">
        <v>709</v>
      </c>
      <c r="D2218" s="483">
        <v>414.75</v>
      </c>
      <c r="E2218" s="483">
        <v>94.08</v>
      </c>
      <c r="F2218" s="483">
        <v>508.83</v>
      </c>
    </row>
    <row r="2219" spans="1:6" ht="30" customHeight="1">
      <c r="A2219" s="480"/>
      <c r="B2219" s="481" t="s">
        <v>12274</v>
      </c>
      <c r="C2219" s="482"/>
      <c r="D2219" s="483"/>
      <c r="E2219" s="483"/>
      <c r="F2219" s="483"/>
    </row>
    <row r="2220" spans="1:6" ht="30" customHeight="1">
      <c r="A2220" s="480">
        <v>101663</v>
      </c>
      <c r="B2220" s="481" t="s">
        <v>5579</v>
      </c>
      <c r="C2220" s="482" t="s">
        <v>709</v>
      </c>
      <c r="D2220" s="483">
        <v>13.47</v>
      </c>
      <c r="E2220" s="483">
        <v>11.91</v>
      </c>
      <c r="F2220" s="483">
        <v>25.38</v>
      </c>
    </row>
    <row r="2221" spans="1:6" ht="30">
      <c r="A2221" s="480">
        <v>101664</v>
      </c>
      <c r="B2221" s="481" t="s">
        <v>5580</v>
      </c>
      <c r="C2221" s="482" t="s">
        <v>709</v>
      </c>
      <c r="D2221" s="483">
        <v>14.73</v>
      </c>
      <c r="E2221" s="483">
        <v>11.91</v>
      </c>
      <c r="F2221" s="483">
        <v>26.64</v>
      </c>
    </row>
    <row r="2222" spans="1:6" ht="30">
      <c r="A2222" s="480">
        <v>101665</v>
      </c>
      <c r="B2222" s="481" t="s">
        <v>5581</v>
      </c>
      <c r="C2222" s="482" t="s">
        <v>709</v>
      </c>
      <c r="D2222" s="483">
        <v>20.11</v>
      </c>
      <c r="E2222" s="483">
        <v>11.91</v>
      </c>
      <c r="F2222" s="483">
        <v>32.020000000000003</v>
      </c>
    </row>
    <row r="2223" spans="1:6">
      <c r="A2223" s="480"/>
      <c r="B2223" s="481" t="s">
        <v>1500</v>
      </c>
      <c r="C2223" s="482"/>
      <c r="D2223" s="483"/>
      <c r="E2223" s="483"/>
      <c r="F2223" s="483"/>
    </row>
    <row r="2224" spans="1:6">
      <c r="A2224" s="480"/>
      <c r="B2224" s="481" t="s">
        <v>12275</v>
      </c>
      <c r="C2224" s="482"/>
      <c r="D2224" s="483"/>
      <c r="E2224" s="483"/>
      <c r="F2224" s="483"/>
    </row>
    <row r="2225" spans="1:6" ht="30" customHeight="1">
      <c r="A2225" s="480"/>
      <c r="B2225" s="481" t="s">
        <v>12276</v>
      </c>
      <c r="C2225" s="482"/>
      <c r="D2225" s="483"/>
      <c r="E2225" s="483"/>
      <c r="F2225" s="483"/>
    </row>
    <row r="2226" spans="1:6" ht="30" customHeight="1">
      <c r="A2226" s="480">
        <v>97661</v>
      </c>
      <c r="B2226" s="481" t="s">
        <v>1501</v>
      </c>
      <c r="C2226" s="482" t="s">
        <v>727</v>
      </c>
      <c r="D2226" s="483">
        <v>0.16</v>
      </c>
      <c r="E2226" s="483">
        <v>0.45</v>
      </c>
      <c r="F2226" s="483">
        <v>0.61</v>
      </c>
    </row>
    <row r="2227" spans="1:6" ht="30" customHeight="1">
      <c r="A2227" s="480">
        <v>97662</v>
      </c>
      <c r="B2227" s="481" t="s">
        <v>1502</v>
      </c>
      <c r="C2227" s="482" t="s">
        <v>727</v>
      </c>
      <c r="D2227" s="483">
        <v>0.09</v>
      </c>
      <c r="E2227" s="483">
        <v>0.35</v>
      </c>
      <c r="F2227" s="483">
        <v>0.44</v>
      </c>
    </row>
    <row r="2228" spans="1:6" ht="30" customHeight="1">
      <c r="A2228" s="480">
        <v>97664</v>
      </c>
      <c r="B2228" s="481" t="s">
        <v>1503</v>
      </c>
      <c r="C2228" s="482" t="s">
        <v>709</v>
      </c>
      <c r="D2228" s="483">
        <v>0.37</v>
      </c>
      <c r="E2228" s="483">
        <v>1.02</v>
      </c>
      <c r="F2228" s="483">
        <v>1.39</v>
      </c>
    </row>
    <row r="2229" spans="1:6" ht="30" customHeight="1">
      <c r="A2229" s="480">
        <v>97660</v>
      </c>
      <c r="B2229" s="481" t="s">
        <v>1504</v>
      </c>
      <c r="C2229" s="482" t="s">
        <v>709</v>
      </c>
      <c r="D2229" s="483">
        <v>0.16</v>
      </c>
      <c r="E2229" s="483">
        <v>0.44</v>
      </c>
      <c r="F2229" s="483">
        <v>0.6</v>
      </c>
    </row>
    <row r="2230" spans="1:6" ht="30" customHeight="1">
      <c r="A2230" s="475">
        <v>97665</v>
      </c>
      <c r="B2230" s="479" t="s">
        <v>1505</v>
      </c>
      <c r="C2230" s="477" t="s">
        <v>709</v>
      </c>
      <c r="D2230" s="478">
        <v>0.32</v>
      </c>
      <c r="E2230" s="478">
        <v>0.85</v>
      </c>
      <c r="F2230" s="478">
        <v>1.17</v>
      </c>
    </row>
    <row r="2231" spans="1:6" ht="30" customHeight="1">
      <c r="A2231" s="480">
        <v>90447</v>
      </c>
      <c r="B2231" s="481" t="s">
        <v>1506</v>
      </c>
      <c r="C2231" s="482" t="s">
        <v>727</v>
      </c>
      <c r="D2231" s="483">
        <v>1.62</v>
      </c>
      <c r="E2231" s="483">
        <v>4.5999999999999996</v>
      </c>
      <c r="F2231" s="483">
        <v>6.22</v>
      </c>
    </row>
    <row r="2232" spans="1:6" ht="30" customHeight="1">
      <c r="A2232" s="480">
        <v>90456</v>
      </c>
      <c r="B2232" s="481" t="s">
        <v>1507</v>
      </c>
      <c r="C2232" s="482" t="s">
        <v>709</v>
      </c>
      <c r="D2232" s="483">
        <v>0.96</v>
      </c>
      <c r="E2232" s="483">
        <v>3.04</v>
      </c>
      <c r="F2232" s="483">
        <v>4</v>
      </c>
    </row>
    <row r="2233" spans="1:6" ht="30" customHeight="1">
      <c r="A2233" s="480">
        <v>90457</v>
      </c>
      <c r="B2233" s="481" t="s">
        <v>1508</v>
      </c>
      <c r="C2233" s="482" t="s">
        <v>709</v>
      </c>
      <c r="D2233" s="483">
        <v>2.25</v>
      </c>
      <c r="E2233" s="483">
        <v>6.88</v>
      </c>
      <c r="F2233" s="483">
        <v>9.1300000000000008</v>
      </c>
    </row>
    <row r="2234" spans="1:6" ht="30" customHeight="1">
      <c r="A2234" s="480">
        <v>90458</v>
      </c>
      <c r="B2234" s="481" t="s">
        <v>1509</v>
      </c>
      <c r="C2234" s="482" t="s">
        <v>709</v>
      </c>
      <c r="D2234" s="483">
        <v>6.48</v>
      </c>
      <c r="E2234" s="483">
        <v>19.440000000000001</v>
      </c>
      <c r="F2234" s="483">
        <v>25.92</v>
      </c>
    </row>
    <row r="2235" spans="1:6" ht="30" customHeight="1">
      <c r="A2235" s="480"/>
      <c r="B2235" s="481" t="s">
        <v>1510</v>
      </c>
      <c r="C2235" s="482"/>
      <c r="D2235" s="483"/>
      <c r="E2235" s="483"/>
      <c r="F2235" s="483"/>
    </row>
    <row r="2236" spans="1:6" ht="30" customHeight="1">
      <c r="A2236" s="480">
        <v>101501</v>
      </c>
      <c r="B2236" s="481" t="s">
        <v>5402</v>
      </c>
      <c r="C2236" s="482" t="s">
        <v>709</v>
      </c>
      <c r="D2236" s="483">
        <v>1428.76</v>
      </c>
      <c r="E2236" s="483">
        <v>286.17</v>
      </c>
      <c r="F2236" s="483">
        <v>1714.93</v>
      </c>
    </row>
    <row r="2237" spans="1:6" ht="30" customHeight="1">
      <c r="A2237" s="480">
        <v>101502</v>
      </c>
      <c r="B2237" s="481" t="s">
        <v>5403</v>
      </c>
      <c r="C2237" s="482" t="s">
        <v>709</v>
      </c>
      <c r="D2237" s="483">
        <v>1546.01</v>
      </c>
      <c r="E2237" s="483">
        <v>306.77999999999997</v>
      </c>
      <c r="F2237" s="483">
        <v>1852.79</v>
      </c>
    </row>
    <row r="2238" spans="1:6" ht="30" customHeight="1">
      <c r="A2238" s="480">
        <v>101503</v>
      </c>
      <c r="B2238" s="481" t="s">
        <v>5404</v>
      </c>
      <c r="C2238" s="482" t="s">
        <v>709</v>
      </c>
      <c r="D2238" s="483">
        <v>1627.49</v>
      </c>
      <c r="E2238" s="483">
        <v>277.42</v>
      </c>
      <c r="F2238" s="483">
        <v>1904.91</v>
      </c>
    </row>
    <row r="2239" spans="1:6" ht="30" customHeight="1">
      <c r="A2239" s="480">
        <v>101504</v>
      </c>
      <c r="B2239" s="481" t="s">
        <v>5405</v>
      </c>
      <c r="C2239" s="482" t="s">
        <v>709</v>
      </c>
      <c r="D2239" s="483">
        <v>1809.62</v>
      </c>
      <c r="E2239" s="483">
        <v>290.70999999999998</v>
      </c>
      <c r="F2239" s="483">
        <v>2100.33</v>
      </c>
    </row>
    <row r="2240" spans="1:6" ht="30" customHeight="1">
      <c r="A2240" s="480">
        <v>101497</v>
      </c>
      <c r="B2240" s="481" t="s">
        <v>5398</v>
      </c>
      <c r="C2240" s="482" t="s">
        <v>709</v>
      </c>
      <c r="D2240" s="483">
        <v>1427.85</v>
      </c>
      <c r="E2240" s="483">
        <v>295.94</v>
      </c>
      <c r="F2240" s="483">
        <v>1723.79</v>
      </c>
    </row>
    <row r="2241" spans="1:6" ht="30" customHeight="1">
      <c r="A2241" s="480">
        <v>101498</v>
      </c>
      <c r="B2241" s="481" t="s">
        <v>5399</v>
      </c>
      <c r="C2241" s="482" t="s">
        <v>709</v>
      </c>
      <c r="D2241" s="483">
        <v>1545.1</v>
      </c>
      <c r="E2241" s="483">
        <v>316.55</v>
      </c>
      <c r="F2241" s="483">
        <v>1861.65</v>
      </c>
    </row>
    <row r="2242" spans="1:6" ht="30" customHeight="1">
      <c r="A2242" s="480">
        <v>101499</v>
      </c>
      <c r="B2242" s="481" t="s">
        <v>5400</v>
      </c>
      <c r="C2242" s="482" t="s">
        <v>709</v>
      </c>
      <c r="D2242" s="483">
        <v>1626.57</v>
      </c>
      <c r="E2242" s="483">
        <v>287.2</v>
      </c>
      <c r="F2242" s="483">
        <v>1913.77</v>
      </c>
    </row>
    <row r="2243" spans="1:6" ht="30" customHeight="1">
      <c r="A2243" s="475">
        <v>101500</v>
      </c>
      <c r="B2243" s="479" t="s">
        <v>5401</v>
      </c>
      <c r="C2243" s="477" t="s">
        <v>709</v>
      </c>
      <c r="D2243" s="478">
        <v>1808.71</v>
      </c>
      <c r="E2243" s="478">
        <v>300.48</v>
      </c>
      <c r="F2243" s="478">
        <v>2109.19</v>
      </c>
    </row>
    <row r="2244" spans="1:6" ht="30" customHeight="1">
      <c r="A2244" s="480">
        <v>101493</v>
      </c>
      <c r="B2244" s="481" t="s">
        <v>5394</v>
      </c>
      <c r="C2244" s="482" t="s">
        <v>709</v>
      </c>
      <c r="D2244" s="483">
        <v>1157.8599999999999</v>
      </c>
      <c r="E2244" s="483">
        <v>263.45</v>
      </c>
      <c r="F2244" s="483">
        <v>1421.31</v>
      </c>
    </row>
    <row r="2245" spans="1:6" ht="30" customHeight="1">
      <c r="A2245" s="480">
        <v>101494</v>
      </c>
      <c r="B2245" s="481" t="s">
        <v>5395</v>
      </c>
      <c r="C2245" s="482" t="s">
        <v>709</v>
      </c>
      <c r="D2245" s="483">
        <v>1235.31</v>
      </c>
      <c r="E2245" s="483">
        <v>277.08</v>
      </c>
      <c r="F2245" s="483">
        <v>1512.39</v>
      </c>
    </row>
    <row r="2246" spans="1:6" ht="30" customHeight="1">
      <c r="A2246" s="480">
        <v>101495</v>
      </c>
      <c r="B2246" s="481" t="s">
        <v>5396</v>
      </c>
      <c r="C2246" s="482" t="s">
        <v>709</v>
      </c>
      <c r="D2246" s="483">
        <v>1289.1400000000001</v>
      </c>
      <c r="E2246" s="483">
        <v>257.68</v>
      </c>
      <c r="F2246" s="483">
        <v>1546.82</v>
      </c>
    </row>
    <row r="2247" spans="1:6" ht="15" customHeight="1">
      <c r="A2247" s="480">
        <v>101496</v>
      </c>
      <c r="B2247" s="481" t="s">
        <v>5397</v>
      </c>
      <c r="C2247" s="482" t="s">
        <v>709</v>
      </c>
      <c r="D2247" s="483">
        <v>1418.45</v>
      </c>
      <c r="E2247" s="483">
        <v>269.38</v>
      </c>
      <c r="F2247" s="483">
        <v>1687.83</v>
      </c>
    </row>
    <row r="2248" spans="1:6" ht="15" customHeight="1">
      <c r="A2248" s="480">
        <v>101489</v>
      </c>
      <c r="B2248" s="481" t="s">
        <v>5390</v>
      </c>
      <c r="C2248" s="482" t="s">
        <v>709</v>
      </c>
      <c r="D2248" s="483">
        <v>1160.76</v>
      </c>
      <c r="E2248" s="483">
        <v>275.82</v>
      </c>
      <c r="F2248" s="483">
        <v>1436.58</v>
      </c>
    </row>
    <row r="2249" spans="1:6" ht="30" customHeight="1">
      <c r="A2249" s="480">
        <v>101490</v>
      </c>
      <c r="B2249" s="481" t="s">
        <v>5391</v>
      </c>
      <c r="C2249" s="482" t="s">
        <v>709</v>
      </c>
      <c r="D2249" s="483">
        <v>1238.21</v>
      </c>
      <c r="E2249" s="483">
        <v>289.45</v>
      </c>
      <c r="F2249" s="483">
        <v>1527.66</v>
      </c>
    </row>
    <row r="2250" spans="1:6" ht="30" customHeight="1">
      <c r="A2250" s="475">
        <v>101491</v>
      </c>
      <c r="B2250" s="479" t="s">
        <v>5392</v>
      </c>
      <c r="C2250" s="477" t="s">
        <v>709</v>
      </c>
      <c r="D2250" s="478">
        <v>1292.04</v>
      </c>
      <c r="E2250" s="478">
        <v>270.05</v>
      </c>
      <c r="F2250" s="478">
        <v>1562.09</v>
      </c>
    </row>
    <row r="2251" spans="1:6" ht="30" customHeight="1">
      <c r="A2251" s="480">
        <v>101492</v>
      </c>
      <c r="B2251" s="481" t="s">
        <v>5393</v>
      </c>
      <c r="C2251" s="482" t="s">
        <v>709</v>
      </c>
      <c r="D2251" s="483">
        <v>1421.34</v>
      </c>
      <c r="E2251" s="483">
        <v>281.76</v>
      </c>
      <c r="F2251" s="483">
        <v>1703.1</v>
      </c>
    </row>
    <row r="2252" spans="1:6" ht="30" customHeight="1">
      <c r="A2252" s="480">
        <v>101509</v>
      </c>
      <c r="B2252" s="481" t="s">
        <v>5410</v>
      </c>
      <c r="C2252" s="482" t="s">
        <v>709</v>
      </c>
      <c r="D2252" s="483">
        <v>1642.64</v>
      </c>
      <c r="E2252" s="483">
        <v>306.47000000000003</v>
      </c>
      <c r="F2252" s="483">
        <v>1949.11</v>
      </c>
    </row>
    <row r="2253" spans="1:6" ht="30" customHeight="1">
      <c r="A2253" s="480">
        <v>101510</v>
      </c>
      <c r="B2253" s="481" t="s">
        <v>5411</v>
      </c>
      <c r="C2253" s="482" t="s">
        <v>709</v>
      </c>
      <c r="D2253" s="483">
        <v>1798.96</v>
      </c>
      <c r="E2253" s="483">
        <v>333.96</v>
      </c>
      <c r="F2253" s="483">
        <v>2132.92</v>
      </c>
    </row>
    <row r="2254" spans="1:6" ht="30" customHeight="1">
      <c r="A2254" s="480">
        <v>101511</v>
      </c>
      <c r="B2254" s="481" t="s">
        <v>5412</v>
      </c>
      <c r="C2254" s="482" t="s">
        <v>709</v>
      </c>
      <c r="D2254" s="483">
        <v>1907.59</v>
      </c>
      <c r="E2254" s="483">
        <v>294.82</v>
      </c>
      <c r="F2254" s="483">
        <v>2202.41</v>
      </c>
    </row>
    <row r="2255" spans="1:6" ht="30" customHeight="1">
      <c r="A2255" s="480">
        <v>101512</v>
      </c>
      <c r="B2255" s="481" t="s">
        <v>5413</v>
      </c>
      <c r="C2255" s="482" t="s">
        <v>709</v>
      </c>
      <c r="D2255" s="483">
        <v>2141.63</v>
      </c>
      <c r="E2255" s="483">
        <v>309.64999999999998</v>
      </c>
      <c r="F2255" s="483">
        <v>2451.2800000000002</v>
      </c>
    </row>
    <row r="2256" spans="1:6" ht="30" customHeight="1">
      <c r="A2256" s="480">
        <v>101505</v>
      </c>
      <c r="B2256" s="481" t="s">
        <v>5406</v>
      </c>
      <c r="C2256" s="482" t="s">
        <v>709</v>
      </c>
      <c r="D2256" s="483">
        <v>1520.94</v>
      </c>
      <c r="E2256" s="483">
        <v>315.86</v>
      </c>
      <c r="F2256" s="483">
        <v>1836.8</v>
      </c>
    </row>
    <row r="2257" spans="1:6" ht="30" customHeight="1">
      <c r="A2257" s="475">
        <v>101506</v>
      </c>
      <c r="B2257" s="479" t="s">
        <v>5407</v>
      </c>
      <c r="C2257" s="477" t="s">
        <v>709</v>
      </c>
      <c r="D2257" s="478">
        <v>1677.25</v>
      </c>
      <c r="E2257" s="478">
        <v>343.36</v>
      </c>
      <c r="F2257" s="478">
        <v>2020.61</v>
      </c>
    </row>
    <row r="2258" spans="1:6" ht="30">
      <c r="A2258" s="475">
        <v>101507</v>
      </c>
      <c r="B2258" s="479" t="s">
        <v>5408</v>
      </c>
      <c r="C2258" s="477" t="s">
        <v>709</v>
      </c>
      <c r="D2258" s="478">
        <v>1785.89</v>
      </c>
      <c r="E2258" s="478">
        <v>304.20999999999998</v>
      </c>
      <c r="F2258" s="478">
        <v>2090.1</v>
      </c>
    </row>
    <row r="2259" spans="1:6" ht="45" customHeight="1">
      <c r="A2259" s="480">
        <v>101508</v>
      </c>
      <c r="B2259" s="481" t="s">
        <v>5409</v>
      </c>
      <c r="C2259" s="482" t="s">
        <v>709</v>
      </c>
      <c r="D2259" s="483">
        <v>2019.93</v>
      </c>
      <c r="E2259" s="483">
        <v>319.04000000000002</v>
      </c>
      <c r="F2259" s="483">
        <v>2338.9699999999998</v>
      </c>
    </row>
    <row r="2260" spans="1:6" ht="45" customHeight="1">
      <c r="A2260" s="480">
        <v>101525</v>
      </c>
      <c r="B2260" s="481" t="s">
        <v>5426</v>
      </c>
      <c r="C2260" s="482" t="s">
        <v>709</v>
      </c>
      <c r="D2260" s="483">
        <v>945.91</v>
      </c>
      <c r="E2260" s="483">
        <v>133.49</v>
      </c>
      <c r="F2260" s="483">
        <v>1079.4000000000001</v>
      </c>
    </row>
    <row r="2261" spans="1:6" ht="45" customHeight="1">
      <c r="A2261" s="475">
        <v>101526</v>
      </c>
      <c r="B2261" s="479" t="s">
        <v>5427</v>
      </c>
      <c r="C2261" s="477" t="s">
        <v>709</v>
      </c>
      <c r="D2261" s="478">
        <v>1085.3699999999999</v>
      </c>
      <c r="E2261" s="478">
        <v>157.97999999999999</v>
      </c>
      <c r="F2261" s="478">
        <v>1243.3499999999999</v>
      </c>
    </row>
    <row r="2262" spans="1:6" ht="45" customHeight="1">
      <c r="A2262" s="480">
        <v>101527</v>
      </c>
      <c r="B2262" s="481" t="s">
        <v>5428</v>
      </c>
      <c r="C2262" s="482" t="s">
        <v>709</v>
      </c>
      <c r="D2262" s="483">
        <v>1182.29</v>
      </c>
      <c r="E2262" s="483">
        <v>123.03</v>
      </c>
      <c r="F2262" s="483">
        <v>1305.32</v>
      </c>
    </row>
    <row r="2263" spans="1:6" ht="45" customHeight="1">
      <c r="A2263" s="480">
        <v>101528</v>
      </c>
      <c r="B2263" s="481" t="s">
        <v>5429</v>
      </c>
      <c r="C2263" s="482" t="s">
        <v>709</v>
      </c>
      <c r="D2263" s="483">
        <v>1367.44</v>
      </c>
      <c r="E2263" s="483">
        <v>128.56</v>
      </c>
      <c r="F2263" s="483">
        <v>1496</v>
      </c>
    </row>
    <row r="2264" spans="1:6" ht="45" customHeight="1">
      <c r="A2264" s="475">
        <v>101521</v>
      </c>
      <c r="B2264" s="479" t="s">
        <v>5422</v>
      </c>
      <c r="C2264" s="477" t="s">
        <v>709</v>
      </c>
      <c r="D2264" s="478">
        <v>944.97</v>
      </c>
      <c r="E2264" s="478">
        <v>143.29</v>
      </c>
      <c r="F2264" s="478">
        <v>1088.26</v>
      </c>
    </row>
    <row r="2265" spans="1:6" ht="45" customHeight="1">
      <c r="A2265" s="475">
        <v>101522</v>
      </c>
      <c r="B2265" s="476" t="s">
        <v>5423</v>
      </c>
      <c r="C2265" s="477" t="s">
        <v>709</v>
      </c>
      <c r="D2265" s="478">
        <v>1084.43</v>
      </c>
      <c r="E2265" s="478">
        <v>167.78</v>
      </c>
      <c r="F2265" s="478">
        <v>1252.21</v>
      </c>
    </row>
    <row r="2266" spans="1:6" ht="45" customHeight="1">
      <c r="A2266" s="480">
        <v>101523</v>
      </c>
      <c r="B2266" s="481" t="s">
        <v>5424</v>
      </c>
      <c r="C2266" s="482" t="s">
        <v>709</v>
      </c>
      <c r="D2266" s="483">
        <v>1181.3399999999999</v>
      </c>
      <c r="E2266" s="483">
        <v>132.84</v>
      </c>
      <c r="F2266" s="483">
        <v>1314.18</v>
      </c>
    </row>
    <row r="2267" spans="1:6" ht="30">
      <c r="A2267" s="480">
        <v>101524</v>
      </c>
      <c r="B2267" s="481" t="s">
        <v>5425</v>
      </c>
      <c r="C2267" s="482" t="s">
        <v>709</v>
      </c>
      <c r="D2267" s="483">
        <v>1366.5</v>
      </c>
      <c r="E2267" s="483">
        <v>138.36000000000001</v>
      </c>
      <c r="F2267" s="483">
        <v>1504.86</v>
      </c>
    </row>
    <row r="2268" spans="1:6" ht="30" customHeight="1">
      <c r="A2268" s="480">
        <v>101517</v>
      </c>
      <c r="B2268" s="481" t="s">
        <v>5418</v>
      </c>
      <c r="C2268" s="482" t="s">
        <v>709</v>
      </c>
      <c r="D2268" s="483">
        <v>662.36</v>
      </c>
      <c r="E2268" s="483">
        <v>108.4</v>
      </c>
      <c r="F2268" s="483">
        <v>770.76</v>
      </c>
    </row>
    <row r="2269" spans="1:6" ht="30" customHeight="1">
      <c r="A2269" s="480">
        <v>101518</v>
      </c>
      <c r="B2269" s="481" t="s">
        <v>5419</v>
      </c>
      <c r="C2269" s="482" t="s">
        <v>709</v>
      </c>
      <c r="D2269" s="483">
        <v>755.31</v>
      </c>
      <c r="E2269" s="483">
        <v>124.74</v>
      </c>
      <c r="F2269" s="483">
        <v>880.05</v>
      </c>
    </row>
    <row r="2270" spans="1:6" ht="30" customHeight="1">
      <c r="A2270" s="480">
        <v>101519</v>
      </c>
      <c r="B2270" s="481" t="s">
        <v>5420</v>
      </c>
      <c r="C2270" s="482" t="s">
        <v>709</v>
      </c>
      <c r="D2270" s="483">
        <v>819.93</v>
      </c>
      <c r="E2270" s="483">
        <v>101.44</v>
      </c>
      <c r="F2270" s="483">
        <v>921.37</v>
      </c>
    </row>
    <row r="2271" spans="1:6" ht="30" customHeight="1">
      <c r="A2271" s="480">
        <v>101520</v>
      </c>
      <c r="B2271" s="481" t="s">
        <v>5421</v>
      </c>
      <c r="C2271" s="482" t="s">
        <v>709</v>
      </c>
      <c r="D2271" s="483">
        <v>943.38</v>
      </c>
      <c r="E2271" s="483">
        <v>105.11</v>
      </c>
      <c r="F2271" s="483">
        <v>1048.49</v>
      </c>
    </row>
    <row r="2272" spans="1:6" ht="30">
      <c r="A2272" s="480">
        <v>101513</v>
      </c>
      <c r="B2272" s="481" t="s">
        <v>5414</v>
      </c>
      <c r="C2272" s="482" t="s">
        <v>709</v>
      </c>
      <c r="D2272" s="483">
        <v>665.24</v>
      </c>
      <c r="E2272" s="483">
        <v>120.79</v>
      </c>
      <c r="F2272" s="483">
        <v>786.03</v>
      </c>
    </row>
    <row r="2273" spans="1:6" ht="30">
      <c r="A2273" s="480">
        <v>101514</v>
      </c>
      <c r="B2273" s="481" t="s">
        <v>5415</v>
      </c>
      <c r="C2273" s="482" t="s">
        <v>709</v>
      </c>
      <c r="D2273" s="483">
        <v>758.18</v>
      </c>
      <c r="E2273" s="483">
        <v>137.13999999999999</v>
      </c>
      <c r="F2273" s="483">
        <v>895.32</v>
      </c>
    </row>
    <row r="2274" spans="1:6" ht="30" customHeight="1">
      <c r="A2274" s="475">
        <v>101515</v>
      </c>
      <c r="B2274" s="479" t="s">
        <v>5416</v>
      </c>
      <c r="C2274" s="477" t="s">
        <v>709</v>
      </c>
      <c r="D2274" s="478">
        <v>822.8</v>
      </c>
      <c r="E2274" s="478">
        <v>113.84</v>
      </c>
      <c r="F2274" s="478">
        <v>936.64</v>
      </c>
    </row>
    <row r="2275" spans="1:6" ht="30" customHeight="1">
      <c r="A2275" s="480">
        <v>101516</v>
      </c>
      <c r="B2275" s="481" t="s">
        <v>5417</v>
      </c>
      <c r="C2275" s="482" t="s">
        <v>709</v>
      </c>
      <c r="D2275" s="483">
        <v>946.25</v>
      </c>
      <c r="E2275" s="483">
        <v>117.51</v>
      </c>
      <c r="F2275" s="483">
        <v>1063.76</v>
      </c>
    </row>
    <row r="2276" spans="1:6" ht="30" customHeight="1">
      <c r="A2276" s="480">
        <v>101533</v>
      </c>
      <c r="B2276" s="481" t="s">
        <v>5434</v>
      </c>
      <c r="C2276" s="482" t="s">
        <v>709</v>
      </c>
      <c r="D2276" s="483">
        <v>1173.77</v>
      </c>
      <c r="E2276" s="483">
        <v>156.41</v>
      </c>
      <c r="F2276" s="483">
        <v>1330.18</v>
      </c>
    </row>
    <row r="2277" spans="1:6" ht="30" customHeight="1">
      <c r="A2277" s="480">
        <v>101534</v>
      </c>
      <c r="B2277" s="481" t="s">
        <v>5435</v>
      </c>
      <c r="C2277" s="482" t="s">
        <v>709</v>
      </c>
      <c r="D2277" s="483">
        <v>1359.72</v>
      </c>
      <c r="E2277" s="483">
        <v>189.05</v>
      </c>
      <c r="F2277" s="483">
        <v>1548.77</v>
      </c>
    </row>
    <row r="2278" spans="1:6" ht="30" customHeight="1">
      <c r="A2278" s="480">
        <v>101535</v>
      </c>
      <c r="B2278" s="481" t="s">
        <v>5436</v>
      </c>
      <c r="C2278" s="482" t="s">
        <v>709</v>
      </c>
      <c r="D2278" s="483">
        <v>1488.93</v>
      </c>
      <c r="E2278" s="483">
        <v>142.47</v>
      </c>
      <c r="F2278" s="483">
        <v>1631.4</v>
      </c>
    </row>
    <row r="2279" spans="1:6" ht="30" customHeight="1">
      <c r="A2279" s="480">
        <v>101536</v>
      </c>
      <c r="B2279" s="481" t="s">
        <v>5437</v>
      </c>
      <c r="C2279" s="482" t="s">
        <v>709</v>
      </c>
      <c r="D2279" s="483">
        <v>1735.79</v>
      </c>
      <c r="E2279" s="483">
        <v>149.85</v>
      </c>
      <c r="F2279" s="483">
        <v>1885.64</v>
      </c>
    </row>
    <row r="2280" spans="1:6" ht="30" customHeight="1">
      <c r="A2280" s="480">
        <v>101529</v>
      </c>
      <c r="B2280" s="481" t="s">
        <v>5430</v>
      </c>
      <c r="C2280" s="482" t="s">
        <v>709</v>
      </c>
      <c r="D2280" s="483">
        <v>1052.05</v>
      </c>
      <c r="E2280" s="483">
        <v>165.82</v>
      </c>
      <c r="F2280" s="483">
        <v>1217.8699999999999</v>
      </c>
    </row>
    <row r="2281" spans="1:6" ht="30" customHeight="1">
      <c r="A2281" s="480">
        <v>101530</v>
      </c>
      <c r="B2281" s="481" t="s">
        <v>5431</v>
      </c>
      <c r="C2281" s="482" t="s">
        <v>709</v>
      </c>
      <c r="D2281" s="483">
        <v>1237.98</v>
      </c>
      <c r="E2281" s="483">
        <v>198.48</v>
      </c>
      <c r="F2281" s="483">
        <v>1436.46</v>
      </c>
    </row>
    <row r="2282" spans="1:6" ht="30" customHeight="1">
      <c r="A2282" s="475">
        <v>101531</v>
      </c>
      <c r="B2282" s="476" t="s">
        <v>5432</v>
      </c>
      <c r="C2282" s="477" t="s">
        <v>709</v>
      </c>
      <c r="D2282" s="478">
        <v>1367.2</v>
      </c>
      <c r="E2282" s="478">
        <v>151.88999999999999</v>
      </c>
      <c r="F2282" s="478">
        <v>1519.09</v>
      </c>
    </row>
    <row r="2283" spans="1:6" ht="30">
      <c r="A2283" s="475">
        <v>101532</v>
      </c>
      <c r="B2283" s="479" t="s">
        <v>5433</v>
      </c>
      <c r="C2283" s="477" t="s">
        <v>709</v>
      </c>
      <c r="D2283" s="478">
        <v>1614.07</v>
      </c>
      <c r="E2283" s="478">
        <v>159.26</v>
      </c>
      <c r="F2283" s="478">
        <v>1773.33</v>
      </c>
    </row>
    <row r="2284" spans="1:6" ht="30" customHeight="1">
      <c r="A2284" s="480"/>
      <c r="B2284" s="481" t="s">
        <v>12277</v>
      </c>
      <c r="C2284" s="482"/>
      <c r="D2284" s="483"/>
      <c r="E2284" s="483"/>
      <c r="F2284" s="483"/>
    </row>
    <row r="2285" spans="1:6" ht="30" customHeight="1">
      <c r="A2285" s="480"/>
      <c r="B2285" s="481" t="s">
        <v>12278</v>
      </c>
      <c r="C2285" s="482"/>
      <c r="D2285" s="483"/>
      <c r="E2285" s="483"/>
      <c r="F2285" s="483"/>
    </row>
    <row r="2286" spans="1:6" ht="30" customHeight="1">
      <c r="A2286" s="480">
        <v>91831</v>
      </c>
      <c r="B2286" s="481" t="s">
        <v>1511</v>
      </c>
      <c r="C2286" s="482" t="s">
        <v>727</v>
      </c>
      <c r="D2286" s="483">
        <v>5.48</v>
      </c>
      <c r="E2286" s="483">
        <v>3.22</v>
      </c>
      <c r="F2286" s="483">
        <v>8.6999999999999993</v>
      </c>
    </row>
    <row r="2287" spans="1:6" ht="30" customHeight="1">
      <c r="A2287" s="480">
        <v>91833</v>
      </c>
      <c r="B2287" s="481" t="s">
        <v>1512</v>
      </c>
      <c r="C2287" s="482" t="s">
        <v>727</v>
      </c>
      <c r="D2287" s="483">
        <v>6.22</v>
      </c>
      <c r="E2287" s="483">
        <v>3.22</v>
      </c>
      <c r="F2287" s="483">
        <v>9.44</v>
      </c>
    </row>
    <row r="2288" spans="1:6" ht="30" customHeight="1">
      <c r="A2288" s="475">
        <v>91842</v>
      </c>
      <c r="B2288" s="479" t="s">
        <v>1513</v>
      </c>
      <c r="C2288" s="477" t="s">
        <v>727</v>
      </c>
      <c r="D2288" s="478">
        <v>4.26</v>
      </c>
      <c r="E2288" s="478">
        <v>2.33</v>
      </c>
      <c r="F2288" s="478">
        <v>6.59</v>
      </c>
    </row>
    <row r="2289" spans="1:6" ht="30" customHeight="1">
      <c r="A2289" s="480">
        <v>91843</v>
      </c>
      <c r="B2289" s="481" t="s">
        <v>1514</v>
      </c>
      <c r="C2289" s="482" t="s">
        <v>727</v>
      </c>
      <c r="D2289" s="483">
        <v>5</v>
      </c>
      <c r="E2289" s="483">
        <v>2.33</v>
      </c>
      <c r="F2289" s="483">
        <v>7.33</v>
      </c>
    </row>
    <row r="2290" spans="1:6" ht="30" customHeight="1">
      <c r="A2290" s="480">
        <v>91852</v>
      </c>
      <c r="B2290" s="481" t="s">
        <v>1515</v>
      </c>
      <c r="C2290" s="482" t="s">
        <v>727</v>
      </c>
      <c r="D2290" s="483">
        <v>4.7300000000000004</v>
      </c>
      <c r="E2290" s="483">
        <v>4.1900000000000004</v>
      </c>
      <c r="F2290" s="483">
        <v>8.92</v>
      </c>
    </row>
    <row r="2291" spans="1:6" ht="30" customHeight="1">
      <c r="A2291" s="480">
        <v>91853</v>
      </c>
      <c r="B2291" s="481" t="s">
        <v>1516</v>
      </c>
      <c r="C2291" s="482" t="s">
        <v>727</v>
      </c>
      <c r="D2291" s="483">
        <v>5.41</v>
      </c>
      <c r="E2291" s="483">
        <v>4.1900000000000004</v>
      </c>
      <c r="F2291" s="483">
        <v>9.6</v>
      </c>
    </row>
    <row r="2292" spans="1:6" ht="30">
      <c r="A2292" s="480">
        <v>91834</v>
      </c>
      <c r="B2292" s="481" t="s">
        <v>1517</v>
      </c>
      <c r="C2292" s="482" t="s">
        <v>727</v>
      </c>
      <c r="D2292" s="483">
        <v>5.95</v>
      </c>
      <c r="E2292" s="483">
        <v>3.71</v>
      </c>
      <c r="F2292" s="483">
        <v>9.66</v>
      </c>
    </row>
    <row r="2293" spans="1:6" ht="30" customHeight="1">
      <c r="A2293" s="480">
        <v>91835</v>
      </c>
      <c r="B2293" s="481" t="s">
        <v>1518</v>
      </c>
      <c r="C2293" s="482" t="s">
        <v>727</v>
      </c>
      <c r="D2293" s="483">
        <v>7.83</v>
      </c>
      <c r="E2293" s="483">
        <v>3.7</v>
      </c>
      <c r="F2293" s="483">
        <v>11.53</v>
      </c>
    </row>
    <row r="2294" spans="1:6" ht="30" customHeight="1">
      <c r="A2294" s="480">
        <v>91844</v>
      </c>
      <c r="B2294" s="481" t="s">
        <v>1519</v>
      </c>
      <c r="C2294" s="482" t="s">
        <v>727</v>
      </c>
      <c r="D2294" s="483">
        <v>4.75</v>
      </c>
      <c r="E2294" s="483">
        <v>2.81</v>
      </c>
      <c r="F2294" s="483">
        <v>7.56</v>
      </c>
    </row>
    <row r="2295" spans="1:6" ht="30" customHeight="1">
      <c r="A2295" s="475">
        <v>91845</v>
      </c>
      <c r="B2295" s="479" t="s">
        <v>1520</v>
      </c>
      <c r="C2295" s="477" t="s">
        <v>727</v>
      </c>
      <c r="D2295" s="478">
        <v>6.62</v>
      </c>
      <c r="E2295" s="478">
        <v>2.81</v>
      </c>
      <c r="F2295" s="478">
        <v>9.43</v>
      </c>
    </row>
    <row r="2296" spans="1:6" ht="30" customHeight="1">
      <c r="A2296" s="480">
        <v>91855</v>
      </c>
      <c r="B2296" s="481" t="s">
        <v>1521</v>
      </c>
      <c r="C2296" s="482" t="s">
        <v>727</v>
      </c>
      <c r="D2296" s="483">
        <v>6.92</v>
      </c>
      <c r="E2296" s="483">
        <v>4.66</v>
      </c>
      <c r="F2296" s="483">
        <v>11.58</v>
      </c>
    </row>
    <row r="2297" spans="1:6" ht="30" customHeight="1">
      <c r="A2297" s="475">
        <v>91854</v>
      </c>
      <c r="B2297" s="476" t="s">
        <v>1522</v>
      </c>
      <c r="C2297" s="477" t="s">
        <v>727</v>
      </c>
      <c r="D2297" s="478">
        <v>5.19</v>
      </c>
      <c r="E2297" s="478">
        <v>4.66</v>
      </c>
      <c r="F2297" s="478">
        <v>9.85</v>
      </c>
    </row>
    <row r="2298" spans="1:6" ht="30" customHeight="1">
      <c r="A2298" s="475">
        <v>91836</v>
      </c>
      <c r="B2298" s="479" t="s">
        <v>1523</v>
      </c>
      <c r="C2298" s="477" t="s">
        <v>727</v>
      </c>
      <c r="D2298" s="478">
        <v>8.77</v>
      </c>
      <c r="E2298" s="478">
        <v>4.34</v>
      </c>
      <c r="F2298" s="478">
        <v>13.11</v>
      </c>
    </row>
    <row r="2299" spans="1:6" ht="30" customHeight="1">
      <c r="A2299" s="480">
        <v>91837</v>
      </c>
      <c r="B2299" s="481" t="s">
        <v>1524</v>
      </c>
      <c r="C2299" s="482" t="s">
        <v>727</v>
      </c>
      <c r="D2299" s="483">
        <v>13.12</v>
      </c>
      <c r="E2299" s="483">
        <v>4.33</v>
      </c>
      <c r="F2299" s="483">
        <v>17.45</v>
      </c>
    </row>
    <row r="2300" spans="1:6" ht="15" customHeight="1">
      <c r="A2300" s="475">
        <v>91846</v>
      </c>
      <c r="B2300" s="479" t="s">
        <v>1525</v>
      </c>
      <c r="C2300" s="477" t="s">
        <v>727</v>
      </c>
      <c r="D2300" s="478">
        <v>7.56</v>
      </c>
      <c r="E2300" s="478">
        <v>3.45</v>
      </c>
      <c r="F2300" s="478">
        <v>11.01</v>
      </c>
    </row>
    <row r="2301" spans="1:6" ht="30" customHeight="1">
      <c r="A2301" s="480">
        <v>91856</v>
      </c>
      <c r="B2301" s="481" t="s">
        <v>1526</v>
      </c>
      <c r="C2301" s="482" t="s">
        <v>727</v>
      </c>
      <c r="D2301" s="483">
        <v>7.78</v>
      </c>
      <c r="E2301" s="483">
        <v>5.32</v>
      </c>
      <c r="F2301" s="483">
        <v>13.1</v>
      </c>
    </row>
    <row r="2302" spans="1:6" ht="30" customHeight="1">
      <c r="A2302" s="475">
        <v>91847</v>
      </c>
      <c r="B2302" s="479" t="s">
        <v>1527</v>
      </c>
      <c r="C2302" s="477" t="s">
        <v>727</v>
      </c>
      <c r="D2302" s="478">
        <v>11.9</v>
      </c>
      <c r="E2302" s="478">
        <v>3.45</v>
      </c>
      <c r="F2302" s="478">
        <v>15.35</v>
      </c>
    </row>
    <row r="2303" spans="1:6" ht="30" customHeight="1">
      <c r="A2303" s="480">
        <v>91857</v>
      </c>
      <c r="B2303" s="481" t="s">
        <v>1528</v>
      </c>
      <c r="C2303" s="482" t="s">
        <v>727</v>
      </c>
      <c r="D2303" s="483">
        <v>11.81</v>
      </c>
      <c r="E2303" s="483">
        <v>5.31</v>
      </c>
      <c r="F2303" s="483">
        <v>17.12</v>
      </c>
    </row>
    <row r="2304" spans="1:6" ht="30" customHeight="1">
      <c r="A2304" s="475"/>
      <c r="B2304" s="479" t="s">
        <v>12279</v>
      </c>
      <c r="C2304" s="477"/>
      <c r="D2304" s="478"/>
      <c r="E2304" s="478"/>
      <c r="F2304" s="478"/>
    </row>
    <row r="2305" spans="1:6" ht="30" customHeight="1">
      <c r="A2305" s="475">
        <v>91862</v>
      </c>
      <c r="B2305" s="479" t="s">
        <v>1529</v>
      </c>
      <c r="C2305" s="477" t="s">
        <v>727</v>
      </c>
      <c r="D2305" s="478">
        <v>7.37</v>
      </c>
      <c r="E2305" s="478">
        <v>3.53</v>
      </c>
      <c r="F2305" s="478">
        <v>10.9</v>
      </c>
    </row>
    <row r="2306" spans="1:6" ht="30" customHeight="1">
      <c r="A2306" s="475">
        <v>91866</v>
      </c>
      <c r="B2306" s="479" t="s">
        <v>1530</v>
      </c>
      <c r="C2306" s="477" t="s">
        <v>727</v>
      </c>
      <c r="D2306" s="478">
        <v>6.19</v>
      </c>
      <c r="E2306" s="478">
        <v>2.75</v>
      </c>
      <c r="F2306" s="478">
        <v>8.94</v>
      </c>
    </row>
    <row r="2307" spans="1:6" ht="30" customHeight="1">
      <c r="A2307" s="480">
        <v>91870</v>
      </c>
      <c r="B2307" s="481" t="s">
        <v>1531</v>
      </c>
      <c r="C2307" s="482" t="s">
        <v>727</v>
      </c>
      <c r="D2307" s="483">
        <v>7.03</v>
      </c>
      <c r="E2307" s="483">
        <v>4.93</v>
      </c>
      <c r="F2307" s="483">
        <v>11.96</v>
      </c>
    </row>
    <row r="2308" spans="1:6" ht="30">
      <c r="A2308" s="475">
        <v>91863</v>
      </c>
      <c r="B2308" s="479" t="s">
        <v>1532</v>
      </c>
      <c r="C2308" s="477" t="s">
        <v>727</v>
      </c>
      <c r="D2308" s="478">
        <v>8.82</v>
      </c>
      <c r="E2308" s="478">
        <v>4.09</v>
      </c>
      <c r="F2308" s="478">
        <v>12.91</v>
      </c>
    </row>
    <row r="2309" spans="1:6" ht="30">
      <c r="A2309" s="480">
        <v>91867</v>
      </c>
      <c r="B2309" s="481" t="s">
        <v>1533</v>
      </c>
      <c r="C2309" s="482" t="s">
        <v>727</v>
      </c>
      <c r="D2309" s="483">
        <v>7.64</v>
      </c>
      <c r="E2309" s="483">
        <v>3.3</v>
      </c>
      <c r="F2309" s="483">
        <v>10.94</v>
      </c>
    </row>
    <row r="2310" spans="1:6" ht="30">
      <c r="A2310" s="475">
        <v>91871</v>
      </c>
      <c r="B2310" s="479" t="s">
        <v>1534</v>
      </c>
      <c r="C2310" s="477" t="s">
        <v>727</v>
      </c>
      <c r="D2310" s="478">
        <v>8.51</v>
      </c>
      <c r="E2310" s="478">
        <v>5.5</v>
      </c>
      <c r="F2310" s="478">
        <v>14.01</v>
      </c>
    </row>
    <row r="2311" spans="1:6" ht="30">
      <c r="A2311" s="480">
        <v>91864</v>
      </c>
      <c r="B2311" s="481" t="s">
        <v>1535</v>
      </c>
      <c r="C2311" s="482" t="s">
        <v>727</v>
      </c>
      <c r="D2311" s="483">
        <v>12.67</v>
      </c>
      <c r="E2311" s="483">
        <v>4.8600000000000003</v>
      </c>
      <c r="F2311" s="483">
        <v>17.53</v>
      </c>
    </row>
    <row r="2312" spans="1:6" ht="30" customHeight="1">
      <c r="A2312" s="480">
        <v>91868</v>
      </c>
      <c r="B2312" s="481" t="s">
        <v>1536</v>
      </c>
      <c r="C2312" s="482" t="s">
        <v>727</v>
      </c>
      <c r="D2312" s="483">
        <v>11.5</v>
      </c>
      <c r="E2312" s="483">
        <v>4.07</v>
      </c>
      <c r="F2312" s="483">
        <v>15.57</v>
      </c>
    </row>
    <row r="2313" spans="1:6" ht="30" customHeight="1">
      <c r="A2313" s="480">
        <v>91872</v>
      </c>
      <c r="B2313" s="481" t="s">
        <v>1537</v>
      </c>
      <c r="C2313" s="482" t="s">
        <v>727</v>
      </c>
      <c r="D2313" s="483">
        <v>12.34</v>
      </c>
      <c r="E2313" s="483">
        <v>6.28</v>
      </c>
      <c r="F2313" s="483">
        <v>18.62</v>
      </c>
    </row>
    <row r="2314" spans="1:6" ht="30" customHeight="1">
      <c r="A2314" s="475">
        <v>91865</v>
      </c>
      <c r="B2314" s="479" t="s">
        <v>1538</v>
      </c>
      <c r="C2314" s="477" t="s">
        <v>727</v>
      </c>
      <c r="D2314" s="478">
        <v>16.27</v>
      </c>
      <c r="E2314" s="478">
        <v>5.77</v>
      </c>
      <c r="F2314" s="478">
        <v>22.04</v>
      </c>
    </row>
    <row r="2315" spans="1:6" ht="30" customHeight="1">
      <c r="A2315" s="475">
        <v>91869</v>
      </c>
      <c r="B2315" s="479" t="s">
        <v>1539</v>
      </c>
      <c r="C2315" s="477" t="s">
        <v>727</v>
      </c>
      <c r="D2315" s="478">
        <v>15.12</v>
      </c>
      <c r="E2315" s="478">
        <v>4.9800000000000004</v>
      </c>
      <c r="F2315" s="478">
        <v>20.100000000000001</v>
      </c>
    </row>
    <row r="2316" spans="1:6" ht="30" customHeight="1">
      <c r="A2316" s="480">
        <v>91873</v>
      </c>
      <c r="B2316" s="481" t="s">
        <v>1540</v>
      </c>
      <c r="C2316" s="482" t="s">
        <v>727</v>
      </c>
      <c r="D2316" s="483">
        <v>15.95</v>
      </c>
      <c r="E2316" s="483">
        <v>7.15</v>
      </c>
      <c r="F2316" s="483">
        <v>23.1</v>
      </c>
    </row>
    <row r="2317" spans="1:6" ht="30" customHeight="1">
      <c r="A2317" s="480">
        <v>93008</v>
      </c>
      <c r="B2317" s="481" t="s">
        <v>12280</v>
      </c>
      <c r="C2317" s="482" t="s">
        <v>727</v>
      </c>
      <c r="D2317" s="483">
        <v>16.96</v>
      </c>
      <c r="E2317" s="483">
        <v>3.63</v>
      </c>
      <c r="F2317" s="483">
        <v>20.59</v>
      </c>
    </row>
    <row r="2318" spans="1:6" ht="30" customHeight="1">
      <c r="A2318" s="480">
        <v>93009</v>
      </c>
      <c r="B2318" s="481" t="s">
        <v>12281</v>
      </c>
      <c r="C2318" s="482" t="s">
        <v>727</v>
      </c>
      <c r="D2318" s="483">
        <v>27</v>
      </c>
      <c r="E2318" s="483">
        <v>4.17</v>
      </c>
      <c r="F2318" s="483">
        <v>31.17</v>
      </c>
    </row>
    <row r="2319" spans="1:6" ht="30" customHeight="1">
      <c r="A2319" s="480">
        <v>93010</v>
      </c>
      <c r="B2319" s="481" t="s">
        <v>12282</v>
      </c>
      <c r="C2319" s="482" t="s">
        <v>727</v>
      </c>
      <c r="D2319" s="483">
        <v>38.94</v>
      </c>
      <c r="E2319" s="483">
        <v>4.9800000000000004</v>
      </c>
      <c r="F2319" s="483">
        <v>43.92</v>
      </c>
    </row>
    <row r="2320" spans="1:6" ht="30" customHeight="1">
      <c r="A2320" s="480">
        <v>93011</v>
      </c>
      <c r="B2320" s="481" t="s">
        <v>12283</v>
      </c>
      <c r="C2320" s="482" t="s">
        <v>727</v>
      </c>
      <c r="D2320" s="483">
        <v>48.55</v>
      </c>
      <c r="E2320" s="483">
        <v>5.51</v>
      </c>
      <c r="F2320" s="483">
        <v>54.06</v>
      </c>
    </row>
    <row r="2321" spans="1:6" ht="30" customHeight="1">
      <c r="A2321" s="480">
        <v>93012</v>
      </c>
      <c r="B2321" s="481" t="s">
        <v>12284</v>
      </c>
      <c r="C2321" s="482" t="s">
        <v>727</v>
      </c>
      <c r="D2321" s="483">
        <v>75.73</v>
      </c>
      <c r="E2321" s="483">
        <v>6.88</v>
      </c>
      <c r="F2321" s="483">
        <v>82.61</v>
      </c>
    </row>
    <row r="2322" spans="1:6" ht="30" customHeight="1">
      <c r="A2322" s="475">
        <v>95726</v>
      </c>
      <c r="B2322" s="476" t="s">
        <v>13187</v>
      </c>
      <c r="C2322" s="477" t="s">
        <v>727</v>
      </c>
      <c r="D2322" s="478">
        <v>4.8899999999999997</v>
      </c>
      <c r="E2322" s="478">
        <v>2.4300000000000002</v>
      </c>
      <c r="F2322" s="478">
        <v>7.32</v>
      </c>
    </row>
    <row r="2323" spans="1:6" ht="30" customHeight="1">
      <c r="A2323" s="480">
        <v>95729</v>
      </c>
      <c r="B2323" s="481" t="s">
        <v>13188</v>
      </c>
      <c r="C2323" s="482" t="s">
        <v>727</v>
      </c>
      <c r="D2323" s="483">
        <v>5.45</v>
      </c>
      <c r="E2323" s="483">
        <v>3.82</v>
      </c>
      <c r="F2323" s="483">
        <v>9.27</v>
      </c>
    </row>
    <row r="2324" spans="1:6" ht="30" customHeight="1">
      <c r="A2324" s="480">
        <v>95727</v>
      </c>
      <c r="B2324" s="481" t="s">
        <v>13189</v>
      </c>
      <c r="C2324" s="482" t="s">
        <v>727</v>
      </c>
      <c r="D2324" s="483">
        <v>5.78</v>
      </c>
      <c r="E2324" s="483">
        <v>2.69</v>
      </c>
      <c r="F2324" s="483">
        <v>8.4700000000000006</v>
      </c>
    </row>
    <row r="2325" spans="1:6" ht="30" customHeight="1">
      <c r="A2325" s="480">
        <v>95730</v>
      </c>
      <c r="B2325" s="481" t="s">
        <v>13190</v>
      </c>
      <c r="C2325" s="482" t="s">
        <v>727</v>
      </c>
      <c r="D2325" s="483">
        <v>6.34</v>
      </c>
      <c r="E2325" s="483">
        <v>4.07</v>
      </c>
      <c r="F2325" s="483">
        <v>10.41</v>
      </c>
    </row>
    <row r="2326" spans="1:6" ht="30" customHeight="1">
      <c r="A2326" s="480">
        <v>95728</v>
      </c>
      <c r="B2326" s="481" t="s">
        <v>13191</v>
      </c>
      <c r="C2326" s="482" t="s">
        <v>727</v>
      </c>
      <c r="D2326" s="483">
        <v>7.98</v>
      </c>
      <c r="E2326" s="483">
        <v>3.05</v>
      </c>
      <c r="F2326" s="483">
        <v>11.03</v>
      </c>
    </row>
    <row r="2327" spans="1:6" ht="30" customHeight="1">
      <c r="A2327" s="480">
        <v>95731</v>
      </c>
      <c r="B2327" s="481" t="s">
        <v>13192</v>
      </c>
      <c r="C2327" s="482" t="s">
        <v>727</v>
      </c>
      <c r="D2327" s="483">
        <v>8.5399999999999991</v>
      </c>
      <c r="E2327" s="483">
        <v>4.43</v>
      </c>
      <c r="F2327" s="483">
        <v>12.97</v>
      </c>
    </row>
    <row r="2328" spans="1:6" ht="30" customHeight="1">
      <c r="A2328" s="475"/>
      <c r="B2328" s="476" t="s">
        <v>12285</v>
      </c>
      <c r="C2328" s="477"/>
      <c r="D2328" s="478"/>
      <c r="E2328" s="478"/>
      <c r="F2328" s="478"/>
    </row>
    <row r="2329" spans="1:6" ht="30" customHeight="1">
      <c r="A2329" s="475">
        <v>95745</v>
      </c>
      <c r="B2329" s="479" t="s">
        <v>13193</v>
      </c>
      <c r="C2329" s="477" t="s">
        <v>727</v>
      </c>
      <c r="D2329" s="478">
        <v>17.04</v>
      </c>
      <c r="E2329" s="478">
        <v>5.22</v>
      </c>
      <c r="F2329" s="478">
        <v>22.26</v>
      </c>
    </row>
    <row r="2330" spans="1:6" ht="30" customHeight="1">
      <c r="A2330" s="480">
        <v>95749</v>
      </c>
      <c r="B2330" s="481" t="s">
        <v>13194</v>
      </c>
      <c r="C2330" s="482" t="s">
        <v>727</v>
      </c>
      <c r="D2330" s="483">
        <v>18.86</v>
      </c>
      <c r="E2330" s="483">
        <v>9.7100000000000009</v>
      </c>
      <c r="F2330" s="483">
        <v>28.57</v>
      </c>
    </row>
    <row r="2331" spans="1:6" ht="30" customHeight="1">
      <c r="A2331" s="480">
        <v>95746</v>
      </c>
      <c r="B2331" s="481" t="s">
        <v>13195</v>
      </c>
      <c r="C2331" s="482" t="s">
        <v>727</v>
      </c>
      <c r="D2331" s="483">
        <v>21.46</v>
      </c>
      <c r="E2331" s="483">
        <v>6.25</v>
      </c>
      <c r="F2331" s="483">
        <v>27.71</v>
      </c>
    </row>
    <row r="2332" spans="1:6" ht="30" customHeight="1">
      <c r="A2332" s="480">
        <v>95750</v>
      </c>
      <c r="B2332" s="481" t="s">
        <v>13196</v>
      </c>
      <c r="C2332" s="482" t="s">
        <v>727</v>
      </c>
      <c r="D2332" s="483">
        <v>23.25</v>
      </c>
      <c r="E2332" s="483">
        <v>10.63</v>
      </c>
      <c r="F2332" s="483">
        <v>33.880000000000003</v>
      </c>
    </row>
    <row r="2333" spans="1:6" ht="30" customHeight="1">
      <c r="A2333" s="475">
        <v>95747</v>
      </c>
      <c r="B2333" s="479" t="s">
        <v>13197</v>
      </c>
      <c r="C2333" s="477" t="s">
        <v>727</v>
      </c>
      <c r="D2333" s="478">
        <v>38.54</v>
      </c>
      <c r="E2333" s="478">
        <v>7.68</v>
      </c>
      <c r="F2333" s="478">
        <v>46.22</v>
      </c>
    </row>
    <row r="2334" spans="1:6" ht="30" customHeight="1">
      <c r="A2334" s="480">
        <v>95751</v>
      </c>
      <c r="B2334" s="481" t="s">
        <v>13198</v>
      </c>
      <c r="C2334" s="482" t="s">
        <v>727</v>
      </c>
      <c r="D2334" s="483">
        <v>40.299999999999997</v>
      </c>
      <c r="E2334" s="483">
        <v>11.9</v>
      </c>
      <c r="F2334" s="483">
        <v>52.2</v>
      </c>
    </row>
    <row r="2335" spans="1:6" ht="30" customHeight="1">
      <c r="A2335" s="480">
        <v>95748</v>
      </c>
      <c r="B2335" s="481" t="s">
        <v>1541</v>
      </c>
      <c r="C2335" s="482" t="s">
        <v>727</v>
      </c>
      <c r="D2335" s="483">
        <v>40.47</v>
      </c>
      <c r="E2335" s="483">
        <v>9.32</v>
      </c>
      <c r="F2335" s="483">
        <v>49.79</v>
      </c>
    </row>
    <row r="2336" spans="1:6" ht="30" customHeight="1">
      <c r="A2336" s="480">
        <v>95752</v>
      </c>
      <c r="B2336" s="481" t="s">
        <v>1542</v>
      </c>
      <c r="C2336" s="482" t="s">
        <v>727</v>
      </c>
      <c r="D2336" s="483">
        <v>42.13</v>
      </c>
      <c r="E2336" s="483">
        <v>13.42</v>
      </c>
      <c r="F2336" s="483">
        <v>55.55</v>
      </c>
    </row>
    <row r="2337" spans="1:6" ht="30" customHeight="1">
      <c r="A2337" s="480"/>
      <c r="B2337" s="481" t="s">
        <v>12286</v>
      </c>
      <c r="C2337" s="482"/>
      <c r="D2337" s="483"/>
      <c r="E2337" s="483"/>
      <c r="F2337" s="483"/>
    </row>
    <row r="2338" spans="1:6" ht="30" customHeight="1">
      <c r="A2338" s="475">
        <v>91839</v>
      </c>
      <c r="B2338" s="479" t="s">
        <v>1543</v>
      </c>
      <c r="C2338" s="477" t="s">
        <v>727</v>
      </c>
      <c r="D2338" s="478">
        <v>5.17</v>
      </c>
      <c r="E2338" s="478">
        <v>4.3600000000000003</v>
      </c>
      <c r="F2338" s="478">
        <v>9.5299999999999994</v>
      </c>
    </row>
    <row r="2339" spans="1:6" ht="45" customHeight="1">
      <c r="A2339" s="480">
        <v>91849</v>
      </c>
      <c r="B2339" s="481" t="s">
        <v>1544</v>
      </c>
      <c r="C2339" s="482" t="s">
        <v>727</v>
      </c>
      <c r="D2339" s="483">
        <v>3.97</v>
      </c>
      <c r="E2339" s="483">
        <v>3.46</v>
      </c>
      <c r="F2339" s="483">
        <v>7.43</v>
      </c>
    </row>
    <row r="2340" spans="1:6" ht="30">
      <c r="A2340" s="480">
        <v>91859</v>
      </c>
      <c r="B2340" s="481" t="s">
        <v>1545</v>
      </c>
      <c r="C2340" s="482" t="s">
        <v>727</v>
      </c>
      <c r="D2340" s="483">
        <v>4.45</v>
      </c>
      <c r="E2340" s="483">
        <v>5.34</v>
      </c>
      <c r="F2340" s="483">
        <v>9.7899999999999991</v>
      </c>
    </row>
    <row r="2341" spans="1:6" ht="30" customHeight="1">
      <c r="A2341" s="480">
        <v>91841</v>
      </c>
      <c r="B2341" s="481" t="s">
        <v>1546</v>
      </c>
      <c r="C2341" s="482" t="s">
        <v>727</v>
      </c>
      <c r="D2341" s="483">
        <v>6.19</v>
      </c>
      <c r="E2341" s="483">
        <v>5.0999999999999996</v>
      </c>
      <c r="F2341" s="483">
        <v>11.29</v>
      </c>
    </row>
    <row r="2342" spans="1:6" ht="30" customHeight="1">
      <c r="A2342" s="480">
        <v>91861</v>
      </c>
      <c r="B2342" s="481" t="s">
        <v>1547</v>
      </c>
      <c r="C2342" s="482" t="s">
        <v>727</v>
      </c>
      <c r="D2342" s="483">
        <v>5.43</v>
      </c>
      <c r="E2342" s="483">
        <v>6.11</v>
      </c>
      <c r="F2342" s="483">
        <v>11.54</v>
      </c>
    </row>
    <row r="2343" spans="1:6" ht="30" customHeight="1">
      <c r="A2343" s="480">
        <v>91851</v>
      </c>
      <c r="B2343" s="481" t="s">
        <v>1548</v>
      </c>
      <c r="C2343" s="482" t="s">
        <v>727</v>
      </c>
      <c r="D2343" s="483">
        <v>4.99</v>
      </c>
      <c r="E2343" s="483">
        <v>4.26</v>
      </c>
      <c r="F2343" s="483">
        <v>9.25</v>
      </c>
    </row>
    <row r="2344" spans="1:6" ht="30" customHeight="1">
      <c r="A2344" s="480">
        <v>91860</v>
      </c>
      <c r="B2344" s="481" t="s">
        <v>1549</v>
      </c>
      <c r="C2344" s="482" t="s">
        <v>727</v>
      </c>
      <c r="D2344" s="483">
        <v>5.97</v>
      </c>
      <c r="E2344" s="483">
        <v>6.11</v>
      </c>
      <c r="F2344" s="483">
        <v>12.08</v>
      </c>
    </row>
    <row r="2345" spans="1:6" ht="30" customHeight="1">
      <c r="A2345" s="480">
        <v>91840</v>
      </c>
      <c r="B2345" s="481" t="s">
        <v>1550</v>
      </c>
      <c r="C2345" s="482" t="s">
        <v>727</v>
      </c>
      <c r="D2345" s="483">
        <v>6.77</v>
      </c>
      <c r="E2345" s="483">
        <v>5.0999999999999996</v>
      </c>
      <c r="F2345" s="483">
        <v>11.87</v>
      </c>
    </row>
    <row r="2346" spans="1:6" ht="30" customHeight="1">
      <c r="A2346" s="480">
        <v>91850</v>
      </c>
      <c r="B2346" s="481" t="s">
        <v>1551</v>
      </c>
      <c r="C2346" s="482" t="s">
        <v>727</v>
      </c>
      <c r="D2346" s="483">
        <v>5.57</v>
      </c>
      <c r="E2346" s="483">
        <v>4.26</v>
      </c>
      <c r="F2346" s="483">
        <v>9.83</v>
      </c>
    </row>
    <row r="2347" spans="1:6" ht="30" customHeight="1">
      <c r="A2347" s="480">
        <v>97667</v>
      </c>
      <c r="B2347" s="481" t="s">
        <v>12287</v>
      </c>
      <c r="C2347" s="482" t="s">
        <v>727</v>
      </c>
      <c r="D2347" s="483">
        <v>5.24</v>
      </c>
      <c r="E2347" s="483">
        <v>2.17</v>
      </c>
      <c r="F2347" s="483">
        <v>7.41</v>
      </c>
    </row>
    <row r="2348" spans="1:6" ht="30" customHeight="1">
      <c r="A2348" s="480">
        <v>97668</v>
      </c>
      <c r="B2348" s="481" t="s">
        <v>12288</v>
      </c>
      <c r="C2348" s="482" t="s">
        <v>727</v>
      </c>
      <c r="D2348" s="483">
        <v>7.5</v>
      </c>
      <c r="E2348" s="483">
        <v>3.06</v>
      </c>
      <c r="F2348" s="483">
        <v>10.56</v>
      </c>
    </row>
    <row r="2349" spans="1:6" ht="30" customHeight="1">
      <c r="A2349" s="480">
        <v>97669</v>
      </c>
      <c r="B2349" s="481" t="s">
        <v>12289</v>
      </c>
      <c r="C2349" s="482" t="s">
        <v>727</v>
      </c>
      <c r="D2349" s="483">
        <v>10.76</v>
      </c>
      <c r="E2349" s="483">
        <v>4.8899999999999997</v>
      </c>
      <c r="F2349" s="483">
        <v>15.65</v>
      </c>
    </row>
    <row r="2350" spans="1:6" ht="30" customHeight="1">
      <c r="A2350" s="480">
        <v>97670</v>
      </c>
      <c r="B2350" s="481" t="s">
        <v>12290</v>
      </c>
      <c r="C2350" s="482" t="s">
        <v>727</v>
      </c>
      <c r="D2350" s="483">
        <v>14.51</v>
      </c>
      <c r="E2350" s="483">
        <v>5.56</v>
      </c>
      <c r="F2350" s="483">
        <v>20.07</v>
      </c>
    </row>
    <row r="2351" spans="1:6" ht="30" customHeight="1">
      <c r="A2351" s="480"/>
      <c r="B2351" s="481" t="s">
        <v>12291</v>
      </c>
      <c r="C2351" s="482"/>
      <c r="D2351" s="483"/>
      <c r="E2351" s="483"/>
      <c r="F2351" s="483"/>
    </row>
    <row r="2352" spans="1:6" ht="30" customHeight="1">
      <c r="A2352" s="480">
        <v>95732</v>
      </c>
      <c r="B2352" s="481" t="s">
        <v>13199</v>
      </c>
      <c r="C2352" s="482" t="s">
        <v>709</v>
      </c>
      <c r="D2352" s="483">
        <v>2.71</v>
      </c>
      <c r="E2352" s="483">
        <v>1.98</v>
      </c>
      <c r="F2352" s="483">
        <v>4.6900000000000004</v>
      </c>
    </row>
    <row r="2353" spans="1:6" ht="30">
      <c r="A2353" s="480">
        <v>95733</v>
      </c>
      <c r="B2353" s="481" t="s">
        <v>13200</v>
      </c>
      <c r="C2353" s="482" t="s">
        <v>709</v>
      </c>
      <c r="D2353" s="483">
        <v>3.67</v>
      </c>
      <c r="E2353" s="483">
        <v>2.52</v>
      </c>
      <c r="F2353" s="483">
        <v>6.19</v>
      </c>
    </row>
    <row r="2354" spans="1:6" ht="30" customHeight="1">
      <c r="A2354" s="480">
        <v>95734</v>
      </c>
      <c r="B2354" s="481" t="s">
        <v>13201</v>
      </c>
      <c r="C2354" s="482" t="s">
        <v>709</v>
      </c>
      <c r="D2354" s="483">
        <v>4.97</v>
      </c>
      <c r="E2354" s="483">
        <v>3.3</v>
      </c>
      <c r="F2354" s="483">
        <v>8.27</v>
      </c>
    </row>
    <row r="2355" spans="1:6" ht="30" customHeight="1">
      <c r="A2355" s="480">
        <v>95735</v>
      </c>
      <c r="B2355" s="481" t="s">
        <v>13202</v>
      </c>
      <c r="C2355" s="482" t="s">
        <v>709</v>
      </c>
      <c r="D2355" s="483">
        <v>3.28</v>
      </c>
      <c r="E2355" s="483">
        <v>3.43</v>
      </c>
      <c r="F2355" s="483">
        <v>6.71</v>
      </c>
    </row>
    <row r="2356" spans="1:6" ht="15" customHeight="1">
      <c r="A2356" s="480">
        <v>95736</v>
      </c>
      <c r="B2356" s="481" t="s">
        <v>13203</v>
      </c>
      <c r="C2356" s="482" t="s">
        <v>709</v>
      </c>
      <c r="D2356" s="483">
        <v>4.1900000000000004</v>
      </c>
      <c r="E2356" s="483">
        <v>3.79</v>
      </c>
      <c r="F2356" s="483">
        <v>7.98</v>
      </c>
    </row>
    <row r="2357" spans="1:6" ht="30">
      <c r="A2357" s="480">
        <v>95738</v>
      </c>
      <c r="B2357" s="481" t="s">
        <v>13204</v>
      </c>
      <c r="C2357" s="482" t="s">
        <v>709</v>
      </c>
      <c r="D2357" s="483">
        <v>5.38</v>
      </c>
      <c r="E2357" s="483">
        <v>4.34</v>
      </c>
      <c r="F2357" s="483">
        <v>9.7200000000000006</v>
      </c>
    </row>
    <row r="2358" spans="1:6" ht="30" customHeight="1">
      <c r="A2358" s="480">
        <v>91874</v>
      </c>
      <c r="B2358" s="481" t="s">
        <v>1552</v>
      </c>
      <c r="C2358" s="482" t="s">
        <v>709</v>
      </c>
      <c r="D2358" s="483">
        <v>2.2999999999999998</v>
      </c>
      <c r="E2358" s="483">
        <v>2.72</v>
      </c>
      <c r="F2358" s="483">
        <v>5.0199999999999996</v>
      </c>
    </row>
    <row r="2359" spans="1:6" ht="30" customHeight="1">
      <c r="A2359" s="480">
        <v>91878</v>
      </c>
      <c r="B2359" s="481" t="s">
        <v>1553</v>
      </c>
      <c r="C2359" s="482" t="s">
        <v>709</v>
      </c>
      <c r="D2359" s="483">
        <v>2.68</v>
      </c>
      <c r="E2359" s="483">
        <v>3.66</v>
      </c>
      <c r="F2359" s="483">
        <v>6.34</v>
      </c>
    </row>
    <row r="2360" spans="1:6" ht="30">
      <c r="A2360" s="480">
        <v>91882</v>
      </c>
      <c r="B2360" s="481" t="s">
        <v>1554</v>
      </c>
      <c r="C2360" s="482" t="s">
        <v>709</v>
      </c>
      <c r="D2360" s="483">
        <v>3.1</v>
      </c>
      <c r="E2360" s="483">
        <v>4.66</v>
      </c>
      <c r="F2360" s="483">
        <v>7.76</v>
      </c>
    </row>
    <row r="2361" spans="1:6" ht="30">
      <c r="A2361" s="480">
        <v>91875</v>
      </c>
      <c r="B2361" s="481" t="s">
        <v>1555</v>
      </c>
      <c r="C2361" s="482" t="s">
        <v>709</v>
      </c>
      <c r="D2361" s="483">
        <v>3.21</v>
      </c>
      <c r="E2361" s="483">
        <v>3.48</v>
      </c>
      <c r="F2361" s="483">
        <v>6.69</v>
      </c>
    </row>
    <row r="2362" spans="1:6" ht="15" customHeight="1">
      <c r="A2362" s="480">
        <v>91879</v>
      </c>
      <c r="B2362" s="481" t="s">
        <v>1556</v>
      </c>
      <c r="C2362" s="482" t="s">
        <v>709</v>
      </c>
      <c r="D2362" s="483">
        <v>3.56</v>
      </c>
      <c r="E2362" s="483">
        <v>4.41</v>
      </c>
      <c r="F2362" s="483">
        <v>7.97</v>
      </c>
    </row>
    <row r="2363" spans="1:6" ht="30" customHeight="1">
      <c r="A2363" s="480">
        <v>91884</v>
      </c>
      <c r="B2363" s="481" t="s">
        <v>1557</v>
      </c>
      <c r="C2363" s="482" t="s">
        <v>709</v>
      </c>
      <c r="D2363" s="483">
        <v>3.9</v>
      </c>
      <c r="E2363" s="483">
        <v>5.17</v>
      </c>
      <c r="F2363" s="483">
        <v>9.07</v>
      </c>
    </row>
    <row r="2364" spans="1:6" ht="30" customHeight="1">
      <c r="A2364" s="480">
        <v>91876</v>
      </c>
      <c r="B2364" s="481" t="s">
        <v>1558</v>
      </c>
      <c r="C2364" s="482" t="s">
        <v>709</v>
      </c>
      <c r="D2364" s="483">
        <v>4.34</v>
      </c>
      <c r="E2364" s="483">
        <v>4.53</v>
      </c>
      <c r="F2364" s="483">
        <v>8.8699999999999992</v>
      </c>
    </row>
    <row r="2365" spans="1:6" ht="30" customHeight="1">
      <c r="A2365" s="480">
        <v>91880</v>
      </c>
      <c r="B2365" s="481" t="s">
        <v>1559</v>
      </c>
      <c r="C2365" s="482" t="s">
        <v>709</v>
      </c>
      <c r="D2365" s="483">
        <v>4.74</v>
      </c>
      <c r="E2365" s="483">
        <v>5.46</v>
      </c>
      <c r="F2365" s="483">
        <v>10.199999999999999</v>
      </c>
    </row>
    <row r="2366" spans="1:6" ht="30" customHeight="1">
      <c r="A2366" s="480">
        <v>91885</v>
      </c>
      <c r="B2366" s="481" t="s">
        <v>1560</v>
      </c>
      <c r="C2366" s="482" t="s">
        <v>709</v>
      </c>
      <c r="D2366" s="483">
        <v>4.93</v>
      </c>
      <c r="E2366" s="483">
        <v>5.91</v>
      </c>
      <c r="F2366" s="483">
        <v>10.84</v>
      </c>
    </row>
    <row r="2367" spans="1:6" ht="30" customHeight="1">
      <c r="A2367" s="475">
        <v>91877</v>
      </c>
      <c r="B2367" s="479" t="s">
        <v>1561</v>
      </c>
      <c r="C2367" s="477" t="s">
        <v>709</v>
      </c>
      <c r="D2367" s="478">
        <v>6.26</v>
      </c>
      <c r="E2367" s="478">
        <v>5.7</v>
      </c>
      <c r="F2367" s="478">
        <v>11.96</v>
      </c>
    </row>
    <row r="2368" spans="1:6" ht="30" customHeight="1">
      <c r="A2368" s="475">
        <v>91881</v>
      </c>
      <c r="B2368" s="479" t="s">
        <v>1562</v>
      </c>
      <c r="C2368" s="477" t="s">
        <v>709</v>
      </c>
      <c r="D2368" s="478">
        <v>6.62</v>
      </c>
      <c r="E2368" s="478">
        <v>6.67</v>
      </c>
      <c r="F2368" s="478">
        <v>13.29</v>
      </c>
    </row>
    <row r="2369" spans="1:6" ht="30" customHeight="1">
      <c r="A2369" s="475">
        <v>91886</v>
      </c>
      <c r="B2369" s="476" t="s">
        <v>1563</v>
      </c>
      <c r="C2369" s="477" t="s">
        <v>709</v>
      </c>
      <c r="D2369" s="478">
        <v>6.67</v>
      </c>
      <c r="E2369" s="478">
        <v>6.75</v>
      </c>
      <c r="F2369" s="478">
        <v>13.42</v>
      </c>
    </row>
    <row r="2370" spans="1:6" ht="30" customHeight="1">
      <c r="A2370" s="475">
        <v>93013</v>
      </c>
      <c r="B2370" s="479" t="s">
        <v>12292</v>
      </c>
      <c r="C2370" s="477" t="s">
        <v>709</v>
      </c>
      <c r="D2370" s="478">
        <v>8.3800000000000008</v>
      </c>
      <c r="E2370" s="478">
        <v>7.27</v>
      </c>
      <c r="F2370" s="478">
        <v>15.65</v>
      </c>
    </row>
    <row r="2371" spans="1:6" ht="30" customHeight="1">
      <c r="A2371" s="475">
        <v>93014</v>
      </c>
      <c r="B2371" s="479" t="s">
        <v>12293</v>
      </c>
      <c r="C2371" s="477" t="s">
        <v>709</v>
      </c>
      <c r="D2371" s="478">
        <v>11.24</v>
      </c>
      <c r="E2371" s="478">
        <v>8.36</v>
      </c>
      <c r="F2371" s="478">
        <v>19.600000000000001</v>
      </c>
    </row>
    <row r="2372" spans="1:6" ht="30" customHeight="1">
      <c r="A2372" s="480">
        <v>93015</v>
      </c>
      <c r="B2372" s="481" t="s">
        <v>12294</v>
      </c>
      <c r="C2372" s="482" t="s">
        <v>709</v>
      </c>
      <c r="D2372" s="483">
        <v>21.49</v>
      </c>
      <c r="E2372" s="483">
        <v>9.99</v>
      </c>
      <c r="F2372" s="483">
        <v>31.48</v>
      </c>
    </row>
    <row r="2373" spans="1:6" ht="30" customHeight="1">
      <c r="A2373" s="475">
        <v>93016</v>
      </c>
      <c r="B2373" s="479" t="s">
        <v>12295</v>
      </c>
      <c r="C2373" s="477" t="s">
        <v>709</v>
      </c>
      <c r="D2373" s="478">
        <v>27.92</v>
      </c>
      <c r="E2373" s="478">
        <v>11.06</v>
      </c>
      <c r="F2373" s="478">
        <v>38.979999999999997</v>
      </c>
    </row>
    <row r="2374" spans="1:6" ht="30" customHeight="1">
      <c r="A2374" s="480">
        <v>93017</v>
      </c>
      <c r="B2374" s="481" t="s">
        <v>12296</v>
      </c>
      <c r="C2374" s="482" t="s">
        <v>709</v>
      </c>
      <c r="D2374" s="483">
        <v>46.74</v>
      </c>
      <c r="E2374" s="483">
        <v>13.78</v>
      </c>
      <c r="F2374" s="483">
        <v>60.52</v>
      </c>
    </row>
    <row r="2375" spans="1:6" ht="30" customHeight="1">
      <c r="A2375" s="480">
        <v>91887</v>
      </c>
      <c r="B2375" s="481" t="s">
        <v>1564</v>
      </c>
      <c r="C2375" s="482" t="s">
        <v>709</v>
      </c>
      <c r="D2375" s="483">
        <v>5.79</v>
      </c>
      <c r="E2375" s="483">
        <v>4.04</v>
      </c>
      <c r="F2375" s="483">
        <v>9.83</v>
      </c>
    </row>
    <row r="2376" spans="1:6" ht="30" customHeight="1">
      <c r="A2376" s="480">
        <v>91899</v>
      </c>
      <c r="B2376" s="481" t="s">
        <v>1565</v>
      </c>
      <c r="C2376" s="482" t="s">
        <v>709</v>
      </c>
      <c r="D2376" s="483">
        <v>6.34</v>
      </c>
      <c r="E2376" s="483">
        <v>5.41</v>
      </c>
      <c r="F2376" s="483">
        <v>11.75</v>
      </c>
    </row>
    <row r="2377" spans="1:6" ht="30" customHeight="1">
      <c r="A2377" s="480">
        <v>91911</v>
      </c>
      <c r="B2377" s="481" t="s">
        <v>1566</v>
      </c>
      <c r="C2377" s="482" t="s">
        <v>709</v>
      </c>
      <c r="D2377" s="483">
        <v>6.98</v>
      </c>
      <c r="E2377" s="483">
        <v>6.96</v>
      </c>
      <c r="F2377" s="483">
        <v>13.94</v>
      </c>
    </row>
    <row r="2378" spans="1:6" ht="30" customHeight="1">
      <c r="A2378" s="475">
        <v>91890</v>
      </c>
      <c r="B2378" s="479" t="s">
        <v>1567</v>
      </c>
      <c r="C2378" s="477" t="s">
        <v>709</v>
      </c>
      <c r="D2378" s="478">
        <v>6.29</v>
      </c>
      <c r="E2378" s="478">
        <v>5.19</v>
      </c>
      <c r="F2378" s="478">
        <v>11.48</v>
      </c>
    </row>
    <row r="2379" spans="1:6" ht="30" customHeight="1">
      <c r="A2379" s="480">
        <v>91902</v>
      </c>
      <c r="B2379" s="481" t="s">
        <v>1568</v>
      </c>
      <c r="C2379" s="482" t="s">
        <v>709</v>
      </c>
      <c r="D2379" s="483">
        <v>6.86</v>
      </c>
      <c r="E2379" s="483">
        <v>6.54</v>
      </c>
      <c r="F2379" s="483">
        <v>13.4</v>
      </c>
    </row>
    <row r="2380" spans="1:6" ht="30" customHeight="1">
      <c r="A2380" s="480">
        <v>91914</v>
      </c>
      <c r="B2380" s="481" t="s">
        <v>1569</v>
      </c>
      <c r="C2380" s="482" t="s">
        <v>709</v>
      </c>
      <c r="D2380" s="483">
        <v>7.32</v>
      </c>
      <c r="E2380" s="483">
        <v>7.77</v>
      </c>
      <c r="F2380" s="483">
        <v>15.09</v>
      </c>
    </row>
    <row r="2381" spans="1:6" ht="30" customHeight="1">
      <c r="A2381" s="480">
        <v>91893</v>
      </c>
      <c r="B2381" s="481" t="s">
        <v>1570</v>
      </c>
      <c r="C2381" s="482" t="s">
        <v>709</v>
      </c>
      <c r="D2381" s="483">
        <v>9.11</v>
      </c>
      <c r="E2381" s="483">
        <v>6.77</v>
      </c>
      <c r="F2381" s="483">
        <v>15.88</v>
      </c>
    </row>
    <row r="2382" spans="1:6" ht="30" customHeight="1">
      <c r="A2382" s="480">
        <v>91905</v>
      </c>
      <c r="B2382" s="481" t="s">
        <v>1571</v>
      </c>
      <c r="C2382" s="482" t="s">
        <v>709</v>
      </c>
      <c r="D2382" s="483">
        <v>9.67</v>
      </c>
      <c r="E2382" s="483">
        <v>8.1300000000000008</v>
      </c>
      <c r="F2382" s="483">
        <v>17.8</v>
      </c>
    </row>
    <row r="2383" spans="1:6" ht="30" customHeight="1">
      <c r="A2383" s="480">
        <v>91917</v>
      </c>
      <c r="B2383" s="481" t="s">
        <v>1572</v>
      </c>
      <c r="C2383" s="482" t="s">
        <v>709</v>
      </c>
      <c r="D2383" s="483">
        <v>9.9700000000000006</v>
      </c>
      <c r="E2383" s="483">
        <v>8.83</v>
      </c>
      <c r="F2383" s="483">
        <v>18.8</v>
      </c>
    </row>
    <row r="2384" spans="1:6" ht="30" customHeight="1">
      <c r="A2384" s="480">
        <v>91896</v>
      </c>
      <c r="B2384" s="481" t="s">
        <v>1573</v>
      </c>
      <c r="C2384" s="482" t="s">
        <v>709</v>
      </c>
      <c r="D2384" s="483">
        <v>10.65</v>
      </c>
      <c r="E2384" s="483">
        <v>8.5500000000000007</v>
      </c>
      <c r="F2384" s="483">
        <v>19.2</v>
      </c>
    </row>
    <row r="2385" spans="1:6" ht="30" customHeight="1">
      <c r="A2385" s="480">
        <v>91908</v>
      </c>
      <c r="B2385" s="481" t="s">
        <v>1574</v>
      </c>
      <c r="C2385" s="482" t="s">
        <v>709</v>
      </c>
      <c r="D2385" s="483">
        <v>11.21</v>
      </c>
      <c r="E2385" s="483">
        <v>9.9600000000000009</v>
      </c>
      <c r="F2385" s="483">
        <v>21.17</v>
      </c>
    </row>
    <row r="2386" spans="1:6" ht="30" customHeight="1">
      <c r="A2386" s="480">
        <v>91920</v>
      </c>
      <c r="B2386" s="481" t="s">
        <v>1575</v>
      </c>
      <c r="C2386" s="482" t="s">
        <v>709</v>
      </c>
      <c r="D2386" s="483">
        <v>11.29</v>
      </c>
      <c r="E2386" s="483">
        <v>10.1</v>
      </c>
      <c r="F2386" s="483">
        <v>21.39</v>
      </c>
    </row>
    <row r="2387" spans="1:6" ht="30" customHeight="1">
      <c r="A2387" s="475">
        <v>93018</v>
      </c>
      <c r="B2387" s="479" t="s">
        <v>12297</v>
      </c>
      <c r="C2387" s="477" t="s">
        <v>709</v>
      </c>
      <c r="D2387" s="478">
        <v>13.14</v>
      </c>
      <c r="E2387" s="478">
        <v>10.89</v>
      </c>
      <c r="F2387" s="478">
        <v>24.03</v>
      </c>
    </row>
    <row r="2388" spans="1:6" ht="30" customHeight="1">
      <c r="A2388" s="480">
        <v>93020</v>
      </c>
      <c r="B2388" s="481" t="s">
        <v>12298</v>
      </c>
      <c r="C2388" s="482" t="s">
        <v>709</v>
      </c>
      <c r="D2388" s="483">
        <v>19.21</v>
      </c>
      <c r="E2388" s="483">
        <v>12.53</v>
      </c>
      <c r="F2388" s="483">
        <v>31.74</v>
      </c>
    </row>
    <row r="2389" spans="1:6" ht="30" customHeight="1">
      <c r="A2389" s="480">
        <v>93022</v>
      </c>
      <c r="B2389" s="481" t="s">
        <v>12299</v>
      </c>
      <c r="C2389" s="482" t="s">
        <v>709</v>
      </c>
      <c r="D2389" s="483">
        <v>42.07</v>
      </c>
      <c r="E2389" s="483">
        <v>14.97</v>
      </c>
      <c r="F2389" s="483">
        <v>57.04</v>
      </c>
    </row>
    <row r="2390" spans="1:6" ht="30" customHeight="1">
      <c r="A2390" s="475">
        <v>93024</v>
      </c>
      <c r="B2390" s="479" t="s">
        <v>12300</v>
      </c>
      <c r="C2390" s="477" t="s">
        <v>709</v>
      </c>
      <c r="D2390" s="478">
        <v>42.79</v>
      </c>
      <c r="E2390" s="478">
        <v>16.600000000000001</v>
      </c>
      <c r="F2390" s="478">
        <v>59.39</v>
      </c>
    </row>
    <row r="2391" spans="1:6" ht="30" customHeight="1">
      <c r="A2391" s="480">
        <v>93026</v>
      </c>
      <c r="B2391" s="481" t="s">
        <v>12301</v>
      </c>
      <c r="C2391" s="482" t="s">
        <v>709</v>
      </c>
      <c r="D2391" s="483">
        <v>80.75</v>
      </c>
      <c r="E2391" s="483">
        <v>20.68</v>
      </c>
      <c r="F2391" s="483">
        <v>101.43</v>
      </c>
    </row>
    <row r="2392" spans="1:6" ht="30" customHeight="1">
      <c r="A2392" s="480">
        <v>97559</v>
      </c>
      <c r="B2392" s="481" t="s">
        <v>13205</v>
      </c>
      <c r="C2392" s="482" t="s">
        <v>709</v>
      </c>
      <c r="D2392" s="483">
        <v>5.96</v>
      </c>
      <c r="E2392" s="483">
        <v>5.19</v>
      </c>
      <c r="F2392" s="483">
        <v>11.15</v>
      </c>
    </row>
    <row r="2393" spans="1:6" ht="30" customHeight="1">
      <c r="A2393" s="480">
        <v>97562</v>
      </c>
      <c r="B2393" s="481" t="s">
        <v>13206</v>
      </c>
      <c r="C2393" s="482" t="s">
        <v>709</v>
      </c>
      <c r="D2393" s="483">
        <v>6.51</v>
      </c>
      <c r="E2393" s="483">
        <v>6.56</v>
      </c>
      <c r="F2393" s="483">
        <v>13.07</v>
      </c>
    </row>
    <row r="2394" spans="1:6" ht="30" customHeight="1">
      <c r="A2394" s="480">
        <v>97564</v>
      </c>
      <c r="B2394" s="481" t="s">
        <v>13207</v>
      </c>
      <c r="C2394" s="482" t="s">
        <v>709</v>
      </c>
      <c r="D2394" s="483">
        <v>6.99</v>
      </c>
      <c r="E2394" s="483">
        <v>7.77</v>
      </c>
      <c r="F2394" s="483">
        <v>14.76</v>
      </c>
    </row>
    <row r="2395" spans="1:6" ht="30">
      <c r="A2395" s="480">
        <v>91889</v>
      </c>
      <c r="B2395" s="481" t="s">
        <v>1576</v>
      </c>
      <c r="C2395" s="482" t="s">
        <v>709</v>
      </c>
      <c r="D2395" s="483">
        <v>5.34</v>
      </c>
      <c r="E2395" s="483">
        <v>4.04</v>
      </c>
      <c r="F2395" s="483">
        <v>9.3800000000000008</v>
      </c>
    </row>
    <row r="2396" spans="1:6" ht="30" customHeight="1">
      <c r="A2396" s="480">
        <v>91901</v>
      </c>
      <c r="B2396" s="481" t="s">
        <v>1577</v>
      </c>
      <c r="C2396" s="482" t="s">
        <v>709</v>
      </c>
      <c r="D2396" s="483">
        <v>5.89</v>
      </c>
      <c r="E2396" s="483">
        <v>5.41</v>
      </c>
      <c r="F2396" s="483">
        <v>11.3</v>
      </c>
    </row>
    <row r="2397" spans="1:6" ht="30" customHeight="1">
      <c r="A2397" s="480">
        <v>91913</v>
      </c>
      <c r="B2397" s="481" t="s">
        <v>1578</v>
      </c>
      <c r="C2397" s="482" t="s">
        <v>709</v>
      </c>
      <c r="D2397" s="483">
        <v>6.52</v>
      </c>
      <c r="E2397" s="483">
        <v>6.97</v>
      </c>
      <c r="F2397" s="483">
        <v>13.49</v>
      </c>
    </row>
    <row r="2398" spans="1:6" ht="30" customHeight="1">
      <c r="A2398" s="475">
        <v>91892</v>
      </c>
      <c r="B2398" s="479" t="s">
        <v>1579</v>
      </c>
      <c r="C2398" s="477" t="s">
        <v>709</v>
      </c>
      <c r="D2398" s="478">
        <v>9.3000000000000007</v>
      </c>
      <c r="E2398" s="478">
        <v>5.18</v>
      </c>
      <c r="F2398" s="478">
        <v>14.48</v>
      </c>
    </row>
    <row r="2399" spans="1:6" ht="30" customHeight="1">
      <c r="A2399" s="480">
        <v>91904</v>
      </c>
      <c r="B2399" s="481" t="s">
        <v>1580</v>
      </c>
      <c r="C2399" s="482" t="s">
        <v>709</v>
      </c>
      <c r="D2399" s="483">
        <v>9.86</v>
      </c>
      <c r="E2399" s="483">
        <v>6.54</v>
      </c>
      <c r="F2399" s="483">
        <v>16.399999999999999</v>
      </c>
    </row>
    <row r="2400" spans="1:6" ht="45" customHeight="1">
      <c r="A2400" s="480">
        <v>91916</v>
      </c>
      <c r="B2400" s="481" t="s">
        <v>1581</v>
      </c>
      <c r="C2400" s="482" t="s">
        <v>709</v>
      </c>
      <c r="D2400" s="483">
        <v>10.34</v>
      </c>
      <c r="E2400" s="483">
        <v>7.75</v>
      </c>
      <c r="F2400" s="483">
        <v>18.09</v>
      </c>
    </row>
    <row r="2401" spans="1:6" ht="45" customHeight="1">
      <c r="A2401" s="480">
        <v>91895</v>
      </c>
      <c r="B2401" s="481" t="s">
        <v>1582</v>
      </c>
      <c r="C2401" s="482" t="s">
        <v>709</v>
      </c>
      <c r="D2401" s="483">
        <v>12.15</v>
      </c>
      <c r="E2401" s="483">
        <v>6.77</v>
      </c>
      <c r="F2401" s="483">
        <v>18.920000000000002</v>
      </c>
    </row>
    <row r="2402" spans="1:6" ht="45" customHeight="1">
      <c r="A2402" s="475">
        <v>91907</v>
      </c>
      <c r="B2402" s="479" t="s">
        <v>13208</v>
      </c>
      <c r="C2402" s="477" t="s">
        <v>709</v>
      </c>
      <c r="D2402" s="478">
        <v>12.71</v>
      </c>
      <c r="E2402" s="478">
        <v>8.1300000000000008</v>
      </c>
      <c r="F2402" s="478">
        <v>20.84</v>
      </c>
    </row>
    <row r="2403" spans="1:6" ht="30">
      <c r="A2403" s="475">
        <v>91919</v>
      </c>
      <c r="B2403" s="479" t="s">
        <v>13209</v>
      </c>
      <c r="C2403" s="477" t="s">
        <v>709</v>
      </c>
      <c r="D2403" s="478">
        <v>13.01</v>
      </c>
      <c r="E2403" s="478">
        <v>8.83</v>
      </c>
      <c r="F2403" s="478">
        <v>21.84</v>
      </c>
    </row>
    <row r="2404" spans="1:6" ht="45" customHeight="1">
      <c r="A2404" s="480">
        <v>91898</v>
      </c>
      <c r="B2404" s="481" t="s">
        <v>1583</v>
      </c>
      <c r="C2404" s="482" t="s">
        <v>709</v>
      </c>
      <c r="D2404" s="483">
        <v>13.91</v>
      </c>
      <c r="E2404" s="483">
        <v>8.5500000000000007</v>
      </c>
      <c r="F2404" s="483">
        <v>22.46</v>
      </c>
    </row>
    <row r="2405" spans="1:6" ht="45" customHeight="1">
      <c r="A2405" s="480">
        <v>91910</v>
      </c>
      <c r="B2405" s="481" t="s">
        <v>1584</v>
      </c>
      <c r="C2405" s="482" t="s">
        <v>709</v>
      </c>
      <c r="D2405" s="483">
        <v>14.48</v>
      </c>
      <c r="E2405" s="483">
        <v>9.9499999999999993</v>
      </c>
      <c r="F2405" s="483">
        <v>24.43</v>
      </c>
    </row>
    <row r="2406" spans="1:6" ht="45" customHeight="1">
      <c r="A2406" s="480">
        <v>91922</v>
      </c>
      <c r="B2406" s="481" t="s">
        <v>1585</v>
      </c>
      <c r="C2406" s="482" t="s">
        <v>709</v>
      </c>
      <c r="D2406" s="483">
        <v>14.55</v>
      </c>
      <c r="E2406" s="483">
        <v>10.1</v>
      </c>
      <c r="F2406" s="483">
        <v>24.65</v>
      </c>
    </row>
    <row r="2407" spans="1:6" ht="45" customHeight="1">
      <c r="A2407" s="480"/>
      <c r="B2407" s="481" t="s">
        <v>12302</v>
      </c>
      <c r="C2407" s="482"/>
      <c r="D2407" s="483"/>
      <c r="E2407" s="483"/>
      <c r="F2407" s="483"/>
    </row>
    <row r="2408" spans="1:6" ht="45" customHeight="1">
      <c r="A2408" s="480">
        <v>95753</v>
      </c>
      <c r="B2408" s="481" t="s">
        <v>1586</v>
      </c>
      <c r="C2408" s="482" t="s">
        <v>709</v>
      </c>
      <c r="D2408" s="483">
        <v>3.7</v>
      </c>
      <c r="E2408" s="483">
        <v>3.44</v>
      </c>
      <c r="F2408" s="483">
        <v>7.14</v>
      </c>
    </row>
    <row r="2409" spans="1:6" ht="30">
      <c r="A2409" s="480">
        <v>95754</v>
      </c>
      <c r="B2409" s="481" t="s">
        <v>1587</v>
      </c>
      <c r="C2409" s="482" t="s">
        <v>709</v>
      </c>
      <c r="D2409" s="483">
        <v>4.47</v>
      </c>
      <c r="E2409" s="483">
        <v>4.4000000000000004</v>
      </c>
      <c r="F2409" s="483">
        <v>8.8699999999999992</v>
      </c>
    </row>
    <row r="2410" spans="1:6" ht="30" customHeight="1">
      <c r="A2410" s="480">
        <v>95755</v>
      </c>
      <c r="B2410" s="481" t="s">
        <v>1588</v>
      </c>
      <c r="C2410" s="482" t="s">
        <v>709</v>
      </c>
      <c r="D2410" s="483">
        <v>7.13</v>
      </c>
      <c r="E2410" s="483">
        <v>5.73</v>
      </c>
      <c r="F2410" s="483">
        <v>12.86</v>
      </c>
    </row>
    <row r="2411" spans="1:6" ht="30" customHeight="1">
      <c r="A2411" s="480">
        <v>95756</v>
      </c>
      <c r="B2411" s="481" t="s">
        <v>1589</v>
      </c>
      <c r="C2411" s="482" t="s">
        <v>709</v>
      </c>
      <c r="D2411" s="483">
        <v>9.9</v>
      </c>
      <c r="E2411" s="483">
        <v>7.27</v>
      </c>
      <c r="F2411" s="483">
        <v>17.170000000000002</v>
      </c>
    </row>
    <row r="2412" spans="1:6" ht="30" customHeight="1">
      <c r="A2412" s="480">
        <v>95757</v>
      </c>
      <c r="B2412" s="481" t="s">
        <v>1590</v>
      </c>
      <c r="C2412" s="482" t="s">
        <v>709</v>
      </c>
      <c r="D2412" s="483">
        <v>4.71</v>
      </c>
      <c r="E2412" s="483">
        <v>5.94</v>
      </c>
      <c r="F2412" s="483">
        <v>10.65</v>
      </c>
    </row>
    <row r="2413" spans="1:6" ht="30" customHeight="1">
      <c r="A2413" s="480">
        <v>95758</v>
      </c>
      <c r="B2413" s="481" t="s">
        <v>1591</v>
      </c>
      <c r="C2413" s="482" t="s">
        <v>709</v>
      </c>
      <c r="D2413" s="483">
        <v>5.36</v>
      </c>
      <c r="E2413" s="483">
        <v>6.61</v>
      </c>
      <c r="F2413" s="483">
        <v>11.97</v>
      </c>
    </row>
    <row r="2414" spans="1:6" ht="30" customHeight="1">
      <c r="A2414" s="480">
        <v>95759</v>
      </c>
      <c r="B2414" s="481" t="s">
        <v>1592</v>
      </c>
      <c r="C2414" s="482" t="s">
        <v>709</v>
      </c>
      <c r="D2414" s="483">
        <v>7.86</v>
      </c>
      <c r="E2414" s="483">
        <v>7.53</v>
      </c>
      <c r="F2414" s="483">
        <v>15.39</v>
      </c>
    </row>
    <row r="2415" spans="1:6" ht="30" customHeight="1">
      <c r="A2415" s="480">
        <v>95760</v>
      </c>
      <c r="B2415" s="481" t="s">
        <v>1593</v>
      </c>
      <c r="C2415" s="482" t="s">
        <v>709</v>
      </c>
      <c r="D2415" s="483">
        <v>10.42</v>
      </c>
      <c r="E2415" s="483">
        <v>8.6</v>
      </c>
      <c r="F2415" s="483">
        <v>19.02</v>
      </c>
    </row>
    <row r="2416" spans="1:6" ht="30" customHeight="1">
      <c r="A2416" s="480"/>
      <c r="B2416" s="481" t="s">
        <v>1594</v>
      </c>
      <c r="C2416" s="482"/>
      <c r="D2416" s="483"/>
      <c r="E2416" s="483"/>
      <c r="F2416" s="483"/>
    </row>
    <row r="2417" spans="1:6" ht="30" customHeight="1">
      <c r="A2417" s="480"/>
      <c r="B2417" s="481" t="s">
        <v>1595</v>
      </c>
      <c r="C2417" s="482"/>
      <c r="D2417" s="483"/>
      <c r="E2417" s="483"/>
      <c r="F2417" s="483"/>
    </row>
    <row r="2418" spans="1:6" ht="30" customHeight="1">
      <c r="A2418" s="480"/>
      <c r="B2418" s="481" t="s">
        <v>12303</v>
      </c>
      <c r="C2418" s="482"/>
      <c r="D2418" s="483"/>
      <c r="E2418" s="483"/>
      <c r="F2418" s="483"/>
    </row>
    <row r="2419" spans="1:6" ht="30" customHeight="1">
      <c r="A2419" s="480"/>
      <c r="B2419" s="481" t="s">
        <v>12304</v>
      </c>
      <c r="C2419" s="482"/>
      <c r="D2419" s="483"/>
      <c r="E2419" s="483"/>
      <c r="F2419" s="483"/>
    </row>
    <row r="2420" spans="1:6" ht="30" customHeight="1">
      <c r="A2420" s="480">
        <v>101884</v>
      </c>
      <c r="B2420" s="481" t="s">
        <v>5521</v>
      </c>
      <c r="C2420" s="482" t="s">
        <v>727</v>
      </c>
      <c r="D2420" s="483">
        <v>9.7899999999999991</v>
      </c>
      <c r="E2420" s="483">
        <v>0.11</v>
      </c>
      <c r="F2420" s="483">
        <v>9.9</v>
      </c>
    </row>
    <row r="2421" spans="1:6" ht="30" customHeight="1">
      <c r="A2421" s="480">
        <v>101886</v>
      </c>
      <c r="B2421" s="481" t="s">
        <v>5522</v>
      </c>
      <c r="C2421" s="482" t="s">
        <v>727</v>
      </c>
      <c r="D2421" s="483">
        <v>15.09</v>
      </c>
      <c r="E2421" s="483">
        <v>0.22</v>
      </c>
      <c r="F2421" s="483">
        <v>15.31</v>
      </c>
    </row>
    <row r="2422" spans="1:6" ht="30">
      <c r="A2422" s="480">
        <v>101888</v>
      </c>
      <c r="B2422" s="481" t="s">
        <v>5523</v>
      </c>
      <c r="C2422" s="482" t="s">
        <v>727</v>
      </c>
      <c r="D2422" s="483">
        <v>24.2</v>
      </c>
      <c r="E2422" s="483">
        <v>0.36</v>
      </c>
      <c r="F2422" s="483">
        <v>24.56</v>
      </c>
    </row>
    <row r="2423" spans="1:6" ht="30" customHeight="1">
      <c r="A2423" s="480">
        <v>91924</v>
      </c>
      <c r="B2423" s="481" t="s">
        <v>1596</v>
      </c>
      <c r="C2423" s="482" t="s">
        <v>727</v>
      </c>
      <c r="D2423" s="483">
        <v>2.0099999999999998</v>
      </c>
      <c r="E2423" s="483">
        <v>0.78</v>
      </c>
      <c r="F2423" s="483">
        <v>2.79</v>
      </c>
    </row>
    <row r="2424" spans="1:6" ht="30" customHeight="1">
      <c r="A2424" s="480">
        <v>91926</v>
      </c>
      <c r="B2424" s="481" t="s">
        <v>1597</v>
      </c>
      <c r="C2424" s="482" t="s">
        <v>727</v>
      </c>
      <c r="D2424" s="483">
        <v>3.08</v>
      </c>
      <c r="E2424" s="483">
        <v>0.96</v>
      </c>
      <c r="F2424" s="483">
        <v>4.04</v>
      </c>
    </row>
    <row r="2425" spans="1:6" ht="30">
      <c r="A2425" s="480">
        <v>91928</v>
      </c>
      <c r="B2425" s="481" t="s">
        <v>1598</v>
      </c>
      <c r="C2425" s="482" t="s">
        <v>727</v>
      </c>
      <c r="D2425" s="483">
        <v>5.3</v>
      </c>
      <c r="E2425" s="483">
        <v>1.27</v>
      </c>
      <c r="F2425" s="483">
        <v>6.57</v>
      </c>
    </row>
    <row r="2426" spans="1:6" ht="30">
      <c r="A2426" s="480">
        <v>91930</v>
      </c>
      <c r="B2426" s="481" t="s">
        <v>1599</v>
      </c>
      <c r="C2426" s="482" t="s">
        <v>727</v>
      </c>
      <c r="D2426" s="483">
        <v>7.32</v>
      </c>
      <c r="E2426" s="483">
        <v>1.66</v>
      </c>
      <c r="F2426" s="483">
        <v>8.98</v>
      </c>
    </row>
    <row r="2427" spans="1:6" ht="30">
      <c r="A2427" s="480">
        <v>91932</v>
      </c>
      <c r="B2427" s="481" t="s">
        <v>1600</v>
      </c>
      <c r="C2427" s="482" t="s">
        <v>727</v>
      </c>
      <c r="D2427" s="483">
        <v>12.31</v>
      </c>
      <c r="E2427" s="483">
        <v>2.48</v>
      </c>
      <c r="F2427" s="483">
        <v>14.79</v>
      </c>
    </row>
    <row r="2428" spans="1:6" ht="30">
      <c r="A2428" s="480">
        <v>91934</v>
      </c>
      <c r="B2428" s="481" t="s">
        <v>1601</v>
      </c>
      <c r="C2428" s="482" t="s">
        <v>727</v>
      </c>
      <c r="D2428" s="483">
        <v>18.89</v>
      </c>
      <c r="E2428" s="483">
        <v>3.72</v>
      </c>
      <c r="F2428" s="483">
        <v>22.61</v>
      </c>
    </row>
    <row r="2429" spans="1:6" ht="30" customHeight="1">
      <c r="A2429" s="480">
        <v>92979</v>
      </c>
      <c r="B2429" s="481" t="s">
        <v>1602</v>
      </c>
      <c r="C2429" s="482" t="s">
        <v>727</v>
      </c>
      <c r="D2429" s="483">
        <v>9.8800000000000008</v>
      </c>
      <c r="E2429" s="483">
        <v>0.27</v>
      </c>
      <c r="F2429" s="483">
        <v>10.15</v>
      </c>
    </row>
    <row r="2430" spans="1:6" ht="30" customHeight="1">
      <c r="A2430" s="480">
        <v>92981</v>
      </c>
      <c r="B2430" s="481" t="s">
        <v>1603</v>
      </c>
      <c r="C2430" s="482" t="s">
        <v>727</v>
      </c>
      <c r="D2430" s="483">
        <v>15.19</v>
      </c>
      <c r="E2430" s="483">
        <v>0.39</v>
      </c>
      <c r="F2430" s="483">
        <v>15.58</v>
      </c>
    </row>
    <row r="2431" spans="1:6" ht="30" customHeight="1">
      <c r="A2431" s="480"/>
      <c r="B2431" s="481" t="s">
        <v>12305</v>
      </c>
      <c r="C2431" s="482"/>
      <c r="D2431" s="483"/>
      <c r="E2431" s="483"/>
      <c r="F2431" s="483"/>
    </row>
    <row r="2432" spans="1:6" ht="30" customHeight="1">
      <c r="A2432" s="480">
        <v>101885</v>
      </c>
      <c r="B2432" s="481" t="s">
        <v>5524</v>
      </c>
      <c r="C2432" s="482" t="s">
        <v>727</v>
      </c>
      <c r="D2432" s="483">
        <v>10.67</v>
      </c>
      <c r="E2432" s="483">
        <v>0.11</v>
      </c>
      <c r="F2432" s="483">
        <v>10.78</v>
      </c>
    </row>
    <row r="2433" spans="1:6" ht="30" customHeight="1">
      <c r="A2433" s="480">
        <v>101887</v>
      </c>
      <c r="B2433" s="481" t="s">
        <v>5525</v>
      </c>
      <c r="C2433" s="482" t="s">
        <v>727</v>
      </c>
      <c r="D2433" s="483">
        <v>16.36</v>
      </c>
      <c r="E2433" s="483">
        <v>0.22</v>
      </c>
      <c r="F2433" s="483">
        <v>16.579999999999998</v>
      </c>
    </row>
    <row r="2434" spans="1:6" ht="30" customHeight="1">
      <c r="A2434" s="480">
        <v>101889</v>
      </c>
      <c r="B2434" s="481" t="s">
        <v>5526</v>
      </c>
      <c r="C2434" s="482" t="s">
        <v>727</v>
      </c>
      <c r="D2434" s="483">
        <v>24.9</v>
      </c>
      <c r="E2434" s="483">
        <v>0.36</v>
      </c>
      <c r="F2434" s="483">
        <v>25.26</v>
      </c>
    </row>
    <row r="2435" spans="1:6" ht="30" customHeight="1">
      <c r="A2435" s="480">
        <v>91925</v>
      </c>
      <c r="B2435" s="481" t="s">
        <v>1604</v>
      </c>
      <c r="C2435" s="482" t="s">
        <v>727</v>
      </c>
      <c r="D2435" s="483">
        <v>3.17</v>
      </c>
      <c r="E2435" s="483">
        <v>0.77</v>
      </c>
      <c r="F2435" s="483">
        <v>3.94</v>
      </c>
    </row>
    <row r="2436" spans="1:6" ht="30" customHeight="1">
      <c r="A2436" s="480">
        <v>91927</v>
      </c>
      <c r="B2436" s="481" t="s">
        <v>1605</v>
      </c>
      <c r="C2436" s="482" t="s">
        <v>727</v>
      </c>
      <c r="D2436" s="483">
        <v>4.3600000000000003</v>
      </c>
      <c r="E2436" s="483">
        <v>0.96</v>
      </c>
      <c r="F2436" s="483">
        <v>5.32</v>
      </c>
    </row>
    <row r="2437" spans="1:6" ht="30" customHeight="1">
      <c r="A2437" s="480">
        <v>91929</v>
      </c>
      <c r="B2437" s="481" t="s">
        <v>1606</v>
      </c>
      <c r="C2437" s="482" t="s">
        <v>727</v>
      </c>
      <c r="D2437" s="483">
        <v>6.19</v>
      </c>
      <c r="E2437" s="483">
        <v>1.27</v>
      </c>
      <c r="F2437" s="483">
        <v>7.46</v>
      </c>
    </row>
    <row r="2438" spans="1:6" ht="30" customHeight="1">
      <c r="A2438" s="480">
        <v>91931</v>
      </c>
      <c r="B2438" s="481" t="s">
        <v>1607</v>
      </c>
      <c r="C2438" s="482" t="s">
        <v>727</v>
      </c>
      <c r="D2438" s="483">
        <v>8.41</v>
      </c>
      <c r="E2438" s="483">
        <v>1.66</v>
      </c>
      <c r="F2438" s="483">
        <v>10.07</v>
      </c>
    </row>
    <row r="2439" spans="1:6" ht="30" customHeight="1">
      <c r="A2439" s="480">
        <v>91933</v>
      </c>
      <c r="B2439" s="481" t="s">
        <v>1608</v>
      </c>
      <c r="C2439" s="482" t="s">
        <v>727</v>
      </c>
      <c r="D2439" s="483">
        <v>13.33</v>
      </c>
      <c r="E2439" s="483">
        <v>2.48</v>
      </c>
      <c r="F2439" s="483">
        <v>15.81</v>
      </c>
    </row>
    <row r="2440" spans="1:6" ht="30" customHeight="1">
      <c r="A2440" s="480">
        <v>91935</v>
      </c>
      <c r="B2440" s="481" t="s">
        <v>1609</v>
      </c>
      <c r="C2440" s="482" t="s">
        <v>727</v>
      </c>
      <c r="D2440" s="483">
        <v>20.37</v>
      </c>
      <c r="E2440" s="483">
        <v>3.72</v>
      </c>
      <c r="F2440" s="483">
        <v>24.09</v>
      </c>
    </row>
    <row r="2441" spans="1:6" ht="30" customHeight="1">
      <c r="A2441" s="480">
        <v>92980</v>
      </c>
      <c r="B2441" s="481" t="s">
        <v>1610</v>
      </c>
      <c r="C2441" s="482" t="s">
        <v>727</v>
      </c>
      <c r="D2441" s="483">
        <v>10.76</v>
      </c>
      <c r="E2441" s="483">
        <v>0.27</v>
      </c>
      <c r="F2441" s="483">
        <v>11.03</v>
      </c>
    </row>
    <row r="2442" spans="1:6" ht="30" customHeight="1">
      <c r="A2442" s="480">
        <v>101560</v>
      </c>
      <c r="B2442" s="481" t="s">
        <v>5527</v>
      </c>
      <c r="C2442" s="482" t="s">
        <v>727</v>
      </c>
      <c r="D2442" s="483">
        <v>10.73</v>
      </c>
      <c r="E2442" s="483">
        <v>0.05</v>
      </c>
      <c r="F2442" s="483">
        <v>10.78</v>
      </c>
    </row>
    <row r="2443" spans="1:6" ht="30">
      <c r="A2443" s="480">
        <v>92982</v>
      </c>
      <c r="B2443" s="481" t="s">
        <v>1611</v>
      </c>
      <c r="C2443" s="482" t="s">
        <v>727</v>
      </c>
      <c r="D2443" s="483">
        <v>16.46</v>
      </c>
      <c r="E2443" s="483">
        <v>0.39</v>
      </c>
      <c r="F2443" s="483">
        <v>16.850000000000001</v>
      </c>
    </row>
    <row r="2444" spans="1:6" ht="30" customHeight="1">
      <c r="A2444" s="480">
        <v>101561</v>
      </c>
      <c r="B2444" s="481" t="s">
        <v>5528</v>
      </c>
      <c r="C2444" s="482" t="s">
        <v>727</v>
      </c>
      <c r="D2444" s="483">
        <v>16.440000000000001</v>
      </c>
      <c r="E2444" s="483">
        <v>0.05</v>
      </c>
      <c r="F2444" s="483">
        <v>16.489999999999998</v>
      </c>
    </row>
    <row r="2445" spans="1:6" ht="30">
      <c r="A2445" s="475">
        <v>92984</v>
      </c>
      <c r="B2445" s="479" t="s">
        <v>12306</v>
      </c>
      <c r="C2445" s="477" t="s">
        <v>727</v>
      </c>
      <c r="D2445" s="478">
        <v>25.27</v>
      </c>
      <c r="E2445" s="478">
        <v>1.95</v>
      </c>
      <c r="F2445" s="478">
        <v>27.22</v>
      </c>
    </row>
    <row r="2446" spans="1:6" ht="15" customHeight="1">
      <c r="A2446" s="480">
        <v>101562</v>
      </c>
      <c r="B2446" s="481" t="s">
        <v>5529</v>
      </c>
      <c r="C2446" s="482" t="s">
        <v>727</v>
      </c>
      <c r="D2446" s="483">
        <v>25.02</v>
      </c>
      <c r="E2446" s="483">
        <v>0.05</v>
      </c>
      <c r="F2446" s="483">
        <v>25.07</v>
      </c>
    </row>
    <row r="2447" spans="1:6" ht="30">
      <c r="A2447" s="480">
        <v>92986</v>
      </c>
      <c r="B2447" s="481" t="s">
        <v>12307</v>
      </c>
      <c r="C2447" s="482" t="s">
        <v>727</v>
      </c>
      <c r="D2447" s="483">
        <v>34.619999999999997</v>
      </c>
      <c r="E2447" s="483">
        <v>2.23</v>
      </c>
      <c r="F2447" s="483">
        <v>36.85</v>
      </c>
    </row>
    <row r="2448" spans="1:6" ht="30">
      <c r="A2448" s="480">
        <v>101563</v>
      </c>
      <c r="B2448" s="481" t="s">
        <v>5530</v>
      </c>
      <c r="C2448" s="482" t="s">
        <v>727</v>
      </c>
      <c r="D2448" s="483">
        <v>34.479999999999997</v>
      </c>
      <c r="E2448" s="483">
        <v>0.05</v>
      </c>
      <c r="F2448" s="483">
        <v>34.53</v>
      </c>
    </row>
    <row r="2449" spans="1:6" ht="30">
      <c r="A2449" s="480">
        <v>92988</v>
      </c>
      <c r="B2449" s="481" t="s">
        <v>12308</v>
      </c>
      <c r="C2449" s="482" t="s">
        <v>727</v>
      </c>
      <c r="D2449" s="483">
        <v>49.11</v>
      </c>
      <c r="E2449" s="483">
        <v>2.67</v>
      </c>
      <c r="F2449" s="483">
        <v>51.78</v>
      </c>
    </row>
    <row r="2450" spans="1:6" ht="30">
      <c r="A2450" s="480">
        <v>101564</v>
      </c>
      <c r="B2450" s="481" t="s">
        <v>5531</v>
      </c>
      <c r="C2450" s="482" t="s">
        <v>727</v>
      </c>
      <c r="D2450" s="483">
        <v>49.15</v>
      </c>
      <c r="E2450" s="483">
        <v>0.05</v>
      </c>
      <c r="F2450" s="483">
        <v>49.2</v>
      </c>
    </row>
    <row r="2451" spans="1:6" ht="30" customHeight="1">
      <c r="A2451" s="475">
        <v>92990</v>
      </c>
      <c r="B2451" s="479" t="s">
        <v>12309</v>
      </c>
      <c r="C2451" s="477" t="s">
        <v>727</v>
      </c>
      <c r="D2451" s="478">
        <v>67.83</v>
      </c>
      <c r="E2451" s="478">
        <v>3.23</v>
      </c>
      <c r="F2451" s="478">
        <v>71.06</v>
      </c>
    </row>
    <row r="2452" spans="1:6" ht="30" customHeight="1">
      <c r="A2452" s="480">
        <v>101565</v>
      </c>
      <c r="B2452" s="481" t="s">
        <v>5532</v>
      </c>
      <c r="C2452" s="482" t="s">
        <v>727</v>
      </c>
      <c r="D2452" s="483">
        <v>68.08</v>
      </c>
      <c r="E2452" s="483">
        <v>0.05</v>
      </c>
      <c r="F2452" s="483">
        <v>68.13</v>
      </c>
    </row>
    <row r="2453" spans="1:6" ht="30" customHeight="1">
      <c r="A2453" s="480">
        <v>92992</v>
      </c>
      <c r="B2453" s="481" t="s">
        <v>12310</v>
      </c>
      <c r="C2453" s="482" t="s">
        <v>727</v>
      </c>
      <c r="D2453" s="483">
        <v>89.93</v>
      </c>
      <c r="E2453" s="483">
        <v>3.95</v>
      </c>
      <c r="F2453" s="483">
        <v>93.88</v>
      </c>
    </row>
    <row r="2454" spans="1:6" ht="30" customHeight="1">
      <c r="A2454" s="480">
        <v>101567</v>
      </c>
      <c r="B2454" s="481" t="s">
        <v>5533</v>
      </c>
      <c r="C2454" s="482" t="s">
        <v>727</v>
      </c>
      <c r="D2454" s="483">
        <v>90.44</v>
      </c>
      <c r="E2454" s="483">
        <v>0.05</v>
      </c>
      <c r="F2454" s="483">
        <v>90.49</v>
      </c>
    </row>
    <row r="2455" spans="1:6" ht="45">
      <c r="A2455" s="480">
        <v>92994</v>
      </c>
      <c r="B2455" s="481" t="s">
        <v>12311</v>
      </c>
      <c r="C2455" s="482" t="s">
        <v>727</v>
      </c>
      <c r="D2455" s="483">
        <v>116.84</v>
      </c>
      <c r="E2455" s="483">
        <v>4.67</v>
      </c>
      <c r="F2455" s="483">
        <v>121.51</v>
      </c>
    </row>
    <row r="2456" spans="1:6" ht="15" customHeight="1">
      <c r="A2456" s="480">
        <v>101568</v>
      </c>
      <c r="B2456" s="481" t="s">
        <v>5534</v>
      </c>
      <c r="C2456" s="482" t="s">
        <v>727</v>
      </c>
      <c r="D2456" s="483">
        <v>117.7</v>
      </c>
      <c r="E2456" s="483">
        <v>0.06</v>
      </c>
      <c r="F2456" s="483">
        <v>117.76</v>
      </c>
    </row>
    <row r="2457" spans="1:6" ht="30" customHeight="1">
      <c r="A2457" s="480">
        <v>92996</v>
      </c>
      <c r="B2457" s="481" t="s">
        <v>12312</v>
      </c>
      <c r="C2457" s="482" t="s">
        <v>727</v>
      </c>
      <c r="D2457" s="483">
        <v>144.65</v>
      </c>
      <c r="E2457" s="483">
        <v>5.53</v>
      </c>
      <c r="F2457" s="483">
        <v>150.18</v>
      </c>
    </row>
    <row r="2458" spans="1:6" ht="30" customHeight="1">
      <c r="A2458" s="480">
        <v>92998</v>
      </c>
      <c r="B2458" s="481" t="s">
        <v>12313</v>
      </c>
      <c r="C2458" s="482" t="s">
        <v>727</v>
      </c>
      <c r="D2458" s="483">
        <v>177.19</v>
      </c>
      <c r="E2458" s="483">
        <v>6.53</v>
      </c>
      <c r="F2458" s="483">
        <v>183.72</v>
      </c>
    </row>
    <row r="2459" spans="1:6" ht="45">
      <c r="A2459" s="480">
        <v>93000</v>
      </c>
      <c r="B2459" s="481" t="s">
        <v>12314</v>
      </c>
      <c r="C2459" s="482" t="s">
        <v>727</v>
      </c>
      <c r="D2459" s="483">
        <v>233.11</v>
      </c>
      <c r="E2459" s="483">
        <v>8.11</v>
      </c>
      <c r="F2459" s="483">
        <v>241.22</v>
      </c>
    </row>
    <row r="2460" spans="1:6" ht="45">
      <c r="A2460" s="480">
        <v>93002</v>
      </c>
      <c r="B2460" s="481" t="s">
        <v>12315</v>
      </c>
      <c r="C2460" s="482" t="s">
        <v>727</v>
      </c>
      <c r="D2460" s="483">
        <v>291.58</v>
      </c>
      <c r="E2460" s="483">
        <v>9.83</v>
      </c>
      <c r="F2460" s="483">
        <v>301.41000000000003</v>
      </c>
    </row>
    <row r="2461" spans="1:6">
      <c r="A2461" s="480"/>
      <c r="B2461" s="481" t="s">
        <v>1048</v>
      </c>
      <c r="C2461" s="482"/>
      <c r="D2461" s="483"/>
      <c r="E2461" s="483"/>
      <c r="F2461" s="483"/>
    </row>
    <row r="2462" spans="1:6" ht="30" customHeight="1">
      <c r="A2462" s="480"/>
      <c r="B2462" s="481" t="s">
        <v>12316</v>
      </c>
      <c r="C2462" s="482"/>
      <c r="D2462" s="483"/>
      <c r="E2462" s="483"/>
      <c r="F2462" s="483"/>
    </row>
    <row r="2463" spans="1:6" ht="30" customHeight="1">
      <c r="A2463" s="480"/>
      <c r="B2463" s="481" t="s">
        <v>12317</v>
      </c>
      <c r="C2463" s="482"/>
      <c r="D2463" s="483"/>
      <c r="E2463" s="483"/>
      <c r="F2463" s="483"/>
    </row>
    <row r="2464" spans="1:6" ht="30" customHeight="1">
      <c r="A2464" s="480">
        <v>95777</v>
      </c>
      <c r="B2464" s="481" t="s">
        <v>1612</v>
      </c>
      <c r="C2464" s="482" t="s">
        <v>709</v>
      </c>
      <c r="D2464" s="483">
        <v>16.78</v>
      </c>
      <c r="E2464" s="483">
        <v>11.12</v>
      </c>
      <c r="F2464" s="483">
        <v>27.9</v>
      </c>
    </row>
    <row r="2465" spans="1:6" ht="30" customHeight="1">
      <c r="A2465" s="480">
        <v>95778</v>
      </c>
      <c r="B2465" s="481" t="s">
        <v>1613</v>
      </c>
      <c r="C2465" s="482" t="s">
        <v>709</v>
      </c>
      <c r="D2465" s="483">
        <v>17.48</v>
      </c>
      <c r="E2465" s="483">
        <v>11.12</v>
      </c>
      <c r="F2465" s="483">
        <v>28.6</v>
      </c>
    </row>
    <row r="2466" spans="1:6" ht="30" customHeight="1">
      <c r="A2466" s="480">
        <v>95779</v>
      </c>
      <c r="B2466" s="481" t="s">
        <v>1614</v>
      </c>
      <c r="C2466" s="482" t="s">
        <v>709</v>
      </c>
      <c r="D2466" s="483">
        <v>15.13</v>
      </c>
      <c r="E2466" s="483">
        <v>11.12</v>
      </c>
      <c r="F2466" s="483">
        <v>26.25</v>
      </c>
    </row>
    <row r="2467" spans="1:6" ht="30" customHeight="1">
      <c r="A2467" s="480">
        <v>95787</v>
      </c>
      <c r="B2467" s="481" t="s">
        <v>1615</v>
      </c>
      <c r="C2467" s="482" t="s">
        <v>709</v>
      </c>
      <c r="D2467" s="483">
        <v>15.9</v>
      </c>
      <c r="E2467" s="483">
        <v>12.21</v>
      </c>
      <c r="F2467" s="483">
        <v>28.11</v>
      </c>
    </row>
    <row r="2468" spans="1:6" ht="15" customHeight="1">
      <c r="A2468" s="480">
        <v>95795</v>
      </c>
      <c r="B2468" s="481" t="s">
        <v>1616</v>
      </c>
      <c r="C2468" s="482" t="s">
        <v>709</v>
      </c>
      <c r="D2468" s="483">
        <v>18.29</v>
      </c>
      <c r="E2468" s="483">
        <v>14.15</v>
      </c>
      <c r="F2468" s="483">
        <v>32.44</v>
      </c>
    </row>
    <row r="2469" spans="1:6" ht="15" customHeight="1">
      <c r="A2469" s="480">
        <v>95801</v>
      </c>
      <c r="B2469" s="481" t="s">
        <v>1617</v>
      </c>
      <c r="C2469" s="482" t="s">
        <v>709</v>
      </c>
      <c r="D2469" s="483">
        <v>22.91</v>
      </c>
      <c r="E2469" s="483">
        <v>16.09</v>
      </c>
      <c r="F2469" s="483">
        <v>39</v>
      </c>
    </row>
    <row r="2470" spans="1:6" ht="15" customHeight="1">
      <c r="A2470" s="480">
        <v>95780</v>
      </c>
      <c r="B2470" s="481" t="s">
        <v>1618</v>
      </c>
      <c r="C2470" s="482" t="s">
        <v>709</v>
      </c>
      <c r="D2470" s="483">
        <v>20.239999999999998</v>
      </c>
      <c r="E2470" s="483">
        <v>11.56</v>
      </c>
      <c r="F2470" s="483">
        <v>31.8</v>
      </c>
    </row>
    <row r="2471" spans="1:6" ht="30" customHeight="1">
      <c r="A2471" s="480">
        <v>95781</v>
      </c>
      <c r="B2471" s="481" t="s">
        <v>1619</v>
      </c>
      <c r="C2471" s="482" t="s">
        <v>709</v>
      </c>
      <c r="D2471" s="483">
        <v>20.76</v>
      </c>
      <c r="E2471" s="483">
        <v>11.56</v>
      </c>
      <c r="F2471" s="483">
        <v>32.32</v>
      </c>
    </row>
    <row r="2472" spans="1:6" ht="30.75" customHeight="1">
      <c r="A2472" s="480">
        <v>95782</v>
      </c>
      <c r="B2472" s="481" t="s">
        <v>1620</v>
      </c>
      <c r="C2472" s="482" t="s">
        <v>709</v>
      </c>
      <c r="D2472" s="483">
        <v>22.13</v>
      </c>
      <c r="E2472" s="483">
        <v>11.56</v>
      </c>
      <c r="F2472" s="483">
        <v>33.69</v>
      </c>
    </row>
    <row r="2473" spans="1:6" ht="30">
      <c r="A2473" s="480">
        <v>95789</v>
      </c>
      <c r="B2473" s="481" t="s">
        <v>1621</v>
      </c>
      <c r="C2473" s="482" t="s">
        <v>709</v>
      </c>
      <c r="D2473" s="483">
        <v>22.12</v>
      </c>
      <c r="E2473" s="483">
        <v>12.87</v>
      </c>
      <c r="F2473" s="483">
        <v>34.99</v>
      </c>
    </row>
    <row r="2474" spans="1:6" ht="31.5" customHeight="1">
      <c r="A2474" s="480">
        <v>95796</v>
      </c>
      <c r="B2474" s="481" t="s">
        <v>1622</v>
      </c>
      <c r="C2474" s="482" t="s">
        <v>709</v>
      </c>
      <c r="D2474" s="483">
        <v>25.99</v>
      </c>
      <c r="E2474" s="483">
        <v>15.16</v>
      </c>
      <c r="F2474" s="483">
        <v>41.15</v>
      </c>
    </row>
    <row r="2475" spans="1:6" ht="29.25" customHeight="1">
      <c r="A2475" s="480">
        <v>95802</v>
      </c>
      <c r="B2475" s="481" t="s">
        <v>1623</v>
      </c>
      <c r="C2475" s="482" t="s">
        <v>709</v>
      </c>
      <c r="D2475" s="483">
        <v>26.11</v>
      </c>
      <c r="E2475" s="483">
        <v>17.440000000000001</v>
      </c>
      <c r="F2475" s="483">
        <v>43.55</v>
      </c>
    </row>
    <row r="2476" spans="1:6" ht="30">
      <c r="A2476" s="480">
        <v>95785</v>
      </c>
      <c r="B2476" s="481" t="s">
        <v>1624</v>
      </c>
      <c r="C2476" s="482" t="s">
        <v>709</v>
      </c>
      <c r="D2476" s="483">
        <v>26.19</v>
      </c>
      <c r="E2476" s="483">
        <v>12.17</v>
      </c>
      <c r="F2476" s="483">
        <v>38.36</v>
      </c>
    </row>
    <row r="2477" spans="1:6" ht="15" customHeight="1">
      <c r="A2477" s="480">
        <v>95791</v>
      </c>
      <c r="B2477" s="481" t="s">
        <v>1625</v>
      </c>
      <c r="C2477" s="482" t="s">
        <v>709</v>
      </c>
      <c r="D2477" s="483">
        <v>31.43</v>
      </c>
      <c r="E2477" s="483">
        <v>13.82</v>
      </c>
      <c r="F2477" s="483">
        <v>45.25</v>
      </c>
    </row>
    <row r="2478" spans="1:6" ht="30" customHeight="1">
      <c r="A2478" s="480">
        <v>95797</v>
      </c>
      <c r="B2478" s="481" t="s">
        <v>1626</v>
      </c>
      <c r="C2478" s="482" t="s">
        <v>709</v>
      </c>
      <c r="D2478" s="483">
        <v>35.909999999999997</v>
      </c>
      <c r="E2478" s="483">
        <v>16.579999999999998</v>
      </c>
      <c r="F2478" s="483">
        <v>52.49</v>
      </c>
    </row>
    <row r="2479" spans="1:6" ht="30" customHeight="1">
      <c r="A2479" s="480">
        <v>95803</v>
      </c>
      <c r="B2479" s="481" t="s">
        <v>1627</v>
      </c>
      <c r="C2479" s="482" t="s">
        <v>709</v>
      </c>
      <c r="D2479" s="483">
        <v>38.67</v>
      </c>
      <c r="E2479" s="483">
        <v>19.34</v>
      </c>
      <c r="F2479" s="483">
        <v>58.01</v>
      </c>
    </row>
    <row r="2480" spans="1:6" ht="15" customHeight="1">
      <c r="A2480" s="480"/>
      <c r="B2480" s="481" t="s">
        <v>12318</v>
      </c>
      <c r="C2480" s="482"/>
      <c r="D2480" s="483"/>
      <c r="E2480" s="483"/>
      <c r="F2480" s="483"/>
    </row>
    <row r="2481" spans="1:6" ht="15" customHeight="1">
      <c r="A2481" s="480">
        <v>95804</v>
      </c>
      <c r="B2481" s="481" t="s">
        <v>1628</v>
      </c>
      <c r="C2481" s="482" t="s">
        <v>709</v>
      </c>
      <c r="D2481" s="483">
        <v>19.52</v>
      </c>
      <c r="E2481" s="483">
        <v>9.19</v>
      </c>
      <c r="F2481" s="483">
        <v>28.71</v>
      </c>
    </row>
    <row r="2482" spans="1:6" ht="15" customHeight="1">
      <c r="A2482" s="480">
        <v>95805</v>
      </c>
      <c r="B2482" s="481" t="s">
        <v>1629</v>
      </c>
      <c r="C2482" s="482" t="s">
        <v>709</v>
      </c>
      <c r="D2482" s="483">
        <v>19.57</v>
      </c>
      <c r="E2482" s="483">
        <v>9.35</v>
      </c>
      <c r="F2482" s="483">
        <v>28.92</v>
      </c>
    </row>
    <row r="2483" spans="1:6" ht="15" customHeight="1">
      <c r="A2483" s="480">
        <v>95806</v>
      </c>
      <c r="B2483" s="481" t="s">
        <v>1630</v>
      </c>
      <c r="C2483" s="482" t="s">
        <v>709</v>
      </c>
      <c r="D2483" s="483">
        <v>20.350000000000001</v>
      </c>
      <c r="E2483" s="483">
        <v>9.57</v>
      </c>
      <c r="F2483" s="483">
        <v>29.92</v>
      </c>
    </row>
    <row r="2484" spans="1:6" ht="15" customHeight="1">
      <c r="A2484" s="480">
        <v>95807</v>
      </c>
      <c r="B2484" s="481" t="s">
        <v>1631</v>
      </c>
      <c r="C2484" s="482" t="s">
        <v>709</v>
      </c>
      <c r="D2484" s="483">
        <v>21.78</v>
      </c>
      <c r="E2484" s="483">
        <v>10.95</v>
      </c>
      <c r="F2484" s="483">
        <v>32.729999999999997</v>
      </c>
    </row>
    <row r="2485" spans="1:6" ht="30">
      <c r="A2485" s="480">
        <v>95808</v>
      </c>
      <c r="B2485" s="481" t="s">
        <v>1632</v>
      </c>
      <c r="C2485" s="482" t="s">
        <v>709</v>
      </c>
      <c r="D2485" s="483">
        <v>21.96</v>
      </c>
      <c r="E2485" s="483">
        <v>11.41</v>
      </c>
      <c r="F2485" s="483">
        <v>33.369999999999997</v>
      </c>
    </row>
    <row r="2486" spans="1:6" ht="15" customHeight="1">
      <c r="A2486" s="480">
        <v>95809</v>
      </c>
      <c r="B2486" s="481" t="s">
        <v>1633</v>
      </c>
      <c r="C2486" s="482" t="s">
        <v>709</v>
      </c>
      <c r="D2486" s="483">
        <v>24.97</v>
      </c>
      <c r="E2486" s="483">
        <v>12.05</v>
      </c>
      <c r="F2486" s="483">
        <v>37.020000000000003</v>
      </c>
    </row>
    <row r="2487" spans="1:6" ht="15" customHeight="1">
      <c r="A2487" s="480">
        <v>95810</v>
      </c>
      <c r="B2487" s="481" t="s">
        <v>1634</v>
      </c>
      <c r="C2487" s="482" t="s">
        <v>709</v>
      </c>
      <c r="D2487" s="483">
        <v>17.809999999999999</v>
      </c>
      <c r="E2487" s="483">
        <v>2.61</v>
      </c>
      <c r="F2487" s="483">
        <v>20.420000000000002</v>
      </c>
    </row>
    <row r="2488" spans="1:6" ht="15" customHeight="1">
      <c r="A2488" s="480">
        <v>95811</v>
      </c>
      <c r="B2488" s="481" t="s">
        <v>1635</v>
      </c>
      <c r="C2488" s="482" t="s">
        <v>709</v>
      </c>
      <c r="D2488" s="483">
        <v>18</v>
      </c>
      <c r="E2488" s="483">
        <v>3.06</v>
      </c>
      <c r="F2488" s="483">
        <v>21.06</v>
      </c>
    </row>
    <row r="2489" spans="1:6" ht="30">
      <c r="A2489" s="480">
        <v>95812</v>
      </c>
      <c r="B2489" s="481" t="s">
        <v>1636</v>
      </c>
      <c r="C2489" s="482" t="s">
        <v>709</v>
      </c>
      <c r="D2489" s="483">
        <v>20.99</v>
      </c>
      <c r="E2489" s="483">
        <v>3.72</v>
      </c>
      <c r="F2489" s="483">
        <v>24.71</v>
      </c>
    </row>
    <row r="2490" spans="1:6" ht="30" customHeight="1">
      <c r="A2490" s="480">
        <v>95813</v>
      </c>
      <c r="B2490" s="481" t="s">
        <v>1637</v>
      </c>
      <c r="C2490" s="482" t="s">
        <v>709</v>
      </c>
      <c r="D2490" s="483">
        <v>20.07</v>
      </c>
      <c r="E2490" s="483">
        <v>3.92</v>
      </c>
      <c r="F2490" s="483">
        <v>23.99</v>
      </c>
    </row>
    <row r="2491" spans="1:6" ht="30" customHeight="1">
      <c r="A2491" s="480">
        <v>95814</v>
      </c>
      <c r="B2491" s="481" t="s">
        <v>1638</v>
      </c>
      <c r="C2491" s="482" t="s">
        <v>709</v>
      </c>
      <c r="D2491" s="483">
        <v>20.350000000000001</v>
      </c>
      <c r="E2491" s="483">
        <v>4.6100000000000003</v>
      </c>
      <c r="F2491" s="483">
        <v>24.96</v>
      </c>
    </row>
    <row r="2492" spans="1:6" ht="30">
      <c r="A2492" s="480">
        <v>95815</v>
      </c>
      <c r="B2492" s="481" t="s">
        <v>1639</v>
      </c>
      <c r="C2492" s="482" t="s">
        <v>709</v>
      </c>
      <c r="D2492" s="483">
        <v>26.62</v>
      </c>
      <c r="E2492" s="483">
        <v>5.57</v>
      </c>
      <c r="F2492" s="483">
        <v>32.19</v>
      </c>
    </row>
    <row r="2493" spans="1:6" ht="15" customHeight="1">
      <c r="A2493" s="480">
        <v>95816</v>
      </c>
      <c r="B2493" s="481" t="s">
        <v>1640</v>
      </c>
      <c r="C2493" s="482" t="s">
        <v>709</v>
      </c>
      <c r="D2493" s="483">
        <v>26.66</v>
      </c>
      <c r="E2493" s="483">
        <v>13.59</v>
      </c>
      <c r="F2493" s="483">
        <v>40.25</v>
      </c>
    </row>
    <row r="2494" spans="1:6" ht="15" customHeight="1">
      <c r="A2494" s="480">
        <v>95817</v>
      </c>
      <c r="B2494" s="481" t="s">
        <v>1641</v>
      </c>
      <c r="C2494" s="482" t="s">
        <v>709</v>
      </c>
      <c r="D2494" s="483">
        <v>26.35</v>
      </c>
      <c r="E2494" s="483">
        <v>14.5</v>
      </c>
      <c r="F2494" s="483">
        <v>40.85</v>
      </c>
    </row>
    <row r="2495" spans="1:6" ht="15" customHeight="1">
      <c r="A2495" s="480">
        <v>95818</v>
      </c>
      <c r="B2495" s="481" t="s">
        <v>1642</v>
      </c>
      <c r="C2495" s="482" t="s">
        <v>709</v>
      </c>
      <c r="D2495" s="483">
        <v>34.83</v>
      </c>
      <c r="E2495" s="483">
        <v>15.77</v>
      </c>
      <c r="F2495" s="483">
        <v>50.6</v>
      </c>
    </row>
    <row r="2496" spans="1:6" ht="15" customHeight="1">
      <c r="A2496" s="480"/>
      <c r="B2496" s="481" t="s">
        <v>12319</v>
      </c>
      <c r="C2496" s="482"/>
      <c r="D2496" s="483"/>
      <c r="E2496" s="483"/>
      <c r="F2496" s="483"/>
    </row>
    <row r="2497" spans="1:6" ht="30" customHeight="1">
      <c r="A2497" s="480"/>
      <c r="B2497" s="481" t="s">
        <v>12320</v>
      </c>
      <c r="C2497" s="482"/>
      <c r="D2497" s="483"/>
      <c r="E2497" s="483"/>
      <c r="F2497" s="483"/>
    </row>
    <row r="2498" spans="1:6" ht="30" customHeight="1">
      <c r="A2498" s="480"/>
      <c r="B2498" s="481" t="s">
        <v>12321</v>
      </c>
      <c r="C2498" s="482"/>
      <c r="D2498" s="483"/>
      <c r="E2498" s="483"/>
      <c r="F2498" s="483"/>
    </row>
    <row r="2499" spans="1:6" ht="30" customHeight="1">
      <c r="A2499" s="480"/>
      <c r="B2499" s="481" t="s">
        <v>12322</v>
      </c>
      <c r="C2499" s="482"/>
      <c r="D2499" s="483"/>
      <c r="E2499" s="483"/>
      <c r="F2499" s="483"/>
    </row>
    <row r="2500" spans="1:6" ht="15" customHeight="1">
      <c r="A2500" s="480">
        <v>101938</v>
      </c>
      <c r="B2500" s="481" t="s">
        <v>5438</v>
      </c>
      <c r="C2500" s="482" t="s">
        <v>709</v>
      </c>
      <c r="D2500" s="483">
        <v>112.69</v>
      </c>
      <c r="E2500" s="483">
        <v>14.04</v>
      </c>
      <c r="F2500" s="483">
        <v>126.73</v>
      </c>
    </row>
    <row r="2501" spans="1:6" ht="30">
      <c r="A2501" s="475">
        <v>91937</v>
      </c>
      <c r="B2501" s="476" t="s">
        <v>1643</v>
      </c>
      <c r="C2501" s="477" t="s">
        <v>709</v>
      </c>
      <c r="D2501" s="478">
        <v>8.36</v>
      </c>
      <c r="E2501" s="478">
        <v>4.63</v>
      </c>
      <c r="F2501" s="478">
        <v>12.99</v>
      </c>
    </row>
    <row r="2502" spans="1:6" ht="15" customHeight="1">
      <c r="A2502" s="475">
        <v>92866</v>
      </c>
      <c r="B2502" s="479" t="s">
        <v>1644</v>
      </c>
      <c r="C2502" s="477" t="s">
        <v>709</v>
      </c>
      <c r="D2502" s="478">
        <v>3.97</v>
      </c>
      <c r="E2502" s="478">
        <v>4.6500000000000004</v>
      </c>
      <c r="F2502" s="478">
        <v>8.6199999999999992</v>
      </c>
    </row>
    <row r="2503" spans="1:6" ht="30" customHeight="1">
      <c r="A2503" s="475">
        <v>91936</v>
      </c>
      <c r="B2503" s="479" t="s">
        <v>1645</v>
      </c>
      <c r="C2503" s="477" t="s">
        <v>709</v>
      </c>
      <c r="D2503" s="478">
        <v>11.24</v>
      </c>
      <c r="E2503" s="478">
        <v>4.62</v>
      </c>
      <c r="F2503" s="478">
        <v>15.86</v>
      </c>
    </row>
    <row r="2504" spans="1:6" ht="30">
      <c r="A2504" s="480">
        <v>92865</v>
      </c>
      <c r="B2504" s="481" t="s">
        <v>1646</v>
      </c>
      <c r="C2504" s="482" t="s">
        <v>709</v>
      </c>
      <c r="D2504" s="483">
        <v>6.47</v>
      </c>
      <c r="E2504" s="483">
        <v>4.63</v>
      </c>
      <c r="F2504" s="483">
        <v>11.1</v>
      </c>
    </row>
    <row r="2505" spans="1:6" ht="30">
      <c r="A2505" s="480">
        <v>91939</v>
      </c>
      <c r="B2505" s="481" t="s">
        <v>1647</v>
      </c>
      <c r="C2505" s="482" t="s">
        <v>709</v>
      </c>
      <c r="D2505" s="483">
        <v>10.86</v>
      </c>
      <c r="E2505" s="483">
        <v>16.940000000000001</v>
      </c>
      <c r="F2505" s="483">
        <v>27.8</v>
      </c>
    </row>
    <row r="2506" spans="1:6" ht="30">
      <c r="A2506" s="480">
        <v>91940</v>
      </c>
      <c r="B2506" s="481" t="s">
        <v>1648</v>
      </c>
      <c r="C2506" s="482" t="s">
        <v>709</v>
      </c>
      <c r="D2506" s="483">
        <v>7.25</v>
      </c>
      <c r="E2506" s="483">
        <v>8.1199999999999992</v>
      </c>
      <c r="F2506" s="483">
        <v>15.37</v>
      </c>
    </row>
    <row r="2507" spans="1:6" ht="30">
      <c r="A2507" s="480">
        <v>91941</v>
      </c>
      <c r="B2507" s="481" t="s">
        <v>1649</v>
      </c>
      <c r="C2507" s="482" t="s">
        <v>709</v>
      </c>
      <c r="D2507" s="483">
        <v>5.89</v>
      </c>
      <c r="E2507" s="483">
        <v>4.82</v>
      </c>
      <c r="F2507" s="483">
        <v>10.71</v>
      </c>
    </row>
    <row r="2508" spans="1:6" ht="15" customHeight="1">
      <c r="A2508" s="480">
        <v>91942</v>
      </c>
      <c r="B2508" s="481" t="s">
        <v>1650</v>
      </c>
      <c r="C2508" s="482" t="s">
        <v>709</v>
      </c>
      <c r="D2508" s="483">
        <v>15.57</v>
      </c>
      <c r="E2508" s="483">
        <v>19.47</v>
      </c>
      <c r="F2508" s="483">
        <v>35.04</v>
      </c>
    </row>
    <row r="2509" spans="1:6" ht="15" customHeight="1">
      <c r="A2509" s="480">
        <v>91943</v>
      </c>
      <c r="B2509" s="481" t="s">
        <v>1651</v>
      </c>
      <c r="C2509" s="482" t="s">
        <v>709</v>
      </c>
      <c r="D2509" s="483">
        <v>11.42</v>
      </c>
      <c r="E2509" s="483">
        <v>9.32</v>
      </c>
      <c r="F2509" s="483">
        <v>20.74</v>
      </c>
    </row>
    <row r="2510" spans="1:6" ht="30">
      <c r="A2510" s="480">
        <v>91944</v>
      </c>
      <c r="B2510" s="481" t="s">
        <v>1652</v>
      </c>
      <c r="C2510" s="482" t="s">
        <v>709</v>
      </c>
      <c r="D2510" s="483">
        <v>9.86</v>
      </c>
      <c r="E2510" s="483">
        <v>5.54</v>
      </c>
      <c r="F2510" s="483">
        <v>15.4</v>
      </c>
    </row>
    <row r="2511" spans="1:6" ht="15" customHeight="1">
      <c r="A2511" s="480">
        <v>92867</v>
      </c>
      <c r="B2511" s="481" t="s">
        <v>1653</v>
      </c>
      <c r="C2511" s="482" t="s">
        <v>709</v>
      </c>
      <c r="D2511" s="483">
        <v>9.41</v>
      </c>
      <c r="E2511" s="483">
        <v>16.940000000000001</v>
      </c>
      <c r="F2511" s="483">
        <v>26.35</v>
      </c>
    </row>
    <row r="2512" spans="1:6" ht="30" customHeight="1">
      <c r="A2512" s="480">
        <v>92868</v>
      </c>
      <c r="B2512" s="481" t="s">
        <v>1654</v>
      </c>
      <c r="C2512" s="482" t="s">
        <v>709</v>
      </c>
      <c r="D2512" s="483">
        <v>5.8</v>
      </c>
      <c r="E2512" s="483">
        <v>8.1199999999999992</v>
      </c>
      <c r="F2512" s="483">
        <v>13.92</v>
      </c>
    </row>
    <row r="2513" spans="1:6" ht="15" customHeight="1">
      <c r="A2513" s="475">
        <v>92869</v>
      </c>
      <c r="B2513" s="479" t="s">
        <v>1655</v>
      </c>
      <c r="C2513" s="477" t="s">
        <v>709</v>
      </c>
      <c r="D2513" s="478">
        <v>4.42</v>
      </c>
      <c r="E2513" s="478">
        <v>4.84</v>
      </c>
      <c r="F2513" s="478">
        <v>9.26</v>
      </c>
    </row>
    <row r="2514" spans="1:6" ht="15" customHeight="1">
      <c r="A2514" s="480">
        <v>92870</v>
      </c>
      <c r="B2514" s="481" t="s">
        <v>1656</v>
      </c>
      <c r="C2514" s="482" t="s">
        <v>709</v>
      </c>
      <c r="D2514" s="483">
        <v>12.95</v>
      </c>
      <c r="E2514" s="483">
        <v>19.48</v>
      </c>
      <c r="F2514" s="483">
        <v>32.43</v>
      </c>
    </row>
    <row r="2515" spans="1:6" ht="15" customHeight="1">
      <c r="A2515" s="480">
        <v>92871</v>
      </c>
      <c r="B2515" s="481" t="s">
        <v>1657</v>
      </c>
      <c r="C2515" s="482" t="s">
        <v>709</v>
      </c>
      <c r="D2515" s="483">
        <v>8.7899999999999991</v>
      </c>
      <c r="E2515" s="483">
        <v>9.34</v>
      </c>
      <c r="F2515" s="483">
        <v>18.13</v>
      </c>
    </row>
    <row r="2516" spans="1:6" ht="15" customHeight="1">
      <c r="A2516" s="480">
        <v>92872</v>
      </c>
      <c r="B2516" s="481" t="s">
        <v>1658</v>
      </c>
      <c r="C2516" s="482" t="s">
        <v>709</v>
      </c>
      <c r="D2516" s="483">
        <v>7.24</v>
      </c>
      <c r="E2516" s="483">
        <v>5.55</v>
      </c>
      <c r="F2516" s="483">
        <v>12.79</v>
      </c>
    </row>
    <row r="2517" spans="1:6" ht="15" customHeight="1">
      <c r="A2517" s="480">
        <v>91945</v>
      </c>
      <c r="B2517" s="481" t="s">
        <v>1659</v>
      </c>
      <c r="C2517" s="482" t="s">
        <v>709</v>
      </c>
      <c r="D2517" s="483">
        <v>7.14</v>
      </c>
      <c r="E2517" s="483">
        <v>3.45</v>
      </c>
      <c r="F2517" s="483">
        <v>10.59</v>
      </c>
    </row>
    <row r="2518" spans="1:6" ht="15" customHeight="1">
      <c r="A2518" s="480">
        <v>91946</v>
      </c>
      <c r="B2518" s="481" t="s">
        <v>1660</v>
      </c>
      <c r="C2518" s="482" t="s">
        <v>709</v>
      </c>
      <c r="D2518" s="483">
        <v>6.75</v>
      </c>
      <c r="E2518" s="483">
        <v>2.35</v>
      </c>
      <c r="F2518" s="483">
        <v>9.1</v>
      </c>
    </row>
    <row r="2519" spans="1:6" ht="30" customHeight="1">
      <c r="A2519" s="480">
        <v>91947</v>
      </c>
      <c r="B2519" s="481" t="s">
        <v>1661</v>
      </c>
      <c r="C2519" s="482" t="s">
        <v>709</v>
      </c>
      <c r="D2519" s="483">
        <v>6.51</v>
      </c>
      <c r="E2519" s="483">
        <v>1.66</v>
      </c>
      <c r="F2519" s="483">
        <v>8.17</v>
      </c>
    </row>
    <row r="2520" spans="1:6" ht="30">
      <c r="A2520" s="480">
        <v>91949</v>
      </c>
      <c r="B2520" s="481" t="s">
        <v>1662</v>
      </c>
      <c r="C2520" s="482" t="s">
        <v>709</v>
      </c>
      <c r="D2520" s="483">
        <v>12.68</v>
      </c>
      <c r="E2520" s="483">
        <v>4.09</v>
      </c>
      <c r="F2520" s="483">
        <v>16.77</v>
      </c>
    </row>
    <row r="2521" spans="1:6" ht="30">
      <c r="A2521" s="480">
        <v>91950</v>
      </c>
      <c r="B2521" s="481" t="s">
        <v>1663</v>
      </c>
      <c r="C2521" s="482" t="s">
        <v>709</v>
      </c>
      <c r="D2521" s="483">
        <v>12.2</v>
      </c>
      <c r="E2521" s="483">
        <v>2.77</v>
      </c>
      <c r="F2521" s="483">
        <v>14.97</v>
      </c>
    </row>
    <row r="2522" spans="1:6" ht="30" customHeight="1">
      <c r="A2522" s="480">
        <v>91951</v>
      </c>
      <c r="B2522" s="481" t="s">
        <v>1664</v>
      </c>
      <c r="C2522" s="482" t="s">
        <v>709</v>
      </c>
      <c r="D2522" s="483">
        <v>11.93</v>
      </c>
      <c r="E2522" s="483">
        <v>1.96</v>
      </c>
      <c r="F2522" s="483">
        <v>13.89</v>
      </c>
    </row>
    <row r="2523" spans="1:6" ht="30" customHeight="1">
      <c r="A2523" s="475">
        <v>97886</v>
      </c>
      <c r="B2523" s="479" t="s">
        <v>5447</v>
      </c>
      <c r="C2523" s="477" t="s">
        <v>709</v>
      </c>
      <c r="D2523" s="478">
        <v>91.97</v>
      </c>
      <c r="E2523" s="478">
        <v>78.099999999999994</v>
      </c>
      <c r="F2523" s="478">
        <v>170.07</v>
      </c>
    </row>
    <row r="2524" spans="1:6" ht="30" customHeight="1">
      <c r="A2524" s="480">
        <v>97887</v>
      </c>
      <c r="B2524" s="481" t="s">
        <v>5448</v>
      </c>
      <c r="C2524" s="482" t="s">
        <v>709</v>
      </c>
      <c r="D2524" s="483">
        <v>146.26</v>
      </c>
      <c r="E2524" s="483">
        <v>123.23</v>
      </c>
      <c r="F2524" s="483">
        <v>269.49</v>
      </c>
    </row>
    <row r="2525" spans="1:6" ht="30" customHeight="1">
      <c r="A2525" s="480">
        <v>97888</v>
      </c>
      <c r="B2525" s="481" t="s">
        <v>5449</v>
      </c>
      <c r="C2525" s="482" t="s">
        <v>709</v>
      </c>
      <c r="D2525" s="483">
        <v>293.14</v>
      </c>
      <c r="E2525" s="483">
        <v>230.73</v>
      </c>
      <c r="F2525" s="483">
        <v>523.87</v>
      </c>
    </row>
    <row r="2526" spans="1:6" ht="30" customHeight="1">
      <c r="A2526" s="480">
        <v>97889</v>
      </c>
      <c r="B2526" s="481" t="s">
        <v>5450</v>
      </c>
      <c r="C2526" s="482" t="s">
        <v>709</v>
      </c>
      <c r="D2526" s="483">
        <v>391.17</v>
      </c>
      <c r="E2526" s="483">
        <v>308.27999999999997</v>
      </c>
      <c r="F2526" s="483">
        <v>699.45</v>
      </c>
    </row>
    <row r="2527" spans="1:6" ht="30" customHeight="1">
      <c r="A2527" s="480">
        <v>97890</v>
      </c>
      <c r="B2527" s="481" t="s">
        <v>5451</v>
      </c>
      <c r="C2527" s="482" t="s">
        <v>709</v>
      </c>
      <c r="D2527" s="483">
        <v>475.77</v>
      </c>
      <c r="E2527" s="483">
        <v>331.12</v>
      </c>
      <c r="F2527" s="483">
        <v>806.89</v>
      </c>
    </row>
    <row r="2528" spans="1:6" ht="30" customHeight="1">
      <c r="A2528" s="480">
        <v>97891</v>
      </c>
      <c r="B2528" s="481" t="s">
        <v>5452</v>
      </c>
      <c r="C2528" s="482" t="s">
        <v>709</v>
      </c>
      <c r="D2528" s="483">
        <v>93.8</v>
      </c>
      <c r="E2528" s="483">
        <v>93.42</v>
      </c>
      <c r="F2528" s="483">
        <v>187.22</v>
      </c>
    </row>
    <row r="2529" spans="1:6" ht="30" customHeight="1">
      <c r="A2529" s="480">
        <v>97892</v>
      </c>
      <c r="B2529" s="481" t="s">
        <v>5453</v>
      </c>
      <c r="C2529" s="482" t="s">
        <v>709</v>
      </c>
      <c r="D2529" s="483">
        <v>182.3</v>
      </c>
      <c r="E2529" s="483">
        <v>167.61</v>
      </c>
      <c r="F2529" s="483">
        <v>349.91</v>
      </c>
    </row>
    <row r="2530" spans="1:6" ht="30" customHeight="1">
      <c r="A2530" s="480">
        <v>97893</v>
      </c>
      <c r="B2530" s="481" t="s">
        <v>5454</v>
      </c>
      <c r="C2530" s="482" t="s">
        <v>709</v>
      </c>
      <c r="D2530" s="483">
        <v>249.82</v>
      </c>
      <c r="E2530" s="483">
        <v>227.8</v>
      </c>
      <c r="F2530" s="483">
        <v>477.62</v>
      </c>
    </row>
    <row r="2531" spans="1:6" ht="30">
      <c r="A2531" s="475">
        <v>97894</v>
      </c>
      <c r="B2531" s="479" t="s">
        <v>5455</v>
      </c>
      <c r="C2531" s="477" t="s">
        <v>709</v>
      </c>
      <c r="D2531" s="478">
        <v>304.5</v>
      </c>
      <c r="E2531" s="478">
        <v>233.57</v>
      </c>
      <c r="F2531" s="478">
        <v>538.07000000000005</v>
      </c>
    </row>
    <row r="2532" spans="1:6" ht="30">
      <c r="A2532" s="480">
        <v>97881</v>
      </c>
      <c r="B2532" s="481" t="s">
        <v>5456</v>
      </c>
      <c r="C2532" s="482" t="s">
        <v>709</v>
      </c>
      <c r="D2532" s="483">
        <v>69.47</v>
      </c>
      <c r="E2532" s="483">
        <v>19.440000000000001</v>
      </c>
      <c r="F2532" s="483">
        <v>88.91</v>
      </c>
    </row>
    <row r="2533" spans="1:6" ht="30">
      <c r="A2533" s="480">
        <v>97882</v>
      </c>
      <c r="B2533" s="481" t="s">
        <v>5457</v>
      </c>
      <c r="C2533" s="482" t="s">
        <v>709</v>
      </c>
      <c r="D2533" s="483">
        <v>109.37</v>
      </c>
      <c r="E2533" s="483">
        <v>27.34</v>
      </c>
      <c r="F2533" s="483">
        <v>136.71</v>
      </c>
    </row>
    <row r="2534" spans="1:6" ht="30">
      <c r="A2534" s="480">
        <v>97883</v>
      </c>
      <c r="B2534" s="481" t="s">
        <v>5458</v>
      </c>
      <c r="C2534" s="482" t="s">
        <v>709</v>
      </c>
      <c r="D2534" s="483">
        <v>217.9</v>
      </c>
      <c r="E2534" s="483">
        <v>43.07</v>
      </c>
      <c r="F2534" s="483">
        <v>260.97000000000003</v>
      </c>
    </row>
    <row r="2535" spans="1:6" ht="30">
      <c r="A2535" s="480">
        <v>97884</v>
      </c>
      <c r="B2535" s="481" t="s">
        <v>5459</v>
      </c>
      <c r="C2535" s="482" t="s">
        <v>709</v>
      </c>
      <c r="D2535" s="483">
        <v>426.44</v>
      </c>
      <c r="E2535" s="483">
        <v>70.150000000000006</v>
      </c>
      <c r="F2535" s="483">
        <v>496.59</v>
      </c>
    </row>
    <row r="2536" spans="1:6" ht="30">
      <c r="A2536" s="480">
        <v>97885</v>
      </c>
      <c r="B2536" s="481" t="s">
        <v>5460</v>
      </c>
      <c r="C2536" s="482" t="s">
        <v>709</v>
      </c>
      <c r="D2536" s="483">
        <v>660.52</v>
      </c>
      <c r="E2536" s="483">
        <v>102.61</v>
      </c>
      <c r="F2536" s="483">
        <v>763.13</v>
      </c>
    </row>
    <row r="2537" spans="1:6">
      <c r="A2537" s="480"/>
      <c r="B2537" s="481" t="s">
        <v>12323</v>
      </c>
      <c r="C2537" s="482"/>
      <c r="D2537" s="483"/>
      <c r="E2537" s="483"/>
      <c r="F2537" s="483"/>
    </row>
    <row r="2538" spans="1:6" ht="30" customHeight="1">
      <c r="A2538" s="475"/>
      <c r="B2538" s="479" t="s">
        <v>12324</v>
      </c>
      <c r="C2538" s="477"/>
      <c r="D2538" s="478"/>
      <c r="E2538" s="478"/>
      <c r="F2538" s="478"/>
    </row>
    <row r="2539" spans="1:6" ht="30" customHeight="1">
      <c r="A2539" s="480">
        <v>97360</v>
      </c>
      <c r="B2539" s="481" t="s">
        <v>5481</v>
      </c>
      <c r="C2539" s="482" t="s">
        <v>709</v>
      </c>
      <c r="D2539" s="483">
        <v>8399.73</v>
      </c>
      <c r="E2539" s="483">
        <v>177.76</v>
      </c>
      <c r="F2539" s="483">
        <v>8577.49</v>
      </c>
    </row>
    <row r="2540" spans="1:6" ht="30" customHeight="1">
      <c r="A2540" s="480">
        <v>97361</v>
      </c>
      <c r="B2540" s="481" t="s">
        <v>5482</v>
      </c>
      <c r="C2540" s="482" t="s">
        <v>709</v>
      </c>
      <c r="D2540" s="483">
        <v>11199.64</v>
      </c>
      <c r="E2540" s="483">
        <v>237.02</v>
      </c>
      <c r="F2540" s="483">
        <v>11436.66</v>
      </c>
    </row>
    <row r="2541" spans="1:6" ht="30" customHeight="1">
      <c r="A2541" s="480">
        <v>97359</v>
      </c>
      <c r="B2541" s="481" t="s">
        <v>5480</v>
      </c>
      <c r="C2541" s="482" t="s">
        <v>709</v>
      </c>
      <c r="D2541" s="483">
        <v>4318.82</v>
      </c>
      <c r="E2541" s="483">
        <v>118.49</v>
      </c>
      <c r="F2541" s="483">
        <v>4437.3100000000004</v>
      </c>
    </row>
    <row r="2542" spans="1:6" ht="30">
      <c r="A2542" s="480">
        <v>101946</v>
      </c>
      <c r="B2542" s="481" t="s">
        <v>5484</v>
      </c>
      <c r="C2542" s="482" t="s">
        <v>709</v>
      </c>
      <c r="D2542" s="483">
        <v>125.48</v>
      </c>
      <c r="E2542" s="483">
        <v>49.33</v>
      </c>
      <c r="F2542" s="483">
        <v>174.81</v>
      </c>
    </row>
    <row r="2543" spans="1:6" ht="30" customHeight="1">
      <c r="A2543" s="480">
        <v>97362</v>
      </c>
      <c r="B2543" s="481" t="s">
        <v>5483</v>
      </c>
      <c r="C2543" s="482" t="s">
        <v>709</v>
      </c>
      <c r="D2543" s="483">
        <v>2428.96</v>
      </c>
      <c r="E2543" s="483">
        <v>27.46</v>
      </c>
      <c r="F2543" s="483">
        <v>2456.42</v>
      </c>
    </row>
    <row r="2544" spans="1:6" ht="30" customHeight="1">
      <c r="A2544" s="480"/>
      <c r="B2544" s="481" t="s">
        <v>12325</v>
      </c>
      <c r="C2544" s="482"/>
      <c r="D2544" s="483"/>
      <c r="E2544" s="483"/>
      <c r="F2544" s="483"/>
    </row>
    <row r="2545" spans="1:6" ht="30" customHeight="1">
      <c r="A2545" s="480">
        <v>101875</v>
      </c>
      <c r="B2545" s="481" t="s">
        <v>5474</v>
      </c>
      <c r="C2545" s="482" t="s">
        <v>709</v>
      </c>
      <c r="D2545" s="483">
        <v>500.8</v>
      </c>
      <c r="E2545" s="483">
        <v>17.29</v>
      </c>
      <c r="F2545" s="483">
        <v>518.09</v>
      </c>
    </row>
    <row r="2546" spans="1:6" ht="30" customHeight="1">
      <c r="A2546" s="480">
        <v>101883</v>
      </c>
      <c r="B2546" s="481" t="s">
        <v>5479</v>
      </c>
      <c r="C2546" s="482" t="s">
        <v>709</v>
      </c>
      <c r="D2546" s="483">
        <v>698.78</v>
      </c>
      <c r="E2546" s="483">
        <v>19.239999999999998</v>
      </c>
      <c r="F2546" s="483">
        <v>718.02</v>
      </c>
    </row>
    <row r="2547" spans="1:6" ht="30" customHeight="1">
      <c r="A2547" s="480">
        <v>101879</v>
      </c>
      <c r="B2547" s="481" t="s">
        <v>5475</v>
      </c>
      <c r="C2547" s="482" t="s">
        <v>709</v>
      </c>
      <c r="D2547" s="483">
        <v>734.12</v>
      </c>
      <c r="E2547" s="483">
        <v>19.41</v>
      </c>
      <c r="F2547" s="483">
        <v>753.53</v>
      </c>
    </row>
    <row r="2548" spans="1:6" ht="30" customHeight="1">
      <c r="A2548" s="480">
        <v>101880</v>
      </c>
      <c r="B2548" s="481" t="s">
        <v>5476</v>
      </c>
      <c r="C2548" s="482" t="s">
        <v>709</v>
      </c>
      <c r="D2548" s="483">
        <v>843.22</v>
      </c>
      <c r="E2548" s="483">
        <v>23.34</v>
      </c>
      <c r="F2548" s="483">
        <v>866.56</v>
      </c>
    </row>
    <row r="2549" spans="1:6" ht="45">
      <c r="A2549" s="480">
        <v>101882</v>
      </c>
      <c r="B2549" s="481" t="s">
        <v>5478</v>
      </c>
      <c r="C2549" s="482" t="s">
        <v>709</v>
      </c>
      <c r="D2549" s="483">
        <v>1762.68</v>
      </c>
      <c r="E2549" s="483">
        <v>23.39</v>
      </c>
      <c r="F2549" s="483">
        <v>1786.07</v>
      </c>
    </row>
    <row r="2550" spans="1:6" ht="15" customHeight="1">
      <c r="A2550" s="480">
        <v>101881</v>
      </c>
      <c r="B2550" s="481" t="s">
        <v>5477</v>
      </c>
      <c r="C2550" s="482" t="s">
        <v>709</v>
      </c>
      <c r="D2550" s="483">
        <v>1229.78</v>
      </c>
      <c r="E2550" s="483">
        <v>23.45</v>
      </c>
      <c r="F2550" s="483">
        <v>1253.23</v>
      </c>
    </row>
    <row r="2551" spans="1:6" ht="15" customHeight="1">
      <c r="A2551" s="480">
        <v>101878</v>
      </c>
      <c r="B2551" s="481" t="s">
        <v>5471</v>
      </c>
      <c r="C2551" s="482" t="s">
        <v>709</v>
      </c>
      <c r="D2551" s="483">
        <v>655.62</v>
      </c>
      <c r="E2551" s="483">
        <v>49.31</v>
      </c>
      <c r="F2551" s="483">
        <v>704.93</v>
      </c>
    </row>
    <row r="2552" spans="1:6" ht="30" customHeight="1">
      <c r="A2552" s="480">
        <v>101877</v>
      </c>
      <c r="B2552" s="481" t="s">
        <v>5473</v>
      </c>
      <c r="C2552" s="482" t="s">
        <v>709</v>
      </c>
      <c r="D2552" s="483">
        <v>54.11</v>
      </c>
      <c r="E2552" s="483">
        <v>9.92</v>
      </c>
      <c r="F2552" s="483">
        <v>64.03</v>
      </c>
    </row>
    <row r="2553" spans="1:6" ht="30" customHeight="1">
      <c r="A2553" s="480">
        <v>101876</v>
      </c>
      <c r="B2553" s="481" t="s">
        <v>5472</v>
      </c>
      <c r="C2553" s="482" t="s">
        <v>709</v>
      </c>
      <c r="D2553" s="483">
        <v>83.31</v>
      </c>
      <c r="E2553" s="483">
        <v>11.19</v>
      </c>
      <c r="F2553" s="483">
        <v>94.5</v>
      </c>
    </row>
    <row r="2554" spans="1:6" ht="30" customHeight="1">
      <c r="A2554" s="480"/>
      <c r="B2554" s="481" t="s">
        <v>1665</v>
      </c>
      <c r="C2554" s="482"/>
      <c r="D2554" s="483"/>
      <c r="E2554" s="483"/>
      <c r="F2554" s="483"/>
    </row>
    <row r="2555" spans="1:6" ht="30" customHeight="1">
      <c r="A2555" s="480">
        <v>101904</v>
      </c>
      <c r="B2555" s="481" t="s">
        <v>5488</v>
      </c>
      <c r="C2555" s="482" t="s">
        <v>709</v>
      </c>
      <c r="D2555" s="483">
        <v>1280.31</v>
      </c>
      <c r="E2555" s="483">
        <v>25.34</v>
      </c>
      <c r="F2555" s="483">
        <v>1305.6500000000001</v>
      </c>
    </row>
    <row r="2556" spans="1:6" ht="30" customHeight="1">
      <c r="A2556" s="475">
        <v>101901</v>
      </c>
      <c r="B2556" s="479" t="s">
        <v>5485</v>
      </c>
      <c r="C2556" s="477" t="s">
        <v>709</v>
      </c>
      <c r="D2556" s="478">
        <v>133.11000000000001</v>
      </c>
      <c r="E2556" s="478">
        <v>4.5999999999999996</v>
      </c>
      <c r="F2556" s="478">
        <v>137.71</v>
      </c>
    </row>
    <row r="2557" spans="1:6" ht="30" customHeight="1">
      <c r="A2557" s="480">
        <v>101902</v>
      </c>
      <c r="B2557" s="481" t="s">
        <v>5486</v>
      </c>
      <c r="C2557" s="482" t="s">
        <v>709</v>
      </c>
      <c r="D2557" s="483">
        <v>163.76</v>
      </c>
      <c r="E2557" s="483">
        <v>6.41</v>
      </c>
      <c r="F2557" s="483">
        <v>170.17</v>
      </c>
    </row>
    <row r="2558" spans="1:6" ht="30" customHeight="1">
      <c r="A2558" s="480">
        <v>101903</v>
      </c>
      <c r="B2558" s="481" t="s">
        <v>5487</v>
      </c>
      <c r="C2558" s="482" t="s">
        <v>709</v>
      </c>
      <c r="D2558" s="483">
        <v>341.86</v>
      </c>
      <c r="E2558" s="483">
        <v>13.11</v>
      </c>
      <c r="F2558" s="483">
        <v>354.97</v>
      </c>
    </row>
    <row r="2559" spans="1:6" ht="30" customHeight="1">
      <c r="A2559" s="480"/>
      <c r="B2559" s="481" t="s">
        <v>12326</v>
      </c>
      <c r="C2559" s="482"/>
      <c r="D2559" s="483"/>
      <c r="E2559" s="483"/>
      <c r="F2559" s="483"/>
    </row>
    <row r="2560" spans="1:6" ht="30" customHeight="1">
      <c r="A2560" s="480"/>
      <c r="B2560" s="481" t="s">
        <v>12327</v>
      </c>
      <c r="C2560" s="482"/>
      <c r="D2560" s="483"/>
      <c r="E2560" s="483"/>
      <c r="F2560" s="483"/>
    </row>
    <row r="2561" spans="1:6" ht="30" customHeight="1">
      <c r="A2561" s="480">
        <v>93653</v>
      </c>
      <c r="B2561" s="481" t="s">
        <v>5491</v>
      </c>
      <c r="C2561" s="482" t="s">
        <v>709</v>
      </c>
      <c r="D2561" s="483">
        <v>12.12</v>
      </c>
      <c r="E2561" s="483">
        <v>1.1100000000000001</v>
      </c>
      <c r="F2561" s="483">
        <v>13.23</v>
      </c>
    </row>
    <row r="2562" spans="1:6" ht="30" customHeight="1">
      <c r="A2562" s="480">
        <v>93654</v>
      </c>
      <c r="B2562" s="481" t="s">
        <v>5492</v>
      </c>
      <c r="C2562" s="482" t="s">
        <v>709</v>
      </c>
      <c r="D2562" s="483">
        <v>12.29</v>
      </c>
      <c r="E2562" s="483">
        <v>1.51</v>
      </c>
      <c r="F2562" s="483">
        <v>13.8</v>
      </c>
    </row>
    <row r="2563" spans="1:6" ht="30" customHeight="1">
      <c r="A2563" s="480">
        <v>93655</v>
      </c>
      <c r="B2563" s="481" t="s">
        <v>5493</v>
      </c>
      <c r="C2563" s="482" t="s">
        <v>709</v>
      </c>
      <c r="D2563" s="483">
        <v>12.8</v>
      </c>
      <c r="E2563" s="483">
        <v>2.13</v>
      </c>
      <c r="F2563" s="483">
        <v>14.93</v>
      </c>
    </row>
    <row r="2564" spans="1:6" ht="30" customHeight="1">
      <c r="A2564" s="480">
        <v>93656</v>
      </c>
      <c r="B2564" s="481" t="s">
        <v>5494</v>
      </c>
      <c r="C2564" s="482" t="s">
        <v>709</v>
      </c>
      <c r="D2564" s="483">
        <v>12.8</v>
      </c>
      <c r="E2564" s="483">
        <v>2.13</v>
      </c>
      <c r="F2564" s="483">
        <v>14.93</v>
      </c>
    </row>
    <row r="2565" spans="1:6" ht="30" customHeight="1">
      <c r="A2565" s="480">
        <v>93657</v>
      </c>
      <c r="B2565" s="481" t="s">
        <v>5495</v>
      </c>
      <c r="C2565" s="482" t="s">
        <v>709</v>
      </c>
      <c r="D2565" s="483">
        <v>13.34</v>
      </c>
      <c r="E2565" s="483">
        <v>2.94</v>
      </c>
      <c r="F2565" s="483">
        <v>16.28</v>
      </c>
    </row>
    <row r="2566" spans="1:6" ht="30" customHeight="1">
      <c r="A2566" s="480">
        <v>93658</v>
      </c>
      <c r="B2566" s="481" t="s">
        <v>5496</v>
      </c>
      <c r="C2566" s="482" t="s">
        <v>709</v>
      </c>
      <c r="D2566" s="483">
        <v>19.23</v>
      </c>
      <c r="E2566" s="483">
        <v>4.37</v>
      </c>
      <c r="F2566" s="483">
        <v>23.6</v>
      </c>
    </row>
    <row r="2567" spans="1:6" ht="30" customHeight="1">
      <c r="A2567" s="480">
        <v>93659</v>
      </c>
      <c r="B2567" s="481" t="s">
        <v>5497</v>
      </c>
      <c r="C2567" s="482" t="s">
        <v>709</v>
      </c>
      <c r="D2567" s="483">
        <v>20.23</v>
      </c>
      <c r="E2567" s="483">
        <v>6.11</v>
      </c>
      <c r="F2567" s="483">
        <v>26.34</v>
      </c>
    </row>
    <row r="2568" spans="1:6" ht="30" customHeight="1">
      <c r="A2568" s="480">
        <v>101890</v>
      </c>
      <c r="B2568" s="481" t="s">
        <v>5489</v>
      </c>
      <c r="C2568" s="482" t="s">
        <v>709</v>
      </c>
      <c r="D2568" s="483">
        <v>15.97</v>
      </c>
      <c r="E2568" s="483">
        <v>2.13</v>
      </c>
      <c r="F2568" s="483">
        <v>18.100000000000001</v>
      </c>
    </row>
    <row r="2569" spans="1:6" ht="30" customHeight="1">
      <c r="A2569" s="480">
        <v>101891</v>
      </c>
      <c r="B2569" s="481" t="s">
        <v>5490</v>
      </c>
      <c r="C2569" s="482" t="s">
        <v>709</v>
      </c>
      <c r="D2569" s="483">
        <v>26.64</v>
      </c>
      <c r="E2569" s="483">
        <v>4.37</v>
      </c>
      <c r="F2569" s="483">
        <v>31.01</v>
      </c>
    </row>
    <row r="2570" spans="1:6" ht="30" customHeight="1">
      <c r="A2570" s="480"/>
      <c r="B2570" s="481" t="s">
        <v>12328</v>
      </c>
      <c r="C2570" s="482"/>
      <c r="D2570" s="483"/>
      <c r="E2570" s="483"/>
      <c r="F2570" s="483"/>
    </row>
    <row r="2571" spans="1:6" ht="30" customHeight="1">
      <c r="A2571" s="480">
        <v>93660</v>
      </c>
      <c r="B2571" s="481" t="s">
        <v>5499</v>
      </c>
      <c r="C2571" s="482" t="s">
        <v>709</v>
      </c>
      <c r="D2571" s="483">
        <v>64.27</v>
      </c>
      <c r="E2571" s="483">
        <v>2.25</v>
      </c>
      <c r="F2571" s="483">
        <v>66.52</v>
      </c>
    </row>
    <row r="2572" spans="1:6" ht="30" customHeight="1">
      <c r="A2572" s="480">
        <v>93661</v>
      </c>
      <c r="B2572" s="481" t="s">
        <v>5500</v>
      </c>
      <c r="C2572" s="482" t="s">
        <v>709</v>
      </c>
      <c r="D2572" s="483">
        <v>64.599999999999994</v>
      </c>
      <c r="E2572" s="483">
        <v>3.06</v>
      </c>
      <c r="F2572" s="483">
        <v>67.66</v>
      </c>
    </row>
    <row r="2573" spans="1:6" ht="30" customHeight="1">
      <c r="A2573" s="480">
        <v>93662</v>
      </c>
      <c r="B2573" s="481" t="s">
        <v>5501</v>
      </c>
      <c r="C2573" s="482" t="s">
        <v>709</v>
      </c>
      <c r="D2573" s="483">
        <v>65.66</v>
      </c>
      <c r="E2573" s="483">
        <v>4.2699999999999996</v>
      </c>
      <c r="F2573" s="483">
        <v>69.930000000000007</v>
      </c>
    </row>
    <row r="2574" spans="1:6" ht="30" customHeight="1">
      <c r="A2574" s="480">
        <v>93663</v>
      </c>
      <c r="B2574" s="481" t="s">
        <v>5502</v>
      </c>
      <c r="C2574" s="482" t="s">
        <v>709</v>
      </c>
      <c r="D2574" s="483">
        <v>65.66</v>
      </c>
      <c r="E2574" s="483">
        <v>4.2699999999999996</v>
      </c>
      <c r="F2574" s="483">
        <v>69.930000000000007</v>
      </c>
    </row>
    <row r="2575" spans="1:6" ht="30" customHeight="1">
      <c r="A2575" s="480">
        <v>93664</v>
      </c>
      <c r="B2575" s="481" t="s">
        <v>5503</v>
      </c>
      <c r="C2575" s="482" t="s">
        <v>709</v>
      </c>
      <c r="D2575" s="483">
        <v>66.75</v>
      </c>
      <c r="E2575" s="483">
        <v>5.89</v>
      </c>
      <c r="F2575" s="483">
        <v>72.64</v>
      </c>
    </row>
    <row r="2576" spans="1:6" ht="30" customHeight="1">
      <c r="A2576" s="480">
        <v>93665</v>
      </c>
      <c r="B2576" s="481" t="s">
        <v>5504</v>
      </c>
      <c r="C2576" s="482" t="s">
        <v>709</v>
      </c>
      <c r="D2576" s="483">
        <v>67.209999999999994</v>
      </c>
      <c r="E2576" s="483">
        <v>8.75</v>
      </c>
      <c r="F2576" s="483">
        <v>75.959999999999994</v>
      </c>
    </row>
    <row r="2577" spans="1:6" ht="30" customHeight="1">
      <c r="A2577" s="480">
        <v>93666</v>
      </c>
      <c r="B2577" s="481" t="s">
        <v>5505</v>
      </c>
      <c r="C2577" s="482" t="s">
        <v>709</v>
      </c>
      <c r="D2577" s="483">
        <v>69.209999999999994</v>
      </c>
      <c r="E2577" s="483">
        <v>12.24</v>
      </c>
      <c r="F2577" s="483">
        <v>81.45</v>
      </c>
    </row>
    <row r="2578" spans="1:6" ht="30" customHeight="1">
      <c r="A2578" s="480">
        <v>101892</v>
      </c>
      <c r="B2578" s="481" t="s">
        <v>5498</v>
      </c>
      <c r="C2578" s="482" t="s">
        <v>709</v>
      </c>
      <c r="D2578" s="483">
        <v>78.95</v>
      </c>
      <c r="E2578" s="483">
        <v>4.2699999999999996</v>
      </c>
      <c r="F2578" s="483">
        <v>83.22</v>
      </c>
    </row>
    <row r="2579" spans="1:6" ht="30" customHeight="1">
      <c r="A2579" s="480"/>
      <c r="B2579" s="481" t="s">
        <v>12329</v>
      </c>
      <c r="C2579" s="482"/>
      <c r="D2579" s="483"/>
      <c r="E2579" s="483"/>
      <c r="F2579" s="483"/>
    </row>
    <row r="2580" spans="1:6" ht="30" customHeight="1">
      <c r="A2580" s="480">
        <v>93667</v>
      </c>
      <c r="B2580" s="481" t="s">
        <v>5514</v>
      </c>
      <c r="C2580" s="482" t="s">
        <v>709</v>
      </c>
      <c r="D2580" s="483">
        <v>79.489999999999995</v>
      </c>
      <c r="E2580" s="483">
        <v>3.39</v>
      </c>
      <c r="F2580" s="483">
        <v>82.88</v>
      </c>
    </row>
    <row r="2581" spans="1:6" ht="30" customHeight="1">
      <c r="A2581" s="480">
        <v>93668</v>
      </c>
      <c r="B2581" s="481" t="s">
        <v>5515</v>
      </c>
      <c r="C2581" s="482" t="s">
        <v>709</v>
      </c>
      <c r="D2581" s="483">
        <v>79.989999999999995</v>
      </c>
      <c r="E2581" s="483">
        <v>4.5999999999999996</v>
      </c>
      <c r="F2581" s="483">
        <v>84.59</v>
      </c>
    </row>
    <row r="2582" spans="1:6" ht="30" customHeight="1">
      <c r="A2582" s="480">
        <v>93669</v>
      </c>
      <c r="B2582" s="481" t="s">
        <v>5516</v>
      </c>
      <c r="C2582" s="482" t="s">
        <v>709</v>
      </c>
      <c r="D2582" s="483">
        <v>81.58</v>
      </c>
      <c r="E2582" s="483">
        <v>6.41</v>
      </c>
      <c r="F2582" s="483">
        <v>87.99</v>
      </c>
    </row>
    <row r="2583" spans="1:6" ht="30" customHeight="1">
      <c r="A2583" s="480">
        <v>93670</v>
      </c>
      <c r="B2583" s="481" t="s">
        <v>5517</v>
      </c>
      <c r="C2583" s="482" t="s">
        <v>709</v>
      </c>
      <c r="D2583" s="483">
        <v>81.58</v>
      </c>
      <c r="E2583" s="483">
        <v>6.41</v>
      </c>
      <c r="F2583" s="483">
        <v>87.99</v>
      </c>
    </row>
    <row r="2584" spans="1:6" ht="30" customHeight="1">
      <c r="A2584" s="480">
        <v>93671</v>
      </c>
      <c r="B2584" s="481" t="s">
        <v>5518</v>
      </c>
      <c r="C2584" s="482" t="s">
        <v>709</v>
      </c>
      <c r="D2584" s="483">
        <v>83.22</v>
      </c>
      <c r="E2584" s="483">
        <v>8.83</v>
      </c>
      <c r="F2584" s="483">
        <v>92.05</v>
      </c>
    </row>
    <row r="2585" spans="1:6" ht="30" customHeight="1">
      <c r="A2585" s="480">
        <v>93672</v>
      </c>
      <c r="B2585" s="481" t="s">
        <v>5519</v>
      </c>
      <c r="C2585" s="482" t="s">
        <v>709</v>
      </c>
      <c r="D2585" s="483">
        <v>85.34</v>
      </c>
      <c r="E2585" s="483">
        <v>13.12</v>
      </c>
      <c r="F2585" s="483">
        <v>98.46</v>
      </c>
    </row>
    <row r="2586" spans="1:6" ht="30" customHeight="1">
      <c r="A2586" s="480">
        <v>93673</v>
      </c>
      <c r="B2586" s="481" t="s">
        <v>5520</v>
      </c>
      <c r="C2586" s="482" t="s">
        <v>709</v>
      </c>
      <c r="D2586" s="483">
        <v>88.34</v>
      </c>
      <c r="E2586" s="483">
        <v>18.37</v>
      </c>
      <c r="F2586" s="483">
        <v>106.71</v>
      </c>
    </row>
    <row r="2587" spans="1:6" ht="30" customHeight="1">
      <c r="A2587" s="480">
        <v>101895</v>
      </c>
      <c r="B2587" s="481" t="s">
        <v>5508</v>
      </c>
      <c r="C2587" s="482" t="s">
        <v>709</v>
      </c>
      <c r="D2587" s="483">
        <v>443.41</v>
      </c>
      <c r="E2587" s="483">
        <v>42.82</v>
      </c>
      <c r="F2587" s="483">
        <v>486.23</v>
      </c>
    </row>
    <row r="2588" spans="1:6" ht="30">
      <c r="A2588" s="480">
        <v>101896</v>
      </c>
      <c r="B2588" s="481" t="s">
        <v>5509</v>
      </c>
      <c r="C2588" s="482" t="s">
        <v>709</v>
      </c>
      <c r="D2588" s="483">
        <v>694.67</v>
      </c>
      <c r="E2588" s="483">
        <v>42.82</v>
      </c>
      <c r="F2588" s="483">
        <v>737.49</v>
      </c>
    </row>
    <row r="2589" spans="1:6" ht="30" customHeight="1">
      <c r="A2589" s="480">
        <v>101897</v>
      </c>
      <c r="B2589" s="481" t="s">
        <v>5510</v>
      </c>
      <c r="C2589" s="482" t="s">
        <v>709</v>
      </c>
      <c r="D2589" s="483">
        <v>1145.3800000000001</v>
      </c>
      <c r="E2589" s="483">
        <v>42.82</v>
      </c>
      <c r="F2589" s="483">
        <v>1188.2</v>
      </c>
    </row>
    <row r="2590" spans="1:6" ht="30" customHeight="1">
      <c r="A2590" s="480">
        <v>101898</v>
      </c>
      <c r="B2590" s="481" t="s">
        <v>5511</v>
      </c>
      <c r="C2590" s="482" t="s">
        <v>709</v>
      </c>
      <c r="D2590" s="483">
        <v>1554.94</v>
      </c>
      <c r="E2590" s="483">
        <v>42.82</v>
      </c>
      <c r="F2590" s="483">
        <v>1597.76</v>
      </c>
    </row>
    <row r="2591" spans="1:6" ht="30" customHeight="1">
      <c r="A2591" s="480">
        <v>101899</v>
      </c>
      <c r="B2591" s="481" t="s">
        <v>5512</v>
      </c>
      <c r="C2591" s="482" t="s">
        <v>709</v>
      </c>
      <c r="D2591" s="483">
        <v>2529.13</v>
      </c>
      <c r="E2591" s="483">
        <v>42.82</v>
      </c>
      <c r="F2591" s="483">
        <v>2571.9499999999998</v>
      </c>
    </row>
    <row r="2592" spans="1:6" ht="30" customHeight="1">
      <c r="A2592" s="480">
        <v>101893</v>
      </c>
      <c r="B2592" s="481" t="s">
        <v>5506</v>
      </c>
      <c r="C2592" s="482" t="s">
        <v>709</v>
      </c>
      <c r="D2592" s="483">
        <v>99.52</v>
      </c>
      <c r="E2592" s="483">
        <v>6.41</v>
      </c>
      <c r="F2592" s="483">
        <v>105.93</v>
      </c>
    </row>
    <row r="2593" spans="1:6" ht="30">
      <c r="A2593" s="480">
        <v>101894</v>
      </c>
      <c r="B2593" s="481" t="s">
        <v>5507</v>
      </c>
      <c r="C2593" s="482" t="s">
        <v>709</v>
      </c>
      <c r="D2593" s="483">
        <v>149.35</v>
      </c>
      <c r="E2593" s="483">
        <v>25.35</v>
      </c>
      <c r="F2593" s="483">
        <v>174.7</v>
      </c>
    </row>
    <row r="2594" spans="1:6" ht="30">
      <c r="A2594" s="480">
        <v>101900</v>
      </c>
      <c r="B2594" s="481" t="s">
        <v>5513</v>
      </c>
      <c r="C2594" s="482" t="s">
        <v>709</v>
      </c>
      <c r="D2594" s="483">
        <v>5350.8</v>
      </c>
      <c r="E2594" s="483">
        <v>42.82</v>
      </c>
      <c r="F2594" s="483">
        <v>5393.62</v>
      </c>
    </row>
    <row r="2595" spans="1:6" ht="15" customHeight="1">
      <c r="A2595" s="480"/>
      <c r="B2595" s="481" t="s">
        <v>12330</v>
      </c>
      <c r="C2595" s="482"/>
      <c r="D2595" s="483"/>
      <c r="E2595" s="483"/>
      <c r="F2595" s="483"/>
    </row>
    <row r="2596" spans="1:6" ht="15" customHeight="1">
      <c r="A2596" s="480"/>
      <c r="B2596" s="481" t="s">
        <v>1666</v>
      </c>
      <c r="C2596" s="482"/>
      <c r="D2596" s="483"/>
      <c r="E2596" s="483"/>
      <c r="F2596" s="483"/>
    </row>
    <row r="2597" spans="1:6" ht="15" customHeight="1">
      <c r="A2597" s="480"/>
      <c r="B2597" s="481" t="s">
        <v>12331</v>
      </c>
      <c r="C2597" s="482"/>
      <c r="D2597" s="483"/>
      <c r="E2597" s="483"/>
      <c r="F2597" s="483"/>
    </row>
    <row r="2598" spans="1:6">
      <c r="A2598" s="480"/>
      <c r="B2598" s="481" t="s">
        <v>12332</v>
      </c>
      <c r="C2598" s="482"/>
      <c r="D2598" s="483"/>
      <c r="E2598" s="483"/>
      <c r="F2598" s="483"/>
    </row>
    <row r="2599" spans="1:6" ht="30">
      <c r="A2599" s="480">
        <v>91952</v>
      </c>
      <c r="B2599" s="481" t="s">
        <v>1667</v>
      </c>
      <c r="C2599" s="482" t="s">
        <v>709</v>
      </c>
      <c r="D2599" s="483">
        <v>12.18</v>
      </c>
      <c r="E2599" s="483">
        <v>7.29</v>
      </c>
      <c r="F2599" s="483">
        <v>19.47</v>
      </c>
    </row>
    <row r="2600" spans="1:6" ht="30">
      <c r="A2600" s="480">
        <v>91953</v>
      </c>
      <c r="B2600" s="481" t="s">
        <v>1668</v>
      </c>
      <c r="C2600" s="482" t="s">
        <v>709</v>
      </c>
      <c r="D2600" s="483">
        <v>18.93</v>
      </c>
      <c r="E2600" s="483">
        <v>9.64</v>
      </c>
      <c r="F2600" s="483">
        <v>28.57</v>
      </c>
    </row>
    <row r="2601" spans="1:6" ht="30">
      <c r="A2601" s="480">
        <v>91956</v>
      </c>
      <c r="B2601" s="481" t="s">
        <v>1669</v>
      </c>
      <c r="C2601" s="482" t="s">
        <v>709</v>
      </c>
      <c r="D2601" s="483">
        <v>27.47</v>
      </c>
      <c r="E2601" s="483">
        <v>15.28</v>
      </c>
      <c r="F2601" s="483">
        <v>42.75</v>
      </c>
    </row>
    <row r="2602" spans="1:6" ht="15" customHeight="1">
      <c r="A2602" s="480">
        <v>91957</v>
      </c>
      <c r="B2602" s="481" t="s">
        <v>1670</v>
      </c>
      <c r="C2602" s="482" t="s">
        <v>709</v>
      </c>
      <c r="D2602" s="483">
        <v>34.21</v>
      </c>
      <c r="E2602" s="483">
        <v>17.64</v>
      </c>
      <c r="F2602" s="483">
        <v>51.85</v>
      </c>
    </row>
    <row r="2603" spans="1:6" ht="15" customHeight="1">
      <c r="A2603" s="480">
        <v>91958</v>
      </c>
      <c r="B2603" s="481" t="s">
        <v>1671</v>
      </c>
      <c r="C2603" s="482" t="s">
        <v>709</v>
      </c>
      <c r="D2603" s="483">
        <v>23.58</v>
      </c>
      <c r="E2603" s="483">
        <v>12.64</v>
      </c>
      <c r="F2603" s="483">
        <v>36.22</v>
      </c>
    </row>
    <row r="2604" spans="1:6" ht="15" customHeight="1">
      <c r="A2604" s="480">
        <v>91959</v>
      </c>
      <c r="B2604" s="481" t="s">
        <v>1672</v>
      </c>
      <c r="C2604" s="482" t="s">
        <v>709</v>
      </c>
      <c r="D2604" s="483">
        <v>30.33</v>
      </c>
      <c r="E2604" s="483">
        <v>14.99</v>
      </c>
      <c r="F2604" s="483">
        <v>45.32</v>
      </c>
    </row>
    <row r="2605" spans="1:6" ht="15" customHeight="1">
      <c r="A2605" s="480">
        <v>91962</v>
      </c>
      <c r="B2605" s="481" t="s">
        <v>1673</v>
      </c>
      <c r="C2605" s="482" t="s">
        <v>709</v>
      </c>
      <c r="D2605" s="483">
        <v>42.77</v>
      </c>
      <c r="E2605" s="483">
        <v>23.31</v>
      </c>
      <c r="F2605" s="483">
        <v>66.08</v>
      </c>
    </row>
    <row r="2606" spans="1:6" ht="30">
      <c r="A2606" s="475">
        <v>91963</v>
      </c>
      <c r="B2606" s="479" t="s">
        <v>1674</v>
      </c>
      <c r="C2606" s="477" t="s">
        <v>709</v>
      </c>
      <c r="D2606" s="478">
        <v>49.52</v>
      </c>
      <c r="E2606" s="478">
        <v>25.66</v>
      </c>
      <c r="F2606" s="478">
        <v>75.180000000000007</v>
      </c>
    </row>
    <row r="2607" spans="1:6" ht="30">
      <c r="A2607" s="480">
        <v>91964</v>
      </c>
      <c r="B2607" s="481" t="s">
        <v>1675</v>
      </c>
      <c r="C2607" s="482" t="s">
        <v>709</v>
      </c>
      <c r="D2607" s="483">
        <v>38.869999999999997</v>
      </c>
      <c r="E2607" s="483">
        <v>20.62</v>
      </c>
      <c r="F2607" s="483">
        <v>59.49</v>
      </c>
    </row>
    <row r="2608" spans="1:6" ht="30">
      <c r="A2608" s="480">
        <v>91965</v>
      </c>
      <c r="B2608" s="481" t="s">
        <v>1676</v>
      </c>
      <c r="C2608" s="482" t="s">
        <v>709</v>
      </c>
      <c r="D2608" s="483">
        <v>45.61</v>
      </c>
      <c r="E2608" s="483">
        <v>22.98</v>
      </c>
      <c r="F2608" s="483">
        <v>68.59</v>
      </c>
    </row>
    <row r="2609" spans="1:6" ht="30">
      <c r="A2609" s="480">
        <v>91966</v>
      </c>
      <c r="B2609" s="481" t="s">
        <v>1677</v>
      </c>
      <c r="C2609" s="482" t="s">
        <v>709</v>
      </c>
      <c r="D2609" s="483">
        <v>34.979999999999997</v>
      </c>
      <c r="E2609" s="483">
        <v>17.97</v>
      </c>
      <c r="F2609" s="483">
        <v>52.95</v>
      </c>
    </row>
    <row r="2610" spans="1:6" ht="30" customHeight="1">
      <c r="A2610" s="480">
        <v>91967</v>
      </c>
      <c r="B2610" s="481" t="s">
        <v>1678</v>
      </c>
      <c r="C2610" s="482" t="s">
        <v>709</v>
      </c>
      <c r="D2610" s="483">
        <v>41.73</v>
      </c>
      <c r="E2610" s="483">
        <v>20.32</v>
      </c>
      <c r="F2610" s="483">
        <v>62.05</v>
      </c>
    </row>
    <row r="2611" spans="1:6" ht="30" customHeight="1">
      <c r="A2611" s="480">
        <v>91970</v>
      </c>
      <c r="B2611" s="481" t="s">
        <v>1679</v>
      </c>
      <c r="C2611" s="482" t="s">
        <v>709</v>
      </c>
      <c r="D2611" s="483">
        <v>50.35</v>
      </c>
      <c r="E2611" s="483">
        <v>26.2</v>
      </c>
      <c r="F2611" s="483">
        <v>76.55</v>
      </c>
    </row>
    <row r="2612" spans="1:6" ht="30" customHeight="1">
      <c r="A2612" s="480">
        <v>91971</v>
      </c>
      <c r="B2612" s="481" t="s">
        <v>1680</v>
      </c>
      <c r="C2612" s="482" t="s">
        <v>709</v>
      </c>
      <c r="D2612" s="483">
        <v>62.54</v>
      </c>
      <c r="E2612" s="483">
        <v>28.98</v>
      </c>
      <c r="F2612" s="483">
        <v>91.52</v>
      </c>
    </row>
    <row r="2613" spans="1:6" ht="30" customHeight="1">
      <c r="A2613" s="480">
        <v>91972</v>
      </c>
      <c r="B2613" s="481" t="s">
        <v>1681</v>
      </c>
      <c r="C2613" s="482" t="s">
        <v>709</v>
      </c>
      <c r="D2613" s="483">
        <v>54.25</v>
      </c>
      <c r="E2613" s="483">
        <v>28.88</v>
      </c>
      <c r="F2613" s="483">
        <v>83.13</v>
      </c>
    </row>
    <row r="2614" spans="1:6" ht="30" customHeight="1">
      <c r="A2614" s="480">
        <v>91973</v>
      </c>
      <c r="B2614" s="481" t="s">
        <v>1682</v>
      </c>
      <c r="C2614" s="482" t="s">
        <v>709</v>
      </c>
      <c r="D2614" s="483">
        <v>66.44</v>
      </c>
      <c r="E2614" s="483">
        <v>31.66</v>
      </c>
      <c r="F2614" s="483">
        <v>98.1</v>
      </c>
    </row>
    <row r="2615" spans="1:6" ht="30">
      <c r="A2615" s="480">
        <v>91974</v>
      </c>
      <c r="B2615" s="481" t="s">
        <v>1683</v>
      </c>
      <c r="C2615" s="482" t="s">
        <v>709</v>
      </c>
      <c r="D2615" s="483">
        <v>46.46</v>
      </c>
      <c r="E2615" s="483">
        <v>23.51</v>
      </c>
      <c r="F2615" s="483">
        <v>69.97</v>
      </c>
    </row>
    <row r="2616" spans="1:6" ht="30">
      <c r="A2616" s="480">
        <v>91975</v>
      </c>
      <c r="B2616" s="481" t="s">
        <v>1684</v>
      </c>
      <c r="C2616" s="482" t="s">
        <v>709</v>
      </c>
      <c r="D2616" s="483">
        <v>58.65</v>
      </c>
      <c r="E2616" s="483">
        <v>26.29</v>
      </c>
      <c r="F2616" s="483">
        <v>84.94</v>
      </c>
    </row>
    <row r="2617" spans="1:6" ht="30">
      <c r="A2617" s="480">
        <v>91976</v>
      </c>
      <c r="B2617" s="481" t="s">
        <v>1685</v>
      </c>
      <c r="C2617" s="482" t="s">
        <v>709</v>
      </c>
      <c r="D2617" s="483">
        <v>69.28</v>
      </c>
      <c r="E2617" s="483">
        <v>34.26</v>
      </c>
      <c r="F2617" s="483">
        <v>103.54</v>
      </c>
    </row>
    <row r="2618" spans="1:6" ht="30">
      <c r="A2618" s="480">
        <v>91977</v>
      </c>
      <c r="B2618" s="481" t="s">
        <v>1686</v>
      </c>
      <c r="C2618" s="482" t="s">
        <v>709</v>
      </c>
      <c r="D2618" s="483">
        <v>81.47</v>
      </c>
      <c r="E2618" s="483">
        <v>37.04</v>
      </c>
      <c r="F2618" s="483">
        <v>118.51</v>
      </c>
    </row>
    <row r="2619" spans="1:6" ht="30" customHeight="1">
      <c r="A2619" s="480">
        <v>92022</v>
      </c>
      <c r="B2619" s="481" t="s">
        <v>1687</v>
      </c>
      <c r="C2619" s="482" t="s">
        <v>709</v>
      </c>
      <c r="D2619" s="483">
        <v>25.95</v>
      </c>
      <c r="E2619" s="483">
        <v>15.28</v>
      </c>
      <c r="F2619" s="483">
        <v>41.23</v>
      </c>
    </row>
    <row r="2620" spans="1:6" ht="30">
      <c r="A2620" s="480">
        <v>92023</v>
      </c>
      <c r="B2620" s="481" t="s">
        <v>1688</v>
      </c>
      <c r="C2620" s="482" t="s">
        <v>709</v>
      </c>
      <c r="D2620" s="483">
        <v>32.69</v>
      </c>
      <c r="E2620" s="483">
        <v>17.64</v>
      </c>
      <c r="F2620" s="483">
        <v>50.33</v>
      </c>
    </row>
    <row r="2621" spans="1:6" ht="30" customHeight="1">
      <c r="A2621" s="480">
        <v>92024</v>
      </c>
      <c r="B2621" s="481" t="s">
        <v>1689</v>
      </c>
      <c r="C2621" s="482" t="s">
        <v>709</v>
      </c>
      <c r="D2621" s="483">
        <v>39.729999999999997</v>
      </c>
      <c r="E2621" s="483">
        <v>23.31</v>
      </c>
      <c r="F2621" s="483">
        <v>63.04</v>
      </c>
    </row>
    <row r="2622" spans="1:6" ht="30" customHeight="1">
      <c r="A2622" s="480">
        <v>92025</v>
      </c>
      <c r="B2622" s="481" t="s">
        <v>1690</v>
      </c>
      <c r="C2622" s="482" t="s">
        <v>709</v>
      </c>
      <c r="D2622" s="483">
        <v>46.48</v>
      </c>
      <c r="E2622" s="483">
        <v>25.66</v>
      </c>
      <c r="F2622" s="483">
        <v>72.14</v>
      </c>
    </row>
    <row r="2623" spans="1:6" ht="30" customHeight="1">
      <c r="A2623" s="475">
        <v>92026</v>
      </c>
      <c r="B2623" s="479" t="s">
        <v>1691</v>
      </c>
      <c r="C2623" s="477" t="s">
        <v>709</v>
      </c>
      <c r="D2623" s="478">
        <v>37.35</v>
      </c>
      <c r="E2623" s="478">
        <v>20.62</v>
      </c>
      <c r="F2623" s="478">
        <v>57.97</v>
      </c>
    </row>
    <row r="2624" spans="1:6" ht="30" customHeight="1">
      <c r="A2624" s="480">
        <v>92027</v>
      </c>
      <c r="B2624" s="481" t="s">
        <v>1692</v>
      </c>
      <c r="C2624" s="482" t="s">
        <v>709</v>
      </c>
      <c r="D2624" s="483">
        <v>44.09</v>
      </c>
      <c r="E2624" s="483">
        <v>22.98</v>
      </c>
      <c r="F2624" s="483">
        <v>67.069999999999993</v>
      </c>
    </row>
    <row r="2625" spans="1:6" ht="30" customHeight="1">
      <c r="A2625" s="480">
        <v>92034</v>
      </c>
      <c r="B2625" s="481" t="s">
        <v>1693</v>
      </c>
      <c r="C2625" s="482" t="s">
        <v>709</v>
      </c>
      <c r="D2625" s="483">
        <v>41.25</v>
      </c>
      <c r="E2625" s="483">
        <v>23.31</v>
      </c>
      <c r="F2625" s="483">
        <v>64.56</v>
      </c>
    </row>
    <row r="2626" spans="1:6" ht="30" customHeight="1">
      <c r="A2626" s="480">
        <v>92035</v>
      </c>
      <c r="B2626" s="481" t="s">
        <v>1694</v>
      </c>
      <c r="C2626" s="482" t="s">
        <v>709</v>
      </c>
      <c r="D2626" s="483">
        <v>48</v>
      </c>
      <c r="E2626" s="483">
        <v>25.66</v>
      </c>
      <c r="F2626" s="483">
        <v>73.66</v>
      </c>
    </row>
    <row r="2627" spans="1:6" ht="30" customHeight="1">
      <c r="A2627" s="480"/>
      <c r="B2627" s="481" t="s">
        <v>12333</v>
      </c>
      <c r="C2627" s="482"/>
      <c r="D2627" s="483"/>
      <c r="E2627" s="483"/>
      <c r="F2627" s="483"/>
    </row>
    <row r="2628" spans="1:6" ht="30" customHeight="1">
      <c r="A2628" s="480">
        <v>91954</v>
      </c>
      <c r="B2628" s="481" t="s">
        <v>1695</v>
      </c>
      <c r="C2628" s="482" t="s">
        <v>709</v>
      </c>
      <c r="D2628" s="483">
        <v>16.079999999999998</v>
      </c>
      <c r="E2628" s="483">
        <v>9.9700000000000006</v>
      </c>
      <c r="F2628" s="483">
        <v>26.05</v>
      </c>
    </row>
    <row r="2629" spans="1:6" ht="30" customHeight="1">
      <c r="A2629" s="480">
        <v>91955</v>
      </c>
      <c r="B2629" s="481" t="s">
        <v>1696</v>
      </c>
      <c r="C2629" s="482" t="s">
        <v>709</v>
      </c>
      <c r="D2629" s="483">
        <v>22.83</v>
      </c>
      <c r="E2629" s="483">
        <v>12.32</v>
      </c>
      <c r="F2629" s="483">
        <v>35.15</v>
      </c>
    </row>
    <row r="2630" spans="1:6" ht="30">
      <c r="A2630" s="480">
        <v>91960</v>
      </c>
      <c r="B2630" s="481" t="s">
        <v>1697</v>
      </c>
      <c r="C2630" s="482" t="s">
        <v>709</v>
      </c>
      <c r="D2630" s="483">
        <v>31.36</v>
      </c>
      <c r="E2630" s="483">
        <v>17.97</v>
      </c>
      <c r="F2630" s="483">
        <v>49.33</v>
      </c>
    </row>
    <row r="2631" spans="1:6" ht="30" customHeight="1">
      <c r="A2631" s="480">
        <v>91961</v>
      </c>
      <c r="B2631" s="481" t="s">
        <v>1698</v>
      </c>
      <c r="C2631" s="482" t="s">
        <v>709</v>
      </c>
      <c r="D2631" s="483">
        <v>38.11</v>
      </c>
      <c r="E2631" s="483">
        <v>20.32</v>
      </c>
      <c r="F2631" s="483">
        <v>58.43</v>
      </c>
    </row>
    <row r="2632" spans="1:6" ht="30" customHeight="1">
      <c r="A2632" s="480">
        <v>91968</v>
      </c>
      <c r="B2632" s="481" t="s">
        <v>1699</v>
      </c>
      <c r="C2632" s="482" t="s">
        <v>709</v>
      </c>
      <c r="D2632" s="483">
        <v>46.63</v>
      </c>
      <c r="E2632" s="483">
        <v>25.98</v>
      </c>
      <c r="F2632" s="483">
        <v>72.61</v>
      </c>
    </row>
    <row r="2633" spans="1:6" ht="30" customHeight="1">
      <c r="A2633" s="480">
        <v>91969</v>
      </c>
      <c r="B2633" s="481" t="s">
        <v>1700</v>
      </c>
      <c r="C2633" s="482" t="s">
        <v>709</v>
      </c>
      <c r="D2633" s="483">
        <v>53.38</v>
      </c>
      <c r="E2633" s="483">
        <v>28.33</v>
      </c>
      <c r="F2633" s="483">
        <v>81.709999999999994</v>
      </c>
    </row>
    <row r="2634" spans="1:6" ht="30" customHeight="1">
      <c r="A2634" s="480">
        <v>92028</v>
      </c>
      <c r="B2634" s="481" t="s">
        <v>1701</v>
      </c>
      <c r="C2634" s="482" t="s">
        <v>709</v>
      </c>
      <c r="D2634" s="483">
        <v>29.84</v>
      </c>
      <c r="E2634" s="483">
        <v>17.97</v>
      </c>
      <c r="F2634" s="483">
        <v>47.81</v>
      </c>
    </row>
    <row r="2635" spans="1:6" ht="30" customHeight="1">
      <c r="A2635" s="480">
        <v>92029</v>
      </c>
      <c r="B2635" s="481" t="s">
        <v>1702</v>
      </c>
      <c r="C2635" s="482" t="s">
        <v>709</v>
      </c>
      <c r="D2635" s="483">
        <v>36.590000000000003</v>
      </c>
      <c r="E2635" s="483">
        <v>20.32</v>
      </c>
      <c r="F2635" s="483">
        <v>56.91</v>
      </c>
    </row>
    <row r="2636" spans="1:6" ht="30" customHeight="1">
      <c r="A2636" s="475">
        <v>92030</v>
      </c>
      <c r="B2636" s="479" t="s">
        <v>1703</v>
      </c>
      <c r="C2636" s="477" t="s">
        <v>709</v>
      </c>
      <c r="D2636" s="478">
        <v>43.59</v>
      </c>
      <c r="E2636" s="478">
        <v>25.98</v>
      </c>
      <c r="F2636" s="478">
        <v>69.569999999999993</v>
      </c>
    </row>
    <row r="2637" spans="1:6" ht="30" customHeight="1">
      <c r="A2637" s="480">
        <v>92031</v>
      </c>
      <c r="B2637" s="481" t="s">
        <v>1704</v>
      </c>
      <c r="C2637" s="482" t="s">
        <v>709</v>
      </c>
      <c r="D2637" s="483">
        <v>50.34</v>
      </c>
      <c r="E2637" s="483">
        <v>28.33</v>
      </c>
      <c r="F2637" s="483">
        <v>78.67</v>
      </c>
    </row>
    <row r="2638" spans="1:6" ht="30" customHeight="1">
      <c r="A2638" s="480">
        <v>92032</v>
      </c>
      <c r="B2638" s="481" t="s">
        <v>1705</v>
      </c>
      <c r="C2638" s="482" t="s">
        <v>709</v>
      </c>
      <c r="D2638" s="483">
        <v>45.11</v>
      </c>
      <c r="E2638" s="483">
        <v>25.98</v>
      </c>
      <c r="F2638" s="483">
        <v>71.09</v>
      </c>
    </row>
    <row r="2639" spans="1:6" ht="30" customHeight="1">
      <c r="A2639" s="480">
        <v>92033</v>
      </c>
      <c r="B2639" s="481" t="s">
        <v>1706</v>
      </c>
      <c r="C2639" s="482" t="s">
        <v>709</v>
      </c>
      <c r="D2639" s="483">
        <v>51.86</v>
      </c>
      <c r="E2639" s="483">
        <v>28.33</v>
      </c>
      <c r="F2639" s="483">
        <v>80.19</v>
      </c>
    </row>
    <row r="2640" spans="1:6" ht="30" customHeight="1">
      <c r="A2640" s="480"/>
      <c r="B2640" s="481" t="s">
        <v>12334</v>
      </c>
      <c r="C2640" s="482"/>
      <c r="D2640" s="483"/>
      <c r="E2640" s="483"/>
      <c r="F2640" s="483"/>
    </row>
    <row r="2641" spans="1:6" ht="30" customHeight="1">
      <c r="A2641" s="480">
        <v>91978</v>
      </c>
      <c r="B2641" s="481" t="s">
        <v>1707</v>
      </c>
      <c r="C2641" s="482" t="s">
        <v>709</v>
      </c>
      <c r="D2641" s="483">
        <v>30.66</v>
      </c>
      <c r="E2641" s="483">
        <v>12.63</v>
      </c>
      <c r="F2641" s="483">
        <v>43.29</v>
      </c>
    </row>
    <row r="2642" spans="1:6" ht="30" customHeight="1">
      <c r="A2642" s="480">
        <v>91979</v>
      </c>
      <c r="B2642" s="481" t="s">
        <v>1708</v>
      </c>
      <c r="C2642" s="482" t="s">
        <v>709</v>
      </c>
      <c r="D2642" s="483">
        <v>37.409999999999997</v>
      </c>
      <c r="E2642" s="483">
        <v>14.98</v>
      </c>
      <c r="F2642" s="483">
        <v>52.39</v>
      </c>
    </row>
    <row r="2643" spans="1:6" ht="30" customHeight="1">
      <c r="A2643" s="480"/>
      <c r="B2643" s="481" t="s">
        <v>12335</v>
      </c>
      <c r="C2643" s="482"/>
      <c r="D2643" s="483"/>
      <c r="E2643" s="483"/>
      <c r="F2643" s="483"/>
    </row>
    <row r="2644" spans="1:6" ht="30" customHeight="1">
      <c r="A2644" s="480">
        <v>91980</v>
      </c>
      <c r="B2644" s="481" t="s">
        <v>1709</v>
      </c>
      <c r="C2644" s="482" t="s">
        <v>709</v>
      </c>
      <c r="D2644" s="483">
        <v>29.04</v>
      </c>
      <c r="E2644" s="483">
        <v>12.63</v>
      </c>
      <c r="F2644" s="483">
        <v>41.67</v>
      </c>
    </row>
    <row r="2645" spans="1:6" ht="30" customHeight="1">
      <c r="A2645" s="480">
        <v>91981</v>
      </c>
      <c r="B2645" s="481" t="s">
        <v>1710</v>
      </c>
      <c r="C2645" s="482" t="s">
        <v>709</v>
      </c>
      <c r="D2645" s="483">
        <v>35.79</v>
      </c>
      <c r="E2645" s="483">
        <v>14.98</v>
      </c>
      <c r="F2645" s="483">
        <v>50.77</v>
      </c>
    </row>
    <row r="2646" spans="1:6" ht="30" customHeight="1">
      <c r="A2646" s="475"/>
      <c r="B2646" s="479" t="s">
        <v>12336</v>
      </c>
      <c r="C2646" s="477"/>
      <c r="D2646" s="478"/>
      <c r="E2646" s="478"/>
      <c r="F2646" s="478"/>
    </row>
    <row r="2647" spans="1:6" ht="30" customHeight="1">
      <c r="A2647" s="475"/>
      <c r="B2647" s="479" t="s">
        <v>1711</v>
      </c>
      <c r="C2647" s="477"/>
      <c r="D2647" s="478"/>
      <c r="E2647" s="478"/>
      <c r="F2647" s="478"/>
    </row>
    <row r="2648" spans="1:6" ht="30" customHeight="1">
      <c r="A2648" s="475">
        <v>91990</v>
      </c>
      <c r="B2648" s="479" t="s">
        <v>1712</v>
      </c>
      <c r="C2648" s="477" t="s">
        <v>709</v>
      </c>
      <c r="D2648" s="478">
        <v>17.059999999999999</v>
      </c>
      <c r="E2648" s="478">
        <v>16.07</v>
      </c>
      <c r="F2648" s="478">
        <v>33.130000000000003</v>
      </c>
    </row>
    <row r="2649" spans="1:6" ht="30" customHeight="1">
      <c r="A2649" s="475">
        <v>91991</v>
      </c>
      <c r="B2649" s="479" t="s">
        <v>1713</v>
      </c>
      <c r="C2649" s="477" t="s">
        <v>709</v>
      </c>
      <c r="D2649" s="478">
        <v>19.989999999999998</v>
      </c>
      <c r="E2649" s="478">
        <v>16.07</v>
      </c>
      <c r="F2649" s="478">
        <v>36.06</v>
      </c>
    </row>
    <row r="2650" spans="1:6" ht="30" customHeight="1">
      <c r="A2650" s="475">
        <v>91992</v>
      </c>
      <c r="B2650" s="479" t="s">
        <v>1714</v>
      </c>
      <c r="C2650" s="477" t="s">
        <v>709</v>
      </c>
      <c r="D2650" s="478">
        <v>23.8</v>
      </c>
      <c r="E2650" s="478">
        <v>18.43</v>
      </c>
      <c r="F2650" s="478">
        <v>42.23</v>
      </c>
    </row>
    <row r="2651" spans="1:6" ht="30" customHeight="1">
      <c r="A2651" s="475">
        <v>91993</v>
      </c>
      <c r="B2651" s="479" t="s">
        <v>1715</v>
      </c>
      <c r="C2651" s="477" t="s">
        <v>709</v>
      </c>
      <c r="D2651" s="478">
        <v>26.74</v>
      </c>
      <c r="E2651" s="478">
        <v>18.420000000000002</v>
      </c>
      <c r="F2651" s="478">
        <v>45.16</v>
      </c>
    </row>
    <row r="2652" spans="1:6" ht="30" customHeight="1">
      <c r="A2652" s="475">
        <v>91994</v>
      </c>
      <c r="B2652" s="479" t="s">
        <v>1716</v>
      </c>
      <c r="C2652" s="477" t="s">
        <v>709</v>
      </c>
      <c r="D2652" s="478">
        <v>14.56</v>
      </c>
      <c r="E2652" s="478">
        <v>9.9700000000000006</v>
      </c>
      <c r="F2652" s="478">
        <v>24.53</v>
      </c>
    </row>
    <row r="2653" spans="1:6" ht="30" customHeight="1">
      <c r="A2653" s="475">
        <v>91995</v>
      </c>
      <c r="B2653" s="479" t="s">
        <v>1717</v>
      </c>
      <c r="C2653" s="477" t="s">
        <v>709</v>
      </c>
      <c r="D2653" s="478">
        <v>17.489999999999998</v>
      </c>
      <c r="E2653" s="478">
        <v>9.9700000000000006</v>
      </c>
      <c r="F2653" s="478">
        <v>27.46</v>
      </c>
    </row>
    <row r="2654" spans="1:6" ht="30" customHeight="1">
      <c r="A2654" s="475">
        <v>91996</v>
      </c>
      <c r="B2654" s="476" t="s">
        <v>1718</v>
      </c>
      <c r="C2654" s="477" t="s">
        <v>709</v>
      </c>
      <c r="D2654" s="478">
        <v>21.3</v>
      </c>
      <c r="E2654" s="478">
        <v>12.33</v>
      </c>
      <c r="F2654" s="478">
        <v>33.630000000000003</v>
      </c>
    </row>
    <row r="2655" spans="1:6" ht="30" customHeight="1">
      <c r="A2655" s="475">
        <v>91997</v>
      </c>
      <c r="B2655" s="479" t="s">
        <v>1719</v>
      </c>
      <c r="C2655" s="477" t="s">
        <v>709</v>
      </c>
      <c r="D2655" s="478">
        <v>24.24</v>
      </c>
      <c r="E2655" s="478">
        <v>12.32</v>
      </c>
      <c r="F2655" s="478">
        <v>36.56</v>
      </c>
    </row>
    <row r="2656" spans="1:6" ht="30" customHeight="1">
      <c r="A2656" s="475">
        <v>91998</v>
      </c>
      <c r="B2656" s="479" t="s">
        <v>1720</v>
      </c>
      <c r="C2656" s="477" t="s">
        <v>709</v>
      </c>
      <c r="D2656" s="478">
        <v>13.6</v>
      </c>
      <c r="E2656" s="478">
        <v>7.6</v>
      </c>
      <c r="F2656" s="478">
        <v>21.2</v>
      </c>
    </row>
    <row r="2657" spans="1:6" ht="30" customHeight="1">
      <c r="A2657" s="480">
        <v>91999</v>
      </c>
      <c r="B2657" s="481" t="s">
        <v>1721</v>
      </c>
      <c r="C2657" s="482" t="s">
        <v>709</v>
      </c>
      <c r="D2657" s="483">
        <v>16.53</v>
      </c>
      <c r="E2657" s="483">
        <v>7.6</v>
      </c>
      <c r="F2657" s="483">
        <v>24.13</v>
      </c>
    </row>
    <row r="2658" spans="1:6" ht="30" customHeight="1">
      <c r="A2658" s="480">
        <v>92000</v>
      </c>
      <c r="B2658" s="481" t="s">
        <v>1722</v>
      </c>
      <c r="C2658" s="482" t="s">
        <v>709</v>
      </c>
      <c r="D2658" s="483">
        <v>20.350000000000001</v>
      </c>
      <c r="E2658" s="483">
        <v>9.9499999999999993</v>
      </c>
      <c r="F2658" s="483">
        <v>30.3</v>
      </c>
    </row>
    <row r="2659" spans="1:6" ht="30" customHeight="1">
      <c r="A2659" s="480">
        <v>92001</v>
      </c>
      <c r="B2659" s="481" t="s">
        <v>1723</v>
      </c>
      <c r="C2659" s="482" t="s">
        <v>709</v>
      </c>
      <c r="D2659" s="483">
        <v>23.28</v>
      </c>
      <c r="E2659" s="483">
        <v>9.9499999999999993</v>
      </c>
      <c r="F2659" s="483">
        <v>33.229999999999997</v>
      </c>
    </row>
    <row r="2660" spans="1:6" ht="30" customHeight="1">
      <c r="A2660" s="480">
        <v>92002</v>
      </c>
      <c r="B2660" s="481" t="s">
        <v>1724</v>
      </c>
      <c r="C2660" s="482" t="s">
        <v>709</v>
      </c>
      <c r="D2660" s="483">
        <v>28.32</v>
      </c>
      <c r="E2660" s="483">
        <v>17.97</v>
      </c>
      <c r="F2660" s="483">
        <v>46.29</v>
      </c>
    </row>
    <row r="2661" spans="1:6" ht="30" customHeight="1">
      <c r="A2661" s="480">
        <v>92003</v>
      </c>
      <c r="B2661" s="481" t="s">
        <v>1725</v>
      </c>
      <c r="C2661" s="482" t="s">
        <v>709</v>
      </c>
      <c r="D2661" s="483">
        <v>34.18</v>
      </c>
      <c r="E2661" s="483">
        <v>17.97</v>
      </c>
      <c r="F2661" s="483">
        <v>52.15</v>
      </c>
    </row>
    <row r="2662" spans="1:6" ht="30" customHeight="1">
      <c r="A2662" s="480">
        <v>92004</v>
      </c>
      <c r="B2662" s="481" t="s">
        <v>1726</v>
      </c>
      <c r="C2662" s="482" t="s">
        <v>709</v>
      </c>
      <c r="D2662" s="483">
        <v>35.07</v>
      </c>
      <c r="E2662" s="483">
        <v>20.32</v>
      </c>
      <c r="F2662" s="483">
        <v>55.39</v>
      </c>
    </row>
    <row r="2663" spans="1:6" ht="30" customHeight="1">
      <c r="A2663" s="480">
        <v>92005</v>
      </c>
      <c r="B2663" s="481" t="s">
        <v>1727</v>
      </c>
      <c r="C2663" s="482" t="s">
        <v>709</v>
      </c>
      <c r="D2663" s="483">
        <v>40.93</v>
      </c>
      <c r="E2663" s="483">
        <v>20.32</v>
      </c>
      <c r="F2663" s="483">
        <v>61.25</v>
      </c>
    </row>
    <row r="2664" spans="1:6" ht="30" customHeight="1">
      <c r="A2664" s="480">
        <v>92006</v>
      </c>
      <c r="B2664" s="481" t="s">
        <v>1728</v>
      </c>
      <c r="C2664" s="482" t="s">
        <v>709</v>
      </c>
      <c r="D2664" s="483">
        <v>26.38</v>
      </c>
      <c r="E2664" s="483">
        <v>13.24</v>
      </c>
      <c r="F2664" s="483">
        <v>39.619999999999997</v>
      </c>
    </row>
    <row r="2665" spans="1:6" ht="30" customHeight="1">
      <c r="A2665" s="480">
        <v>92007</v>
      </c>
      <c r="B2665" s="481" t="s">
        <v>1729</v>
      </c>
      <c r="C2665" s="482" t="s">
        <v>709</v>
      </c>
      <c r="D2665" s="483">
        <v>32.24</v>
      </c>
      <c r="E2665" s="483">
        <v>13.24</v>
      </c>
      <c r="F2665" s="483">
        <v>45.48</v>
      </c>
    </row>
    <row r="2666" spans="1:6" ht="30" customHeight="1">
      <c r="A2666" s="480">
        <v>92008</v>
      </c>
      <c r="B2666" s="481" t="s">
        <v>1730</v>
      </c>
      <c r="C2666" s="482" t="s">
        <v>709</v>
      </c>
      <c r="D2666" s="483">
        <v>33.130000000000003</v>
      </c>
      <c r="E2666" s="483">
        <v>15.59</v>
      </c>
      <c r="F2666" s="483">
        <v>48.72</v>
      </c>
    </row>
    <row r="2667" spans="1:6" ht="30">
      <c r="A2667" s="480">
        <v>92009</v>
      </c>
      <c r="B2667" s="481" t="s">
        <v>1731</v>
      </c>
      <c r="C2667" s="482" t="s">
        <v>709</v>
      </c>
      <c r="D2667" s="483">
        <v>38.99</v>
      </c>
      <c r="E2667" s="483">
        <v>15.59</v>
      </c>
      <c r="F2667" s="483">
        <v>54.58</v>
      </c>
    </row>
    <row r="2668" spans="1:6" ht="30" customHeight="1">
      <c r="A2668" s="480">
        <v>92010</v>
      </c>
      <c r="B2668" s="481" t="s">
        <v>1732</v>
      </c>
      <c r="C2668" s="482" t="s">
        <v>709</v>
      </c>
      <c r="D2668" s="483">
        <v>42.07</v>
      </c>
      <c r="E2668" s="483">
        <v>25.98</v>
      </c>
      <c r="F2668" s="483">
        <v>68.05</v>
      </c>
    </row>
    <row r="2669" spans="1:6" ht="30" customHeight="1">
      <c r="A2669" s="480">
        <v>92011</v>
      </c>
      <c r="B2669" s="481" t="s">
        <v>1733</v>
      </c>
      <c r="C2669" s="482" t="s">
        <v>709</v>
      </c>
      <c r="D2669" s="483">
        <v>50.86</v>
      </c>
      <c r="E2669" s="483">
        <v>25.98</v>
      </c>
      <c r="F2669" s="483">
        <v>76.84</v>
      </c>
    </row>
    <row r="2670" spans="1:6" ht="30" customHeight="1">
      <c r="A2670" s="480">
        <v>92012</v>
      </c>
      <c r="B2670" s="481" t="s">
        <v>1734</v>
      </c>
      <c r="C2670" s="482" t="s">
        <v>709</v>
      </c>
      <c r="D2670" s="483">
        <v>48.82</v>
      </c>
      <c r="E2670" s="483">
        <v>28.33</v>
      </c>
      <c r="F2670" s="483">
        <v>77.150000000000006</v>
      </c>
    </row>
    <row r="2671" spans="1:6" ht="30" customHeight="1">
      <c r="A2671" s="475">
        <v>92013</v>
      </c>
      <c r="B2671" s="479" t="s">
        <v>1735</v>
      </c>
      <c r="C2671" s="477" t="s">
        <v>709</v>
      </c>
      <c r="D2671" s="478">
        <v>57.61</v>
      </c>
      <c r="E2671" s="478">
        <v>28.33</v>
      </c>
      <c r="F2671" s="478">
        <v>85.94</v>
      </c>
    </row>
    <row r="2672" spans="1:6" ht="30" customHeight="1">
      <c r="A2672" s="475">
        <v>92014</v>
      </c>
      <c r="B2672" s="479" t="s">
        <v>1736</v>
      </c>
      <c r="C2672" s="477" t="s">
        <v>709</v>
      </c>
      <c r="D2672" s="478">
        <v>39.17</v>
      </c>
      <c r="E2672" s="478">
        <v>18.87</v>
      </c>
      <c r="F2672" s="478">
        <v>58.04</v>
      </c>
    </row>
    <row r="2673" spans="1:6" ht="30" customHeight="1">
      <c r="A2673" s="480">
        <v>92015</v>
      </c>
      <c r="B2673" s="481" t="s">
        <v>1737</v>
      </c>
      <c r="C2673" s="482" t="s">
        <v>709</v>
      </c>
      <c r="D2673" s="483">
        <v>47.96</v>
      </c>
      <c r="E2673" s="483">
        <v>18.87</v>
      </c>
      <c r="F2673" s="483">
        <v>66.83</v>
      </c>
    </row>
    <row r="2674" spans="1:6" ht="30" customHeight="1">
      <c r="A2674" s="480">
        <v>92016</v>
      </c>
      <c r="B2674" s="481" t="s">
        <v>1738</v>
      </c>
      <c r="C2674" s="482" t="s">
        <v>709</v>
      </c>
      <c r="D2674" s="483">
        <v>45.92</v>
      </c>
      <c r="E2674" s="483">
        <v>21.22</v>
      </c>
      <c r="F2674" s="483">
        <v>67.14</v>
      </c>
    </row>
    <row r="2675" spans="1:6" ht="30" customHeight="1">
      <c r="A2675" s="480">
        <v>92017</v>
      </c>
      <c r="B2675" s="481" t="s">
        <v>1739</v>
      </c>
      <c r="C2675" s="482" t="s">
        <v>709</v>
      </c>
      <c r="D2675" s="483">
        <v>54.71</v>
      </c>
      <c r="E2675" s="483">
        <v>21.22</v>
      </c>
      <c r="F2675" s="483">
        <v>75.930000000000007</v>
      </c>
    </row>
    <row r="2676" spans="1:6" ht="30" customHeight="1">
      <c r="A2676" s="480">
        <v>92018</v>
      </c>
      <c r="B2676" s="481" t="s">
        <v>1740</v>
      </c>
      <c r="C2676" s="482" t="s">
        <v>709</v>
      </c>
      <c r="D2676" s="483">
        <v>52.09</v>
      </c>
      <c r="E2676" s="483">
        <v>24.83</v>
      </c>
      <c r="F2676" s="483">
        <v>76.92</v>
      </c>
    </row>
    <row r="2677" spans="1:6" ht="30" customHeight="1">
      <c r="A2677" s="480">
        <v>92019</v>
      </c>
      <c r="B2677" s="481" t="s">
        <v>1741</v>
      </c>
      <c r="C2677" s="482" t="s">
        <v>709</v>
      </c>
      <c r="D2677" s="483">
        <v>64.28</v>
      </c>
      <c r="E2677" s="483">
        <v>27.61</v>
      </c>
      <c r="F2677" s="483">
        <v>91.89</v>
      </c>
    </row>
    <row r="2678" spans="1:6" ht="30" customHeight="1">
      <c r="A2678" s="475">
        <v>92020</v>
      </c>
      <c r="B2678" s="479" t="s">
        <v>1742</v>
      </c>
      <c r="C2678" s="477" t="s">
        <v>709</v>
      </c>
      <c r="D2678" s="478">
        <v>77.73</v>
      </c>
      <c r="E2678" s="478">
        <v>36.270000000000003</v>
      </c>
      <c r="F2678" s="478">
        <v>114</v>
      </c>
    </row>
    <row r="2679" spans="1:6" ht="30" customHeight="1">
      <c r="A2679" s="480">
        <v>92021</v>
      </c>
      <c r="B2679" s="481" t="s">
        <v>1743</v>
      </c>
      <c r="C2679" s="482" t="s">
        <v>709</v>
      </c>
      <c r="D2679" s="483">
        <v>89.92</v>
      </c>
      <c r="E2679" s="483">
        <v>39.049999999999997</v>
      </c>
      <c r="F2679" s="483">
        <v>128.97</v>
      </c>
    </row>
    <row r="2680" spans="1:6" ht="45" customHeight="1">
      <c r="A2680" s="480"/>
      <c r="B2680" s="481" t="s">
        <v>1744</v>
      </c>
      <c r="C2680" s="482"/>
      <c r="D2680" s="483"/>
      <c r="E2680" s="483"/>
      <c r="F2680" s="483"/>
    </row>
    <row r="2681" spans="1:6" ht="45" customHeight="1">
      <c r="A2681" s="480">
        <v>93141</v>
      </c>
      <c r="B2681" s="481" t="s">
        <v>1745</v>
      </c>
      <c r="C2681" s="482" t="s">
        <v>709</v>
      </c>
      <c r="D2681" s="483">
        <v>102.33</v>
      </c>
      <c r="E2681" s="483">
        <v>80.13</v>
      </c>
      <c r="F2681" s="483">
        <v>182.46</v>
      </c>
    </row>
    <row r="2682" spans="1:6" ht="45" customHeight="1">
      <c r="A2682" s="480">
        <v>93142</v>
      </c>
      <c r="B2682" s="481" t="s">
        <v>1746</v>
      </c>
      <c r="C2682" s="482" t="s">
        <v>709</v>
      </c>
      <c r="D2682" s="483">
        <v>116.12</v>
      </c>
      <c r="E2682" s="483">
        <v>88.1</v>
      </c>
      <c r="F2682" s="483">
        <v>204.22</v>
      </c>
    </row>
    <row r="2683" spans="1:6" ht="45" customHeight="1">
      <c r="A2683" s="480">
        <v>93143</v>
      </c>
      <c r="B2683" s="481" t="s">
        <v>1747</v>
      </c>
      <c r="C2683" s="482" t="s">
        <v>709</v>
      </c>
      <c r="D2683" s="483">
        <v>105.28</v>
      </c>
      <c r="E2683" s="483">
        <v>80.11</v>
      </c>
      <c r="F2683" s="483">
        <v>185.39</v>
      </c>
    </row>
    <row r="2684" spans="1:6" ht="45" customHeight="1">
      <c r="A2684" s="480">
        <v>93144</v>
      </c>
      <c r="B2684" s="481" t="s">
        <v>1748</v>
      </c>
      <c r="C2684" s="482" t="s">
        <v>709</v>
      </c>
      <c r="D2684" s="483">
        <v>153.36000000000001</v>
      </c>
      <c r="E2684" s="483">
        <v>86.6</v>
      </c>
      <c r="F2684" s="483">
        <v>239.96</v>
      </c>
    </row>
    <row r="2685" spans="1:6" ht="45" customHeight="1">
      <c r="A2685" s="480">
        <v>93145</v>
      </c>
      <c r="B2685" s="481" t="s">
        <v>1749</v>
      </c>
      <c r="C2685" s="482" t="s">
        <v>709</v>
      </c>
      <c r="D2685" s="483">
        <v>130.5</v>
      </c>
      <c r="E2685" s="483">
        <v>92.09</v>
      </c>
      <c r="F2685" s="483">
        <v>222.59</v>
      </c>
    </row>
    <row r="2686" spans="1:6" ht="45" customHeight="1">
      <c r="A2686" s="480">
        <v>93146</v>
      </c>
      <c r="B2686" s="481" t="s">
        <v>1750</v>
      </c>
      <c r="C2686" s="482" t="s">
        <v>709</v>
      </c>
      <c r="D2686" s="483">
        <v>142.80000000000001</v>
      </c>
      <c r="E2686" s="483">
        <v>98.09</v>
      </c>
      <c r="F2686" s="483">
        <v>240.89</v>
      </c>
    </row>
    <row r="2687" spans="1:6" ht="45" customHeight="1">
      <c r="A2687" s="480">
        <v>93147</v>
      </c>
      <c r="B2687" s="481" t="s">
        <v>1751</v>
      </c>
      <c r="C2687" s="482" t="s">
        <v>709</v>
      </c>
      <c r="D2687" s="483">
        <v>166.81</v>
      </c>
      <c r="E2687" s="483">
        <v>108.41</v>
      </c>
      <c r="F2687" s="483">
        <v>275.22000000000003</v>
      </c>
    </row>
    <row r="2688" spans="1:6">
      <c r="A2688" s="480"/>
      <c r="B2688" s="481" t="s">
        <v>1752</v>
      </c>
      <c r="C2688" s="482"/>
      <c r="D2688" s="483"/>
      <c r="E2688" s="483"/>
      <c r="F2688" s="483"/>
    </row>
    <row r="2689" spans="1:6" ht="30" customHeight="1">
      <c r="A2689" s="480">
        <v>93128</v>
      </c>
      <c r="B2689" s="481" t="s">
        <v>1753</v>
      </c>
      <c r="C2689" s="482" t="s">
        <v>709</v>
      </c>
      <c r="D2689" s="483">
        <v>78.09</v>
      </c>
      <c r="E2689" s="483">
        <v>71.84</v>
      </c>
      <c r="F2689" s="483">
        <v>149.93</v>
      </c>
    </row>
    <row r="2690" spans="1:6" ht="30" customHeight="1">
      <c r="A2690" s="480">
        <v>93137</v>
      </c>
      <c r="B2690" s="481" t="s">
        <v>1754</v>
      </c>
      <c r="C2690" s="482" t="s">
        <v>709</v>
      </c>
      <c r="D2690" s="483">
        <v>97.91</v>
      </c>
      <c r="E2690" s="483">
        <v>80.489999999999995</v>
      </c>
      <c r="F2690" s="483">
        <v>178.4</v>
      </c>
    </row>
    <row r="2691" spans="1:6" ht="30" customHeight="1">
      <c r="A2691" s="480">
        <v>93138</v>
      </c>
      <c r="B2691" s="481" t="s">
        <v>1755</v>
      </c>
      <c r="C2691" s="482" t="s">
        <v>709</v>
      </c>
      <c r="D2691" s="483">
        <v>90.38</v>
      </c>
      <c r="E2691" s="483">
        <v>77.849999999999994</v>
      </c>
      <c r="F2691" s="483">
        <v>168.23</v>
      </c>
    </row>
    <row r="2692" spans="1:6" ht="30" customHeight="1">
      <c r="A2692" s="480">
        <v>93139</v>
      </c>
      <c r="B2692" s="481" t="s">
        <v>1756</v>
      </c>
      <c r="C2692" s="482" t="s">
        <v>709</v>
      </c>
      <c r="D2692" s="483">
        <v>122.49</v>
      </c>
      <c r="E2692" s="483">
        <v>92.46</v>
      </c>
      <c r="F2692" s="483">
        <v>214.95</v>
      </c>
    </row>
    <row r="2693" spans="1:6" ht="30" customHeight="1">
      <c r="A2693" s="480">
        <v>93140</v>
      </c>
      <c r="B2693" s="481" t="s">
        <v>1757</v>
      </c>
      <c r="C2693" s="482" t="s">
        <v>709</v>
      </c>
      <c r="D2693" s="483">
        <v>114.37</v>
      </c>
      <c r="E2693" s="483">
        <v>88.14</v>
      </c>
      <c r="F2693" s="483">
        <v>202.51</v>
      </c>
    </row>
    <row r="2694" spans="1:6" ht="30" customHeight="1">
      <c r="A2694" s="480"/>
      <c r="B2694" s="481" t="s">
        <v>12337</v>
      </c>
      <c r="C2694" s="482"/>
      <c r="D2694" s="483"/>
      <c r="E2694" s="483"/>
      <c r="F2694" s="483"/>
    </row>
    <row r="2695" spans="1:6" ht="30" customHeight="1">
      <c r="A2695" s="475">
        <v>91984</v>
      </c>
      <c r="B2695" s="479" t="s">
        <v>1758</v>
      </c>
      <c r="C2695" s="477" t="s">
        <v>709</v>
      </c>
      <c r="D2695" s="478">
        <v>10.69</v>
      </c>
      <c r="E2695" s="478">
        <v>7.29</v>
      </c>
      <c r="F2695" s="478">
        <v>17.98</v>
      </c>
    </row>
    <row r="2696" spans="1:6" ht="30" customHeight="1">
      <c r="A2696" s="480">
        <v>91985</v>
      </c>
      <c r="B2696" s="481" t="s">
        <v>1759</v>
      </c>
      <c r="C2696" s="482" t="s">
        <v>709</v>
      </c>
      <c r="D2696" s="483">
        <v>17.440000000000001</v>
      </c>
      <c r="E2696" s="483">
        <v>9.64</v>
      </c>
      <c r="F2696" s="483">
        <v>27.08</v>
      </c>
    </row>
    <row r="2697" spans="1:6" ht="30" customHeight="1">
      <c r="A2697" s="480">
        <v>97595</v>
      </c>
      <c r="B2697" s="481" t="s">
        <v>5537</v>
      </c>
      <c r="C2697" s="482" t="s">
        <v>709</v>
      </c>
      <c r="D2697" s="483">
        <v>112.8</v>
      </c>
      <c r="E2697" s="483">
        <v>13.86</v>
      </c>
      <c r="F2697" s="483">
        <v>126.66</v>
      </c>
    </row>
    <row r="2698" spans="1:6" ht="30" customHeight="1">
      <c r="A2698" s="480">
        <v>97596</v>
      </c>
      <c r="B2698" s="481" t="s">
        <v>5539</v>
      </c>
      <c r="C2698" s="482" t="s">
        <v>709</v>
      </c>
      <c r="D2698" s="483">
        <v>71.790000000000006</v>
      </c>
      <c r="E2698" s="483">
        <v>13.86</v>
      </c>
      <c r="F2698" s="483">
        <v>85.65</v>
      </c>
    </row>
    <row r="2699" spans="1:6" ht="30" customHeight="1">
      <c r="A2699" s="480">
        <v>97597</v>
      </c>
      <c r="B2699" s="481" t="s">
        <v>5538</v>
      </c>
      <c r="C2699" s="482" t="s">
        <v>709</v>
      </c>
      <c r="D2699" s="483">
        <v>78.349999999999994</v>
      </c>
      <c r="E2699" s="483">
        <v>9.2200000000000006</v>
      </c>
      <c r="F2699" s="483">
        <v>87.57</v>
      </c>
    </row>
    <row r="2700" spans="1:6" ht="30" customHeight="1">
      <c r="A2700" s="480">
        <v>97598</v>
      </c>
      <c r="B2700" s="481" t="s">
        <v>5540</v>
      </c>
      <c r="C2700" s="482" t="s">
        <v>709</v>
      </c>
      <c r="D2700" s="483">
        <v>73.11</v>
      </c>
      <c r="E2700" s="483">
        <v>9.2200000000000006</v>
      </c>
      <c r="F2700" s="483">
        <v>82.33</v>
      </c>
    </row>
    <row r="2701" spans="1:6" ht="30" customHeight="1">
      <c r="A2701" s="480">
        <v>91988</v>
      </c>
      <c r="B2701" s="481" t="s">
        <v>1760</v>
      </c>
      <c r="C2701" s="482" t="s">
        <v>709</v>
      </c>
      <c r="D2701" s="483">
        <v>16.12</v>
      </c>
      <c r="E2701" s="483">
        <v>7.28</v>
      </c>
      <c r="F2701" s="483">
        <v>23.4</v>
      </c>
    </row>
    <row r="2702" spans="1:6" ht="30" customHeight="1">
      <c r="A2702" s="480">
        <v>91989</v>
      </c>
      <c r="B2702" s="481" t="s">
        <v>1761</v>
      </c>
      <c r="C2702" s="482" t="s">
        <v>709</v>
      </c>
      <c r="D2702" s="483">
        <v>22.87</v>
      </c>
      <c r="E2702" s="483">
        <v>9.6300000000000008</v>
      </c>
      <c r="F2702" s="483">
        <v>32.5</v>
      </c>
    </row>
    <row r="2703" spans="1:6" ht="30" customHeight="1">
      <c r="A2703" s="480">
        <v>91986</v>
      </c>
      <c r="B2703" s="481" t="s">
        <v>1762</v>
      </c>
      <c r="C2703" s="482" t="s">
        <v>709</v>
      </c>
      <c r="D2703" s="483">
        <v>29.36</v>
      </c>
      <c r="E2703" s="483">
        <v>11.35</v>
      </c>
      <c r="F2703" s="483">
        <v>40.71</v>
      </c>
    </row>
    <row r="2704" spans="1:6" ht="30" customHeight="1">
      <c r="A2704" s="480">
        <v>91987</v>
      </c>
      <c r="B2704" s="481" t="s">
        <v>1763</v>
      </c>
      <c r="C2704" s="482" t="s">
        <v>709</v>
      </c>
      <c r="D2704" s="483">
        <v>36.11</v>
      </c>
      <c r="E2704" s="483">
        <v>13.7</v>
      </c>
      <c r="F2704" s="483">
        <v>49.81</v>
      </c>
    </row>
    <row r="2705" spans="1:6" ht="30" customHeight="1">
      <c r="A2705" s="480"/>
      <c r="B2705" s="481" t="s">
        <v>1764</v>
      </c>
      <c r="C2705" s="482"/>
      <c r="D2705" s="483"/>
      <c r="E2705" s="483"/>
      <c r="F2705" s="483"/>
    </row>
    <row r="2706" spans="1:6" ht="30" customHeight="1">
      <c r="A2706" s="480">
        <v>91982</v>
      </c>
      <c r="B2706" s="481" t="s">
        <v>1765</v>
      </c>
      <c r="C2706" s="482" t="s">
        <v>709</v>
      </c>
      <c r="D2706" s="483">
        <v>105.46</v>
      </c>
      <c r="E2706" s="483">
        <v>7.27</v>
      </c>
      <c r="F2706" s="483">
        <v>112.73</v>
      </c>
    </row>
    <row r="2707" spans="1:6" ht="30" customHeight="1">
      <c r="A2707" s="480">
        <v>91983</v>
      </c>
      <c r="B2707" s="481" t="s">
        <v>1766</v>
      </c>
      <c r="C2707" s="482" t="s">
        <v>709</v>
      </c>
      <c r="D2707" s="483">
        <v>112.22</v>
      </c>
      <c r="E2707" s="483">
        <v>9.61</v>
      </c>
      <c r="F2707" s="483">
        <v>121.83</v>
      </c>
    </row>
    <row r="2708" spans="1:6" ht="30" customHeight="1">
      <c r="A2708" s="480"/>
      <c r="B2708" s="481" t="s">
        <v>1491</v>
      </c>
      <c r="C2708" s="482"/>
      <c r="D2708" s="483"/>
      <c r="E2708" s="483"/>
      <c r="F2708" s="483"/>
    </row>
    <row r="2709" spans="1:6" ht="30" customHeight="1">
      <c r="A2709" s="480"/>
      <c r="B2709" s="481" t="s">
        <v>12338</v>
      </c>
      <c r="C2709" s="482"/>
      <c r="D2709" s="483"/>
      <c r="E2709" s="483"/>
      <c r="F2709" s="483"/>
    </row>
    <row r="2710" spans="1:6" ht="30" customHeight="1">
      <c r="A2710" s="480"/>
      <c r="B2710" s="481" t="s">
        <v>12339</v>
      </c>
      <c r="C2710" s="482"/>
      <c r="D2710" s="483"/>
      <c r="E2710" s="483"/>
      <c r="F2710" s="483"/>
    </row>
    <row r="2711" spans="1:6" ht="30" customHeight="1">
      <c r="A2711" s="475"/>
      <c r="B2711" s="479" t="s">
        <v>1767</v>
      </c>
      <c r="C2711" s="477"/>
      <c r="D2711" s="478"/>
      <c r="E2711" s="478"/>
      <c r="F2711" s="478"/>
    </row>
    <row r="2712" spans="1:6" ht="30" customHeight="1">
      <c r="A2712" s="480">
        <v>97583</v>
      </c>
      <c r="B2712" s="481" t="s">
        <v>5547</v>
      </c>
      <c r="C2712" s="482" t="s">
        <v>709</v>
      </c>
      <c r="D2712" s="483">
        <v>99.13</v>
      </c>
      <c r="E2712" s="483">
        <v>8.94</v>
      </c>
      <c r="F2712" s="483">
        <v>108.07</v>
      </c>
    </row>
    <row r="2713" spans="1:6" ht="30" customHeight="1">
      <c r="A2713" s="480">
        <v>97584</v>
      </c>
      <c r="B2713" s="481" t="s">
        <v>5548</v>
      </c>
      <c r="C2713" s="482" t="s">
        <v>709</v>
      </c>
      <c r="D2713" s="483">
        <v>144.62</v>
      </c>
      <c r="E2713" s="483">
        <v>8.94</v>
      </c>
      <c r="F2713" s="483">
        <v>153.56</v>
      </c>
    </row>
    <row r="2714" spans="1:6" ht="30" customHeight="1">
      <c r="A2714" s="480">
        <v>97585</v>
      </c>
      <c r="B2714" s="481" t="s">
        <v>5549</v>
      </c>
      <c r="C2714" s="482" t="s">
        <v>709</v>
      </c>
      <c r="D2714" s="483">
        <v>136.52000000000001</v>
      </c>
      <c r="E2714" s="483">
        <v>10.16</v>
      </c>
      <c r="F2714" s="483">
        <v>146.68</v>
      </c>
    </row>
    <row r="2715" spans="1:6" ht="30" customHeight="1">
      <c r="A2715" s="480">
        <v>97586</v>
      </c>
      <c r="B2715" s="481" t="s">
        <v>5550</v>
      </c>
      <c r="C2715" s="482" t="s">
        <v>709</v>
      </c>
      <c r="D2715" s="483">
        <v>191.45</v>
      </c>
      <c r="E2715" s="483">
        <v>10.16</v>
      </c>
      <c r="F2715" s="483">
        <v>201.61</v>
      </c>
    </row>
    <row r="2716" spans="1:6" ht="30" customHeight="1">
      <c r="A2716" s="480">
        <v>97589</v>
      </c>
      <c r="B2716" s="481" t="s">
        <v>5551</v>
      </c>
      <c r="C2716" s="482" t="s">
        <v>709</v>
      </c>
      <c r="D2716" s="483">
        <v>32.14</v>
      </c>
      <c r="E2716" s="483">
        <v>13.15</v>
      </c>
      <c r="F2716" s="483">
        <v>45.29</v>
      </c>
    </row>
    <row r="2717" spans="1:6" ht="30" customHeight="1">
      <c r="A2717" s="480">
        <v>97590</v>
      </c>
      <c r="B2717" s="481" t="s">
        <v>5552</v>
      </c>
      <c r="C2717" s="482" t="s">
        <v>709</v>
      </c>
      <c r="D2717" s="483">
        <v>108.05</v>
      </c>
      <c r="E2717" s="483">
        <v>13.14</v>
      </c>
      <c r="F2717" s="483">
        <v>121.19</v>
      </c>
    </row>
    <row r="2718" spans="1:6" ht="30" customHeight="1">
      <c r="A2718" s="480">
        <v>97591</v>
      </c>
      <c r="B2718" s="481" t="s">
        <v>5553</v>
      </c>
      <c r="C2718" s="482" t="s">
        <v>709</v>
      </c>
      <c r="D2718" s="483">
        <v>141.02000000000001</v>
      </c>
      <c r="E2718" s="483">
        <v>17</v>
      </c>
      <c r="F2718" s="483">
        <v>158.02000000000001</v>
      </c>
    </row>
    <row r="2719" spans="1:6" ht="30" customHeight="1">
      <c r="A2719" s="480">
        <v>97592</v>
      </c>
      <c r="B2719" s="481" t="s">
        <v>5554</v>
      </c>
      <c r="C2719" s="482" t="s">
        <v>709</v>
      </c>
      <c r="D2719" s="483">
        <v>24.38</v>
      </c>
      <c r="E2719" s="483">
        <v>13.16</v>
      </c>
      <c r="F2719" s="483">
        <v>37.54</v>
      </c>
    </row>
    <row r="2720" spans="1:6" ht="30" customHeight="1">
      <c r="A2720" s="480">
        <v>97593</v>
      </c>
      <c r="B2720" s="481" t="s">
        <v>5555</v>
      </c>
      <c r="C2720" s="482" t="s">
        <v>709</v>
      </c>
      <c r="D2720" s="483">
        <v>169.79</v>
      </c>
      <c r="E2720" s="483">
        <v>11.02</v>
      </c>
      <c r="F2720" s="483">
        <v>180.81</v>
      </c>
    </row>
    <row r="2721" spans="1:6" ht="30" customHeight="1">
      <c r="A2721" s="480">
        <v>97594</v>
      </c>
      <c r="B2721" s="481" t="s">
        <v>5556</v>
      </c>
      <c r="C2721" s="482" t="s">
        <v>709</v>
      </c>
      <c r="D2721" s="483">
        <v>146.24</v>
      </c>
      <c r="E2721" s="483">
        <v>14.33</v>
      </c>
      <c r="F2721" s="483">
        <v>160.57</v>
      </c>
    </row>
    <row r="2722" spans="1:6" ht="30" customHeight="1">
      <c r="A2722" s="480">
        <v>100905</v>
      </c>
      <c r="B2722" s="481" t="s">
        <v>5545</v>
      </c>
      <c r="C2722" s="482" t="s">
        <v>709</v>
      </c>
      <c r="D2722" s="483">
        <v>273.02999999999997</v>
      </c>
      <c r="E2722" s="483">
        <v>20.350000000000001</v>
      </c>
      <c r="F2722" s="483">
        <v>293.38</v>
      </c>
    </row>
    <row r="2723" spans="1:6" ht="30" customHeight="1">
      <c r="A2723" s="480">
        <v>100906</v>
      </c>
      <c r="B2723" s="481" t="s">
        <v>5546</v>
      </c>
      <c r="C2723" s="482" t="s">
        <v>709</v>
      </c>
      <c r="D2723" s="483">
        <v>382.89</v>
      </c>
      <c r="E2723" s="483">
        <v>20.350000000000001</v>
      </c>
      <c r="F2723" s="483">
        <v>403.24</v>
      </c>
    </row>
    <row r="2724" spans="1:6" ht="30" customHeight="1">
      <c r="A2724" s="480">
        <v>100904</v>
      </c>
      <c r="B2724" s="481" t="s">
        <v>5544</v>
      </c>
      <c r="C2724" s="482" t="s">
        <v>709</v>
      </c>
      <c r="D2724" s="483">
        <v>99.13</v>
      </c>
      <c r="E2724" s="483">
        <v>8.94</v>
      </c>
      <c r="F2724" s="483">
        <v>108.07</v>
      </c>
    </row>
    <row r="2725" spans="1:6" ht="30" customHeight="1">
      <c r="A2725" s="480"/>
      <c r="B2725" s="481" t="s">
        <v>1768</v>
      </c>
      <c r="C2725" s="482"/>
      <c r="D2725" s="483"/>
      <c r="E2725" s="483"/>
      <c r="F2725" s="483"/>
    </row>
    <row r="2726" spans="1:6" ht="30" customHeight="1">
      <c r="A2726" s="480">
        <v>97587</v>
      </c>
      <c r="B2726" s="481" t="s">
        <v>5558</v>
      </c>
      <c r="C2726" s="482" t="s">
        <v>709</v>
      </c>
      <c r="D2726" s="483">
        <v>365.75</v>
      </c>
      <c r="E2726" s="483">
        <v>8.7100000000000009</v>
      </c>
      <c r="F2726" s="483">
        <v>374.46</v>
      </c>
    </row>
    <row r="2727" spans="1:6" ht="30" customHeight="1">
      <c r="A2727" s="480"/>
      <c r="B2727" s="481" t="s">
        <v>1769</v>
      </c>
      <c r="C2727" s="482"/>
      <c r="D2727" s="483"/>
      <c r="E2727" s="483"/>
      <c r="F2727" s="483"/>
    </row>
    <row r="2728" spans="1:6" ht="30" customHeight="1">
      <c r="A2728" s="475">
        <v>97599</v>
      </c>
      <c r="B2728" s="479" t="s">
        <v>5559</v>
      </c>
      <c r="C2728" s="477" t="s">
        <v>709</v>
      </c>
      <c r="D2728" s="478">
        <v>22.85</v>
      </c>
      <c r="E2728" s="478">
        <v>4.3899999999999997</v>
      </c>
      <c r="F2728" s="478">
        <v>27.24</v>
      </c>
    </row>
    <row r="2729" spans="1:6" ht="30" customHeight="1">
      <c r="A2729" s="480"/>
      <c r="B2729" s="481" t="s">
        <v>12340</v>
      </c>
      <c r="C2729" s="482"/>
      <c r="D2729" s="483"/>
      <c r="E2729" s="483"/>
      <c r="F2729" s="483"/>
    </row>
    <row r="2730" spans="1:6" ht="30" customHeight="1">
      <c r="A2730" s="480">
        <v>102085</v>
      </c>
      <c r="B2730" s="481" t="s">
        <v>5557</v>
      </c>
      <c r="C2730" s="482" t="s">
        <v>709</v>
      </c>
      <c r="D2730" s="483">
        <v>226.8</v>
      </c>
      <c r="E2730" s="483">
        <v>21.64</v>
      </c>
      <c r="F2730" s="483">
        <v>248.44</v>
      </c>
    </row>
    <row r="2731" spans="1:6" ht="30" customHeight="1">
      <c r="A2731" s="480"/>
      <c r="B2731" s="481" t="s">
        <v>1770</v>
      </c>
      <c r="C2731" s="482"/>
      <c r="D2731" s="483"/>
      <c r="E2731" s="483"/>
      <c r="F2731" s="483"/>
    </row>
    <row r="2732" spans="1:6" ht="30" customHeight="1">
      <c r="A2732" s="480"/>
      <c r="B2732" s="481" t="s">
        <v>12341</v>
      </c>
      <c r="C2732" s="482"/>
      <c r="D2732" s="483"/>
      <c r="E2732" s="483"/>
      <c r="F2732" s="483"/>
    </row>
    <row r="2733" spans="1:6" ht="30" customHeight="1">
      <c r="A2733" s="480"/>
      <c r="B2733" s="481" t="s">
        <v>12342</v>
      </c>
      <c r="C2733" s="482"/>
      <c r="D2733" s="483"/>
      <c r="E2733" s="483"/>
      <c r="F2733" s="483"/>
    </row>
    <row r="2734" spans="1:6" ht="30" customHeight="1">
      <c r="A2734" s="480"/>
      <c r="B2734" s="481" t="s">
        <v>1771</v>
      </c>
      <c r="C2734" s="482"/>
      <c r="D2734" s="483"/>
      <c r="E2734" s="483"/>
      <c r="F2734" s="483"/>
    </row>
    <row r="2735" spans="1:6" ht="30" customHeight="1">
      <c r="A2735" s="475">
        <v>97605</v>
      </c>
      <c r="B2735" s="476" t="s">
        <v>5560</v>
      </c>
      <c r="C2735" s="477" t="s">
        <v>709</v>
      </c>
      <c r="D2735" s="478">
        <v>101.32</v>
      </c>
      <c r="E2735" s="478">
        <v>11.61</v>
      </c>
      <c r="F2735" s="478">
        <v>112.93</v>
      </c>
    </row>
    <row r="2736" spans="1:6" ht="30" customHeight="1">
      <c r="A2736" s="475">
        <v>97606</v>
      </c>
      <c r="B2736" s="479" t="s">
        <v>5561</v>
      </c>
      <c r="C2736" s="477" t="s">
        <v>709</v>
      </c>
      <c r="D2736" s="478">
        <v>112.1</v>
      </c>
      <c r="E2736" s="478">
        <v>11.61</v>
      </c>
      <c r="F2736" s="478">
        <v>123.71</v>
      </c>
    </row>
    <row r="2737" spans="1:6" ht="30" customHeight="1">
      <c r="A2737" s="475">
        <v>97607</v>
      </c>
      <c r="B2737" s="479" t="s">
        <v>5562</v>
      </c>
      <c r="C2737" s="477" t="s">
        <v>709</v>
      </c>
      <c r="D2737" s="478">
        <v>123.36</v>
      </c>
      <c r="E2737" s="478">
        <v>13.54</v>
      </c>
      <c r="F2737" s="478">
        <v>136.9</v>
      </c>
    </row>
    <row r="2738" spans="1:6" ht="30" customHeight="1">
      <c r="A2738" s="475">
        <v>97608</v>
      </c>
      <c r="B2738" s="479" t="s">
        <v>5563</v>
      </c>
      <c r="C2738" s="477" t="s">
        <v>709</v>
      </c>
      <c r="D2738" s="478">
        <v>134.13999999999999</v>
      </c>
      <c r="E2738" s="478">
        <v>13.54</v>
      </c>
      <c r="F2738" s="478">
        <v>147.68</v>
      </c>
    </row>
    <row r="2739" spans="1:6" ht="30" customHeight="1">
      <c r="A2739" s="480"/>
      <c r="B2739" s="481" t="s">
        <v>1772</v>
      </c>
      <c r="C2739" s="482"/>
      <c r="D2739" s="483"/>
      <c r="E2739" s="483"/>
      <c r="F2739" s="483"/>
    </row>
    <row r="2740" spans="1:6" ht="30" customHeight="1">
      <c r="A2740" s="475">
        <v>97600</v>
      </c>
      <c r="B2740" s="479" t="s">
        <v>5564</v>
      </c>
      <c r="C2740" s="477" t="s">
        <v>709</v>
      </c>
      <c r="D2740" s="478">
        <v>344.32</v>
      </c>
      <c r="E2740" s="478">
        <v>10.210000000000001</v>
      </c>
      <c r="F2740" s="478">
        <v>354.53</v>
      </c>
    </row>
    <row r="2741" spans="1:6" ht="30" customHeight="1">
      <c r="A2741" s="480">
        <v>97601</v>
      </c>
      <c r="B2741" s="481" t="s">
        <v>5565</v>
      </c>
      <c r="C2741" s="482" t="s">
        <v>709</v>
      </c>
      <c r="D2741" s="483">
        <v>367.1</v>
      </c>
      <c r="E2741" s="483">
        <v>10.210000000000001</v>
      </c>
      <c r="F2741" s="483">
        <v>377.31</v>
      </c>
    </row>
    <row r="2742" spans="1:6" ht="30" customHeight="1">
      <c r="A2742" s="480">
        <v>101666</v>
      </c>
      <c r="B2742" s="481" t="s">
        <v>5566</v>
      </c>
      <c r="C2742" s="482" t="s">
        <v>709</v>
      </c>
      <c r="D2742" s="483">
        <v>484.53</v>
      </c>
      <c r="E2742" s="483">
        <v>19.04</v>
      </c>
      <c r="F2742" s="483">
        <v>503.57</v>
      </c>
    </row>
    <row r="2743" spans="1:6" ht="30" customHeight="1">
      <c r="A2743" s="480"/>
      <c r="B2743" s="481" t="s">
        <v>12343</v>
      </c>
      <c r="C2743" s="482"/>
      <c r="D2743" s="483"/>
      <c r="E2743" s="483"/>
      <c r="F2743" s="483"/>
    </row>
    <row r="2744" spans="1:6" ht="30" customHeight="1">
      <c r="A2744" s="480"/>
      <c r="B2744" s="481" t="s">
        <v>12344</v>
      </c>
      <c r="C2744" s="482"/>
      <c r="D2744" s="483"/>
      <c r="E2744" s="483"/>
      <c r="F2744" s="483"/>
    </row>
    <row r="2745" spans="1:6" ht="30" customHeight="1">
      <c r="A2745" s="475"/>
      <c r="B2745" s="479" t="s">
        <v>12345</v>
      </c>
      <c r="C2745" s="477"/>
      <c r="D2745" s="478"/>
      <c r="E2745" s="478"/>
      <c r="F2745" s="478"/>
    </row>
    <row r="2746" spans="1:6" ht="30" customHeight="1">
      <c r="A2746" s="480">
        <v>97611</v>
      </c>
      <c r="B2746" s="481" t="s">
        <v>5582</v>
      </c>
      <c r="C2746" s="482" t="s">
        <v>709</v>
      </c>
      <c r="D2746" s="483">
        <v>22.96</v>
      </c>
      <c r="E2746" s="483">
        <v>4.0599999999999996</v>
      </c>
      <c r="F2746" s="483">
        <v>27.02</v>
      </c>
    </row>
    <row r="2747" spans="1:6" ht="30" customHeight="1">
      <c r="A2747" s="480">
        <v>97612</v>
      </c>
      <c r="B2747" s="481" t="s">
        <v>5583</v>
      </c>
      <c r="C2747" s="482" t="s">
        <v>709</v>
      </c>
      <c r="D2747" s="483">
        <v>25.51</v>
      </c>
      <c r="E2747" s="483">
        <v>4.0599999999999996</v>
      </c>
      <c r="F2747" s="483">
        <v>29.57</v>
      </c>
    </row>
    <row r="2748" spans="1:6" ht="30" customHeight="1">
      <c r="A2748" s="480">
        <v>97615</v>
      </c>
      <c r="B2748" s="481" t="s">
        <v>5584</v>
      </c>
      <c r="C2748" s="482" t="s">
        <v>709</v>
      </c>
      <c r="D2748" s="483">
        <v>59.11</v>
      </c>
      <c r="E2748" s="483">
        <v>6.08</v>
      </c>
      <c r="F2748" s="483">
        <v>65.19</v>
      </c>
    </row>
    <row r="2749" spans="1:6" ht="30" customHeight="1">
      <c r="A2749" s="480">
        <v>97616</v>
      </c>
      <c r="B2749" s="481" t="s">
        <v>5585</v>
      </c>
      <c r="C2749" s="482" t="s">
        <v>709</v>
      </c>
      <c r="D2749" s="483">
        <v>69.56</v>
      </c>
      <c r="E2749" s="483">
        <v>6.08</v>
      </c>
      <c r="F2749" s="483">
        <v>75.64</v>
      </c>
    </row>
    <row r="2750" spans="1:6" ht="30" customHeight="1">
      <c r="A2750" s="480">
        <v>97617</v>
      </c>
      <c r="B2750" s="481" t="s">
        <v>5586</v>
      </c>
      <c r="C2750" s="482" t="s">
        <v>709</v>
      </c>
      <c r="D2750" s="483">
        <v>69.17</v>
      </c>
      <c r="E2750" s="483">
        <v>6.08</v>
      </c>
      <c r="F2750" s="483">
        <v>75.25</v>
      </c>
    </row>
    <row r="2751" spans="1:6" ht="30" customHeight="1">
      <c r="A2751" s="480">
        <v>97618</v>
      </c>
      <c r="B2751" s="481" t="s">
        <v>5587</v>
      </c>
      <c r="C2751" s="482" t="s">
        <v>709</v>
      </c>
      <c r="D2751" s="483">
        <v>62.69</v>
      </c>
      <c r="E2751" s="483">
        <v>6.08</v>
      </c>
      <c r="F2751" s="483">
        <v>68.77</v>
      </c>
    </row>
    <row r="2752" spans="1:6" ht="30" customHeight="1">
      <c r="A2752" s="480">
        <v>100919</v>
      </c>
      <c r="B2752" s="481" t="s">
        <v>5588</v>
      </c>
      <c r="C2752" s="482" t="s">
        <v>709</v>
      </c>
      <c r="D2752" s="483">
        <v>74.569999999999993</v>
      </c>
      <c r="E2752" s="483">
        <v>4.05</v>
      </c>
      <c r="F2752" s="483">
        <v>78.62</v>
      </c>
    </row>
    <row r="2753" spans="1:6" ht="30" customHeight="1">
      <c r="A2753" s="480">
        <v>100920</v>
      </c>
      <c r="B2753" s="481" t="s">
        <v>5589</v>
      </c>
      <c r="C2753" s="482" t="s">
        <v>709</v>
      </c>
      <c r="D2753" s="483">
        <v>130.97999999999999</v>
      </c>
      <c r="E2753" s="483">
        <v>4.05</v>
      </c>
      <c r="F2753" s="483">
        <v>135.03</v>
      </c>
    </row>
    <row r="2754" spans="1:6" ht="30" customHeight="1">
      <c r="A2754" s="480"/>
      <c r="B2754" s="481" t="s">
        <v>12346</v>
      </c>
      <c r="C2754" s="482"/>
      <c r="D2754" s="483"/>
      <c r="E2754" s="483"/>
      <c r="F2754" s="483"/>
    </row>
    <row r="2755" spans="1:6" ht="30" customHeight="1">
      <c r="A2755" s="475">
        <v>97609</v>
      </c>
      <c r="B2755" s="479" t="s">
        <v>5605</v>
      </c>
      <c r="C2755" s="477" t="s">
        <v>709</v>
      </c>
      <c r="D2755" s="478">
        <v>12.17</v>
      </c>
      <c r="E2755" s="478">
        <v>4.07</v>
      </c>
      <c r="F2755" s="478">
        <v>16.239999999999998</v>
      </c>
    </row>
    <row r="2756" spans="1:6" ht="30" customHeight="1">
      <c r="A2756" s="480">
        <v>97610</v>
      </c>
      <c r="B2756" s="481" t="s">
        <v>5606</v>
      </c>
      <c r="C2756" s="482" t="s">
        <v>709</v>
      </c>
      <c r="D2756" s="483">
        <v>13.29</v>
      </c>
      <c r="E2756" s="483">
        <v>4.0599999999999996</v>
      </c>
      <c r="F2756" s="483">
        <v>17.350000000000001</v>
      </c>
    </row>
    <row r="2757" spans="1:6" ht="30" customHeight="1">
      <c r="A2757" s="480">
        <v>100903</v>
      </c>
      <c r="B2757" s="481" t="s">
        <v>5604</v>
      </c>
      <c r="C2757" s="482" t="s">
        <v>709</v>
      </c>
      <c r="D2757" s="483">
        <v>25.1</v>
      </c>
      <c r="E2757" s="483">
        <v>6.08</v>
      </c>
      <c r="F2757" s="483">
        <v>31.18</v>
      </c>
    </row>
    <row r="2758" spans="1:6" ht="30" customHeight="1">
      <c r="A2758" s="480">
        <v>100902</v>
      </c>
      <c r="B2758" s="481" t="s">
        <v>5603</v>
      </c>
      <c r="C2758" s="482" t="s">
        <v>709</v>
      </c>
      <c r="D2758" s="483">
        <v>20.2</v>
      </c>
      <c r="E2758" s="483">
        <v>6.09</v>
      </c>
      <c r="F2758" s="483">
        <v>26.29</v>
      </c>
    </row>
    <row r="2759" spans="1:6" ht="30" customHeight="1">
      <c r="A2759" s="480"/>
      <c r="B2759" s="481" t="s">
        <v>12347</v>
      </c>
      <c r="C2759" s="482"/>
      <c r="D2759" s="483"/>
      <c r="E2759" s="483"/>
      <c r="F2759" s="483"/>
    </row>
    <row r="2760" spans="1:6" ht="30" customHeight="1">
      <c r="A2760" s="480">
        <v>97613</v>
      </c>
      <c r="B2760" s="481" t="s">
        <v>5593</v>
      </c>
      <c r="C2760" s="482" t="s">
        <v>709</v>
      </c>
      <c r="D2760" s="483">
        <v>33.99</v>
      </c>
      <c r="E2760" s="483">
        <v>4.05</v>
      </c>
      <c r="F2760" s="483">
        <v>38.04</v>
      </c>
    </row>
    <row r="2761" spans="1:6" ht="30" customHeight="1">
      <c r="A2761" s="475">
        <v>97614</v>
      </c>
      <c r="B2761" s="479" t="s">
        <v>5590</v>
      </c>
      <c r="C2761" s="477" t="s">
        <v>709</v>
      </c>
      <c r="D2761" s="478">
        <v>64.58</v>
      </c>
      <c r="E2761" s="478">
        <v>4.05</v>
      </c>
      <c r="F2761" s="478">
        <v>68.63</v>
      </c>
    </row>
    <row r="2762" spans="1:6" ht="30" customHeight="1">
      <c r="A2762" s="480">
        <v>101642</v>
      </c>
      <c r="B2762" s="481" t="s">
        <v>5594</v>
      </c>
      <c r="C2762" s="482" t="s">
        <v>709</v>
      </c>
      <c r="D2762" s="483">
        <v>29.48</v>
      </c>
      <c r="E2762" s="483">
        <v>0.87</v>
      </c>
      <c r="F2762" s="483">
        <v>30.35</v>
      </c>
    </row>
    <row r="2763" spans="1:6" ht="30" customHeight="1">
      <c r="A2763" s="475">
        <v>101643</v>
      </c>
      <c r="B2763" s="479" t="s">
        <v>5595</v>
      </c>
      <c r="C2763" s="477" t="s">
        <v>709</v>
      </c>
      <c r="D2763" s="478">
        <v>52.26</v>
      </c>
      <c r="E2763" s="478">
        <v>0.87</v>
      </c>
      <c r="F2763" s="478">
        <v>53.13</v>
      </c>
    </row>
    <row r="2764" spans="1:6" ht="30" customHeight="1">
      <c r="A2764" s="480">
        <v>101644</v>
      </c>
      <c r="B2764" s="481" t="s">
        <v>5596</v>
      </c>
      <c r="C2764" s="482" t="s">
        <v>709</v>
      </c>
      <c r="D2764" s="483">
        <v>71.180000000000007</v>
      </c>
      <c r="E2764" s="483">
        <v>0.87</v>
      </c>
      <c r="F2764" s="483">
        <v>72.05</v>
      </c>
    </row>
    <row r="2765" spans="1:6" ht="30" customHeight="1">
      <c r="A2765" s="480">
        <v>101648</v>
      </c>
      <c r="B2765" s="481" t="s">
        <v>5597</v>
      </c>
      <c r="C2765" s="482" t="s">
        <v>709</v>
      </c>
      <c r="D2765" s="483">
        <v>63.43</v>
      </c>
      <c r="E2765" s="483">
        <v>0.87</v>
      </c>
      <c r="F2765" s="483">
        <v>64.3</v>
      </c>
    </row>
    <row r="2766" spans="1:6" ht="30" customHeight="1">
      <c r="A2766" s="480">
        <v>101649</v>
      </c>
      <c r="B2766" s="481" t="s">
        <v>5598</v>
      </c>
      <c r="C2766" s="482" t="s">
        <v>709</v>
      </c>
      <c r="D2766" s="483">
        <v>73.290000000000006</v>
      </c>
      <c r="E2766" s="483">
        <v>0.87</v>
      </c>
      <c r="F2766" s="483">
        <v>74.16</v>
      </c>
    </row>
    <row r="2767" spans="1:6">
      <c r="A2767" s="480">
        <v>101650</v>
      </c>
      <c r="B2767" s="481" t="s">
        <v>5599</v>
      </c>
      <c r="C2767" s="482" t="s">
        <v>709</v>
      </c>
      <c r="D2767" s="483">
        <v>85.39</v>
      </c>
      <c r="E2767" s="483">
        <v>0.87</v>
      </c>
      <c r="F2767" s="483">
        <v>86.26</v>
      </c>
    </row>
    <row r="2768" spans="1:6">
      <c r="A2768" s="475">
        <v>101641</v>
      </c>
      <c r="B2768" s="479" t="s">
        <v>5592</v>
      </c>
      <c r="C2768" s="477" t="s">
        <v>709</v>
      </c>
      <c r="D2768" s="478">
        <v>60.07</v>
      </c>
      <c r="E2768" s="478">
        <v>0.87</v>
      </c>
      <c r="F2768" s="478">
        <v>60.94</v>
      </c>
    </row>
    <row r="2769" spans="1:6">
      <c r="A2769" s="480">
        <v>101640</v>
      </c>
      <c r="B2769" s="481" t="s">
        <v>5591</v>
      </c>
      <c r="C2769" s="482" t="s">
        <v>709</v>
      </c>
      <c r="D2769" s="483">
        <v>117.19</v>
      </c>
      <c r="E2769" s="483">
        <v>0.87</v>
      </c>
      <c r="F2769" s="483">
        <v>118.06</v>
      </c>
    </row>
    <row r="2770" spans="1:6" ht="30" customHeight="1">
      <c r="A2770" s="480"/>
      <c r="B2770" s="481" t="s">
        <v>12348</v>
      </c>
      <c r="C2770" s="482"/>
      <c r="D2770" s="483"/>
      <c r="E2770" s="483"/>
      <c r="F2770" s="483"/>
    </row>
    <row r="2771" spans="1:6">
      <c r="A2771" s="480">
        <v>101645</v>
      </c>
      <c r="B2771" s="481" t="s">
        <v>5600</v>
      </c>
      <c r="C2771" s="482" t="s">
        <v>709</v>
      </c>
      <c r="D2771" s="483">
        <v>33.01</v>
      </c>
      <c r="E2771" s="483">
        <v>0.87</v>
      </c>
      <c r="F2771" s="483">
        <v>33.880000000000003</v>
      </c>
    </row>
    <row r="2772" spans="1:6">
      <c r="A2772" s="480">
        <v>101646</v>
      </c>
      <c r="B2772" s="481" t="s">
        <v>5601</v>
      </c>
      <c r="C2772" s="482" t="s">
        <v>709</v>
      </c>
      <c r="D2772" s="483">
        <v>44.26</v>
      </c>
      <c r="E2772" s="483">
        <v>0.87</v>
      </c>
      <c r="F2772" s="483">
        <v>45.13</v>
      </c>
    </row>
    <row r="2773" spans="1:6">
      <c r="A2773" s="480">
        <v>101647</v>
      </c>
      <c r="B2773" s="481" t="s">
        <v>5602</v>
      </c>
      <c r="C2773" s="482" t="s">
        <v>709</v>
      </c>
      <c r="D2773" s="483">
        <v>82.39</v>
      </c>
      <c r="E2773" s="483">
        <v>0.87</v>
      </c>
      <c r="F2773" s="483">
        <v>83.26</v>
      </c>
    </row>
    <row r="2774" spans="1:6" ht="30" customHeight="1">
      <c r="A2774" s="480"/>
      <c r="B2774" s="481" t="s">
        <v>12349</v>
      </c>
      <c r="C2774" s="482"/>
      <c r="D2774" s="483"/>
      <c r="E2774" s="483"/>
      <c r="F2774" s="483"/>
    </row>
    <row r="2775" spans="1:6">
      <c r="A2775" s="480"/>
      <c r="B2775" s="481" t="s">
        <v>1773</v>
      </c>
      <c r="C2775" s="482"/>
      <c r="D2775" s="483"/>
      <c r="E2775" s="483"/>
      <c r="F2775" s="483"/>
    </row>
    <row r="2776" spans="1:6" ht="45" customHeight="1">
      <c r="A2776" s="480">
        <v>100922</v>
      </c>
      <c r="B2776" s="481" t="s">
        <v>5608</v>
      </c>
      <c r="C2776" s="482" t="s">
        <v>709</v>
      </c>
      <c r="D2776" s="483">
        <v>43.83</v>
      </c>
      <c r="E2776" s="483">
        <v>11.65</v>
      </c>
      <c r="F2776" s="483">
        <v>55.48</v>
      </c>
    </row>
    <row r="2777" spans="1:6" ht="45" customHeight="1">
      <c r="A2777" s="480">
        <v>100923</v>
      </c>
      <c r="B2777" s="481" t="s">
        <v>5609</v>
      </c>
      <c r="C2777" s="482" t="s">
        <v>709</v>
      </c>
      <c r="D2777" s="483">
        <v>53.65</v>
      </c>
      <c r="E2777" s="483">
        <v>11.64</v>
      </c>
      <c r="F2777" s="483">
        <v>65.290000000000006</v>
      </c>
    </row>
    <row r="2778" spans="1:6" ht="30">
      <c r="A2778" s="475">
        <v>100921</v>
      </c>
      <c r="B2778" s="479" t="s">
        <v>5607</v>
      </c>
      <c r="C2778" s="477" t="s">
        <v>709</v>
      </c>
      <c r="D2778" s="478">
        <v>59.92</v>
      </c>
      <c r="E2778" s="478">
        <v>16.93</v>
      </c>
      <c r="F2778" s="478">
        <v>76.849999999999994</v>
      </c>
    </row>
    <row r="2779" spans="1:6" ht="15" customHeight="1">
      <c r="A2779" s="480">
        <v>101628</v>
      </c>
      <c r="B2779" s="481" t="s">
        <v>5612</v>
      </c>
      <c r="C2779" s="482" t="s">
        <v>709</v>
      </c>
      <c r="D2779" s="483">
        <v>156.68</v>
      </c>
      <c r="E2779" s="483">
        <v>6.27</v>
      </c>
      <c r="F2779" s="483">
        <v>162.94999999999999</v>
      </c>
    </row>
    <row r="2780" spans="1:6" ht="30">
      <c r="A2780" s="480">
        <v>101629</v>
      </c>
      <c r="B2780" s="481" t="s">
        <v>5613</v>
      </c>
      <c r="C2780" s="482" t="s">
        <v>709</v>
      </c>
      <c r="D2780" s="483">
        <v>186.32</v>
      </c>
      <c r="E2780" s="483">
        <v>6.27</v>
      </c>
      <c r="F2780" s="483">
        <v>192.59</v>
      </c>
    </row>
    <row r="2781" spans="1:6" ht="15" customHeight="1">
      <c r="A2781" s="480">
        <v>101626</v>
      </c>
      <c r="B2781" s="481" t="s">
        <v>5610</v>
      </c>
      <c r="C2781" s="482" t="s">
        <v>709</v>
      </c>
      <c r="D2781" s="483">
        <v>214.22</v>
      </c>
      <c r="E2781" s="483">
        <v>6.27</v>
      </c>
      <c r="F2781" s="483">
        <v>220.49</v>
      </c>
    </row>
    <row r="2782" spans="1:6" ht="15" customHeight="1">
      <c r="A2782" s="480">
        <v>101627</v>
      </c>
      <c r="B2782" s="481" t="s">
        <v>5611</v>
      </c>
      <c r="C2782" s="482" t="s">
        <v>709</v>
      </c>
      <c r="D2782" s="483">
        <v>338.6</v>
      </c>
      <c r="E2782" s="483">
        <v>6.27</v>
      </c>
      <c r="F2782" s="483">
        <v>344.87</v>
      </c>
    </row>
    <row r="2783" spans="1:6" ht="30">
      <c r="A2783" s="480">
        <v>101631</v>
      </c>
      <c r="B2783" s="481" t="s">
        <v>5614</v>
      </c>
      <c r="C2783" s="482" t="s">
        <v>709</v>
      </c>
      <c r="D2783" s="483">
        <v>16.7</v>
      </c>
      <c r="E2783" s="483">
        <v>6.29</v>
      </c>
      <c r="F2783" s="483">
        <v>22.99</v>
      </c>
    </row>
    <row r="2784" spans="1:6">
      <c r="A2784" s="480"/>
      <c r="B2784" s="481" t="s">
        <v>12350</v>
      </c>
      <c r="C2784" s="482"/>
      <c r="D2784" s="483"/>
      <c r="E2784" s="483"/>
      <c r="F2784" s="483"/>
    </row>
    <row r="2785" spans="1:6" ht="45" customHeight="1">
      <c r="A2785" s="480"/>
      <c r="B2785" s="481" t="s">
        <v>12351</v>
      </c>
      <c r="C2785" s="482"/>
      <c r="D2785" s="483"/>
      <c r="E2785" s="483"/>
      <c r="F2785" s="483"/>
    </row>
    <row r="2786" spans="1:6" ht="45" customHeight="1">
      <c r="A2786" s="480"/>
      <c r="B2786" s="481" t="s">
        <v>1774</v>
      </c>
      <c r="C2786" s="482"/>
      <c r="D2786" s="483"/>
      <c r="E2786" s="483"/>
      <c r="F2786" s="483"/>
    </row>
    <row r="2787" spans="1:6" ht="30" customHeight="1">
      <c r="A2787" s="475"/>
      <c r="B2787" s="479" t="s">
        <v>1775</v>
      </c>
      <c r="C2787" s="477"/>
      <c r="D2787" s="478"/>
      <c r="E2787" s="478"/>
      <c r="F2787" s="478"/>
    </row>
    <row r="2788" spans="1:6" ht="45" customHeight="1">
      <c r="A2788" s="480"/>
      <c r="B2788" s="481" t="s">
        <v>1776</v>
      </c>
      <c r="C2788" s="482"/>
      <c r="D2788" s="483"/>
      <c r="E2788" s="483"/>
      <c r="F2788" s="483"/>
    </row>
    <row r="2789" spans="1:6" ht="45" customHeight="1">
      <c r="A2789" s="480">
        <v>96985</v>
      </c>
      <c r="B2789" s="481" t="s">
        <v>1777</v>
      </c>
      <c r="C2789" s="482" t="s">
        <v>709</v>
      </c>
      <c r="D2789" s="483">
        <v>67.099999999999994</v>
      </c>
      <c r="E2789" s="483">
        <v>8.17</v>
      </c>
      <c r="F2789" s="483">
        <v>75.27</v>
      </c>
    </row>
    <row r="2790" spans="1:6" ht="45" customHeight="1">
      <c r="A2790" s="480">
        <v>96986</v>
      </c>
      <c r="B2790" s="481" t="s">
        <v>1778</v>
      </c>
      <c r="C2790" s="482" t="s">
        <v>709</v>
      </c>
      <c r="D2790" s="483">
        <v>99.56</v>
      </c>
      <c r="E2790" s="483">
        <v>12.79</v>
      </c>
      <c r="F2790" s="483">
        <v>112.35</v>
      </c>
    </row>
    <row r="2791" spans="1:6" ht="45" customHeight="1">
      <c r="A2791" s="480"/>
      <c r="B2791" s="481" t="s">
        <v>1779</v>
      </c>
      <c r="C2791" s="482"/>
      <c r="D2791" s="483"/>
      <c r="E2791" s="483"/>
      <c r="F2791" s="483"/>
    </row>
    <row r="2792" spans="1:6" ht="30" customHeight="1">
      <c r="A2792" s="480">
        <v>96984</v>
      </c>
      <c r="B2792" s="481" t="s">
        <v>1780</v>
      </c>
      <c r="C2792" s="482" t="s">
        <v>709</v>
      </c>
      <c r="D2792" s="483">
        <v>35.56</v>
      </c>
      <c r="E2792" s="483">
        <v>26.88</v>
      </c>
      <c r="F2792" s="483">
        <v>62.44</v>
      </c>
    </row>
    <row r="2793" spans="1:6" ht="30" customHeight="1">
      <c r="A2793" s="480">
        <v>98111</v>
      </c>
      <c r="B2793" s="481" t="s">
        <v>6288</v>
      </c>
      <c r="C2793" s="482" t="s">
        <v>709</v>
      </c>
      <c r="D2793" s="483">
        <v>39.549999999999997</v>
      </c>
      <c r="E2793" s="483">
        <v>6.51</v>
      </c>
      <c r="F2793" s="483">
        <v>46.06</v>
      </c>
    </row>
    <row r="2794" spans="1:6" ht="30" customHeight="1">
      <c r="A2794" s="480">
        <v>96989</v>
      </c>
      <c r="B2794" s="481" t="s">
        <v>1781</v>
      </c>
      <c r="C2794" s="482" t="s">
        <v>709</v>
      </c>
      <c r="D2794" s="483">
        <v>134.38999999999999</v>
      </c>
      <c r="E2794" s="483">
        <v>4.07</v>
      </c>
      <c r="F2794" s="483">
        <v>138.46</v>
      </c>
    </row>
    <row r="2795" spans="1:6" ht="30" customHeight="1">
      <c r="A2795" s="480">
        <v>96987</v>
      </c>
      <c r="B2795" s="481" t="s">
        <v>1782</v>
      </c>
      <c r="C2795" s="482" t="s">
        <v>709</v>
      </c>
      <c r="D2795" s="483">
        <v>68.599999999999994</v>
      </c>
      <c r="E2795" s="483">
        <v>36.69</v>
      </c>
      <c r="F2795" s="483">
        <v>105.29</v>
      </c>
    </row>
    <row r="2796" spans="1:6" ht="30" customHeight="1">
      <c r="A2796" s="480">
        <v>96988</v>
      </c>
      <c r="B2796" s="481" t="s">
        <v>1783</v>
      </c>
      <c r="C2796" s="482" t="s">
        <v>709</v>
      </c>
      <c r="D2796" s="483">
        <v>160.33000000000001</v>
      </c>
      <c r="E2796" s="483">
        <v>5.1100000000000003</v>
      </c>
      <c r="F2796" s="483">
        <v>165.44</v>
      </c>
    </row>
    <row r="2797" spans="1:6" ht="30" customHeight="1">
      <c r="A2797" s="480">
        <v>98463</v>
      </c>
      <c r="B2797" s="481" t="s">
        <v>1784</v>
      </c>
      <c r="C2797" s="482" t="s">
        <v>709</v>
      </c>
      <c r="D2797" s="483">
        <v>12.49</v>
      </c>
      <c r="E2797" s="483">
        <v>10.27</v>
      </c>
      <c r="F2797" s="483">
        <v>22.76</v>
      </c>
    </row>
    <row r="2798" spans="1:6" ht="30" customHeight="1">
      <c r="A2798" s="480"/>
      <c r="B2798" s="481" t="s">
        <v>12352</v>
      </c>
      <c r="C2798" s="482"/>
      <c r="D2798" s="483"/>
      <c r="E2798" s="483"/>
      <c r="F2798" s="483"/>
    </row>
    <row r="2799" spans="1:6" ht="30" customHeight="1">
      <c r="A2799" s="480"/>
      <c r="B2799" s="481" t="s">
        <v>1785</v>
      </c>
      <c r="C2799" s="482"/>
      <c r="D2799" s="483"/>
      <c r="E2799" s="483"/>
      <c r="F2799" s="483"/>
    </row>
    <row r="2800" spans="1:6" ht="30" customHeight="1">
      <c r="A2800" s="480">
        <v>96971</v>
      </c>
      <c r="B2800" s="481" t="s">
        <v>1786</v>
      </c>
      <c r="C2800" s="482" t="s">
        <v>727</v>
      </c>
      <c r="D2800" s="483">
        <v>27.44</v>
      </c>
      <c r="E2800" s="483">
        <v>8.2200000000000006</v>
      </c>
      <c r="F2800" s="483">
        <v>35.659999999999997</v>
      </c>
    </row>
    <row r="2801" spans="1:6" ht="30" customHeight="1">
      <c r="A2801" s="480">
        <v>96972</v>
      </c>
      <c r="B2801" s="481" t="s">
        <v>1787</v>
      </c>
      <c r="C2801" s="482" t="s">
        <v>727</v>
      </c>
      <c r="D2801" s="483">
        <v>39.49</v>
      </c>
      <c r="E2801" s="483">
        <v>11.13</v>
      </c>
      <c r="F2801" s="483">
        <v>50.62</v>
      </c>
    </row>
    <row r="2802" spans="1:6" ht="30" customHeight="1">
      <c r="A2802" s="480">
        <v>96973</v>
      </c>
      <c r="B2802" s="481" t="s">
        <v>1788</v>
      </c>
      <c r="C2802" s="482" t="s">
        <v>727</v>
      </c>
      <c r="D2802" s="483">
        <v>52.16</v>
      </c>
      <c r="E2802" s="483">
        <v>13.31</v>
      </c>
      <c r="F2802" s="483">
        <v>65.47</v>
      </c>
    </row>
    <row r="2803" spans="1:6" ht="30" customHeight="1">
      <c r="A2803" s="475">
        <v>96974</v>
      </c>
      <c r="B2803" s="479" t="s">
        <v>1789</v>
      </c>
      <c r="C2803" s="477" t="s">
        <v>727</v>
      </c>
      <c r="D2803" s="478">
        <v>69.81</v>
      </c>
      <c r="E2803" s="478">
        <v>15.64</v>
      </c>
      <c r="F2803" s="478">
        <v>85.45</v>
      </c>
    </row>
    <row r="2804" spans="1:6" ht="30" customHeight="1">
      <c r="A2804" s="475">
        <v>96975</v>
      </c>
      <c r="B2804" s="476" t="s">
        <v>1790</v>
      </c>
      <c r="C2804" s="477" t="s">
        <v>727</v>
      </c>
      <c r="D2804" s="478">
        <v>94.92</v>
      </c>
      <c r="E2804" s="478">
        <v>17.829999999999998</v>
      </c>
      <c r="F2804" s="478">
        <v>112.75</v>
      </c>
    </row>
    <row r="2805" spans="1:6" ht="30" customHeight="1">
      <c r="A2805" s="475">
        <v>96976</v>
      </c>
      <c r="B2805" s="479" t="s">
        <v>1791</v>
      </c>
      <c r="C2805" s="477" t="s">
        <v>727</v>
      </c>
      <c r="D2805" s="478">
        <v>129.83000000000001</v>
      </c>
      <c r="E2805" s="478">
        <v>19.809999999999999</v>
      </c>
      <c r="F2805" s="478">
        <v>149.63999999999999</v>
      </c>
    </row>
    <row r="2806" spans="1:6" ht="45" customHeight="1">
      <c r="A2806" s="480">
        <v>96977</v>
      </c>
      <c r="B2806" s="481" t="s">
        <v>1792</v>
      </c>
      <c r="C2806" s="482" t="s">
        <v>727</v>
      </c>
      <c r="D2806" s="483">
        <v>62.5</v>
      </c>
      <c r="E2806" s="483">
        <v>1.07</v>
      </c>
      <c r="F2806" s="483">
        <v>63.57</v>
      </c>
    </row>
    <row r="2807" spans="1:6" ht="45" customHeight="1">
      <c r="A2807" s="475">
        <v>96978</v>
      </c>
      <c r="B2807" s="479" t="s">
        <v>1793</v>
      </c>
      <c r="C2807" s="477" t="s">
        <v>727</v>
      </c>
      <c r="D2807" s="478">
        <v>87.95</v>
      </c>
      <c r="E2807" s="478">
        <v>1.3</v>
      </c>
      <c r="F2807" s="478">
        <v>89.25</v>
      </c>
    </row>
    <row r="2808" spans="1:6" ht="45" customHeight="1">
      <c r="A2808" s="475">
        <v>96979</v>
      </c>
      <c r="B2808" s="479" t="s">
        <v>1794</v>
      </c>
      <c r="C2808" s="477" t="s">
        <v>727</v>
      </c>
      <c r="D2808" s="478">
        <v>123.75</v>
      </c>
      <c r="E2808" s="478">
        <v>1.5</v>
      </c>
      <c r="F2808" s="478">
        <v>125.25</v>
      </c>
    </row>
    <row r="2809" spans="1:6" ht="45" customHeight="1">
      <c r="A2809" s="475"/>
      <c r="B2809" s="479" t="s">
        <v>12353</v>
      </c>
      <c r="C2809" s="477"/>
      <c r="D2809" s="478"/>
      <c r="E2809" s="478"/>
      <c r="F2809" s="478"/>
    </row>
    <row r="2810" spans="1:6" ht="30" customHeight="1">
      <c r="A2810" s="480"/>
      <c r="B2810" s="481" t="s">
        <v>12354</v>
      </c>
      <c r="C2810" s="482"/>
      <c r="D2810" s="483"/>
      <c r="E2810" s="483"/>
      <c r="F2810" s="483"/>
    </row>
    <row r="2811" spans="1:6" ht="30" customHeight="1">
      <c r="A2811" s="480"/>
      <c r="B2811" s="481" t="s">
        <v>1795</v>
      </c>
      <c r="C2811" s="482"/>
      <c r="D2811" s="483"/>
      <c r="E2811" s="483"/>
      <c r="F2811" s="483"/>
    </row>
    <row r="2812" spans="1:6" ht="45" customHeight="1">
      <c r="A2812" s="480"/>
      <c r="B2812" s="481" t="s">
        <v>1796</v>
      </c>
      <c r="C2812" s="482"/>
      <c r="D2812" s="483"/>
      <c r="E2812" s="483"/>
      <c r="F2812" s="483"/>
    </row>
    <row r="2813" spans="1:6" ht="45" customHeight="1">
      <c r="A2813" s="480"/>
      <c r="B2813" s="481" t="s">
        <v>1797</v>
      </c>
      <c r="C2813" s="482"/>
      <c r="D2813" s="483"/>
      <c r="E2813" s="483"/>
      <c r="F2813" s="483"/>
    </row>
    <row r="2814" spans="1:6" ht="30" customHeight="1">
      <c r="A2814" s="480"/>
      <c r="B2814" s="481" t="s">
        <v>12355</v>
      </c>
      <c r="C2814" s="482"/>
      <c r="D2814" s="483"/>
      <c r="E2814" s="483"/>
      <c r="F2814" s="483"/>
    </row>
    <row r="2815" spans="1:6" ht="30" customHeight="1">
      <c r="A2815" s="480"/>
      <c r="B2815" s="481" t="s">
        <v>1798</v>
      </c>
      <c r="C2815" s="482"/>
      <c r="D2815" s="483"/>
      <c r="E2815" s="483"/>
      <c r="F2815" s="483"/>
    </row>
    <row r="2816" spans="1:6" ht="30" customHeight="1">
      <c r="A2816" s="480">
        <v>100560</v>
      </c>
      <c r="B2816" s="481" t="s">
        <v>5467</v>
      </c>
      <c r="C2816" s="482" t="s">
        <v>709</v>
      </c>
      <c r="D2816" s="483">
        <v>97.11</v>
      </c>
      <c r="E2816" s="483">
        <v>29.13</v>
      </c>
      <c r="F2816" s="483">
        <v>126.24</v>
      </c>
    </row>
    <row r="2817" spans="1:6" ht="30" customHeight="1">
      <c r="A2817" s="480">
        <v>100561</v>
      </c>
      <c r="B2817" s="481" t="s">
        <v>5468</v>
      </c>
      <c r="C2817" s="482" t="s">
        <v>709</v>
      </c>
      <c r="D2817" s="483">
        <v>203.76</v>
      </c>
      <c r="E2817" s="483">
        <v>33.32</v>
      </c>
      <c r="F2817" s="483">
        <v>237.08</v>
      </c>
    </row>
    <row r="2818" spans="1:6" ht="30" customHeight="1">
      <c r="A2818" s="480">
        <v>100562</v>
      </c>
      <c r="B2818" s="481" t="s">
        <v>5469</v>
      </c>
      <c r="C2818" s="482" t="s">
        <v>709</v>
      </c>
      <c r="D2818" s="483">
        <v>332.55</v>
      </c>
      <c r="E2818" s="483">
        <v>38.090000000000003</v>
      </c>
      <c r="F2818" s="483">
        <v>370.64</v>
      </c>
    </row>
    <row r="2819" spans="1:6" ht="30" customHeight="1">
      <c r="A2819" s="480">
        <v>100563</v>
      </c>
      <c r="B2819" s="481" t="s">
        <v>5470</v>
      </c>
      <c r="C2819" s="482" t="s">
        <v>709</v>
      </c>
      <c r="D2819" s="483">
        <v>493.59</v>
      </c>
      <c r="E2819" s="483">
        <v>43.48</v>
      </c>
      <c r="F2819" s="483">
        <v>537.07000000000005</v>
      </c>
    </row>
    <row r="2820" spans="1:6" ht="30" customHeight="1">
      <c r="A2820" s="480"/>
      <c r="B2820" s="481" t="s">
        <v>1799</v>
      </c>
      <c r="C2820" s="482"/>
      <c r="D2820" s="483"/>
      <c r="E2820" s="483"/>
      <c r="F2820" s="483"/>
    </row>
    <row r="2821" spans="1:6" ht="30" customHeight="1">
      <c r="A2821" s="480">
        <v>100556</v>
      </c>
      <c r="B2821" s="481" t="s">
        <v>5461</v>
      </c>
      <c r="C2821" s="482" t="s">
        <v>709</v>
      </c>
      <c r="D2821" s="483">
        <v>35.409999999999997</v>
      </c>
      <c r="E2821" s="483">
        <v>11.2</v>
      </c>
      <c r="F2821" s="483">
        <v>46.61</v>
      </c>
    </row>
    <row r="2822" spans="1:6" ht="30" customHeight="1">
      <c r="A2822" s="480">
        <v>100557</v>
      </c>
      <c r="B2822" s="481" t="s">
        <v>5462</v>
      </c>
      <c r="C2822" s="482" t="s">
        <v>709</v>
      </c>
      <c r="D2822" s="483">
        <v>589.29999999999995</v>
      </c>
      <c r="E2822" s="483">
        <v>33.46</v>
      </c>
      <c r="F2822" s="483">
        <v>622.76</v>
      </c>
    </row>
    <row r="2823" spans="1:6" ht="30" customHeight="1">
      <c r="A2823" s="480">
        <v>101795</v>
      </c>
      <c r="B2823" s="481" t="s">
        <v>5463</v>
      </c>
      <c r="C2823" s="482" t="s">
        <v>709</v>
      </c>
      <c r="D2823" s="483">
        <v>305.37</v>
      </c>
      <c r="E2823" s="483">
        <v>180.9</v>
      </c>
      <c r="F2823" s="483">
        <v>486.27</v>
      </c>
    </row>
    <row r="2824" spans="1:6" ht="30" customHeight="1">
      <c r="A2824" s="480"/>
      <c r="B2824" s="481" t="s">
        <v>1800</v>
      </c>
      <c r="C2824" s="482"/>
      <c r="D2824" s="483"/>
      <c r="E2824" s="483"/>
      <c r="F2824" s="483"/>
    </row>
    <row r="2825" spans="1:6" ht="30" customHeight="1">
      <c r="A2825" s="480">
        <v>98261</v>
      </c>
      <c r="B2825" s="481" t="s">
        <v>5619</v>
      </c>
      <c r="C2825" s="482" t="s">
        <v>727</v>
      </c>
      <c r="D2825" s="483">
        <v>1.46</v>
      </c>
      <c r="E2825" s="483">
        <v>2.0099999999999998</v>
      </c>
      <c r="F2825" s="483">
        <v>3.47</v>
      </c>
    </row>
    <row r="2826" spans="1:6" ht="30" customHeight="1">
      <c r="A2826" s="480">
        <v>98262</v>
      </c>
      <c r="B2826" s="481" t="s">
        <v>5620</v>
      </c>
      <c r="C2826" s="482" t="s">
        <v>727</v>
      </c>
      <c r="D2826" s="483">
        <v>2</v>
      </c>
      <c r="E2826" s="483">
        <v>2.1</v>
      </c>
      <c r="F2826" s="483">
        <v>4.0999999999999996</v>
      </c>
    </row>
    <row r="2827" spans="1:6" ht="30" customHeight="1">
      <c r="A2827" s="480">
        <v>98263</v>
      </c>
      <c r="B2827" s="481" t="s">
        <v>5621</v>
      </c>
      <c r="C2827" s="482" t="s">
        <v>727</v>
      </c>
      <c r="D2827" s="483">
        <v>2.71</v>
      </c>
      <c r="E2827" s="483">
        <v>2.15</v>
      </c>
      <c r="F2827" s="483">
        <v>4.8600000000000003</v>
      </c>
    </row>
    <row r="2828" spans="1:6" ht="30" customHeight="1">
      <c r="A2828" s="480">
        <v>98264</v>
      </c>
      <c r="B2828" s="481" t="s">
        <v>5622</v>
      </c>
      <c r="C2828" s="482" t="s">
        <v>727</v>
      </c>
      <c r="D2828" s="483">
        <v>3.25</v>
      </c>
      <c r="E2828" s="483">
        <v>2.2200000000000002</v>
      </c>
      <c r="F2828" s="483">
        <v>5.47</v>
      </c>
    </row>
    <row r="2829" spans="1:6" ht="30" customHeight="1">
      <c r="A2829" s="480">
        <v>98265</v>
      </c>
      <c r="B2829" s="481" t="s">
        <v>5623</v>
      </c>
      <c r="C2829" s="482" t="s">
        <v>727</v>
      </c>
      <c r="D2829" s="483">
        <v>4.08</v>
      </c>
      <c r="E2829" s="483">
        <v>2.27</v>
      </c>
      <c r="F2829" s="483">
        <v>6.35</v>
      </c>
    </row>
    <row r="2830" spans="1:6" ht="30" customHeight="1">
      <c r="A2830" s="480">
        <v>98266</v>
      </c>
      <c r="B2830" s="481" t="s">
        <v>5624</v>
      </c>
      <c r="C2830" s="482" t="s">
        <v>727</v>
      </c>
      <c r="D2830" s="483">
        <v>4.5599999999999996</v>
      </c>
      <c r="E2830" s="483">
        <v>2.2999999999999998</v>
      </c>
      <c r="F2830" s="483">
        <v>6.86</v>
      </c>
    </row>
    <row r="2831" spans="1:6" ht="45" customHeight="1">
      <c r="A2831" s="475">
        <v>98267</v>
      </c>
      <c r="B2831" s="479" t="s">
        <v>5640</v>
      </c>
      <c r="C2831" s="477" t="s">
        <v>727</v>
      </c>
      <c r="D2831" s="478">
        <v>8.32</v>
      </c>
      <c r="E2831" s="478">
        <v>2.97</v>
      </c>
      <c r="F2831" s="478">
        <v>11.29</v>
      </c>
    </row>
    <row r="2832" spans="1:6" ht="45" customHeight="1">
      <c r="A2832" s="480">
        <v>98268</v>
      </c>
      <c r="B2832" s="481" t="s">
        <v>5641</v>
      </c>
      <c r="C2832" s="482" t="s">
        <v>727</v>
      </c>
      <c r="D2832" s="483">
        <v>15.15</v>
      </c>
      <c r="E2832" s="483">
        <v>3.36</v>
      </c>
      <c r="F2832" s="483">
        <v>18.510000000000002</v>
      </c>
    </row>
    <row r="2833" spans="1:6" ht="45" customHeight="1">
      <c r="A2833" s="480">
        <v>98269</v>
      </c>
      <c r="B2833" s="481" t="s">
        <v>5642</v>
      </c>
      <c r="C2833" s="482" t="s">
        <v>727</v>
      </c>
      <c r="D2833" s="483">
        <v>20.27</v>
      </c>
      <c r="E2833" s="483">
        <v>3.69</v>
      </c>
      <c r="F2833" s="483">
        <v>23.96</v>
      </c>
    </row>
    <row r="2834" spans="1:6" ht="30" customHeight="1">
      <c r="A2834" s="480">
        <v>98270</v>
      </c>
      <c r="B2834" s="481" t="s">
        <v>5643</v>
      </c>
      <c r="C2834" s="482" t="s">
        <v>727</v>
      </c>
      <c r="D2834" s="483">
        <v>34.979999999999997</v>
      </c>
      <c r="E2834" s="483">
        <v>4.07</v>
      </c>
      <c r="F2834" s="483">
        <v>39.049999999999997</v>
      </c>
    </row>
    <row r="2835" spans="1:6" ht="45" customHeight="1">
      <c r="A2835" s="480">
        <v>98271</v>
      </c>
      <c r="B2835" s="481" t="s">
        <v>5644</v>
      </c>
      <c r="C2835" s="482" t="s">
        <v>727</v>
      </c>
      <c r="D2835" s="483">
        <v>56.22</v>
      </c>
      <c r="E2835" s="483">
        <v>4.4800000000000004</v>
      </c>
      <c r="F2835" s="483">
        <v>60.7</v>
      </c>
    </row>
    <row r="2836" spans="1:6" ht="30" customHeight="1">
      <c r="A2836" s="480">
        <v>98272</v>
      </c>
      <c r="B2836" s="481" t="s">
        <v>5645</v>
      </c>
      <c r="C2836" s="482" t="s">
        <v>727</v>
      </c>
      <c r="D2836" s="483">
        <v>136.47</v>
      </c>
      <c r="E2836" s="483">
        <v>6.13</v>
      </c>
      <c r="F2836" s="483">
        <v>142.6</v>
      </c>
    </row>
    <row r="2837" spans="1:6" ht="30" customHeight="1">
      <c r="A2837" s="480">
        <v>98273</v>
      </c>
      <c r="B2837" s="481" t="s">
        <v>5625</v>
      </c>
      <c r="C2837" s="482" t="s">
        <v>727</v>
      </c>
      <c r="D2837" s="483">
        <v>2.46</v>
      </c>
      <c r="E2837" s="483">
        <v>0.25</v>
      </c>
      <c r="F2837" s="483">
        <v>2.71</v>
      </c>
    </row>
    <row r="2838" spans="1:6" ht="30" customHeight="1">
      <c r="A2838" s="480">
        <v>98274</v>
      </c>
      <c r="B2838" s="481" t="s">
        <v>5626</v>
      </c>
      <c r="C2838" s="482" t="s">
        <v>727</v>
      </c>
      <c r="D2838" s="483">
        <v>3.3</v>
      </c>
      <c r="E2838" s="483">
        <v>0.3</v>
      </c>
      <c r="F2838" s="483">
        <v>3.6</v>
      </c>
    </row>
    <row r="2839" spans="1:6" ht="45" customHeight="1">
      <c r="A2839" s="480">
        <v>98275</v>
      </c>
      <c r="B2839" s="481" t="s">
        <v>5627</v>
      </c>
      <c r="C2839" s="482" t="s">
        <v>727</v>
      </c>
      <c r="D2839" s="483">
        <v>3.77</v>
      </c>
      <c r="E2839" s="483">
        <v>0.33</v>
      </c>
      <c r="F2839" s="483">
        <v>4.0999999999999996</v>
      </c>
    </row>
    <row r="2840" spans="1:6" ht="30" customHeight="1">
      <c r="A2840" s="480">
        <v>98276</v>
      </c>
      <c r="B2840" s="481" t="s">
        <v>5646</v>
      </c>
      <c r="C2840" s="482" t="s">
        <v>727</v>
      </c>
      <c r="D2840" s="483">
        <v>7.53</v>
      </c>
      <c r="E2840" s="483">
        <v>1.01</v>
      </c>
      <c r="F2840" s="483">
        <v>8.5399999999999991</v>
      </c>
    </row>
    <row r="2841" spans="1:6" ht="30" customHeight="1">
      <c r="A2841" s="480">
        <v>98277</v>
      </c>
      <c r="B2841" s="481" t="s">
        <v>5647</v>
      </c>
      <c r="C2841" s="482" t="s">
        <v>727</v>
      </c>
      <c r="D2841" s="483">
        <v>14.35</v>
      </c>
      <c r="E2841" s="483">
        <v>1.4</v>
      </c>
      <c r="F2841" s="483">
        <v>15.75</v>
      </c>
    </row>
    <row r="2842" spans="1:6" ht="30" customHeight="1">
      <c r="A2842" s="480">
        <v>98278</v>
      </c>
      <c r="B2842" s="481" t="s">
        <v>5648</v>
      </c>
      <c r="C2842" s="482" t="s">
        <v>727</v>
      </c>
      <c r="D2842" s="483">
        <v>19.48</v>
      </c>
      <c r="E2842" s="483">
        <v>1.73</v>
      </c>
      <c r="F2842" s="483">
        <v>21.21</v>
      </c>
    </row>
    <row r="2843" spans="1:6" ht="30">
      <c r="A2843" s="480">
        <v>98279</v>
      </c>
      <c r="B2843" s="481" t="s">
        <v>5649</v>
      </c>
      <c r="C2843" s="482" t="s">
        <v>727</v>
      </c>
      <c r="D2843" s="483">
        <v>34.17</v>
      </c>
      <c r="E2843" s="483">
        <v>2.13</v>
      </c>
      <c r="F2843" s="483">
        <v>36.299999999999997</v>
      </c>
    </row>
    <row r="2844" spans="1:6" ht="30" customHeight="1">
      <c r="A2844" s="480">
        <v>98280</v>
      </c>
      <c r="B2844" s="481" t="s">
        <v>5628</v>
      </c>
      <c r="C2844" s="482" t="s">
        <v>727</v>
      </c>
      <c r="D2844" s="483">
        <v>2.48</v>
      </c>
      <c r="E2844" s="483">
        <v>4.54</v>
      </c>
      <c r="F2844" s="483">
        <v>7.02</v>
      </c>
    </row>
    <row r="2845" spans="1:6" ht="30" customHeight="1">
      <c r="A2845" s="480">
        <v>98281</v>
      </c>
      <c r="B2845" s="481" t="s">
        <v>5629</v>
      </c>
      <c r="C2845" s="482" t="s">
        <v>727</v>
      </c>
      <c r="D2845" s="483">
        <v>3.04</v>
      </c>
      <c r="E2845" s="483">
        <v>4.5999999999999996</v>
      </c>
      <c r="F2845" s="483">
        <v>7.64</v>
      </c>
    </row>
    <row r="2846" spans="1:6" ht="30" customHeight="1">
      <c r="A2846" s="480">
        <v>98282</v>
      </c>
      <c r="B2846" s="481" t="s">
        <v>5630</v>
      </c>
      <c r="C2846" s="482" t="s">
        <v>727</v>
      </c>
      <c r="D2846" s="483">
        <v>3.71</v>
      </c>
      <c r="E2846" s="483">
        <v>4.6900000000000004</v>
      </c>
      <c r="F2846" s="483">
        <v>8.4</v>
      </c>
    </row>
    <row r="2847" spans="1:6" ht="30" customHeight="1">
      <c r="A2847" s="480">
        <v>98283</v>
      </c>
      <c r="B2847" s="481" t="s">
        <v>5631</v>
      </c>
      <c r="C2847" s="482" t="s">
        <v>727</v>
      </c>
      <c r="D2847" s="483">
        <v>4.24</v>
      </c>
      <c r="E2847" s="483">
        <v>4.7699999999999996</v>
      </c>
      <c r="F2847" s="483">
        <v>9.01</v>
      </c>
    </row>
    <row r="2848" spans="1:6" ht="30" customHeight="1">
      <c r="A2848" s="480">
        <v>98284</v>
      </c>
      <c r="B2848" s="481" t="s">
        <v>5632</v>
      </c>
      <c r="C2848" s="482" t="s">
        <v>727</v>
      </c>
      <c r="D2848" s="483">
        <v>5.09</v>
      </c>
      <c r="E2848" s="483">
        <v>4.8</v>
      </c>
      <c r="F2848" s="483">
        <v>9.89</v>
      </c>
    </row>
    <row r="2849" spans="1:6" ht="30" customHeight="1">
      <c r="A2849" s="480">
        <v>98285</v>
      </c>
      <c r="B2849" s="481" t="s">
        <v>5633</v>
      </c>
      <c r="C2849" s="482" t="s">
        <v>727</v>
      </c>
      <c r="D2849" s="483">
        <v>5.57</v>
      </c>
      <c r="E2849" s="483">
        <v>4.83</v>
      </c>
      <c r="F2849" s="483">
        <v>10.4</v>
      </c>
    </row>
    <row r="2850" spans="1:6" ht="30">
      <c r="A2850" s="480">
        <v>98286</v>
      </c>
      <c r="B2850" s="481" t="s">
        <v>5650</v>
      </c>
      <c r="C2850" s="482" t="s">
        <v>727</v>
      </c>
      <c r="D2850" s="483">
        <v>9.36</v>
      </c>
      <c r="E2850" s="483">
        <v>5.47</v>
      </c>
      <c r="F2850" s="483">
        <v>14.83</v>
      </c>
    </row>
    <row r="2851" spans="1:6" ht="45" customHeight="1">
      <c r="A2851" s="480">
        <v>98287</v>
      </c>
      <c r="B2851" s="481" t="s">
        <v>5634</v>
      </c>
      <c r="C2851" s="482" t="s">
        <v>727</v>
      </c>
      <c r="D2851" s="483">
        <v>0.86</v>
      </c>
      <c r="E2851" s="483">
        <v>0.48</v>
      </c>
      <c r="F2851" s="483">
        <v>1.34</v>
      </c>
    </row>
    <row r="2852" spans="1:6" ht="45" customHeight="1">
      <c r="A2852" s="480">
        <v>98288</v>
      </c>
      <c r="B2852" s="481" t="s">
        <v>5635</v>
      </c>
      <c r="C2852" s="482" t="s">
        <v>727</v>
      </c>
      <c r="D2852" s="483">
        <v>1.42</v>
      </c>
      <c r="E2852" s="483">
        <v>0.56000000000000005</v>
      </c>
      <c r="F2852" s="483">
        <v>1.98</v>
      </c>
    </row>
    <row r="2853" spans="1:6" ht="45" customHeight="1">
      <c r="A2853" s="480">
        <v>98289</v>
      </c>
      <c r="B2853" s="481" t="s">
        <v>5636</v>
      </c>
      <c r="C2853" s="482" t="s">
        <v>727</v>
      </c>
      <c r="D2853" s="483">
        <v>2.09</v>
      </c>
      <c r="E2853" s="483">
        <v>0.65</v>
      </c>
      <c r="F2853" s="483">
        <v>2.74</v>
      </c>
    </row>
    <row r="2854" spans="1:6" ht="30">
      <c r="A2854" s="480">
        <v>98290</v>
      </c>
      <c r="B2854" s="481" t="s">
        <v>5637</v>
      </c>
      <c r="C2854" s="482" t="s">
        <v>727</v>
      </c>
      <c r="D2854" s="483">
        <v>2.64</v>
      </c>
      <c r="E2854" s="483">
        <v>0.7</v>
      </c>
      <c r="F2854" s="483">
        <v>3.34</v>
      </c>
    </row>
    <row r="2855" spans="1:6" ht="45" customHeight="1">
      <c r="A2855" s="480">
        <v>98291</v>
      </c>
      <c r="B2855" s="481" t="s">
        <v>5638</v>
      </c>
      <c r="C2855" s="482" t="s">
        <v>727</v>
      </c>
      <c r="D2855" s="483">
        <v>3.48</v>
      </c>
      <c r="E2855" s="483">
        <v>0.75</v>
      </c>
      <c r="F2855" s="483">
        <v>4.2300000000000004</v>
      </c>
    </row>
    <row r="2856" spans="1:6" ht="45" customHeight="1">
      <c r="A2856" s="480">
        <v>98292</v>
      </c>
      <c r="B2856" s="481" t="s">
        <v>5639</v>
      </c>
      <c r="C2856" s="482" t="s">
        <v>727</v>
      </c>
      <c r="D2856" s="483">
        <v>3.96</v>
      </c>
      <c r="E2856" s="483">
        <v>0.78</v>
      </c>
      <c r="F2856" s="483">
        <v>4.74</v>
      </c>
    </row>
    <row r="2857" spans="1:6" ht="45" customHeight="1">
      <c r="A2857" s="480">
        <v>98293</v>
      </c>
      <c r="B2857" s="481" t="s">
        <v>5651</v>
      </c>
      <c r="C2857" s="482" t="s">
        <v>727</v>
      </c>
      <c r="D2857" s="483">
        <v>7.71</v>
      </c>
      <c r="E2857" s="483">
        <v>1.45</v>
      </c>
      <c r="F2857" s="483">
        <v>9.16</v>
      </c>
    </row>
    <row r="2858" spans="1:6" ht="30">
      <c r="A2858" s="480">
        <v>98400</v>
      </c>
      <c r="B2858" s="481" t="s">
        <v>5616</v>
      </c>
      <c r="C2858" s="482" t="s">
        <v>727</v>
      </c>
      <c r="D2858" s="483">
        <v>10.44</v>
      </c>
      <c r="E2858" s="483">
        <v>2.97</v>
      </c>
      <c r="F2858" s="483">
        <v>13.41</v>
      </c>
    </row>
    <row r="2859" spans="1:6" ht="15" customHeight="1">
      <c r="A2859" s="480">
        <v>98401</v>
      </c>
      <c r="B2859" s="481" t="s">
        <v>5617</v>
      </c>
      <c r="C2859" s="482" t="s">
        <v>727</v>
      </c>
      <c r="D2859" s="483">
        <v>17.440000000000001</v>
      </c>
      <c r="E2859" s="483">
        <v>3.36</v>
      </c>
      <c r="F2859" s="483">
        <v>20.8</v>
      </c>
    </row>
    <row r="2860" spans="1:6" ht="15" customHeight="1">
      <c r="A2860" s="480">
        <v>98402</v>
      </c>
      <c r="B2860" s="481" t="s">
        <v>5618</v>
      </c>
      <c r="C2860" s="482" t="s">
        <v>727</v>
      </c>
      <c r="D2860" s="483">
        <v>23.31</v>
      </c>
      <c r="E2860" s="483">
        <v>3.68</v>
      </c>
      <c r="F2860" s="483">
        <v>26.99</v>
      </c>
    </row>
    <row r="2861" spans="1:6" ht="15" customHeight="1">
      <c r="A2861" s="475"/>
      <c r="B2861" s="479" t="s">
        <v>1801</v>
      </c>
      <c r="C2861" s="477"/>
      <c r="D2861" s="478"/>
      <c r="E2861" s="478"/>
      <c r="F2861" s="478"/>
    </row>
    <row r="2862" spans="1:6" ht="30" customHeight="1">
      <c r="A2862" s="475">
        <v>98294</v>
      </c>
      <c r="B2862" s="476" t="s">
        <v>5652</v>
      </c>
      <c r="C2862" s="477" t="s">
        <v>727</v>
      </c>
      <c r="D2862" s="478">
        <v>2.27</v>
      </c>
      <c r="E2862" s="478">
        <v>0.53</v>
      </c>
      <c r="F2862" s="478">
        <v>2.8</v>
      </c>
    </row>
    <row r="2863" spans="1:6" ht="30" customHeight="1">
      <c r="A2863" s="475">
        <v>98295</v>
      </c>
      <c r="B2863" s="479" t="s">
        <v>5653</v>
      </c>
      <c r="C2863" s="477" t="s">
        <v>727</v>
      </c>
      <c r="D2863" s="478">
        <v>2.08</v>
      </c>
      <c r="E2863" s="478">
        <v>0.08</v>
      </c>
      <c r="F2863" s="478">
        <v>2.16</v>
      </c>
    </row>
    <row r="2864" spans="1:6" ht="30" customHeight="1">
      <c r="A2864" s="480">
        <v>98296</v>
      </c>
      <c r="B2864" s="481" t="s">
        <v>5654</v>
      </c>
      <c r="C2864" s="482" t="s">
        <v>727</v>
      </c>
      <c r="D2864" s="483">
        <v>3.45</v>
      </c>
      <c r="E2864" s="483">
        <v>0.86</v>
      </c>
      <c r="F2864" s="483">
        <v>4.3099999999999996</v>
      </c>
    </row>
    <row r="2865" spans="1:6" ht="30" customHeight="1">
      <c r="A2865" s="480">
        <v>98297</v>
      </c>
      <c r="B2865" s="481" t="s">
        <v>5655</v>
      </c>
      <c r="C2865" s="482" t="s">
        <v>727</v>
      </c>
      <c r="D2865" s="483">
        <v>3.16</v>
      </c>
      <c r="E2865" s="483">
        <v>0.13</v>
      </c>
      <c r="F2865" s="483">
        <v>3.29</v>
      </c>
    </row>
    <row r="2866" spans="1:6" ht="30" customHeight="1">
      <c r="A2866" s="475"/>
      <c r="B2866" s="479" t="s">
        <v>12356</v>
      </c>
      <c r="C2866" s="477"/>
      <c r="D2866" s="478"/>
      <c r="E2866" s="478"/>
      <c r="F2866" s="478"/>
    </row>
    <row r="2867" spans="1:6" ht="30" customHeight="1">
      <c r="A2867" s="480"/>
      <c r="B2867" s="481" t="s">
        <v>1802</v>
      </c>
      <c r="C2867" s="482"/>
      <c r="D2867" s="483"/>
      <c r="E2867" s="483"/>
      <c r="F2867" s="483"/>
    </row>
    <row r="2868" spans="1:6" ht="30" customHeight="1">
      <c r="A2868" s="480">
        <v>98307</v>
      </c>
      <c r="B2868" s="481" t="s">
        <v>5656</v>
      </c>
      <c r="C2868" s="482" t="s">
        <v>709</v>
      </c>
      <c r="D2868" s="483">
        <v>50.64</v>
      </c>
      <c r="E2868" s="483">
        <v>6.66</v>
      </c>
      <c r="F2868" s="483">
        <v>57.3</v>
      </c>
    </row>
    <row r="2869" spans="1:6" ht="30" customHeight="1">
      <c r="A2869" s="480">
        <v>98308</v>
      </c>
      <c r="B2869" s="481" t="s">
        <v>5657</v>
      </c>
      <c r="C2869" s="482" t="s">
        <v>709</v>
      </c>
      <c r="D2869" s="483">
        <v>29.88</v>
      </c>
      <c r="E2869" s="483">
        <v>6.67</v>
      </c>
      <c r="F2869" s="483">
        <v>36.549999999999997</v>
      </c>
    </row>
    <row r="2870" spans="1:6" ht="30" customHeight="1">
      <c r="A2870" s="480"/>
      <c r="B2870" s="481" t="s">
        <v>12357</v>
      </c>
      <c r="C2870" s="482"/>
      <c r="D2870" s="483"/>
      <c r="E2870" s="483"/>
      <c r="F2870" s="483"/>
    </row>
    <row r="2871" spans="1:6" ht="30" customHeight="1">
      <c r="A2871" s="480"/>
      <c r="B2871" s="481" t="s">
        <v>1803</v>
      </c>
      <c r="C2871" s="482"/>
      <c r="D2871" s="483"/>
      <c r="E2871" s="483"/>
      <c r="F2871" s="483"/>
    </row>
    <row r="2872" spans="1:6" ht="30" customHeight="1">
      <c r="A2872" s="480"/>
      <c r="B2872" s="481" t="s">
        <v>12358</v>
      </c>
      <c r="C2872" s="482"/>
      <c r="D2872" s="483"/>
      <c r="E2872" s="483"/>
      <c r="F2872" s="483"/>
    </row>
    <row r="2873" spans="1:6" ht="30" customHeight="1">
      <c r="A2873" s="480"/>
      <c r="B2873" s="481" t="s">
        <v>12359</v>
      </c>
      <c r="C2873" s="482"/>
      <c r="D2873" s="483"/>
      <c r="E2873" s="483"/>
      <c r="F2873" s="483"/>
    </row>
    <row r="2874" spans="1:6" ht="30" customHeight="1">
      <c r="A2874" s="480">
        <v>98301</v>
      </c>
      <c r="B2874" s="481" t="s">
        <v>5658</v>
      </c>
      <c r="C2874" s="482" t="s">
        <v>709</v>
      </c>
      <c r="D2874" s="483">
        <v>397.97</v>
      </c>
      <c r="E2874" s="483">
        <v>200.78</v>
      </c>
      <c r="F2874" s="483">
        <v>598.75</v>
      </c>
    </row>
    <row r="2875" spans="1:6" ht="30" customHeight="1">
      <c r="A2875" s="480">
        <v>98302</v>
      </c>
      <c r="B2875" s="481" t="s">
        <v>5659</v>
      </c>
      <c r="C2875" s="482" t="s">
        <v>709</v>
      </c>
      <c r="D2875" s="483">
        <v>632.29</v>
      </c>
      <c r="E2875" s="483">
        <v>200.77</v>
      </c>
      <c r="F2875" s="483">
        <v>833.06</v>
      </c>
    </row>
    <row r="2876" spans="1:6" ht="30" customHeight="1">
      <c r="A2876" s="480">
        <v>98304</v>
      </c>
      <c r="B2876" s="481" t="s">
        <v>5660</v>
      </c>
      <c r="C2876" s="482" t="s">
        <v>709</v>
      </c>
      <c r="D2876" s="483">
        <v>905.44</v>
      </c>
      <c r="E2876" s="483">
        <v>399.03</v>
      </c>
      <c r="F2876" s="483">
        <v>1304.47</v>
      </c>
    </row>
    <row r="2877" spans="1:6" ht="30" customHeight="1">
      <c r="A2877" s="475">
        <v>98593</v>
      </c>
      <c r="B2877" s="479" t="s">
        <v>5661</v>
      </c>
      <c r="C2877" s="477" t="s">
        <v>709</v>
      </c>
      <c r="D2877" s="478">
        <v>625.55999999999995</v>
      </c>
      <c r="E2877" s="478">
        <v>399.04</v>
      </c>
      <c r="F2877" s="478">
        <v>1024.5999999999999</v>
      </c>
    </row>
    <row r="2878" spans="1:6" ht="30" customHeight="1">
      <c r="A2878" s="480"/>
      <c r="B2878" s="481" t="s">
        <v>12360</v>
      </c>
      <c r="C2878" s="482"/>
      <c r="D2878" s="483"/>
      <c r="E2878" s="483"/>
      <c r="F2878" s="483"/>
    </row>
    <row r="2879" spans="1:6" ht="30" customHeight="1">
      <c r="A2879" s="480"/>
      <c r="B2879" s="481" t="s">
        <v>1804</v>
      </c>
      <c r="C2879" s="482"/>
      <c r="D2879" s="483"/>
      <c r="E2879" s="483"/>
      <c r="F2879" s="483"/>
    </row>
    <row r="2880" spans="1:6" ht="30" customHeight="1">
      <c r="A2880" s="480"/>
      <c r="B2880" s="481" t="s">
        <v>1805</v>
      </c>
      <c r="C2880" s="482"/>
      <c r="D2880" s="483"/>
      <c r="E2880" s="483"/>
      <c r="F2880" s="483"/>
    </row>
    <row r="2881" spans="1:6" ht="30" customHeight="1">
      <c r="A2881" s="480"/>
      <c r="B2881" s="481" t="s">
        <v>1806</v>
      </c>
      <c r="C2881" s="482"/>
      <c r="D2881" s="483"/>
      <c r="E2881" s="483"/>
      <c r="F2881" s="483"/>
    </row>
    <row r="2882" spans="1:6" ht="30" customHeight="1">
      <c r="A2882" s="480">
        <v>103247</v>
      </c>
      <c r="B2882" s="481" t="s">
        <v>12361</v>
      </c>
      <c r="C2882" s="482" t="s">
        <v>709</v>
      </c>
      <c r="D2882" s="483">
        <v>2233.79</v>
      </c>
      <c r="E2882" s="483">
        <v>76.59</v>
      </c>
      <c r="F2882" s="483">
        <v>2310.38</v>
      </c>
    </row>
    <row r="2883" spans="1:6" ht="30" customHeight="1">
      <c r="A2883" s="480">
        <v>103250</v>
      </c>
      <c r="B2883" s="481" t="s">
        <v>12362</v>
      </c>
      <c r="C2883" s="482" t="s">
        <v>709</v>
      </c>
      <c r="D2883" s="483">
        <v>3257.41</v>
      </c>
      <c r="E2883" s="483">
        <v>82.8</v>
      </c>
      <c r="F2883" s="483">
        <v>3340.21</v>
      </c>
    </row>
    <row r="2884" spans="1:6" ht="30" customHeight="1">
      <c r="A2884" s="480">
        <v>103253</v>
      </c>
      <c r="B2884" s="481" t="s">
        <v>12363</v>
      </c>
      <c r="C2884" s="482" t="s">
        <v>709</v>
      </c>
      <c r="D2884" s="483">
        <v>4454.2299999999996</v>
      </c>
      <c r="E2884" s="483">
        <v>86.45</v>
      </c>
      <c r="F2884" s="483">
        <v>4540.68</v>
      </c>
    </row>
    <row r="2885" spans="1:6" ht="30" customHeight="1">
      <c r="A2885" s="480">
        <v>103244</v>
      </c>
      <c r="B2885" s="481" t="s">
        <v>12364</v>
      </c>
      <c r="C2885" s="482" t="s">
        <v>709</v>
      </c>
      <c r="D2885" s="483">
        <v>2008.49</v>
      </c>
      <c r="E2885" s="483">
        <v>76.59</v>
      </c>
      <c r="F2885" s="483">
        <v>2085.08</v>
      </c>
    </row>
    <row r="2886" spans="1:6" ht="30" customHeight="1">
      <c r="A2886" s="480">
        <v>103256</v>
      </c>
      <c r="B2886" s="481" t="s">
        <v>12365</v>
      </c>
      <c r="C2886" s="482" t="s">
        <v>709</v>
      </c>
      <c r="D2886" s="483">
        <v>8272.92</v>
      </c>
      <c r="E2886" s="483">
        <v>127.03</v>
      </c>
      <c r="F2886" s="483">
        <v>8399.9500000000007</v>
      </c>
    </row>
    <row r="2887" spans="1:6" ht="30" customHeight="1">
      <c r="A2887" s="480">
        <v>103258</v>
      </c>
      <c r="B2887" s="481" t="s">
        <v>12366</v>
      </c>
      <c r="C2887" s="482" t="s">
        <v>709</v>
      </c>
      <c r="D2887" s="483">
        <v>9256.68</v>
      </c>
      <c r="E2887" s="483">
        <v>130.4</v>
      </c>
      <c r="F2887" s="483">
        <v>9387.08</v>
      </c>
    </row>
    <row r="2888" spans="1:6" ht="30" customHeight="1">
      <c r="A2888" s="475">
        <v>103260</v>
      </c>
      <c r="B2888" s="479" t="s">
        <v>12367</v>
      </c>
      <c r="C2888" s="477" t="s">
        <v>709</v>
      </c>
      <c r="D2888" s="478">
        <v>5080.38</v>
      </c>
      <c r="E2888" s="478">
        <v>130.4</v>
      </c>
      <c r="F2888" s="478">
        <v>5210.78</v>
      </c>
    </row>
    <row r="2889" spans="1:6" ht="30" customHeight="1">
      <c r="A2889" s="480">
        <v>103261</v>
      </c>
      <c r="B2889" s="481" t="s">
        <v>12368</v>
      </c>
      <c r="C2889" s="482" t="s">
        <v>709</v>
      </c>
      <c r="D2889" s="483">
        <v>10442.34</v>
      </c>
      <c r="E2889" s="483">
        <v>143.18</v>
      </c>
      <c r="F2889" s="483">
        <v>10585.52</v>
      </c>
    </row>
    <row r="2890" spans="1:6" ht="30" customHeight="1">
      <c r="A2890" s="480">
        <v>103263</v>
      </c>
      <c r="B2890" s="481" t="s">
        <v>12369</v>
      </c>
      <c r="C2890" s="482" t="s">
        <v>709</v>
      </c>
      <c r="D2890" s="483">
        <v>14447.26</v>
      </c>
      <c r="E2890" s="483">
        <v>225.18</v>
      </c>
      <c r="F2890" s="483">
        <v>14672.44</v>
      </c>
    </row>
    <row r="2891" spans="1:6" ht="30" customHeight="1">
      <c r="A2891" s="480">
        <v>103265</v>
      </c>
      <c r="B2891" s="481" t="s">
        <v>12370</v>
      </c>
      <c r="C2891" s="482" t="s">
        <v>709</v>
      </c>
      <c r="D2891" s="483">
        <v>17459.32</v>
      </c>
      <c r="E2891" s="483">
        <v>225.18</v>
      </c>
      <c r="F2891" s="483">
        <v>17684.5</v>
      </c>
    </row>
    <row r="2892" spans="1:6" ht="30" customHeight="1">
      <c r="A2892" s="480">
        <v>103268</v>
      </c>
      <c r="B2892" s="481" t="s">
        <v>12371</v>
      </c>
      <c r="C2892" s="482" t="s">
        <v>709</v>
      </c>
      <c r="D2892" s="483">
        <v>6108.11</v>
      </c>
      <c r="E2892" s="483">
        <v>130.35</v>
      </c>
      <c r="F2892" s="483">
        <v>6238.46</v>
      </c>
    </row>
    <row r="2893" spans="1:6" ht="30" customHeight="1">
      <c r="A2893" s="480">
        <v>103270</v>
      </c>
      <c r="B2893" s="481" t="s">
        <v>12372</v>
      </c>
      <c r="C2893" s="482" t="s">
        <v>709</v>
      </c>
      <c r="D2893" s="483">
        <v>6567.12</v>
      </c>
      <c r="E2893" s="483">
        <v>135.52000000000001</v>
      </c>
      <c r="F2893" s="483">
        <v>6702.64</v>
      </c>
    </row>
    <row r="2894" spans="1:6" ht="30" customHeight="1">
      <c r="A2894" s="480">
        <v>103272</v>
      </c>
      <c r="B2894" s="481" t="s">
        <v>12373</v>
      </c>
      <c r="C2894" s="482" t="s">
        <v>709</v>
      </c>
      <c r="D2894" s="483">
        <v>9637.1200000000008</v>
      </c>
      <c r="E2894" s="483">
        <v>156.01</v>
      </c>
      <c r="F2894" s="483">
        <v>9793.1299999999992</v>
      </c>
    </row>
    <row r="2895" spans="1:6" ht="30" customHeight="1">
      <c r="A2895" s="475">
        <v>103274</v>
      </c>
      <c r="B2895" s="479" t="s">
        <v>12374</v>
      </c>
      <c r="C2895" s="477" t="s">
        <v>709</v>
      </c>
      <c r="D2895" s="478">
        <v>11280.67</v>
      </c>
      <c r="E2895" s="478">
        <v>239.44</v>
      </c>
      <c r="F2895" s="478">
        <v>11520.11</v>
      </c>
    </row>
    <row r="2896" spans="1:6" ht="30" customHeight="1">
      <c r="A2896" s="480">
        <v>103276</v>
      </c>
      <c r="B2896" s="481" t="s">
        <v>12375</v>
      </c>
      <c r="C2896" s="482" t="s">
        <v>709</v>
      </c>
      <c r="D2896" s="483">
        <v>11786.02</v>
      </c>
      <c r="E2896" s="483">
        <v>239.44</v>
      </c>
      <c r="F2896" s="483">
        <v>12025.46</v>
      </c>
    </row>
    <row r="2897" spans="1:6" ht="30" customHeight="1">
      <c r="A2897" s="480">
        <v>103267</v>
      </c>
      <c r="B2897" s="481" t="s">
        <v>12376</v>
      </c>
      <c r="C2897" s="482" t="s">
        <v>709</v>
      </c>
      <c r="D2897" s="483">
        <v>5130.3999999999996</v>
      </c>
      <c r="E2897" s="483">
        <v>130.35</v>
      </c>
      <c r="F2897" s="483">
        <v>5260.75</v>
      </c>
    </row>
    <row r="2898" spans="1:6" ht="30" customHeight="1">
      <c r="A2898" s="475">
        <v>103269</v>
      </c>
      <c r="B2898" s="479" t="s">
        <v>12377</v>
      </c>
      <c r="C2898" s="477" t="s">
        <v>709</v>
      </c>
      <c r="D2898" s="478">
        <v>6322.87</v>
      </c>
      <c r="E2898" s="478">
        <v>135.52000000000001</v>
      </c>
      <c r="F2898" s="478">
        <v>6458.39</v>
      </c>
    </row>
    <row r="2899" spans="1:6" ht="30" customHeight="1">
      <c r="A2899" s="480">
        <v>103271</v>
      </c>
      <c r="B2899" s="481" t="s">
        <v>12378</v>
      </c>
      <c r="C2899" s="482" t="s">
        <v>709</v>
      </c>
      <c r="D2899" s="483">
        <v>9326.51</v>
      </c>
      <c r="E2899" s="483">
        <v>156.01</v>
      </c>
      <c r="F2899" s="483">
        <v>9482.52</v>
      </c>
    </row>
    <row r="2900" spans="1:6" ht="30" customHeight="1">
      <c r="A2900" s="480">
        <v>103273</v>
      </c>
      <c r="B2900" s="481" t="s">
        <v>12379</v>
      </c>
      <c r="C2900" s="482" t="s">
        <v>709</v>
      </c>
      <c r="D2900" s="483">
        <v>9819.86</v>
      </c>
      <c r="E2900" s="483">
        <v>239.44</v>
      </c>
      <c r="F2900" s="483">
        <v>10059.299999999999</v>
      </c>
    </row>
    <row r="2901" spans="1:6" ht="30" customHeight="1">
      <c r="A2901" s="480">
        <v>103275</v>
      </c>
      <c r="B2901" s="481" t="s">
        <v>12380</v>
      </c>
      <c r="C2901" s="482" t="s">
        <v>709</v>
      </c>
      <c r="D2901" s="483">
        <v>11221.03</v>
      </c>
      <c r="E2901" s="483">
        <v>239.44</v>
      </c>
      <c r="F2901" s="483">
        <v>11460.47</v>
      </c>
    </row>
    <row r="2902" spans="1:6" ht="30" customHeight="1">
      <c r="A2902" s="480">
        <v>103248</v>
      </c>
      <c r="B2902" s="481" t="s">
        <v>12381</v>
      </c>
      <c r="C2902" s="482" t="s">
        <v>709</v>
      </c>
      <c r="D2902" s="483">
        <v>1817.72</v>
      </c>
      <c r="E2902" s="483">
        <v>76.59</v>
      </c>
      <c r="F2902" s="483">
        <v>1894.31</v>
      </c>
    </row>
    <row r="2903" spans="1:6" ht="30" customHeight="1">
      <c r="A2903" s="480">
        <v>103249</v>
      </c>
      <c r="B2903" s="481" t="s">
        <v>12382</v>
      </c>
      <c r="C2903" s="482" t="s">
        <v>709</v>
      </c>
      <c r="D2903" s="483">
        <v>1955.98</v>
      </c>
      <c r="E2903" s="483">
        <v>76.59</v>
      </c>
      <c r="F2903" s="483">
        <v>2032.57</v>
      </c>
    </row>
    <row r="2904" spans="1:6" ht="30" customHeight="1">
      <c r="A2904" s="480">
        <v>103251</v>
      </c>
      <c r="B2904" s="481" t="s">
        <v>12383</v>
      </c>
      <c r="C2904" s="482" t="s">
        <v>709</v>
      </c>
      <c r="D2904" s="483">
        <v>2562.5</v>
      </c>
      <c r="E2904" s="483">
        <v>82.8</v>
      </c>
      <c r="F2904" s="483">
        <v>2645.3</v>
      </c>
    </row>
    <row r="2905" spans="1:6" ht="30" customHeight="1">
      <c r="A2905" s="475">
        <v>103252</v>
      </c>
      <c r="B2905" s="479" t="s">
        <v>12384</v>
      </c>
      <c r="C2905" s="477" t="s">
        <v>709</v>
      </c>
      <c r="D2905" s="478">
        <v>2842.74</v>
      </c>
      <c r="E2905" s="478">
        <v>82.8</v>
      </c>
      <c r="F2905" s="478">
        <v>2925.54</v>
      </c>
    </row>
    <row r="2906" spans="1:6" ht="30" customHeight="1">
      <c r="A2906" s="480">
        <v>103254</v>
      </c>
      <c r="B2906" s="481" t="s">
        <v>12385</v>
      </c>
      <c r="C2906" s="482" t="s">
        <v>709</v>
      </c>
      <c r="D2906" s="483">
        <v>3318.13</v>
      </c>
      <c r="E2906" s="483">
        <v>86.45</v>
      </c>
      <c r="F2906" s="483">
        <v>3404.58</v>
      </c>
    </row>
    <row r="2907" spans="1:6" ht="30" customHeight="1">
      <c r="A2907" s="480">
        <v>103255</v>
      </c>
      <c r="B2907" s="481" t="s">
        <v>12386</v>
      </c>
      <c r="C2907" s="482" t="s">
        <v>709</v>
      </c>
      <c r="D2907" s="483">
        <v>3718.98</v>
      </c>
      <c r="E2907" s="483">
        <v>86.45</v>
      </c>
      <c r="F2907" s="483">
        <v>3805.43</v>
      </c>
    </row>
    <row r="2908" spans="1:6" ht="30" customHeight="1">
      <c r="A2908" s="480">
        <v>103245</v>
      </c>
      <c r="B2908" s="481" t="s">
        <v>12387</v>
      </c>
      <c r="C2908" s="482" t="s">
        <v>709</v>
      </c>
      <c r="D2908" s="483">
        <v>1575.3</v>
      </c>
      <c r="E2908" s="483">
        <v>76.59</v>
      </c>
      <c r="F2908" s="483">
        <v>1651.89</v>
      </c>
    </row>
    <row r="2909" spans="1:6" ht="30" customHeight="1">
      <c r="A2909" s="480">
        <v>103246</v>
      </c>
      <c r="B2909" s="481" t="s">
        <v>12388</v>
      </c>
      <c r="C2909" s="482" t="s">
        <v>709</v>
      </c>
      <c r="D2909" s="483">
        <v>1721.8</v>
      </c>
      <c r="E2909" s="483">
        <v>76.59</v>
      </c>
      <c r="F2909" s="483">
        <v>1798.39</v>
      </c>
    </row>
    <row r="2910" spans="1:6" ht="30" customHeight="1">
      <c r="A2910" s="480">
        <v>103257</v>
      </c>
      <c r="B2910" s="481" t="s">
        <v>12389</v>
      </c>
      <c r="C2910" s="482" t="s">
        <v>709</v>
      </c>
      <c r="D2910" s="483">
        <v>4685</v>
      </c>
      <c r="E2910" s="483">
        <v>127.03</v>
      </c>
      <c r="F2910" s="483">
        <v>4812.03</v>
      </c>
    </row>
    <row r="2911" spans="1:6" ht="30" customHeight="1">
      <c r="A2911" s="480">
        <v>103259</v>
      </c>
      <c r="B2911" s="481" t="s">
        <v>12390</v>
      </c>
      <c r="C2911" s="482" t="s">
        <v>709</v>
      </c>
      <c r="D2911" s="483">
        <v>4943.1099999999997</v>
      </c>
      <c r="E2911" s="483">
        <v>130.4</v>
      </c>
      <c r="F2911" s="483">
        <v>5073.51</v>
      </c>
    </row>
    <row r="2912" spans="1:6" ht="30" customHeight="1">
      <c r="A2912" s="475">
        <v>103262</v>
      </c>
      <c r="B2912" s="479" t="s">
        <v>12391</v>
      </c>
      <c r="C2912" s="477" t="s">
        <v>709</v>
      </c>
      <c r="D2912" s="478">
        <v>6512.1</v>
      </c>
      <c r="E2912" s="478">
        <v>143.18</v>
      </c>
      <c r="F2912" s="478">
        <v>6655.28</v>
      </c>
    </row>
    <row r="2913" spans="1:6" ht="30" customHeight="1">
      <c r="A2913" s="480">
        <v>103264</v>
      </c>
      <c r="B2913" s="481" t="s">
        <v>12392</v>
      </c>
      <c r="C2913" s="482" t="s">
        <v>709</v>
      </c>
      <c r="D2913" s="483">
        <v>8012.32</v>
      </c>
      <c r="E2913" s="483">
        <v>225.18</v>
      </c>
      <c r="F2913" s="483">
        <v>8237.5</v>
      </c>
    </row>
    <row r="2914" spans="1:6" ht="30" customHeight="1">
      <c r="A2914" s="480">
        <v>103266</v>
      </c>
      <c r="B2914" s="481" t="s">
        <v>12393</v>
      </c>
      <c r="C2914" s="482" t="s">
        <v>709</v>
      </c>
      <c r="D2914" s="483">
        <v>8972.19</v>
      </c>
      <c r="E2914" s="483">
        <v>225.18</v>
      </c>
      <c r="F2914" s="483">
        <v>9197.3700000000008</v>
      </c>
    </row>
    <row r="2915" spans="1:6" ht="30" customHeight="1">
      <c r="A2915" s="475">
        <v>103277</v>
      </c>
      <c r="B2915" s="479" t="s">
        <v>12394</v>
      </c>
      <c r="C2915" s="477" t="s">
        <v>709</v>
      </c>
      <c r="D2915" s="478">
        <v>21879.55</v>
      </c>
      <c r="E2915" s="478">
        <v>325.98</v>
      </c>
      <c r="F2915" s="478">
        <v>22205.53</v>
      </c>
    </row>
    <row r="2916" spans="1:6" ht="30" customHeight="1">
      <c r="A2916" s="480">
        <v>103278</v>
      </c>
      <c r="B2916" s="481" t="s">
        <v>12395</v>
      </c>
      <c r="C2916" s="482" t="s">
        <v>709</v>
      </c>
      <c r="D2916" s="483">
        <v>28080.02</v>
      </c>
      <c r="E2916" s="483">
        <v>332.74</v>
      </c>
      <c r="F2916" s="483">
        <v>28412.76</v>
      </c>
    </row>
    <row r="2917" spans="1:6" ht="30" customHeight="1">
      <c r="A2917" s="480">
        <v>103288</v>
      </c>
      <c r="B2917" s="481" t="s">
        <v>12396</v>
      </c>
      <c r="C2917" s="482" t="s">
        <v>709</v>
      </c>
      <c r="D2917" s="483">
        <v>4.4800000000000004</v>
      </c>
      <c r="E2917" s="483">
        <v>11.67</v>
      </c>
      <c r="F2917" s="483">
        <v>16.149999999999999</v>
      </c>
    </row>
    <row r="2918" spans="1:6" ht="30" customHeight="1">
      <c r="A2918" s="480"/>
      <c r="B2918" s="481" t="s">
        <v>12397</v>
      </c>
      <c r="C2918" s="482"/>
      <c r="D2918" s="483"/>
      <c r="E2918" s="483"/>
      <c r="F2918" s="483"/>
    </row>
    <row r="2919" spans="1:6" ht="30" customHeight="1">
      <c r="A2919" s="480"/>
      <c r="B2919" s="481" t="s">
        <v>1812</v>
      </c>
      <c r="C2919" s="482"/>
      <c r="D2919" s="483"/>
      <c r="E2919" s="483"/>
      <c r="F2919" s="483"/>
    </row>
    <row r="2920" spans="1:6" ht="30" customHeight="1">
      <c r="A2920" s="475"/>
      <c r="B2920" s="479" t="s">
        <v>1813</v>
      </c>
      <c r="C2920" s="477"/>
      <c r="D2920" s="478"/>
      <c r="E2920" s="478"/>
      <c r="F2920" s="478"/>
    </row>
    <row r="2921" spans="1:6" ht="30" customHeight="1">
      <c r="A2921" s="480">
        <v>103029</v>
      </c>
      <c r="B2921" s="481" t="s">
        <v>12398</v>
      </c>
      <c r="C2921" s="482" t="s">
        <v>709</v>
      </c>
      <c r="D2921" s="483">
        <v>38.72</v>
      </c>
      <c r="E2921" s="483">
        <v>3.51</v>
      </c>
      <c r="F2921" s="483">
        <v>42.23</v>
      </c>
    </row>
    <row r="2922" spans="1:6" ht="30" customHeight="1">
      <c r="A2922" s="480"/>
      <c r="B2922" s="481" t="s">
        <v>1814</v>
      </c>
      <c r="C2922" s="482"/>
      <c r="D2922" s="483"/>
      <c r="E2922" s="483"/>
      <c r="F2922" s="483"/>
    </row>
    <row r="2923" spans="1:6" ht="30" customHeight="1">
      <c r="A2923" s="475">
        <v>100788</v>
      </c>
      <c r="B2923" s="479" t="s">
        <v>5662</v>
      </c>
      <c r="C2923" s="477" t="s">
        <v>709</v>
      </c>
      <c r="D2923" s="478">
        <v>534.53</v>
      </c>
      <c r="E2923" s="478">
        <v>123.52</v>
      </c>
      <c r="F2923" s="478">
        <v>658.05</v>
      </c>
    </row>
    <row r="2924" spans="1:6" ht="30" customHeight="1">
      <c r="A2924" s="480">
        <v>101936</v>
      </c>
      <c r="B2924" s="481" t="s">
        <v>13210</v>
      </c>
      <c r="C2924" s="482" t="s">
        <v>709</v>
      </c>
      <c r="D2924" s="483">
        <v>5235.75</v>
      </c>
      <c r="E2924" s="483">
        <v>2361.75</v>
      </c>
      <c r="F2924" s="483">
        <v>7597.5</v>
      </c>
    </row>
    <row r="2925" spans="1:6" ht="30" customHeight="1">
      <c r="A2925" s="480">
        <v>101937</v>
      </c>
      <c r="B2925" s="481" t="s">
        <v>13211</v>
      </c>
      <c r="C2925" s="482" t="s">
        <v>709</v>
      </c>
      <c r="D2925" s="483">
        <v>8558.59</v>
      </c>
      <c r="E2925" s="483">
        <v>5107.53</v>
      </c>
      <c r="F2925" s="483">
        <v>13666.12</v>
      </c>
    </row>
    <row r="2926" spans="1:6" ht="30" customHeight="1">
      <c r="A2926" s="475"/>
      <c r="B2926" s="479" t="s">
        <v>1815</v>
      </c>
      <c r="C2926" s="477"/>
      <c r="D2926" s="478"/>
      <c r="E2926" s="478"/>
      <c r="F2926" s="478"/>
    </row>
    <row r="2927" spans="1:6" ht="30" customHeight="1">
      <c r="A2927" s="475">
        <v>92338</v>
      </c>
      <c r="B2927" s="479" t="s">
        <v>5673</v>
      </c>
      <c r="C2927" s="477" t="s">
        <v>727</v>
      </c>
      <c r="D2927" s="478">
        <v>102.13</v>
      </c>
      <c r="E2927" s="478">
        <v>19.309999999999999</v>
      </c>
      <c r="F2927" s="478">
        <v>121.44</v>
      </c>
    </row>
    <row r="2928" spans="1:6" ht="15" customHeight="1">
      <c r="A2928" s="480">
        <v>92339</v>
      </c>
      <c r="B2928" s="481" t="s">
        <v>5674</v>
      </c>
      <c r="C2928" s="482" t="s">
        <v>727</v>
      </c>
      <c r="D2928" s="483">
        <v>161.68</v>
      </c>
      <c r="E2928" s="483">
        <v>21.4</v>
      </c>
      <c r="F2928" s="483">
        <v>183.08</v>
      </c>
    </row>
    <row r="2929" spans="1:6" ht="15" customHeight="1">
      <c r="A2929" s="480">
        <v>92361</v>
      </c>
      <c r="B2929" s="481" t="s">
        <v>5723</v>
      </c>
      <c r="C2929" s="482" t="s">
        <v>727</v>
      </c>
      <c r="D2929" s="483">
        <v>96.71</v>
      </c>
      <c r="E2929" s="483">
        <v>5.07</v>
      </c>
      <c r="F2929" s="483">
        <v>101.78</v>
      </c>
    </row>
    <row r="2930" spans="1:6" ht="15" customHeight="1">
      <c r="A2930" s="480">
        <v>92362</v>
      </c>
      <c r="B2930" s="481" t="s">
        <v>5724</v>
      </c>
      <c r="C2930" s="482" t="s">
        <v>727</v>
      </c>
      <c r="D2930" s="483">
        <v>156.04</v>
      </c>
      <c r="E2930" s="483">
        <v>6.61</v>
      </c>
      <c r="F2930" s="483">
        <v>162.65</v>
      </c>
    </row>
    <row r="2931" spans="1:6" ht="30" customHeight="1">
      <c r="A2931" s="480">
        <v>92648</v>
      </c>
      <c r="B2931" s="481" t="s">
        <v>5675</v>
      </c>
      <c r="C2931" s="482" t="s">
        <v>727</v>
      </c>
      <c r="D2931" s="483">
        <v>79.75</v>
      </c>
      <c r="E2931" s="483">
        <v>6.61</v>
      </c>
      <c r="F2931" s="483">
        <v>86.36</v>
      </c>
    </row>
    <row r="2932" spans="1:6" ht="30" customHeight="1">
      <c r="A2932" s="475">
        <v>92649</v>
      </c>
      <c r="B2932" s="479" t="s">
        <v>5676</v>
      </c>
      <c r="C2932" s="477" t="s">
        <v>727</v>
      </c>
      <c r="D2932" s="478">
        <v>97.68</v>
      </c>
      <c r="E2932" s="478">
        <v>7.63</v>
      </c>
      <c r="F2932" s="478">
        <v>105.31</v>
      </c>
    </row>
    <row r="2933" spans="1:6" ht="30" customHeight="1">
      <c r="A2933" s="480">
        <v>92650</v>
      </c>
      <c r="B2933" s="481" t="s">
        <v>5677</v>
      </c>
      <c r="C2933" s="482" t="s">
        <v>727</v>
      </c>
      <c r="D2933" s="483">
        <v>157</v>
      </c>
      <c r="E2933" s="483">
        <v>9.18</v>
      </c>
      <c r="F2933" s="483">
        <v>166.18</v>
      </c>
    </row>
    <row r="2934" spans="1:6" ht="30" customHeight="1">
      <c r="A2934" s="480">
        <v>92689</v>
      </c>
      <c r="B2934" s="481" t="s">
        <v>5678</v>
      </c>
      <c r="C2934" s="482" t="s">
        <v>727</v>
      </c>
      <c r="D2934" s="483">
        <v>36.68</v>
      </c>
      <c r="E2934" s="483">
        <v>5.8</v>
      </c>
      <c r="F2934" s="483">
        <v>42.48</v>
      </c>
    </row>
    <row r="2935" spans="1:6" ht="30" customHeight="1">
      <c r="A2935" s="480">
        <v>92690</v>
      </c>
      <c r="B2935" s="481" t="s">
        <v>5679</v>
      </c>
      <c r="C2935" s="482" t="s">
        <v>727</v>
      </c>
      <c r="D2935" s="483">
        <v>50.79</v>
      </c>
      <c r="E2935" s="483">
        <v>10.01</v>
      </c>
      <c r="F2935" s="483">
        <v>60.8</v>
      </c>
    </row>
    <row r="2936" spans="1:6" ht="30" customHeight="1">
      <c r="A2936" s="480">
        <v>92691</v>
      </c>
      <c r="B2936" s="481" t="s">
        <v>5672</v>
      </c>
      <c r="C2936" s="482" t="s">
        <v>727</v>
      </c>
      <c r="D2936" s="483">
        <v>60.33</v>
      </c>
      <c r="E2936" s="483">
        <v>19.53</v>
      </c>
      <c r="F2936" s="483">
        <v>79.86</v>
      </c>
    </row>
    <row r="2937" spans="1:6" ht="30" customHeight="1">
      <c r="A2937" s="480">
        <v>92359</v>
      </c>
      <c r="B2937" s="481" t="s">
        <v>5725</v>
      </c>
      <c r="C2937" s="482" t="s">
        <v>727</v>
      </c>
      <c r="D2937" s="483">
        <v>53.86</v>
      </c>
      <c r="E2937" s="483">
        <v>2.52</v>
      </c>
      <c r="F2937" s="483">
        <v>56.38</v>
      </c>
    </row>
    <row r="2938" spans="1:6" ht="45" customHeight="1">
      <c r="A2938" s="480">
        <v>92645</v>
      </c>
      <c r="B2938" s="481" t="s">
        <v>5727</v>
      </c>
      <c r="C2938" s="482" t="s">
        <v>727</v>
      </c>
      <c r="D2938" s="483">
        <v>54.84</v>
      </c>
      <c r="E2938" s="483">
        <v>5.08</v>
      </c>
      <c r="F2938" s="483">
        <v>59.92</v>
      </c>
    </row>
    <row r="2939" spans="1:6" ht="45" customHeight="1">
      <c r="A2939" s="480">
        <v>92360</v>
      </c>
      <c r="B2939" s="481" t="s">
        <v>5726</v>
      </c>
      <c r="C2939" s="482" t="s">
        <v>727</v>
      </c>
      <c r="D2939" s="483">
        <v>72.09</v>
      </c>
      <c r="E2939" s="483">
        <v>3.25</v>
      </c>
      <c r="F2939" s="483">
        <v>75.34</v>
      </c>
    </row>
    <row r="2940" spans="1:6" ht="30" customHeight="1">
      <c r="A2940" s="480">
        <v>92646</v>
      </c>
      <c r="B2940" s="481" t="s">
        <v>5728</v>
      </c>
      <c r="C2940" s="482" t="s">
        <v>727</v>
      </c>
      <c r="D2940" s="483">
        <v>73.09</v>
      </c>
      <c r="E2940" s="483">
        <v>5.79</v>
      </c>
      <c r="F2940" s="483">
        <v>78.88</v>
      </c>
    </row>
    <row r="2941" spans="1:6" ht="30" customHeight="1">
      <c r="A2941" s="480"/>
      <c r="B2941" s="481" t="s">
        <v>12399</v>
      </c>
      <c r="C2941" s="482"/>
      <c r="D2941" s="483"/>
      <c r="E2941" s="483"/>
      <c r="F2941" s="483"/>
    </row>
    <row r="2942" spans="1:6" ht="30" customHeight="1">
      <c r="A2942" s="480">
        <v>92275</v>
      </c>
      <c r="B2942" s="481" t="s">
        <v>13212</v>
      </c>
      <c r="C2942" s="482" t="s">
        <v>727</v>
      </c>
      <c r="D2942" s="483">
        <v>62.62</v>
      </c>
      <c r="E2942" s="483">
        <v>1.48</v>
      </c>
      <c r="F2942" s="483">
        <v>64.099999999999994</v>
      </c>
    </row>
    <row r="2943" spans="1:6" ht="30" customHeight="1">
      <c r="A2943" s="480">
        <v>92276</v>
      </c>
      <c r="B2943" s="481" t="s">
        <v>13213</v>
      </c>
      <c r="C2943" s="482" t="s">
        <v>727</v>
      </c>
      <c r="D2943" s="483">
        <v>79.41</v>
      </c>
      <c r="E2943" s="483">
        <v>1.78</v>
      </c>
      <c r="F2943" s="483">
        <v>81.19</v>
      </c>
    </row>
    <row r="2944" spans="1:6" ht="30" customHeight="1">
      <c r="A2944" s="480">
        <v>92277</v>
      </c>
      <c r="B2944" s="481" t="s">
        <v>13214</v>
      </c>
      <c r="C2944" s="482" t="s">
        <v>727</v>
      </c>
      <c r="D2944" s="483">
        <v>115.15</v>
      </c>
      <c r="E2944" s="483">
        <v>2.09</v>
      </c>
      <c r="F2944" s="483">
        <v>117.24</v>
      </c>
    </row>
    <row r="2945" spans="1:6" ht="30" customHeight="1">
      <c r="A2945" s="475">
        <v>92278</v>
      </c>
      <c r="B2945" s="479" t="s">
        <v>13215</v>
      </c>
      <c r="C2945" s="477" t="s">
        <v>727</v>
      </c>
      <c r="D2945" s="478">
        <v>155.34</v>
      </c>
      <c r="E2945" s="478">
        <v>2.41</v>
      </c>
      <c r="F2945" s="478">
        <v>157.75</v>
      </c>
    </row>
    <row r="2946" spans="1:6" ht="30" customHeight="1">
      <c r="A2946" s="480">
        <v>92279</v>
      </c>
      <c r="B2946" s="481" t="s">
        <v>13216</v>
      </c>
      <c r="C2946" s="482" t="s">
        <v>727</v>
      </c>
      <c r="D2946" s="483">
        <v>225.08</v>
      </c>
      <c r="E2946" s="483">
        <v>2.98</v>
      </c>
      <c r="F2946" s="483">
        <v>228.06</v>
      </c>
    </row>
    <row r="2947" spans="1:6" ht="30" customHeight="1">
      <c r="A2947" s="480">
        <v>92280</v>
      </c>
      <c r="B2947" s="481" t="s">
        <v>13217</v>
      </c>
      <c r="C2947" s="482" t="s">
        <v>727</v>
      </c>
      <c r="D2947" s="483">
        <v>316.82</v>
      </c>
      <c r="E2947" s="483">
        <v>3.53</v>
      </c>
      <c r="F2947" s="483">
        <v>320.35000000000002</v>
      </c>
    </row>
    <row r="2948" spans="1:6" ht="30" customHeight="1">
      <c r="A2948" s="480">
        <v>92305</v>
      </c>
      <c r="B2948" s="481" t="s">
        <v>13218</v>
      </c>
      <c r="C2948" s="482" t="s">
        <v>727</v>
      </c>
      <c r="D2948" s="483">
        <v>37.58</v>
      </c>
      <c r="E2948" s="483">
        <v>3.98</v>
      </c>
      <c r="F2948" s="483">
        <v>41.56</v>
      </c>
    </row>
    <row r="2949" spans="1:6" ht="30" customHeight="1">
      <c r="A2949" s="480">
        <v>92306</v>
      </c>
      <c r="B2949" s="481" t="s">
        <v>13219</v>
      </c>
      <c r="C2949" s="482" t="s">
        <v>727</v>
      </c>
      <c r="D2949" s="483">
        <v>63.8</v>
      </c>
      <c r="E2949" s="483">
        <v>4.58</v>
      </c>
      <c r="F2949" s="483">
        <v>68.38</v>
      </c>
    </row>
    <row r="2950" spans="1:6" ht="30" customHeight="1">
      <c r="A2950" s="480">
        <v>92307</v>
      </c>
      <c r="B2950" s="481" t="s">
        <v>13220</v>
      </c>
      <c r="C2950" s="482" t="s">
        <v>727</v>
      </c>
      <c r="D2950" s="483">
        <v>80.67</v>
      </c>
      <c r="E2950" s="483">
        <v>5.1100000000000003</v>
      </c>
      <c r="F2950" s="483">
        <v>85.78</v>
      </c>
    </row>
    <row r="2951" spans="1:6" ht="30" customHeight="1">
      <c r="A2951" s="480">
        <v>92320</v>
      </c>
      <c r="B2951" s="481" t="s">
        <v>13221</v>
      </c>
      <c r="C2951" s="482" t="s">
        <v>727</v>
      </c>
      <c r="D2951" s="483">
        <v>40.17</v>
      </c>
      <c r="E2951" s="483">
        <v>10.79</v>
      </c>
      <c r="F2951" s="483">
        <v>50.96</v>
      </c>
    </row>
    <row r="2952" spans="1:6" ht="30" customHeight="1">
      <c r="A2952" s="480">
        <v>92321</v>
      </c>
      <c r="B2952" s="481" t="s">
        <v>13222</v>
      </c>
      <c r="C2952" s="482" t="s">
        <v>727</v>
      </c>
      <c r="D2952" s="483">
        <v>68.23</v>
      </c>
      <c r="E2952" s="483">
        <v>16.3</v>
      </c>
      <c r="F2952" s="483">
        <v>84.53</v>
      </c>
    </row>
    <row r="2953" spans="1:6" ht="30" customHeight="1">
      <c r="A2953" s="480">
        <v>92322</v>
      </c>
      <c r="B2953" s="481" t="s">
        <v>13223</v>
      </c>
      <c r="C2953" s="482" t="s">
        <v>727</v>
      </c>
      <c r="D2953" s="483">
        <v>86.72</v>
      </c>
      <c r="E2953" s="483">
        <v>21.07</v>
      </c>
      <c r="F2953" s="483">
        <v>107.79</v>
      </c>
    </row>
    <row r="2954" spans="1:6" ht="30" customHeight="1">
      <c r="A2954" s="480">
        <v>97335</v>
      </c>
      <c r="B2954" s="481" t="s">
        <v>13224</v>
      </c>
      <c r="C2954" s="482" t="s">
        <v>727</v>
      </c>
      <c r="D2954" s="483">
        <v>90.92</v>
      </c>
      <c r="E2954" s="483">
        <v>1.48</v>
      </c>
      <c r="F2954" s="483">
        <v>92.4</v>
      </c>
    </row>
    <row r="2955" spans="1:6" ht="30" customHeight="1">
      <c r="A2955" s="480">
        <v>97336</v>
      </c>
      <c r="B2955" s="481" t="s">
        <v>13225</v>
      </c>
      <c r="C2955" s="482" t="s">
        <v>727</v>
      </c>
      <c r="D2955" s="483">
        <v>115.61</v>
      </c>
      <c r="E2955" s="483">
        <v>1.78</v>
      </c>
      <c r="F2955" s="483">
        <v>117.39</v>
      </c>
    </row>
    <row r="2956" spans="1:6" ht="30" customHeight="1">
      <c r="A2956" s="480">
        <v>97337</v>
      </c>
      <c r="B2956" s="481" t="s">
        <v>13226</v>
      </c>
      <c r="C2956" s="482" t="s">
        <v>727</v>
      </c>
      <c r="D2956" s="483">
        <v>174.4</v>
      </c>
      <c r="E2956" s="483">
        <v>2.09</v>
      </c>
      <c r="F2956" s="483">
        <v>176.49</v>
      </c>
    </row>
    <row r="2957" spans="1:6" ht="15" customHeight="1">
      <c r="A2957" s="480">
        <v>97338</v>
      </c>
      <c r="B2957" s="481" t="s">
        <v>13227</v>
      </c>
      <c r="C2957" s="482" t="s">
        <v>727</v>
      </c>
      <c r="D2957" s="483">
        <v>209.78</v>
      </c>
      <c r="E2957" s="483">
        <v>2.41</v>
      </c>
      <c r="F2957" s="483">
        <v>212.19</v>
      </c>
    </row>
    <row r="2958" spans="1:6" ht="15" customHeight="1">
      <c r="A2958" s="480">
        <v>97339</v>
      </c>
      <c r="B2958" s="481" t="s">
        <v>13228</v>
      </c>
      <c r="C2958" s="482" t="s">
        <v>727</v>
      </c>
      <c r="D2958" s="483">
        <v>225.08</v>
      </c>
      <c r="E2958" s="483">
        <v>2.98</v>
      </c>
      <c r="F2958" s="483">
        <v>228.06</v>
      </c>
    </row>
    <row r="2959" spans="1:6" ht="15" customHeight="1">
      <c r="A2959" s="480">
        <v>97340</v>
      </c>
      <c r="B2959" s="481" t="s">
        <v>13229</v>
      </c>
      <c r="C2959" s="482" t="s">
        <v>727</v>
      </c>
      <c r="D2959" s="483">
        <v>225.28</v>
      </c>
      <c r="E2959" s="483">
        <v>3.53</v>
      </c>
      <c r="F2959" s="483">
        <v>228.81</v>
      </c>
    </row>
    <row r="2960" spans="1:6" ht="30" customHeight="1">
      <c r="A2960" s="480">
        <v>97341</v>
      </c>
      <c r="B2960" s="481" t="s">
        <v>11728</v>
      </c>
      <c r="C2960" s="482" t="s">
        <v>727</v>
      </c>
      <c r="D2960" s="483">
        <v>57.35</v>
      </c>
      <c r="E2960" s="483">
        <v>3.98</v>
      </c>
      <c r="F2960" s="483">
        <v>61.33</v>
      </c>
    </row>
    <row r="2961" spans="1:6" ht="30" customHeight="1">
      <c r="A2961" s="480">
        <v>97342</v>
      </c>
      <c r="B2961" s="481" t="s">
        <v>13230</v>
      </c>
      <c r="C2961" s="482" t="s">
        <v>727</v>
      </c>
      <c r="D2961" s="483">
        <v>92.1</v>
      </c>
      <c r="E2961" s="483">
        <v>4.58</v>
      </c>
      <c r="F2961" s="483">
        <v>96.68</v>
      </c>
    </row>
    <row r="2962" spans="1:6" ht="30" customHeight="1">
      <c r="A2962" s="475">
        <v>97343</v>
      </c>
      <c r="B2962" s="479" t="s">
        <v>13231</v>
      </c>
      <c r="C2962" s="477" t="s">
        <v>727</v>
      </c>
      <c r="D2962" s="478">
        <v>116.87</v>
      </c>
      <c r="E2962" s="478">
        <v>5.1100000000000003</v>
      </c>
      <c r="F2962" s="478">
        <v>121.98</v>
      </c>
    </row>
    <row r="2963" spans="1:6" ht="30" customHeight="1">
      <c r="A2963" s="480">
        <v>97344</v>
      </c>
      <c r="B2963" s="481" t="s">
        <v>13232</v>
      </c>
      <c r="C2963" s="482" t="s">
        <v>727</v>
      </c>
      <c r="D2963" s="483">
        <v>59.94</v>
      </c>
      <c r="E2963" s="483">
        <v>10.79</v>
      </c>
      <c r="F2963" s="483">
        <v>70.73</v>
      </c>
    </row>
    <row r="2964" spans="1:6" ht="30" customHeight="1">
      <c r="A2964" s="480">
        <v>97345</v>
      </c>
      <c r="B2964" s="481" t="s">
        <v>13233</v>
      </c>
      <c r="C2964" s="482" t="s">
        <v>727</v>
      </c>
      <c r="D2964" s="483">
        <v>96.54</v>
      </c>
      <c r="E2964" s="483">
        <v>16.29</v>
      </c>
      <c r="F2964" s="483">
        <v>112.83</v>
      </c>
    </row>
    <row r="2965" spans="1:6" ht="30" customHeight="1">
      <c r="A2965" s="480">
        <v>97346</v>
      </c>
      <c r="B2965" s="481" t="s">
        <v>13234</v>
      </c>
      <c r="C2965" s="482" t="s">
        <v>727</v>
      </c>
      <c r="D2965" s="483">
        <v>122.93</v>
      </c>
      <c r="E2965" s="483">
        <v>21.06</v>
      </c>
      <c r="F2965" s="483">
        <v>143.99</v>
      </c>
    </row>
    <row r="2966" spans="1:6" ht="15" customHeight="1">
      <c r="A2966" s="480">
        <v>97347</v>
      </c>
      <c r="B2966" s="481" t="s">
        <v>13235</v>
      </c>
      <c r="C2966" s="482" t="s">
        <v>727</v>
      </c>
      <c r="D2966" s="483">
        <v>109.9</v>
      </c>
      <c r="E2966" s="483">
        <v>1.48</v>
      </c>
      <c r="F2966" s="483">
        <v>111.38</v>
      </c>
    </row>
    <row r="2967" spans="1:6" ht="15" customHeight="1">
      <c r="A2967" s="475">
        <v>97348</v>
      </c>
      <c r="B2967" s="479" t="s">
        <v>13236</v>
      </c>
      <c r="C2967" s="477" t="s">
        <v>727</v>
      </c>
      <c r="D2967" s="478">
        <v>152.13999999999999</v>
      </c>
      <c r="E2967" s="478">
        <v>1.78</v>
      </c>
      <c r="F2967" s="478">
        <v>153.91999999999999</v>
      </c>
    </row>
    <row r="2968" spans="1:6" ht="15" customHeight="1">
      <c r="A2968" s="480">
        <v>97349</v>
      </c>
      <c r="B2968" s="481" t="s">
        <v>13237</v>
      </c>
      <c r="C2968" s="482" t="s">
        <v>727</v>
      </c>
      <c r="D2968" s="483">
        <v>219.88</v>
      </c>
      <c r="E2968" s="483">
        <v>2.09</v>
      </c>
      <c r="F2968" s="483">
        <v>221.97</v>
      </c>
    </row>
    <row r="2969" spans="1:6" ht="30" customHeight="1">
      <c r="A2969" s="480">
        <v>97350</v>
      </c>
      <c r="B2969" s="481" t="s">
        <v>13238</v>
      </c>
      <c r="C2969" s="482" t="s">
        <v>727</v>
      </c>
      <c r="D2969" s="483">
        <v>267.14999999999998</v>
      </c>
      <c r="E2969" s="483">
        <v>2.41</v>
      </c>
      <c r="F2969" s="483">
        <v>269.56</v>
      </c>
    </row>
    <row r="2970" spans="1:6" ht="30" customHeight="1">
      <c r="A2970" s="475">
        <v>97351</v>
      </c>
      <c r="B2970" s="479" t="s">
        <v>13239</v>
      </c>
      <c r="C2970" s="477" t="s">
        <v>727</v>
      </c>
      <c r="D2970" s="478">
        <v>369.81</v>
      </c>
      <c r="E2970" s="478">
        <v>2.98</v>
      </c>
      <c r="F2970" s="478">
        <v>372.79</v>
      </c>
    </row>
    <row r="2971" spans="1:6" ht="30" customHeight="1">
      <c r="A2971" s="480">
        <v>97352</v>
      </c>
      <c r="B2971" s="481" t="s">
        <v>13240</v>
      </c>
      <c r="C2971" s="482" t="s">
        <v>727</v>
      </c>
      <c r="D2971" s="483">
        <v>479.68</v>
      </c>
      <c r="E2971" s="483">
        <v>3.53</v>
      </c>
      <c r="F2971" s="483">
        <v>483.21</v>
      </c>
    </row>
    <row r="2972" spans="1:6" ht="30" customHeight="1">
      <c r="A2972" s="475">
        <v>97353</v>
      </c>
      <c r="B2972" s="479" t="s">
        <v>13241</v>
      </c>
      <c r="C2972" s="477" t="s">
        <v>727</v>
      </c>
      <c r="D2972" s="478">
        <v>68.59</v>
      </c>
      <c r="E2972" s="478">
        <v>3.98</v>
      </c>
      <c r="F2972" s="478">
        <v>72.569999999999993</v>
      </c>
    </row>
    <row r="2973" spans="1:6" ht="30" customHeight="1">
      <c r="A2973" s="480">
        <v>97354</v>
      </c>
      <c r="B2973" s="481" t="s">
        <v>13242</v>
      </c>
      <c r="C2973" s="482" t="s">
        <v>727</v>
      </c>
      <c r="D2973" s="483">
        <v>111.08</v>
      </c>
      <c r="E2973" s="483">
        <v>4.58</v>
      </c>
      <c r="F2973" s="483">
        <v>115.66</v>
      </c>
    </row>
    <row r="2974" spans="1:6" ht="30" customHeight="1">
      <c r="A2974" s="480">
        <v>97355</v>
      </c>
      <c r="B2974" s="481" t="s">
        <v>13243</v>
      </c>
      <c r="C2974" s="482" t="s">
        <v>727</v>
      </c>
      <c r="D2974" s="483">
        <v>153.4</v>
      </c>
      <c r="E2974" s="483">
        <v>5.1100000000000003</v>
      </c>
      <c r="F2974" s="483">
        <v>158.51</v>
      </c>
    </row>
    <row r="2975" spans="1:6" ht="30" customHeight="1">
      <c r="A2975" s="480">
        <v>97356</v>
      </c>
      <c r="B2975" s="481" t="s">
        <v>13244</v>
      </c>
      <c r="C2975" s="482" t="s">
        <v>727</v>
      </c>
      <c r="D2975" s="483">
        <v>71.180000000000007</v>
      </c>
      <c r="E2975" s="483">
        <v>10.79</v>
      </c>
      <c r="F2975" s="483">
        <v>81.97</v>
      </c>
    </row>
    <row r="2976" spans="1:6" ht="30" customHeight="1">
      <c r="A2976" s="480">
        <v>97357</v>
      </c>
      <c r="B2976" s="481" t="s">
        <v>13245</v>
      </c>
      <c r="C2976" s="482" t="s">
        <v>727</v>
      </c>
      <c r="D2976" s="483">
        <v>115.52</v>
      </c>
      <c r="E2976" s="483">
        <v>16.29</v>
      </c>
      <c r="F2976" s="483">
        <v>131.81</v>
      </c>
    </row>
    <row r="2977" spans="1:6" ht="30" customHeight="1">
      <c r="A2977" s="475">
        <v>97358</v>
      </c>
      <c r="B2977" s="476" t="s">
        <v>13246</v>
      </c>
      <c r="C2977" s="477" t="s">
        <v>727</v>
      </c>
      <c r="D2977" s="478">
        <v>159.46</v>
      </c>
      <c r="E2977" s="478">
        <v>21.06</v>
      </c>
      <c r="F2977" s="478">
        <v>180.52</v>
      </c>
    </row>
    <row r="2978" spans="1:6" ht="30" customHeight="1">
      <c r="A2978" s="475"/>
      <c r="B2978" s="479" t="s">
        <v>12400</v>
      </c>
      <c r="C2978" s="477"/>
      <c r="D2978" s="478"/>
      <c r="E2978" s="478"/>
      <c r="F2978" s="478"/>
    </row>
    <row r="2979" spans="1:6" ht="30" customHeight="1">
      <c r="A2979" s="480">
        <v>92281</v>
      </c>
      <c r="B2979" s="481" t="s">
        <v>13247</v>
      </c>
      <c r="C2979" s="482" t="s">
        <v>727</v>
      </c>
      <c r="D2979" s="483">
        <v>152.94999999999999</v>
      </c>
      <c r="E2979" s="483">
        <v>2.19</v>
      </c>
      <c r="F2979" s="483">
        <v>155.13999999999999</v>
      </c>
    </row>
    <row r="2980" spans="1:6" ht="30" customHeight="1">
      <c r="A2980" s="480">
        <v>92282</v>
      </c>
      <c r="B2980" s="481" t="s">
        <v>13248</v>
      </c>
      <c r="C2980" s="482" t="s">
        <v>727</v>
      </c>
      <c r="D2980" s="483">
        <v>173.44</v>
      </c>
      <c r="E2980" s="483">
        <v>2.4500000000000002</v>
      </c>
      <c r="F2980" s="483">
        <v>175.89</v>
      </c>
    </row>
    <row r="2981" spans="1:6" ht="30" customHeight="1">
      <c r="A2981" s="480">
        <v>92283</v>
      </c>
      <c r="B2981" s="481" t="s">
        <v>13249</v>
      </c>
      <c r="C2981" s="482" t="s">
        <v>727</v>
      </c>
      <c r="D2981" s="483">
        <v>234.24</v>
      </c>
      <c r="E2981" s="483">
        <v>2.76</v>
      </c>
      <c r="F2981" s="483">
        <v>237</v>
      </c>
    </row>
    <row r="2982" spans="1:6" ht="30" customHeight="1">
      <c r="A2982" s="480">
        <v>92284</v>
      </c>
      <c r="B2982" s="481" t="s">
        <v>11731</v>
      </c>
      <c r="C2982" s="482" t="s">
        <v>727</v>
      </c>
      <c r="D2982" s="483">
        <v>291.23</v>
      </c>
      <c r="E2982" s="483">
        <v>3.11</v>
      </c>
      <c r="F2982" s="483">
        <v>294.33999999999997</v>
      </c>
    </row>
    <row r="2983" spans="1:6" ht="30" customHeight="1">
      <c r="A2983" s="475">
        <v>92285</v>
      </c>
      <c r="B2983" s="479" t="s">
        <v>13250</v>
      </c>
      <c r="C2983" s="477" t="s">
        <v>727</v>
      </c>
      <c r="D2983" s="478">
        <v>387.63</v>
      </c>
      <c r="E2983" s="478">
        <v>3.66</v>
      </c>
      <c r="F2983" s="478">
        <v>391.29</v>
      </c>
    </row>
    <row r="2984" spans="1:6" ht="30" customHeight="1">
      <c r="A2984" s="480">
        <v>92286</v>
      </c>
      <c r="B2984" s="481" t="s">
        <v>13251</v>
      </c>
      <c r="C2984" s="482" t="s">
        <v>727</v>
      </c>
      <c r="D2984" s="483">
        <v>481.68</v>
      </c>
      <c r="E2984" s="483">
        <v>4.2</v>
      </c>
      <c r="F2984" s="483">
        <v>485.88</v>
      </c>
    </row>
    <row r="2985" spans="1:6" ht="30" customHeight="1">
      <c r="A2985" s="480">
        <v>92308</v>
      </c>
      <c r="B2985" s="481" t="s">
        <v>13252</v>
      </c>
      <c r="C2985" s="482" t="s">
        <v>727</v>
      </c>
      <c r="D2985" s="483">
        <v>56.67</v>
      </c>
      <c r="E2985" s="483">
        <v>6.21</v>
      </c>
      <c r="F2985" s="483">
        <v>62.88</v>
      </c>
    </row>
    <row r="2986" spans="1:6" ht="30" customHeight="1">
      <c r="A2986" s="480">
        <v>92309</v>
      </c>
      <c r="B2986" s="481" t="s">
        <v>13253</v>
      </c>
      <c r="C2986" s="482" t="s">
        <v>727</v>
      </c>
      <c r="D2986" s="483">
        <v>154.71</v>
      </c>
      <c r="E2986" s="483">
        <v>6.86</v>
      </c>
      <c r="F2986" s="483">
        <v>161.57</v>
      </c>
    </row>
    <row r="2987" spans="1:6" ht="30" customHeight="1">
      <c r="A2987" s="480">
        <v>92310</v>
      </c>
      <c r="B2987" s="481" t="s">
        <v>13254</v>
      </c>
      <c r="C2987" s="482" t="s">
        <v>727</v>
      </c>
      <c r="D2987" s="483">
        <v>175.32</v>
      </c>
      <c r="E2987" s="483">
        <v>7.37</v>
      </c>
      <c r="F2987" s="483">
        <v>182.69</v>
      </c>
    </row>
    <row r="2988" spans="1:6" ht="30" customHeight="1">
      <c r="A2988" s="480">
        <v>92323</v>
      </c>
      <c r="B2988" s="481" t="s">
        <v>13255</v>
      </c>
      <c r="C2988" s="482" t="s">
        <v>727</v>
      </c>
      <c r="D2988" s="483">
        <v>58.63</v>
      </c>
      <c r="E2988" s="483">
        <v>11.41</v>
      </c>
      <c r="F2988" s="483">
        <v>70.040000000000006</v>
      </c>
    </row>
    <row r="2989" spans="1:6" ht="30" customHeight="1">
      <c r="A2989" s="480">
        <v>92324</v>
      </c>
      <c r="B2989" s="481" t="s">
        <v>13256</v>
      </c>
      <c r="C2989" s="482" t="s">
        <v>727</v>
      </c>
      <c r="D2989" s="483">
        <v>158.54</v>
      </c>
      <c r="E2989" s="483">
        <v>16.93</v>
      </c>
      <c r="F2989" s="483">
        <v>175.47</v>
      </c>
    </row>
    <row r="2990" spans="1:6" ht="30" customHeight="1">
      <c r="A2990" s="480">
        <v>92325</v>
      </c>
      <c r="B2990" s="481" t="s">
        <v>13257</v>
      </c>
      <c r="C2990" s="482" t="s">
        <v>727</v>
      </c>
      <c r="D2990" s="483">
        <v>180.75</v>
      </c>
      <c r="E2990" s="483">
        <v>21.66</v>
      </c>
      <c r="F2990" s="483">
        <v>202.41</v>
      </c>
    </row>
    <row r="2991" spans="1:6" ht="30" customHeight="1">
      <c r="A2991" s="480">
        <v>97327</v>
      </c>
      <c r="B2991" s="481" t="s">
        <v>13258</v>
      </c>
      <c r="C2991" s="482" t="s">
        <v>727</v>
      </c>
      <c r="D2991" s="483">
        <v>30.01</v>
      </c>
      <c r="E2991" s="483">
        <v>1.63</v>
      </c>
      <c r="F2991" s="483">
        <v>31.64</v>
      </c>
    </row>
    <row r="2992" spans="1:6" ht="30" customHeight="1">
      <c r="A2992" s="480">
        <v>97328</v>
      </c>
      <c r="B2992" s="481" t="s">
        <v>13259</v>
      </c>
      <c r="C2992" s="482" t="s">
        <v>727</v>
      </c>
      <c r="D2992" s="483">
        <v>52.32</v>
      </c>
      <c r="E2992" s="483">
        <v>1.81</v>
      </c>
      <c r="F2992" s="483">
        <v>54.13</v>
      </c>
    </row>
    <row r="2993" spans="1:6" ht="30" customHeight="1">
      <c r="A2993" s="480">
        <v>97329</v>
      </c>
      <c r="B2993" s="481" t="s">
        <v>13260</v>
      </c>
      <c r="C2993" s="482" t="s">
        <v>727</v>
      </c>
      <c r="D2993" s="483">
        <v>66.489999999999995</v>
      </c>
      <c r="E2993" s="483">
        <v>1.93</v>
      </c>
      <c r="F2993" s="483">
        <v>68.42</v>
      </c>
    </row>
    <row r="2994" spans="1:6" ht="30" customHeight="1">
      <c r="A2994" s="480">
        <v>97330</v>
      </c>
      <c r="B2994" s="481" t="s">
        <v>13261</v>
      </c>
      <c r="C2994" s="482" t="s">
        <v>727</v>
      </c>
      <c r="D2994" s="483">
        <v>81.680000000000007</v>
      </c>
      <c r="E2994" s="483">
        <v>2.0299999999999998</v>
      </c>
      <c r="F2994" s="483">
        <v>83.71</v>
      </c>
    </row>
    <row r="2995" spans="1:6" ht="30" customHeight="1">
      <c r="A2995" s="480">
        <v>97331</v>
      </c>
      <c r="B2995" s="481" t="s">
        <v>13262</v>
      </c>
      <c r="C2995" s="482" t="s">
        <v>727</v>
      </c>
      <c r="D2995" s="483">
        <v>30.09</v>
      </c>
      <c r="E2995" s="483">
        <v>1.87</v>
      </c>
      <c r="F2995" s="483">
        <v>31.96</v>
      </c>
    </row>
    <row r="2996" spans="1:6" ht="15" customHeight="1">
      <c r="A2996" s="480">
        <v>97332</v>
      </c>
      <c r="B2996" s="481" t="s">
        <v>13263</v>
      </c>
      <c r="C2996" s="482" t="s">
        <v>727</v>
      </c>
      <c r="D2996" s="483">
        <v>52.43</v>
      </c>
      <c r="E2996" s="483">
        <v>2.0499999999999998</v>
      </c>
      <c r="F2996" s="483">
        <v>54.48</v>
      </c>
    </row>
    <row r="2997" spans="1:6" ht="15" customHeight="1">
      <c r="A2997" s="480">
        <v>97333</v>
      </c>
      <c r="B2997" s="481" t="s">
        <v>13264</v>
      </c>
      <c r="C2997" s="482" t="s">
        <v>727</v>
      </c>
      <c r="D2997" s="483">
        <v>66.62</v>
      </c>
      <c r="E2997" s="483">
        <v>2.25</v>
      </c>
      <c r="F2997" s="483">
        <v>68.87</v>
      </c>
    </row>
    <row r="2998" spans="1:6" ht="15" customHeight="1">
      <c r="A2998" s="475">
        <v>97334</v>
      </c>
      <c r="B2998" s="479" t="s">
        <v>13265</v>
      </c>
      <c r="C2998" s="477" t="s">
        <v>727</v>
      </c>
      <c r="D2998" s="478">
        <v>81.81</v>
      </c>
      <c r="E2998" s="478">
        <v>2.38</v>
      </c>
      <c r="F2998" s="478">
        <v>84.19</v>
      </c>
    </row>
    <row r="2999" spans="1:6" ht="15" customHeight="1">
      <c r="A2999" s="480">
        <v>103291</v>
      </c>
      <c r="B2999" s="481" t="s">
        <v>12401</v>
      </c>
      <c r="C2999" s="482" t="s">
        <v>727</v>
      </c>
      <c r="D2999" s="483">
        <v>69.09</v>
      </c>
      <c r="E2999" s="483">
        <v>3.73</v>
      </c>
      <c r="F2999" s="483">
        <v>72.819999999999993</v>
      </c>
    </row>
    <row r="3000" spans="1:6" ht="30" customHeight="1">
      <c r="A3000" s="475">
        <v>103289</v>
      </c>
      <c r="B3000" s="479" t="s">
        <v>12402</v>
      </c>
      <c r="C3000" s="477" t="s">
        <v>727</v>
      </c>
      <c r="D3000" s="478">
        <v>32.549999999999997</v>
      </c>
      <c r="E3000" s="478">
        <v>3.36</v>
      </c>
      <c r="F3000" s="478">
        <v>35.909999999999997</v>
      </c>
    </row>
    <row r="3001" spans="1:6" ht="30" customHeight="1">
      <c r="A3001" s="480">
        <v>103290</v>
      </c>
      <c r="B3001" s="481" t="s">
        <v>12403</v>
      </c>
      <c r="C3001" s="482" t="s">
        <v>727</v>
      </c>
      <c r="D3001" s="483">
        <v>54.9</v>
      </c>
      <c r="E3001" s="483">
        <v>3.53</v>
      </c>
      <c r="F3001" s="483">
        <v>58.43</v>
      </c>
    </row>
    <row r="3002" spans="1:6" ht="30" customHeight="1">
      <c r="A3002" s="475">
        <v>103292</v>
      </c>
      <c r="B3002" s="479" t="s">
        <v>12404</v>
      </c>
      <c r="C3002" s="477" t="s">
        <v>727</v>
      </c>
      <c r="D3002" s="478">
        <v>84.28</v>
      </c>
      <c r="E3002" s="478">
        <v>3.86</v>
      </c>
      <c r="F3002" s="478">
        <v>88.14</v>
      </c>
    </row>
    <row r="3003" spans="1:6" ht="30" customHeight="1">
      <c r="A3003" s="475"/>
      <c r="B3003" s="479" t="s">
        <v>12405</v>
      </c>
      <c r="C3003" s="477"/>
      <c r="D3003" s="478"/>
      <c r="E3003" s="478"/>
      <c r="F3003" s="478"/>
    </row>
    <row r="3004" spans="1:6" ht="30" customHeight="1">
      <c r="A3004" s="480">
        <v>92287</v>
      </c>
      <c r="B3004" s="481" t="s">
        <v>1816</v>
      </c>
      <c r="C3004" s="482" t="s">
        <v>709</v>
      </c>
      <c r="D3004" s="483">
        <v>16.62</v>
      </c>
      <c r="E3004" s="483">
        <v>3.05</v>
      </c>
      <c r="F3004" s="483">
        <v>19.670000000000002</v>
      </c>
    </row>
    <row r="3005" spans="1:6" ht="30" customHeight="1">
      <c r="A3005" s="480">
        <v>92288</v>
      </c>
      <c r="B3005" s="481" t="s">
        <v>13266</v>
      </c>
      <c r="C3005" s="482" t="s">
        <v>709</v>
      </c>
      <c r="D3005" s="483">
        <v>27.12</v>
      </c>
      <c r="E3005" s="483">
        <v>3.62</v>
      </c>
      <c r="F3005" s="483">
        <v>30.74</v>
      </c>
    </row>
    <row r="3006" spans="1:6" ht="30" customHeight="1">
      <c r="A3006" s="480">
        <v>92289</v>
      </c>
      <c r="B3006" s="481" t="s">
        <v>13267</v>
      </c>
      <c r="C3006" s="482" t="s">
        <v>709</v>
      </c>
      <c r="D3006" s="483">
        <v>50.42</v>
      </c>
      <c r="E3006" s="483">
        <v>4.2699999999999996</v>
      </c>
      <c r="F3006" s="483">
        <v>54.69</v>
      </c>
    </row>
    <row r="3007" spans="1:6" ht="30" customHeight="1">
      <c r="A3007" s="480">
        <v>92290</v>
      </c>
      <c r="B3007" s="481" t="s">
        <v>13268</v>
      </c>
      <c r="C3007" s="482" t="s">
        <v>709</v>
      </c>
      <c r="D3007" s="483">
        <v>78.67</v>
      </c>
      <c r="E3007" s="483">
        <v>4.9400000000000004</v>
      </c>
      <c r="F3007" s="483">
        <v>83.61</v>
      </c>
    </row>
    <row r="3008" spans="1:6" ht="30" customHeight="1">
      <c r="A3008" s="475">
        <v>92291</v>
      </c>
      <c r="B3008" s="479" t="s">
        <v>13269</v>
      </c>
      <c r="C3008" s="477" t="s">
        <v>709</v>
      </c>
      <c r="D3008" s="478">
        <v>122.55</v>
      </c>
      <c r="E3008" s="478">
        <v>6.05</v>
      </c>
      <c r="F3008" s="478">
        <v>128.6</v>
      </c>
    </row>
    <row r="3009" spans="1:6" ht="30" customHeight="1">
      <c r="A3009" s="480">
        <v>92292</v>
      </c>
      <c r="B3009" s="481" t="s">
        <v>13270</v>
      </c>
      <c r="C3009" s="482" t="s">
        <v>709</v>
      </c>
      <c r="D3009" s="483">
        <v>398.6</v>
      </c>
      <c r="E3009" s="483">
        <v>7.18</v>
      </c>
      <c r="F3009" s="483">
        <v>405.78</v>
      </c>
    </row>
    <row r="3010" spans="1:6" ht="30" customHeight="1">
      <c r="A3010" s="480">
        <v>92293</v>
      </c>
      <c r="B3010" s="481" t="s">
        <v>13271</v>
      </c>
      <c r="C3010" s="482" t="s">
        <v>709</v>
      </c>
      <c r="D3010" s="483">
        <v>9.18</v>
      </c>
      <c r="E3010" s="483">
        <v>2.0299999999999998</v>
      </c>
      <c r="F3010" s="483">
        <v>11.21</v>
      </c>
    </row>
    <row r="3011" spans="1:6" ht="30" customHeight="1">
      <c r="A3011" s="480">
        <v>92294</v>
      </c>
      <c r="B3011" s="481" t="s">
        <v>13272</v>
      </c>
      <c r="C3011" s="482" t="s">
        <v>709</v>
      </c>
      <c r="D3011" s="483">
        <v>16.37</v>
      </c>
      <c r="E3011" s="483">
        <v>2.41</v>
      </c>
      <c r="F3011" s="483">
        <v>18.78</v>
      </c>
    </row>
    <row r="3012" spans="1:6" ht="30" customHeight="1">
      <c r="A3012" s="475">
        <v>92295</v>
      </c>
      <c r="B3012" s="479" t="s">
        <v>13273</v>
      </c>
      <c r="C3012" s="477" t="s">
        <v>709</v>
      </c>
      <c r="D3012" s="478">
        <v>32.74</v>
      </c>
      <c r="E3012" s="478">
        <v>2.83</v>
      </c>
      <c r="F3012" s="478">
        <v>35.57</v>
      </c>
    </row>
    <row r="3013" spans="1:6" ht="30" customHeight="1">
      <c r="A3013" s="480">
        <v>92296</v>
      </c>
      <c r="B3013" s="481" t="s">
        <v>13274</v>
      </c>
      <c r="C3013" s="482" t="s">
        <v>709</v>
      </c>
      <c r="D3013" s="483">
        <v>44.29</v>
      </c>
      <c r="E3013" s="483">
        <v>3.27</v>
      </c>
      <c r="F3013" s="483">
        <v>47.56</v>
      </c>
    </row>
    <row r="3014" spans="1:6" ht="30" customHeight="1">
      <c r="A3014" s="480">
        <v>92297</v>
      </c>
      <c r="B3014" s="481" t="s">
        <v>13275</v>
      </c>
      <c r="C3014" s="482" t="s">
        <v>709</v>
      </c>
      <c r="D3014" s="483">
        <v>69.81</v>
      </c>
      <c r="E3014" s="483">
        <v>4.04</v>
      </c>
      <c r="F3014" s="483">
        <v>73.849999999999994</v>
      </c>
    </row>
    <row r="3015" spans="1:6" ht="30" customHeight="1">
      <c r="A3015" s="480">
        <v>92298</v>
      </c>
      <c r="B3015" s="481" t="s">
        <v>13276</v>
      </c>
      <c r="C3015" s="482" t="s">
        <v>709</v>
      </c>
      <c r="D3015" s="483">
        <v>204.87</v>
      </c>
      <c r="E3015" s="483">
        <v>4.7699999999999996</v>
      </c>
      <c r="F3015" s="483">
        <v>209.64</v>
      </c>
    </row>
    <row r="3016" spans="1:6" ht="30" customHeight="1">
      <c r="A3016" s="480">
        <v>92299</v>
      </c>
      <c r="B3016" s="481" t="s">
        <v>13277</v>
      </c>
      <c r="C3016" s="482" t="s">
        <v>709</v>
      </c>
      <c r="D3016" s="483">
        <v>21.84</v>
      </c>
      <c r="E3016" s="483">
        <v>4.08</v>
      </c>
      <c r="F3016" s="483">
        <v>25.92</v>
      </c>
    </row>
    <row r="3017" spans="1:6" ht="30" customHeight="1">
      <c r="A3017" s="480">
        <v>92300</v>
      </c>
      <c r="B3017" s="481" t="s">
        <v>13278</v>
      </c>
      <c r="C3017" s="482" t="s">
        <v>709</v>
      </c>
      <c r="D3017" s="483">
        <v>34.25</v>
      </c>
      <c r="E3017" s="483">
        <v>4.83</v>
      </c>
      <c r="F3017" s="483">
        <v>39.08</v>
      </c>
    </row>
    <row r="3018" spans="1:6" ht="45" customHeight="1">
      <c r="A3018" s="480">
        <v>92301</v>
      </c>
      <c r="B3018" s="481" t="s">
        <v>13279</v>
      </c>
      <c r="C3018" s="482" t="s">
        <v>709</v>
      </c>
      <c r="D3018" s="483">
        <v>72.22</v>
      </c>
      <c r="E3018" s="483">
        <v>5.7</v>
      </c>
      <c r="F3018" s="483">
        <v>77.92</v>
      </c>
    </row>
    <row r="3019" spans="1:6" ht="45" customHeight="1">
      <c r="A3019" s="480">
        <v>92302</v>
      </c>
      <c r="B3019" s="481" t="s">
        <v>13280</v>
      </c>
      <c r="C3019" s="482" t="s">
        <v>709</v>
      </c>
      <c r="D3019" s="483">
        <v>96.93</v>
      </c>
      <c r="E3019" s="483">
        <v>6.57</v>
      </c>
      <c r="F3019" s="483">
        <v>103.5</v>
      </c>
    </row>
    <row r="3020" spans="1:6" ht="45" customHeight="1">
      <c r="A3020" s="480">
        <v>92303</v>
      </c>
      <c r="B3020" s="481" t="s">
        <v>13281</v>
      </c>
      <c r="C3020" s="482" t="s">
        <v>709</v>
      </c>
      <c r="D3020" s="483">
        <v>182.89</v>
      </c>
      <c r="E3020" s="483">
        <v>8.07</v>
      </c>
      <c r="F3020" s="483">
        <v>190.96</v>
      </c>
    </row>
    <row r="3021" spans="1:6" ht="45" customHeight="1">
      <c r="A3021" s="480">
        <v>92304</v>
      </c>
      <c r="B3021" s="481" t="s">
        <v>13282</v>
      </c>
      <c r="C3021" s="482" t="s">
        <v>709</v>
      </c>
      <c r="D3021" s="483">
        <v>490.94</v>
      </c>
      <c r="E3021" s="483">
        <v>9.57</v>
      </c>
      <c r="F3021" s="483">
        <v>500.51</v>
      </c>
    </row>
    <row r="3022" spans="1:6" ht="45" customHeight="1">
      <c r="A3022" s="480">
        <v>92311</v>
      </c>
      <c r="B3022" s="481" t="s">
        <v>13283</v>
      </c>
      <c r="C3022" s="482" t="s">
        <v>709</v>
      </c>
      <c r="D3022" s="483">
        <v>8.82</v>
      </c>
      <c r="E3022" s="483">
        <v>4.38</v>
      </c>
      <c r="F3022" s="483">
        <v>13.2</v>
      </c>
    </row>
    <row r="3023" spans="1:6" ht="30" customHeight="1">
      <c r="A3023" s="475">
        <v>92312</v>
      </c>
      <c r="B3023" s="479" t="s">
        <v>13284</v>
      </c>
      <c r="C3023" s="477" t="s">
        <v>709</v>
      </c>
      <c r="D3023" s="478">
        <v>17.38</v>
      </c>
      <c r="E3023" s="478">
        <v>5.05</v>
      </c>
      <c r="F3023" s="478">
        <v>22.43</v>
      </c>
    </row>
    <row r="3024" spans="1:6" ht="30" customHeight="1">
      <c r="A3024" s="480">
        <v>92313</v>
      </c>
      <c r="B3024" s="481" t="s">
        <v>13285</v>
      </c>
      <c r="C3024" s="482" t="s">
        <v>709</v>
      </c>
      <c r="D3024" s="483">
        <v>27.88</v>
      </c>
      <c r="E3024" s="483">
        <v>5.62</v>
      </c>
      <c r="F3024" s="483">
        <v>33.5</v>
      </c>
    </row>
    <row r="3025" spans="1:6" ht="30" customHeight="1">
      <c r="A3025" s="480">
        <v>92314</v>
      </c>
      <c r="B3025" s="481" t="s">
        <v>13286</v>
      </c>
      <c r="C3025" s="482" t="s">
        <v>709</v>
      </c>
      <c r="D3025" s="483">
        <v>5.64</v>
      </c>
      <c r="E3025" s="483">
        <v>2.9</v>
      </c>
      <c r="F3025" s="483">
        <v>8.5399999999999991</v>
      </c>
    </row>
    <row r="3026" spans="1:6" ht="30" customHeight="1">
      <c r="A3026" s="480">
        <v>92315</v>
      </c>
      <c r="B3026" s="481" t="s">
        <v>13287</v>
      </c>
      <c r="C3026" s="482" t="s">
        <v>709</v>
      </c>
      <c r="D3026" s="483">
        <v>9.69</v>
      </c>
      <c r="E3026" s="483">
        <v>3.39</v>
      </c>
      <c r="F3026" s="483">
        <v>13.08</v>
      </c>
    </row>
    <row r="3027" spans="1:6" ht="30">
      <c r="A3027" s="480">
        <v>92316</v>
      </c>
      <c r="B3027" s="481" t="s">
        <v>13288</v>
      </c>
      <c r="C3027" s="482" t="s">
        <v>709</v>
      </c>
      <c r="D3027" s="483">
        <v>16.89</v>
      </c>
      <c r="E3027" s="483">
        <v>3.77</v>
      </c>
      <c r="F3027" s="483">
        <v>20.66</v>
      </c>
    </row>
    <row r="3028" spans="1:6" ht="45" customHeight="1">
      <c r="A3028" s="480">
        <v>92317</v>
      </c>
      <c r="B3028" s="481" t="s">
        <v>13289</v>
      </c>
      <c r="C3028" s="482" t="s">
        <v>709</v>
      </c>
      <c r="D3028" s="483">
        <v>12.16</v>
      </c>
      <c r="E3028" s="483">
        <v>5.84</v>
      </c>
      <c r="F3028" s="483">
        <v>18</v>
      </c>
    </row>
    <row r="3029" spans="1:6" ht="45" customHeight="1">
      <c r="A3029" s="475">
        <v>92318</v>
      </c>
      <c r="B3029" s="479" t="s">
        <v>13290</v>
      </c>
      <c r="C3029" s="477" t="s">
        <v>709</v>
      </c>
      <c r="D3029" s="478">
        <v>22.87</v>
      </c>
      <c r="E3029" s="478">
        <v>6.74</v>
      </c>
      <c r="F3029" s="478">
        <v>29.61</v>
      </c>
    </row>
    <row r="3030" spans="1:6" ht="45" customHeight="1">
      <c r="A3030" s="475">
        <v>92319</v>
      </c>
      <c r="B3030" s="479" t="s">
        <v>13291</v>
      </c>
      <c r="C3030" s="477" t="s">
        <v>709</v>
      </c>
      <c r="D3030" s="478">
        <v>35.270000000000003</v>
      </c>
      <c r="E3030" s="478">
        <v>7.5</v>
      </c>
      <c r="F3030" s="478">
        <v>42.77</v>
      </c>
    </row>
    <row r="3031" spans="1:6" ht="45" customHeight="1">
      <c r="A3031" s="480">
        <v>92326</v>
      </c>
      <c r="B3031" s="481" t="s">
        <v>13292</v>
      </c>
      <c r="C3031" s="482" t="s">
        <v>709</v>
      </c>
      <c r="D3031" s="483">
        <v>10.06</v>
      </c>
      <c r="E3031" s="483">
        <v>4.54</v>
      </c>
      <c r="F3031" s="483">
        <v>14.6</v>
      </c>
    </row>
    <row r="3032" spans="1:6" ht="45" customHeight="1">
      <c r="A3032" s="480">
        <v>92327</v>
      </c>
      <c r="B3032" s="481" t="s">
        <v>13293</v>
      </c>
      <c r="C3032" s="482" t="s">
        <v>709</v>
      </c>
      <c r="D3032" s="483">
        <v>18.100000000000001</v>
      </c>
      <c r="E3032" s="483">
        <v>6.87</v>
      </c>
      <c r="F3032" s="483">
        <v>24.97</v>
      </c>
    </row>
    <row r="3033" spans="1:6" ht="45" customHeight="1">
      <c r="A3033" s="480">
        <v>92328</v>
      </c>
      <c r="B3033" s="481" t="s">
        <v>13294</v>
      </c>
      <c r="C3033" s="482" t="s">
        <v>709</v>
      </c>
      <c r="D3033" s="483">
        <v>29.15</v>
      </c>
      <c r="E3033" s="483">
        <v>8.86</v>
      </c>
      <c r="F3033" s="483">
        <v>38.01</v>
      </c>
    </row>
    <row r="3034" spans="1:6" ht="30" customHeight="1">
      <c r="A3034" s="475">
        <v>92329</v>
      </c>
      <c r="B3034" s="479" t="s">
        <v>13295</v>
      </c>
      <c r="C3034" s="477" t="s">
        <v>709</v>
      </c>
      <c r="D3034" s="478">
        <v>5.69</v>
      </c>
      <c r="E3034" s="478">
        <v>3.04</v>
      </c>
      <c r="F3034" s="478">
        <v>8.73</v>
      </c>
    </row>
    <row r="3035" spans="1:6" ht="30" customHeight="1">
      <c r="A3035" s="480">
        <v>92330</v>
      </c>
      <c r="B3035" s="481" t="s">
        <v>13296</v>
      </c>
      <c r="C3035" s="482" t="s">
        <v>709</v>
      </c>
      <c r="D3035" s="483">
        <v>10.18</v>
      </c>
      <c r="E3035" s="483">
        <v>4.57</v>
      </c>
      <c r="F3035" s="483">
        <v>14.75</v>
      </c>
    </row>
    <row r="3036" spans="1:6" ht="30" customHeight="1">
      <c r="A3036" s="480">
        <v>92331</v>
      </c>
      <c r="B3036" s="481" t="s">
        <v>13297</v>
      </c>
      <c r="C3036" s="482" t="s">
        <v>709</v>
      </c>
      <c r="D3036" s="483">
        <v>17.77</v>
      </c>
      <c r="E3036" s="483">
        <v>5.9</v>
      </c>
      <c r="F3036" s="483">
        <v>23.67</v>
      </c>
    </row>
    <row r="3037" spans="1:6" ht="30" customHeight="1">
      <c r="A3037" s="480">
        <v>92332</v>
      </c>
      <c r="B3037" s="481" t="s">
        <v>13298</v>
      </c>
      <c r="C3037" s="482" t="s">
        <v>709</v>
      </c>
      <c r="D3037" s="483">
        <v>12.23</v>
      </c>
      <c r="E3037" s="483">
        <v>6.04</v>
      </c>
      <c r="F3037" s="483">
        <v>18.27</v>
      </c>
    </row>
    <row r="3038" spans="1:6" ht="30" customHeight="1">
      <c r="A3038" s="480">
        <v>92333</v>
      </c>
      <c r="B3038" s="481" t="s">
        <v>13299</v>
      </c>
      <c r="C3038" s="482" t="s">
        <v>709</v>
      </c>
      <c r="D3038" s="483">
        <v>23.82</v>
      </c>
      <c r="E3038" s="483">
        <v>9.14</v>
      </c>
      <c r="F3038" s="483">
        <v>32.96</v>
      </c>
    </row>
    <row r="3039" spans="1:6" ht="30" customHeight="1">
      <c r="A3039" s="480">
        <v>92334</v>
      </c>
      <c r="B3039" s="481" t="s">
        <v>13300</v>
      </c>
      <c r="C3039" s="482" t="s">
        <v>709</v>
      </c>
      <c r="D3039" s="483">
        <v>36.979999999999997</v>
      </c>
      <c r="E3039" s="483">
        <v>11.8</v>
      </c>
      <c r="F3039" s="483">
        <v>48.78</v>
      </c>
    </row>
    <row r="3040" spans="1:6" ht="30" customHeight="1">
      <c r="A3040" s="475">
        <v>93050</v>
      </c>
      <c r="B3040" s="476" t="s">
        <v>13301</v>
      </c>
      <c r="C3040" s="477" t="s">
        <v>709</v>
      </c>
      <c r="D3040" s="478">
        <v>10.7</v>
      </c>
      <c r="E3040" s="478">
        <v>2.0299999999999998</v>
      </c>
      <c r="F3040" s="478">
        <v>12.73</v>
      </c>
    </row>
    <row r="3041" spans="1:6" ht="30" customHeight="1">
      <c r="A3041" s="475">
        <v>93051</v>
      </c>
      <c r="B3041" s="479" t="s">
        <v>13302</v>
      </c>
      <c r="C3041" s="477" t="s">
        <v>709</v>
      </c>
      <c r="D3041" s="478">
        <v>9.66</v>
      </c>
      <c r="E3041" s="478">
        <v>2.0299999999999998</v>
      </c>
      <c r="F3041" s="478">
        <v>11.69</v>
      </c>
    </row>
    <row r="3042" spans="1:6" ht="30" customHeight="1">
      <c r="A3042" s="475">
        <v>93052</v>
      </c>
      <c r="B3042" s="479" t="s">
        <v>13303</v>
      </c>
      <c r="C3042" s="477" t="s">
        <v>709</v>
      </c>
      <c r="D3042" s="478">
        <v>596.20000000000005</v>
      </c>
      <c r="E3042" s="478">
        <v>2.0299999999999998</v>
      </c>
      <c r="F3042" s="478">
        <v>598.23</v>
      </c>
    </row>
    <row r="3043" spans="1:6" ht="30" customHeight="1">
      <c r="A3043" s="475">
        <v>93056</v>
      </c>
      <c r="B3043" s="479" t="s">
        <v>13304</v>
      </c>
      <c r="C3043" s="477" t="s">
        <v>709</v>
      </c>
      <c r="D3043" s="478">
        <v>16.37</v>
      </c>
      <c r="E3043" s="478">
        <v>2.41</v>
      </c>
      <c r="F3043" s="478">
        <v>18.78</v>
      </c>
    </row>
    <row r="3044" spans="1:6" ht="30" customHeight="1">
      <c r="A3044" s="480">
        <v>93057</v>
      </c>
      <c r="B3044" s="481" t="s">
        <v>13305</v>
      </c>
      <c r="C3044" s="482" t="s">
        <v>709</v>
      </c>
      <c r="D3044" s="483">
        <v>13.89</v>
      </c>
      <c r="E3044" s="483">
        <v>2.41</v>
      </c>
      <c r="F3044" s="483">
        <v>16.3</v>
      </c>
    </row>
    <row r="3045" spans="1:6" ht="30" customHeight="1">
      <c r="A3045" s="480">
        <v>93058</v>
      </c>
      <c r="B3045" s="481" t="s">
        <v>13306</v>
      </c>
      <c r="C3045" s="482" t="s">
        <v>709</v>
      </c>
      <c r="D3045" s="483">
        <v>655.37</v>
      </c>
      <c r="E3045" s="483">
        <v>2.41</v>
      </c>
      <c r="F3045" s="483">
        <v>657.78</v>
      </c>
    </row>
    <row r="3046" spans="1:6" ht="30" customHeight="1">
      <c r="A3046" s="480">
        <v>93061</v>
      </c>
      <c r="B3046" s="481" t="s">
        <v>13307</v>
      </c>
      <c r="C3046" s="482" t="s">
        <v>709</v>
      </c>
      <c r="D3046" s="483">
        <v>32.89</v>
      </c>
      <c r="E3046" s="483">
        <v>2.83</v>
      </c>
      <c r="F3046" s="483">
        <v>35.72</v>
      </c>
    </row>
    <row r="3047" spans="1:6" ht="30" customHeight="1">
      <c r="A3047" s="480">
        <v>93062</v>
      </c>
      <c r="B3047" s="481" t="s">
        <v>13308</v>
      </c>
      <c r="C3047" s="482" t="s">
        <v>709</v>
      </c>
      <c r="D3047" s="483">
        <v>28.07</v>
      </c>
      <c r="E3047" s="483">
        <v>2.83</v>
      </c>
      <c r="F3047" s="483">
        <v>30.9</v>
      </c>
    </row>
    <row r="3048" spans="1:6" ht="30" customHeight="1">
      <c r="A3048" s="480">
        <v>93064</v>
      </c>
      <c r="B3048" s="481" t="s">
        <v>13309</v>
      </c>
      <c r="C3048" s="482" t="s">
        <v>709</v>
      </c>
      <c r="D3048" s="483">
        <v>52.19</v>
      </c>
      <c r="E3048" s="483">
        <v>3.27</v>
      </c>
      <c r="F3048" s="483">
        <v>55.46</v>
      </c>
    </row>
    <row r="3049" spans="1:6" ht="45" customHeight="1">
      <c r="A3049" s="480">
        <v>93065</v>
      </c>
      <c r="B3049" s="481" t="s">
        <v>13310</v>
      </c>
      <c r="C3049" s="482" t="s">
        <v>709</v>
      </c>
      <c r="D3049" s="483">
        <v>48.63</v>
      </c>
      <c r="E3049" s="483">
        <v>3.27</v>
      </c>
      <c r="F3049" s="483">
        <v>51.9</v>
      </c>
    </row>
    <row r="3050" spans="1:6" ht="45" customHeight="1">
      <c r="A3050" s="480">
        <v>93067</v>
      </c>
      <c r="B3050" s="481" t="s">
        <v>13311</v>
      </c>
      <c r="C3050" s="482" t="s">
        <v>709</v>
      </c>
      <c r="D3050" s="483">
        <v>78.41</v>
      </c>
      <c r="E3050" s="483">
        <v>4.04</v>
      </c>
      <c r="F3050" s="483">
        <v>82.45</v>
      </c>
    </row>
    <row r="3051" spans="1:6" ht="45" customHeight="1">
      <c r="A3051" s="480">
        <v>93068</v>
      </c>
      <c r="B3051" s="481" t="s">
        <v>13312</v>
      </c>
      <c r="C3051" s="482" t="s">
        <v>709</v>
      </c>
      <c r="D3051" s="483">
        <v>67.97</v>
      </c>
      <c r="E3051" s="483">
        <v>4.04</v>
      </c>
      <c r="F3051" s="483">
        <v>72.010000000000005</v>
      </c>
    </row>
    <row r="3052" spans="1:6" ht="45" customHeight="1">
      <c r="A3052" s="475">
        <v>93070</v>
      </c>
      <c r="B3052" s="479" t="s">
        <v>13313</v>
      </c>
      <c r="C3052" s="477" t="s">
        <v>709</v>
      </c>
      <c r="D3052" s="478">
        <v>204.87</v>
      </c>
      <c r="E3052" s="478">
        <v>4.7699999999999996</v>
      </c>
      <c r="F3052" s="478">
        <v>209.64</v>
      </c>
    </row>
    <row r="3053" spans="1:6" ht="30" customHeight="1">
      <c r="A3053" s="480">
        <v>93071</v>
      </c>
      <c r="B3053" s="481" t="s">
        <v>13314</v>
      </c>
      <c r="C3053" s="482" t="s">
        <v>709</v>
      </c>
      <c r="D3053" s="483">
        <v>189.8</v>
      </c>
      <c r="E3053" s="483">
        <v>4.7699999999999996</v>
      </c>
      <c r="F3053" s="483">
        <v>194.57</v>
      </c>
    </row>
    <row r="3054" spans="1:6" ht="30" customHeight="1">
      <c r="A3054" s="480">
        <v>93074</v>
      </c>
      <c r="B3054" s="481" t="s">
        <v>13315</v>
      </c>
      <c r="C3054" s="482" t="s">
        <v>709</v>
      </c>
      <c r="D3054" s="483">
        <v>8.7799999999999994</v>
      </c>
      <c r="E3054" s="483">
        <v>4.38</v>
      </c>
      <c r="F3054" s="483">
        <v>13.16</v>
      </c>
    </row>
    <row r="3055" spans="1:6" ht="45" customHeight="1">
      <c r="A3055" s="480">
        <v>93076</v>
      </c>
      <c r="B3055" s="481" t="s">
        <v>13316</v>
      </c>
      <c r="C3055" s="482" t="s">
        <v>709</v>
      </c>
      <c r="D3055" s="483">
        <v>17.05</v>
      </c>
      <c r="E3055" s="483">
        <v>5.05</v>
      </c>
      <c r="F3055" s="483">
        <v>22.1</v>
      </c>
    </row>
    <row r="3056" spans="1:6" ht="45" customHeight="1">
      <c r="A3056" s="475">
        <v>93079</v>
      </c>
      <c r="B3056" s="479" t="s">
        <v>13317</v>
      </c>
      <c r="C3056" s="477" t="s">
        <v>709</v>
      </c>
      <c r="D3056" s="478">
        <v>25.84</v>
      </c>
      <c r="E3056" s="478">
        <v>5.62</v>
      </c>
      <c r="F3056" s="478">
        <v>31.46</v>
      </c>
    </row>
    <row r="3057" spans="1:6" ht="30" customHeight="1">
      <c r="A3057" s="480">
        <v>93080</v>
      </c>
      <c r="B3057" s="481" t="s">
        <v>13318</v>
      </c>
      <c r="C3057" s="482" t="s">
        <v>709</v>
      </c>
      <c r="D3057" s="483">
        <v>5.67</v>
      </c>
      <c r="E3057" s="483">
        <v>2.9</v>
      </c>
      <c r="F3057" s="483">
        <v>8.57</v>
      </c>
    </row>
    <row r="3058" spans="1:6" ht="30" customHeight="1">
      <c r="A3058" s="480">
        <v>93083</v>
      </c>
      <c r="B3058" s="481" t="s">
        <v>13319</v>
      </c>
      <c r="C3058" s="482" t="s">
        <v>709</v>
      </c>
      <c r="D3058" s="483">
        <v>513.9</v>
      </c>
      <c r="E3058" s="483">
        <v>2.88</v>
      </c>
      <c r="F3058" s="483">
        <v>516.78</v>
      </c>
    </row>
    <row r="3059" spans="1:6" ht="30" customHeight="1">
      <c r="A3059" s="480">
        <v>93084</v>
      </c>
      <c r="B3059" s="481" t="s">
        <v>13320</v>
      </c>
      <c r="C3059" s="482" t="s">
        <v>709</v>
      </c>
      <c r="D3059" s="483">
        <v>11.21</v>
      </c>
      <c r="E3059" s="483">
        <v>3.39</v>
      </c>
      <c r="F3059" s="483">
        <v>14.6</v>
      </c>
    </row>
    <row r="3060" spans="1:6" ht="30" customHeight="1">
      <c r="A3060" s="480">
        <v>93085</v>
      </c>
      <c r="B3060" s="481" t="s">
        <v>13321</v>
      </c>
      <c r="C3060" s="482" t="s">
        <v>709</v>
      </c>
      <c r="D3060" s="483">
        <v>10.17</v>
      </c>
      <c r="E3060" s="483">
        <v>3.39</v>
      </c>
      <c r="F3060" s="483">
        <v>13.56</v>
      </c>
    </row>
    <row r="3061" spans="1:6" ht="30" customHeight="1">
      <c r="A3061" s="475">
        <v>93086</v>
      </c>
      <c r="B3061" s="479" t="s">
        <v>13322</v>
      </c>
      <c r="C3061" s="477" t="s">
        <v>709</v>
      </c>
      <c r="D3061" s="478">
        <v>596.73</v>
      </c>
      <c r="E3061" s="478">
        <v>3.37</v>
      </c>
      <c r="F3061" s="478">
        <v>600.1</v>
      </c>
    </row>
    <row r="3062" spans="1:6" ht="30" customHeight="1">
      <c r="A3062" s="480">
        <v>93090</v>
      </c>
      <c r="B3062" s="481" t="s">
        <v>13323</v>
      </c>
      <c r="C3062" s="482" t="s">
        <v>709</v>
      </c>
      <c r="D3062" s="483">
        <v>16.89</v>
      </c>
      <c r="E3062" s="483">
        <v>3.77</v>
      </c>
      <c r="F3062" s="483">
        <v>20.66</v>
      </c>
    </row>
    <row r="3063" spans="1:6" ht="30" customHeight="1">
      <c r="A3063" s="480">
        <v>93091</v>
      </c>
      <c r="B3063" s="481" t="s">
        <v>13324</v>
      </c>
      <c r="C3063" s="482" t="s">
        <v>709</v>
      </c>
      <c r="D3063" s="483">
        <v>14.41</v>
      </c>
      <c r="E3063" s="483">
        <v>3.77</v>
      </c>
      <c r="F3063" s="483">
        <v>18.18</v>
      </c>
    </row>
    <row r="3064" spans="1:6" ht="30" customHeight="1">
      <c r="A3064" s="480">
        <v>93092</v>
      </c>
      <c r="B3064" s="481" t="s">
        <v>13325</v>
      </c>
      <c r="C3064" s="482" t="s">
        <v>709</v>
      </c>
      <c r="D3064" s="483">
        <v>655.9</v>
      </c>
      <c r="E3064" s="483">
        <v>3.76</v>
      </c>
      <c r="F3064" s="483">
        <v>659.66</v>
      </c>
    </row>
    <row r="3065" spans="1:6" ht="30" customHeight="1">
      <c r="A3065" s="475">
        <v>93097</v>
      </c>
      <c r="B3065" s="479" t="s">
        <v>13326</v>
      </c>
      <c r="C3065" s="477" t="s">
        <v>709</v>
      </c>
      <c r="D3065" s="478">
        <v>8.86</v>
      </c>
      <c r="E3065" s="478">
        <v>4.54</v>
      </c>
      <c r="F3065" s="478">
        <v>13.4</v>
      </c>
    </row>
    <row r="3066" spans="1:6" ht="30" customHeight="1">
      <c r="A3066" s="480">
        <v>93099</v>
      </c>
      <c r="B3066" s="481" t="s">
        <v>13327</v>
      </c>
      <c r="C3066" s="482" t="s">
        <v>709</v>
      </c>
      <c r="D3066" s="483">
        <v>17.77</v>
      </c>
      <c r="E3066" s="483">
        <v>6.87</v>
      </c>
      <c r="F3066" s="483">
        <v>24.64</v>
      </c>
    </row>
    <row r="3067" spans="1:6" ht="30" customHeight="1">
      <c r="A3067" s="480">
        <v>93102</v>
      </c>
      <c r="B3067" s="481" t="s">
        <v>13328</v>
      </c>
      <c r="C3067" s="482" t="s">
        <v>709</v>
      </c>
      <c r="D3067" s="483">
        <v>26.51</v>
      </c>
      <c r="E3067" s="483">
        <v>7.25</v>
      </c>
      <c r="F3067" s="483">
        <v>33.76</v>
      </c>
    </row>
    <row r="3068" spans="1:6" ht="30" customHeight="1">
      <c r="A3068" s="480">
        <v>93103</v>
      </c>
      <c r="B3068" s="481" t="s">
        <v>13329</v>
      </c>
      <c r="C3068" s="482" t="s">
        <v>709</v>
      </c>
      <c r="D3068" s="483">
        <v>5.72</v>
      </c>
      <c r="E3068" s="483">
        <v>3.04</v>
      </c>
      <c r="F3068" s="483">
        <v>8.76</v>
      </c>
    </row>
    <row r="3069" spans="1:6" ht="30" customHeight="1">
      <c r="A3069" s="475">
        <v>93106</v>
      </c>
      <c r="B3069" s="479" t="s">
        <v>13330</v>
      </c>
      <c r="C3069" s="477" t="s">
        <v>709</v>
      </c>
      <c r="D3069" s="478">
        <v>513.95000000000005</v>
      </c>
      <c r="E3069" s="478">
        <v>3.02</v>
      </c>
      <c r="F3069" s="478">
        <v>516.97</v>
      </c>
    </row>
    <row r="3070" spans="1:6" ht="30" customHeight="1">
      <c r="A3070" s="480">
        <v>93107</v>
      </c>
      <c r="B3070" s="481" t="s">
        <v>13331</v>
      </c>
      <c r="C3070" s="482" t="s">
        <v>709</v>
      </c>
      <c r="D3070" s="483">
        <v>11.71</v>
      </c>
      <c r="E3070" s="483">
        <v>4.5599999999999996</v>
      </c>
      <c r="F3070" s="483">
        <v>16.27</v>
      </c>
    </row>
    <row r="3071" spans="1:6" ht="30" customHeight="1">
      <c r="A3071" s="480">
        <v>93108</v>
      </c>
      <c r="B3071" s="481" t="s">
        <v>13332</v>
      </c>
      <c r="C3071" s="482" t="s">
        <v>709</v>
      </c>
      <c r="D3071" s="483">
        <v>10.66</v>
      </c>
      <c r="E3071" s="483">
        <v>4.57</v>
      </c>
      <c r="F3071" s="483">
        <v>15.23</v>
      </c>
    </row>
    <row r="3072" spans="1:6" ht="30" customHeight="1">
      <c r="A3072" s="480">
        <v>93109</v>
      </c>
      <c r="B3072" s="481" t="s">
        <v>13333</v>
      </c>
      <c r="C3072" s="482" t="s">
        <v>709</v>
      </c>
      <c r="D3072" s="483">
        <v>597.23</v>
      </c>
      <c r="E3072" s="483">
        <v>4.54</v>
      </c>
      <c r="F3072" s="483">
        <v>601.77</v>
      </c>
    </row>
    <row r="3073" spans="1:6" ht="30" customHeight="1">
      <c r="A3073" s="480">
        <v>93113</v>
      </c>
      <c r="B3073" s="481" t="s">
        <v>13334</v>
      </c>
      <c r="C3073" s="482" t="s">
        <v>709</v>
      </c>
      <c r="D3073" s="483">
        <v>17.77</v>
      </c>
      <c r="E3073" s="483">
        <v>5.9</v>
      </c>
      <c r="F3073" s="483">
        <v>23.67</v>
      </c>
    </row>
    <row r="3074" spans="1:6" ht="45" customHeight="1">
      <c r="A3074" s="475">
        <v>93116</v>
      </c>
      <c r="B3074" s="479" t="s">
        <v>13335</v>
      </c>
      <c r="C3074" s="477" t="s">
        <v>709</v>
      </c>
      <c r="D3074" s="478">
        <v>656.78</v>
      </c>
      <c r="E3074" s="478">
        <v>5.89</v>
      </c>
      <c r="F3074" s="478">
        <v>662.67</v>
      </c>
    </row>
    <row r="3075" spans="1:6" ht="45" customHeight="1">
      <c r="A3075" s="480">
        <v>93119</v>
      </c>
      <c r="B3075" s="481" t="s">
        <v>13336</v>
      </c>
      <c r="C3075" s="482" t="s">
        <v>709</v>
      </c>
      <c r="D3075" s="483">
        <v>16.29</v>
      </c>
      <c r="E3075" s="483">
        <v>3.05</v>
      </c>
      <c r="F3075" s="483">
        <v>19.34</v>
      </c>
    </row>
    <row r="3076" spans="1:6" ht="45" customHeight="1">
      <c r="A3076" s="480">
        <v>93122</v>
      </c>
      <c r="B3076" s="481" t="s">
        <v>13337</v>
      </c>
      <c r="C3076" s="482" t="s">
        <v>709</v>
      </c>
      <c r="D3076" s="483">
        <v>25.07</v>
      </c>
      <c r="E3076" s="483">
        <v>3.63</v>
      </c>
      <c r="F3076" s="483">
        <v>28.7</v>
      </c>
    </row>
    <row r="3077" spans="1:6" ht="30" customHeight="1">
      <c r="A3077" s="480">
        <v>93123</v>
      </c>
      <c r="B3077" s="481" t="s">
        <v>13338</v>
      </c>
      <c r="C3077" s="482" t="s">
        <v>709</v>
      </c>
      <c r="D3077" s="483">
        <v>60.42</v>
      </c>
      <c r="E3077" s="483">
        <v>4.2699999999999996</v>
      </c>
      <c r="F3077" s="483">
        <v>64.69</v>
      </c>
    </row>
    <row r="3078" spans="1:6" ht="45" customHeight="1">
      <c r="A3078" s="480">
        <v>93124</v>
      </c>
      <c r="B3078" s="481" t="s">
        <v>13339</v>
      </c>
      <c r="C3078" s="482" t="s">
        <v>709</v>
      </c>
      <c r="D3078" s="483">
        <v>97.45</v>
      </c>
      <c r="E3078" s="483">
        <v>4.9400000000000004</v>
      </c>
      <c r="F3078" s="483">
        <v>102.39</v>
      </c>
    </row>
    <row r="3079" spans="1:6" ht="30" customHeight="1">
      <c r="A3079" s="480">
        <v>93125</v>
      </c>
      <c r="B3079" s="481" t="s">
        <v>13340</v>
      </c>
      <c r="C3079" s="482" t="s">
        <v>709</v>
      </c>
      <c r="D3079" s="483">
        <v>143.35</v>
      </c>
      <c r="E3079" s="483">
        <v>6.05</v>
      </c>
      <c r="F3079" s="483">
        <v>149.4</v>
      </c>
    </row>
    <row r="3080" spans="1:6" ht="30" customHeight="1">
      <c r="A3080" s="480">
        <v>93126</v>
      </c>
      <c r="B3080" s="481" t="s">
        <v>13341</v>
      </c>
      <c r="C3080" s="482" t="s">
        <v>709</v>
      </c>
      <c r="D3080" s="483">
        <v>326.27999999999997</v>
      </c>
      <c r="E3080" s="483">
        <v>7.18</v>
      </c>
      <c r="F3080" s="483">
        <v>333.46</v>
      </c>
    </row>
    <row r="3081" spans="1:6" ht="30" customHeight="1">
      <c r="A3081" s="480">
        <v>93133</v>
      </c>
      <c r="B3081" s="481" t="s">
        <v>13342</v>
      </c>
      <c r="C3081" s="482" t="s">
        <v>709</v>
      </c>
      <c r="D3081" s="483">
        <v>15.28</v>
      </c>
      <c r="E3081" s="483">
        <v>5.91</v>
      </c>
      <c r="F3081" s="483">
        <v>21.19</v>
      </c>
    </row>
    <row r="3082" spans="1:6" ht="45" customHeight="1">
      <c r="A3082" s="480"/>
      <c r="B3082" s="481" t="s">
        <v>12406</v>
      </c>
      <c r="C3082" s="482"/>
      <c r="D3082" s="483"/>
      <c r="E3082" s="483"/>
      <c r="F3082" s="483"/>
    </row>
    <row r="3083" spans="1:6" ht="30" customHeight="1">
      <c r="A3083" s="475"/>
      <c r="B3083" s="476" t="s">
        <v>12407</v>
      </c>
      <c r="C3083" s="477"/>
      <c r="D3083" s="478"/>
      <c r="E3083" s="478"/>
      <c r="F3083" s="478"/>
    </row>
    <row r="3084" spans="1:6" ht="30" customHeight="1">
      <c r="A3084" s="475"/>
      <c r="B3084" s="479" t="s">
        <v>1817</v>
      </c>
      <c r="C3084" s="477"/>
      <c r="D3084" s="478"/>
      <c r="E3084" s="478"/>
      <c r="F3084" s="478"/>
    </row>
    <row r="3085" spans="1:6" ht="30" customHeight="1">
      <c r="A3085" s="475">
        <v>90459</v>
      </c>
      <c r="B3085" s="479" t="s">
        <v>1818</v>
      </c>
      <c r="C3085" s="477" t="s">
        <v>709</v>
      </c>
      <c r="D3085" s="478">
        <v>9.18</v>
      </c>
      <c r="E3085" s="478">
        <v>27.37</v>
      </c>
      <c r="F3085" s="478">
        <v>36.549999999999997</v>
      </c>
    </row>
    <row r="3086" spans="1:6">
      <c r="A3086" s="480"/>
      <c r="B3086" s="481" t="s">
        <v>12408</v>
      </c>
      <c r="C3086" s="482"/>
      <c r="D3086" s="483"/>
      <c r="E3086" s="483"/>
      <c r="F3086" s="483"/>
    </row>
    <row r="3087" spans="1:6" ht="15" customHeight="1">
      <c r="A3087" s="475"/>
      <c r="B3087" s="479" t="s">
        <v>1819</v>
      </c>
      <c r="C3087" s="477"/>
      <c r="D3087" s="478"/>
      <c r="E3087" s="478"/>
      <c r="F3087" s="478"/>
    </row>
    <row r="3088" spans="1:6" ht="15" customHeight="1">
      <c r="A3088" s="480"/>
      <c r="B3088" s="481" t="s">
        <v>1820</v>
      </c>
      <c r="C3088" s="482"/>
      <c r="D3088" s="483"/>
      <c r="E3088" s="483"/>
      <c r="F3088" s="483"/>
    </row>
    <row r="3089" spans="1:6" ht="15" customHeight="1">
      <c r="A3089" s="475">
        <v>101915</v>
      </c>
      <c r="B3089" s="479" t="s">
        <v>5716</v>
      </c>
      <c r="C3089" s="477" t="s">
        <v>709</v>
      </c>
      <c r="D3089" s="478">
        <v>320.73</v>
      </c>
      <c r="E3089" s="478">
        <v>4.51</v>
      </c>
      <c r="F3089" s="478">
        <v>325.24</v>
      </c>
    </row>
    <row r="3090" spans="1:6" ht="15" customHeight="1">
      <c r="A3090" s="475"/>
      <c r="B3090" s="479" t="s">
        <v>1821</v>
      </c>
      <c r="C3090" s="477"/>
      <c r="D3090" s="478"/>
      <c r="E3090" s="478"/>
      <c r="F3090" s="478"/>
    </row>
    <row r="3091" spans="1:6" ht="15" customHeight="1">
      <c r="A3091" s="475">
        <v>101912</v>
      </c>
      <c r="B3091" s="476" t="s">
        <v>5718</v>
      </c>
      <c r="C3091" s="477" t="s">
        <v>709</v>
      </c>
      <c r="D3091" s="478">
        <v>1986.55</v>
      </c>
      <c r="E3091" s="478">
        <v>104.69</v>
      </c>
      <c r="F3091" s="478">
        <v>2091.2399999999998</v>
      </c>
    </row>
    <row r="3092" spans="1:6" ht="30" customHeight="1">
      <c r="A3092" s="475">
        <v>96765</v>
      </c>
      <c r="B3092" s="479" t="s">
        <v>5717</v>
      </c>
      <c r="C3092" s="477" t="s">
        <v>709</v>
      </c>
      <c r="D3092" s="478">
        <v>1649.48</v>
      </c>
      <c r="E3092" s="478">
        <v>97.1</v>
      </c>
      <c r="F3092" s="478">
        <v>1746.58</v>
      </c>
    </row>
    <row r="3093" spans="1:6">
      <c r="A3093" s="475"/>
      <c r="B3093" s="479" t="s">
        <v>1822</v>
      </c>
      <c r="C3093" s="477"/>
      <c r="D3093" s="478"/>
      <c r="E3093" s="478"/>
      <c r="F3093" s="478"/>
    </row>
    <row r="3094" spans="1:6" ht="30">
      <c r="A3094" s="480">
        <v>101916</v>
      </c>
      <c r="B3094" s="481" t="s">
        <v>5719</v>
      </c>
      <c r="C3094" s="482" t="s">
        <v>709</v>
      </c>
      <c r="D3094" s="483">
        <v>2829.55</v>
      </c>
      <c r="E3094" s="483">
        <v>141.93</v>
      </c>
      <c r="F3094" s="483">
        <v>2971.48</v>
      </c>
    </row>
    <row r="3095" spans="1:6" ht="30" customHeight="1">
      <c r="A3095" s="480"/>
      <c r="B3095" s="481" t="s">
        <v>1823</v>
      </c>
      <c r="C3095" s="482"/>
      <c r="D3095" s="483"/>
      <c r="E3095" s="483"/>
      <c r="F3095" s="483"/>
    </row>
    <row r="3096" spans="1:6" ht="30" customHeight="1">
      <c r="A3096" s="475">
        <v>101913</v>
      </c>
      <c r="B3096" s="479" t="s">
        <v>5720</v>
      </c>
      <c r="C3096" s="477" t="s">
        <v>709</v>
      </c>
      <c r="D3096" s="478">
        <v>488.67</v>
      </c>
      <c r="E3096" s="478">
        <v>74.11</v>
      </c>
      <c r="F3096" s="478">
        <v>562.78</v>
      </c>
    </row>
    <row r="3097" spans="1:6" ht="30" customHeight="1">
      <c r="A3097" s="480">
        <v>101914</v>
      </c>
      <c r="B3097" s="481" t="s">
        <v>5721</v>
      </c>
      <c r="C3097" s="482" t="s">
        <v>709</v>
      </c>
      <c r="D3097" s="483">
        <v>490.21</v>
      </c>
      <c r="E3097" s="483">
        <v>43.5</v>
      </c>
      <c r="F3097" s="483">
        <v>533.71</v>
      </c>
    </row>
    <row r="3098" spans="1:6" ht="30" customHeight="1">
      <c r="A3098" s="480"/>
      <c r="B3098" s="481" t="s">
        <v>1824</v>
      </c>
      <c r="C3098" s="482"/>
      <c r="D3098" s="483"/>
      <c r="E3098" s="483"/>
      <c r="F3098" s="483"/>
    </row>
    <row r="3099" spans="1:6" ht="30" customHeight="1">
      <c r="A3099" s="480">
        <v>103019</v>
      </c>
      <c r="B3099" s="481" t="s">
        <v>12409</v>
      </c>
      <c r="C3099" s="482" t="s">
        <v>709</v>
      </c>
      <c r="D3099" s="483">
        <v>294.02</v>
      </c>
      <c r="E3099" s="483">
        <v>14.52</v>
      </c>
      <c r="F3099" s="483">
        <v>308.54000000000002</v>
      </c>
    </row>
    <row r="3100" spans="1:6" ht="15" customHeight="1">
      <c r="A3100" s="480"/>
      <c r="B3100" s="481" t="s">
        <v>12410</v>
      </c>
      <c r="C3100" s="482"/>
      <c r="D3100" s="483"/>
      <c r="E3100" s="483"/>
      <c r="F3100" s="483"/>
    </row>
    <row r="3101" spans="1:6" ht="30" customHeight="1">
      <c r="A3101" s="475">
        <v>97498</v>
      </c>
      <c r="B3101" s="479" t="s">
        <v>5729</v>
      </c>
      <c r="C3101" s="477" t="s">
        <v>727</v>
      </c>
      <c r="D3101" s="478">
        <v>49.27</v>
      </c>
      <c r="E3101" s="478">
        <v>5.2</v>
      </c>
      <c r="F3101" s="478">
        <v>54.47</v>
      </c>
    </row>
    <row r="3102" spans="1:6" ht="15" customHeight="1">
      <c r="A3102" s="480">
        <v>92364</v>
      </c>
      <c r="B3102" s="481" t="s">
        <v>5730</v>
      </c>
      <c r="C3102" s="482" t="s">
        <v>727</v>
      </c>
      <c r="D3102" s="483">
        <v>61.8</v>
      </c>
      <c r="E3102" s="483">
        <v>5.67</v>
      </c>
      <c r="F3102" s="483">
        <v>67.47</v>
      </c>
    </row>
    <row r="3103" spans="1:6" ht="15" customHeight="1">
      <c r="A3103" s="480">
        <v>95697</v>
      </c>
      <c r="B3103" s="481" t="s">
        <v>5722</v>
      </c>
      <c r="C3103" s="482" t="s">
        <v>727</v>
      </c>
      <c r="D3103" s="483">
        <v>78.760000000000005</v>
      </c>
      <c r="E3103" s="483">
        <v>4.0599999999999996</v>
      </c>
      <c r="F3103" s="483">
        <v>82.82</v>
      </c>
    </row>
    <row r="3104" spans="1:6" ht="30" customHeight="1">
      <c r="A3104" s="480">
        <v>92365</v>
      </c>
      <c r="B3104" s="481" t="s">
        <v>5731</v>
      </c>
      <c r="C3104" s="482" t="s">
        <v>727</v>
      </c>
      <c r="D3104" s="483">
        <v>71.61</v>
      </c>
      <c r="E3104" s="483">
        <v>6.19</v>
      </c>
      <c r="F3104" s="483">
        <v>77.8</v>
      </c>
    </row>
    <row r="3105" spans="1:6" ht="15" customHeight="1">
      <c r="A3105" s="480">
        <v>92366</v>
      </c>
      <c r="B3105" s="481" t="s">
        <v>5732</v>
      </c>
      <c r="C3105" s="482" t="s">
        <v>727</v>
      </c>
      <c r="D3105" s="483">
        <v>102.48</v>
      </c>
      <c r="E3105" s="483">
        <v>6.86</v>
      </c>
      <c r="F3105" s="483">
        <v>109.34</v>
      </c>
    </row>
    <row r="3106" spans="1:6" ht="15" customHeight="1">
      <c r="A3106" s="480">
        <v>92367</v>
      </c>
      <c r="B3106" s="481" t="s">
        <v>5733</v>
      </c>
      <c r="C3106" s="482" t="s">
        <v>727</v>
      </c>
      <c r="D3106" s="483">
        <v>126.93</v>
      </c>
      <c r="E3106" s="483">
        <v>7.82</v>
      </c>
      <c r="F3106" s="483">
        <v>134.75</v>
      </c>
    </row>
    <row r="3107" spans="1:6" ht="30" customHeight="1">
      <c r="A3107" s="480">
        <v>92368</v>
      </c>
      <c r="B3107" s="481" t="s">
        <v>5734</v>
      </c>
      <c r="C3107" s="482" t="s">
        <v>727</v>
      </c>
      <c r="D3107" s="483">
        <v>170.16</v>
      </c>
      <c r="E3107" s="483">
        <v>8.81</v>
      </c>
      <c r="F3107" s="483">
        <v>178.97</v>
      </c>
    </row>
    <row r="3108" spans="1:6" ht="15" customHeight="1">
      <c r="A3108" s="480">
        <v>92369</v>
      </c>
      <c r="B3108" s="481" t="s">
        <v>5743</v>
      </c>
      <c r="C3108" s="482" t="s">
        <v>709</v>
      </c>
      <c r="D3108" s="483">
        <v>16.61</v>
      </c>
      <c r="E3108" s="483">
        <v>15.68</v>
      </c>
      <c r="F3108" s="483">
        <v>32.29</v>
      </c>
    </row>
    <row r="3109" spans="1:6" ht="30" customHeight="1">
      <c r="A3109" s="480">
        <v>92370</v>
      </c>
      <c r="B3109" s="481" t="s">
        <v>5744</v>
      </c>
      <c r="C3109" s="482" t="s">
        <v>709</v>
      </c>
      <c r="D3109" s="483">
        <v>18.27</v>
      </c>
      <c r="E3109" s="483">
        <v>15.68</v>
      </c>
      <c r="F3109" s="483">
        <v>33.950000000000003</v>
      </c>
    </row>
    <row r="3110" spans="1:6" ht="30" customHeight="1">
      <c r="A3110" s="480">
        <v>92371</v>
      </c>
      <c r="B3110" s="481" t="s">
        <v>5745</v>
      </c>
      <c r="C3110" s="482" t="s">
        <v>709</v>
      </c>
      <c r="D3110" s="483">
        <v>22.15</v>
      </c>
      <c r="E3110" s="483">
        <v>17.04</v>
      </c>
      <c r="F3110" s="483">
        <v>39.19</v>
      </c>
    </row>
    <row r="3111" spans="1:6" ht="30" customHeight="1">
      <c r="A3111" s="480">
        <v>92372</v>
      </c>
      <c r="B3111" s="481" t="s">
        <v>5746</v>
      </c>
      <c r="C3111" s="482" t="s">
        <v>709</v>
      </c>
      <c r="D3111" s="483">
        <v>23.69</v>
      </c>
      <c r="E3111" s="483">
        <v>17.04</v>
      </c>
      <c r="F3111" s="483">
        <v>40.729999999999997</v>
      </c>
    </row>
    <row r="3112" spans="1:6" ht="30" customHeight="1">
      <c r="A3112" s="475">
        <v>92373</v>
      </c>
      <c r="B3112" s="479" t="s">
        <v>5747</v>
      </c>
      <c r="C3112" s="477" t="s">
        <v>709</v>
      </c>
      <c r="D3112" s="478">
        <v>27.81</v>
      </c>
      <c r="E3112" s="478">
        <v>18.62</v>
      </c>
      <c r="F3112" s="478">
        <v>46.43</v>
      </c>
    </row>
    <row r="3113" spans="1:6" ht="30" customHeight="1">
      <c r="A3113" s="475">
        <v>92374</v>
      </c>
      <c r="B3113" s="479" t="s">
        <v>5748</v>
      </c>
      <c r="C3113" s="477" t="s">
        <v>709</v>
      </c>
      <c r="D3113" s="478">
        <v>28.11</v>
      </c>
      <c r="E3113" s="478">
        <v>18.62</v>
      </c>
      <c r="F3113" s="478">
        <v>46.73</v>
      </c>
    </row>
    <row r="3114" spans="1:6" ht="30" customHeight="1">
      <c r="A3114" s="475">
        <v>92375</v>
      </c>
      <c r="B3114" s="479" t="s">
        <v>5749</v>
      </c>
      <c r="C3114" s="477" t="s">
        <v>709</v>
      </c>
      <c r="D3114" s="478">
        <v>39.96</v>
      </c>
      <c r="E3114" s="478">
        <v>20.59</v>
      </c>
      <c r="F3114" s="478">
        <v>60.55</v>
      </c>
    </row>
    <row r="3115" spans="1:6" ht="30" customHeight="1">
      <c r="A3115" s="475">
        <v>92376</v>
      </c>
      <c r="B3115" s="476" t="s">
        <v>5750</v>
      </c>
      <c r="C3115" s="477" t="s">
        <v>709</v>
      </c>
      <c r="D3115" s="478">
        <v>39.93</v>
      </c>
      <c r="E3115" s="478">
        <v>20.59</v>
      </c>
      <c r="F3115" s="478">
        <v>60.52</v>
      </c>
    </row>
    <row r="3116" spans="1:6" ht="30" customHeight="1">
      <c r="A3116" s="475">
        <v>92377</v>
      </c>
      <c r="B3116" s="479" t="s">
        <v>5751</v>
      </c>
      <c r="C3116" s="477" t="s">
        <v>709</v>
      </c>
      <c r="D3116" s="478">
        <v>57.95</v>
      </c>
      <c r="E3116" s="478">
        <v>23.53</v>
      </c>
      <c r="F3116" s="478">
        <v>81.48</v>
      </c>
    </row>
    <row r="3117" spans="1:6" ht="30" customHeight="1">
      <c r="A3117" s="475">
        <v>92378</v>
      </c>
      <c r="B3117" s="479" t="s">
        <v>5752</v>
      </c>
      <c r="C3117" s="477" t="s">
        <v>709</v>
      </c>
      <c r="D3117" s="478">
        <v>67.19</v>
      </c>
      <c r="E3117" s="478">
        <v>23.52</v>
      </c>
      <c r="F3117" s="478">
        <v>90.71</v>
      </c>
    </row>
    <row r="3118" spans="1:6" ht="30" customHeight="1">
      <c r="A3118" s="475">
        <v>92379</v>
      </c>
      <c r="B3118" s="479" t="s">
        <v>5753</v>
      </c>
      <c r="C3118" s="477" t="s">
        <v>709</v>
      </c>
      <c r="D3118" s="478">
        <v>89.44</v>
      </c>
      <c r="E3118" s="478">
        <v>26.47</v>
      </c>
      <c r="F3118" s="478">
        <v>115.91</v>
      </c>
    </row>
    <row r="3119" spans="1:6" ht="30" customHeight="1">
      <c r="A3119" s="475">
        <v>101933</v>
      </c>
      <c r="B3119" s="479" t="s">
        <v>5741</v>
      </c>
      <c r="C3119" s="477" t="s">
        <v>709</v>
      </c>
      <c r="D3119" s="478">
        <v>139.15</v>
      </c>
      <c r="E3119" s="478">
        <v>30.52</v>
      </c>
      <c r="F3119" s="478">
        <v>169.67</v>
      </c>
    </row>
    <row r="3120" spans="1:6" ht="30" customHeight="1">
      <c r="A3120" s="475">
        <v>92380</v>
      </c>
      <c r="B3120" s="479" t="s">
        <v>5754</v>
      </c>
      <c r="C3120" s="477" t="s">
        <v>709</v>
      </c>
      <c r="D3120" s="478">
        <v>97.65</v>
      </c>
      <c r="E3120" s="478">
        <v>26.47</v>
      </c>
      <c r="F3120" s="478">
        <v>124.12</v>
      </c>
    </row>
    <row r="3121" spans="1:6" ht="30" customHeight="1">
      <c r="A3121" s="480">
        <v>101929</v>
      </c>
      <c r="B3121" s="481" t="s">
        <v>5737</v>
      </c>
      <c r="C3121" s="482" t="s">
        <v>709</v>
      </c>
      <c r="D3121" s="483">
        <v>149.5</v>
      </c>
      <c r="E3121" s="483">
        <v>30.52</v>
      </c>
      <c r="F3121" s="483">
        <v>180.02</v>
      </c>
    </row>
    <row r="3122" spans="1:6" ht="30" customHeight="1">
      <c r="A3122" s="480">
        <v>92381</v>
      </c>
      <c r="B3122" s="481" t="s">
        <v>5755</v>
      </c>
      <c r="C3122" s="482" t="s">
        <v>709</v>
      </c>
      <c r="D3122" s="483">
        <v>25.41</v>
      </c>
      <c r="E3122" s="483">
        <v>23.5</v>
      </c>
      <c r="F3122" s="483">
        <v>48.91</v>
      </c>
    </row>
    <row r="3123" spans="1:6" ht="45" customHeight="1">
      <c r="A3123" s="480">
        <v>92382</v>
      </c>
      <c r="B3123" s="481" t="s">
        <v>5756</v>
      </c>
      <c r="C3123" s="482" t="s">
        <v>709</v>
      </c>
      <c r="D3123" s="483">
        <v>23.19</v>
      </c>
      <c r="E3123" s="483">
        <v>23.52</v>
      </c>
      <c r="F3123" s="483">
        <v>46.71</v>
      </c>
    </row>
    <row r="3124" spans="1:6" ht="30" customHeight="1">
      <c r="A3124" s="475">
        <v>92383</v>
      </c>
      <c r="B3124" s="479" t="s">
        <v>5757</v>
      </c>
      <c r="C3124" s="477" t="s">
        <v>709</v>
      </c>
      <c r="D3124" s="478">
        <v>36.39</v>
      </c>
      <c r="E3124" s="478">
        <v>25.55</v>
      </c>
      <c r="F3124" s="478">
        <v>61.94</v>
      </c>
    </row>
    <row r="3125" spans="1:6" ht="45" customHeight="1">
      <c r="A3125" s="480">
        <v>92384</v>
      </c>
      <c r="B3125" s="481" t="s">
        <v>5758</v>
      </c>
      <c r="C3125" s="482" t="s">
        <v>709</v>
      </c>
      <c r="D3125" s="483">
        <v>32</v>
      </c>
      <c r="E3125" s="483">
        <v>25.56</v>
      </c>
      <c r="F3125" s="483">
        <v>57.56</v>
      </c>
    </row>
    <row r="3126" spans="1:6" ht="45" customHeight="1">
      <c r="A3126" s="480">
        <v>92385</v>
      </c>
      <c r="B3126" s="481" t="s">
        <v>5759</v>
      </c>
      <c r="C3126" s="482" t="s">
        <v>709</v>
      </c>
      <c r="D3126" s="483">
        <v>43.2</v>
      </c>
      <c r="E3126" s="483">
        <v>27.92</v>
      </c>
      <c r="F3126" s="483">
        <v>71.12</v>
      </c>
    </row>
    <row r="3127" spans="1:6" ht="30" customHeight="1">
      <c r="A3127" s="480">
        <v>92386</v>
      </c>
      <c r="B3127" s="481" t="s">
        <v>5760</v>
      </c>
      <c r="C3127" s="482" t="s">
        <v>709</v>
      </c>
      <c r="D3127" s="483">
        <v>40.18</v>
      </c>
      <c r="E3127" s="483">
        <v>27.92</v>
      </c>
      <c r="F3127" s="483">
        <v>68.099999999999994</v>
      </c>
    </row>
    <row r="3128" spans="1:6" ht="45" customHeight="1">
      <c r="A3128" s="480">
        <v>92387</v>
      </c>
      <c r="B3128" s="481" t="s">
        <v>5761</v>
      </c>
      <c r="C3128" s="482" t="s">
        <v>709</v>
      </c>
      <c r="D3128" s="483">
        <v>59.13</v>
      </c>
      <c r="E3128" s="483">
        <v>30.87</v>
      </c>
      <c r="F3128" s="483">
        <v>90</v>
      </c>
    </row>
    <row r="3129" spans="1:6" ht="45" customHeight="1">
      <c r="A3129" s="480">
        <v>92388</v>
      </c>
      <c r="B3129" s="481" t="s">
        <v>5762</v>
      </c>
      <c r="C3129" s="482" t="s">
        <v>709</v>
      </c>
      <c r="D3129" s="483">
        <v>57.08</v>
      </c>
      <c r="E3129" s="483">
        <v>30.87</v>
      </c>
      <c r="F3129" s="483">
        <v>87.95</v>
      </c>
    </row>
    <row r="3130" spans="1:6" ht="30" customHeight="1">
      <c r="A3130" s="480">
        <v>92389</v>
      </c>
      <c r="B3130" s="481" t="s">
        <v>5763</v>
      </c>
      <c r="C3130" s="482" t="s">
        <v>709</v>
      </c>
      <c r="D3130" s="483">
        <v>104.67</v>
      </c>
      <c r="E3130" s="483">
        <v>35.29</v>
      </c>
      <c r="F3130" s="483">
        <v>139.96</v>
      </c>
    </row>
    <row r="3131" spans="1:6" ht="30" customHeight="1">
      <c r="A3131" s="480">
        <v>92390</v>
      </c>
      <c r="B3131" s="481" t="s">
        <v>5764</v>
      </c>
      <c r="C3131" s="482" t="s">
        <v>709</v>
      </c>
      <c r="D3131" s="483">
        <v>95.65</v>
      </c>
      <c r="E3131" s="483">
        <v>35.29</v>
      </c>
      <c r="F3131" s="483">
        <v>130.94</v>
      </c>
    </row>
    <row r="3132" spans="1:6" ht="45" customHeight="1">
      <c r="A3132" s="480">
        <v>92635</v>
      </c>
      <c r="B3132" s="481" t="s">
        <v>5765</v>
      </c>
      <c r="C3132" s="482" t="s">
        <v>709</v>
      </c>
      <c r="D3132" s="483">
        <v>148.26</v>
      </c>
      <c r="E3132" s="483">
        <v>39.71</v>
      </c>
      <c r="F3132" s="483">
        <v>187.97</v>
      </c>
    </row>
    <row r="3133" spans="1:6" ht="30" customHeight="1">
      <c r="A3133" s="480">
        <v>92636</v>
      </c>
      <c r="B3133" s="481" t="s">
        <v>5766</v>
      </c>
      <c r="C3133" s="482" t="s">
        <v>709</v>
      </c>
      <c r="D3133" s="483">
        <v>130.87</v>
      </c>
      <c r="E3133" s="483">
        <v>39.71</v>
      </c>
      <c r="F3133" s="483">
        <v>170.58</v>
      </c>
    </row>
    <row r="3134" spans="1:6" ht="45" customHeight="1">
      <c r="A3134" s="480">
        <v>101934</v>
      </c>
      <c r="B3134" s="481" t="s">
        <v>5742</v>
      </c>
      <c r="C3134" s="482" t="s">
        <v>709</v>
      </c>
      <c r="D3134" s="483">
        <v>237.08</v>
      </c>
      <c r="E3134" s="483">
        <v>45.79</v>
      </c>
      <c r="F3134" s="483">
        <v>282.87</v>
      </c>
    </row>
    <row r="3135" spans="1:6" ht="45" customHeight="1">
      <c r="A3135" s="480">
        <v>92637</v>
      </c>
      <c r="B3135" s="481" t="s">
        <v>5767</v>
      </c>
      <c r="C3135" s="482" t="s">
        <v>709</v>
      </c>
      <c r="D3135" s="483">
        <v>31.76</v>
      </c>
      <c r="E3135" s="483">
        <v>31.35</v>
      </c>
      <c r="F3135" s="483">
        <v>63.11</v>
      </c>
    </row>
    <row r="3136" spans="1:6" ht="30" customHeight="1">
      <c r="A3136" s="480">
        <v>92638</v>
      </c>
      <c r="B3136" s="481" t="s">
        <v>5768</v>
      </c>
      <c r="C3136" s="482" t="s">
        <v>709</v>
      </c>
      <c r="D3136" s="483">
        <v>43.21</v>
      </c>
      <c r="E3136" s="483">
        <v>34.090000000000003</v>
      </c>
      <c r="F3136" s="483">
        <v>77.3</v>
      </c>
    </row>
    <row r="3137" spans="1:6" ht="30" customHeight="1">
      <c r="A3137" s="480">
        <v>92639</v>
      </c>
      <c r="B3137" s="481" t="s">
        <v>5769</v>
      </c>
      <c r="C3137" s="482" t="s">
        <v>709</v>
      </c>
      <c r="D3137" s="483">
        <v>52.42</v>
      </c>
      <c r="E3137" s="483">
        <v>37.24</v>
      </c>
      <c r="F3137" s="483">
        <v>89.66</v>
      </c>
    </row>
    <row r="3138" spans="1:6" ht="45" customHeight="1">
      <c r="A3138" s="480">
        <v>92640</v>
      </c>
      <c r="B3138" s="481" t="s">
        <v>5770</v>
      </c>
      <c r="C3138" s="482" t="s">
        <v>709</v>
      </c>
      <c r="D3138" s="483">
        <v>76.06</v>
      </c>
      <c r="E3138" s="483">
        <v>41.16</v>
      </c>
      <c r="F3138" s="483">
        <v>117.22</v>
      </c>
    </row>
    <row r="3139" spans="1:6" ht="30" customHeight="1">
      <c r="A3139" s="480">
        <v>92642</v>
      </c>
      <c r="B3139" s="481" t="s">
        <v>5771</v>
      </c>
      <c r="C3139" s="482" t="s">
        <v>709</v>
      </c>
      <c r="D3139" s="483">
        <v>132.04</v>
      </c>
      <c r="E3139" s="483">
        <v>47.03</v>
      </c>
      <c r="F3139" s="483">
        <v>179.07</v>
      </c>
    </row>
    <row r="3140" spans="1:6" ht="45" customHeight="1">
      <c r="A3140" s="480">
        <v>92644</v>
      </c>
      <c r="B3140" s="481" t="s">
        <v>5772</v>
      </c>
      <c r="C3140" s="482" t="s">
        <v>709</v>
      </c>
      <c r="D3140" s="483">
        <v>172.85</v>
      </c>
      <c r="E3140" s="483">
        <v>52.95</v>
      </c>
      <c r="F3140" s="483">
        <v>225.8</v>
      </c>
    </row>
    <row r="3141" spans="1:6" ht="45" customHeight="1">
      <c r="A3141" s="480">
        <v>101935</v>
      </c>
      <c r="B3141" s="481" t="s">
        <v>5773</v>
      </c>
      <c r="C3141" s="482" t="s">
        <v>709</v>
      </c>
      <c r="D3141" s="483">
        <v>303.99</v>
      </c>
      <c r="E3141" s="483">
        <v>61.05</v>
      </c>
      <c r="F3141" s="483">
        <v>365.04</v>
      </c>
    </row>
    <row r="3142" spans="1:6" ht="30" customHeight="1">
      <c r="A3142" s="480">
        <v>92892</v>
      </c>
      <c r="B3142" s="481" t="s">
        <v>5774</v>
      </c>
      <c r="C3142" s="482" t="s">
        <v>709</v>
      </c>
      <c r="D3142" s="483">
        <v>36.1</v>
      </c>
      <c r="E3142" s="483">
        <v>15.67</v>
      </c>
      <c r="F3142" s="483">
        <v>51.77</v>
      </c>
    </row>
    <row r="3143" spans="1:6" ht="15" customHeight="1">
      <c r="A3143" s="480">
        <v>92893</v>
      </c>
      <c r="B3143" s="481" t="s">
        <v>5775</v>
      </c>
      <c r="C3143" s="482" t="s">
        <v>709</v>
      </c>
      <c r="D3143" s="483">
        <v>56.83</v>
      </c>
      <c r="E3143" s="483">
        <v>17.03</v>
      </c>
      <c r="F3143" s="483">
        <v>73.86</v>
      </c>
    </row>
    <row r="3144" spans="1:6" ht="30" customHeight="1">
      <c r="A3144" s="480">
        <v>92894</v>
      </c>
      <c r="B3144" s="481" t="s">
        <v>5776</v>
      </c>
      <c r="C3144" s="482" t="s">
        <v>709</v>
      </c>
      <c r="D3144" s="483">
        <v>69.7</v>
      </c>
      <c r="E3144" s="483">
        <v>18.61</v>
      </c>
      <c r="F3144" s="483">
        <v>88.31</v>
      </c>
    </row>
    <row r="3145" spans="1:6" ht="15" customHeight="1">
      <c r="A3145" s="480">
        <v>92895</v>
      </c>
      <c r="B3145" s="481" t="s">
        <v>5777</v>
      </c>
      <c r="C3145" s="482" t="s">
        <v>709</v>
      </c>
      <c r="D3145" s="483">
        <v>99.83</v>
      </c>
      <c r="E3145" s="483">
        <v>20.58</v>
      </c>
      <c r="F3145" s="483">
        <v>120.41</v>
      </c>
    </row>
    <row r="3146" spans="1:6" ht="15" customHeight="1">
      <c r="A3146" s="475">
        <v>92896</v>
      </c>
      <c r="B3146" s="479" t="s">
        <v>5778</v>
      </c>
      <c r="C3146" s="477" t="s">
        <v>709</v>
      </c>
      <c r="D3146" s="478">
        <v>160.93</v>
      </c>
      <c r="E3146" s="478">
        <v>23.51</v>
      </c>
      <c r="F3146" s="478">
        <v>184.44</v>
      </c>
    </row>
    <row r="3147" spans="1:6" ht="30" customHeight="1">
      <c r="A3147" s="480">
        <v>92897</v>
      </c>
      <c r="B3147" s="481" t="s">
        <v>5779</v>
      </c>
      <c r="C3147" s="482" t="s">
        <v>709</v>
      </c>
      <c r="D3147" s="483">
        <v>245.21</v>
      </c>
      <c r="E3147" s="483">
        <v>26.46</v>
      </c>
      <c r="F3147" s="483">
        <v>271.67</v>
      </c>
    </row>
    <row r="3148" spans="1:6" ht="45" customHeight="1">
      <c r="A3148" s="480">
        <v>101919</v>
      </c>
      <c r="B3148" s="481" t="s">
        <v>5928</v>
      </c>
      <c r="C3148" s="482" t="s">
        <v>709</v>
      </c>
      <c r="D3148" s="483">
        <v>340.23</v>
      </c>
      <c r="E3148" s="483">
        <v>26.8</v>
      </c>
      <c r="F3148" s="483">
        <v>367.03</v>
      </c>
    </row>
    <row r="3149" spans="1:6" ht="30" customHeight="1">
      <c r="A3149" s="480">
        <v>101928</v>
      </c>
      <c r="B3149" s="481" t="s">
        <v>5736</v>
      </c>
      <c r="C3149" s="482" t="s">
        <v>709</v>
      </c>
      <c r="D3149" s="483">
        <v>341.63</v>
      </c>
      <c r="E3149" s="483">
        <v>30.51</v>
      </c>
      <c r="F3149" s="483">
        <v>372.14</v>
      </c>
    </row>
    <row r="3150" spans="1:6" ht="45" customHeight="1">
      <c r="A3150" s="480">
        <v>92918</v>
      </c>
      <c r="B3150" s="481" t="s">
        <v>5780</v>
      </c>
      <c r="C3150" s="482" t="s">
        <v>709</v>
      </c>
      <c r="D3150" s="483">
        <v>18.13</v>
      </c>
      <c r="E3150" s="483">
        <v>15.68</v>
      </c>
      <c r="F3150" s="483">
        <v>33.81</v>
      </c>
    </row>
    <row r="3151" spans="1:6" ht="45" customHeight="1">
      <c r="A3151" s="480">
        <v>92920</v>
      </c>
      <c r="B3151" s="481" t="s">
        <v>5781</v>
      </c>
      <c r="C3151" s="482" t="s">
        <v>709</v>
      </c>
      <c r="D3151" s="483">
        <v>18.36</v>
      </c>
      <c r="E3151" s="483">
        <v>15.68</v>
      </c>
      <c r="F3151" s="483">
        <v>34.04</v>
      </c>
    </row>
    <row r="3152" spans="1:6" ht="30" customHeight="1">
      <c r="A3152" s="480">
        <v>92925</v>
      </c>
      <c r="B3152" s="481" t="s">
        <v>5782</v>
      </c>
      <c r="C3152" s="482" t="s">
        <v>709</v>
      </c>
      <c r="D3152" s="483">
        <v>24.93</v>
      </c>
      <c r="E3152" s="483">
        <v>17.04</v>
      </c>
      <c r="F3152" s="483">
        <v>41.97</v>
      </c>
    </row>
    <row r="3153" spans="1:6" ht="30" customHeight="1">
      <c r="A3153" s="480">
        <v>92926</v>
      </c>
      <c r="B3153" s="481" t="s">
        <v>5783</v>
      </c>
      <c r="C3153" s="482" t="s">
        <v>709</v>
      </c>
      <c r="D3153" s="483">
        <v>24.92</v>
      </c>
      <c r="E3153" s="483">
        <v>17.04</v>
      </c>
      <c r="F3153" s="483">
        <v>41.96</v>
      </c>
    </row>
    <row r="3154" spans="1:6" ht="30" customHeight="1">
      <c r="A3154" s="480">
        <v>92927</v>
      </c>
      <c r="B3154" s="481" t="s">
        <v>5784</v>
      </c>
      <c r="C3154" s="482" t="s">
        <v>709</v>
      </c>
      <c r="D3154" s="483">
        <v>24.92</v>
      </c>
      <c r="E3154" s="483">
        <v>17.04</v>
      </c>
      <c r="F3154" s="483">
        <v>41.96</v>
      </c>
    </row>
    <row r="3155" spans="1:6" ht="30" customHeight="1">
      <c r="A3155" s="480">
        <v>92928</v>
      </c>
      <c r="B3155" s="481" t="s">
        <v>5785</v>
      </c>
      <c r="C3155" s="482" t="s">
        <v>709</v>
      </c>
      <c r="D3155" s="483">
        <v>29.39</v>
      </c>
      <c r="E3155" s="483">
        <v>18.62</v>
      </c>
      <c r="F3155" s="483">
        <v>48.01</v>
      </c>
    </row>
    <row r="3156" spans="1:6" ht="30" customHeight="1">
      <c r="A3156" s="480">
        <v>92929</v>
      </c>
      <c r="B3156" s="481" t="s">
        <v>5786</v>
      </c>
      <c r="C3156" s="482" t="s">
        <v>709</v>
      </c>
      <c r="D3156" s="483">
        <v>29.39</v>
      </c>
      <c r="E3156" s="483">
        <v>18.62</v>
      </c>
      <c r="F3156" s="483">
        <v>48.01</v>
      </c>
    </row>
    <row r="3157" spans="1:6" ht="30" customHeight="1">
      <c r="A3157" s="480">
        <v>92930</v>
      </c>
      <c r="B3157" s="481" t="s">
        <v>5787</v>
      </c>
      <c r="C3157" s="482" t="s">
        <v>709</v>
      </c>
      <c r="D3157" s="483">
        <v>29.39</v>
      </c>
      <c r="E3157" s="483">
        <v>18.62</v>
      </c>
      <c r="F3157" s="483">
        <v>48.01</v>
      </c>
    </row>
    <row r="3158" spans="1:6" ht="30">
      <c r="A3158" s="480">
        <v>92931</v>
      </c>
      <c r="B3158" s="481" t="s">
        <v>5788</v>
      </c>
      <c r="C3158" s="482" t="s">
        <v>709</v>
      </c>
      <c r="D3158" s="483">
        <v>43.41</v>
      </c>
      <c r="E3158" s="483">
        <v>20.59</v>
      </c>
      <c r="F3158" s="483">
        <v>64</v>
      </c>
    </row>
    <row r="3159" spans="1:6" ht="45" customHeight="1">
      <c r="A3159" s="475">
        <v>92932</v>
      </c>
      <c r="B3159" s="479" t="s">
        <v>5789</v>
      </c>
      <c r="C3159" s="477" t="s">
        <v>709</v>
      </c>
      <c r="D3159" s="478">
        <v>43.41</v>
      </c>
      <c r="E3159" s="478">
        <v>20.59</v>
      </c>
      <c r="F3159" s="478">
        <v>64</v>
      </c>
    </row>
    <row r="3160" spans="1:6" ht="30">
      <c r="A3160" s="480">
        <v>92933</v>
      </c>
      <c r="B3160" s="481" t="s">
        <v>5790</v>
      </c>
      <c r="C3160" s="482" t="s">
        <v>709</v>
      </c>
      <c r="D3160" s="483">
        <v>43.41</v>
      </c>
      <c r="E3160" s="483">
        <v>20.59</v>
      </c>
      <c r="F3160" s="483">
        <v>64</v>
      </c>
    </row>
    <row r="3161" spans="1:6" ht="45">
      <c r="A3161" s="480">
        <v>92934</v>
      </c>
      <c r="B3161" s="481" t="s">
        <v>5791</v>
      </c>
      <c r="C3161" s="482" t="s">
        <v>709</v>
      </c>
      <c r="D3161" s="483">
        <v>71.08</v>
      </c>
      <c r="E3161" s="483">
        <v>23.52</v>
      </c>
      <c r="F3161" s="483">
        <v>94.6</v>
      </c>
    </row>
    <row r="3162" spans="1:6" ht="15" customHeight="1">
      <c r="A3162" s="480">
        <v>92935</v>
      </c>
      <c r="B3162" s="481" t="s">
        <v>5792</v>
      </c>
      <c r="C3162" s="482" t="s">
        <v>709</v>
      </c>
      <c r="D3162" s="483">
        <v>71.08</v>
      </c>
      <c r="E3162" s="483">
        <v>23.52</v>
      </c>
      <c r="F3162" s="483">
        <v>94.6</v>
      </c>
    </row>
    <row r="3163" spans="1:6" ht="15" customHeight="1">
      <c r="A3163" s="480">
        <v>92936</v>
      </c>
      <c r="B3163" s="481" t="s">
        <v>5793</v>
      </c>
      <c r="C3163" s="482" t="s">
        <v>709</v>
      </c>
      <c r="D3163" s="483">
        <v>104.45</v>
      </c>
      <c r="E3163" s="483">
        <v>26.47</v>
      </c>
      <c r="F3163" s="483">
        <v>130.91999999999999</v>
      </c>
    </row>
    <row r="3164" spans="1:6" ht="15" customHeight="1">
      <c r="A3164" s="475">
        <v>92937</v>
      </c>
      <c r="B3164" s="479" t="s">
        <v>5794</v>
      </c>
      <c r="C3164" s="477" t="s">
        <v>709</v>
      </c>
      <c r="D3164" s="478">
        <v>104.45</v>
      </c>
      <c r="E3164" s="478">
        <v>26.47</v>
      </c>
      <c r="F3164" s="478">
        <v>130.91999999999999</v>
      </c>
    </row>
    <row r="3165" spans="1:6" ht="15" customHeight="1">
      <c r="A3165" s="480">
        <v>101930</v>
      </c>
      <c r="B3165" s="481" t="s">
        <v>5738</v>
      </c>
      <c r="C3165" s="482" t="s">
        <v>709</v>
      </c>
      <c r="D3165" s="483">
        <v>174.24</v>
      </c>
      <c r="E3165" s="483">
        <v>30.52</v>
      </c>
      <c r="F3165" s="483">
        <v>204.76</v>
      </c>
    </row>
    <row r="3166" spans="1:6" ht="15" customHeight="1">
      <c r="A3166" s="480">
        <v>101931</v>
      </c>
      <c r="B3166" s="481" t="s">
        <v>5739</v>
      </c>
      <c r="C3166" s="482" t="s">
        <v>709</v>
      </c>
      <c r="D3166" s="483">
        <v>174.24</v>
      </c>
      <c r="E3166" s="483">
        <v>30.52</v>
      </c>
      <c r="F3166" s="483">
        <v>204.76</v>
      </c>
    </row>
    <row r="3167" spans="1:6" ht="15" customHeight="1">
      <c r="A3167" s="475">
        <v>101932</v>
      </c>
      <c r="B3167" s="479" t="s">
        <v>5740</v>
      </c>
      <c r="C3167" s="477" t="s">
        <v>709</v>
      </c>
      <c r="D3167" s="478">
        <v>174.24</v>
      </c>
      <c r="E3167" s="478">
        <v>30.52</v>
      </c>
      <c r="F3167" s="478">
        <v>204.76</v>
      </c>
    </row>
    <row r="3168" spans="1:6" ht="15" customHeight="1">
      <c r="A3168" s="475"/>
      <c r="B3168" s="479" t="s">
        <v>12411</v>
      </c>
      <c r="C3168" s="477"/>
      <c r="D3168" s="478"/>
      <c r="E3168" s="478"/>
      <c r="F3168" s="478"/>
    </row>
    <row r="3169" spans="1:6" ht="15" customHeight="1">
      <c r="A3169" s="475">
        <v>92335</v>
      </c>
      <c r="B3169" s="479" t="s">
        <v>5921</v>
      </c>
      <c r="C3169" s="477" t="s">
        <v>727</v>
      </c>
      <c r="D3169" s="478">
        <v>103.11</v>
      </c>
      <c r="E3169" s="478">
        <v>8.4600000000000009</v>
      </c>
      <c r="F3169" s="478">
        <v>111.57</v>
      </c>
    </row>
    <row r="3170" spans="1:6" ht="15" customHeight="1">
      <c r="A3170" s="480">
        <v>92336</v>
      </c>
      <c r="B3170" s="481" t="s">
        <v>5922</v>
      </c>
      <c r="C3170" s="482" t="s">
        <v>727</v>
      </c>
      <c r="D3170" s="483">
        <v>127.69</v>
      </c>
      <c r="E3170" s="483">
        <v>9.75</v>
      </c>
      <c r="F3170" s="483">
        <v>137.44</v>
      </c>
    </row>
    <row r="3171" spans="1:6" ht="15" customHeight="1">
      <c r="A3171" s="480">
        <v>92337</v>
      </c>
      <c r="B3171" s="481" t="s">
        <v>5923</v>
      </c>
      <c r="C3171" s="482" t="s">
        <v>727</v>
      </c>
      <c r="D3171" s="483">
        <v>171.01</v>
      </c>
      <c r="E3171" s="483">
        <v>11.04</v>
      </c>
      <c r="F3171" s="483">
        <v>182.05</v>
      </c>
    </row>
    <row r="3172" spans="1:6" ht="15" customHeight="1">
      <c r="A3172" s="480">
        <v>92341</v>
      </c>
      <c r="B3172" s="481" t="s">
        <v>5924</v>
      </c>
      <c r="C3172" s="482" t="s">
        <v>727</v>
      </c>
      <c r="D3172" s="483">
        <v>105.66</v>
      </c>
      <c r="E3172" s="483">
        <v>15.28</v>
      </c>
      <c r="F3172" s="483">
        <v>120.94</v>
      </c>
    </row>
    <row r="3173" spans="1:6" ht="15" customHeight="1">
      <c r="A3173" s="480">
        <v>92342</v>
      </c>
      <c r="B3173" s="481" t="s">
        <v>5925</v>
      </c>
      <c r="C3173" s="482" t="s">
        <v>727</v>
      </c>
      <c r="D3173" s="483">
        <v>130.29</v>
      </c>
      <c r="E3173" s="483">
        <v>16.600000000000001</v>
      </c>
      <c r="F3173" s="483">
        <v>146.88999999999999</v>
      </c>
    </row>
    <row r="3174" spans="1:6" ht="15" customHeight="1">
      <c r="A3174" s="475">
        <v>92343</v>
      </c>
      <c r="B3174" s="479" t="s">
        <v>5926</v>
      </c>
      <c r="C3174" s="477" t="s">
        <v>727</v>
      </c>
      <c r="D3174" s="478">
        <v>173.64</v>
      </c>
      <c r="E3174" s="478">
        <v>17.95</v>
      </c>
      <c r="F3174" s="478">
        <v>191.59</v>
      </c>
    </row>
    <row r="3175" spans="1:6" ht="15" customHeight="1">
      <c r="A3175" s="475">
        <v>101918</v>
      </c>
      <c r="B3175" s="479" t="s">
        <v>5927</v>
      </c>
      <c r="C3175" s="477" t="s">
        <v>727</v>
      </c>
      <c r="D3175" s="478">
        <v>237.29</v>
      </c>
      <c r="E3175" s="478">
        <v>19.850000000000001</v>
      </c>
      <c r="F3175" s="478">
        <v>257.14</v>
      </c>
    </row>
    <row r="3176" spans="1:6" ht="15" customHeight="1">
      <c r="A3176" s="475">
        <v>101927</v>
      </c>
      <c r="B3176" s="479" t="s">
        <v>5735</v>
      </c>
      <c r="C3176" s="477" t="s">
        <v>727</v>
      </c>
      <c r="D3176" s="478">
        <v>233.62</v>
      </c>
      <c r="E3176" s="478">
        <v>10.18</v>
      </c>
      <c r="F3176" s="478">
        <v>243.8</v>
      </c>
    </row>
    <row r="3177" spans="1:6" ht="15" customHeight="1">
      <c r="A3177" s="475"/>
      <c r="B3177" s="479" t="s">
        <v>12412</v>
      </c>
      <c r="C3177" s="477"/>
      <c r="D3177" s="478"/>
      <c r="E3177" s="478"/>
      <c r="F3177" s="478"/>
    </row>
    <row r="3178" spans="1:6" ht="15" customHeight="1">
      <c r="A3178" s="475">
        <v>92687</v>
      </c>
      <c r="B3178" s="479" t="s">
        <v>5695</v>
      </c>
      <c r="C3178" s="477" t="s">
        <v>727</v>
      </c>
      <c r="D3178" s="478">
        <v>27.29</v>
      </c>
      <c r="E3178" s="478">
        <v>5.52</v>
      </c>
      <c r="F3178" s="478">
        <v>32.81</v>
      </c>
    </row>
    <row r="3179" spans="1:6" ht="15" customHeight="1">
      <c r="A3179" s="475">
        <v>92688</v>
      </c>
      <c r="B3179" s="476" t="s">
        <v>5696</v>
      </c>
      <c r="C3179" s="477" t="s">
        <v>727</v>
      </c>
      <c r="D3179" s="478">
        <v>35.47</v>
      </c>
      <c r="E3179" s="478">
        <v>9.49</v>
      </c>
      <c r="F3179" s="478">
        <v>44.96</v>
      </c>
    </row>
    <row r="3180" spans="1:6" ht="15" customHeight="1">
      <c r="A3180" s="475">
        <v>97536</v>
      </c>
      <c r="B3180" s="479" t="s">
        <v>5694</v>
      </c>
      <c r="C3180" s="477" t="s">
        <v>727</v>
      </c>
      <c r="D3180" s="478">
        <v>53.14</v>
      </c>
      <c r="E3180" s="478">
        <v>15.44</v>
      </c>
      <c r="F3180" s="478">
        <v>68.58</v>
      </c>
    </row>
    <row r="3181" spans="1:6" ht="15" customHeight="1">
      <c r="A3181" s="475"/>
      <c r="B3181" s="479" t="s">
        <v>12413</v>
      </c>
      <c r="C3181" s="477"/>
      <c r="D3181" s="478"/>
      <c r="E3181" s="478"/>
      <c r="F3181" s="478"/>
    </row>
    <row r="3182" spans="1:6" ht="45">
      <c r="A3182" s="480">
        <v>94462</v>
      </c>
      <c r="B3182" s="481" t="s">
        <v>13343</v>
      </c>
      <c r="C3182" s="482" t="s">
        <v>727</v>
      </c>
      <c r="D3182" s="483">
        <v>99.13</v>
      </c>
      <c r="E3182" s="483">
        <v>18.54</v>
      </c>
      <c r="F3182" s="483">
        <v>117.67</v>
      </c>
    </row>
    <row r="3183" spans="1:6" ht="15" customHeight="1">
      <c r="A3183" s="480">
        <v>94463</v>
      </c>
      <c r="B3183" s="481" t="s">
        <v>13344</v>
      </c>
      <c r="C3183" s="482" t="s">
        <v>727</v>
      </c>
      <c r="D3183" s="483">
        <v>121.32</v>
      </c>
      <c r="E3183" s="483">
        <v>18.54</v>
      </c>
      <c r="F3183" s="483">
        <v>139.86000000000001</v>
      </c>
    </row>
    <row r="3184" spans="1:6" ht="15" customHeight="1">
      <c r="A3184" s="480">
        <v>94464</v>
      </c>
      <c r="B3184" s="481" t="s">
        <v>13345</v>
      </c>
      <c r="C3184" s="482" t="s">
        <v>727</v>
      </c>
      <c r="D3184" s="483">
        <v>175.62</v>
      </c>
      <c r="E3184" s="483">
        <v>23.16</v>
      </c>
      <c r="F3184" s="483">
        <v>198.78</v>
      </c>
    </row>
    <row r="3185" spans="1:6">
      <c r="A3185" s="480"/>
      <c r="B3185" s="481" t="s">
        <v>1825</v>
      </c>
      <c r="C3185" s="482"/>
      <c r="D3185" s="483"/>
      <c r="E3185" s="483"/>
      <c r="F3185" s="483"/>
    </row>
    <row r="3186" spans="1:6" ht="30" customHeight="1">
      <c r="A3186" s="480">
        <v>97433</v>
      </c>
      <c r="B3186" s="481" t="s">
        <v>5939</v>
      </c>
      <c r="C3186" s="482" t="s">
        <v>709</v>
      </c>
      <c r="D3186" s="483">
        <v>96.86</v>
      </c>
      <c r="E3186" s="483">
        <v>17.149999999999999</v>
      </c>
      <c r="F3186" s="483">
        <v>114.01</v>
      </c>
    </row>
    <row r="3187" spans="1:6" ht="30" customHeight="1">
      <c r="A3187" s="480">
        <v>97435</v>
      </c>
      <c r="B3187" s="481" t="s">
        <v>5941</v>
      </c>
      <c r="C3187" s="482" t="s">
        <v>709</v>
      </c>
      <c r="D3187" s="483">
        <v>113.77</v>
      </c>
      <c r="E3187" s="483">
        <v>19.78</v>
      </c>
      <c r="F3187" s="483">
        <v>133.55000000000001</v>
      </c>
    </row>
    <row r="3188" spans="1:6" ht="30" customHeight="1">
      <c r="A3188" s="480">
        <v>97437</v>
      </c>
      <c r="B3188" s="481" t="s">
        <v>13346</v>
      </c>
      <c r="C3188" s="482" t="s">
        <v>709</v>
      </c>
      <c r="D3188" s="483">
        <v>130.56</v>
      </c>
      <c r="E3188" s="483">
        <v>22.42</v>
      </c>
      <c r="F3188" s="483">
        <v>152.97999999999999</v>
      </c>
    </row>
    <row r="3189" spans="1:6" ht="30" customHeight="1">
      <c r="A3189" s="480">
        <v>97452</v>
      </c>
      <c r="B3189" s="481" t="s">
        <v>5953</v>
      </c>
      <c r="C3189" s="482" t="s">
        <v>709</v>
      </c>
      <c r="D3189" s="483">
        <v>140.35</v>
      </c>
      <c r="E3189" s="483">
        <v>39.15</v>
      </c>
      <c r="F3189" s="483">
        <v>179.5</v>
      </c>
    </row>
    <row r="3190" spans="1:6" ht="30" customHeight="1">
      <c r="A3190" s="475">
        <v>97454</v>
      </c>
      <c r="B3190" s="479" t="s">
        <v>5955</v>
      </c>
      <c r="C3190" s="477" t="s">
        <v>709</v>
      </c>
      <c r="D3190" s="478">
        <v>266.69</v>
      </c>
      <c r="E3190" s="478">
        <v>43.35</v>
      </c>
      <c r="F3190" s="478">
        <v>310.04000000000002</v>
      </c>
    </row>
    <row r="3191" spans="1:6" ht="30" customHeight="1">
      <c r="A3191" s="480">
        <v>97456</v>
      </c>
      <c r="B3191" s="481" t="s">
        <v>5957</v>
      </c>
      <c r="C3191" s="482" t="s">
        <v>709</v>
      </c>
      <c r="D3191" s="483">
        <v>664.63</v>
      </c>
      <c r="E3191" s="483">
        <v>47.52</v>
      </c>
      <c r="F3191" s="483">
        <v>712.15</v>
      </c>
    </row>
    <row r="3192" spans="1:6" ht="30" customHeight="1">
      <c r="A3192" s="480">
        <v>97479</v>
      </c>
      <c r="B3192" s="481" t="s">
        <v>5807</v>
      </c>
      <c r="C3192" s="482" t="s">
        <v>709</v>
      </c>
      <c r="D3192" s="483">
        <v>44.07</v>
      </c>
      <c r="E3192" s="483">
        <v>11.49</v>
      </c>
      <c r="F3192" s="483">
        <v>55.56</v>
      </c>
    </row>
    <row r="3193" spans="1:6" ht="30" customHeight="1">
      <c r="A3193" s="480">
        <v>97481</v>
      </c>
      <c r="B3193" s="481" t="s">
        <v>5809</v>
      </c>
      <c r="C3193" s="482" t="s">
        <v>709</v>
      </c>
      <c r="D3193" s="483">
        <v>66.17</v>
      </c>
      <c r="E3193" s="483">
        <v>14.7</v>
      </c>
      <c r="F3193" s="483">
        <v>80.87</v>
      </c>
    </row>
    <row r="3194" spans="1:6" ht="30" customHeight="1">
      <c r="A3194" s="480">
        <v>97483</v>
      </c>
      <c r="B3194" s="481" t="s">
        <v>5811</v>
      </c>
      <c r="C3194" s="482" t="s">
        <v>709</v>
      </c>
      <c r="D3194" s="483">
        <v>95.25</v>
      </c>
      <c r="E3194" s="483">
        <v>18.39</v>
      </c>
      <c r="F3194" s="483">
        <v>113.64</v>
      </c>
    </row>
    <row r="3195" spans="1:6" ht="30" customHeight="1">
      <c r="A3195" s="480">
        <v>97485</v>
      </c>
      <c r="B3195" s="481" t="s">
        <v>5813</v>
      </c>
      <c r="C3195" s="482" t="s">
        <v>709</v>
      </c>
      <c r="D3195" s="483">
        <v>134.16</v>
      </c>
      <c r="E3195" s="483">
        <v>22.99</v>
      </c>
      <c r="F3195" s="483">
        <v>157.15</v>
      </c>
    </row>
    <row r="3196" spans="1:6" ht="30" customHeight="1">
      <c r="A3196" s="475">
        <v>97487</v>
      </c>
      <c r="B3196" s="479" t="s">
        <v>5815</v>
      </c>
      <c r="C3196" s="477" t="s">
        <v>709</v>
      </c>
      <c r="D3196" s="478">
        <v>261.56</v>
      </c>
      <c r="E3196" s="478">
        <v>29.94</v>
      </c>
      <c r="F3196" s="478">
        <v>291.5</v>
      </c>
    </row>
    <row r="3197" spans="1:6" ht="30" customHeight="1">
      <c r="A3197" s="475">
        <v>97489</v>
      </c>
      <c r="B3197" s="476" t="s">
        <v>5817</v>
      </c>
      <c r="C3197" s="477" t="s">
        <v>709</v>
      </c>
      <c r="D3197" s="478">
        <v>660.54</v>
      </c>
      <c r="E3197" s="478">
        <v>36.83</v>
      </c>
      <c r="F3197" s="478">
        <v>697.37</v>
      </c>
    </row>
    <row r="3198" spans="1:6" ht="15" customHeight="1">
      <c r="A3198" s="475">
        <v>97517</v>
      </c>
      <c r="B3198" s="479" t="s">
        <v>5895</v>
      </c>
      <c r="C3198" s="477" t="s">
        <v>709</v>
      </c>
      <c r="D3198" s="478">
        <v>43.09</v>
      </c>
      <c r="E3198" s="478">
        <v>8.8800000000000008</v>
      </c>
      <c r="F3198" s="478">
        <v>51.97</v>
      </c>
    </row>
    <row r="3199" spans="1:6" ht="15" customHeight="1">
      <c r="A3199" s="475">
        <v>97519</v>
      </c>
      <c r="B3199" s="479" t="s">
        <v>5897</v>
      </c>
      <c r="C3199" s="477" t="s">
        <v>709</v>
      </c>
      <c r="D3199" s="478">
        <v>64.41</v>
      </c>
      <c r="E3199" s="478">
        <v>10.09</v>
      </c>
      <c r="F3199" s="478">
        <v>74.5</v>
      </c>
    </row>
    <row r="3200" spans="1:6" ht="15" customHeight="1">
      <c r="A3200" s="480">
        <v>97521</v>
      </c>
      <c r="B3200" s="481" t="s">
        <v>5899</v>
      </c>
      <c r="C3200" s="482" t="s">
        <v>709</v>
      </c>
      <c r="D3200" s="483">
        <v>92.65</v>
      </c>
      <c r="E3200" s="483">
        <v>11.52</v>
      </c>
      <c r="F3200" s="483">
        <v>104.17</v>
      </c>
    </row>
    <row r="3201" spans="1:6" ht="15" customHeight="1">
      <c r="A3201" s="475">
        <v>97523</v>
      </c>
      <c r="B3201" s="479" t="s">
        <v>5901</v>
      </c>
      <c r="C3201" s="477" t="s">
        <v>709</v>
      </c>
      <c r="D3201" s="478">
        <v>130.47999999999999</v>
      </c>
      <c r="E3201" s="478">
        <v>13.31</v>
      </c>
      <c r="F3201" s="478">
        <v>143.79</v>
      </c>
    </row>
    <row r="3202" spans="1:6" ht="15" customHeight="1">
      <c r="A3202" s="480">
        <v>97525</v>
      </c>
      <c r="B3202" s="481" t="s">
        <v>5903</v>
      </c>
      <c r="C3202" s="482" t="s">
        <v>709</v>
      </c>
      <c r="D3202" s="483">
        <v>256.20999999999998</v>
      </c>
      <c r="E3202" s="483">
        <v>15.98</v>
      </c>
      <c r="F3202" s="483">
        <v>272.19</v>
      </c>
    </row>
    <row r="3203" spans="1:6" ht="30" customHeight="1">
      <c r="A3203" s="475">
        <v>97527</v>
      </c>
      <c r="B3203" s="479" t="s">
        <v>5905</v>
      </c>
      <c r="C3203" s="477" t="s">
        <v>709</v>
      </c>
      <c r="D3203" s="478">
        <v>653.55999999999995</v>
      </c>
      <c r="E3203" s="478">
        <v>18.63</v>
      </c>
      <c r="F3203" s="478">
        <v>672.19</v>
      </c>
    </row>
    <row r="3204" spans="1:6" ht="30">
      <c r="A3204" s="475">
        <v>97546</v>
      </c>
      <c r="B3204" s="479" t="s">
        <v>5685</v>
      </c>
      <c r="C3204" s="477" t="s">
        <v>709</v>
      </c>
      <c r="D3204" s="478">
        <v>24.31</v>
      </c>
      <c r="E3204" s="478">
        <v>8.7799999999999994</v>
      </c>
      <c r="F3204" s="478">
        <v>33.090000000000003</v>
      </c>
    </row>
    <row r="3205" spans="1:6" ht="15" customHeight="1">
      <c r="A3205" s="480">
        <v>97548</v>
      </c>
      <c r="B3205" s="481" t="s">
        <v>5687</v>
      </c>
      <c r="C3205" s="482" t="s">
        <v>709</v>
      </c>
      <c r="D3205" s="483">
        <v>33.68</v>
      </c>
      <c r="E3205" s="483">
        <v>15.03</v>
      </c>
      <c r="F3205" s="483">
        <v>48.71</v>
      </c>
    </row>
    <row r="3206" spans="1:6" ht="15" customHeight="1">
      <c r="A3206" s="480">
        <v>97550</v>
      </c>
      <c r="B3206" s="481" t="s">
        <v>5689</v>
      </c>
      <c r="C3206" s="482" t="s">
        <v>709</v>
      </c>
      <c r="D3206" s="483">
        <v>50.87</v>
      </c>
      <c r="E3206" s="483">
        <v>29.24</v>
      </c>
      <c r="F3206" s="483">
        <v>80.11</v>
      </c>
    </row>
    <row r="3207" spans="1:6" ht="15" customHeight="1">
      <c r="A3207" s="475">
        <v>97434</v>
      </c>
      <c r="B3207" s="479" t="s">
        <v>5940</v>
      </c>
      <c r="C3207" s="477" t="s">
        <v>709</v>
      </c>
      <c r="D3207" s="478">
        <v>99.23</v>
      </c>
      <c r="E3207" s="478">
        <v>17.149999999999999</v>
      </c>
      <c r="F3207" s="478">
        <v>116.38</v>
      </c>
    </row>
    <row r="3208" spans="1:6" ht="15" customHeight="1">
      <c r="A3208" s="480">
        <v>97436</v>
      </c>
      <c r="B3208" s="481" t="s">
        <v>5942</v>
      </c>
      <c r="C3208" s="482" t="s">
        <v>709</v>
      </c>
      <c r="D3208" s="483">
        <v>118.31</v>
      </c>
      <c r="E3208" s="483">
        <v>19.78</v>
      </c>
      <c r="F3208" s="483">
        <v>138.09</v>
      </c>
    </row>
    <row r="3209" spans="1:6" ht="30">
      <c r="A3209" s="480">
        <v>97438</v>
      </c>
      <c r="B3209" s="481" t="s">
        <v>5943</v>
      </c>
      <c r="C3209" s="482" t="s">
        <v>709</v>
      </c>
      <c r="D3209" s="483">
        <v>135.43</v>
      </c>
      <c r="E3209" s="483">
        <v>22.41</v>
      </c>
      <c r="F3209" s="483">
        <v>157.84</v>
      </c>
    </row>
    <row r="3210" spans="1:6" ht="15" customHeight="1">
      <c r="A3210" s="480">
        <v>97453</v>
      </c>
      <c r="B3210" s="481" t="s">
        <v>5954</v>
      </c>
      <c r="C3210" s="482" t="s">
        <v>709</v>
      </c>
      <c r="D3210" s="483">
        <v>151.86000000000001</v>
      </c>
      <c r="E3210" s="483">
        <v>39.15</v>
      </c>
      <c r="F3210" s="483">
        <v>191.01</v>
      </c>
    </row>
    <row r="3211" spans="1:6" ht="15" customHeight="1">
      <c r="A3211" s="480">
        <v>97455</v>
      </c>
      <c r="B3211" s="481" t="s">
        <v>5956</v>
      </c>
      <c r="C3211" s="482" t="s">
        <v>709</v>
      </c>
      <c r="D3211" s="483">
        <v>285.10000000000002</v>
      </c>
      <c r="E3211" s="483">
        <v>43.35</v>
      </c>
      <c r="F3211" s="483">
        <v>328.45</v>
      </c>
    </row>
    <row r="3212" spans="1:6" ht="15" customHeight="1">
      <c r="A3212" s="480">
        <v>97457</v>
      </c>
      <c r="B3212" s="481" t="s">
        <v>5958</v>
      </c>
      <c r="C3212" s="482" t="s">
        <v>709</v>
      </c>
      <c r="D3212" s="483">
        <v>582.04999999999995</v>
      </c>
      <c r="E3212" s="483">
        <v>47.52</v>
      </c>
      <c r="F3212" s="483">
        <v>629.57000000000005</v>
      </c>
    </row>
    <row r="3213" spans="1:6" ht="15" customHeight="1">
      <c r="A3213" s="480">
        <v>97480</v>
      </c>
      <c r="B3213" s="481" t="s">
        <v>5808</v>
      </c>
      <c r="C3213" s="482" t="s">
        <v>709</v>
      </c>
      <c r="D3213" s="483">
        <v>44.07</v>
      </c>
      <c r="E3213" s="483">
        <v>11.49</v>
      </c>
      <c r="F3213" s="483">
        <v>55.56</v>
      </c>
    </row>
    <row r="3214" spans="1:6" ht="30" customHeight="1">
      <c r="A3214" s="480">
        <v>97482</v>
      </c>
      <c r="B3214" s="481" t="s">
        <v>5810</v>
      </c>
      <c r="C3214" s="482" t="s">
        <v>709</v>
      </c>
      <c r="D3214" s="483">
        <v>66.17</v>
      </c>
      <c r="E3214" s="483">
        <v>14.7</v>
      </c>
      <c r="F3214" s="483">
        <v>80.87</v>
      </c>
    </row>
    <row r="3215" spans="1:6" ht="30" customHeight="1">
      <c r="A3215" s="480">
        <v>97484</v>
      </c>
      <c r="B3215" s="481" t="s">
        <v>5812</v>
      </c>
      <c r="C3215" s="482" t="s">
        <v>709</v>
      </c>
      <c r="D3215" s="483">
        <v>95.25</v>
      </c>
      <c r="E3215" s="483">
        <v>18.39</v>
      </c>
      <c r="F3215" s="483">
        <v>113.64</v>
      </c>
    </row>
    <row r="3216" spans="1:6" ht="30" customHeight="1">
      <c r="A3216" s="475">
        <v>97486</v>
      </c>
      <c r="B3216" s="479" t="s">
        <v>5814</v>
      </c>
      <c r="C3216" s="477" t="s">
        <v>709</v>
      </c>
      <c r="D3216" s="478">
        <v>145.66999999999999</v>
      </c>
      <c r="E3216" s="478">
        <v>22.99</v>
      </c>
      <c r="F3216" s="478">
        <v>168.66</v>
      </c>
    </row>
    <row r="3217" spans="1:6" ht="30" customHeight="1">
      <c r="A3217" s="480">
        <v>97488</v>
      </c>
      <c r="B3217" s="481" t="s">
        <v>5816</v>
      </c>
      <c r="C3217" s="482" t="s">
        <v>709</v>
      </c>
      <c r="D3217" s="483">
        <v>279.98</v>
      </c>
      <c r="E3217" s="483">
        <v>29.93</v>
      </c>
      <c r="F3217" s="483">
        <v>309.91000000000003</v>
      </c>
    </row>
    <row r="3218" spans="1:6" ht="30" customHeight="1">
      <c r="A3218" s="480">
        <v>97490</v>
      </c>
      <c r="B3218" s="481" t="s">
        <v>5818</v>
      </c>
      <c r="C3218" s="482" t="s">
        <v>709</v>
      </c>
      <c r="D3218" s="483">
        <v>577.96</v>
      </c>
      <c r="E3218" s="483">
        <v>36.83</v>
      </c>
      <c r="F3218" s="483">
        <v>614.79</v>
      </c>
    </row>
    <row r="3219" spans="1:6" ht="30" customHeight="1">
      <c r="A3219" s="480">
        <v>97518</v>
      </c>
      <c r="B3219" s="481" t="s">
        <v>5896</v>
      </c>
      <c r="C3219" s="482" t="s">
        <v>709</v>
      </c>
      <c r="D3219" s="483">
        <v>43.09</v>
      </c>
      <c r="E3219" s="483">
        <v>8.8800000000000008</v>
      </c>
      <c r="F3219" s="483">
        <v>51.97</v>
      </c>
    </row>
    <row r="3220" spans="1:6" ht="30">
      <c r="A3220" s="480">
        <v>97520</v>
      </c>
      <c r="B3220" s="481" t="s">
        <v>5898</v>
      </c>
      <c r="C3220" s="482" t="s">
        <v>709</v>
      </c>
      <c r="D3220" s="483">
        <v>64.41</v>
      </c>
      <c r="E3220" s="483">
        <v>10.09</v>
      </c>
      <c r="F3220" s="483">
        <v>74.5</v>
      </c>
    </row>
    <row r="3221" spans="1:6" ht="45" customHeight="1">
      <c r="A3221" s="480">
        <v>97522</v>
      </c>
      <c r="B3221" s="481" t="s">
        <v>5900</v>
      </c>
      <c r="C3221" s="482" t="s">
        <v>709</v>
      </c>
      <c r="D3221" s="483">
        <v>92.65</v>
      </c>
      <c r="E3221" s="483">
        <v>11.52</v>
      </c>
      <c r="F3221" s="483">
        <v>104.17</v>
      </c>
    </row>
    <row r="3222" spans="1:6" ht="45" customHeight="1">
      <c r="A3222" s="480">
        <v>97524</v>
      </c>
      <c r="B3222" s="481" t="s">
        <v>5902</v>
      </c>
      <c r="C3222" s="482" t="s">
        <v>709</v>
      </c>
      <c r="D3222" s="483">
        <v>141.99</v>
      </c>
      <c r="E3222" s="483">
        <v>13.31</v>
      </c>
      <c r="F3222" s="483">
        <v>155.30000000000001</v>
      </c>
    </row>
    <row r="3223" spans="1:6" ht="45" customHeight="1">
      <c r="A3223" s="480">
        <v>97526</v>
      </c>
      <c r="B3223" s="481" t="s">
        <v>5904</v>
      </c>
      <c r="C3223" s="482" t="s">
        <v>709</v>
      </c>
      <c r="D3223" s="483">
        <v>274.62</v>
      </c>
      <c r="E3223" s="483">
        <v>15.98</v>
      </c>
      <c r="F3223" s="483">
        <v>290.60000000000002</v>
      </c>
    </row>
    <row r="3224" spans="1:6" ht="45" customHeight="1">
      <c r="A3224" s="480">
        <v>97528</v>
      </c>
      <c r="B3224" s="481" t="s">
        <v>5906</v>
      </c>
      <c r="C3224" s="482" t="s">
        <v>709</v>
      </c>
      <c r="D3224" s="483">
        <v>570.98</v>
      </c>
      <c r="E3224" s="483">
        <v>18.63</v>
      </c>
      <c r="F3224" s="483">
        <v>589.61</v>
      </c>
    </row>
    <row r="3225" spans="1:6" ht="45" customHeight="1">
      <c r="A3225" s="475">
        <v>97547</v>
      </c>
      <c r="B3225" s="479" t="s">
        <v>5686</v>
      </c>
      <c r="C3225" s="477" t="s">
        <v>709</v>
      </c>
      <c r="D3225" s="478">
        <v>24.31</v>
      </c>
      <c r="E3225" s="478">
        <v>8.7799999999999994</v>
      </c>
      <c r="F3225" s="478">
        <v>33.090000000000003</v>
      </c>
    </row>
    <row r="3226" spans="1:6" ht="45" customHeight="1">
      <c r="A3226" s="480">
        <v>97549</v>
      </c>
      <c r="B3226" s="481" t="s">
        <v>5688</v>
      </c>
      <c r="C3226" s="482" t="s">
        <v>709</v>
      </c>
      <c r="D3226" s="483">
        <v>33.68</v>
      </c>
      <c r="E3226" s="483">
        <v>15.03</v>
      </c>
      <c r="F3226" s="483">
        <v>48.71</v>
      </c>
    </row>
    <row r="3227" spans="1:6" ht="45" customHeight="1">
      <c r="A3227" s="480">
        <v>97551</v>
      </c>
      <c r="B3227" s="481" t="s">
        <v>5690</v>
      </c>
      <c r="C3227" s="482" t="s">
        <v>709</v>
      </c>
      <c r="D3227" s="483">
        <v>50.87</v>
      </c>
      <c r="E3227" s="483">
        <v>29.24</v>
      </c>
      <c r="F3227" s="483">
        <v>80.11</v>
      </c>
    </row>
    <row r="3228" spans="1:6" ht="45" customHeight="1">
      <c r="A3228" s="480">
        <v>92693</v>
      </c>
      <c r="B3228" s="481" t="s">
        <v>5697</v>
      </c>
      <c r="C3228" s="482" t="s">
        <v>709</v>
      </c>
      <c r="D3228" s="483">
        <v>7.72</v>
      </c>
      <c r="E3228" s="483">
        <v>5.53</v>
      </c>
      <c r="F3228" s="483">
        <v>13.25</v>
      </c>
    </row>
    <row r="3229" spans="1:6" ht="45" customHeight="1">
      <c r="A3229" s="480">
        <v>97537</v>
      </c>
      <c r="B3229" s="481" t="s">
        <v>5680</v>
      </c>
      <c r="C3229" s="482" t="s">
        <v>709</v>
      </c>
      <c r="D3229" s="483">
        <v>17.920000000000002</v>
      </c>
      <c r="E3229" s="483">
        <v>5.81</v>
      </c>
      <c r="F3229" s="483">
        <v>23.73</v>
      </c>
    </row>
    <row r="3230" spans="1:6" ht="45" customHeight="1">
      <c r="A3230" s="480">
        <v>92695</v>
      </c>
      <c r="B3230" s="481" t="s">
        <v>5698</v>
      </c>
      <c r="C3230" s="482" t="s">
        <v>709</v>
      </c>
      <c r="D3230" s="483">
        <v>11.27</v>
      </c>
      <c r="E3230" s="483">
        <v>9.51</v>
      </c>
      <c r="F3230" s="483">
        <v>20.78</v>
      </c>
    </row>
    <row r="3231" spans="1:6" ht="45" customHeight="1">
      <c r="A3231" s="480">
        <v>97540</v>
      </c>
      <c r="B3231" s="481" t="s">
        <v>5681</v>
      </c>
      <c r="C3231" s="482" t="s">
        <v>709</v>
      </c>
      <c r="D3231" s="483">
        <v>21.47</v>
      </c>
      <c r="E3231" s="483">
        <v>10.029999999999999</v>
      </c>
      <c r="F3231" s="483">
        <v>31.5</v>
      </c>
    </row>
    <row r="3232" spans="1:6" ht="45" customHeight="1">
      <c r="A3232" s="480">
        <v>92697</v>
      </c>
      <c r="B3232" s="481" t="s">
        <v>5699</v>
      </c>
      <c r="C3232" s="482" t="s">
        <v>709</v>
      </c>
      <c r="D3232" s="483">
        <v>18.18</v>
      </c>
      <c r="E3232" s="483">
        <v>15.41</v>
      </c>
      <c r="F3232" s="483">
        <v>33.590000000000003</v>
      </c>
    </row>
    <row r="3233" spans="1:6" ht="45" customHeight="1">
      <c r="A3233" s="480">
        <v>97543</v>
      </c>
      <c r="B3233" s="481" t="s">
        <v>5683</v>
      </c>
      <c r="C3233" s="482" t="s">
        <v>709</v>
      </c>
      <c r="D3233" s="483">
        <v>31.2</v>
      </c>
      <c r="E3233" s="483">
        <v>19.489999999999998</v>
      </c>
      <c r="F3233" s="483">
        <v>50.69</v>
      </c>
    </row>
    <row r="3234" spans="1:6" ht="45" customHeight="1">
      <c r="A3234" s="475">
        <v>97461</v>
      </c>
      <c r="B3234" s="479" t="s">
        <v>5795</v>
      </c>
      <c r="C3234" s="477" t="s">
        <v>709</v>
      </c>
      <c r="D3234" s="478">
        <v>26.7</v>
      </c>
      <c r="E3234" s="478">
        <v>7.65</v>
      </c>
      <c r="F3234" s="478">
        <v>34.35</v>
      </c>
    </row>
    <row r="3235" spans="1:6" ht="45" customHeight="1">
      <c r="A3235" s="480">
        <v>97499</v>
      </c>
      <c r="B3235" s="481" t="s">
        <v>5883</v>
      </c>
      <c r="C3235" s="482" t="s">
        <v>709</v>
      </c>
      <c r="D3235" s="483">
        <v>26.03</v>
      </c>
      <c r="E3235" s="483">
        <v>5.92</v>
      </c>
      <c r="F3235" s="483">
        <v>31.95</v>
      </c>
    </row>
    <row r="3236" spans="1:6" ht="45" customHeight="1">
      <c r="A3236" s="480">
        <v>97464</v>
      </c>
      <c r="B3236" s="481" t="s">
        <v>5797</v>
      </c>
      <c r="C3236" s="482" t="s">
        <v>709</v>
      </c>
      <c r="D3236" s="483">
        <v>39.9</v>
      </c>
      <c r="E3236" s="483">
        <v>9.7899999999999991</v>
      </c>
      <c r="F3236" s="483">
        <v>49.69</v>
      </c>
    </row>
    <row r="3237" spans="1:6" ht="45" customHeight="1">
      <c r="A3237" s="480">
        <v>97502</v>
      </c>
      <c r="B3237" s="481" t="s">
        <v>5885</v>
      </c>
      <c r="C3237" s="482" t="s">
        <v>709</v>
      </c>
      <c r="D3237" s="483">
        <v>38.659999999999997</v>
      </c>
      <c r="E3237" s="483">
        <v>6.57</v>
      </c>
      <c r="F3237" s="483">
        <v>45.23</v>
      </c>
    </row>
    <row r="3238" spans="1:6" ht="45" customHeight="1">
      <c r="A3238" s="480">
        <v>97467</v>
      </c>
      <c r="B3238" s="481" t="s">
        <v>5799</v>
      </c>
      <c r="C3238" s="482" t="s">
        <v>709</v>
      </c>
      <c r="D3238" s="483">
        <v>50.82</v>
      </c>
      <c r="E3238" s="483">
        <v>12.27</v>
      </c>
      <c r="F3238" s="483">
        <v>63.09</v>
      </c>
    </row>
    <row r="3239" spans="1:6" ht="45" customHeight="1">
      <c r="A3239" s="480">
        <v>97505</v>
      </c>
      <c r="B3239" s="481" t="s">
        <v>5887</v>
      </c>
      <c r="C3239" s="482" t="s">
        <v>709</v>
      </c>
      <c r="D3239" s="483">
        <v>49.11</v>
      </c>
      <c r="E3239" s="483">
        <v>7.69</v>
      </c>
      <c r="F3239" s="483">
        <v>56.8</v>
      </c>
    </row>
    <row r="3240" spans="1:6" ht="45" customHeight="1">
      <c r="A3240" s="480">
        <v>92345</v>
      </c>
      <c r="B3240" s="481" t="s">
        <v>5962</v>
      </c>
      <c r="C3240" s="482" t="s">
        <v>709</v>
      </c>
      <c r="D3240" s="483">
        <v>39.93</v>
      </c>
      <c r="E3240" s="483">
        <v>20.63</v>
      </c>
      <c r="F3240" s="483">
        <v>60.56</v>
      </c>
    </row>
    <row r="3241" spans="1:6" ht="45" customHeight="1">
      <c r="A3241" s="480">
        <v>97443</v>
      </c>
      <c r="B3241" s="481" t="s">
        <v>5947</v>
      </c>
      <c r="C3241" s="482" t="s">
        <v>709</v>
      </c>
      <c r="D3241" s="483">
        <v>82.51</v>
      </c>
      <c r="E3241" s="483">
        <v>26.11</v>
      </c>
      <c r="F3241" s="483">
        <v>108.62</v>
      </c>
    </row>
    <row r="3242" spans="1:6" ht="45" customHeight="1">
      <c r="A3242" s="480">
        <v>97470</v>
      </c>
      <c r="B3242" s="481" t="s">
        <v>5801</v>
      </c>
      <c r="C3242" s="482" t="s">
        <v>709</v>
      </c>
      <c r="D3242" s="483">
        <v>78.38</v>
      </c>
      <c r="E3242" s="483">
        <v>15.32</v>
      </c>
      <c r="F3242" s="483">
        <v>93.7</v>
      </c>
    </row>
    <row r="3243" spans="1:6" ht="45" customHeight="1">
      <c r="A3243" s="480">
        <v>97508</v>
      </c>
      <c r="B3243" s="481" t="s">
        <v>5889</v>
      </c>
      <c r="C3243" s="482" t="s">
        <v>709</v>
      </c>
      <c r="D3243" s="483">
        <v>75.930000000000007</v>
      </c>
      <c r="E3243" s="483">
        <v>8.8699999999999992</v>
      </c>
      <c r="F3243" s="483">
        <v>84.8</v>
      </c>
    </row>
    <row r="3244" spans="1:6" ht="45" customHeight="1">
      <c r="A3244" s="480">
        <v>92347</v>
      </c>
      <c r="B3244" s="481" t="s">
        <v>5963</v>
      </c>
      <c r="C3244" s="482" t="s">
        <v>709</v>
      </c>
      <c r="D3244" s="483">
        <v>66.77</v>
      </c>
      <c r="E3244" s="483">
        <v>22.44</v>
      </c>
      <c r="F3244" s="483">
        <v>89.21</v>
      </c>
    </row>
    <row r="3245" spans="1:6" ht="45" customHeight="1">
      <c r="A3245" s="480">
        <v>97446</v>
      </c>
      <c r="B3245" s="481" t="s">
        <v>5949</v>
      </c>
      <c r="C3245" s="482" t="s">
        <v>709</v>
      </c>
      <c r="D3245" s="483">
        <v>197.18</v>
      </c>
      <c r="E3245" s="483">
        <v>28.86</v>
      </c>
      <c r="F3245" s="483">
        <v>226.04</v>
      </c>
    </row>
    <row r="3246" spans="1:6" ht="45" customHeight="1">
      <c r="A3246" s="480">
        <v>97474</v>
      </c>
      <c r="B3246" s="481" t="s">
        <v>5803</v>
      </c>
      <c r="C3246" s="482" t="s">
        <v>709</v>
      </c>
      <c r="D3246" s="483">
        <v>152.97</v>
      </c>
      <c r="E3246" s="483">
        <v>19.920000000000002</v>
      </c>
      <c r="F3246" s="483">
        <v>172.89</v>
      </c>
    </row>
    <row r="3247" spans="1:6" ht="45" customHeight="1">
      <c r="A3247" s="480">
        <v>97511</v>
      </c>
      <c r="B3247" s="481" t="s">
        <v>5891</v>
      </c>
      <c r="C3247" s="482" t="s">
        <v>709</v>
      </c>
      <c r="D3247" s="483">
        <v>149.44999999999999</v>
      </c>
      <c r="E3247" s="483">
        <v>10.65</v>
      </c>
      <c r="F3247" s="483">
        <v>160.1</v>
      </c>
    </row>
    <row r="3248" spans="1:6" ht="45" customHeight="1">
      <c r="A3248" s="480">
        <v>92349</v>
      </c>
      <c r="B3248" s="481" t="s">
        <v>5964</v>
      </c>
      <c r="C3248" s="482" t="s">
        <v>709</v>
      </c>
      <c r="D3248" s="483">
        <v>96.81</v>
      </c>
      <c r="E3248" s="483">
        <v>24.23</v>
      </c>
      <c r="F3248" s="483">
        <v>121.04</v>
      </c>
    </row>
    <row r="3249" spans="1:6" ht="45" customHeight="1">
      <c r="A3249" s="475">
        <v>97449</v>
      </c>
      <c r="B3249" s="479" t="s">
        <v>5951</v>
      </c>
      <c r="C3249" s="477" t="s">
        <v>709</v>
      </c>
      <c r="D3249" s="478">
        <v>208.83</v>
      </c>
      <c r="E3249" s="478">
        <v>31.68</v>
      </c>
      <c r="F3249" s="478">
        <v>240.51</v>
      </c>
    </row>
    <row r="3250" spans="1:6" ht="45" customHeight="1">
      <c r="A3250" s="480">
        <v>97477</v>
      </c>
      <c r="B3250" s="481" t="s">
        <v>5805</v>
      </c>
      <c r="C3250" s="482" t="s">
        <v>709</v>
      </c>
      <c r="D3250" s="483">
        <v>206.11</v>
      </c>
      <c r="E3250" s="483">
        <v>24.57</v>
      </c>
      <c r="F3250" s="483">
        <v>230.68</v>
      </c>
    </row>
    <row r="3251" spans="1:6" ht="45" customHeight="1">
      <c r="A3251" s="480">
        <v>97514</v>
      </c>
      <c r="B3251" s="481" t="s">
        <v>5893</v>
      </c>
      <c r="C3251" s="482" t="s">
        <v>709</v>
      </c>
      <c r="D3251" s="483">
        <v>201.45</v>
      </c>
      <c r="E3251" s="483">
        <v>12.4</v>
      </c>
      <c r="F3251" s="483">
        <v>213.85</v>
      </c>
    </row>
    <row r="3252" spans="1:6" ht="45" customHeight="1">
      <c r="A3252" s="480">
        <v>92953</v>
      </c>
      <c r="B3252" s="481" t="s">
        <v>5700</v>
      </c>
      <c r="C3252" s="482" t="s">
        <v>709</v>
      </c>
      <c r="D3252" s="483">
        <v>12.46</v>
      </c>
      <c r="E3252" s="483">
        <v>9.51</v>
      </c>
      <c r="F3252" s="483">
        <v>21.97</v>
      </c>
    </row>
    <row r="3253" spans="1:6" ht="45" customHeight="1">
      <c r="A3253" s="480">
        <v>97541</v>
      </c>
      <c r="B3253" s="481" t="s">
        <v>5682</v>
      </c>
      <c r="C3253" s="482" t="s">
        <v>709</v>
      </c>
      <c r="D3253" s="483">
        <v>16.57</v>
      </c>
      <c r="E3253" s="483">
        <v>10.029999999999999</v>
      </c>
      <c r="F3253" s="483">
        <v>26.6</v>
      </c>
    </row>
    <row r="3254" spans="1:6" ht="45" customHeight="1">
      <c r="A3254" s="480">
        <v>97544</v>
      </c>
      <c r="B3254" s="481" t="s">
        <v>5684</v>
      </c>
      <c r="C3254" s="482" t="s">
        <v>709</v>
      </c>
      <c r="D3254" s="483">
        <v>25.29</v>
      </c>
      <c r="E3254" s="483">
        <v>19.489999999999998</v>
      </c>
      <c r="F3254" s="483">
        <v>44.78</v>
      </c>
    </row>
    <row r="3255" spans="1:6" ht="45" customHeight="1">
      <c r="A3255" s="480">
        <v>97462</v>
      </c>
      <c r="B3255" s="481" t="s">
        <v>5796</v>
      </c>
      <c r="C3255" s="482" t="s">
        <v>709</v>
      </c>
      <c r="D3255" s="483">
        <v>20.79</v>
      </c>
      <c r="E3255" s="483">
        <v>7.65</v>
      </c>
      <c r="F3255" s="483">
        <v>28.44</v>
      </c>
    </row>
    <row r="3256" spans="1:6" ht="45" customHeight="1">
      <c r="A3256" s="480">
        <v>97500</v>
      </c>
      <c r="B3256" s="481" t="s">
        <v>5884</v>
      </c>
      <c r="C3256" s="482" t="s">
        <v>709</v>
      </c>
      <c r="D3256" s="483">
        <v>20.11</v>
      </c>
      <c r="E3256" s="483">
        <v>5.93</v>
      </c>
      <c r="F3256" s="483">
        <v>26.04</v>
      </c>
    </row>
    <row r="3257" spans="1:6" ht="45" customHeight="1">
      <c r="A3257" s="480">
        <v>97465</v>
      </c>
      <c r="B3257" s="481" t="s">
        <v>5798</v>
      </c>
      <c r="C3257" s="482" t="s">
        <v>709</v>
      </c>
      <c r="D3257" s="483">
        <v>49.86</v>
      </c>
      <c r="E3257" s="483">
        <v>9.7899999999999991</v>
      </c>
      <c r="F3257" s="483">
        <v>59.65</v>
      </c>
    </row>
    <row r="3258" spans="1:6" ht="45" customHeight="1">
      <c r="A3258" s="480">
        <v>97503</v>
      </c>
      <c r="B3258" s="481" t="s">
        <v>5886</v>
      </c>
      <c r="C3258" s="482" t="s">
        <v>709</v>
      </c>
      <c r="D3258" s="483">
        <v>48.69</v>
      </c>
      <c r="E3258" s="483">
        <v>6.73</v>
      </c>
      <c r="F3258" s="483">
        <v>55.42</v>
      </c>
    </row>
    <row r="3259" spans="1:6" ht="45" customHeight="1">
      <c r="A3259" s="480">
        <v>97468</v>
      </c>
      <c r="B3259" s="481" t="s">
        <v>5800</v>
      </c>
      <c r="C3259" s="482" t="s">
        <v>709</v>
      </c>
      <c r="D3259" s="483">
        <v>63.58</v>
      </c>
      <c r="E3259" s="483">
        <v>12.26</v>
      </c>
      <c r="F3259" s="483">
        <v>75.84</v>
      </c>
    </row>
    <row r="3260" spans="1:6" ht="45" customHeight="1">
      <c r="A3260" s="480">
        <v>97506</v>
      </c>
      <c r="B3260" s="481" t="s">
        <v>5888</v>
      </c>
      <c r="C3260" s="482" t="s">
        <v>709</v>
      </c>
      <c r="D3260" s="483">
        <v>61.86</v>
      </c>
      <c r="E3260" s="483">
        <v>7.69</v>
      </c>
      <c r="F3260" s="483">
        <v>69.55</v>
      </c>
    </row>
    <row r="3261" spans="1:6" ht="45" customHeight="1">
      <c r="A3261" s="480">
        <v>92907</v>
      </c>
      <c r="B3261" s="481" t="s">
        <v>5965</v>
      </c>
      <c r="C3261" s="482" t="s">
        <v>709</v>
      </c>
      <c r="D3261" s="483">
        <v>43.41</v>
      </c>
      <c r="E3261" s="483">
        <v>20.63</v>
      </c>
      <c r="F3261" s="483">
        <v>64.040000000000006</v>
      </c>
    </row>
    <row r="3262" spans="1:6" ht="45" customHeight="1">
      <c r="A3262" s="480">
        <v>97471</v>
      </c>
      <c r="B3262" s="481" t="s">
        <v>5802</v>
      </c>
      <c r="C3262" s="482" t="s">
        <v>709</v>
      </c>
      <c r="D3262" s="483">
        <v>98.55</v>
      </c>
      <c r="E3262" s="483">
        <v>15.32</v>
      </c>
      <c r="F3262" s="483">
        <v>113.87</v>
      </c>
    </row>
    <row r="3263" spans="1:6" ht="45" customHeight="1">
      <c r="A3263" s="480">
        <v>97509</v>
      </c>
      <c r="B3263" s="481" t="s">
        <v>5890</v>
      </c>
      <c r="C3263" s="482" t="s">
        <v>709</v>
      </c>
      <c r="D3263" s="483">
        <v>96.1</v>
      </c>
      <c r="E3263" s="483">
        <v>8.8699999999999992</v>
      </c>
      <c r="F3263" s="483">
        <v>104.97</v>
      </c>
    </row>
    <row r="3264" spans="1:6" ht="45" customHeight="1">
      <c r="A3264" s="480">
        <v>92908</v>
      </c>
      <c r="B3264" s="481" t="s">
        <v>5966</v>
      </c>
      <c r="C3264" s="482" t="s">
        <v>709</v>
      </c>
      <c r="D3264" s="483">
        <v>43.41</v>
      </c>
      <c r="E3264" s="483">
        <v>20.63</v>
      </c>
      <c r="F3264" s="483">
        <v>64.040000000000006</v>
      </c>
    </row>
    <row r="3265" spans="1:6" ht="45" customHeight="1">
      <c r="A3265" s="480">
        <v>92909</v>
      </c>
      <c r="B3265" s="481" t="s">
        <v>5967</v>
      </c>
      <c r="C3265" s="482" t="s">
        <v>709</v>
      </c>
      <c r="D3265" s="483">
        <v>43.41</v>
      </c>
      <c r="E3265" s="483">
        <v>20.63</v>
      </c>
      <c r="F3265" s="483">
        <v>64.040000000000006</v>
      </c>
    </row>
    <row r="3266" spans="1:6" ht="45" customHeight="1">
      <c r="A3266" s="480">
        <v>92910</v>
      </c>
      <c r="B3266" s="481" t="s">
        <v>5968</v>
      </c>
      <c r="C3266" s="482" t="s">
        <v>709</v>
      </c>
      <c r="D3266" s="483">
        <v>70.66</v>
      </c>
      <c r="E3266" s="483">
        <v>22.44</v>
      </c>
      <c r="F3266" s="483">
        <v>93.1</v>
      </c>
    </row>
    <row r="3267" spans="1:6" ht="45" customHeight="1">
      <c r="A3267" s="480">
        <v>97444</v>
      </c>
      <c r="B3267" s="481" t="s">
        <v>5948</v>
      </c>
      <c r="C3267" s="482" t="s">
        <v>709</v>
      </c>
      <c r="D3267" s="483">
        <v>102.69</v>
      </c>
      <c r="E3267" s="483">
        <v>26.1</v>
      </c>
      <c r="F3267" s="483">
        <v>128.79</v>
      </c>
    </row>
    <row r="3268" spans="1:6" ht="45" customHeight="1">
      <c r="A3268" s="480">
        <v>92911</v>
      </c>
      <c r="B3268" s="481" t="s">
        <v>5969</v>
      </c>
      <c r="C3268" s="482" t="s">
        <v>709</v>
      </c>
      <c r="D3268" s="483">
        <v>70.66</v>
      </c>
      <c r="E3268" s="483">
        <v>22.44</v>
      </c>
      <c r="F3268" s="483">
        <v>93.1</v>
      </c>
    </row>
    <row r="3269" spans="1:6" ht="45" customHeight="1">
      <c r="A3269" s="480">
        <v>97447</v>
      </c>
      <c r="B3269" s="481" t="s">
        <v>5950</v>
      </c>
      <c r="C3269" s="482" t="s">
        <v>709</v>
      </c>
      <c r="D3269" s="483">
        <v>197.18</v>
      </c>
      <c r="E3269" s="483">
        <v>28.86</v>
      </c>
      <c r="F3269" s="483">
        <v>226.04</v>
      </c>
    </row>
    <row r="3270" spans="1:6" ht="45" customHeight="1">
      <c r="A3270" s="480">
        <v>97475</v>
      </c>
      <c r="B3270" s="481" t="s">
        <v>5804</v>
      </c>
      <c r="C3270" s="482" t="s">
        <v>709</v>
      </c>
      <c r="D3270" s="483">
        <v>193.73</v>
      </c>
      <c r="E3270" s="483">
        <v>19.920000000000002</v>
      </c>
      <c r="F3270" s="483">
        <v>213.65</v>
      </c>
    </row>
    <row r="3271" spans="1:6" ht="45" customHeight="1">
      <c r="A3271" s="480">
        <v>97512</v>
      </c>
      <c r="B3271" s="481" t="s">
        <v>5892</v>
      </c>
      <c r="C3271" s="482" t="s">
        <v>709</v>
      </c>
      <c r="D3271" s="483">
        <v>190.21</v>
      </c>
      <c r="E3271" s="483">
        <v>10.65</v>
      </c>
      <c r="F3271" s="483">
        <v>200.86</v>
      </c>
    </row>
    <row r="3272" spans="1:6" ht="45" customHeight="1">
      <c r="A3272" s="475">
        <v>92912</v>
      </c>
      <c r="B3272" s="479" t="s">
        <v>5970</v>
      </c>
      <c r="C3272" s="477" t="s">
        <v>709</v>
      </c>
      <c r="D3272" s="478">
        <v>102.81</v>
      </c>
      <c r="E3272" s="478">
        <v>22.44</v>
      </c>
      <c r="F3272" s="478">
        <v>125.25</v>
      </c>
    </row>
    <row r="3273" spans="1:6" ht="45" customHeight="1">
      <c r="A3273" s="480">
        <v>92913</v>
      </c>
      <c r="B3273" s="481" t="s">
        <v>5971</v>
      </c>
      <c r="C3273" s="482" t="s">
        <v>709</v>
      </c>
      <c r="D3273" s="483">
        <v>103.61</v>
      </c>
      <c r="E3273" s="483">
        <v>24.23</v>
      </c>
      <c r="F3273" s="483">
        <v>127.84</v>
      </c>
    </row>
    <row r="3274" spans="1:6" ht="45" customHeight="1">
      <c r="A3274" s="480">
        <v>97450</v>
      </c>
      <c r="B3274" s="481" t="s">
        <v>5952</v>
      </c>
      <c r="C3274" s="482" t="s">
        <v>709</v>
      </c>
      <c r="D3274" s="483">
        <v>263.74</v>
      </c>
      <c r="E3274" s="483">
        <v>31.68</v>
      </c>
      <c r="F3274" s="483">
        <v>295.42</v>
      </c>
    </row>
    <row r="3275" spans="1:6" ht="45" customHeight="1">
      <c r="A3275" s="480">
        <v>97478</v>
      </c>
      <c r="B3275" s="481" t="s">
        <v>5806</v>
      </c>
      <c r="C3275" s="482" t="s">
        <v>709</v>
      </c>
      <c r="D3275" s="483">
        <v>261.02</v>
      </c>
      <c r="E3275" s="483">
        <v>24.57</v>
      </c>
      <c r="F3275" s="483">
        <v>285.58999999999997</v>
      </c>
    </row>
    <row r="3276" spans="1:6" ht="45" customHeight="1">
      <c r="A3276" s="480">
        <v>97515</v>
      </c>
      <c r="B3276" s="481" t="s">
        <v>5894</v>
      </c>
      <c r="C3276" s="482" t="s">
        <v>709</v>
      </c>
      <c r="D3276" s="483">
        <v>256.36</v>
      </c>
      <c r="E3276" s="483">
        <v>12.4</v>
      </c>
      <c r="F3276" s="483">
        <v>268.76</v>
      </c>
    </row>
    <row r="3277" spans="1:6" ht="45" customHeight="1">
      <c r="A3277" s="480">
        <v>92914</v>
      </c>
      <c r="B3277" s="481" t="s">
        <v>5972</v>
      </c>
      <c r="C3277" s="482" t="s">
        <v>709</v>
      </c>
      <c r="D3277" s="483">
        <v>103.61</v>
      </c>
      <c r="E3277" s="483">
        <v>24.23</v>
      </c>
      <c r="F3277" s="483">
        <v>127.84</v>
      </c>
    </row>
    <row r="3278" spans="1:6" ht="45" customHeight="1">
      <c r="A3278" s="480">
        <v>101921</v>
      </c>
      <c r="B3278" s="481" t="s">
        <v>5930</v>
      </c>
      <c r="C3278" s="482" t="s">
        <v>709</v>
      </c>
      <c r="D3278" s="483">
        <v>172.84</v>
      </c>
      <c r="E3278" s="483">
        <v>26.81</v>
      </c>
      <c r="F3278" s="483">
        <v>199.65</v>
      </c>
    </row>
    <row r="3279" spans="1:6" ht="45" customHeight="1">
      <c r="A3279" s="480">
        <v>101922</v>
      </c>
      <c r="B3279" s="481" t="s">
        <v>5931</v>
      </c>
      <c r="C3279" s="482" t="s">
        <v>709</v>
      </c>
      <c r="D3279" s="483">
        <v>172.84</v>
      </c>
      <c r="E3279" s="483">
        <v>26.81</v>
      </c>
      <c r="F3279" s="483">
        <v>199.65</v>
      </c>
    </row>
    <row r="3280" spans="1:6" ht="45" customHeight="1">
      <c r="A3280" s="480">
        <v>101923</v>
      </c>
      <c r="B3280" s="481" t="s">
        <v>5932</v>
      </c>
      <c r="C3280" s="482" t="s">
        <v>709</v>
      </c>
      <c r="D3280" s="483">
        <v>172.84</v>
      </c>
      <c r="E3280" s="483">
        <v>26.81</v>
      </c>
      <c r="F3280" s="483">
        <v>199.65</v>
      </c>
    </row>
    <row r="3281" spans="1:6" ht="45" customHeight="1">
      <c r="A3281" s="480">
        <v>101920</v>
      </c>
      <c r="B3281" s="481" t="s">
        <v>5929</v>
      </c>
      <c r="C3281" s="482" t="s">
        <v>709</v>
      </c>
      <c r="D3281" s="483">
        <v>148.1</v>
      </c>
      <c r="E3281" s="483">
        <v>26.81</v>
      </c>
      <c r="F3281" s="483">
        <v>174.91</v>
      </c>
    </row>
    <row r="3282" spans="1:6" ht="45" customHeight="1">
      <c r="A3282" s="480">
        <v>92692</v>
      </c>
      <c r="B3282" s="481" t="s">
        <v>5701</v>
      </c>
      <c r="C3282" s="482" t="s">
        <v>709</v>
      </c>
      <c r="D3282" s="483">
        <v>7.35</v>
      </c>
      <c r="E3282" s="483">
        <v>5.53</v>
      </c>
      <c r="F3282" s="483">
        <v>12.88</v>
      </c>
    </row>
    <row r="3283" spans="1:6" ht="45" customHeight="1">
      <c r="A3283" s="480">
        <v>92694</v>
      </c>
      <c r="B3283" s="481" t="s">
        <v>5702</v>
      </c>
      <c r="C3283" s="482" t="s">
        <v>709</v>
      </c>
      <c r="D3283" s="483">
        <v>10.9</v>
      </c>
      <c r="E3283" s="483">
        <v>9.51</v>
      </c>
      <c r="F3283" s="483">
        <v>20.41</v>
      </c>
    </row>
    <row r="3284" spans="1:6" ht="45" customHeight="1">
      <c r="A3284" s="480">
        <v>92696</v>
      </c>
      <c r="B3284" s="481" t="s">
        <v>5703</v>
      </c>
      <c r="C3284" s="482" t="s">
        <v>709</v>
      </c>
      <c r="D3284" s="483">
        <v>16.52</v>
      </c>
      <c r="E3284" s="483">
        <v>15.41</v>
      </c>
      <c r="F3284" s="483">
        <v>31.93</v>
      </c>
    </row>
    <row r="3285" spans="1:6" ht="45" customHeight="1">
      <c r="A3285" s="475">
        <v>92344</v>
      </c>
      <c r="B3285" s="479" t="s">
        <v>5973</v>
      </c>
      <c r="C3285" s="477" t="s">
        <v>709</v>
      </c>
      <c r="D3285" s="478">
        <v>39.96</v>
      </c>
      <c r="E3285" s="478">
        <v>20.63</v>
      </c>
      <c r="F3285" s="478">
        <v>60.59</v>
      </c>
    </row>
    <row r="3286" spans="1:6" ht="45" customHeight="1">
      <c r="A3286" s="480">
        <v>92346</v>
      </c>
      <c r="B3286" s="481" t="s">
        <v>5974</v>
      </c>
      <c r="C3286" s="482" t="s">
        <v>709</v>
      </c>
      <c r="D3286" s="483">
        <v>57.54</v>
      </c>
      <c r="E3286" s="483">
        <v>22.44</v>
      </c>
      <c r="F3286" s="483">
        <v>79.98</v>
      </c>
    </row>
    <row r="3287" spans="1:6" ht="45" customHeight="1">
      <c r="A3287" s="480">
        <v>92348</v>
      </c>
      <c r="B3287" s="481" t="s">
        <v>5975</v>
      </c>
      <c r="C3287" s="482" t="s">
        <v>709</v>
      </c>
      <c r="D3287" s="483">
        <v>88.6</v>
      </c>
      <c r="E3287" s="483">
        <v>24.23</v>
      </c>
      <c r="F3287" s="483">
        <v>112.83</v>
      </c>
    </row>
    <row r="3288" spans="1:6" ht="45" customHeight="1">
      <c r="A3288" s="480">
        <v>101924</v>
      </c>
      <c r="B3288" s="481" t="s">
        <v>5933</v>
      </c>
      <c r="C3288" s="482" t="s">
        <v>709</v>
      </c>
      <c r="D3288" s="483">
        <v>137.75</v>
      </c>
      <c r="E3288" s="483">
        <v>26.81</v>
      </c>
      <c r="F3288" s="483">
        <v>164.56</v>
      </c>
    </row>
    <row r="3289" spans="1:6" ht="45" customHeight="1">
      <c r="A3289" s="480">
        <v>92704</v>
      </c>
      <c r="B3289" s="481" t="s">
        <v>5704</v>
      </c>
      <c r="C3289" s="482" t="s">
        <v>709</v>
      </c>
      <c r="D3289" s="483">
        <v>12.96</v>
      </c>
      <c r="E3289" s="483">
        <v>11.06</v>
      </c>
      <c r="F3289" s="483">
        <v>24.02</v>
      </c>
    </row>
    <row r="3290" spans="1:6" ht="45" customHeight="1">
      <c r="A3290" s="480">
        <v>97552</v>
      </c>
      <c r="B3290" s="481" t="s">
        <v>5691</v>
      </c>
      <c r="C3290" s="482" t="s">
        <v>709</v>
      </c>
      <c r="D3290" s="483">
        <v>36.72</v>
      </c>
      <c r="E3290" s="483">
        <v>11.68</v>
      </c>
      <c r="F3290" s="483">
        <v>48.4</v>
      </c>
    </row>
    <row r="3291" spans="1:6" ht="45" customHeight="1">
      <c r="A3291" s="480">
        <v>92705</v>
      </c>
      <c r="B3291" s="481" t="s">
        <v>5705</v>
      </c>
      <c r="C3291" s="482" t="s">
        <v>709</v>
      </c>
      <c r="D3291" s="483">
        <v>19.61</v>
      </c>
      <c r="E3291" s="483">
        <v>18.98</v>
      </c>
      <c r="F3291" s="483">
        <v>38.590000000000003</v>
      </c>
    </row>
    <row r="3292" spans="1:6" ht="45" customHeight="1">
      <c r="A3292" s="480">
        <v>97553</v>
      </c>
      <c r="B3292" s="481" t="s">
        <v>5692</v>
      </c>
      <c r="C3292" s="482" t="s">
        <v>709</v>
      </c>
      <c r="D3292" s="483">
        <v>49.16</v>
      </c>
      <c r="E3292" s="483">
        <v>20.05</v>
      </c>
      <c r="F3292" s="483">
        <v>69.209999999999994</v>
      </c>
    </row>
    <row r="3293" spans="1:6" ht="45" customHeight="1">
      <c r="A3293" s="480">
        <v>92706</v>
      </c>
      <c r="B3293" s="481" t="s">
        <v>5706</v>
      </c>
      <c r="C3293" s="482" t="s">
        <v>709</v>
      </c>
      <c r="D3293" s="483">
        <v>31.57</v>
      </c>
      <c r="E3293" s="483">
        <v>30.88</v>
      </c>
      <c r="F3293" s="483">
        <v>62.45</v>
      </c>
    </row>
    <row r="3294" spans="1:6" ht="45" customHeight="1">
      <c r="A3294" s="480">
        <v>97491</v>
      </c>
      <c r="B3294" s="481" t="s">
        <v>5819</v>
      </c>
      <c r="C3294" s="482" t="s">
        <v>709</v>
      </c>
      <c r="D3294" s="483">
        <v>71.02</v>
      </c>
      <c r="E3294" s="483">
        <v>15.26</v>
      </c>
      <c r="F3294" s="483">
        <v>86.28</v>
      </c>
    </row>
    <row r="3295" spans="1:6" ht="45" customHeight="1">
      <c r="A3295" s="480">
        <v>97529</v>
      </c>
      <c r="B3295" s="481" t="s">
        <v>5907</v>
      </c>
      <c r="C3295" s="482" t="s">
        <v>709</v>
      </c>
      <c r="D3295" s="483">
        <v>69.7</v>
      </c>
      <c r="E3295" s="483">
        <v>11.85</v>
      </c>
      <c r="F3295" s="483">
        <v>81.55</v>
      </c>
    </row>
    <row r="3296" spans="1:6" ht="45" customHeight="1">
      <c r="A3296" s="480">
        <v>97554</v>
      </c>
      <c r="B3296" s="481" t="s">
        <v>5693</v>
      </c>
      <c r="C3296" s="482" t="s">
        <v>709</v>
      </c>
      <c r="D3296" s="483">
        <v>80.09</v>
      </c>
      <c r="E3296" s="483">
        <v>39.01</v>
      </c>
      <c r="F3296" s="483">
        <v>119.1</v>
      </c>
    </row>
    <row r="3297" spans="1:6" ht="45" customHeight="1">
      <c r="A3297" s="480">
        <v>97492</v>
      </c>
      <c r="B3297" s="481" t="s">
        <v>5820</v>
      </c>
      <c r="C3297" s="482" t="s">
        <v>709</v>
      </c>
      <c r="D3297" s="483">
        <v>107.47</v>
      </c>
      <c r="E3297" s="483">
        <v>19.600000000000001</v>
      </c>
      <c r="F3297" s="483">
        <v>127.07</v>
      </c>
    </row>
    <row r="3298" spans="1:6" ht="45" customHeight="1">
      <c r="A3298" s="475">
        <v>97530</v>
      </c>
      <c r="B3298" s="479" t="s">
        <v>5908</v>
      </c>
      <c r="C3298" s="477" t="s">
        <v>709</v>
      </c>
      <c r="D3298" s="478">
        <v>105.1</v>
      </c>
      <c r="E3298" s="478">
        <v>13.49</v>
      </c>
      <c r="F3298" s="478">
        <v>118.59</v>
      </c>
    </row>
    <row r="3299" spans="1:6" ht="45" customHeight="1">
      <c r="A3299" s="480">
        <v>97493</v>
      </c>
      <c r="B3299" s="481" t="s">
        <v>5821</v>
      </c>
      <c r="C3299" s="482" t="s">
        <v>709</v>
      </c>
      <c r="D3299" s="483">
        <v>139.47</v>
      </c>
      <c r="E3299" s="483">
        <v>24.54</v>
      </c>
      <c r="F3299" s="483">
        <v>164.01</v>
      </c>
    </row>
    <row r="3300" spans="1:6" ht="45" customHeight="1">
      <c r="A3300" s="480">
        <v>97531</v>
      </c>
      <c r="B3300" s="481" t="s">
        <v>5909</v>
      </c>
      <c r="C3300" s="482" t="s">
        <v>709</v>
      </c>
      <c r="D3300" s="483">
        <v>135.97999999999999</v>
      </c>
      <c r="E3300" s="483">
        <v>15.37</v>
      </c>
      <c r="F3300" s="483">
        <v>151.35</v>
      </c>
    </row>
    <row r="3301" spans="1:6" ht="45" customHeight="1">
      <c r="A3301" s="480">
        <v>92356</v>
      </c>
      <c r="B3301" s="481" t="s">
        <v>5976</v>
      </c>
      <c r="C3301" s="482" t="s">
        <v>709</v>
      </c>
      <c r="D3301" s="483">
        <v>76.099999999999994</v>
      </c>
      <c r="E3301" s="483">
        <v>41.25</v>
      </c>
      <c r="F3301" s="483">
        <v>117.35</v>
      </c>
    </row>
    <row r="3302" spans="1:6" ht="45" customHeight="1">
      <c r="A3302" s="480">
        <v>97439</v>
      </c>
      <c r="B3302" s="481" t="s">
        <v>5944</v>
      </c>
      <c r="C3302" s="482" t="s">
        <v>709</v>
      </c>
      <c r="D3302" s="483">
        <v>151.77000000000001</v>
      </c>
      <c r="E3302" s="483">
        <v>22.88</v>
      </c>
      <c r="F3302" s="483">
        <v>174.65</v>
      </c>
    </row>
    <row r="3303" spans="1:6" ht="45" customHeight="1">
      <c r="A3303" s="480">
        <v>97458</v>
      </c>
      <c r="B3303" s="481" t="s">
        <v>5959</v>
      </c>
      <c r="C3303" s="482" t="s">
        <v>709</v>
      </c>
      <c r="D3303" s="483">
        <v>233.33</v>
      </c>
      <c r="E3303" s="483">
        <v>52.23</v>
      </c>
      <c r="F3303" s="483">
        <v>285.56</v>
      </c>
    </row>
    <row r="3304" spans="1:6" ht="45" customHeight="1">
      <c r="A3304" s="480">
        <v>97494</v>
      </c>
      <c r="B3304" s="481" t="s">
        <v>5822</v>
      </c>
      <c r="C3304" s="482" t="s">
        <v>709</v>
      </c>
      <c r="D3304" s="483">
        <v>225.05</v>
      </c>
      <c r="E3304" s="483">
        <v>30.66</v>
      </c>
      <c r="F3304" s="483">
        <v>255.71</v>
      </c>
    </row>
    <row r="3305" spans="1:6" ht="45" customHeight="1">
      <c r="A3305" s="480">
        <v>97532</v>
      </c>
      <c r="B3305" s="481" t="s">
        <v>5910</v>
      </c>
      <c r="C3305" s="482" t="s">
        <v>709</v>
      </c>
      <c r="D3305" s="483">
        <v>220.13</v>
      </c>
      <c r="E3305" s="483">
        <v>17.760000000000002</v>
      </c>
      <c r="F3305" s="483">
        <v>237.89</v>
      </c>
    </row>
    <row r="3306" spans="1:6" ht="45" customHeight="1">
      <c r="A3306" s="480">
        <v>92357</v>
      </c>
      <c r="B3306" s="481" t="s">
        <v>5977</v>
      </c>
      <c r="C3306" s="482" t="s">
        <v>709</v>
      </c>
      <c r="D3306" s="483">
        <v>131.21</v>
      </c>
      <c r="E3306" s="483">
        <v>44.86</v>
      </c>
      <c r="F3306" s="483">
        <v>176.07</v>
      </c>
    </row>
    <row r="3307" spans="1:6" ht="45" customHeight="1">
      <c r="A3307" s="480">
        <v>97440</v>
      </c>
      <c r="B3307" s="481" t="s">
        <v>5945</v>
      </c>
      <c r="C3307" s="482" t="s">
        <v>709</v>
      </c>
      <c r="D3307" s="483">
        <v>183.7</v>
      </c>
      <c r="E3307" s="483">
        <v>26.37</v>
      </c>
      <c r="F3307" s="483">
        <v>210.07</v>
      </c>
    </row>
    <row r="3308" spans="1:6" ht="45" customHeight="1">
      <c r="A3308" s="480">
        <v>97459</v>
      </c>
      <c r="B3308" s="481" t="s">
        <v>5960</v>
      </c>
      <c r="C3308" s="482" t="s">
        <v>709</v>
      </c>
      <c r="D3308" s="483">
        <v>438.23</v>
      </c>
      <c r="E3308" s="483">
        <v>57.81</v>
      </c>
      <c r="F3308" s="483">
        <v>496.04</v>
      </c>
    </row>
    <row r="3309" spans="1:6" ht="45" customHeight="1">
      <c r="A3309" s="480">
        <v>97495</v>
      </c>
      <c r="B3309" s="481" t="s">
        <v>5823</v>
      </c>
      <c r="C3309" s="482" t="s">
        <v>709</v>
      </c>
      <c r="D3309" s="483">
        <v>431.39</v>
      </c>
      <c r="E3309" s="483">
        <v>39.9</v>
      </c>
      <c r="F3309" s="483">
        <v>471.29</v>
      </c>
    </row>
    <row r="3310" spans="1:6" ht="45" customHeight="1">
      <c r="A3310" s="480">
        <v>97533</v>
      </c>
      <c r="B3310" s="481" t="s">
        <v>5911</v>
      </c>
      <c r="C3310" s="482" t="s">
        <v>709</v>
      </c>
      <c r="D3310" s="483">
        <v>425.31</v>
      </c>
      <c r="E3310" s="483">
        <v>24.05</v>
      </c>
      <c r="F3310" s="483">
        <v>449.36</v>
      </c>
    </row>
    <row r="3311" spans="1:6" ht="45" customHeight="1">
      <c r="A3311" s="480">
        <v>92358</v>
      </c>
      <c r="B3311" s="481" t="s">
        <v>5978</v>
      </c>
      <c r="C3311" s="482" t="s">
        <v>709</v>
      </c>
      <c r="D3311" s="483">
        <v>171.15</v>
      </c>
      <c r="E3311" s="483">
        <v>48.47</v>
      </c>
      <c r="F3311" s="483">
        <v>219.62</v>
      </c>
    </row>
    <row r="3312" spans="1:6" ht="45" customHeight="1">
      <c r="A3312" s="480">
        <v>97442</v>
      </c>
      <c r="B3312" s="481" t="s">
        <v>5946</v>
      </c>
      <c r="C3312" s="482" t="s">
        <v>709</v>
      </c>
      <c r="D3312" s="483">
        <v>201.78</v>
      </c>
      <c r="E3312" s="483">
        <v>29.86</v>
      </c>
      <c r="F3312" s="483">
        <v>231.64</v>
      </c>
    </row>
    <row r="3313" spans="1:6" ht="45" customHeight="1">
      <c r="A3313" s="480">
        <v>97460</v>
      </c>
      <c r="B3313" s="481" t="s">
        <v>5961</v>
      </c>
      <c r="C3313" s="482" t="s">
        <v>709</v>
      </c>
      <c r="D3313" s="483">
        <v>703.95</v>
      </c>
      <c r="E3313" s="483">
        <v>63.38</v>
      </c>
      <c r="F3313" s="483">
        <v>767.33</v>
      </c>
    </row>
    <row r="3314" spans="1:6" ht="45" customHeight="1">
      <c r="A3314" s="480">
        <v>97496</v>
      </c>
      <c r="B3314" s="481" t="s">
        <v>5824</v>
      </c>
      <c r="C3314" s="482" t="s">
        <v>709</v>
      </c>
      <c r="D3314" s="483">
        <v>698.51</v>
      </c>
      <c r="E3314" s="483">
        <v>49.16</v>
      </c>
      <c r="F3314" s="483">
        <v>747.67</v>
      </c>
    </row>
    <row r="3315" spans="1:6" ht="45" customHeight="1">
      <c r="A3315" s="480">
        <v>97534</v>
      </c>
      <c r="B3315" s="481" t="s">
        <v>5912</v>
      </c>
      <c r="C3315" s="482" t="s">
        <v>709</v>
      </c>
      <c r="D3315" s="483">
        <v>689.2</v>
      </c>
      <c r="E3315" s="483">
        <v>24.88</v>
      </c>
      <c r="F3315" s="483">
        <v>714.08</v>
      </c>
    </row>
    <row r="3316" spans="1:6" ht="45" customHeight="1">
      <c r="A3316" s="480">
        <v>101926</v>
      </c>
      <c r="B3316" s="481" t="s">
        <v>5935</v>
      </c>
      <c r="C3316" s="482" t="s">
        <v>709</v>
      </c>
      <c r="D3316" s="483">
        <v>301.19</v>
      </c>
      <c r="E3316" s="483">
        <v>53.63</v>
      </c>
      <c r="F3316" s="483">
        <v>354.82</v>
      </c>
    </row>
    <row r="3317" spans="1:6" ht="45" customHeight="1">
      <c r="A3317" s="480">
        <v>92889</v>
      </c>
      <c r="B3317" s="481" t="s">
        <v>5979</v>
      </c>
      <c r="C3317" s="482" t="s">
        <v>709</v>
      </c>
      <c r="D3317" s="483">
        <v>99.83</v>
      </c>
      <c r="E3317" s="483">
        <v>20.62</v>
      </c>
      <c r="F3317" s="483">
        <v>120.45</v>
      </c>
    </row>
    <row r="3318" spans="1:6" ht="45" customHeight="1">
      <c r="A3318" s="480">
        <v>92890</v>
      </c>
      <c r="B3318" s="481" t="s">
        <v>5980</v>
      </c>
      <c r="C3318" s="482" t="s">
        <v>709</v>
      </c>
      <c r="D3318" s="483">
        <v>160.51</v>
      </c>
      <c r="E3318" s="483">
        <v>22.43</v>
      </c>
      <c r="F3318" s="483">
        <v>182.94</v>
      </c>
    </row>
    <row r="3319" spans="1:6" ht="45" customHeight="1">
      <c r="A3319" s="480">
        <v>92891</v>
      </c>
      <c r="B3319" s="481" t="s">
        <v>5981</v>
      </c>
      <c r="C3319" s="482" t="s">
        <v>709</v>
      </c>
      <c r="D3319" s="483">
        <v>244.37</v>
      </c>
      <c r="E3319" s="483">
        <v>24.22</v>
      </c>
      <c r="F3319" s="483">
        <v>268.58999999999997</v>
      </c>
    </row>
    <row r="3320" spans="1:6" ht="45" customHeight="1">
      <c r="A3320" s="480">
        <v>92904</v>
      </c>
      <c r="B3320" s="481" t="s">
        <v>5707</v>
      </c>
      <c r="C3320" s="482" t="s">
        <v>709</v>
      </c>
      <c r="D3320" s="483">
        <v>24.08</v>
      </c>
      <c r="E3320" s="483">
        <v>5.52</v>
      </c>
      <c r="F3320" s="483">
        <v>29.6</v>
      </c>
    </row>
    <row r="3321" spans="1:6" ht="45" customHeight="1">
      <c r="A3321" s="480">
        <v>92905</v>
      </c>
      <c r="B3321" s="481" t="s">
        <v>5708</v>
      </c>
      <c r="C3321" s="482" t="s">
        <v>709</v>
      </c>
      <c r="D3321" s="483">
        <v>32.75</v>
      </c>
      <c r="E3321" s="483">
        <v>9.49</v>
      </c>
      <c r="F3321" s="483">
        <v>42.24</v>
      </c>
    </row>
    <row r="3322" spans="1:6" ht="45" customHeight="1">
      <c r="A3322" s="480">
        <v>92906</v>
      </c>
      <c r="B3322" s="481" t="s">
        <v>5709</v>
      </c>
      <c r="C3322" s="482" t="s">
        <v>709</v>
      </c>
      <c r="D3322" s="483">
        <v>36.01</v>
      </c>
      <c r="E3322" s="483">
        <v>15.4</v>
      </c>
      <c r="F3322" s="483">
        <v>51.41</v>
      </c>
    </row>
    <row r="3323" spans="1:6" ht="30">
      <c r="A3323" s="480">
        <v>92698</v>
      </c>
      <c r="B3323" s="481" t="s">
        <v>5710</v>
      </c>
      <c r="C3323" s="482" t="s">
        <v>709</v>
      </c>
      <c r="D3323" s="483">
        <v>10.74</v>
      </c>
      <c r="E3323" s="483">
        <v>8.2899999999999991</v>
      </c>
      <c r="F3323" s="483">
        <v>19.03</v>
      </c>
    </row>
    <row r="3324" spans="1:6" ht="45" customHeight="1">
      <c r="A3324" s="480">
        <v>92700</v>
      </c>
      <c r="B3324" s="481" t="s">
        <v>5711</v>
      </c>
      <c r="C3324" s="482" t="s">
        <v>709</v>
      </c>
      <c r="D3324" s="483">
        <v>16.77</v>
      </c>
      <c r="E3324" s="483">
        <v>14.24</v>
      </c>
      <c r="F3324" s="483">
        <v>31.01</v>
      </c>
    </row>
    <row r="3325" spans="1:6" ht="45" customHeight="1">
      <c r="A3325" s="480">
        <v>92702</v>
      </c>
      <c r="B3325" s="481" t="s">
        <v>5712</v>
      </c>
      <c r="C3325" s="482" t="s">
        <v>709</v>
      </c>
      <c r="D3325" s="483">
        <v>25.27</v>
      </c>
      <c r="E3325" s="483">
        <v>23.15</v>
      </c>
      <c r="F3325" s="483">
        <v>48.42</v>
      </c>
    </row>
    <row r="3326" spans="1:6" ht="45" customHeight="1">
      <c r="A3326" s="480">
        <v>92350</v>
      </c>
      <c r="B3326" s="481" t="s">
        <v>5982</v>
      </c>
      <c r="C3326" s="482" t="s">
        <v>709</v>
      </c>
      <c r="D3326" s="483">
        <v>59.15</v>
      </c>
      <c r="E3326" s="483">
        <v>30.94</v>
      </c>
      <c r="F3326" s="483">
        <v>90.09</v>
      </c>
    </row>
    <row r="3327" spans="1:6" ht="30" customHeight="1">
      <c r="A3327" s="480">
        <v>92352</v>
      </c>
      <c r="B3327" s="481" t="s">
        <v>5983</v>
      </c>
      <c r="C3327" s="482" t="s">
        <v>709</v>
      </c>
      <c r="D3327" s="483">
        <v>104.04</v>
      </c>
      <c r="E3327" s="483">
        <v>33.619999999999997</v>
      </c>
      <c r="F3327" s="483">
        <v>137.66</v>
      </c>
    </row>
    <row r="3328" spans="1:6" ht="30" customHeight="1">
      <c r="A3328" s="480">
        <v>92354</v>
      </c>
      <c r="B3328" s="481" t="s">
        <v>5984</v>
      </c>
      <c r="C3328" s="482" t="s">
        <v>709</v>
      </c>
      <c r="D3328" s="483">
        <v>146.99</v>
      </c>
      <c r="E3328" s="483">
        <v>36.35</v>
      </c>
      <c r="F3328" s="483">
        <v>183.34</v>
      </c>
    </row>
    <row r="3329" spans="1:6" ht="30" customHeight="1">
      <c r="A3329" s="480">
        <v>92351</v>
      </c>
      <c r="B3329" s="481" t="s">
        <v>5985</v>
      </c>
      <c r="C3329" s="482" t="s">
        <v>709</v>
      </c>
      <c r="D3329" s="483">
        <v>57.1</v>
      </c>
      <c r="E3329" s="483">
        <v>30.94</v>
      </c>
      <c r="F3329" s="483">
        <v>88.04</v>
      </c>
    </row>
    <row r="3330" spans="1:6" ht="30" customHeight="1">
      <c r="A3330" s="480">
        <v>92353</v>
      </c>
      <c r="B3330" s="481" t="s">
        <v>5986</v>
      </c>
      <c r="C3330" s="482" t="s">
        <v>709</v>
      </c>
      <c r="D3330" s="483">
        <v>95.02</v>
      </c>
      <c r="E3330" s="483">
        <v>33.619999999999997</v>
      </c>
      <c r="F3330" s="483">
        <v>128.63999999999999</v>
      </c>
    </row>
    <row r="3331" spans="1:6" ht="30" customHeight="1">
      <c r="A3331" s="480">
        <v>92355</v>
      </c>
      <c r="B3331" s="481" t="s">
        <v>5987</v>
      </c>
      <c r="C3331" s="482" t="s">
        <v>709</v>
      </c>
      <c r="D3331" s="483">
        <v>129.6</v>
      </c>
      <c r="E3331" s="483">
        <v>36.35</v>
      </c>
      <c r="F3331" s="483">
        <v>165.95</v>
      </c>
    </row>
    <row r="3332" spans="1:6" ht="30" customHeight="1">
      <c r="A3332" s="480">
        <v>101925</v>
      </c>
      <c r="B3332" s="481" t="s">
        <v>5934</v>
      </c>
      <c r="C3332" s="482" t="s">
        <v>709</v>
      </c>
      <c r="D3332" s="483">
        <v>234.99</v>
      </c>
      <c r="E3332" s="483">
        <v>40.21</v>
      </c>
      <c r="F3332" s="483">
        <v>275.2</v>
      </c>
    </row>
    <row r="3333" spans="1:6" ht="30" customHeight="1">
      <c r="A3333" s="480">
        <v>92699</v>
      </c>
      <c r="B3333" s="481" t="s">
        <v>5713</v>
      </c>
      <c r="C3333" s="482" t="s">
        <v>709</v>
      </c>
      <c r="D3333" s="483">
        <v>9.5399999999999991</v>
      </c>
      <c r="E3333" s="483">
        <v>8.2899999999999991</v>
      </c>
      <c r="F3333" s="483">
        <v>17.829999999999998</v>
      </c>
    </row>
    <row r="3334" spans="1:6" ht="30" customHeight="1">
      <c r="A3334" s="480">
        <v>92701</v>
      </c>
      <c r="B3334" s="481" t="s">
        <v>5714</v>
      </c>
      <c r="C3334" s="482" t="s">
        <v>709</v>
      </c>
      <c r="D3334" s="483">
        <v>14.98</v>
      </c>
      <c r="E3334" s="483">
        <v>14.24</v>
      </c>
      <c r="F3334" s="483">
        <v>29.22</v>
      </c>
    </row>
    <row r="3335" spans="1:6" ht="30" customHeight="1">
      <c r="A3335" s="480">
        <v>92703</v>
      </c>
      <c r="B3335" s="481" t="s">
        <v>5715</v>
      </c>
      <c r="C3335" s="482" t="s">
        <v>709</v>
      </c>
      <c r="D3335" s="483">
        <v>23.05</v>
      </c>
      <c r="E3335" s="483">
        <v>23.17</v>
      </c>
      <c r="F3335" s="483">
        <v>46.22</v>
      </c>
    </row>
    <row r="3336" spans="1:6" ht="45" customHeight="1">
      <c r="A3336" s="480">
        <v>97425</v>
      </c>
      <c r="B3336" s="481" t="s">
        <v>1826</v>
      </c>
      <c r="C3336" s="482" t="s">
        <v>709</v>
      </c>
      <c r="D3336" s="483">
        <v>19.95</v>
      </c>
      <c r="E3336" s="483">
        <v>8.3699999999999992</v>
      </c>
      <c r="F3336" s="483">
        <v>28.32</v>
      </c>
    </row>
    <row r="3337" spans="1:6" ht="45" customHeight="1">
      <c r="A3337" s="475">
        <v>97426</v>
      </c>
      <c r="B3337" s="479" t="s">
        <v>1827</v>
      </c>
      <c r="C3337" s="477" t="s">
        <v>709</v>
      </c>
      <c r="D3337" s="478">
        <v>26</v>
      </c>
      <c r="E3337" s="478">
        <v>8.36</v>
      </c>
      <c r="F3337" s="478">
        <v>34.36</v>
      </c>
    </row>
    <row r="3338" spans="1:6" ht="30" customHeight="1">
      <c r="A3338" s="480">
        <v>97427</v>
      </c>
      <c r="B3338" s="481" t="s">
        <v>1828</v>
      </c>
      <c r="C3338" s="482" t="s">
        <v>709</v>
      </c>
      <c r="D3338" s="483">
        <v>30.57</v>
      </c>
      <c r="E3338" s="483">
        <v>8.36</v>
      </c>
      <c r="F3338" s="483">
        <v>38.93</v>
      </c>
    </row>
    <row r="3339" spans="1:6" ht="30" customHeight="1">
      <c r="A3339" s="480">
        <v>97428</v>
      </c>
      <c r="B3339" s="481" t="s">
        <v>1829</v>
      </c>
      <c r="C3339" s="482" t="s">
        <v>709</v>
      </c>
      <c r="D3339" s="483">
        <v>41.16</v>
      </c>
      <c r="E3339" s="483">
        <v>8.36</v>
      </c>
      <c r="F3339" s="483">
        <v>49.52</v>
      </c>
    </row>
    <row r="3340" spans="1:6" ht="30" customHeight="1">
      <c r="A3340" s="480">
        <v>97429</v>
      </c>
      <c r="B3340" s="481" t="s">
        <v>1830</v>
      </c>
      <c r="C3340" s="482" t="s">
        <v>709</v>
      </c>
      <c r="D3340" s="483">
        <v>50.91</v>
      </c>
      <c r="E3340" s="483">
        <v>8.36</v>
      </c>
      <c r="F3340" s="483">
        <v>59.27</v>
      </c>
    </row>
    <row r="3341" spans="1:6" ht="30" customHeight="1">
      <c r="A3341" s="480">
        <v>97430</v>
      </c>
      <c r="B3341" s="481" t="s">
        <v>5936</v>
      </c>
      <c r="C3341" s="482" t="s">
        <v>709</v>
      </c>
      <c r="D3341" s="483">
        <v>35.82</v>
      </c>
      <c r="E3341" s="483">
        <v>11.44</v>
      </c>
      <c r="F3341" s="483">
        <v>47.26</v>
      </c>
    </row>
    <row r="3342" spans="1:6" ht="30" customHeight="1">
      <c r="A3342" s="480">
        <v>97431</v>
      </c>
      <c r="B3342" s="481" t="s">
        <v>5937</v>
      </c>
      <c r="C3342" s="482" t="s">
        <v>709</v>
      </c>
      <c r="D3342" s="483">
        <v>39.22</v>
      </c>
      <c r="E3342" s="483">
        <v>13.19</v>
      </c>
      <c r="F3342" s="483">
        <v>52.41</v>
      </c>
    </row>
    <row r="3343" spans="1:6" ht="30">
      <c r="A3343" s="480">
        <v>97432</v>
      </c>
      <c r="B3343" s="481" t="s">
        <v>5938</v>
      </c>
      <c r="C3343" s="482" t="s">
        <v>709</v>
      </c>
      <c r="D3343" s="483">
        <v>44.15</v>
      </c>
      <c r="E3343" s="483">
        <v>14.94</v>
      </c>
      <c r="F3343" s="483">
        <v>59.09</v>
      </c>
    </row>
    <row r="3344" spans="1:6" ht="30" customHeight="1">
      <c r="A3344" s="480">
        <v>98602</v>
      </c>
      <c r="B3344" s="481" t="s">
        <v>13347</v>
      </c>
      <c r="C3344" s="482" t="s">
        <v>709</v>
      </c>
      <c r="D3344" s="483">
        <v>19.010000000000002</v>
      </c>
      <c r="E3344" s="483">
        <v>2.0299999999999998</v>
      </c>
      <c r="F3344" s="483">
        <v>21.04</v>
      </c>
    </row>
    <row r="3345" spans="1:6" ht="30" customHeight="1">
      <c r="A3345" s="480"/>
      <c r="B3345" s="481" t="s">
        <v>12414</v>
      </c>
      <c r="C3345" s="482"/>
      <c r="D3345" s="483"/>
      <c r="E3345" s="483"/>
      <c r="F3345" s="483"/>
    </row>
    <row r="3346" spans="1:6" ht="30" customHeight="1">
      <c r="A3346" s="480">
        <v>97535</v>
      </c>
      <c r="B3346" s="481" t="s">
        <v>5825</v>
      </c>
      <c r="C3346" s="482" t="s">
        <v>727</v>
      </c>
      <c r="D3346" s="483">
        <v>50.46</v>
      </c>
      <c r="E3346" s="483">
        <v>8.2799999999999994</v>
      </c>
      <c r="F3346" s="483">
        <v>58.74</v>
      </c>
    </row>
    <row r="3347" spans="1:6" ht="30" customHeight="1">
      <c r="A3347" s="480">
        <v>92652</v>
      </c>
      <c r="B3347" s="481" t="s">
        <v>5826</v>
      </c>
      <c r="C3347" s="482" t="s">
        <v>727</v>
      </c>
      <c r="D3347" s="483">
        <v>62.96</v>
      </c>
      <c r="E3347" s="483">
        <v>8.7799999999999994</v>
      </c>
      <c r="F3347" s="483">
        <v>71.739999999999995</v>
      </c>
    </row>
    <row r="3348" spans="1:6" ht="30" customHeight="1">
      <c r="A3348" s="480">
        <v>92653</v>
      </c>
      <c r="B3348" s="481" t="s">
        <v>5827</v>
      </c>
      <c r="C3348" s="482" t="s">
        <v>727</v>
      </c>
      <c r="D3348" s="483">
        <v>72.8</v>
      </c>
      <c r="E3348" s="483">
        <v>9.32</v>
      </c>
      <c r="F3348" s="483">
        <v>82.12</v>
      </c>
    </row>
    <row r="3349" spans="1:6" ht="30" customHeight="1">
      <c r="A3349" s="480">
        <v>92654</v>
      </c>
      <c r="B3349" s="481" t="s">
        <v>5828</v>
      </c>
      <c r="C3349" s="482" t="s">
        <v>727</v>
      </c>
      <c r="D3349" s="483">
        <v>103.68</v>
      </c>
      <c r="E3349" s="483">
        <v>9.99</v>
      </c>
      <c r="F3349" s="483">
        <v>113.67</v>
      </c>
    </row>
    <row r="3350" spans="1:6" ht="30" customHeight="1">
      <c r="A3350" s="480">
        <v>92655</v>
      </c>
      <c r="B3350" s="481" t="s">
        <v>5829</v>
      </c>
      <c r="C3350" s="482" t="s">
        <v>727</v>
      </c>
      <c r="D3350" s="483">
        <v>128.16</v>
      </c>
      <c r="E3350" s="483">
        <v>11</v>
      </c>
      <c r="F3350" s="483">
        <v>139.16</v>
      </c>
    </row>
    <row r="3351" spans="1:6" ht="30" customHeight="1">
      <c r="A3351" s="480">
        <v>92656</v>
      </c>
      <c r="B3351" s="481" t="s">
        <v>5830</v>
      </c>
      <c r="C3351" s="482" t="s">
        <v>727</v>
      </c>
      <c r="D3351" s="483">
        <v>171.37</v>
      </c>
      <c r="E3351" s="483">
        <v>12.01</v>
      </c>
      <c r="F3351" s="483">
        <v>183.38</v>
      </c>
    </row>
    <row r="3352" spans="1:6" ht="30" customHeight="1">
      <c r="A3352" s="480">
        <v>95696</v>
      </c>
      <c r="B3352" s="481" t="s">
        <v>5831</v>
      </c>
      <c r="C3352" s="482" t="s">
        <v>709</v>
      </c>
      <c r="D3352" s="483">
        <v>53.27</v>
      </c>
      <c r="E3352" s="483">
        <v>2.2200000000000002</v>
      </c>
      <c r="F3352" s="483">
        <v>55.49</v>
      </c>
    </row>
    <row r="3353" spans="1:6" ht="30" customHeight="1">
      <c r="A3353" s="480">
        <v>92657</v>
      </c>
      <c r="B3353" s="481" t="s">
        <v>5832</v>
      </c>
      <c r="C3353" s="482" t="s">
        <v>709</v>
      </c>
      <c r="D3353" s="483">
        <v>14.32</v>
      </c>
      <c r="E3353" s="483">
        <v>9.6300000000000008</v>
      </c>
      <c r="F3353" s="483">
        <v>23.95</v>
      </c>
    </row>
    <row r="3354" spans="1:6" ht="30" customHeight="1">
      <c r="A3354" s="480">
        <v>92658</v>
      </c>
      <c r="B3354" s="481" t="s">
        <v>5833</v>
      </c>
      <c r="C3354" s="482" t="s">
        <v>709</v>
      </c>
      <c r="D3354" s="483">
        <v>15.98</v>
      </c>
      <c r="E3354" s="483">
        <v>9.6300000000000008</v>
      </c>
      <c r="F3354" s="483">
        <v>25.61</v>
      </c>
    </row>
    <row r="3355" spans="1:6" ht="30">
      <c r="A3355" s="480">
        <v>92659</v>
      </c>
      <c r="B3355" s="481" t="s">
        <v>5834</v>
      </c>
      <c r="C3355" s="482" t="s">
        <v>709</v>
      </c>
      <c r="D3355" s="483">
        <v>19.52</v>
      </c>
      <c r="E3355" s="483">
        <v>10.18</v>
      </c>
      <c r="F3355" s="483">
        <v>29.7</v>
      </c>
    </row>
    <row r="3356" spans="1:6" ht="30" customHeight="1">
      <c r="A3356" s="480">
        <v>92660</v>
      </c>
      <c r="B3356" s="481" t="s">
        <v>5835</v>
      </c>
      <c r="C3356" s="482" t="s">
        <v>709</v>
      </c>
      <c r="D3356" s="483">
        <v>21.06</v>
      </c>
      <c r="E3356" s="483">
        <v>10.18</v>
      </c>
      <c r="F3356" s="483">
        <v>31.24</v>
      </c>
    </row>
    <row r="3357" spans="1:6" ht="30" customHeight="1">
      <c r="A3357" s="480">
        <v>92661</v>
      </c>
      <c r="B3357" s="481" t="s">
        <v>5836</v>
      </c>
      <c r="C3357" s="482" t="s">
        <v>709</v>
      </c>
      <c r="D3357" s="483">
        <v>24.85</v>
      </c>
      <c r="E3357" s="483">
        <v>10.77</v>
      </c>
      <c r="F3357" s="483">
        <v>35.619999999999997</v>
      </c>
    </row>
    <row r="3358" spans="1:6" ht="30" customHeight="1">
      <c r="A3358" s="475">
        <v>92662</v>
      </c>
      <c r="B3358" s="479" t="s">
        <v>5837</v>
      </c>
      <c r="C3358" s="477" t="s">
        <v>709</v>
      </c>
      <c r="D3358" s="478">
        <v>25.15</v>
      </c>
      <c r="E3358" s="478">
        <v>10.77</v>
      </c>
      <c r="F3358" s="478">
        <v>35.92</v>
      </c>
    </row>
    <row r="3359" spans="1:6" ht="30" customHeight="1">
      <c r="A3359" s="480">
        <v>92663</v>
      </c>
      <c r="B3359" s="481" t="s">
        <v>5838</v>
      </c>
      <c r="C3359" s="482" t="s">
        <v>709</v>
      </c>
      <c r="D3359" s="483">
        <v>36.54</v>
      </c>
      <c r="E3359" s="483">
        <v>11.57</v>
      </c>
      <c r="F3359" s="483">
        <v>48.11</v>
      </c>
    </row>
    <row r="3360" spans="1:6" ht="30" customHeight="1">
      <c r="A3360" s="480">
        <v>92664</v>
      </c>
      <c r="B3360" s="481" t="s">
        <v>5839</v>
      </c>
      <c r="C3360" s="482" t="s">
        <v>709</v>
      </c>
      <c r="D3360" s="483">
        <v>36.51</v>
      </c>
      <c r="E3360" s="483">
        <v>11.57</v>
      </c>
      <c r="F3360" s="483">
        <v>48.08</v>
      </c>
    </row>
    <row r="3361" spans="1:6" ht="30" customHeight="1">
      <c r="A3361" s="480">
        <v>92665</v>
      </c>
      <c r="B3361" s="481" t="s">
        <v>5840</v>
      </c>
      <c r="C3361" s="482" t="s">
        <v>709</v>
      </c>
      <c r="D3361" s="483">
        <v>53.85</v>
      </c>
      <c r="E3361" s="483">
        <v>12.72</v>
      </c>
      <c r="F3361" s="483">
        <v>66.569999999999993</v>
      </c>
    </row>
    <row r="3362" spans="1:6" ht="30" customHeight="1">
      <c r="A3362" s="480">
        <v>92666</v>
      </c>
      <c r="B3362" s="481" t="s">
        <v>5841</v>
      </c>
      <c r="C3362" s="482" t="s">
        <v>709</v>
      </c>
      <c r="D3362" s="483">
        <v>63.08</v>
      </c>
      <c r="E3362" s="483">
        <v>12.72</v>
      </c>
      <c r="F3362" s="483">
        <v>75.8</v>
      </c>
    </row>
    <row r="3363" spans="1:6" ht="30" customHeight="1">
      <c r="A3363" s="480">
        <v>92667</v>
      </c>
      <c r="B3363" s="481" t="s">
        <v>5842</v>
      </c>
      <c r="C3363" s="482" t="s">
        <v>709</v>
      </c>
      <c r="D3363" s="483">
        <v>84.66</v>
      </c>
      <c r="E3363" s="483">
        <v>13.91</v>
      </c>
      <c r="F3363" s="483">
        <v>98.57</v>
      </c>
    </row>
    <row r="3364" spans="1:6" ht="30" customHeight="1">
      <c r="A3364" s="480">
        <v>92668</v>
      </c>
      <c r="B3364" s="481" t="s">
        <v>5843</v>
      </c>
      <c r="C3364" s="482" t="s">
        <v>709</v>
      </c>
      <c r="D3364" s="483">
        <v>92.87</v>
      </c>
      <c r="E3364" s="483">
        <v>13.91</v>
      </c>
      <c r="F3364" s="483">
        <v>106.78</v>
      </c>
    </row>
    <row r="3365" spans="1:6" ht="30" customHeight="1">
      <c r="A3365" s="480">
        <v>92669</v>
      </c>
      <c r="B3365" s="481" t="s">
        <v>5844</v>
      </c>
      <c r="C3365" s="482" t="s">
        <v>709</v>
      </c>
      <c r="D3365" s="483">
        <v>21.95</v>
      </c>
      <c r="E3365" s="483">
        <v>14.43</v>
      </c>
      <c r="F3365" s="483">
        <v>36.380000000000003</v>
      </c>
    </row>
    <row r="3366" spans="1:6" ht="30" customHeight="1">
      <c r="A3366" s="480">
        <v>92670</v>
      </c>
      <c r="B3366" s="481" t="s">
        <v>5845</v>
      </c>
      <c r="C3366" s="482" t="s">
        <v>709</v>
      </c>
      <c r="D3366" s="483">
        <v>19.75</v>
      </c>
      <c r="E3366" s="483">
        <v>14.43</v>
      </c>
      <c r="F3366" s="483">
        <v>34.18</v>
      </c>
    </row>
    <row r="3367" spans="1:6" ht="30" customHeight="1">
      <c r="A3367" s="480">
        <v>92671</v>
      </c>
      <c r="B3367" s="481" t="s">
        <v>5846</v>
      </c>
      <c r="C3367" s="482" t="s">
        <v>709</v>
      </c>
      <c r="D3367" s="483">
        <v>32.479999999999997</v>
      </c>
      <c r="E3367" s="483">
        <v>15.26</v>
      </c>
      <c r="F3367" s="483">
        <v>47.74</v>
      </c>
    </row>
    <row r="3368" spans="1:6" ht="30" customHeight="1">
      <c r="A3368" s="480">
        <v>92672</v>
      </c>
      <c r="B3368" s="481" t="s">
        <v>5847</v>
      </c>
      <c r="C3368" s="482" t="s">
        <v>709</v>
      </c>
      <c r="D3368" s="483">
        <v>28.1</v>
      </c>
      <c r="E3368" s="483">
        <v>15.26</v>
      </c>
      <c r="F3368" s="483">
        <v>43.36</v>
      </c>
    </row>
    <row r="3369" spans="1:6" ht="30" customHeight="1">
      <c r="A3369" s="480">
        <v>92673</v>
      </c>
      <c r="B3369" s="481" t="s">
        <v>5848</v>
      </c>
      <c r="C3369" s="482" t="s">
        <v>709</v>
      </c>
      <c r="D3369" s="483">
        <v>38.74</v>
      </c>
      <c r="E3369" s="483">
        <v>16.190000000000001</v>
      </c>
      <c r="F3369" s="483">
        <v>54.93</v>
      </c>
    </row>
    <row r="3370" spans="1:6" ht="30" customHeight="1">
      <c r="A3370" s="480">
        <v>92674</v>
      </c>
      <c r="B3370" s="481" t="s">
        <v>5849</v>
      </c>
      <c r="C3370" s="482" t="s">
        <v>709</v>
      </c>
      <c r="D3370" s="483">
        <v>35.72</v>
      </c>
      <c r="E3370" s="483">
        <v>16.190000000000001</v>
      </c>
      <c r="F3370" s="483">
        <v>51.91</v>
      </c>
    </row>
    <row r="3371" spans="1:6" ht="30" customHeight="1">
      <c r="A3371" s="480">
        <v>92675</v>
      </c>
      <c r="B3371" s="481" t="s">
        <v>5850</v>
      </c>
      <c r="C3371" s="482" t="s">
        <v>709</v>
      </c>
      <c r="D3371" s="483">
        <v>54.02</v>
      </c>
      <c r="E3371" s="483">
        <v>17.36</v>
      </c>
      <c r="F3371" s="483">
        <v>71.38</v>
      </c>
    </row>
    <row r="3372" spans="1:6" ht="30" customHeight="1">
      <c r="A3372" s="480">
        <v>92676</v>
      </c>
      <c r="B3372" s="481" t="s">
        <v>5851</v>
      </c>
      <c r="C3372" s="482" t="s">
        <v>709</v>
      </c>
      <c r="D3372" s="483">
        <v>51.97</v>
      </c>
      <c r="E3372" s="483">
        <v>17.36</v>
      </c>
      <c r="F3372" s="483">
        <v>69.33</v>
      </c>
    </row>
    <row r="3373" spans="1:6" ht="30" customHeight="1">
      <c r="A3373" s="480">
        <v>92677</v>
      </c>
      <c r="B3373" s="481" t="s">
        <v>5852</v>
      </c>
      <c r="C3373" s="482" t="s">
        <v>709</v>
      </c>
      <c r="D3373" s="483">
        <v>98.53</v>
      </c>
      <c r="E3373" s="483">
        <v>19.100000000000001</v>
      </c>
      <c r="F3373" s="483">
        <v>117.63</v>
      </c>
    </row>
    <row r="3374" spans="1:6" ht="30" customHeight="1">
      <c r="A3374" s="480">
        <v>92678</v>
      </c>
      <c r="B3374" s="481" t="s">
        <v>5853</v>
      </c>
      <c r="C3374" s="482" t="s">
        <v>709</v>
      </c>
      <c r="D3374" s="483">
        <v>89.51</v>
      </c>
      <c r="E3374" s="483">
        <v>19.100000000000001</v>
      </c>
      <c r="F3374" s="483">
        <v>108.61</v>
      </c>
    </row>
    <row r="3375" spans="1:6" ht="30" customHeight="1">
      <c r="A3375" s="480">
        <v>92679</v>
      </c>
      <c r="B3375" s="481" t="s">
        <v>5854</v>
      </c>
      <c r="C3375" s="482" t="s">
        <v>709</v>
      </c>
      <c r="D3375" s="483">
        <v>141.12</v>
      </c>
      <c r="E3375" s="483">
        <v>20.87</v>
      </c>
      <c r="F3375" s="483">
        <v>161.99</v>
      </c>
    </row>
    <row r="3376" spans="1:6" ht="30" customHeight="1">
      <c r="A3376" s="480">
        <v>92680</v>
      </c>
      <c r="B3376" s="481" t="s">
        <v>5855</v>
      </c>
      <c r="C3376" s="482" t="s">
        <v>709</v>
      </c>
      <c r="D3376" s="483">
        <v>123.73</v>
      </c>
      <c r="E3376" s="483">
        <v>20.87</v>
      </c>
      <c r="F3376" s="483">
        <v>144.6</v>
      </c>
    </row>
    <row r="3377" spans="1:6" ht="30" customHeight="1">
      <c r="A3377" s="480">
        <v>92681</v>
      </c>
      <c r="B3377" s="481" t="s">
        <v>5856</v>
      </c>
      <c r="C3377" s="482" t="s">
        <v>709</v>
      </c>
      <c r="D3377" s="483">
        <v>27.16</v>
      </c>
      <c r="E3377" s="483">
        <v>19.22</v>
      </c>
      <c r="F3377" s="483">
        <v>46.38</v>
      </c>
    </row>
    <row r="3378" spans="1:6" ht="30" customHeight="1">
      <c r="A3378" s="480">
        <v>92682</v>
      </c>
      <c r="B3378" s="481" t="s">
        <v>5857</v>
      </c>
      <c r="C3378" s="482" t="s">
        <v>709</v>
      </c>
      <c r="D3378" s="483">
        <v>37.979999999999997</v>
      </c>
      <c r="E3378" s="483">
        <v>20.309999999999999</v>
      </c>
      <c r="F3378" s="483">
        <v>58.29</v>
      </c>
    </row>
    <row r="3379" spans="1:6" ht="30" customHeight="1">
      <c r="A3379" s="475">
        <v>92683</v>
      </c>
      <c r="B3379" s="479" t="s">
        <v>5858</v>
      </c>
      <c r="C3379" s="477" t="s">
        <v>709</v>
      </c>
      <c r="D3379" s="478">
        <v>46.5</v>
      </c>
      <c r="E3379" s="478">
        <v>21.58</v>
      </c>
      <c r="F3379" s="478">
        <v>68.08</v>
      </c>
    </row>
    <row r="3380" spans="1:6" ht="30" customHeight="1">
      <c r="A3380" s="480">
        <v>92684</v>
      </c>
      <c r="B3380" s="481" t="s">
        <v>5859</v>
      </c>
      <c r="C3380" s="482" t="s">
        <v>709</v>
      </c>
      <c r="D3380" s="483">
        <v>69.239999999999995</v>
      </c>
      <c r="E3380" s="483">
        <v>23.14</v>
      </c>
      <c r="F3380" s="483">
        <v>92.38</v>
      </c>
    </row>
    <row r="3381" spans="1:6" ht="30" customHeight="1">
      <c r="A3381" s="480">
        <v>92685</v>
      </c>
      <c r="B3381" s="481" t="s">
        <v>5860</v>
      </c>
      <c r="C3381" s="482" t="s">
        <v>709</v>
      </c>
      <c r="D3381" s="483">
        <v>123.85</v>
      </c>
      <c r="E3381" s="483">
        <v>25.48</v>
      </c>
      <c r="F3381" s="483">
        <v>149.33000000000001</v>
      </c>
    </row>
    <row r="3382" spans="1:6" ht="30" customHeight="1">
      <c r="A3382" s="480">
        <v>92686</v>
      </c>
      <c r="B3382" s="481" t="s">
        <v>5861</v>
      </c>
      <c r="C3382" s="482" t="s">
        <v>709</v>
      </c>
      <c r="D3382" s="483">
        <v>163.30000000000001</v>
      </c>
      <c r="E3382" s="483">
        <v>27.81</v>
      </c>
      <c r="F3382" s="483">
        <v>191.11</v>
      </c>
    </row>
    <row r="3383" spans="1:6" ht="30" customHeight="1">
      <c r="A3383" s="480">
        <v>92898</v>
      </c>
      <c r="B3383" s="481" t="s">
        <v>5862</v>
      </c>
      <c r="C3383" s="482" t="s">
        <v>709</v>
      </c>
      <c r="D3383" s="483">
        <v>33.82</v>
      </c>
      <c r="E3383" s="483">
        <v>9.61</v>
      </c>
      <c r="F3383" s="483">
        <v>43.43</v>
      </c>
    </row>
    <row r="3384" spans="1:6" ht="30" customHeight="1">
      <c r="A3384" s="480">
        <v>92899</v>
      </c>
      <c r="B3384" s="481" t="s">
        <v>5863</v>
      </c>
      <c r="C3384" s="482" t="s">
        <v>709</v>
      </c>
      <c r="D3384" s="483">
        <v>54.2</v>
      </c>
      <c r="E3384" s="483">
        <v>10.17</v>
      </c>
      <c r="F3384" s="483">
        <v>64.37</v>
      </c>
    </row>
    <row r="3385" spans="1:6" ht="30" customHeight="1">
      <c r="A3385" s="480">
        <v>92900</v>
      </c>
      <c r="B3385" s="481" t="s">
        <v>5864</v>
      </c>
      <c r="C3385" s="482" t="s">
        <v>709</v>
      </c>
      <c r="D3385" s="483">
        <v>66.739999999999995</v>
      </c>
      <c r="E3385" s="483">
        <v>10.76</v>
      </c>
      <c r="F3385" s="483">
        <v>77.5</v>
      </c>
    </row>
    <row r="3386" spans="1:6" ht="30" customHeight="1">
      <c r="A3386" s="480">
        <v>92901</v>
      </c>
      <c r="B3386" s="481" t="s">
        <v>5865</v>
      </c>
      <c r="C3386" s="482" t="s">
        <v>709</v>
      </c>
      <c r="D3386" s="483">
        <v>96.41</v>
      </c>
      <c r="E3386" s="483">
        <v>11.56</v>
      </c>
      <c r="F3386" s="483">
        <v>107.97</v>
      </c>
    </row>
    <row r="3387" spans="1:6" ht="30" customHeight="1">
      <c r="A3387" s="480">
        <v>92902</v>
      </c>
      <c r="B3387" s="481" t="s">
        <v>5866</v>
      </c>
      <c r="C3387" s="482" t="s">
        <v>709</v>
      </c>
      <c r="D3387" s="483">
        <v>156.82</v>
      </c>
      <c r="E3387" s="483">
        <v>12.71</v>
      </c>
      <c r="F3387" s="483">
        <v>169.53</v>
      </c>
    </row>
    <row r="3388" spans="1:6" ht="30" customHeight="1">
      <c r="A3388" s="480">
        <v>92903</v>
      </c>
      <c r="B3388" s="481" t="s">
        <v>5867</v>
      </c>
      <c r="C3388" s="482" t="s">
        <v>709</v>
      </c>
      <c r="D3388" s="483">
        <v>240.43</v>
      </c>
      <c r="E3388" s="483">
        <v>13.9</v>
      </c>
      <c r="F3388" s="483">
        <v>254.33</v>
      </c>
    </row>
    <row r="3389" spans="1:6" ht="30" customHeight="1">
      <c r="A3389" s="480">
        <v>92938</v>
      </c>
      <c r="B3389" s="481" t="s">
        <v>5868</v>
      </c>
      <c r="C3389" s="482" t="s">
        <v>709</v>
      </c>
      <c r="D3389" s="483">
        <v>15.84</v>
      </c>
      <c r="E3389" s="483">
        <v>9.6300000000000008</v>
      </c>
      <c r="F3389" s="483">
        <v>25.47</v>
      </c>
    </row>
    <row r="3390" spans="1:6" ht="30" customHeight="1">
      <c r="A3390" s="480">
        <v>92939</v>
      </c>
      <c r="B3390" s="481" t="s">
        <v>5869</v>
      </c>
      <c r="C3390" s="482" t="s">
        <v>709</v>
      </c>
      <c r="D3390" s="483">
        <v>16.07</v>
      </c>
      <c r="E3390" s="483">
        <v>9.6300000000000008</v>
      </c>
      <c r="F3390" s="483">
        <v>25.7</v>
      </c>
    </row>
    <row r="3391" spans="1:6" ht="30" customHeight="1">
      <c r="A3391" s="480">
        <v>92940</v>
      </c>
      <c r="B3391" s="481" t="s">
        <v>5870</v>
      </c>
      <c r="C3391" s="482" t="s">
        <v>709</v>
      </c>
      <c r="D3391" s="483">
        <v>22.3</v>
      </c>
      <c r="E3391" s="483">
        <v>10.18</v>
      </c>
      <c r="F3391" s="483">
        <v>32.479999999999997</v>
      </c>
    </row>
    <row r="3392" spans="1:6" ht="30" customHeight="1">
      <c r="A3392" s="475">
        <v>92941</v>
      </c>
      <c r="B3392" s="479" t="s">
        <v>5871</v>
      </c>
      <c r="C3392" s="477" t="s">
        <v>709</v>
      </c>
      <c r="D3392" s="478">
        <v>22.29</v>
      </c>
      <c r="E3392" s="478">
        <v>10.18</v>
      </c>
      <c r="F3392" s="478">
        <v>32.47</v>
      </c>
    </row>
    <row r="3393" spans="1:6" ht="30" customHeight="1">
      <c r="A3393" s="480">
        <v>92942</v>
      </c>
      <c r="B3393" s="481" t="s">
        <v>5872</v>
      </c>
      <c r="C3393" s="482" t="s">
        <v>709</v>
      </c>
      <c r="D3393" s="483">
        <v>22.29</v>
      </c>
      <c r="E3393" s="483">
        <v>10.18</v>
      </c>
      <c r="F3393" s="483">
        <v>32.47</v>
      </c>
    </row>
    <row r="3394" spans="1:6" ht="30" customHeight="1">
      <c r="A3394" s="480">
        <v>92943</v>
      </c>
      <c r="B3394" s="481" t="s">
        <v>5873</v>
      </c>
      <c r="C3394" s="482" t="s">
        <v>709</v>
      </c>
      <c r="D3394" s="483">
        <v>26.43</v>
      </c>
      <c r="E3394" s="483">
        <v>10.77</v>
      </c>
      <c r="F3394" s="483">
        <v>37.200000000000003</v>
      </c>
    </row>
    <row r="3395" spans="1:6" ht="30" customHeight="1">
      <c r="A3395" s="480">
        <v>92944</v>
      </c>
      <c r="B3395" s="481" t="s">
        <v>5874</v>
      </c>
      <c r="C3395" s="482" t="s">
        <v>709</v>
      </c>
      <c r="D3395" s="483">
        <v>26.43</v>
      </c>
      <c r="E3395" s="483">
        <v>10.77</v>
      </c>
      <c r="F3395" s="483">
        <v>37.200000000000003</v>
      </c>
    </row>
    <row r="3396" spans="1:6" ht="30" customHeight="1">
      <c r="A3396" s="480">
        <v>92945</v>
      </c>
      <c r="B3396" s="481" t="s">
        <v>5875</v>
      </c>
      <c r="C3396" s="482" t="s">
        <v>709</v>
      </c>
      <c r="D3396" s="483">
        <v>26.43</v>
      </c>
      <c r="E3396" s="483">
        <v>10.77</v>
      </c>
      <c r="F3396" s="483">
        <v>37.200000000000003</v>
      </c>
    </row>
    <row r="3397" spans="1:6" ht="30" customHeight="1">
      <c r="A3397" s="480">
        <v>92946</v>
      </c>
      <c r="B3397" s="481" t="s">
        <v>5876</v>
      </c>
      <c r="C3397" s="482" t="s">
        <v>709</v>
      </c>
      <c r="D3397" s="483">
        <v>39.99</v>
      </c>
      <c r="E3397" s="483">
        <v>11.57</v>
      </c>
      <c r="F3397" s="483">
        <v>51.56</v>
      </c>
    </row>
    <row r="3398" spans="1:6" ht="30" customHeight="1">
      <c r="A3398" s="480">
        <v>92947</v>
      </c>
      <c r="B3398" s="481" t="s">
        <v>5877</v>
      </c>
      <c r="C3398" s="482" t="s">
        <v>709</v>
      </c>
      <c r="D3398" s="483">
        <v>39.99</v>
      </c>
      <c r="E3398" s="483">
        <v>11.57</v>
      </c>
      <c r="F3398" s="483">
        <v>51.56</v>
      </c>
    </row>
    <row r="3399" spans="1:6" ht="30" customHeight="1">
      <c r="A3399" s="480">
        <v>92948</v>
      </c>
      <c r="B3399" s="481" t="s">
        <v>5878</v>
      </c>
      <c r="C3399" s="482" t="s">
        <v>709</v>
      </c>
      <c r="D3399" s="483">
        <v>39.99</v>
      </c>
      <c r="E3399" s="483">
        <v>11.57</v>
      </c>
      <c r="F3399" s="483">
        <v>51.56</v>
      </c>
    </row>
    <row r="3400" spans="1:6" ht="30" customHeight="1">
      <c r="A3400" s="480">
        <v>92949</v>
      </c>
      <c r="B3400" s="481" t="s">
        <v>5879</v>
      </c>
      <c r="C3400" s="482" t="s">
        <v>709</v>
      </c>
      <c r="D3400" s="483">
        <v>66.98</v>
      </c>
      <c r="E3400" s="483">
        <v>12.71</v>
      </c>
      <c r="F3400" s="483">
        <v>79.69</v>
      </c>
    </row>
    <row r="3401" spans="1:6" ht="30" customHeight="1">
      <c r="A3401" s="480">
        <v>92950</v>
      </c>
      <c r="B3401" s="481" t="s">
        <v>5880</v>
      </c>
      <c r="C3401" s="482" t="s">
        <v>709</v>
      </c>
      <c r="D3401" s="483">
        <v>66.98</v>
      </c>
      <c r="E3401" s="483">
        <v>12.71</v>
      </c>
      <c r="F3401" s="483">
        <v>79.69</v>
      </c>
    </row>
    <row r="3402" spans="1:6" ht="30" customHeight="1">
      <c r="A3402" s="480">
        <v>92951</v>
      </c>
      <c r="B3402" s="481" t="s">
        <v>5881</v>
      </c>
      <c r="C3402" s="482" t="s">
        <v>709</v>
      </c>
      <c r="D3402" s="483">
        <v>99.68</v>
      </c>
      <c r="E3402" s="483">
        <v>13.9</v>
      </c>
      <c r="F3402" s="483">
        <v>113.58</v>
      </c>
    </row>
    <row r="3403" spans="1:6" ht="30" customHeight="1">
      <c r="A3403" s="480">
        <v>92952</v>
      </c>
      <c r="B3403" s="481" t="s">
        <v>5882</v>
      </c>
      <c r="C3403" s="482" t="s">
        <v>709</v>
      </c>
      <c r="D3403" s="483">
        <v>99.68</v>
      </c>
      <c r="E3403" s="483">
        <v>13.9</v>
      </c>
      <c r="F3403" s="483">
        <v>113.58</v>
      </c>
    </row>
    <row r="3404" spans="1:6" ht="30" customHeight="1">
      <c r="A3404" s="480"/>
      <c r="B3404" s="481" t="s">
        <v>1831</v>
      </c>
      <c r="C3404" s="482"/>
      <c r="D3404" s="483"/>
      <c r="E3404" s="483"/>
      <c r="F3404" s="483"/>
    </row>
    <row r="3405" spans="1:6" ht="30" customHeight="1">
      <c r="A3405" s="480">
        <v>101905</v>
      </c>
      <c r="B3405" s="481" t="s">
        <v>5913</v>
      </c>
      <c r="C3405" s="482" t="s">
        <v>709</v>
      </c>
      <c r="D3405" s="483">
        <v>173.22</v>
      </c>
      <c r="E3405" s="483">
        <v>14.6</v>
      </c>
      <c r="F3405" s="483">
        <v>187.82</v>
      </c>
    </row>
    <row r="3406" spans="1:6" ht="30" customHeight="1">
      <c r="A3406" s="480">
        <v>101906</v>
      </c>
      <c r="B3406" s="481" t="s">
        <v>5914</v>
      </c>
      <c r="C3406" s="482" t="s">
        <v>709</v>
      </c>
      <c r="D3406" s="483">
        <v>533.12</v>
      </c>
      <c r="E3406" s="483">
        <v>14.6</v>
      </c>
      <c r="F3406" s="483">
        <v>547.72</v>
      </c>
    </row>
    <row r="3407" spans="1:6" ht="30" customHeight="1">
      <c r="A3407" s="475">
        <v>101907</v>
      </c>
      <c r="B3407" s="479" t="s">
        <v>5915</v>
      </c>
      <c r="C3407" s="477" t="s">
        <v>709</v>
      </c>
      <c r="D3407" s="478">
        <v>576.97</v>
      </c>
      <c r="E3407" s="478">
        <v>14.6</v>
      </c>
      <c r="F3407" s="478">
        <v>591.57000000000005</v>
      </c>
    </row>
    <row r="3408" spans="1:6" ht="45" customHeight="1">
      <c r="A3408" s="480">
        <v>101911</v>
      </c>
      <c r="B3408" s="481" t="s">
        <v>5919</v>
      </c>
      <c r="C3408" s="482" t="s">
        <v>709</v>
      </c>
      <c r="D3408" s="483">
        <v>270.04000000000002</v>
      </c>
      <c r="E3408" s="483">
        <v>14.6</v>
      </c>
      <c r="F3408" s="483">
        <v>284.64</v>
      </c>
    </row>
    <row r="3409" spans="1:6" ht="45" customHeight="1">
      <c r="A3409" s="480">
        <v>101908</v>
      </c>
      <c r="B3409" s="481" t="s">
        <v>5916</v>
      </c>
      <c r="C3409" s="482" t="s">
        <v>709</v>
      </c>
      <c r="D3409" s="483">
        <v>167.73</v>
      </c>
      <c r="E3409" s="483">
        <v>14.6</v>
      </c>
      <c r="F3409" s="483">
        <v>182.33</v>
      </c>
    </row>
    <row r="3410" spans="1:6" ht="45" customHeight="1">
      <c r="A3410" s="480">
        <v>101909</v>
      </c>
      <c r="B3410" s="481" t="s">
        <v>5917</v>
      </c>
      <c r="C3410" s="482" t="s">
        <v>709</v>
      </c>
      <c r="D3410" s="483">
        <v>196.97</v>
      </c>
      <c r="E3410" s="483">
        <v>14.6</v>
      </c>
      <c r="F3410" s="483">
        <v>211.57</v>
      </c>
    </row>
    <row r="3411" spans="1:6" ht="45" customHeight="1">
      <c r="A3411" s="480">
        <v>101910</v>
      </c>
      <c r="B3411" s="481" t="s">
        <v>5918</v>
      </c>
      <c r="C3411" s="482" t="s">
        <v>709</v>
      </c>
      <c r="D3411" s="483">
        <v>233.5</v>
      </c>
      <c r="E3411" s="483">
        <v>14.6</v>
      </c>
      <c r="F3411" s="483">
        <v>248.1</v>
      </c>
    </row>
    <row r="3412" spans="1:6" ht="30" customHeight="1">
      <c r="A3412" s="480"/>
      <c r="B3412" s="481" t="s">
        <v>12415</v>
      </c>
      <c r="C3412" s="482"/>
      <c r="D3412" s="483"/>
      <c r="E3412" s="483"/>
      <c r="F3412" s="483"/>
    </row>
    <row r="3413" spans="1:6" ht="45" customHeight="1">
      <c r="A3413" s="480"/>
      <c r="B3413" s="481" t="s">
        <v>12416</v>
      </c>
      <c r="C3413" s="482"/>
      <c r="D3413" s="483"/>
      <c r="E3413" s="483"/>
      <c r="F3413" s="483"/>
    </row>
    <row r="3414" spans="1:6" ht="45" customHeight="1">
      <c r="A3414" s="480">
        <v>90443</v>
      </c>
      <c r="B3414" s="481" t="s">
        <v>1832</v>
      </c>
      <c r="C3414" s="482" t="s">
        <v>727</v>
      </c>
      <c r="D3414" s="483">
        <v>3.1</v>
      </c>
      <c r="E3414" s="483">
        <v>9.3800000000000008</v>
      </c>
      <c r="F3414" s="483">
        <v>12.48</v>
      </c>
    </row>
    <row r="3415" spans="1:6" ht="45" customHeight="1">
      <c r="A3415" s="480">
        <v>90444</v>
      </c>
      <c r="B3415" s="481" t="s">
        <v>1833</v>
      </c>
      <c r="C3415" s="482" t="s">
        <v>727</v>
      </c>
      <c r="D3415" s="483">
        <v>7.41</v>
      </c>
      <c r="E3415" s="483">
        <v>18.16</v>
      </c>
      <c r="F3415" s="483">
        <v>25.57</v>
      </c>
    </row>
    <row r="3416" spans="1:6" ht="30" customHeight="1">
      <c r="A3416" s="480">
        <v>90445</v>
      </c>
      <c r="B3416" s="481" t="s">
        <v>1834</v>
      </c>
      <c r="C3416" s="482" t="s">
        <v>727</v>
      </c>
      <c r="D3416" s="483">
        <v>7.94</v>
      </c>
      <c r="E3416" s="483">
        <v>19.36</v>
      </c>
      <c r="F3416" s="483">
        <v>27.3</v>
      </c>
    </row>
    <row r="3417" spans="1:6" ht="30" customHeight="1">
      <c r="A3417" s="480">
        <v>90446</v>
      </c>
      <c r="B3417" s="481" t="s">
        <v>1835</v>
      </c>
      <c r="C3417" s="482" t="s">
        <v>727</v>
      </c>
      <c r="D3417" s="483">
        <v>8.6199999999999992</v>
      </c>
      <c r="E3417" s="483">
        <v>21.04</v>
      </c>
      <c r="F3417" s="483">
        <v>29.66</v>
      </c>
    </row>
    <row r="3418" spans="1:6" ht="30" customHeight="1">
      <c r="A3418" s="475">
        <v>91222</v>
      </c>
      <c r="B3418" s="476" t="s">
        <v>1836</v>
      </c>
      <c r="C3418" s="477" t="s">
        <v>727</v>
      </c>
      <c r="D3418" s="478">
        <v>3.35</v>
      </c>
      <c r="E3418" s="478">
        <v>10.08</v>
      </c>
      <c r="F3418" s="478">
        <v>13.43</v>
      </c>
    </row>
    <row r="3419" spans="1:6" ht="30" customHeight="1">
      <c r="A3419" s="475">
        <v>90436</v>
      </c>
      <c r="B3419" s="479" t="s">
        <v>1837</v>
      </c>
      <c r="C3419" s="477" t="s">
        <v>709</v>
      </c>
      <c r="D3419" s="478">
        <v>3.43</v>
      </c>
      <c r="E3419" s="478">
        <v>10.29</v>
      </c>
      <c r="F3419" s="478">
        <v>13.72</v>
      </c>
    </row>
    <row r="3420" spans="1:6" ht="30" customHeight="1">
      <c r="A3420" s="480">
        <v>90437</v>
      </c>
      <c r="B3420" s="481" t="s">
        <v>1838</v>
      </c>
      <c r="C3420" s="482" t="s">
        <v>709</v>
      </c>
      <c r="D3420" s="483">
        <v>8.3800000000000008</v>
      </c>
      <c r="E3420" s="483">
        <v>24.97</v>
      </c>
      <c r="F3420" s="483">
        <v>33.35</v>
      </c>
    </row>
    <row r="3421" spans="1:6" ht="30" customHeight="1">
      <c r="A3421" s="475">
        <v>90438</v>
      </c>
      <c r="B3421" s="479" t="s">
        <v>1839</v>
      </c>
      <c r="C3421" s="477" t="s">
        <v>709</v>
      </c>
      <c r="D3421" s="478">
        <v>12.02</v>
      </c>
      <c r="E3421" s="478">
        <v>35.78</v>
      </c>
      <c r="F3421" s="478">
        <v>47.8</v>
      </c>
    </row>
    <row r="3422" spans="1:6" ht="30" customHeight="1">
      <c r="A3422" s="475">
        <v>90439</v>
      </c>
      <c r="B3422" s="479" t="s">
        <v>1840</v>
      </c>
      <c r="C3422" s="477" t="s">
        <v>709</v>
      </c>
      <c r="D3422" s="478">
        <v>17.43</v>
      </c>
      <c r="E3422" s="478">
        <v>42.17</v>
      </c>
      <c r="F3422" s="478">
        <v>59.6</v>
      </c>
    </row>
    <row r="3423" spans="1:6" ht="30" customHeight="1">
      <c r="A3423" s="480">
        <v>90440</v>
      </c>
      <c r="B3423" s="481" t="s">
        <v>1841</v>
      </c>
      <c r="C3423" s="482" t="s">
        <v>709</v>
      </c>
      <c r="D3423" s="483">
        <v>27.97</v>
      </c>
      <c r="E3423" s="483">
        <v>67.5</v>
      </c>
      <c r="F3423" s="483">
        <v>95.47</v>
      </c>
    </row>
    <row r="3424" spans="1:6" ht="30" customHeight="1">
      <c r="A3424" s="475">
        <v>90441</v>
      </c>
      <c r="B3424" s="479" t="s">
        <v>1842</v>
      </c>
      <c r="C3424" s="477" t="s">
        <v>709</v>
      </c>
      <c r="D3424" s="478">
        <v>35.75</v>
      </c>
      <c r="E3424" s="478">
        <v>86.18</v>
      </c>
      <c r="F3424" s="478">
        <v>121.93</v>
      </c>
    </row>
    <row r="3425" spans="1:6" ht="30" customHeight="1">
      <c r="A3425" s="480">
        <v>90453</v>
      </c>
      <c r="B3425" s="481" t="s">
        <v>1843</v>
      </c>
      <c r="C3425" s="482" t="s">
        <v>709</v>
      </c>
      <c r="D3425" s="483">
        <v>1.58</v>
      </c>
      <c r="E3425" s="483">
        <v>1.37</v>
      </c>
      <c r="F3425" s="483">
        <v>2.95</v>
      </c>
    </row>
    <row r="3426" spans="1:6" ht="30" customHeight="1">
      <c r="A3426" s="480">
        <v>90454</v>
      </c>
      <c r="B3426" s="481" t="s">
        <v>1844</v>
      </c>
      <c r="C3426" s="482" t="s">
        <v>709</v>
      </c>
      <c r="D3426" s="483">
        <v>3.31</v>
      </c>
      <c r="E3426" s="483">
        <v>2.09</v>
      </c>
      <c r="F3426" s="483">
        <v>5.4</v>
      </c>
    </row>
    <row r="3427" spans="1:6">
      <c r="A3427" s="475">
        <v>90455</v>
      </c>
      <c r="B3427" s="479" t="s">
        <v>1845</v>
      </c>
      <c r="C3427" s="477" t="s">
        <v>709</v>
      </c>
      <c r="D3427" s="478">
        <v>3.93</v>
      </c>
      <c r="E3427" s="478">
        <v>3.07</v>
      </c>
      <c r="F3427" s="478">
        <v>7</v>
      </c>
    </row>
    <row r="3428" spans="1:6" ht="30" customHeight="1">
      <c r="A3428" s="480">
        <v>90451</v>
      </c>
      <c r="B3428" s="481" t="s">
        <v>1846</v>
      </c>
      <c r="C3428" s="482" t="s">
        <v>709</v>
      </c>
      <c r="D3428" s="483">
        <v>1.86</v>
      </c>
      <c r="E3428" s="483">
        <v>2.4700000000000002</v>
      </c>
      <c r="F3428" s="483">
        <v>4.33</v>
      </c>
    </row>
    <row r="3429" spans="1:6" ht="30" customHeight="1">
      <c r="A3429" s="475">
        <v>90452</v>
      </c>
      <c r="B3429" s="479" t="s">
        <v>1847</v>
      </c>
      <c r="C3429" s="477" t="s">
        <v>709</v>
      </c>
      <c r="D3429" s="478">
        <v>15.06</v>
      </c>
      <c r="E3429" s="478">
        <v>3.75</v>
      </c>
      <c r="F3429" s="478">
        <v>18.809999999999999</v>
      </c>
    </row>
    <row r="3430" spans="1:6" ht="30" customHeight="1">
      <c r="A3430" s="480">
        <v>90466</v>
      </c>
      <c r="B3430" s="481" t="s">
        <v>1848</v>
      </c>
      <c r="C3430" s="482" t="s">
        <v>727</v>
      </c>
      <c r="D3430" s="483">
        <v>3.92</v>
      </c>
      <c r="E3430" s="483">
        <v>8.4499999999999993</v>
      </c>
      <c r="F3430" s="483">
        <v>12.37</v>
      </c>
    </row>
    <row r="3431" spans="1:6" ht="30" customHeight="1">
      <c r="A3431" s="480">
        <v>90467</v>
      </c>
      <c r="B3431" s="481" t="s">
        <v>1849</v>
      </c>
      <c r="C3431" s="482" t="s">
        <v>727</v>
      </c>
      <c r="D3431" s="483">
        <v>6.32</v>
      </c>
      <c r="E3431" s="483">
        <v>13.23</v>
      </c>
      <c r="F3431" s="483">
        <v>19.55</v>
      </c>
    </row>
    <row r="3432" spans="1:6" ht="30" customHeight="1">
      <c r="A3432" s="475">
        <v>90468</v>
      </c>
      <c r="B3432" s="479" t="s">
        <v>1850</v>
      </c>
      <c r="C3432" s="477" t="s">
        <v>727</v>
      </c>
      <c r="D3432" s="478">
        <v>2.17</v>
      </c>
      <c r="E3432" s="478">
        <v>3.2</v>
      </c>
      <c r="F3432" s="478">
        <v>5.37</v>
      </c>
    </row>
    <row r="3433" spans="1:6" ht="45" customHeight="1">
      <c r="A3433" s="475">
        <v>90469</v>
      </c>
      <c r="B3433" s="479" t="s">
        <v>1851</v>
      </c>
      <c r="C3433" s="477" t="s">
        <v>727</v>
      </c>
      <c r="D3433" s="478">
        <v>3.56</v>
      </c>
      <c r="E3433" s="478">
        <v>5.03</v>
      </c>
      <c r="F3433" s="478">
        <v>8.59</v>
      </c>
    </row>
    <row r="3434" spans="1:6" ht="45" customHeight="1">
      <c r="A3434" s="480">
        <v>90470</v>
      </c>
      <c r="B3434" s="481" t="s">
        <v>1852</v>
      </c>
      <c r="C3434" s="482" t="s">
        <v>727</v>
      </c>
      <c r="D3434" s="483">
        <v>5.25</v>
      </c>
      <c r="E3434" s="483">
        <v>6.55</v>
      </c>
      <c r="F3434" s="483">
        <v>11.8</v>
      </c>
    </row>
    <row r="3435" spans="1:6" ht="45" customHeight="1">
      <c r="A3435" s="480">
        <v>91188</v>
      </c>
      <c r="B3435" s="481" t="s">
        <v>1853</v>
      </c>
      <c r="C3435" s="482" t="s">
        <v>709</v>
      </c>
      <c r="D3435" s="483">
        <v>2.75</v>
      </c>
      <c r="E3435" s="483">
        <v>4.04</v>
      </c>
      <c r="F3435" s="483">
        <v>6.79</v>
      </c>
    </row>
    <row r="3436" spans="1:6" ht="30" customHeight="1">
      <c r="A3436" s="480">
        <v>91189</v>
      </c>
      <c r="B3436" s="481" t="s">
        <v>1854</v>
      </c>
      <c r="C3436" s="482" t="s">
        <v>709</v>
      </c>
      <c r="D3436" s="483">
        <v>28.91</v>
      </c>
      <c r="E3436" s="483">
        <v>18.03</v>
      </c>
      <c r="F3436" s="483">
        <v>46.94</v>
      </c>
    </row>
    <row r="3437" spans="1:6" ht="30" customHeight="1">
      <c r="A3437" s="480">
        <v>91190</v>
      </c>
      <c r="B3437" s="481" t="s">
        <v>1855</v>
      </c>
      <c r="C3437" s="482" t="s">
        <v>709</v>
      </c>
      <c r="D3437" s="483">
        <v>1.42</v>
      </c>
      <c r="E3437" s="483">
        <v>3.38</v>
      </c>
      <c r="F3437" s="483">
        <v>4.8</v>
      </c>
    </row>
    <row r="3438" spans="1:6" ht="30" customHeight="1">
      <c r="A3438" s="480">
        <v>91191</v>
      </c>
      <c r="B3438" s="481" t="s">
        <v>1856</v>
      </c>
      <c r="C3438" s="482" t="s">
        <v>709</v>
      </c>
      <c r="D3438" s="483">
        <v>1.49</v>
      </c>
      <c r="E3438" s="483">
        <v>3.6</v>
      </c>
      <c r="F3438" s="483">
        <v>5.09</v>
      </c>
    </row>
    <row r="3439" spans="1:6" ht="30" customHeight="1">
      <c r="A3439" s="480">
        <v>91192</v>
      </c>
      <c r="B3439" s="481" t="s">
        <v>1857</v>
      </c>
      <c r="C3439" s="482" t="s">
        <v>709</v>
      </c>
      <c r="D3439" s="483">
        <v>1.65</v>
      </c>
      <c r="E3439" s="483">
        <v>4</v>
      </c>
      <c r="F3439" s="483">
        <v>5.65</v>
      </c>
    </row>
    <row r="3440" spans="1:6" ht="30" customHeight="1">
      <c r="A3440" s="480">
        <v>91166</v>
      </c>
      <c r="B3440" s="481" t="s">
        <v>1858</v>
      </c>
      <c r="C3440" s="482" t="s">
        <v>727</v>
      </c>
      <c r="D3440" s="483">
        <v>2.44</v>
      </c>
      <c r="E3440" s="483">
        <v>1.51</v>
      </c>
      <c r="F3440" s="483">
        <v>3.95</v>
      </c>
    </row>
    <row r="3441" spans="1:6" ht="30" customHeight="1">
      <c r="A3441" s="475">
        <v>91167</v>
      </c>
      <c r="B3441" s="479" t="s">
        <v>1859</v>
      </c>
      <c r="C3441" s="477" t="s">
        <v>727</v>
      </c>
      <c r="D3441" s="478">
        <v>5.81</v>
      </c>
      <c r="E3441" s="478">
        <v>5.51</v>
      </c>
      <c r="F3441" s="478">
        <v>11.32</v>
      </c>
    </row>
    <row r="3442" spans="1:6" ht="30" customHeight="1">
      <c r="A3442" s="480">
        <v>91168</v>
      </c>
      <c r="B3442" s="481" t="s">
        <v>1860</v>
      </c>
      <c r="C3442" s="482" t="s">
        <v>727</v>
      </c>
      <c r="D3442" s="483">
        <v>4.5199999999999996</v>
      </c>
      <c r="E3442" s="483">
        <v>4.07</v>
      </c>
      <c r="F3442" s="483">
        <v>8.59</v>
      </c>
    </row>
    <row r="3443" spans="1:6" ht="30" customHeight="1">
      <c r="A3443" s="480">
        <v>91169</v>
      </c>
      <c r="B3443" s="481" t="s">
        <v>1861</v>
      </c>
      <c r="C3443" s="482" t="s">
        <v>727</v>
      </c>
      <c r="D3443" s="483">
        <v>5.31</v>
      </c>
      <c r="E3443" s="483">
        <v>4.8600000000000003</v>
      </c>
      <c r="F3443" s="483">
        <v>10.17</v>
      </c>
    </row>
    <row r="3444" spans="1:6" ht="30" customHeight="1">
      <c r="A3444" s="480">
        <v>91170</v>
      </c>
      <c r="B3444" s="481" t="s">
        <v>13348</v>
      </c>
      <c r="C3444" s="482" t="s">
        <v>727</v>
      </c>
      <c r="D3444" s="483">
        <v>1.48</v>
      </c>
      <c r="E3444" s="483">
        <v>1.44</v>
      </c>
      <c r="F3444" s="483">
        <v>2.92</v>
      </c>
    </row>
    <row r="3445" spans="1:6" ht="30" customHeight="1">
      <c r="A3445" s="480">
        <v>91171</v>
      </c>
      <c r="B3445" s="481" t="s">
        <v>1862</v>
      </c>
      <c r="C3445" s="482" t="s">
        <v>727</v>
      </c>
      <c r="D3445" s="483">
        <v>1.91</v>
      </c>
      <c r="E3445" s="483">
        <v>1.75</v>
      </c>
      <c r="F3445" s="483">
        <v>3.66</v>
      </c>
    </row>
    <row r="3446" spans="1:6" ht="30" customHeight="1">
      <c r="A3446" s="480">
        <v>91172</v>
      </c>
      <c r="B3446" s="481" t="s">
        <v>1863</v>
      </c>
      <c r="C3446" s="482" t="s">
        <v>727</v>
      </c>
      <c r="D3446" s="483">
        <v>2.8</v>
      </c>
      <c r="E3446" s="483">
        <v>2.56</v>
      </c>
      <c r="F3446" s="483">
        <v>5.36</v>
      </c>
    </row>
    <row r="3447" spans="1:6" ht="30" customHeight="1">
      <c r="A3447" s="480">
        <v>91173</v>
      </c>
      <c r="B3447" s="481" t="s">
        <v>1864</v>
      </c>
      <c r="C3447" s="482" t="s">
        <v>727</v>
      </c>
      <c r="D3447" s="483">
        <v>0.75</v>
      </c>
      <c r="E3447" s="483">
        <v>0.72</v>
      </c>
      <c r="F3447" s="483">
        <v>1.47</v>
      </c>
    </row>
    <row r="3448" spans="1:6" ht="30" customHeight="1">
      <c r="A3448" s="480">
        <v>91174</v>
      </c>
      <c r="B3448" s="481" t="s">
        <v>1865</v>
      </c>
      <c r="C3448" s="482" t="s">
        <v>727</v>
      </c>
      <c r="D3448" s="483">
        <v>1.52</v>
      </c>
      <c r="E3448" s="483">
        <v>1.38</v>
      </c>
      <c r="F3448" s="483">
        <v>2.9</v>
      </c>
    </row>
    <row r="3449" spans="1:6" ht="30" customHeight="1">
      <c r="A3449" s="480">
        <v>91175</v>
      </c>
      <c r="B3449" s="481" t="s">
        <v>1866</v>
      </c>
      <c r="C3449" s="482" t="s">
        <v>727</v>
      </c>
      <c r="D3449" s="483">
        <v>2.4500000000000002</v>
      </c>
      <c r="E3449" s="483">
        <v>2.2599999999999998</v>
      </c>
      <c r="F3449" s="483">
        <v>4.71</v>
      </c>
    </row>
    <row r="3450" spans="1:6" ht="30" customHeight="1">
      <c r="A3450" s="480">
        <v>91176</v>
      </c>
      <c r="B3450" s="481" t="s">
        <v>1867</v>
      </c>
      <c r="C3450" s="482" t="s">
        <v>727</v>
      </c>
      <c r="D3450" s="483">
        <v>14.98</v>
      </c>
      <c r="E3450" s="483">
        <v>11.26</v>
      </c>
      <c r="F3450" s="483">
        <v>26.24</v>
      </c>
    </row>
    <row r="3451" spans="1:6" ht="30" customHeight="1">
      <c r="A3451" s="480">
        <v>91177</v>
      </c>
      <c r="B3451" s="481" t="s">
        <v>1868</v>
      </c>
      <c r="C3451" s="482" t="s">
        <v>727</v>
      </c>
      <c r="D3451" s="483">
        <v>6.43</v>
      </c>
      <c r="E3451" s="483">
        <v>6.3</v>
      </c>
      <c r="F3451" s="483">
        <v>12.73</v>
      </c>
    </row>
    <row r="3452" spans="1:6" ht="30" customHeight="1">
      <c r="A3452" s="480">
        <v>91178</v>
      </c>
      <c r="B3452" s="481" t="s">
        <v>1869</v>
      </c>
      <c r="C3452" s="482" t="s">
        <v>727</v>
      </c>
      <c r="D3452" s="483">
        <v>7.88</v>
      </c>
      <c r="E3452" s="483">
        <v>6.49</v>
      </c>
      <c r="F3452" s="483">
        <v>14.37</v>
      </c>
    </row>
    <row r="3453" spans="1:6" ht="30" customHeight="1">
      <c r="A3453" s="480">
        <v>91179</v>
      </c>
      <c r="B3453" s="481" t="s">
        <v>1870</v>
      </c>
      <c r="C3453" s="482" t="s">
        <v>727</v>
      </c>
      <c r="D3453" s="483">
        <v>3.83</v>
      </c>
      <c r="E3453" s="483">
        <v>2.91</v>
      </c>
      <c r="F3453" s="483">
        <v>6.74</v>
      </c>
    </row>
    <row r="3454" spans="1:6" ht="30" customHeight="1">
      <c r="A3454" s="480">
        <v>91180</v>
      </c>
      <c r="B3454" s="481" t="s">
        <v>13349</v>
      </c>
      <c r="C3454" s="482" t="s">
        <v>727</v>
      </c>
      <c r="D3454" s="483">
        <v>3.41</v>
      </c>
      <c r="E3454" s="483">
        <v>2.68</v>
      </c>
      <c r="F3454" s="483">
        <v>6.09</v>
      </c>
    </row>
    <row r="3455" spans="1:6" ht="30" customHeight="1">
      <c r="A3455" s="480">
        <v>91181</v>
      </c>
      <c r="B3455" s="481" t="s">
        <v>1871</v>
      </c>
      <c r="C3455" s="482" t="s">
        <v>727</v>
      </c>
      <c r="D3455" s="483">
        <v>3.41</v>
      </c>
      <c r="E3455" s="483">
        <v>3.45</v>
      </c>
      <c r="F3455" s="483">
        <v>6.86</v>
      </c>
    </row>
    <row r="3456" spans="1:6" ht="30" customHeight="1">
      <c r="A3456" s="480">
        <v>91182</v>
      </c>
      <c r="B3456" s="481" t="s">
        <v>1872</v>
      </c>
      <c r="C3456" s="482" t="s">
        <v>727</v>
      </c>
      <c r="D3456" s="483">
        <v>10.210000000000001</v>
      </c>
      <c r="E3456" s="483">
        <v>16.91</v>
      </c>
      <c r="F3456" s="483">
        <v>27.12</v>
      </c>
    </row>
    <row r="3457" spans="1:6" ht="30" customHeight="1">
      <c r="A3457" s="480">
        <v>91183</v>
      </c>
      <c r="B3457" s="481" t="s">
        <v>1873</v>
      </c>
      <c r="C3457" s="482" t="s">
        <v>727</v>
      </c>
      <c r="D3457" s="483">
        <v>4.78</v>
      </c>
      <c r="E3457" s="483">
        <v>8.49</v>
      </c>
      <c r="F3457" s="483">
        <v>13.27</v>
      </c>
    </row>
    <row r="3458" spans="1:6" ht="30" customHeight="1">
      <c r="A3458" s="480">
        <v>91184</v>
      </c>
      <c r="B3458" s="481" t="s">
        <v>1874</v>
      </c>
      <c r="C3458" s="482" t="s">
        <v>727</v>
      </c>
      <c r="D3458" s="483">
        <v>4.22</v>
      </c>
      <c r="E3458" s="483">
        <v>8.1</v>
      </c>
      <c r="F3458" s="483">
        <v>12.32</v>
      </c>
    </row>
    <row r="3459" spans="1:6" ht="30" customHeight="1">
      <c r="A3459" s="480">
        <v>91185</v>
      </c>
      <c r="B3459" s="481" t="s">
        <v>1875</v>
      </c>
      <c r="C3459" s="482" t="s">
        <v>727</v>
      </c>
      <c r="D3459" s="483">
        <v>2.6</v>
      </c>
      <c r="E3459" s="483">
        <v>4.37</v>
      </c>
      <c r="F3459" s="483">
        <v>6.97</v>
      </c>
    </row>
    <row r="3460" spans="1:6" ht="30" customHeight="1">
      <c r="A3460" s="480">
        <v>91186</v>
      </c>
      <c r="B3460" s="481" t="s">
        <v>1876</v>
      </c>
      <c r="C3460" s="482" t="s">
        <v>727</v>
      </c>
      <c r="D3460" s="483">
        <v>2.0299999999999998</v>
      </c>
      <c r="E3460" s="483">
        <v>3.63</v>
      </c>
      <c r="F3460" s="483">
        <v>5.66</v>
      </c>
    </row>
    <row r="3461" spans="1:6" ht="30" customHeight="1">
      <c r="A3461" s="480">
        <v>91187</v>
      </c>
      <c r="B3461" s="481" t="s">
        <v>1877</v>
      </c>
      <c r="C3461" s="482" t="s">
        <v>727</v>
      </c>
      <c r="D3461" s="483">
        <v>2.2000000000000002</v>
      </c>
      <c r="E3461" s="483">
        <v>4.3099999999999996</v>
      </c>
      <c r="F3461" s="483">
        <v>6.51</v>
      </c>
    </row>
    <row r="3462" spans="1:6" ht="30" customHeight="1">
      <c r="A3462" s="480">
        <v>90460</v>
      </c>
      <c r="B3462" s="481" t="s">
        <v>5441</v>
      </c>
      <c r="C3462" s="482" t="s">
        <v>727</v>
      </c>
      <c r="D3462" s="483">
        <v>9.11</v>
      </c>
      <c r="E3462" s="483">
        <v>1.1000000000000001</v>
      </c>
      <c r="F3462" s="483">
        <v>10.210000000000001</v>
      </c>
    </row>
    <row r="3463" spans="1:6" ht="30" customHeight="1">
      <c r="A3463" s="480">
        <v>90461</v>
      </c>
      <c r="B3463" s="481" t="s">
        <v>5442</v>
      </c>
      <c r="C3463" s="482" t="s">
        <v>727</v>
      </c>
      <c r="D3463" s="483">
        <v>5.41</v>
      </c>
      <c r="E3463" s="483">
        <v>1.25</v>
      </c>
      <c r="F3463" s="483">
        <v>6.66</v>
      </c>
    </row>
    <row r="3464" spans="1:6" ht="30" customHeight="1">
      <c r="A3464" s="480">
        <v>90462</v>
      </c>
      <c r="B3464" s="481" t="s">
        <v>5439</v>
      </c>
      <c r="C3464" s="482" t="s">
        <v>727</v>
      </c>
      <c r="D3464" s="483">
        <v>1.1100000000000001</v>
      </c>
      <c r="E3464" s="483">
        <v>0.3</v>
      </c>
      <c r="F3464" s="483">
        <v>1.41</v>
      </c>
    </row>
    <row r="3465" spans="1:6" ht="30" customHeight="1">
      <c r="A3465" s="480">
        <v>90463</v>
      </c>
      <c r="B3465" s="481" t="s">
        <v>5440</v>
      </c>
      <c r="C3465" s="482" t="s">
        <v>727</v>
      </c>
      <c r="D3465" s="483">
        <v>0.89</v>
      </c>
      <c r="E3465" s="483">
        <v>0.34</v>
      </c>
      <c r="F3465" s="483">
        <v>1.23</v>
      </c>
    </row>
    <row r="3466" spans="1:6" ht="30" customHeight="1">
      <c r="A3466" s="480">
        <v>96559</v>
      </c>
      <c r="B3466" s="481" t="s">
        <v>5443</v>
      </c>
      <c r="C3466" s="482" t="s">
        <v>704</v>
      </c>
      <c r="D3466" s="483">
        <v>25.18</v>
      </c>
      <c r="E3466" s="483">
        <v>3.18</v>
      </c>
      <c r="F3466" s="483">
        <v>28.36</v>
      </c>
    </row>
    <row r="3467" spans="1:6" ht="30" customHeight="1">
      <c r="A3467" s="480">
        <v>96560</v>
      </c>
      <c r="B3467" s="481" t="s">
        <v>5444</v>
      </c>
      <c r="C3467" s="482" t="s">
        <v>704</v>
      </c>
      <c r="D3467" s="483">
        <v>16.239999999999998</v>
      </c>
      <c r="E3467" s="483">
        <v>3.14</v>
      </c>
      <c r="F3467" s="483">
        <v>19.38</v>
      </c>
    </row>
    <row r="3468" spans="1:6" ht="30" customHeight="1">
      <c r="A3468" s="480">
        <v>96561</v>
      </c>
      <c r="B3468" s="481" t="s">
        <v>5445</v>
      </c>
      <c r="C3468" s="482" t="s">
        <v>704</v>
      </c>
      <c r="D3468" s="483">
        <v>12.6</v>
      </c>
      <c r="E3468" s="483">
        <v>1.74</v>
      </c>
      <c r="F3468" s="483">
        <v>14.34</v>
      </c>
    </row>
    <row r="3469" spans="1:6" ht="30" customHeight="1">
      <c r="A3469" s="480">
        <v>96562</v>
      </c>
      <c r="B3469" s="481" t="s">
        <v>5446</v>
      </c>
      <c r="C3469" s="482" t="s">
        <v>727</v>
      </c>
      <c r="D3469" s="483">
        <v>14.62</v>
      </c>
      <c r="E3469" s="483">
        <v>3.32</v>
      </c>
      <c r="F3469" s="483">
        <v>17.940000000000001</v>
      </c>
    </row>
    <row r="3470" spans="1:6" ht="30" customHeight="1">
      <c r="A3470" s="480">
        <v>96563</v>
      </c>
      <c r="B3470" s="481" t="s">
        <v>12417</v>
      </c>
      <c r="C3470" s="482" t="s">
        <v>727</v>
      </c>
      <c r="D3470" s="483">
        <v>19.489999999999998</v>
      </c>
      <c r="E3470" s="483">
        <v>3.31</v>
      </c>
      <c r="F3470" s="483">
        <v>22.8</v>
      </c>
    </row>
    <row r="3471" spans="1:6">
      <c r="A3471" s="480"/>
      <c r="B3471" s="481" t="s">
        <v>1878</v>
      </c>
      <c r="C3471" s="482"/>
      <c r="D3471" s="483"/>
      <c r="E3471" s="483"/>
      <c r="F3471" s="483"/>
    </row>
    <row r="3472" spans="1:6" ht="30" customHeight="1">
      <c r="A3472" s="480">
        <v>89957</v>
      </c>
      <c r="B3472" s="481" t="s">
        <v>1879</v>
      </c>
      <c r="C3472" s="482" t="s">
        <v>709</v>
      </c>
      <c r="D3472" s="483">
        <v>59.26</v>
      </c>
      <c r="E3472" s="483">
        <v>79.69</v>
      </c>
      <c r="F3472" s="483">
        <v>138.94999999999999</v>
      </c>
    </row>
    <row r="3473" spans="1:6" ht="30" customHeight="1">
      <c r="A3473" s="480"/>
      <c r="B3473" s="481" t="s">
        <v>12418</v>
      </c>
      <c r="C3473" s="482"/>
      <c r="D3473" s="483"/>
      <c r="E3473" s="483"/>
      <c r="F3473" s="483"/>
    </row>
    <row r="3474" spans="1:6" ht="30" customHeight="1">
      <c r="A3474" s="480">
        <v>103050</v>
      </c>
      <c r="B3474" s="481" t="s">
        <v>12419</v>
      </c>
      <c r="C3474" s="482" t="s">
        <v>709</v>
      </c>
      <c r="D3474" s="483">
        <v>11.17</v>
      </c>
      <c r="E3474" s="483">
        <v>12.9</v>
      </c>
      <c r="F3474" s="483">
        <v>24.07</v>
      </c>
    </row>
    <row r="3475" spans="1:6" ht="30" customHeight="1">
      <c r="A3475" s="480">
        <v>103051</v>
      </c>
      <c r="B3475" s="481" t="s">
        <v>12420</v>
      </c>
      <c r="C3475" s="482" t="s">
        <v>709</v>
      </c>
      <c r="D3475" s="483">
        <v>13.77</v>
      </c>
      <c r="E3475" s="483">
        <v>15.61</v>
      </c>
      <c r="F3475" s="483">
        <v>29.38</v>
      </c>
    </row>
    <row r="3476" spans="1:6" ht="30" customHeight="1">
      <c r="A3476" s="480">
        <v>103052</v>
      </c>
      <c r="B3476" s="481" t="s">
        <v>12421</v>
      </c>
      <c r="C3476" s="482" t="s">
        <v>709</v>
      </c>
      <c r="D3476" s="483">
        <v>21.27</v>
      </c>
      <c r="E3476" s="483">
        <v>19.38</v>
      </c>
      <c r="F3476" s="483">
        <v>40.65</v>
      </c>
    </row>
    <row r="3477" spans="1:6" ht="30" customHeight="1">
      <c r="A3477" s="480"/>
      <c r="B3477" s="481" t="s">
        <v>1880</v>
      </c>
      <c r="C3477" s="482"/>
      <c r="D3477" s="483"/>
      <c r="E3477" s="483"/>
      <c r="F3477" s="483"/>
    </row>
    <row r="3478" spans="1:6" ht="30" customHeight="1">
      <c r="A3478" s="480">
        <v>102832</v>
      </c>
      <c r="B3478" s="481" t="s">
        <v>12422</v>
      </c>
      <c r="C3478" s="482" t="s">
        <v>707</v>
      </c>
      <c r="D3478" s="483">
        <v>7.31</v>
      </c>
      <c r="E3478" s="483">
        <v>0</v>
      </c>
      <c r="F3478" s="483">
        <v>7.31</v>
      </c>
    </row>
    <row r="3479" spans="1:6" ht="30" customHeight="1">
      <c r="A3479" s="480">
        <v>102826</v>
      </c>
      <c r="B3479" s="481" t="s">
        <v>12423</v>
      </c>
      <c r="C3479" s="482" t="s">
        <v>707</v>
      </c>
      <c r="D3479" s="483">
        <v>5.48</v>
      </c>
      <c r="E3479" s="483">
        <v>0</v>
      </c>
      <c r="F3479" s="483">
        <v>5.48</v>
      </c>
    </row>
    <row r="3480" spans="1:6" ht="30" customHeight="1">
      <c r="A3480" s="480"/>
      <c r="B3480" s="481" t="s">
        <v>1881</v>
      </c>
      <c r="C3480" s="482"/>
      <c r="D3480" s="483"/>
      <c r="E3480" s="483"/>
      <c r="F3480" s="483"/>
    </row>
    <row r="3481" spans="1:6" ht="30" customHeight="1">
      <c r="A3481" s="480"/>
      <c r="B3481" s="481" t="s">
        <v>12424</v>
      </c>
      <c r="C3481" s="482"/>
      <c r="D3481" s="483"/>
      <c r="E3481" s="483"/>
      <c r="F3481" s="483"/>
    </row>
    <row r="3482" spans="1:6" ht="30" customHeight="1">
      <c r="A3482" s="480">
        <v>95634</v>
      </c>
      <c r="B3482" s="481" t="s">
        <v>1882</v>
      </c>
      <c r="C3482" s="482" t="s">
        <v>709</v>
      </c>
      <c r="D3482" s="483">
        <v>133.74</v>
      </c>
      <c r="E3482" s="483">
        <v>47.05</v>
      </c>
      <c r="F3482" s="483">
        <v>180.79</v>
      </c>
    </row>
    <row r="3483" spans="1:6" ht="30" customHeight="1">
      <c r="A3483" s="480">
        <v>95635</v>
      </c>
      <c r="B3483" s="481" t="s">
        <v>1883</v>
      </c>
      <c r="C3483" s="482" t="s">
        <v>709</v>
      </c>
      <c r="D3483" s="483">
        <v>139.26</v>
      </c>
      <c r="E3483" s="483">
        <v>54.44</v>
      </c>
      <c r="F3483" s="483">
        <v>193.7</v>
      </c>
    </row>
    <row r="3484" spans="1:6" ht="30" customHeight="1">
      <c r="A3484" s="480">
        <v>95641</v>
      </c>
      <c r="B3484" s="481" t="s">
        <v>13350</v>
      </c>
      <c r="C3484" s="482" t="s">
        <v>709</v>
      </c>
      <c r="D3484" s="483">
        <v>230.4</v>
      </c>
      <c r="E3484" s="483">
        <v>81.41</v>
      </c>
      <c r="F3484" s="483">
        <v>311.81</v>
      </c>
    </row>
    <row r="3485" spans="1:6" ht="30" customHeight="1">
      <c r="A3485" s="480">
        <v>95642</v>
      </c>
      <c r="B3485" s="481" t="s">
        <v>13351</v>
      </c>
      <c r="C3485" s="482" t="s">
        <v>709</v>
      </c>
      <c r="D3485" s="483">
        <v>340.21</v>
      </c>
      <c r="E3485" s="483">
        <v>120.36</v>
      </c>
      <c r="F3485" s="483">
        <v>460.57</v>
      </c>
    </row>
    <row r="3486" spans="1:6" ht="30" customHeight="1">
      <c r="A3486" s="480">
        <v>95643</v>
      </c>
      <c r="B3486" s="481" t="s">
        <v>13352</v>
      </c>
      <c r="C3486" s="482" t="s">
        <v>709</v>
      </c>
      <c r="D3486" s="483">
        <v>446.05</v>
      </c>
      <c r="E3486" s="483">
        <v>156.58000000000001</v>
      </c>
      <c r="F3486" s="483">
        <v>602.63</v>
      </c>
    </row>
    <row r="3487" spans="1:6" ht="30" customHeight="1">
      <c r="A3487" s="480">
        <v>95644</v>
      </c>
      <c r="B3487" s="481" t="s">
        <v>13353</v>
      </c>
      <c r="C3487" s="482" t="s">
        <v>709</v>
      </c>
      <c r="D3487" s="483">
        <v>178.8</v>
      </c>
      <c r="E3487" s="483">
        <v>51.52</v>
      </c>
      <c r="F3487" s="483">
        <v>230.32</v>
      </c>
    </row>
    <row r="3488" spans="1:6" ht="30" customHeight="1">
      <c r="A3488" s="480">
        <v>95645</v>
      </c>
      <c r="B3488" s="481" t="s">
        <v>13354</v>
      </c>
      <c r="C3488" s="482" t="s">
        <v>709</v>
      </c>
      <c r="D3488" s="483">
        <v>330.02</v>
      </c>
      <c r="E3488" s="483">
        <v>91.54</v>
      </c>
      <c r="F3488" s="483">
        <v>421.56</v>
      </c>
    </row>
    <row r="3489" spans="1:6" ht="30" customHeight="1">
      <c r="A3489" s="480">
        <v>95646</v>
      </c>
      <c r="B3489" s="481" t="s">
        <v>13355</v>
      </c>
      <c r="C3489" s="482" t="s">
        <v>709</v>
      </c>
      <c r="D3489" s="483">
        <v>492.26</v>
      </c>
      <c r="E3489" s="483">
        <v>135.91999999999999</v>
      </c>
      <c r="F3489" s="483">
        <v>628.17999999999995</v>
      </c>
    </row>
    <row r="3490" spans="1:6" ht="30" customHeight="1">
      <c r="A3490" s="480">
        <v>95647</v>
      </c>
      <c r="B3490" s="481" t="s">
        <v>13356</v>
      </c>
      <c r="C3490" s="482" t="s">
        <v>709</v>
      </c>
      <c r="D3490" s="483">
        <v>646.70000000000005</v>
      </c>
      <c r="E3490" s="483">
        <v>177.03</v>
      </c>
      <c r="F3490" s="483">
        <v>823.73</v>
      </c>
    </row>
    <row r="3491" spans="1:6" ht="30" customHeight="1">
      <c r="A3491" s="480">
        <v>95636</v>
      </c>
      <c r="B3491" s="481" t="s">
        <v>12425</v>
      </c>
      <c r="C3491" s="482" t="s">
        <v>709</v>
      </c>
      <c r="D3491" s="483">
        <v>241.23</v>
      </c>
      <c r="E3491" s="483">
        <v>104.93</v>
      </c>
      <c r="F3491" s="483">
        <v>346.16</v>
      </c>
    </row>
    <row r="3492" spans="1:6" ht="30" customHeight="1">
      <c r="A3492" s="480">
        <v>95637</v>
      </c>
      <c r="B3492" s="481" t="s">
        <v>13357</v>
      </c>
      <c r="C3492" s="482" t="s">
        <v>709</v>
      </c>
      <c r="D3492" s="483">
        <v>354.06</v>
      </c>
      <c r="E3492" s="483">
        <v>179.64</v>
      </c>
      <c r="F3492" s="483">
        <v>533.70000000000005</v>
      </c>
    </row>
    <row r="3493" spans="1:6" ht="30" customHeight="1">
      <c r="A3493" s="480">
        <v>95638</v>
      </c>
      <c r="B3493" s="481" t="s">
        <v>13358</v>
      </c>
      <c r="C3493" s="482" t="s">
        <v>709</v>
      </c>
      <c r="D3493" s="483">
        <v>440.69</v>
      </c>
      <c r="E3493" s="483">
        <v>207.11</v>
      </c>
      <c r="F3493" s="483">
        <v>647.79999999999995</v>
      </c>
    </row>
    <row r="3494" spans="1:6" ht="30" customHeight="1">
      <c r="A3494" s="480">
        <v>95639</v>
      </c>
      <c r="B3494" s="481" t="s">
        <v>13359</v>
      </c>
      <c r="C3494" s="482" t="s">
        <v>709</v>
      </c>
      <c r="D3494" s="483">
        <v>618.73</v>
      </c>
      <c r="E3494" s="483">
        <v>213.2</v>
      </c>
      <c r="F3494" s="483">
        <v>831.93</v>
      </c>
    </row>
    <row r="3495" spans="1:6" ht="30" customHeight="1">
      <c r="A3495" s="480">
        <v>95673</v>
      </c>
      <c r="B3495" s="481" t="s">
        <v>13360</v>
      </c>
      <c r="C3495" s="482" t="s">
        <v>709</v>
      </c>
      <c r="D3495" s="483">
        <v>114.78</v>
      </c>
      <c r="E3495" s="483">
        <v>14.52</v>
      </c>
      <c r="F3495" s="483">
        <v>129.30000000000001</v>
      </c>
    </row>
    <row r="3496" spans="1:6" ht="30" customHeight="1">
      <c r="A3496" s="480">
        <v>95674</v>
      </c>
      <c r="B3496" s="481" t="s">
        <v>13361</v>
      </c>
      <c r="C3496" s="482" t="s">
        <v>709</v>
      </c>
      <c r="D3496" s="483">
        <v>122.79</v>
      </c>
      <c r="E3496" s="483">
        <v>14.52</v>
      </c>
      <c r="F3496" s="483">
        <v>137.31</v>
      </c>
    </row>
    <row r="3497" spans="1:6" ht="30" customHeight="1">
      <c r="A3497" s="480">
        <v>95675</v>
      </c>
      <c r="B3497" s="481" t="s">
        <v>1884</v>
      </c>
      <c r="C3497" s="482" t="s">
        <v>709</v>
      </c>
      <c r="D3497" s="483">
        <v>150.99</v>
      </c>
      <c r="E3497" s="483">
        <v>16.79</v>
      </c>
      <c r="F3497" s="483">
        <v>167.78</v>
      </c>
    </row>
    <row r="3498" spans="1:6" ht="30" customHeight="1">
      <c r="A3498" s="480">
        <v>95676</v>
      </c>
      <c r="B3498" s="481" t="s">
        <v>13362</v>
      </c>
      <c r="C3498" s="482" t="s">
        <v>709</v>
      </c>
      <c r="D3498" s="483">
        <v>66.2</v>
      </c>
      <c r="E3498" s="483">
        <v>6.92</v>
      </c>
      <c r="F3498" s="483">
        <v>73.12</v>
      </c>
    </row>
    <row r="3499" spans="1:6" ht="30" customHeight="1">
      <c r="A3499" s="480"/>
      <c r="B3499" s="481" t="s">
        <v>1885</v>
      </c>
      <c r="C3499" s="482"/>
      <c r="D3499" s="483"/>
      <c r="E3499" s="483"/>
      <c r="F3499" s="483"/>
    </row>
    <row r="3500" spans="1:6" ht="30" customHeight="1">
      <c r="A3500" s="480"/>
      <c r="B3500" s="481" t="s">
        <v>12426</v>
      </c>
      <c r="C3500" s="482"/>
      <c r="D3500" s="483"/>
      <c r="E3500" s="483"/>
      <c r="F3500" s="483"/>
    </row>
    <row r="3501" spans="1:6" ht="30" customHeight="1">
      <c r="A3501" s="480">
        <v>102613</v>
      </c>
      <c r="B3501" s="481" t="s">
        <v>12427</v>
      </c>
      <c r="C3501" s="482" t="s">
        <v>709</v>
      </c>
      <c r="D3501" s="483">
        <v>414.07</v>
      </c>
      <c r="E3501" s="483">
        <v>4.88</v>
      </c>
      <c r="F3501" s="483">
        <v>418.95</v>
      </c>
    </row>
    <row r="3502" spans="1:6" ht="30" customHeight="1">
      <c r="A3502" s="480">
        <v>102619</v>
      </c>
      <c r="B3502" s="481" t="s">
        <v>12428</v>
      </c>
      <c r="C3502" s="482" t="s">
        <v>709</v>
      </c>
      <c r="D3502" s="483">
        <v>4347.09</v>
      </c>
      <c r="E3502" s="483">
        <v>161.69</v>
      </c>
      <c r="F3502" s="483">
        <v>4508.78</v>
      </c>
    </row>
    <row r="3503" spans="1:6" ht="30" customHeight="1">
      <c r="A3503" s="480">
        <v>102614</v>
      </c>
      <c r="B3503" s="481" t="s">
        <v>12429</v>
      </c>
      <c r="C3503" s="482" t="s">
        <v>709</v>
      </c>
      <c r="D3503" s="483">
        <v>671.14</v>
      </c>
      <c r="E3503" s="483">
        <v>6.3</v>
      </c>
      <c r="F3503" s="483">
        <v>677.44</v>
      </c>
    </row>
    <row r="3504" spans="1:6" ht="30" customHeight="1">
      <c r="A3504" s="480">
        <v>102615</v>
      </c>
      <c r="B3504" s="481" t="s">
        <v>12430</v>
      </c>
      <c r="C3504" s="482" t="s">
        <v>709</v>
      </c>
      <c r="D3504" s="483">
        <v>865.07</v>
      </c>
      <c r="E3504" s="483">
        <v>7.89</v>
      </c>
      <c r="F3504" s="483">
        <v>872.96</v>
      </c>
    </row>
    <row r="3505" spans="1:6" ht="30" customHeight="1">
      <c r="A3505" s="480">
        <v>102611</v>
      </c>
      <c r="B3505" s="481" t="s">
        <v>12431</v>
      </c>
      <c r="C3505" s="482" t="s">
        <v>709</v>
      </c>
      <c r="D3505" s="483">
        <v>301.31</v>
      </c>
      <c r="E3505" s="483">
        <v>3.66</v>
      </c>
      <c r="F3505" s="483">
        <v>304.97000000000003</v>
      </c>
    </row>
    <row r="3506" spans="1:6" ht="30" customHeight="1">
      <c r="A3506" s="480">
        <v>102617</v>
      </c>
      <c r="B3506" s="481" t="s">
        <v>12432</v>
      </c>
      <c r="C3506" s="482" t="s">
        <v>709</v>
      </c>
      <c r="D3506" s="483">
        <v>2285.9</v>
      </c>
      <c r="E3506" s="483">
        <v>161.69</v>
      </c>
      <c r="F3506" s="483">
        <v>2447.59</v>
      </c>
    </row>
    <row r="3507" spans="1:6" ht="30" customHeight="1">
      <c r="A3507" s="480">
        <v>102607</v>
      </c>
      <c r="B3507" s="481" t="s">
        <v>12433</v>
      </c>
      <c r="C3507" s="482" t="s">
        <v>709</v>
      </c>
      <c r="D3507" s="483">
        <v>476.85</v>
      </c>
      <c r="E3507" s="483">
        <v>4.8</v>
      </c>
      <c r="F3507" s="483">
        <v>481.65</v>
      </c>
    </row>
    <row r="3508" spans="1:6" ht="30" customHeight="1">
      <c r="A3508" s="475">
        <v>102623</v>
      </c>
      <c r="B3508" s="479" t="s">
        <v>12434</v>
      </c>
      <c r="C3508" s="477" t="s">
        <v>709</v>
      </c>
      <c r="D3508" s="478">
        <v>804.78</v>
      </c>
      <c r="E3508" s="478">
        <v>87.34</v>
      </c>
      <c r="F3508" s="478">
        <v>892.12</v>
      </c>
    </row>
    <row r="3509" spans="1:6" ht="30" customHeight="1">
      <c r="A3509" s="480">
        <v>102608</v>
      </c>
      <c r="B3509" s="481" t="s">
        <v>12435</v>
      </c>
      <c r="C3509" s="482" t="s">
        <v>709</v>
      </c>
      <c r="D3509" s="483">
        <v>967.17</v>
      </c>
      <c r="E3509" s="483">
        <v>6.4</v>
      </c>
      <c r="F3509" s="483">
        <v>973.57</v>
      </c>
    </row>
    <row r="3510" spans="1:6" ht="30" customHeight="1">
      <c r="A3510" s="480">
        <v>102609</v>
      </c>
      <c r="B3510" s="481" t="s">
        <v>12436</v>
      </c>
      <c r="C3510" s="482" t="s">
        <v>709</v>
      </c>
      <c r="D3510" s="483">
        <v>1086.9000000000001</v>
      </c>
      <c r="E3510" s="483">
        <v>8.57</v>
      </c>
      <c r="F3510" s="483">
        <v>1095.47</v>
      </c>
    </row>
    <row r="3511" spans="1:6" ht="30" customHeight="1">
      <c r="A3511" s="480">
        <v>102605</v>
      </c>
      <c r="B3511" s="481" t="s">
        <v>12437</v>
      </c>
      <c r="C3511" s="482" t="s">
        <v>709</v>
      </c>
      <c r="D3511" s="483">
        <v>274.01</v>
      </c>
      <c r="E3511" s="483">
        <v>3.34</v>
      </c>
      <c r="F3511" s="483">
        <v>277.35000000000002</v>
      </c>
    </row>
    <row r="3512" spans="1:6" ht="30" customHeight="1">
      <c r="A3512" s="480">
        <v>102622</v>
      </c>
      <c r="B3512" s="481" t="s">
        <v>12438</v>
      </c>
      <c r="C3512" s="482" t="s">
        <v>709</v>
      </c>
      <c r="D3512" s="483">
        <v>553.29</v>
      </c>
      <c r="E3512" s="483">
        <v>76.819999999999993</v>
      </c>
      <c r="F3512" s="483">
        <v>630.11</v>
      </c>
    </row>
    <row r="3513" spans="1:6" ht="30" customHeight="1">
      <c r="A3513" s="480">
        <v>102606</v>
      </c>
      <c r="B3513" s="481" t="s">
        <v>12439</v>
      </c>
      <c r="C3513" s="482" t="s">
        <v>709</v>
      </c>
      <c r="D3513" s="483">
        <v>469.26</v>
      </c>
      <c r="E3513" s="483">
        <v>4.13</v>
      </c>
      <c r="F3513" s="483">
        <v>473.39</v>
      </c>
    </row>
    <row r="3514" spans="1:6" ht="30" customHeight="1">
      <c r="A3514" s="480">
        <v>103517</v>
      </c>
      <c r="B3514" s="481" t="s">
        <v>12440</v>
      </c>
      <c r="C3514" s="482" t="s">
        <v>709</v>
      </c>
      <c r="D3514" s="483">
        <v>3393.93</v>
      </c>
      <c r="E3514" s="483">
        <v>72.17</v>
      </c>
      <c r="F3514" s="483">
        <v>3466.1</v>
      </c>
    </row>
    <row r="3515" spans="1:6" ht="30" customHeight="1">
      <c r="A3515" s="480">
        <v>103519</v>
      </c>
      <c r="B3515" s="481" t="s">
        <v>12441</v>
      </c>
      <c r="C3515" s="482" t="s">
        <v>709</v>
      </c>
      <c r="D3515" s="483">
        <v>5.56</v>
      </c>
      <c r="E3515" s="483">
        <v>3</v>
      </c>
      <c r="F3515" s="483">
        <v>8.56</v>
      </c>
    </row>
    <row r="3516" spans="1:6" ht="30" customHeight="1">
      <c r="A3516" s="480">
        <v>102809</v>
      </c>
      <c r="B3516" s="481" t="s">
        <v>12442</v>
      </c>
      <c r="C3516" s="482" t="s">
        <v>707</v>
      </c>
      <c r="D3516" s="483">
        <v>17.190000000000001</v>
      </c>
      <c r="E3516" s="483">
        <v>0</v>
      </c>
      <c r="F3516" s="483">
        <v>17.190000000000001</v>
      </c>
    </row>
    <row r="3517" spans="1:6" ht="30" customHeight="1">
      <c r="A3517" s="480">
        <v>103523</v>
      </c>
      <c r="B3517" s="481" t="s">
        <v>12443</v>
      </c>
      <c r="C3517" s="482" t="s">
        <v>709</v>
      </c>
      <c r="D3517" s="483">
        <v>11321.98</v>
      </c>
      <c r="E3517" s="483">
        <v>198.58</v>
      </c>
      <c r="F3517" s="483">
        <v>11520.56</v>
      </c>
    </row>
    <row r="3518" spans="1:6" ht="30" customHeight="1">
      <c r="A3518" s="480">
        <v>103520</v>
      </c>
      <c r="B3518" s="481" t="s">
        <v>12444</v>
      </c>
      <c r="C3518" s="482" t="s">
        <v>709</v>
      </c>
      <c r="D3518" s="483">
        <v>5714.23</v>
      </c>
      <c r="E3518" s="483">
        <v>19.82</v>
      </c>
      <c r="F3518" s="483">
        <v>5734.05</v>
      </c>
    </row>
    <row r="3519" spans="1:6" ht="30" customHeight="1">
      <c r="A3519" s="480">
        <v>103521</v>
      </c>
      <c r="B3519" s="481" t="s">
        <v>12445</v>
      </c>
      <c r="C3519" s="482" t="s">
        <v>709</v>
      </c>
      <c r="D3519" s="483">
        <v>7584.74</v>
      </c>
      <c r="E3519" s="483">
        <v>28.5</v>
      </c>
      <c r="F3519" s="483">
        <v>7613.24</v>
      </c>
    </row>
    <row r="3520" spans="1:6" ht="30" customHeight="1">
      <c r="A3520" s="480">
        <v>103522</v>
      </c>
      <c r="B3520" s="481" t="s">
        <v>12446</v>
      </c>
      <c r="C3520" s="482" t="s">
        <v>709</v>
      </c>
      <c r="D3520" s="483">
        <v>7451.51</v>
      </c>
      <c r="E3520" s="483">
        <v>193.08</v>
      </c>
      <c r="F3520" s="483">
        <v>7644.59</v>
      </c>
    </row>
    <row r="3521" spans="1:6" ht="30" customHeight="1">
      <c r="A3521" s="480">
        <v>94795</v>
      </c>
      <c r="B3521" s="481" t="s">
        <v>12447</v>
      </c>
      <c r="C3521" s="482" t="s">
        <v>709</v>
      </c>
      <c r="D3521" s="483">
        <v>28.71</v>
      </c>
      <c r="E3521" s="483">
        <v>3.96</v>
      </c>
      <c r="F3521" s="483">
        <v>32.67</v>
      </c>
    </row>
    <row r="3522" spans="1:6" ht="30" customHeight="1">
      <c r="A3522" s="480">
        <v>94796</v>
      </c>
      <c r="B3522" s="481" t="s">
        <v>12448</v>
      </c>
      <c r="C3522" s="482" t="s">
        <v>709</v>
      </c>
      <c r="D3522" s="483">
        <v>31.7</v>
      </c>
      <c r="E3522" s="483">
        <v>6.07</v>
      </c>
      <c r="F3522" s="483">
        <v>37.770000000000003</v>
      </c>
    </row>
    <row r="3523" spans="1:6" ht="30" customHeight="1">
      <c r="A3523" s="480">
        <v>94797</v>
      </c>
      <c r="B3523" s="481" t="s">
        <v>12449</v>
      </c>
      <c r="C3523" s="482" t="s">
        <v>709</v>
      </c>
      <c r="D3523" s="483">
        <v>69.13</v>
      </c>
      <c r="E3523" s="483">
        <v>8.18</v>
      </c>
      <c r="F3523" s="483">
        <v>77.31</v>
      </c>
    </row>
    <row r="3524" spans="1:6" ht="30" customHeight="1">
      <c r="A3524" s="480">
        <v>94798</v>
      </c>
      <c r="B3524" s="481" t="s">
        <v>12450</v>
      </c>
      <c r="C3524" s="482" t="s">
        <v>709</v>
      </c>
      <c r="D3524" s="483">
        <v>116.62</v>
      </c>
      <c r="E3524" s="483">
        <v>11.15</v>
      </c>
      <c r="F3524" s="483">
        <v>127.77</v>
      </c>
    </row>
    <row r="3525" spans="1:6" ht="30" customHeight="1">
      <c r="A3525" s="480">
        <v>94799</v>
      </c>
      <c r="B3525" s="481" t="s">
        <v>12451</v>
      </c>
      <c r="C3525" s="482" t="s">
        <v>709</v>
      </c>
      <c r="D3525" s="483">
        <v>142.51</v>
      </c>
      <c r="E3525" s="483">
        <v>14.52</v>
      </c>
      <c r="F3525" s="483">
        <v>157.03</v>
      </c>
    </row>
    <row r="3526" spans="1:6" ht="30" customHeight="1">
      <c r="A3526" s="480">
        <v>94800</v>
      </c>
      <c r="B3526" s="481" t="s">
        <v>12452</v>
      </c>
      <c r="C3526" s="482" t="s">
        <v>709</v>
      </c>
      <c r="D3526" s="483">
        <v>182.86</v>
      </c>
      <c r="E3526" s="483">
        <v>18.760000000000002</v>
      </c>
      <c r="F3526" s="483">
        <v>201.62</v>
      </c>
    </row>
    <row r="3527" spans="1:6" ht="30" customHeight="1">
      <c r="A3527" s="480">
        <v>102137</v>
      </c>
      <c r="B3527" s="481" t="s">
        <v>5920</v>
      </c>
      <c r="C3527" s="482" t="s">
        <v>709</v>
      </c>
      <c r="D3527" s="483">
        <v>51.87</v>
      </c>
      <c r="E3527" s="483">
        <v>20.49</v>
      </c>
      <c r="F3527" s="483">
        <v>72.36</v>
      </c>
    </row>
    <row r="3528" spans="1:6" ht="30" customHeight="1">
      <c r="A3528" s="480">
        <v>102603</v>
      </c>
      <c r="B3528" s="481" t="s">
        <v>12453</v>
      </c>
      <c r="C3528" s="482" t="s">
        <v>709</v>
      </c>
      <c r="D3528" s="483">
        <v>2.4300000000000002</v>
      </c>
      <c r="E3528" s="483">
        <v>6.56</v>
      </c>
      <c r="F3528" s="483">
        <v>8.99</v>
      </c>
    </row>
    <row r="3529" spans="1:6" ht="30" customHeight="1">
      <c r="A3529" s="480">
        <v>102587</v>
      </c>
      <c r="B3529" s="481" t="s">
        <v>12454</v>
      </c>
      <c r="C3529" s="482" t="s">
        <v>709</v>
      </c>
      <c r="D3529" s="483">
        <v>0.8</v>
      </c>
      <c r="E3529" s="483">
        <v>2.2799999999999998</v>
      </c>
      <c r="F3529" s="483">
        <v>3.08</v>
      </c>
    </row>
    <row r="3530" spans="1:6" ht="30" customHeight="1">
      <c r="A3530" s="480">
        <v>102589</v>
      </c>
      <c r="B3530" s="481" t="s">
        <v>12455</v>
      </c>
      <c r="C3530" s="482" t="s">
        <v>709</v>
      </c>
      <c r="D3530" s="483">
        <v>0.91</v>
      </c>
      <c r="E3530" s="483">
        <v>2.5099999999999998</v>
      </c>
      <c r="F3530" s="483">
        <v>3.42</v>
      </c>
    </row>
    <row r="3531" spans="1:6" ht="30" customHeight="1">
      <c r="A3531" s="480">
        <v>102591</v>
      </c>
      <c r="B3531" s="481" t="s">
        <v>12456</v>
      </c>
      <c r="C3531" s="482" t="s">
        <v>709</v>
      </c>
      <c r="D3531" s="483">
        <v>0.99</v>
      </c>
      <c r="E3531" s="483">
        <v>2.78</v>
      </c>
      <c r="F3531" s="483">
        <v>3.77</v>
      </c>
    </row>
    <row r="3532" spans="1:6" ht="30" customHeight="1">
      <c r="A3532" s="480">
        <v>102593</v>
      </c>
      <c r="B3532" s="481" t="s">
        <v>12457</v>
      </c>
      <c r="C3532" s="482" t="s">
        <v>709</v>
      </c>
      <c r="D3532" s="483">
        <v>1.1299999999999999</v>
      </c>
      <c r="E3532" s="483">
        <v>3.12</v>
      </c>
      <c r="F3532" s="483">
        <v>4.25</v>
      </c>
    </row>
    <row r="3533" spans="1:6" ht="30" customHeight="1">
      <c r="A3533" s="480">
        <v>102595</v>
      </c>
      <c r="B3533" s="481" t="s">
        <v>12458</v>
      </c>
      <c r="C3533" s="482" t="s">
        <v>709</v>
      </c>
      <c r="D3533" s="483">
        <v>1.28</v>
      </c>
      <c r="E3533" s="483">
        <v>3.53</v>
      </c>
      <c r="F3533" s="483">
        <v>4.8099999999999996</v>
      </c>
    </row>
    <row r="3534" spans="1:6" ht="30" customHeight="1">
      <c r="A3534" s="480">
        <v>102597</v>
      </c>
      <c r="B3534" s="481" t="s">
        <v>12459</v>
      </c>
      <c r="C3534" s="482" t="s">
        <v>709</v>
      </c>
      <c r="D3534" s="483">
        <v>1.49</v>
      </c>
      <c r="E3534" s="483">
        <v>4.0199999999999996</v>
      </c>
      <c r="F3534" s="483">
        <v>5.51</v>
      </c>
    </row>
    <row r="3535" spans="1:6" ht="30" customHeight="1">
      <c r="A3535" s="480">
        <v>102599</v>
      </c>
      <c r="B3535" s="481" t="s">
        <v>12460</v>
      </c>
      <c r="C3535" s="482" t="s">
        <v>709</v>
      </c>
      <c r="D3535" s="483">
        <v>1.67</v>
      </c>
      <c r="E3535" s="483">
        <v>4.54</v>
      </c>
      <c r="F3535" s="483">
        <v>6.21</v>
      </c>
    </row>
    <row r="3536" spans="1:6" ht="30" customHeight="1">
      <c r="A3536" s="480">
        <v>102601</v>
      </c>
      <c r="B3536" s="481" t="s">
        <v>12461</v>
      </c>
      <c r="C3536" s="482" t="s">
        <v>709</v>
      </c>
      <c r="D3536" s="483">
        <v>1.93</v>
      </c>
      <c r="E3536" s="483">
        <v>5.31</v>
      </c>
      <c r="F3536" s="483">
        <v>7.24</v>
      </c>
    </row>
    <row r="3537" spans="1:6" ht="30" customHeight="1">
      <c r="A3537" s="480">
        <v>102604</v>
      </c>
      <c r="B3537" s="481" t="s">
        <v>12462</v>
      </c>
      <c r="C3537" s="482" t="s">
        <v>709</v>
      </c>
      <c r="D3537" s="483">
        <v>2.83</v>
      </c>
      <c r="E3537" s="483">
        <v>7.53</v>
      </c>
      <c r="F3537" s="483">
        <v>10.36</v>
      </c>
    </row>
    <row r="3538" spans="1:6" ht="30" customHeight="1">
      <c r="A3538" s="480">
        <v>102588</v>
      </c>
      <c r="B3538" s="481" t="s">
        <v>12463</v>
      </c>
      <c r="C3538" s="482" t="s">
        <v>709</v>
      </c>
      <c r="D3538" s="483">
        <v>1.19</v>
      </c>
      <c r="E3538" s="483">
        <v>3.26</v>
      </c>
      <c r="F3538" s="483">
        <v>4.45</v>
      </c>
    </row>
    <row r="3539" spans="1:6" ht="30" customHeight="1">
      <c r="A3539" s="475">
        <v>102590</v>
      </c>
      <c r="B3539" s="479" t="s">
        <v>12464</v>
      </c>
      <c r="C3539" s="477" t="s">
        <v>709</v>
      </c>
      <c r="D3539" s="478">
        <v>1.27</v>
      </c>
      <c r="E3539" s="478">
        <v>3.53</v>
      </c>
      <c r="F3539" s="478">
        <v>4.8</v>
      </c>
    </row>
    <row r="3540" spans="1:6" ht="30" customHeight="1">
      <c r="A3540" s="480">
        <v>102592</v>
      </c>
      <c r="B3540" s="481" t="s">
        <v>12465</v>
      </c>
      <c r="C3540" s="482" t="s">
        <v>709</v>
      </c>
      <c r="D3540" s="483">
        <v>1.36</v>
      </c>
      <c r="E3540" s="483">
        <v>3.78</v>
      </c>
      <c r="F3540" s="483">
        <v>5.14</v>
      </c>
    </row>
    <row r="3541" spans="1:6" ht="30" customHeight="1">
      <c r="A3541" s="480">
        <v>102594</v>
      </c>
      <c r="B3541" s="481" t="s">
        <v>12466</v>
      </c>
      <c r="C3541" s="482" t="s">
        <v>709</v>
      </c>
      <c r="D3541" s="483">
        <v>1.51</v>
      </c>
      <c r="E3541" s="483">
        <v>4.13</v>
      </c>
      <c r="F3541" s="483">
        <v>5.64</v>
      </c>
    </row>
    <row r="3542" spans="1:6" ht="30" customHeight="1">
      <c r="A3542" s="480">
        <v>102596</v>
      </c>
      <c r="B3542" s="481" t="s">
        <v>12467</v>
      </c>
      <c r="C3542" s="482" t="s">
        <v>709</v>
      </c>
      <c r="D3542" s="483">
        <v>1.67</v>
      </c>
      <c r="E3542" s="483">
        <v>4.5199999999999996</v>
      </c>
      <c r="F3542" s="483">
        <v>6.19</v>
      </c>
    </row>
    <row r="3543" spans="1:6" ht="30" customHeight="1">
      <c r="A3543" s="480">
        <v>102598</v>
      </c>
      <c r="B3543" s="481" t="s">
        <v>12468</v>
      </c>
      <c r="C3543" s="482" t="s">
        <v>709</v>
      </c>
      <c r="D3543" s="483">
        <v>1.85</v>
      </c>
      <c r="E3543" s="483">
        <v>5.04</v>
      </c>
      <c r="F3543" s="483">
        <v>6.89</v>
      </c>
    </row>
    <row r="3544" spans="1:6" ht="30" customHeight="1">
      <c r="A3544" s="480">
        <v>102600</v>
      </c>
      <c r="B3544" s="481" t="s">
        <v>12469</v>
      </c>
      <c r="C3544" s="482" t="s">
        <v>709</v>
      </c>
      <c r="D3544" s="483">
        <v>2.0499999999999998</v>
      </c>
      <c r="E3544" s="483">
        <v>5.53</v>
      </c>
      <c r="F3544" s="483">
        <v>7.58</v>
      </c>
    </row>
    <row r="3545" spans="1:6" ht="30" customHeight="1">
      <c r="A3545" s="480">
        <v>102602</v>
      </c>
      <c r="B3545" s="481" t="s">
        <v>12470</v>
      </c>
      <c r="C3545" s="482" t="s">
        <v>709</v>
      </c>
      <c r="D3545" s="483">
        <v>2.33</v>
      </c>
      <c r="E3545" s="483">
        <v>6.3</v>
      </c>
      <c r="F3545" s="483">
        <v>8.6300000000000008</v>
      </c>
    </row>
    <row r="3546" spans="1:6" ht="30" customHeight="1">
      <c r="A3546" s="475"/>
      <c r="B3546" s="479" t="s">
        <v>12471</v>
      </c>
      <c r="C3546" s="477"/>
      <c r="D3546" s="478"/>
      <c r="E3546" s="478"/>
      <c r="F3546" s="478"/>
    </row>
    <row r="3547" spans="1:6" ht="30" customHeight="1">
      <c r="A3547" s="480">
        <v>94602</v>
      </c>
      <c r="B3547" s="481" t="s">
        <v>13363</v>
      </c>
      <c r="C3547" s="482" t="s">
        <v>727</v>
      </c>
      <c r="D3547" s="483">
        <v>217.07</v>
      </c>
      <c r="E3547" s="483">
        <v>21.78</v>
      </c>
      <c r="F3547" s="483">
        <v>238.85</v>
      </c>
    </row>
    <row r="3548" spans="1:6" ht="30" customHeight="1">
      <c r="A3548" s="480">
        <v>94603</v>
      </c>
      <c r="B3548" s="481" t="s">
        <v>13364</v>
      </c>
      <c r="C3548" s="482" t="s">
        <v>727</v>
      </c>
      <c r="D3548" s="483">
        <v>302.42</v>
      </c>
      <c r="E3548" s="483">
        <v>21.78</v>
      </c>
      <c r="F3548" s="483">
        <v>324.2</v>
      </c>
    </row>
    <row r="3549" spans="1:6" ht="30" customHeight="1">
      <c r="A3549" s="480">
        <v>94604</v>
      </c>
      <c r="B3549" s="481" t="s">
        <v>13365</v>
      </c>
      <c r="C3549" s="482" t="s">
        <v>727</v>
      </c>
      <c r="D3549" s="483">
        <v>421.8</v>
      </c>
      <c r="E3549" s="483">
        <v>23.75</v>
      </c>
      <c r="F3549" s="483">
        <v>445.55</v>
      </c>
    </row>
    <row r="3550" spans="1:6" ht="30" customHeight="1">
      <c r="A3550" s="480">
        <v>94605</v>
      </c>
      <c r="B3550" s="481" t="s">
        <v>13366</v>
      </c>
      <c r="C3550" s="482" t="s">
        <v>727</v>
      </c>
      <c r="D3550" s="483">
        <v>617.70000000000005</v>
      </c>
      <c r="E3550" s="483">
        <v>23.75</v>
      </c>
      <c r="F3550" s="483">
        <v>641.45000000000005</v>
      </c>
    </row>
    <row r="3551" spans="1:6" ht="30" customHeight="1">
      <c r="A3551" s="480">
        <v>94465</v>
      </c>
      <c r="B3551" s="481" t="s">
        <v>13367</v>
      </c>
      <c r="C3551" s="482" t="s">
        <v>709</v>
      </c>
      <c r="D3551" s="483">
        <v>36.29</v>
      </c>
      <c r="E3551" s="483">
        <v>11.12</v>
      </c>
      <c r="F3551" s="483">
        <v>47.41</v>
      </c>
    </row>
    <row r="3552" spans="1:6" ht="30" customHeight="1">
      <c r="A3552" s="480">
        <v>94466</v>
      </c>
      <c r="B3552" s="481" t="s">
        <v>13368</v>
      </c>
      <c r="C3552" s="482" t="s">
        <v>709</v>
      </c>
      <c r="D3552" s="483">
        <v>36.32</v>
      </c>
      <c r="E3552" s="483">
        <v>11.12</v>
      </c>
      <c r="F3552" s="483">
        <v>47.44</v>
      </c>
    </row>
    <row r="3553" spans="1:6" ht="30" customHeight="1">
      <c r="A3553" s="480">
        <v>94467</v>
      </c>
      <c r="B3553" s="481" t="s">
        <v>13369</v>
      </c>
      <c r="C3553" s="482" t="s">
        <v>709</v>
      </c>
      <c r="D3553" s="483">
        <v>62.29</v>
      </c>
      <c r="E3553" s="483">
        <v>11.11</v>
      </c>
      <c r="F3553" s="483">
        <v>73.400000000000006</v>
      </c>
    </row>
    <row r="3554" spans="1:6" ht="30" customHeight="1">
      <c r="A3554" s="480">
        <v>94468</v>
      </c>
      <c r="B3554" s="481" t="s">
        <v>13370</v>
      </c>
      <c r="C3554" s="482" t="s">
        <v>709</v>
      </c>
      <c r="D3554" s="483">
        <v>53.06</v>
      </c>
      <c r="E3554" s="483">
        <v>11.11</v>
      </c>
      <c r="F3554" s="483">
        <v>64.17</v>
      </c>
    </row>
    <row r="3555" spans="1:6" ht="45">
      <c r="A3555" s="480">
        <v>94469</v>
      </c>
      <c r="B3555" s="481" t="s">
        <v>13371</v>
      </c>
      <c r="C3555" s="482" t="s">
        <v>709</v>
      </c>
      <c r="D3555" s="483">
        <v>92.73</v>
      </c>
      <c r="E3555" s="483">
        <v>13.91</v>
      </c>
      <c r="F3555" s="483">
        <v>106.64</v>
      </c>
    </row>
    <row r="3556" spans="1:6" ht="30" customHeight="1">
      <c r="A3556" s="480">
        <v>94470</v>
      </c>
      <c r="B3556" s="481" t="s">
        <v>13372</v>
      </c>
      <c r="C3556" s="482" t="s">
        <v>709</v>
      </c>
      <c r="D3556" s="483">
        <v>84.52</v>
      </c>
      <c r="E3556" s="483">
        <v>13.91</v>
      </c>
      <c r="F3556" s="483">
        <v>98.43</v>
      </c>
    </row>
    <row r="3557" spans="1:6" ht="30" customHeight="1">
      <c r="A3557" s="480">
        <v>94471</v>
      </c>
      <c r="B3557" s="481" t="s">
        <v>13373</v>
      </c>
      <c r="C3557" s="482" t="s">
        <v>709</v>
      </c>
      <c r="D3557" s="483">
        <v>51.68</v>
      </c>
      <c r="E3557" s="483">
        <v>16.68</v>
      </c>
      <c r="F3557" s="483">
        <v>68.36</v>
      </c>
    </row>
    <row r="3558" spans="1:6" ht="30" customHeight="1">
      <c r="A3558" s="480">
        <v>94472</v>
      </c>
      <c r="B3558" s="481" t="s">
        <v>13374</v>
      </c>
      <c r="C3558" s="482" t="s">
        <v>709</v>
      </c>
      <c r="D3558" s="483">
        <v>53.73</v>
      </c>
      <c r="E3558" s="483">
        <v>16.68</v>
      </c>
      <c r="F3558" s="483">
        <v>70.41</v>
      </c>
    </row>
    <row r="3559" spans="1:6" ht="30" customHeight="1">
      <c r="A3559" s="480">
        <v>94473</v>
      </c>
      <c r="B3559" s="481" t="s">
        <v>13375</v>
      </c>
      <c r="C3559" s="482" t="s">
        <v>709</v>
      </c>
      <c r="D3559" s="483">
        <v>88.41</v>
      </c>
      <c r="E3559" s="483">
        <v>16.670000000000002</v>
      </c>
      <c r="F3559" s="483">
        <v>105.08</v>
      </c>
    </row>
    <row r="3560" spans="1:6" ht="30" customHeight="1">
      <c r="A3560" s="480">
        <v>94474</v>
      </c>
      <c r="B3560" s="481" t="s">
        <v>13376</v>
      </c>
      <c r="C3560" s="482" t="s">
        <v>709</v>
      </c>
      <c r="D3560" s="483">
        <v>97.43</v>
      </c>
      <c r="E3560" s="483">
        <v>16.670000000000002</v>
      </c>
      <c r="F3560" s="483">
        <v>114.1</v>
      </c>
    </row>
    <row r="3561" spans="1:6" ht="30" customHeight="1">
      <c r="A3561" s="480">
        <v>94475</v>
      </c>
      <c r="B3561" s="481" t="s">
        <v>13377</v>
      </c>
      <c r="C3561" s="482" t="s">
        <v>709</v>
      </c>
      <c r="D3561" s="483">
        <v>123.58</v>
      </c>
      <c r="E3561" s="483">
        <v>20.84</v>
      </c>
      <c r="F3561" s="483">
        <v>144.41999999999999</v>
      </c>
    </row>
    <row r="3562" spans="1:6" ht="30" customHeight="1">
      <c r="A3562" s="480">
        <v>94476</v>
      </c>
      <c r="B3562" s="481" t="s">
        <v>13378</v>
      </c>
      <c r="C3562" s="482" t="s">
        <v>709</v>
      </c>
      <c r="D3562" s="483">
        <v>140.97</v>
      </c>
      <c r="E3562" s="483">
        <v>20.84</v>
      </c>
      <c r="F3562" s="483">
        <v>161.81</v>
      </c>
    </row>
    <row r="3563" spans="1:6" ht="30" customHeight="1">
      <c r="A3563" s="480">
        <v>94477</v>
      </c>
      <c r="B3563" s="481" t="s">
        <v>13379</v>
      </c>
      <c r="C3563" s="482" t="s">
        <v>709</v>
      </c>
      <c r="D3563" s="483">
        <v>68.75</v>
      </c>
      <c r="E3563" s="483">
        <v>22.22</v>
      </c>
      <c r="F3563" s="483">
        <v>90.97</v>
      </c>
    </row>
    <row r="3564" spans="1:6" ht="30" customHeight="1">
      <c r="A3564" s="480">
        <v>94478</v>
      </c>
      <c r="B3564" s="481" t="s">
        <v>13380</v>
      </c>
      <c r="C3564" s="482" t="s">
        <v>709</v>
      </c>
      <c r="D3564" s="483">
        <v>122.27</v>
      </c>
      <c r="E3564" s="483">
        <v>22.21</v>
      </c>
      <c r="F3564" s="483">
        <v>144.47999999999999</v>
      </c>
    </row>
    <row r="3565" spans="1:6" ht="30" customHeight="1">
      <c r="A3565" s="480">
        <v>94479</v>
      </c>
      <c r="B3565" s="481" t="s">
        <v>13381</v>
      </c>
      <c r="C3565" s="482" t="s">
        <v>709</v>
      </c>
      <c r="D3565" s="483">
        <v>162.97999999999999</v>
      </c>
      <c r="E3565" s="483">
        <v>27.77</v>
      </c>
      <c r="F3565" s="483">
        <v>190.75</v>
      </c>
    </row>
    <row r="3566" spans="1:6" ht="30" customHeight="1">
      <c r="A3566" s="480">
        <v>94606</v>
      </c>
      <c r="B3566" s="481" t="s">
        <v>13382</v>
      </c>
      <c r="C3566" s="482" t="s">
        <v>709</v>
      </c>
      <c r="D3566" s="483">
        <v>74.25</v>
      </c>
      <c r="E3566" s="483">
        <v>13.06</v>
      </c>
      <c r="F3566" s="483">
        <v>87.31</v>
      </c>
    </row>
    <row r="3567" spans="1:6" ht="30" customHeight="1">
      <c r="A3567" s="480">
        <v>94608</v>
      </c>
      <c r="B3567" s="481" t="s">
        <v>13383</v>
      </c>
      <c r="C3567" s="482" t="s">
        <v>709</v>
      </c>
      <c r="D3567" s="483">
        <v>206.75</v>
      </c>
      <c r="E3567" s="483">
        <v>13.06</v>
      </c>
      <c r="F3567" s="483">
        <v>219.81</v>
      </c>
    </row>
    <row r="3568" spans="1:6" ht="45" customHeight="1">
      <c r="A3568" s="480">
        <v>94610</v>
      </c>
      <c r="B3568" s="481" t="s">
        <v>13384</v>
      </c>
      <c r="C3568" s="482" t="s">
        <v>709</v>
      </c>
      <c r="D3568" s="483">
        <v>313.70999999999998</v>
      </c>
      <c r="E3568" s="483">
        <v>14.24</v>
      </c>
      <c r="F3568" s="483">
        <v>327.95</v>
      </c>
    </row>
    <row r="3569" spans="1:6" ht="45" customHeight="1">
      <c r="A3569" s="480">
        <v>94612</v>
      </c>
      <c r="B3569" s="481" t="s">
        <v>13385</v>
      </c>
      <c r="C3569" s="482" t="s">
        <v>709</v>
      </c>
      <c r="D3569" s="483">
        <v>447.47</v>
      </c>
      <c r="E3569" s="483">
        <v>14.24</v>
      </c>
      <c r="F3569" s="483">
        <v>461.71</v>
      </c>
    </row>
    <row r="3570" spans="1:6" ht="45" customHeight="1">
      <c r="A3570" s="480">
        <v>94614</v>
      </c>
      <c r="B3570" s="481" t="s">
        <v>13386</v>
      </c>
      <c r="C3570" s="482" t="s">
        <v>709</v>
      </c>
      <c r="D3570" s="483">
        <v>128.74</v>
      </c>
      <c r="E3570" s="483">
        <v>19.62</v>
      </c>
      <c r="F3570" s="483">
        <v>148.36000000000001</v>
      </c>
    </row>
    <row r="3571" spans="1:6" ht="45" customHeight="1">
      <c r="A3571" s="480">
        <v>94615</v>
      </c>
      <c r="B3571" s="481" t="s">
        <v>13387</v>
      </c>
      <c r="C3571" s="482" t="s">
        <v>709</v>
      </c>
      <c r="D3571" s="483">
        <v>149.54</v>
      </c>
      <c r="E3571" s="483">
        <v>19.62</v>
      </c>
      <c r="F3571" s="483">
        <v>169.16</v>
      </c>
    </row>
    <row r="3572" spans="1:6" ht="45" customHeight="1">
      <c r="A3572" s="480">
        <v>94616</v>
      </c>
      <c r="B3572" s="481" t="s">
        <v>13388</v>
      </c>
      <c r="C3572" s="482" t="s">
        <v>709</v>
      </c>
      <c r="D3572" s="483">
        <v>402.12</v>
      </c>
      <c r="E3572" s="483">
        <v>19.61</v>
      </c>
      <c r="F3572" s="483">
        <v>421.73</v>
      </c>
    </row>
    <row r="3573" spans="1:6" ht="45" customHeight="1">
      <c r="A3573" s="480">
        <v>94617</v>
      </c>
      <c r="B3573" s="481" t="s">
        <v>13389</v>
      </c>
      <c r="C3573" s="482" t="s">
        <v>709</v>
      </c>
      <c r="D3573" s="483">
        <v>329.8</v>
      </c>
      <c r="E3573" s="483">
        <v>19.61</v>
      </c>
      <c r="F3573" s="483">
        <v>349.41</v>
      </c>
    </row>
    <row r="3574" spans="1:6" ht="45" customHeight="1">
      <c r="A3574" s="480">
        <v>94618</v>
      </c>
      <c r="B3574" s="481" t="s">
        <v>13390</v>
      </c>
      <c r="C3574" s="482" t="s">
        <v>709</v>
      </c>
      <c r="D3574" s="483">
        <v>392.25</v>
      </c>
      <c r="E3574" s="483">
        <v>21.35</v>
      </c>
      <c r="F3574" s="483">
        <v>413.6</v>
      </c>
    </row>
    <row r="3575" spans="1:6" ht="45">
      <c r="A3575" s="480">
        <v>94620</v>
      </c>
      <c r="B3575" s="481" t="s">
        <v>13391</v>
      </c>
      <c r="C3575" s="482" t="s">
        <v>709</v>
      </c>
      <c r="D3575" s="483">
        <v>933.22</v>
      </c>
      <c r="E3575" s="483">
        <v>21.35</v>
      </c>
      <c r="F3575" s="483">
        <v>954.57</v>
      </c>
    </row>
    <row r="3576" spans="1:6" ht="30" customHeight="1">
      <c r="A3576" s="480">
        <v>94622</v>
      </c>
      <c r="B3576" s="481" t="s">
        <v>13392</v>
      </c>
      <c r="C3576" s="482" t="s">
        <v>709</v>
      </c>
      <c r="D3576" s="483">
        <v>191.58</v>
      </c>
      <c r="E3576" s="483">
        <v>26.15</v>
      </c>
      <c r="F3576" s="483">
        <v>217.73</v>
      </c>
    </row>
    <row r="3577" spans="1:6" ht="30" customHeight="1">
      <c r="A3577" s="480">
        <v>94623</v>
      </c>
      <c r="B3577" s="481" t="s">
        <v>13393</v>
      </c>
      <c r="C3577" s="482" t="s">
        <v>709</v>
      </c>
      <c r="D3577" s="483">
        <v>495.65</v>
      </c>
      <c r="E3577" s="483">
        <v>26.15</v>
      </c>
      <c r="F3577" s="483">
        <v>521.79999999999995</v>
      </c>
    </row>
    <row r="3578" spans="1:6" ht="30" customHeight="1">
      <c r="A3578" s="480">
        <v>94624</v>
      </c>
      <c r="B3578" s="481" t="s">
        <v>13394</v>
      </c>
      <c r="C3578" s="482" t="s">
        <v>709</v>
      </c>
      <c r="D3578" s="483">
        <v>768.67</v>
      </c>
      <c r="E3578" s="483">
        <v>28.47</v>
      </c>
      <c r="F3578" s="483">
        <v>797.14</v>
      </c>
    </row>
    <row r="3579" spans="1:6" ht="30" customHeight="1">
      <c r="A3579" s="480">
        <v>94625</v>
      </c>
      <c r="B3579" s="481" t="s">
        <v>13395</v>
      </c>
      <c r="C3579" s="482" t="s">
        <v>709</v>
      </c>
      <c r="D3579" s="483">
        <v>1638.78</v>
      </c>
      <c r="E3579" s="483">
        <v>28.47</v>
      </c>
      <c r="F3579" s="483">
        <v>1667.25</v>
      </c>
    </row>
    <row r="3580" spans="1:6" ht="30" customHeight="1">
      <c r="A3580" s="480">
        <v>94656</v>
      </c>
      <c r="B3580" s="481" t="s">
        <v>1886</v>
      </c>
      <c r="C3580" s="482" t="s">
        <v>709</v>
      </c>
      <c r="D3580" s="483">
        <v>3.95</v>
      </c>
      <c r="E3580" s="483">
        <v>2.56</v>
      </c>
      <c r="F3580" s="483">
        <v>6.51</v>
      </c>
    </row>
    <row r="3581" spans="1:6" ht="30" customHeight="1">
      <c r="A3581" s="480">
        <v>94657</v>
      </c>
      <c r="B3581" s="481" t="s">
        <v>1887</v>
      </c>
      <c r="C3581" s="482" t="s">
        <v>709</v>
      </c>
      <c r="D3581" s="483">
        <v>3.83</v>
      </c>
      <c r="E3581" s="483">
        <v>2.56</v>
      </c>
      <c r="F3581" s="483">
        <v>6.39</v>
      </c>
    </row>
    <row r="3582" spans="1:6" ht="30" customHeight="1">
      <c r="A3582" s="480">
        <v>94658</v>
      </c>
      <c r="B3582" s="481" t="s">
        <v>1888</v>
      </c>
      <c r="C3582" s="482" t="s">
        <v>709</v>
      </c>
      <c r="D3582" s="483">
        <v>5.23</v>
      </c>
      <c r="E3582" s="483">
        <v>2.5499999999999998</v>
      </c>
      <c r="F3582" s="483">
        <v>7.78</v>
      </c>
    </row>
    <row r="3583" spans="1:6" ht="30" customHeight="1">
      <c r="A3583" s="480">
        <v>94659</v>
      </c>
      <c r="B3583" s="481" t="s">
        <v>1889</v>
      </c>
      <c r="C3583" s="482" t="s">
        <v>709</v>
      </c>
      <c r="D3583" s="483">
        <v>5.37</v>
      </c>
      <c r="E3583" s="483">
        <v>2.5499999999999998</v>
      </c>
      <c r="F3583" s="483">
        <v>7.92</v>
      </c>
    </row>
    <row r="3584" spans="1:6" ht="30" customHeight="1">
      <c r="A3584" s="480">
        <v>94660</v>
      </c>
      <c r="B3584" s="481" t="s">
        <v>1890</v>
      </c>
      <c r="C3584" s="482" t="s">
        <v>709</v>
      </c>
      <c r="D3584" s="483">
        <v>9.2899999999999991</v>
      </c>
      <c r="E3584" s="483">
        <v>3.64</v>
      </c>
      <c r="F3584" s="483">
        <v>12.93</v>
      </c>
    </row>
    <row r="3585" spans="1:6" ht="30" customHeight="1">
      <c r="A3585" s="480">
        <v>94661</v>
      </c>
      <c r="B3585" s="481" t="s">
        <v>1891</v>
      </c>
      <c r="C3585" s="482" t="s">
        <v>709</v>
      </c>
      <c r="D3585" s="483">
        <v>9.9</v>
      </c>
      <c r="E3585" s="483">
        <v>3.64</v>
      </c>
      <c r="F3585" s="483">
        <v>13.54</v>
      </c>
    </row>
    <row r="3586" spans="1:6" ht="30" customHeight="1">
      <c r="A3586" s="480">
        <v>94662</v>
      </c>
      <c r="B3586" s="481" t="s">
        <v>1892</v>
      </c>
      <c r="C3586" s="482" t="s">
        <v>709</v>
      </c>
      <c r="D3586" s="483">
        <v>10.57</v>
      </c>
      <c r="E3586" s="483">
        <v>3.64</v>
      </c>
      <c r="F3586" s="483">
        <v>14.21</v>
      </c>
    </row>
    <row r="3587" spans="1:6" ht="30" customHeight="1">
      <c r="A3587" s="480">
        <v>94663</v>
      </c>
      <c r="B3587" s="481" t="s">
        <v>1893</v>
      </c>
      <c r="C3587" s="482" t="s">
        <v>709</v>
      </c>
      <c r="D3587" s="483">
        <v>10.81</v>
      </c>
      <c r="E3587" s="483">
        <v>3.64</v>
      </c>
      <c r="F3587" s="483">
        <v>14.45</v>
      </c>
    </row>
    <row r="3588" spans="1:6" ht="30" customHeight="1">
      <c r="A3588" s="480">
        <v>94664</v>
      </c>
      <c r="B3588" s="481" t="s">
        <v>1894</v>
      </c>
      <c r="C3588" s="482" t="s">
        <v>709</v>
      </c>
      <c r="D3588" s="483">
        <v>25.58</v>
      </c>
      <c r="E3588" s="483">
        <v>5.87</v>
      </c>
      <c r="F3588" s="483">
        <v>31.45</v>
      </c>
    </row>
    <row r="3589" spans="1:6" ht="30" customHeight="1">
      <c r="A3589" s="480">
        <v>94665</v>
      </c>
      <c r="B3589" s="481" t="s">
        <v>1895</v>
      </c>
      <c r="C3589" s="482" t="s">
        <v>709</v>
      </c>
      <c r="D3589" s="483">
        <v>25.56</v>
      </c>
      <c r="E3589" s="483">
        <v>5.87</v>
      </c>
      <c r="F3589" s="483">
        <v>31.43</v>
      </c>
    </row>
    <row r="3590" spans="1:6" ht="30" customHeight="1">
      <c r="A3590" s="480">
        <v>94666</v>
      </c>
      <c r="B3590" s="481" t="s">
        <v>1896</v>
      </c>
      <c r="C3590" s="482" t="s">
        <v>709</v>
      </c>
      <c r="D3590" s="483">
        <v>32.92</v>
      </c>
      <c r="E3590" s="483">
        <v>5.87</v>
      </c>
      <c r="F3590" s="483">
        <v>38.79</v>
      </c>
    </row>
    <row r="3591" spans="1:6" ht="30" customHeight="1">
      <c r="A3591" s="480">
        <v>94667</v>
      </c>
      <c r="B3591" s="481" t="s">
        <v>1897</v>
      </c>
      <c r="C3591" s="482" t="s">
        <v>709</v>
      </c>
      <c r="D3591" s="483">
        <v>37.5</v>
      </c>
      <c r="E3591" s="483">
        <v>5.86</v>
      </c>
      <c r="F3591" s="483">
        <v>43.36</v>
      </c>
    </row>
    <row r="3592" spans="1:6" ht="30" customHeight="1">
      <c r="A3592" s="480">
        <v>94668</v>
      </c>
      <c r="B3592" s="481" t="s">
        <v>1898</v>
      </c>
      <c r="C3592" s="482" t="s">
        <v>709</v>
      </c>
      <c r="D3592" s="483">
        <v>55.91</v>
      </c>
      <c r="E3592" s="483">
        <v>10.32</v>
      </c>
      <c r="F3592" s="483">
        <v>66.23</v>
      </c>
    </row>
    <row r="3593" spans="1:6" ht="30" customHeight="1">
      <c r="A3593" s="480">
        <v>94669</v>
      </c>
      <c r="B3593" s="481" t="s">
        <v>1899</v>
      </c>
      <c r="C3593" s="482" t="s">
        <v>709</v>
      </c>
      <c r="D3593" s="483">
        <v>81.56</v>
      </c>
      <c r="E3593" s="483">
        <v>10.32</v>
      </c>
      <c r="F3593" s="483">
        <v>91.88</v>
      </c>
    </row>
    <row r="3594" spans="1:6" ht="30" customHeight="1">
      <c r="A3594" s="480">
        <v>94670</v>
      </c>
      <c r="B3594" s="481" t="s">
        <v>1900</v>
      </c>
      <c r="C3594" s="482" t="s">
        <v>709</v>
      </c>
      <c r="D3594" s="483">
        <v>78.739999999999995</v>
      </c>
      <c r="E3594" s="483">
        <v>10.32</v>
      </c>
      <c r="F3594" s="483">
        <v>89.06</v>
      </c>
    </row>
    <row r="3595" spans="1:6" ht="30" customHeight="1">
      <c r="A3595" s="480">
        <v>94671</v>
      </c>
      <c r="B3595" s="481" t="s">
        <v>1901</v>
      </c>
      <c r="C3595" s="482" t="s">
        <v>709</v>
      </c>
      <c r="D3595" s="483">
        <v>121.51</v>
      </c>
      <c r="E3595" s="483">
        <v>10.32</v>
      </c>
      <c r="F3595" s="483">
        <v>131.83000000000001</v>
      </c>
    </row>
    <row r="3596" spans="1:6" ht="30" customHeight="1">
      <c r="A3596" s="480">
        <v>94672</v>
      </c>
      <c r="B3596" s="481" t="s">
        <v>13396</v>
      </c>
      <c r="C3596" s="482" t="s">
        <v>709</v>
      </c>
      <c r="D3596" s="483">
        <v>7.75</v>
      </c>
      <c r="E3596" s="483">
        <v>3.84</v>
      </c>
      <c r="F3596" s="483">
        <v>11.59</v>
      </c>
    </row>
    <row r="3597" spans="1:6" ht="30" customHeight="1">
      <c r="A3597" s="480">
        <v>94673</v>
      </c>
      <c r="B3597" s="481" t="s">
        <v>1902</v>
      </c>
      <c r="C3597" s="482" t="s">
        <v>709</v>
      </c>
      <c r="D3597" s="483">
        <v>7.4</v>
      </c>
      <c r="E3597" s="483">
        <v>3.84</v>
      </c>
      <c r="F3597" s="483">
        <v>11.24</v>
      </c>
    </row>
    <row r="3598" spans="1:6" ht="30" customHeight="1">
      <c r="A3598" s="480">
        <v>94674</v>
      </c>
      <c r="B3598" s="481" t="s">
        <v>1903</v>
      </c>
      <c r="C3598" s="482" t="s">
        <v>709</v>
      </c>
      <c r="D3598" s="483">
        <v>6.19</v>
      </c>
      <c r="E3598" s="483">
        <v>3.85</v>
      </c>
      <c r="F3598" s="483">
        <v>10.039999999999999</v>
      </c>
    </row>
    <row r="3599" spans="1:6" ht="45" customHeight="1">
      <c r="A3599" s="475">
        <v>94675</v>
      </c>
      <c r="B3599" s="479" t="s">
        <v>1904</v>
      </c>
      <c r="C3599" s="477" t="s">
        <v>709</v>
      </c>
      <c r="D3599" s="478">
        <v>12.68</v>
      </c>
      <c r="E3599" s="478">
        <v>3.83</v>
      </c>
      <c r="F3599" s="478">
        <v>16.510000000000002</v>
      </c>
    </row>
    <row r="3600" spans="1:6" ht="45" customHeight="1">
      <c r="A3600" s="480">
        <v>94676</v>
      </c>
      <c r="B3600" s="481" t="s">
        <v>1905</v>
      </c>
      <c r="C3600" s="482" t="s">
        <v>709</v>
      </c>
      <c r="D3600" s="483">
        <v>12.3</v>
      </c>
      <c r="E3600" s="483">
        <v>5.46</v>
      </c>
      <c r="F3600" s="483">
        <v>17.760000000000002</v>
      </c>
    </row>
    <row r="3601" spans="1:6" ht="45" customHeight="1">
      <c r="A3601" s="480">
        <v>94677</v>
      </c>
      <c r="B3601" s="481" t="s">
        <v>1906</v>
      </c>
      <c r="C3601" s="482" t="s">
        <v>709</v>
      </c>
      <c r="D3601" s="483">
        <v>22.04</v>
      </c>
      <c r="E3601" s="483">
        <v>5.45</v>
      </c>
      <c r="F3601" s="483">
        <v>27.49</v>
      </c>
    </row>
    <row r="3602" spans="1:6" ht="45" customHeight="1">
      <c r="A3602" s="480">
        <v>94678</v>
      </c>
      <c r="B3602" s="481" t="s">
        <v>1907</v>
      </c>
      <c r="C3602" s="482" t="s">
        <v>709</v>
      </c>
      <c r="D3602" s="483">
        <v>12.88</v>
      </c>
      <c r="E3602" s="483">
        <v>5.46</v>
      </c>
      <c r="F3602" s="483">
        <v>18.34</v>
      </c>
    </row>
    <row r="3603" spans="1:6" ht="45" customHeight="1">
      <c r="A3603" s="480">
        <v>94679</v>
      </c>
      <c r="B3603" s="481" t="s">
        <v>1908</v>
      </c>
      <c r="C3603" s="482" t="s">
        <v>709</v>
      </c>
      <c r="D3603" s="483">
        <v>25.69</v>
      </c>
      <c r="E3603" s="483">
        <v>5.45</v>
      </c>
      <c r="F3603" s="483">
        <v>31.14</v>
      </c>
    </row>
    <row r="3604" spans="1:6" ht="45" customHeight="1">
      <c r="A3604" s="480">
        <v>94680</v>
      </c>
      <c r="B3604" s="481" t="s">
        <v>1909</v>
      </c>
      <c r="C3604" s="482" t="s">
        <v>709</v>
      </c>
      <c r="D3604" s="483">
        <v>43.35</v>
      </c>
      <c r="E3604" s="483">
        <v>8.82</v>
      </c>
      <c r="F3604" s="483">
        <v>52.17</v>
      </c>
    </row>
    <row r="3605" spans="1:6" ht="45" customHeight="1">
      <c r="A3605" s="480">
        <v>94681</v>
      </c>
      <c r="B3605" s="481" t="s">
        <v>1910</v>
      </c>
      <c r="C3605" s="482" t="s">
        <v>709</v>
      </c>
      <c r="D3605" s="483">
        <v>60.9</v>
      </c>
      <c r="E3605" s="483">
        <v>8.82</v>
      </c>
      <c r="F3605" s="483">
        <v>69.72</v>
      </c>
    </row>
    <row r="3606" spans="1:6" ht="30" customHeight="1">
      <c r="A3606" s="480">
        <v>94682</v>
      </c>
      <c r="B3606" s="481" t="s">
        <v>1911</v>
      </c>
      <c r="C3606" s="482" t="s">
        <v>709</v>
      </c>
      <c r="D3606" s="483">
        <v>133.66999999999999</v>
      </c>
      <c r="E3606" s="483">
        <v>8.81</v>
      </c>
      <c r="F3606" s="483">
        <v>142.47999999999999</v>
      </c>
    </row>
    <row r="3607" spans="1:6" ht="30" customHeight="1">
      <c r="A3607" s="480">
        <v>94683</v>
      </c>
      <c r="B3607" s="481" t="s">
        <v>1912</v>
      </c>
      <c r="C3607" s="482" t="s">
        <v>709</v>
      </c>
      <c r="D3607" s="483">
        <v>82.14</v>
      </c>
      <c r="E3607" s="483">
        <v>8.81</v>
      </c>
      <c r="F3607" s="483">
        <v>90.95</v>
      </c>
    </row>
    <row r="3608" spans="1:6" ht="30" customHeight="1">
      <c r="A3608" s="480">
        <v>94684</v>
      </c>
      <c r="B3608" s="481" t="s">
        <v>1913</v>
      </c>
      <c r="C3608" s="482" t="s">
        <v>709</v>
      </c>
      <c r="D3608" s="483">
        <v>165.1</v>
      </c>
      <c r="E3608" s="483">
        <v>15.49</v>
      </c>
      <c r="F3608" s="483">
        <v>180.59</v>
      </c>
    </row>
    <row r="3609" spans="1:6" ht="30" customHeight="1">
      <c r="A3609" s="480">
        <v>94685</v>
      </c>
      <c r="B3609" s="481" t="s">
        <v>1914</v>
      </c>
      <c r="C3609" s="482" t="s">
        <v>709</v>
      </c>
      <c r="D3609" s="483">
        <v>122.2</v>
      </c>
      <c r="E3609" s="483">
        <v>15.49</v>
      </c>
      <c r="F3609" s="483">
        <v>137.69</v>
      </c>
    </row>
    <row r="3610" spans="1:6" ht="30" customHeight="1">
      <c r="A3610" s="480">
        <v>94686</v>
      </c>
      <c r="B3610" s="481" t="s">
        <v>1915</v>
      </c>
      <c r="C3610" s="482" t="s">
        <v>709</v>
      </c>
      <c r="D3610" s="483">
        <v>326.8</v>
      </c>
      <c r="E3610" s="483">
        <v>15.49</v>
      </c>
      <c r="F3610" s="483">
        <v>342.29</v>
      </c>
    </row>
    <row r="3611" spans="1:6" ht="30" customHeight="1">
      <c r="A3611" s="480">
        <v>94687</v>
      </c>
      <c r="B3611" s="481" t="s">
        <v>1916</v>
      </c>
      <c r="C3611" s="482" t="s">
        <v>709</v>
      </c>
      <c r="D3611" s="483">
        <v>262.14</v>
      </c>
      <c r="E3611" s="483">
        <v>15.49</v>
      </c>
      <c r="F3611" s="483">
        <v>277.63</v>
      </c>
    </row>
    <row r="3612" spans="1:6" ht="30" customHeight="1">
      <c r="A3612" s="480">
        <v>94688</v>
      </c>
      <c r="B3612" s="481" t="s">
        <v>1917</v>
      </c>
      <c r="C3612" s="482" t="s">
        <v>709</v>
      </c>
      <c r="D3612" s="483">
        <v>6.24</v>
      </c>
      <c r="E3612" s="483">
        <v>5.0999999999999996</v>
      </c>
      <c r="F3612" s="483">
        <v>11.34</v>
      </c>
    </row>
    <row r="3613" spans="1:6" ht="30" customHeight="1">
      <c r="A3613" s="480">
        <v>94689</v>
      </c>
      <c r="B3613" s="481" t="s">
        <v>1918</v>
      </c>
      <c r="C3613" s="482" t="s">
        <v>709</v>
      </c>
      <c r="D3613" s="483">
        <v>10.9</v>
      </c>
      <c r="E3613" s="483">
        <v>5.09</v>
      </c>
      <c r="F3613" s="483">
        <v>15.99</v>
      </c>
    </row>
    <row r="3614" spans="1:6" ht="30" customHeight="1">
      <c r="A3614" s="480">
        <v>94690</v>
      </c>
      <c r="B3614" s="481" t="s">
        <v>1919</v>
      </c>
      <c r="C3614" s="482" t="s">
        <v>709</v>
      </c>
      <c r="D3614" s="483">
        <v>10.14</v>
      </c>
      <c r="E3614" s="483">
        <v>5.09</v>
      </c>
      <c r="F3614" s="483">
        <v>15.23</v>
      </c>
    </row>
    <row r="3615" spans="1:6" ht="30" customHeight="1">
      <c r="A3615" s="480">
        <v>94691</v>
      </c>
      <c r="B3615" s="481" t="s">
        <v>1920</v>
      </c>
      <c r="C3615" s="482" t="s">
        <v>709</v>
      </c>
      <c r="D3615" s="483">
        <v>12.84</v>
      </c>
      <c r="E3615" s="483">
        <v>5.09</v>
      </c>
      <c r="F3615" s="483">
        <v>17.93</v>
      </c>
    </row>
    <row r="3616" spans="1:6" ht="30" customHeight="1">
      <c r="A3616" s="480">
        <v>94692</v>
      </c>
      <c r="B3616" s="481" t="s">
        <v>1921</v>
      </c>
      <c r="C3616" s="482" t="s">
        <v>709</v>
      </c>
      <c r="D3616" s="483">
        <v>19.829999999999998</v>
      </c>
      <c r="E3616" s="483">
        <v>7.25</v>
      </c>
      <c r="F3616" s="483">
        <v>27.08</v>
      </c>
    </row>
    <row r="3617" spans="1:6" ht="30" customHeight="1">
      <c r="A3617" s="480">
        <v>94693</v>
      </c>
      <c r="B3617" s="481" t="s">
        <v>1922</v>
      </c>
      <c r="C3617" s="482" t="s">
        <v>709</v>
      </c>
      <c r="D3617" s="483">
        <v>21.19</v>
      </c>
      <c r="E3617" s="483">
        <v>7.25</v>
      </c>
      <c r="F3617" s="483">
        <v>28.44</v>
      </c>
    </row>
    <row r="3618" spans="1:6" ht="30" customHeight="1">
      <c r="A3618" s="480">
        <v>94694</v>
      </c>
      <c r="B3618" s="481" t="s">
        <v>1923</v>
      </c>
      <c r="C3618" s="482" t="s">
        <v>709</v>
      </c>
      <c r="D3618" s="483">
        <v>21.26</v>
      </c>
      <c r="E3618" s="483">
        <v>7.25</v>
      </c>
      <c r="F3618" s="483">
        <v>28.51</v>
      </c>
    </row>
    <row r="3619" spans="1:6" ht="30" customHeight="1">
      <c r="A3619" s="480">
        <v>94695</v>
      </c>
      <c r="B3619" s="481" t="s">
        <v>1924</v>
      </c>
      <c r="C3619" s="482" t="s">
        <v>709</v>
      </c>
      <c r="D3619" s="483">
        <v>31.73</v>
      </c>
      <c r="E3619" s="483">
        <v>7.25</v>
      </c>
      <c r="F3619" s="483">
        <v>38.979999999999997</v>
      </c>
    </row>
    <row r="3620" spans="1:6" ht="30" customHeight="1">
      <c r="A3620" s="480">
        <v>94696</v>
      </c>
      <c r="B3620" s="481" t="s">
        <v>1925</v>
      </c>
      <c r="C3620" s="482" t="s">
        <v>709</v>
      </c>
      <c r="D3620" s="483">
        <v>55.91</v>
      </c>
      <c r="E3620" s="483">
        <v>11.75</v>
      </c>
      <c r="F3620" s="483">
        <v>67.66</v>
      </c>
    </row>
    <row r="3621" spans="1:6" ht="30" customHeight="1">
      <c r="A3621" s="480">
        <v>94697</v>
      </c>
      <c r="B3621" s="481" t="s">
        <v>1926</v>
      </c>
      <c r="C3621" s="482" t="s">
        <v>709</v>
      </c>
      <c r="D3621" s="483">
        <v>96.48</v>
      </c>
      <c r="E3621" s="483">
        <v>11.74</v>
      </c>
      <c r="F3621" s="483">
        <v>108.22</v>
      </c>
    </row>
    <row r="3622" spans="1:6" ht="30" customHeight="1">
      <c r="A3622" s="480">
        <v>94698</v>
      </c>
      <c r="B3622" s="481" t="s">
        <v>1927</v>
      </c>
      <c r="C3622" s="482" t="s">
        <v>709</v>
      </c>
      <c r="D3622" s="483">
        <v>82.21</v>
      </c>
      <c r="E3622" s="483">
        <v>11.75</v>
      </c>
      <c r="F3622" s="483">
        <v>93.96</v>
      </c>
    </row>
    <row r="3623" spans="1:6" ht="30" customHeight="1">
      <c r="A3623" s="480">
        <v>94699</v>
      </c>
      <c r="B3623" s="481" t="s">
        <v>1928</v>
      </c>
      <c r="C3623" s="482" t="s">
        <v>709</v>
      </c>
      <c r="D3623" s="483">
        <v>161.07</v>
      </c>
      <c r="E3623" s="483">
        <v>20.65</v>
      </c>
      <c r="F3623" s="483">
        <v>181.72</v>
      </c>
    </row>
    <row r="3624" spans="1:6" ht="45" customHeight="1">
      <c r="A3624" s="480">
        <v>94700</v>
      </c>
      <c r="B3624" s="481" t="s">
        <v>1929</v>
      </c>
      <c r="C3624" s="482" t="s">
        <v>709</v>
      </c>
      <c r="D3624" s="483">
        <v>131.88999999999999</v>
      </c>
      <c r="E3624" s="483">
        <v>20.65</v>
      </c>
      <c r="F3624" s="483">
        <v>152.54</v>
      </c>
    </row>
    <row r="3625" spans="1:6" ht="45" customHeight="1">
      <c r="A3625" s="480">
        <v>94701</v>
      </c>
      <c r="B3625" s="481" t="s">
        <v>1930</v>
      </c>
      <c r="C3625" s="482" t="s">
        <v>709</v>
      </c>
      <c r="D3625" s="483">
        <v>253.64</v>
      </c>
      <c r="E3625" s="483">
        <v>20.64</v>
      </c>
      <c r="F3625" s="483">
        <v>274.27999999999997</v>
      </c>
    </row>
    <row r="3626" spans="1:6" ht="30" customHeight="1">
      <c r="A3626" s="480">
        <v>94702</v>
      </c>
      <c r="B3626" s="481" t="s">
        <v>1931</v>
      </c>
      <c r="C3626" s="482" t="s">
        <v>709</v>
      </c>
      <c r="D3626" s="483">
        <v>238.71</v>
      </c>
      <c r="E3626" s="483">
        <v>20.64</v>
      </c>
      <c r="F3626" s="483">
        <v>259.35000000000002</v>
      </c>
    </row>
    <row r="3627" spans="1:6" ht="30" customHeight="1">
      <c r="A3627" s="480">
        <v>94703</v>
      </c>
      <c r="B3627" s="481" t="s">
        <v>1932</v>
      </c>
      <c r="C3627" s="482" t="s">
        <v>709</v>
      </c>
      <c r="D3627" s="483">
        <v>18.71</v>
      </c>
      <c r="E3627" s="483">
        <v>4.34</v>
      </c>
      <c r="F3627" s="483">
        <v>23.05</v>
      </c>
    </row>
    <row r="3628" spans="1:6" ht="30" customHeight="1">
      <c r="A3628" s="480">
        <v>94704</v>
      </c>
      <c r="B3628" s="481" t="s">
        <v>1933</v>
      </c>
      <c r="C3628" s="482" t="s">
        <v>709</v>
      </c>
      <c r="D3628" s="483">
        <v>23.19</v>
      </c>
      <c r="E3628" s="483">
        <v>4.34</v>
      </c>
      <c r="F3628" s="483">
        <v>27.53</v>
      </c>
    </row>
    <row r="3629" spans="1:6" ht="30" customHeight="1">
      <c r="A3629" s="480">
        <v>94705</v>
      </c>
      <c r="B3629" s="481" t="s">
        <v>1934</v>
      </c>
      <c r="C3629" s="482" t="s">
        <v>709</v>
      </c>
      <c r="D3629" s="483">
        <v>29.97</v>
      </c>
      <c r="E3629" s="483">
        <v>4.34</v>
      </c>
      <c r="F3629" s="483">
        <v>34.31</v>
      </c>
    </row>
    <row r="3630" spans="1:6" ht="30" customHeight="1">
      <c r="A3630" s="475">
        <v>94706</v>
      </c>
      <c r="B3630" s="479" t="s">
        <v>1935</v>
      </c>
      <c r="C3630" s="477" t="s">
        <v>709</v>
      </c>
      <c r="D3630" s="478">
        <v>43.14</v>
      </c>
      <c r="E3630" s="478">
        <v>5.77</v>
      </c>
      <c r="F3630" s="478">
        <v>48.91</v>
      </c>
    </row>
    <row r="3631" spans="1:6" ht="30" customHeight="1">
      <c r="A3631" s="480">
        <v>94707</v>
      </c>
      <c r="B3631" s="481" t="s">
        <v>1936</v>
      </c>
      <c r="C3631" s="482" t="s">
        <v>709</v>
      </c>
      <c r="D3631" s="483">
        <v>55.73</v>
      </c>
      <c r="E3631" s="483">
        <v>5.77</v>
      </c>
      <c r="F3631" s="483">
        <v>61.5</v>
      </c>
    </row>
    <row r="3632" spans="1:6" ht="30" customHeight="1">
      <c r="A3632" s="480">
        <v>94708</v>
      </c>
      <c r="B3632" s="481" t="s">
        <v>1937</v>
      </c>
      <c r="C3632" s="482" t="s">
        <v>709</v>
      </c>
      <c r="D3632" s="483">
        <v>21.75</v>
      </c>
      <c r="E3632" s="483">
        <v>7.38</v>
      </c>
      <c r="F3632" s="483">
        <v>29.13</v>
      </c>
    </row>
    <row r="3633" spans="1:6" ht="30" customHeight="1">
      <c r="A3633" s="480">
        <v>94709</v>
      </c>
      <c r="B3633" s="481" t="s">
        <v>1938</v>
      </c>
      <c r="C3633" s="482" t="s">
        <v>709</v>
      </c>
      <c r="D3633" s="483">
        <v>30.68</v>
      </c>
      <c r="E3633" s="483">
        <v>7.38</v>
      </c>
      <c r="F3633" s="483">
        <v>38.06</v>
      </c>
    </row>
    <row r="3634" spans="1:6" ht="30" customHeight="1">
      <c r="A3634" s="480">
        <v>94710</v>
      </c>
      <c r="B3634" s="481" t="s">
        <v>1939</v>
      </c>
      <c r="C3634" s="482" t="s">
        <v>709</v>
      </c>
      <c r="D3634" s="483">
        <v>52.86</v>
      </c>
      <c r="E3634" s="483">
        <v>7.37</v>
      </c>
      <c r="F3634" s="483">
        <v>60.23</v>
      </c>
    </row>
    <row r="3635" spans="1:6" ht="30" customHeight="1">
      <c r="A3635" s="480">
        <v>94711</v>
      </c>
      <c r="B3635" s="481" t="s">
        <v>1940</v>
      </c>
      <c r="C3635" s="482" t="s">
        <v>709</v>
      </c>
      <c r="D3635" s="483">
        <v>61</v>
      </c>
      <c r="E3635" s="483">
        <v>9.84</v>
      </c>
      <c r="F3635" s="483">
        <v>70.84</v>
      </c>
    </row>
    <row r="3636" spans="1:6" ht="30" customHeight="1">
      <c r="A3636" s="480">
        <v>94712</v>
      </c>
      <c r="B3636" s="481" t="s">
        <v>1941</v>
      </c>
      <c r="C3636" s="482" t="s">
        <v>709</v>
      </c>
      <c r="D3636" s="483">
        <v>86.46</v>
      </c>
      <c r="E3636" s="483">
        <v>9.83</v>
      </c>
      <c r="F3636" s="483">
        <v>96.29</v>
      </c>
    </row>
    <row r="3637" spans="1:6" ht="30" customHeight="1">
      <c r="A3637" s="480">
        <v>94713</v>
      </c>
      <c r="B3637" s="481" t="s">
        <v>1942</v>
      </c>
      <c r="C3637" s="482" t="s">
        <v>709</v>
      </c>
      <c r="D3637" s="483">
        <v>247.94</v>
      </c>
      <c r="E3637" s="483">
        <v>9.83</v>
      </c>
      <c r="F3637" s="483">
        <v>257.77</v>
      </c>
    </row>
    <row r="3638" spans="1:6" ht="30" customHeight="1">
      <c r="A3638" s="475">
        <v>94714</v>
      </c>
      <c r="B3638" s="476" t="s">
        <v>1943</v>
      </c>
      <c r="C3638" s="477" t="s">
        <v>709</v>
      </c>
      <c r="D3638" s="478">
        <v>341.06</v>
      </c>
      <c r="E3638" s="478">
        <v>9.83</v>
      </c>
      <c r="F3638" s="478">
        <v>350.89</v>
      </c>
    </row>
    <row r="3639" spans="1:6" ht="30" customHeight="1">
      <c r="A3639" s="475">
        <v>94715</v>
      </c>
      <c r="B3639" s="479" t="s">
        <v>1944</v>
      </c>
      <c r="C3639" s="477" t="s">
        <v>709</v>
      </c>
      <c r="D3639" s="478">
        <v>476.08</v>
      </c>
      <c r="E3639" s="478">
        <v>9.83</v>
      </c>
      <c r="F3639" s="478">
        <v>485.91</v>
      </c>
    </row>
    <row r="3640" spans="1:6" ht="30" customHeight="1">
      <c r="A3640" s="480">
        <v>94783</v>
      </c>
      <c r="B3640" s="481" t="s">
        <v>1945</v>
      </c>
      <c r="C3640" s="482" t="s">
        <v>709</v>
      </c>
      <c r="D3640" s="483">
        <v>16.75</v>
      </c>
      <c r="E3640" s="483">
        <v>4.34</v>
      </c>
      <c r="F3640" s="483">
        <v>21.09</v>
      </c>
    </row>
    <row r="3641" spans="1:6" ht="30" customHeight="1">
      <c r="A3641" s="480">
        <v>94785</v>
      </c>
      <c r="B3641" s="481" t="s">
        <v>1946</v>
      </c>
      <c r="C3641" s="482" t="s">
        <v>709</v>
      </c>
      <c r="D3641" s="483">
        <v>31.32</v>
      </c>
      <c r="E3641" s="483">
        <v>7.38</v>
      </c>
      <c r="F3641" s="483">
        <v>38.700000000000003</v>
      </c>
    </row>
    <row r="3642" spans="1:6" ht="30" customHeight="1">
      <c r="A3642" s="480">
        <v>94786</v>
      </c>
      <c r="B3642" s="481" t="s">
        <v>1947</v>
      </c>
      <c r="C3642" s="482" t="s">
        <v>709</v>
      </c>
      <c r="D3642" s="483">
        <v>43.98</v>
      </c>
      <c r="E3642" s="483">
        <v>7.38</v>
      </c>
      <c r="F3642" s="483">
        <v>51.36</v>
      </c>
    </row>
    <row r="3643" spans="1:6" ht="30" customHeight="1">
      <c r="A3643" s="480">
        <v>94787</v>
      </c>
      <c r="B3643" s="481" t="s">
        <v>1948</v>
      </c>
      <c r="C3643" s="482" t="s">
        <v>709</v>
      </c>
      <c r="D3643" s="483">
        <v>57.65</v>
      </c>
      <c r="E3643" s="483">
        <v>9.84</v>
      </c>
      <c r="F3643" s="483">
        <v>67.489999999999995</v>
      </c>
    </row>
    <row r="3644" spans="1:6" ht="30" customHeight="1">
      <c r="A3644" s="480">
        <v>94788</v>
      </c>
      <c r="B3644" s="481" t="s">
        <v>1949</v>
      </c>
      <c r="C3644" s="482" t="s">
        <v>709</v>
      </c>
      <c r="D3644" s="483">
        <v>89.49</v>
      </c>
      <c r="E3644" s="483">
        <v>9.83</v>
      </c>
      <c r="F3644" s="483">
        <v>99.32</v>
      </c>
    </row>
    <row r="3645" spans="1:6" ht="30" customHeight="1">
      <c r="A3645" s="480">
        <v>94789</v>
      </c>
      <c r="B3645" s="481" t="s">
        <v>1950</v>
      </c>
      <c r="C3645" s="482" t="s">
        <v>709</v>
      </c>
      <c r="D3645" s="483">
        <v>310.35000000000002</v>
      </c>
      <c r="E3645" s="483">
        <v>9.83</v>
      </c>
      <c r="F3645" s="483">
        <v>320.18</v>
      </c>
    </row>
    <row r="3646" spans="1:6" ht="45" customHeight="1">
      <c r="A3646" s="480">
        <v>94790</v>
      </c>
      <c r="B3646" s="481" t="s">
        <v>1951</v>
      </c>
      <c r="C3646" s="482" t="s">
        <v>709</v>
      </c>
      <c r="D3646" s="483">
        <v>361.15</v>
      </c>
      <c r="E3646" s="483">
        <v>9.83</v>
      </c>
      <c r="F3646" s="483">
        <v>370.98</v>
      </c>
    </row>
    <row r="3647" spans="1:6" ht="45" customHeight="1">
      <c r="A3647" s="480">
        <v>94791</v>
      </c>
      <c r="B3647" s="481" t="s">
        <v>1952</v>
      </c>
      <c r="C3647" s="482" t="s">
        <v>709</v>
      </c>
      <c r="D3647" s="483">
        <v>511.45</v>
      </c>
      <c r="E3647" s="483">
        <v>9.83</v>
      </c>
      <c r="F3647" s="483">
        <v>521.28</v>
      </c>
    </row>
    <row r="3648" spans="1:6" ht="45" customHeight="1">
      <c r="A3648" s="480">
        <v>95141</v>
      </c>
      <c r="B3648" s="481" t="s">
        <v>1953</v>
      </c>
      <c r="C3648" s="482" t="s">
        <v>709</v>
      </c>
      <c r="D3648" s="483">
        <v>28.57</v>
      </c>
      <c r="E3648" s="483">
        <v>7.38</v>
      </c>
      <c r="F3648" s="483">
        <v>35.950000000000003</v>
      </c>
    </row>
    <row r="3649" spans="1:6" ht="45" customHeight="1">
      <c r="A3649" s="480"/>
      <c r="B3649" s="481" t="s">
        <v>1954</v>
      </c>
      <c r="C3649" s="482"/>
      <c r="D3649" s="483"/>
      <c r="E3649" s="483"/>
      <c r="F3649" s="483"/>
    </row>
    <row r="3650" spans="1:6" ht="45" customHeight="1">
      <c r="A3650" s="480">
        <v>91784</v>
      </c>
      <c r="B3650" s="481" t="s">
        <v>1955</v>
      </c>
      <c r="C3650" s="482" t="s">
        <v>727</v>
      </c>
      <c r="D3650" s="483">
        <v>20.66</v>
      </c>
      <c r="E3650" s="483">
        <v>23.33</v>
      </c>
      <c r="F3650" s="483">
        <v>43.99</v>
      </c>
    </row>
    <row r="3651" spans="1:6" ht="45" customHeight="1">
      <c r="A3651" s="480">
        <v>91785</v>
      </c>
      <c r="B3651" s="481" t="s">
        <v>1956</v>
      </c>
      <c r="C3651" s="482" t="s">
        <v>727</v>
      </c>
      <c r="D3651" s="483">
        <v>21.05</v>
      </c>
      <c r="E3651" s="483">
        <v>22.67</v>
      </c>
      <c r="F3651" s="483">
        <v>43.72</v>
      </c>
    </row>
    <row r="3652" spans="1:6" ht="45" customHeight="1">
      <c r="A3652" s="480">
        <v>91786</v>
      </c>
      <c r="B3652" s="481" t="s">
        <v>1957</v>
      </c>
      <c r="C3652" s="482" t="s">
        <v>727</v>
      </c>
      <c r="D3652" s="483">
        <v>23.94</v>
      </c>
      <c r="E3652" s="483">
        <v>8.48</v>
      </c>
      <c r="F3652" s="483">
        <v>32.42</v>
      </c>
    </row>
    <row r="3653" spans="1:6" ht="30" customHeight="1">
      <c r="A3653" s="480">
        <v>89355</v>
      </c>
      <c r="B3653" s="481" t="s">
        <v>1958</v>
      </c>
      <c r="C3653" s="482" t="s">
        <v>727</v>
      </c>
      <c r="D3653" s="483">
        <v>8.16</v>
      </c>
      <c r="E3653" s="483">
        <v>10.23</v>
      </c>
      <c r="F3653" s="483">
        <v>18.39</v>
      </c>
    </row>
    <row r="3654" spans="1:6" ht="30" customHeight="1">
      <c r="A3654" s="480">
        <v>89356</v>
      </c>
      <c r="B3654" s="481" t="s">
        <v>1959</v>
      </c>
      <c r="C3654" s="482" t="s">
        <v>727</v>
      </c>
      <c r="D3654" s="483">
        <v>9.9700000000000006</v>
      </c>
      <c r="E3654" s="483">
        <v>11.83</v>
      </c>
      <c r="F3654" s="483">
        <v>21.8</v>
      </c>
    </row>
    <row r="3655" spans="1:6" ht="30" customHeight="1">
      <c r="A3655" s="480">
        <v>89357</v>
      </c>
      <c r="B3655" s="481" t="s">
        <v>1960</v>
      </c>
      <c r="C3655" s="482" t="s">
        <v>727</v>
      </c>
      <c r="D3655" s="483">
        <v>17.52</v>
      </c>
      <c r="E3655" s="483">
        <v>14.07</v>
      </c>
      <c r="F3655" s="483">
        <v>31.59</v>
      </c>
    </row>
    <row r="3656" spans="1:6" ht="30" customHeight="1">
      <c r="A3656" s="475">
        <v>89401</v>
      </c>
      <c r="B3656" s="479" t="s">
        <v>1961</v>
      </c>
      <c r="C3656" s="477" t="s">
        <v>727</v>
      </c>
      <c r="D3656" s="478">
        <v>5.36</v>
      </c>
      <c r="E3656" s="478">
        <v>3.1</v>
      </c>
      <c r="F3656" s="478">
        <v>8.4600000000000009</v>
      </c>
    </row>
    <row r="3657" spans="1:6" ht="30" customHeight="1">
      <c r="A3657" s="480">
        <v>89402</v>
      </c>
      <c r="B3657" s="481" t="s">
        <v>1962</v>
      </c>
      <c r="C3657" s="482" t="s">
        <v>727</v>
      </c>
      <c r="D3657" s="483">
        <v>6.74</v>
      </c>
      <c r="E3657" s="483">
        <v>3.61</v>
      </c>
      <c r="F3657" s="483">
        <v>10.35</v>
      </c>
    </row>
    <row r="3658" spans="1:6" ht="30" customHeight="1">
      <c r="A3658" s="480">
        <v>89403</v>
      </c>
      <c r="B3658" s="481" t="s">
        <v>1963</v>
      </c>
      <c r="C3658" s="482" t="s">
        <v>727</v>
      </c>
      <c r="D3658" s="483">
        <v>13.61</v>
      </c>
      <c r="E3658" s="483">
        <v>4.29</v>
      </c>
      <c r="F3658" s="483">
        <v>17.899999999999999</v>
      </c>
    </row>
    <row r="3659" spans="1:6" ht="30" customHeight="1">
      <c r="A3659" s="480">
        <v>89446</v>
      </c>
      <c r="B3659" s="481" t="s">
        <v>1964</v>
      </c>
      <c r="C3659" s="482" t="s">
        <v>727</v>
      </c>
      <c r="D3659" s="483">
        <v>5.5</v>
      </c>
      <c r="E3659" s="483">
        <v>0.49</v>
      </c>
      <c r="F3659" s="483">
        <v>5.99</v>
      </c>
    </row>
    <row r="3660" spans="1:6" ht="30" customHeight="1">
      <c r="A3660" s="480">
        <v>89447</v>
      </c>
      <c r="B3660" s="481" t="s">
        <v>1965</v>
      </c>
      <c r="C3660" s="482" t="s">
        <v>727</v>
      </c>
      <c r="D3660" s="483">
        <v>12.16</v>
      </c>
      <c r="E3660" s="483">
        <v>0.62</v>
      </c>
      <c r="F3660" s="483">
        <v>12.78</v>
      </c>
    </row>
    <row r="3661" spans="1:6" ht="30" customHeight="1">
      <c r="A3661" s="480">
        <v>91787</v>
      </c>
      <c r="B3661" s="481" t="s">
        <v>1966</v>
      </c>
      <c r="C3661" s="482" t="s">
        <v>727</v>
      </c>
      <c r="D3661" s="483">
        <v>34.47</v>
      </c>
      <c r="E3661" s="483">
        <v>3.82</v>
      </c>
      <c r="F3661" s="483">
        <v>38.29</v>
      </c>
    </row>
    <row r="3662" spans="1:6" ht="30" customHeight="1">
      <c r="A3662" s="480">
        <v>91788</v>
      </c>
      <c r="B3662" s="481" t="s">
        <v>1967</v>
      </c>
      <c r="C3662" s="482" t="s">
        <v>727</v>
      </c>
      <c r="D3662" s="483">
        <v>41.56</v>
      </c>
      <c r="E3662" s="483">
        <v>6.73</v>
      </c>
      <c r="F3662" s="483">
        <v>48.29</v>
      </c>
    </row>
    <row r="3663" spans="1:6" ht="30" customHeight="1">
      <c r="A3663" s="480">
        <v>89448</v>
      </c>
      <c r="B3663" s="481" t="s">
        <v>1968</v>
      </c>
      <c r="C3663" s="482" t="s">
        <v>727</v>
      </c>
      <c r="D3663" s="483">
        <v>17.64</v>
      </c>
      <c r="E3663" s="483">
        <v>0.75</v>
      </c>
      <c r="F3663" s="483">
        <v>18.39</v>
      </c>
    </row>
    <row r="3664" spans="1:6" ht="30" customHeight="1">
      <c r="A3664" s="480">
        <v>89449</v>
      </c>
      <c r="B3664" s="481" t="s">
        <v>1969</v>
      </c>
      <c r="C3664" s="482" t="s">
        <v>727</v>
      </c>
      <c r="D3664" s="483">
        <v>20.239999999999998</v>
      </c>
      <c r="E3664" s="483">
        <v>0.9</v>
      </c>
      <c r="F3664" s="483">
        <v>21.14</v>
      </c>
    </row>
    <row r="3665" spans="1:6" ht="30" customHeight="1">
      <c r="A3665" s="480">
        <v>89450</v>
      </c>
      <c r="B3665" s="481" t="s">
        <v>1970</v>
      </c>
      <c r="C3665" s="482" t="s">
        <v>727</v>
      </c>
      <c r="D3665" s="483">
        <v>33.96</v>
      </c>
      <c r="E3665" s="483">
        <v>1.06</v>
      </c>
      <c r="F3665" s="483">
        <v>35.020000000000003</v>
      </c>
    </row>
    <row r="3666" spans="1:6" ht="30" customHeight="1">
      <c r="A3666" s="480">
        <v>89451</v>
      </c>
      <c r="B3666" s="481" t="s">
        <v>1971</v>
      </c>
      <c r="C3666" s="482" t="s">
        <v>727</v>
      </c>
      <c r="D3666" s="483">
        <v>56.69</v>
      </c>
      <c r="E3666" s="483">
        <v>1.32</v>
      </c>
      <c r="F3666" s="483">
        <v>58.01</v>
      </c>
    </row>
    <row r="3667" spans="1:6" ht="30" customHeight="1">
      <c r="A3667" s="480">
        <v>89452</v>
      </c>
      <c r="B3667" s="481" t="s">
        <v>1972</v>
      </c>
      <c r="C3667" s="482" t="s">
        <v>727</v>
      </c>
      <c r="D3667" s="483">
        <v>70.760000000000005</v>
      </c>
      <c r="E3667" s="483">
        <v>1.48</v>
      </c>
      <c r="F3667" s="483">
        <v>72.239999999999995</v>
      </c>
    </row>
    <row r="3668" spans="1:6" ht="30" customHeight="1">
      <c r="A3668" s="475"/>
      <c r="B3668" s="479" t="s">
        <v>12472</v>
      </c>
      <c r="C3668" s="477"/>
      <c r="D3668" s="478"/>
      <c r="E3668" s="478"/>
      <c r="F3668" s="478"/>
    </row>
    <row r="3669" spans="1:6" ht="30" customHeight="1">
      <c r="A3669" s="480">
        <v>93054</v>
      </c>
      <c r="B3669" s="481" t="s">
        <v>13397</v>
      </c>
      <c r="C3669" s="482" t="s">
        <v>709</v>
      </c>
      <c r="D3669" s="483">
        <v>22.91</v>
      </c>
      <c r="E3669" s="483">
        <v>2.0299999999999998</v>
      </c>
      <c r="F3669" s="483">
        <v>24.94</v>
      </c>
    </row>
    <row r="3670" spans="1:6" ht="30" customHeight="1">
      <c r="A3670" s="480">
        <v>93059</v>
      </c>
      <c r="B3670" s="481" t="s">
        <v>13398</v>
      </c>
      <c r="C3670" s="482" t="s">
        <v>709</v>
      </c>
      <c r="D3670" s="483">
        <v>31.94</v>
      </c>
      <c r="E3670" s="483">
        <v>2.41</v>
      </c>
      <c r="F3670" s="483">
        <v>34.35</v>
      </c>
    </row>
    <row r="3671" spans="1:6" ht="30" customHeight="1">
      <c r="A3671" s="480">
        <v>93055</v>
      </c>
      <c r="B3671" s="481" t="s">
        <v>13399</v>
      </c>
      <c r="C3671" s="482" t="s">
        <v>709</v>
      </c>
      <c r="D3671" s="483">
        <v>49.48</v>
      </c>
      <c r="E3671" s="483">
        <v>2.0299999999999998</v>
      </c>
      <c r="F3671" s="483">
        <v>51.51</v>
      </c>
    </row>
    <row r="3672" spans="1:6" ht="45" customHeight="1">
      <c r="A3672" s="480">
        <v>93060</v>
      </c>
      <c r="B3672" s="481" t="s">
        <v>13400</v>
      </c>
      <c r="C3672" s="482" t="s">
        <v>709</v>
      </c>
      <c r="D3672" s="483">
        <v>87.67</v>
      </c>
      <c r="E3672" s="483">
        <v>2.41</v>
      </c>
      <c r="F3672" s="483">
        <v>90.08</v>
      </c>
    </row>
    <row r="3673" spans="1:6" ht="45" customHeight="1">
      <c r="A3673" s="480">
        <v>93063</v>
      </c>
      <c r="B3673" s="481" t="s">
        <v>13401</v>
      </c>
      <c r="C3673" s="482" t="s">
        <v>709</v>
      </c>
      <c r="D3673" s="483">
        <v>750.59</v>
      </c>
      <c r="E3673" s="483">
        <v>2.83</v>
      </c>
      <c r="F3673" s="483">
        <v>753.42</v>
      </c>
    </row>
    <row r="3674" spans="1:6" ht="45" customHeight="1">
      <c r="A3674" s="480">
        <v>93066</v>
      </c>
      <c r="B3674" s="481" t="s">
        <v>13402</v>
      </c>
      <c r="C3674" s="482" t="s">
        <v>709</v>
      </c>
      <c r="D3674" s="483">
        <v>942.57</v>
      </c>
      <c r="E3674" s="483">
        <v>3.27</v>
      </c>
      <c r="F3674" s="483">
        <v>945.84</v>
      </c>
    </row>
    <row r="3675" spans="1:6" ht="45" customHeight="1">
      <c r="A3675" s="480">
        <v>93069</v>
      </c>
      <c r="B3675" s="481" t="s">
        <v>13403</v>
      </c>
      <c r="C3675" s="482" t="s">
        <v>709</v>
      </c>
      <c r="D3675" s="483">
        <v>1306.9100000000001</v>
      </c>
      <c r="E3675" s="483">
        <v>4.04</v>
      </c>
      <c r="F3675" s="483">
        <v>1310.95</v>
      </c>
    </row>
    <row r="3676" spans="1:6" ht="30" customHeight="1">
      <c r="A3676" s="480">
        <v>93072</v>
      </c>
      <c r="B3676" s="481" t="s">
        <v>13404</v>
      </c>
      <c r="C3676" s="482" t="s">
        <v>709</v>
      </c>
      <c r="D3676" s="483">
        <v>1725.05</v>
      </c>
      <c r="E3676" s="483">
        <v>4.7699999999999996</v>
      </c>
      <c r="F3676" s="483">
        <v>1729.82</v>
      </c>
    </row>
    <row r="3677" spans="1:6" ht="30" customHeight="1">
      <c r="A3677" s="480">
        <v>93073</v>
      </c>
      <c r="B3677" s="481" t="s">
        <v>13405</v>
      </c>
      <c r="C3677" s="482" t="s">
        <v>709</v>
      </c>
      <c r="D3677" s="483">
        <v>90.02</v>
      </c>
      <c r="E3677" s="483">
        <v>4.08</v>
      </c>
      <c r="F3677" s="483">
        <v>94.1</v>
      </c>
    </row>
    <row r="3678" spans="1:6" ht="30" customHeight="1">
      <c r="A3678" s="475">
        <v>93120</v>
      </c>
      <c r="B3678" s="479" t="s">
        <v>13406</v>
      </c>
      <c r="C3678" s="477" t="s">
        <v>709</v>
      </c>
      <c r="D3678" s="478">
        <v>27.45</v>
      </c>
      <c r="E3678" s="478">
        <v>3.05</v>
      </c>
      <c r="F3678" s="478">
        <v>30.5</v>
      </c>
    </row>
    <row r="3679" spans="1:6" ht="30" customHeight="1">
      <c r="A3679" s="480">
        <v>93121</v>
      </c>
      <c r="B3679" s="481" t="s">
        <v>13407</v>
      </c>
      <c r="C3679" s="482" t="s">
        <v>709</v>
      </c>
      <c r="D3679" s="483">
        <v>30.39</v>
      </c>
      <c r="E3679" s="483">
        <v>3.05</v>
      </c>
      <c r="F3679" s="483">
        <v>33.44</v>
      </c>
    </row>
    <row r="3680" spans="1:6" ht="30" customHeight="1">
      <c r="A3680" s="480"/>
      <c r="B3680" s="481" t="s">
        <v>12473</v>
      </c>
      <c r="C3680" s="482"/>
      <c r="D3680" s="483"/>
      <c r="E3680" s="483"/>
      <c r="F3680" s="483"/>
    </row>
    <row r="3681" spans="1:6" ht="30" customHeight="1">
      <c r="A3681" s="480">
        <v>89376</v>
      </c>
      <c r="B3681" s="481" t="s">
        <v>13408</v>
      </c>
      <c r="C3681" s="482" t="s">
        <v>709</v>
      </c>
      <c r="D3681" s="483">
        <v>3.01</v>
      </c>
      <c r="E3681" s="483">
        <v>2.76</v>
      </c>
      <c r="F3681" s="483">
        <v>5.77</v>
      </c>
    </row>
    <row r="3682" spans="1:6" ht="30" customHeight="1">
      <c r="A3682" s="475">
        <v>89383</v>
      </c>
      <c r="B3682" s="479" t="s">
        <v>13409</v>
      </c>
      <c r="C3682" s="477" t="s">
        <v>709</v>
      </c>
      <c r="D3682" s="478">
        <v>3.65</v>
      </c>
      <c r="E3682" s="478">
        <v>3.2</v>
      </c>
      <c r="F3682" s="478">
        <v>6.85</v>
      </c>
    </row>
    <row r="3683" spans="1:6" ht="30" customHeight="1">
      <c r="A3683" s="480">
        <v>89391</v>
      </c>
      <c r="B3683" s="481" t="s">
        <v>13410</v>
      </c>
      <c r="C3683" s="482" t="s">
        <v>709</v>
      </c>
      <c r="D3683" s="483">
        <v>5.57</v>
      </c>
      <c r="E3683" s="483">
        <v>3.82</v>
      </c>
      <c r="F3683" s="483">
        <v>9.39</v>
      </c>
    </row>
    <row r="3684" spans="1:6" ht="45" customHeight="1">
      <c r="A3684" s="480">
        <v>89359</v>
      </c>
      <c r="B3684" s="481" t="s">
        <v>1973</v>
      </c>
      <c r="C3684" s="482" t="s">
        <v>709</v>
      </c>
      <c r="D3684" s="483">
        <v>3.75</v>
      </c>
      <c r="E3684" s="483">
        <v>4.1399999999999997</v>
      </c>
      <c r="F3684" s="483">
        <v>7.89</v>
      </c>
    </row>
    <row r="3685" spans="1:6" ht="30" customHeight="1">
      <c r="A3685" s="480">
        <v>89363</v>
      </c>
      <c r="B3685" s="481" t="s">
        <v>1974</v>
      </c>
      <c r="C3685" s="482" t="s">
        <v>709</v>
      </c>
      <c r="D3685" s="483">
        <v>5.08</v>
      </c>
      <c r="E3685" s="483">
        <v>4.8</v>
      </c>
      <c r="F3685" s="483">
        <v>9.8800000000000008</v>
      </c>
    </row>
    <row r="3686" spans="1:6" ht="30" customHeight="1">
      <c r="A3686" s="480">
        <v>89368</v>
      </c>
      <c r="B3686" s="481" t="s">
        <v>1975</v>
      </c>
      <c r="C3686" s="482" t="s">
        <v>709</v>
      </c>
      <c r="D3686" s="483">
        <v>9.68</v>
      </c>
      <c r="E3686" s="483">
        <v>5.73</v>
      </c>
      <c r="F3686" s="483">
        <v>15.41</v>
      </c>
    </row>
    <row r="3687" spans="1:6" ht="30" customHeight="1">
      <c r="A3687" s="480">
        <v>89358</v>
      </c>
      <c r="B3687" s="481" t="s">
        <v>1976</v>
      </c>
      <c r="C3687" s="482" t="s">
        <v>709</v>
      </c>
      <c r="D3687" s="483">
        <v>3.27</v>
      </c>
      <c r="E3687" s="483">
        <v>4.1399999999999997</v>
      </c>
      <c r="F3687" s="483">
        <v>7.41</v>
      </c>
    </row>
    <row r="3688" spans="1:6" ht="30" customHeight="1">
      <c r="A3688" s="480">
        <v>89362</v>
      </c>
      <c r="B3688" s="481" t="s">
        <v>1977</v>
      </c>
      <c r="C3688" s="482" t="s">
        <v>709</v>
      </c>
      <c r="D3688" s="483">
        <v>4.04</v>
      </c>
      <c r="E3688" s="483">
        <v>4.8099999999999996</v>
      </c>
      <c r="F3688" s="483">
        <v>8.85</v>
      </c>
    </row>
    <row r="3689" spans="1:6" ht="30" customHeight="1">
      <c r="A3689" s="480">
        <v>89367</v>
      </c>
      <c r="B3689" s="481" t="s">
        <v>1978</v>
      </c>
      <c r="C3689" s="482" t="s">
        <v>709</v>
      </c>
      <c r="D3689" s="483">
        <v>6.78</v>
      </c>
      <c r="E3689" s="483">
        <v>5.74</v>
      </c>
      <c r="F3689" s="483">
        <v>12.52</v>
      </c>
    </row>
    <row r="3690" spans="1:6" ht="30" customHeight="1">
      <c r="A3690" s="480">
        <v>89366</v>
      </c>
      <c r="B3690" s="481" t="s">
        <v>13411</v>
      </c>
      <c r="C3690" s="482" t="s">
        <v>709</v>
      </c>
      <c r="D3690" s="483">
        <v>12.85</v>
      </c>
      <c r="E3690" s="483">
        <v>4.78</v>
      </c>
      <c r="F3690" s="483">
        <v>17.63</v>
      </c>
    </row>
    <row r="3691" spans="1:6" ht="30" customHeight="1">
      <c r="A3691" s="480">
        <v>90373</v>
      </c>
      <c r="B3691" s="481" t="s">
        <v>13412</v>
      </c>
      <c r="C3691" s="482" t="s">
        <v>709</v>
      </c>
      <c r="D3691" s="483">
        <v>11.31</v>
      </c>
      <c r="E3691" s="483">
        <v>4.79</v>
      </c>
      <c r="F3691" s="483">
        <v>16.100000000000001</v>
      </c>
    </row>
    <row r="3692" spans="1:6" ht="30" customHeight="1">
      <c r="A3692" s="475">
        <v>89360</v>
      </c>
      <c r="B3692" s="479" t="s">
        <v>1979</v>
      </c>
      <c r="C3692" s="477" t="s">
        <v>709</v>
      </c>
      <c r="D3692" s="478">
        <v>5.78</v>
      </c>
      <c r="E3692" s="478">
        <v>4.13</v>
      </c>
      <c r="F3692" s="478">
        <v>9.91</v>
      </c>
    </row>
    <row r="3693" spans="1:6" ht="30" customHeight="1">
      <c r="A3693" s="480">
        <v>89364</v>
      </c>
      <c r="B3693" s="481" t="s">
        <v>1980</v>
      </c>
      <c r="C3693" s="482" t="s">
        <v>709</v>
      </c>
      <c r="D3693" s="483">
        <v>7.22</v>
      </c>
      <c r="E3693" s="483">
        <v>4.79</v>
      </c>
      <c r="F3693" s="483">
        <v>12.01</v>
      </c>
    </row>
    <row r="3694" spans="1:6" ht="30" customHeight="1">
      <c r="A3694" s="475">
        <v>89369</v>
      </c>
      <c r="B3694" s="479" t="s">
        <v>1981</v>
      </c>
      <c r="C3694" s="477" t="s">
        <v>709</v>
      </c>
      <c r="D3694" s="478">
        <v>13.27</v>
      </c>
      <c r="E3694" s="478">
        <v>5.72</v>
      </c>
      <c r="F3694" s="478">
        <v>18.989999999999998</v>
      </c>
    </row>
    <row r="3695" spans="1:6" ht="45" customHeight="1">
      <c r="A3695" s="475">
        <v>89361</v>
      </c>
      <c r="B3695" s="479" t="s">
        <v>1982</v>
      </c>
      <c r="C3695" s="477" t="s">
        <v>709</v>
      </c>
      <c r="D3695" s="478">
        <v>4.99</v>
      </c>
      <c r="E3695" s="478">
        <v>4.13</v>
      </c>
      <c r="F3695" s="478">
        <v>9.1199999999999992</v>
      </c>
    </row>
    <row r="3696" spans="1:6" ht="45" customHeight="1">
      <c r="A3696" s="480">
        <v>89365</v>
      </c>
      <c r="B3696" s="481" t="s">
        <v>1983</v>
      </c>
      <c r="C3696" s="482" t="s">
        <v>709</v>
      </c>
      <c r="D3696" s="483">
        <v>6.26</v>
      </c>
      <c r="E3696" s="483">
        <v>4.8</v>
      </c>
      <c r="F3696" s="483">
        <v>11.06</v>
      </c>
    </row>
    <row r="3697" spans="1:6" ht="45" customHeight="1">
      <c r="A3697" s="480">
        <v>89370</v>
      </c>
      <c r="B3697" s="481" t="s">
        <v>1984</v>
      </c>
      <c r="C3697" s="482" t="s">
        <v>709</v>
      </c>
      <c r="D3697" s="483">
        <v>9.07</v>
      </c>
      <c r="E3697" s="483">
        <v>5.73</v>
      </c>
      <c r="F3697" s="483">
        <v>14.8</v>
      </c>
    </row>
    <row r="3698" spans="1:6" ht="45" customHeight="1">
      <c r="A3698" s="480">
        <v>93082</v>
      </c>
      <c r="B3698" s="481" t="s">
        <v>13413</v>
      </c>
      <c r="C3698" s="482" t="s">
        <v>709</v>
      </c>
      <c r="D3698" s="483">
        <v>23.34</v>
      </c>
      <c r="E3698" s="483">
        <v>2.88</v>
      </c>
      <c r="F3698" s="483">
        <v>26.22</v>
      </c>
    </row>
    <row r="3699" spans="1:6" ht="45" customHeight="1">
      <c r="A3699" s="475">
        <v>93105</v>
      </c>
      <c r="B3699" s="476" t="s">
        <v>13414</v>
      </c>
      <c r="C3699" s="477" t="s">
        <v>709</v>
      </c>
      <c r="D3699" s="478">
        <v>23.39</v>
      </c>
      <c r="E3699" s="478">
        <v>3.02</v>
      </c>
      <c r="F3699" s="478">
        <v>26.41</v>
      </c>
    </row>
    <row r="3700" spans="1:6" ht="45" customHeight="1">
      <c r="A3700" s="475">
        <v>93089</v>
      </c>
      <c r="B3700" s="479" t="s">
        <v>13415</v>
      </c>
      <c r="C3700" s="477" t="s">
        <v>709</v>
      </c>
      <c r="D3700" s="478">
        <v>50.01</v>
      </c>
      <c r="E3700" s="478">
        <v>3.37</v>
      </c>
      <c r="F3700" s="478">
        <v>53.38</v>
      </c>
    </row>
    <row r="3701" spans="1:6" ht="45" customHeight="1">
      <c r="A3701" s="480">
        <v>93112</v>
      </c>
      <c r="B3701" s="481" t="s">
        <v>13416</v>
      </c>
      <c r="C3701" s="482" t="s">
        <v>709</v>
      </c>
      <c r="D3701" s="483">
        <v>50.51</v>
      </c>
      <c r="E3701" s="483">
        <v>4.54</v>
      </c>
      <c r="F3701" s="483">
        <v>55.05</v>
      </c>
    </row>
    <row r="3702" spans="1:6" ht="30" customHeight="1">
      <c r="A3702" s="480">
        <v>93094</v>
      </c>
      <c r="B3702" s="481" t="s">
        <v>13417</v>
      </c>
      <c r="C3702" s="482" t="s">
        <v>709</v>
      </c>
      <c r="D3702" s="483">
        <v>88.2</v>
      </c>
      <c r="E3702" s="483">
        <v>3.76</v>
      </c>
      <c r="F3702" s="483">
        <v>91.96</v>
      </c>
    </row>
    <row r="3703" spans="1:6" ht="30" customHeight="1">
      <c r="A3703" s="480">
        <v>93115</v>
      </c>
      <c r="B3703" s="481" t="s">
        <v>13418</v>
      </c>
      <c r="C3703" s="482" t="s">
        <v>709</v>
      </c>
      <c r="D3703" s="483">
        <v>89.08</v>
      </c>
      <c r="E3703" s="483">
        <v>5.89</v>
      </c>
      <c r="F3703" s="483">
        <v>94.97</v>
      </c>
    </row>
    <row r="3704" spans="1:6" ht="30" customHeight="1">
      <c r="A3704" s="480">
        <v>89377</v>
      </c>
      <c r="B3704" s="481" t="s">
        <v>1985</v>
      </c>
      <c r="C3704" s="482" t="s">
        <v>709</v>
      </c>
      <c r="D3704" s="483">
        <v>7.62</v>
      </c>
      <c r="E3704" s="483">
        <v>2.75</v>
      </c>
      <c r="F3704" s="483">
        <v>10.37</v>
      </c>
    </row>
    <row r="3705" spans="1:6" ht="30" customHeight="1">
      <c r="A3705" s="475">
        <v>89384</v>
      </c>
      <c r="B3705" s="479" t="s">
        <v>1986</v>
      </c>
      <c r="C3705" s="477" t="s">
        <v>709</v>
      </c>
      <c r="D3705" s="478">
        <v>11.78</v>
      </c>
      <c r="E3705" s="478">
        <v>3.18</v>
      </c>
      <c r="F3705" s="478">
        <v>14.96</v>
      </c>
    </row>
    <row r="3706" spans="1:6" ht="30" customHeight="1">
      <c r="A3706" s="480">
        <v>89392</v>
      </c>
      <c r="B3706" s="481" t="s">
        <v>1987</v>
      </c>
      <c r="C3706" s="482" t="s">
        <v>709</v>
      </c>
      <c r="D3706" s="483">
        <v>28.04</v>
      </c>
      <c r="E3706" s="483">
        <v>3.79</v>
      </c>
      <c r="F3706" s="483">
        <v>31.83</v>
      </c>
    </row>
    <row r="3707" spans="1:6" ht="30" customHeight="1">
      <c r="A3707" s="475">
        <v>89371</v>
      </c>
      <c r="B3707" s="479" t="s">
        <v>1988</v>
      </c>
      <c r="C3707" s="477" t="s">
        <v>709</v>
      </c>
      <c r="D3707" s="478">
        <v>2.91</v>
      </c>
      <c r="E3707" s="478">
        <v>2.76</v>
      </c>
      <c r="F3707" s="478">
        <v>5.67</v>
      </c>
    </row>
    <row r="3708" spans="1:6" ht="30" customHeight="1">
      <c r="A3708" s="475">
        <v>89378</v>
      </c>
      <c r="B3708" s="479" t="s">
        <v>1989</v>
      </c>
      <c r="C3708" s="477" t="s">
        <v>709</v>
      </c>
      <c r="D3708" s="478">
        <v>3.53</v>
      </c>
      <c r="E3708" s="478">
        <v>3.2</v>
      </c>
      <c r="F3708" s="478">
        <v>6.73</v>
      </c>
    </row>
    <row r="3709" spans="1:6" ht="30" customHeight="1">
      <c r="A3709" s="480">
        <v>89386</v>
      </c>
      <c r="B3709" s="481" t="s">
        <v>1990</v>
      </c>
      <c r="C3709" s="482" t="s">
        <v>709</v>
      </c>
      <c r="D3709" s="483">
        <v>5.71</v>
      </c>
      <c r="E3709" s="483">
        <v>3.82</v>
      </c>
      <c r="F3709" s="483">
        <v>9.5299999999999994</v>
      </c>
    </row>
    <row r="3710" spans="1:6" ht="30" customHeight="1">
      <c r="A3710" s="480">
        <v>89372</v>
      </c>
      <c r="B3710" s="481" t="s">
        <v>1991</v>
      </c>
      <c r="C3710" s="482" t="s">
        <v>709</v>
      </c>
      <c r="D3710" s="483">
        <v>12.46</v>
      </c>
      <c r="E3710" s="483">
        <v>2.74</v>
      </c>
      <c r="F3710" s="483">
        <v>15.2</v>
      </c>
    </row>
    <row r="3711" spans="1:6" ht="30" customHeight="1">
      <c r="A3711" s="480">
        <v>89379</v>
      </c>
      <c r="B3711" s="481" t="s">
        <v>1992</v>
      </c>
      <c r="C3711" s="482" t="s">
        <v>709</v>
      </c>
      <c r="D3711" s="483">
        <v>16.239999999999998</v>
      </c>
      <c r="E3711" s="483">
        <v>3.18</v>
      </c>
      <c r="F3711" s="483">
        <v>19.420000000000002</v>
      </c>
    </row>
    <row r="3712" spans="1:6" ht="30" customHeight="1">
      <c r="A3712" s="480">
        <v>89387</v>
      </c>
      <c r="B3712" s="481" t="s">
        <v>1993</v>
      </c>
      <c r="C3712" s="482" t="s">
        <v>709</v>
      </c>
      <c r="D3712" s="483">
        <v>36.03</v>
      </c>
      <c r="E3712" s="483">
        <v>3.79</v>
      </c>
      <c r="F3712" s="483">
        <v>39.82</v>
      </c>
    </row>
    <row r="3713" spans="1:6" ht="30" customHeight="1">
      <c r="A3713" s="480">
        <v>89979</v>
      </c>
      <c r="B3713" s="481" t="s">
        <v>1994</v>
      </c>
      <c r="C3713" s="482" t="s">
        <v>709</v>
      </c>
      <c r="D3713" s="483">
        <v>27.88</v>
      </c>
      <c r="E3713" s="483">
        <v>3.79</v>
      </c>
      <c r="F3713" s="483">
        <v>31.67</v>
      </c>
    </row>
    <row r="3714" spans="1:6" ht="30" customHeight="1">
      <c r="A3714" s="480">
        <v>89373</v>
      </c>
      <c r="B3714" s="481" t="s">
        <v>1995</v>
      </c>
      <c r="C3714" s="482" t="s">
        <v>709</v>
      </c>
      <c r="D3714" s="483">
        <v>3.78</v>
      </c>
      <c r="E3714" s="483">
        <v>2.76</v>
      </c>
      <c r="F3714" s="483">
        <v>6.54</v>
      </c>
    </row>
    <row r="3715" spans="1:6" ht="30" customHeight="1">
      <c r="A3715" s="480">
        <v>89380</v>
      </c>
      <c r="B3715" s="481" t="s">
        <v>1996</v>
      </c>
      <c r="C3715" s="482" t="s">
        <v>709</v>
      </c>
      <c r="D3715" s="483">
        <v>7.43</v>
      </c>
      <c r="E3715" s="483">
        <v>3.19</v>
      </c>
      <c r="F3715" s="483">
        <v>10.62</v>
      </c>
    </row>
    <row r="3716" spans="1:6" ht="30" customHeight="1">
      <c r="A3716" s="480">
        <v>89388</v>
      </c>
      <c r="B3716" s="481" t="s">
        <v>1997</v>
      </c>
      <c r="C3716" s="482" t="s">
        <v>709</v>
      </c>
      <c r="D3716" s="483">
        <v>9.15</v>
      </c>
      <c r="E3716" s="483">
        <v>3.81</v>
      </c>
      <c r="F3716" s="483">
        <v>12.96</v>
      </c>
    </row>
    <row r="3717" spans="1:6" ht="30" customHeight="1">
      <c r="A3717" s="480">
        <v>89374</v>
      </c>
      <c r="B3717" s="481" t="s">
        <v>13419</v>
      </c>
      <c r="C3717" s="482" t="s">
        <v>709</v>
      </c>
      <c r="D3717" s="483">
        <v>8.9600000000000009</v>
      </c>
      <c r="E3717" s="483">
        <v>2.74</v>
      </c>
      <c r="F3717" s="483">
        <v>11.7</v>
      </c>
    </row>
    <row r="3718" spans="1:6" ht="30">
      <c r="A3718" s="480">
        <v>89381</v>
      </c>
      <c r="B3718" s="481" t="s">
        <v>13420</v>
      </c>
      <c r="C3718" s="482" t="s">
        <v>709</v>
      </c>
      <c r="D3718" s="483">
        <v>11.57</v>
      </c>
      <c r="E3718" s="483">
        <v>3.18</v>
      </c>
      <c r="F3718" s="483">
        <v>14.75</v>
      </c>
    </row>
    <row r="3719" spans="1:6" ht="30" customHeight="1">
      <c r="A3719" s="480">
        <v>89385</v>
      </c>
      <c r="B3719" s="481" t="s">
        <v>13421</v>
      </c>
      <c r="C3719" s="482" t="s">
        <v>709</v>
      </c>
      <c r="D3719" s="483">
        <v>4.67</v>
      </c>
      <c r="E3719" s="483">
        <v>3.19</v>
      </c>
      <c r="F3719" s="483">
        <v>7.86</v>
      </c>
    </row>
    <row r="3720" spans="1:6" ht="30" customHeight="1">
      <c r="A3720" s="480">
        <v>89389</v>
      </c>
      <c r="B3720" s="481" t="s">
        <v>13422</v>
      </c>
      <c r="C3720" s="482" t="s">
        <v>709</v>
      </c>
      <c r="D3720" s="483">
        <v>10.32</v>
      </c>
      <c r="E3720" s="483">
        <v>3.81</v>
      </c>
      <c r="F3720" s="483">
        <v>14.13</v>
      </c>
    </row>
    <row r="3721" spans="1:6" ht="30" customHeight="1">
      <c r="A3721" s="480">
        <v>89375</v>
      </c>
      <c r="B3721" s="481" t="s">
        <v>1998</v>
      </c>
      <c r="C3721" s="482" t="s">
        <v>709</v>
      </c>
      <c r="D3721" s="483">
        <v>12.08</v>
      </c>
      <c r="E3721" s="483">
        <v>2.74</v>
      </c>
      <c r="F3721" s="483">
        <v>14.82</v>
      </c>
    </row>
    <row r="3722" spans="1:6" ht="30" customHeight="1">
      <c r="A3722" s="475">
        <v>89382</v>
      </c>
      <c r="B3722" s="479" t="s">
        <v>1999</v>
      </c>
      <c r="C3722" s="477" t="s">
        <v>709</v>
      </c>
      <c r="D3722" s="478">
        <v>14.48</v>
      </c>
      <c r="E3722" s="478">
        <v>3.18</v>
      </c>
      <c r="F3722" s="478">
        <v>17.66</v>
      </c>
    </row>
    <row r="3723" spans="1:6" ht="30" customHeight="1">
      <c r="A3723" s="480">
        <v>89390</v>
      </c>
      <c r="B3723" s="481" t="s">
        <v>2000</v>
      </c>
      <c r="C3723" s="482" t="s">
        <v>709</v>
      </c>
      <c r="D3723" s="483">
        <v>22.81</v>
      </c>
      <c r="E3723" s="483">
        <v>3.8</v>
      </c>
      <c r="F3723" s="483">
        <v>26.61</v>
      </c>
    </row>
    <row r="3724" spans="1:6" ht="30" customHeight="1">
      <c r="A3724" s="480">
        <v>89397</v>
      </c>
      <c r="B3724" s="481" t="s">
        <v>2001</v>
      </c>
      <c r="C3724" s="482" t="s">
        <v>709</v>
      </c>
      <c r="D3724" s="483">
        <v>8.75</v>
      </c>
      <c r="E3724" s="483">
        <v>6.4</v>
      </c>
      <c r="F3724" s="483">
        <v>15.15</v>
      </c>
    </row>
    <row r="3725" spans="1:6" ht="30" customHeight="1">
      <c r="A3725" s="480">
        <v>89400</v>
      </c>
      <c r="B3725" s="481" t="s">
        <v>2002</v>
      </c>
      <c r="C3725" s="482" t="s">
        <v>709</v>
      </c>
      <c r="D3725" s="483">
        <v>13.76</v>
      </c>
      <c r="E3725" s="483">
        <v>7.62</v>
      </c>
      <c r="F3725" s="483">
        <v>21.38</v>
      </c>
    </row>
    <row r="3726" spans="1:6" ht="30" customHeight="1">
      <c r="A3726" s="480">
        <v>89393</v>
      </c>
      <c r="B3726" s="481" t="s">
        <v>2003</v>
      </c>
      <c r="C3726" s="482" t="s">
        <v>709</v>
      </c>
      <c r="D3726" s="483">
        <v>4.8600000000000003</v>
      </c>
      <c r="E3726" s="483">
        <v>5.52</v>
      </c>
      <c r="F3726" s="483">
        <v>10.38</v>
      </c>
    </row>
    <row r="3727" spans="1:6" ht="30" customHeight="1">
      <c r="A3727" s="475">
        <v>89395</v>
      </c>
      <c r="B3727" s="479" t="s">
        <v>2004</v>
      </c>
      <c r="C3727" s="477" t="s">
        <v>709</v>
      </c>
      <c r="D3727" s="478">
        <v>6.02</v>
      </c>
      <c r="E3727" s="478">
        <v>6.41</v>
      </c>
      <c r="F3727" s="478">
        <v>12.43</v>
      </c>
    </row>
    <row r="3728" spans="1:6" ht="30" customHeight="1">
      <c r="A3728" s="475">
        <v>89398</v>
      </c>
      <c r="B3728" s="479" t="s">
        <v>2005</v>
      </c>
      <c r="C3728" s="477" t="s">
        <v>709</v>
      </c>
      <c r="D3728" s="478">
        <v>11.06</v>
      </c>
      <c r="E3728" s="478">
        <v>7.62</v>
      </c>
      <c r="F3728" s="478">
        <v>18.68</v>
      </c>
    </row>
    <row r="3729" spans="1:6" ht="30" customHeight="1">
      <c r="A3729" s="475">
        <v>89394</v>
      </c>
      <c r="B3729" s="479" t="s">
        <v>13423</v>
      </c>
      <c r="C3729" s="477" t="s">
        <v>709</v>
      </c>
      <c r="D3729" s="478">
        <v>16.78</v>
      </c>
      <c r="E3729" s="478">
        <v>5.49</v>
      </c>
      <c r="F3729" s="478">
        <v>22.27</v>
      </c>
    </row>
    <row r="3730" spans="1:6" ht="30" customHeight="1">
      <c r="A3730" s="480">
        <v>89396</v>
      </c>
      <c r="B3730" s="481" t="s">
        <v>13424</v>
      </c>
      <c r="C3730" s="482" t="s">
        <v>709</v>
      </c>
      <c r="D3730" s="483">
        <v>16.22</v>
      </c>
      <c r="E3730" s="483">
        <v>6.39</v>
      </c>
      <c r="F3730" s="483">
        <v>22.61</v>
      </c>
    </row>
    <row r="3731" spans="1:6" ht="30" customHeight="1">
      <c r="A3731" s="480">
        <v>90374</v>
      </c>
      <c r="B3731" s="481" t="s">
        <v>13425</v>
      </c>
      <c r="C3731" s="482" t="s">
        <v>709</v>
      </c>
      <c r="D3731" s="483">
        <v>19.170000000000002</v>
      </c>
      <c r="E3731" s="483">
        <v>6.39</v>
      </c>
      <c r="F3731" s="483">
        <v>25.56</v>
      </c>
    </row>
    <row r="3732" spans="1:6" ht="30" customHeight="1">
      <c r="A3732" s="475">
        <v>89399</v>
      </c>
      <c r="B3732" s="479" t="s">
        <v>13426</v>
      </c>
      <c r="C3732" s="477" t="s">
        <v>709</v>
      </c>
      <c r="D3732" s="478">
        <v>28.34</v>
      </c>
      <c r="E3732" s="478">
        <v>7.61</v>
      </c>
      <c r="F3732" s="478">
        <v>35.950000000000003</v>
      </c>
    </row>
    <row r="3733" spans="1:6" ht="30" customHeight="1">
      <c r="A3733" s="480">
        <v>93095</v>
      </c>
      <c r="B3733" s="481" t="s">
        <v>13427</v>
      </c>
      <c r="C3733" s="482" t="s">
        <v>709</v>
      </c>
      <c r="D3733" s="483">
        <v>62.35</v>
      </c>
      <c r="E3733" s="483">
        <v>5.83</v>
      </c>
      <c r="F3733" s="483">
        <v>68.180000000000007</v>
      </c>
    </row>
    <row r="3734" spans="1:6" ht="30" customHeight="1">
      <c r="A3734" s="480">
        <v>93096</v>
      </c>
      <c r="B3734" s="481" t="s">
        <v>13428</v>
      </c>
      <c r="C3734" s="482" t="s">
        <v>709</v>
      </c>
      <c r="D3734" s="483">
        <v>91.06</v>
      </c>
      <c r="E3734" s="483">
        <v>6.73</v>
      </c>
      <c r="F3734" s="483">
        <v>97.79</v>
      </c>
    </row>
    <row r="3735" spans="1:6" ht="30" customHeight="1">
      <c r="A3735" s="480">
        <v>93117</v>
      </c>
      <c r="B3735" s="481" t="s">
        <v>13429</v>
      </c>
      <c r="C3735" s="482" t="s">
        <v>709</v>
      </c>
      <c r="D3735" s="483">
        <v>62.43</v>
      </c>
      <c r="E3735" s="483">
        <v>6.02</v>
      </c>
      <c r="F3735" s="483">
        <v>68.45</v>
      </c>
    </row>
    <row r="3736" spans="1:6" ht="30" customHeight="1">
      <c r="A3736" s="480">
        <v>93118</v>
      </c>
      <c r="B3736" s="481" t="s">
        <v>13430</v>
      </c>
      <c r="C3736" s="482" t="s">
        <v>709</v>
      </c>
      <c r="D3736" s="483">
        <v>92.02</v>
      </c>
      <c r="E3736" s="483">
        <v>9.1199999999999992</v>
      </c>
      <c r="F3736" s="483">
        <v>101.14</v>
      </c>
    </row>
    <row r="3737" spans="1:6" ht="30" customHeight="1">
      <c r="A3737" s="480">
        <v>90375</v>
      </c>
      <c r="B3737" s="481" t="s">
        <v>2006</v>
      </c>
      <c r="C3737" s="482" t="s">
        <v>709</v>
      </c>
      <c r="D3737" s="483">
        <v>5.76</v>
      </c>
      <c r="E3737" s="483">
        <v>3.82</v>
      </c>
      <c r="F3737" s="483">
        <v>9.58</v>
      </c>
    </row>
    <row r="3738" spans="1:6" ht="30" customHeight="1">
      <c r="A3738" s="480">
        <v>93075</v>
      </c>
      <c r="B3738" s="481" t="s">
        <v>13431</v>
      </c>
      <c r="C3738" s="482" t="s">
        <v>709</v>
      </c>
      <c r="D3738" s="483">
        <v>18.739999999999998</v>
      </c>
      <c r="E3738" s="483">
        <v>4.37</v>
      </c>
      <c r="F3738" s="483">
        <v>23.11</v>
      </c>
    </row>
    <row r="3739" spans="1:6" ht="30" customHeight="1">
      <c r="A3739" s="480">
        <v>93077</v>
      </c>
      <c r="B3739" s="481" t="s">
        <v>13432</v>
      </c>
      <c r="C3739" s="482" t="s">
        <v>709</v>
      </c>
      <c r="D3739" s="483">
        <v>28.21</v>
      </c>
      <c r="E3739" s="483">
        <v>5.05</v>
      </c>
      <c r="F3739" s="483">
        <v>33.26</v>
      </c>
    </row>
    <row r="3740" spans="1:6" ht="30" customHeight="1">
      <c r="A3740" s="475">
        <v>93078</v>
      </c>
      <c r="B3740" s="479" t="s">
        <v>13433</v>
      </c>
      <c r="C3740" s="477" t="s">
        <v>709</v>
      </c>
      <c r="D3740" s="478">
        <v>31.15</v>
      </c>
      <c r="E3740" s="478">
        <v>5.05</v>
      </c>
      <c r="F3740" s="478">
        <v>36.200000000000003</v>
      </c>
    </row>
    <row r="3741" spans="1:6" ht="30" customHeight="1">
      <c r="A3741" s="475">
        <v>93098</v>
      </c>
      <c r="B3741" s="479" t="s">
        <v>13434</v>
      </c>
      <c r="C3741" s="477" t="s">
        <v>709</v>
      </c>
      <c r="D3741" s="478">
        <v>18.82</v>
      </c>
      <c r="E3741" s="478">
        <v>4.53</v>
      </c>
      <c r="F3741" s="478">
        <v>23.35</v>
      </c>
    </row>
    <row r="3742" spans="1:6" ht="30" customHeight="1">
      <c r="A3742" s="475">
        <v>93100</v>
      </c>
      <c r="B3742" s="479" t="s">
        <v>13435</v>
      </c>
      <c r="C3742" s="477" t="s">
        <v>709</v>
      </c>
      <c r="D3742" s="478">
        <v>28.94</v>
      </c>
      <c r="E3742" s="478">
        <v>6.86</v>
      </c>
      <c r="F3742" s="478">
        <v>35.799999999999997</v>
      </c>
    </row>
    <row r="3743" spans="1:6" ht="45" customHeight="1">
      <c r="A3743" s="480">
        <v>93101</v>
      </c>
      <c r="B3743" s="481" t="s">
        <v>13436</v>
      </c>
      <c r="C3743" s="482" t="s">
        <v>709</v>
      </c>
      <c r="D3743" s="483">
        <v>31.88</v>
      </c>
      <c r="E3743" s="483">
        <v>6.86</v>
      </c>
      <c r="F3743" s="483">
        <v>38.74</v>
      </c>
    </row>
    <row r="3744" spans="1:6" ht="45" customHeight="1">
      <c r="A3744" s="480">
        <v>93081</v>
      </c>
      <c r="B3744" s="481" t="s">
        <v>13437</v>
      </c>
      <c r="C3744" s="482" t="s">
        <v>709</v>
      </c>
      <c r="D3744" s="483">
        <v>18.3</v>
      </c>
      <c r="E3744" s="483">
        <v>2.89</v>
      </c>
      <c r="F3744" s="483">
        <v>21.19</v>
      </c>
    </row>
    <row r="3745" spans="1:6" ht="45" customHeight="1">
      <c r="A3745" s="480">
        <v>93087</v>
      </c>
      <c r="B3745" s="481" t="s">
        <v>13438</v>
      </c>
      <c r="C3745" s="482" t="s">
        <v>709</v>
      </c>
      <c r="D3745" s="483">
        <v>19.53</v>
      </c>
      <c r="E3745" s="483">
        <v>3.38</v>
      </c>
      <c r="F3745" s="483">
        <v>22.91</v>
      </c>
    </row>
    <row r="3746" spans="1:6" ht="45" customHeight="1">
      <c r="A3746" s="475">
        <v>93088</v>
      </c>
      <c r="B3746" s="479" t="s">
        <v>13439</v>
      </c>
      <c r="C3746" s="477" t="s">
        <v>709</v>
      </c>
      <c r="D3746" s="478">
        <v>23.62</v>
      </c>
      <c r="E3746" s="478">
        <v>3.38</v>
      </c>
      <c r="F3746" s="478">
        <v>27</v>
      </c>
    </row>
    <row r="3747" spans="1:6" ht="45" customHeight="1">
      <c r="A3747" s="480">
        <v>93093</v>
      </c>
      <c r="B3747" s="481" t="s">
        <v>13440</v>
      </c>
      <c r="C3747" s="482" t="s">
        <v>709</v>
      </c>
      <c r="D3747" s="483">
        <v>32.47</v>
      </c>
      <c r="E3747" s="483">
        <v>3.76</v>
      </c>
      <c r="F3747" s="483">
        <v>36.229999999999997</v>
      </c>
    </row>
    <row r="3748" spans="1:6" ht="45" customHeight="1">
      <c r="A3748" s="480">
        <v>93104</v>
      </c>
      <c r="B3748" s="481" t="s">
        <v>13441</v>
      </c>
      <c r="C3748" s="482" t="s">
        <v>709</v>
      </c>
      <c r="D3748" s="483">
        <v>18.36</v>
      </c>
      <c r="E3748" s="483">
        <v>3.02</v>
      </c>
      <c r="F3748" s="483">
        <v>21.38</v>
      </c>
    </row>
    <row r="3749" spans="1:6" ht="45" customHeight="1">
      <c r="A3749" s="480">
        <v>93110</v>
      </c>
      <c r="B3749" s="481" t="s">
        <v>13442</v>
      </c>
      <c r="C3749" s="482" t="s">
        <v>709</v>
      </c>
      <c r="D3749" s="483">
        <v>20.03</v>
      </c>
      <c r="E3749" s="483">
        <v>4.55</v>
      </c>
      <c r="F3749" s="483">
        <v>24.58</v>
      </c>
    </row>
    <row r="3750" spans="1:6" ht="45" customHeight="1">
      <c r="A3750" s="480">
        <v>93111</v>
      </c>
      <c r="B3750" s="481" t="s">
        <v>13443</v>
      </c>
      <c r="C3750" s="482" t="s">
        <v>709</v>
      </c>
      <c r="D3750" s="483">
        <v>23.93</v>
      </c>
      <c r="E3750" s="483">
        <v>4.55</v>
      </c>
      <c r="F3750" s="483">
        <v>28.48</v>
      </c>
    </row>
    <row r="3751" spans="1:6" ht="45" customHeight="1">
      <c r="A3751" s="480">
        <v>93114</v>
      </c>
      <c r="B3751" s="481" t="s">
        <v>13444</v>
      </c>
      <c r="C3751" s="482" t="s">
        <v>709</v>
      </c>
      <c r="D3751" s="483">
        <v>33.340000000000003</v>
      </c>
      <c r="E3751" s="483">
        <v>5.9</v>
      </c>
      <c r="F3751" s="483">
        <v>39.24</v>
      </c>
    </row>
    <row r="3752" spans="1:6" ht="45" customHeight="1">
      <c r="A3752" s="480"/>
      <c r="B3752" s="481" t="s">
        <v>12474</v>
      </c>
      <c r="C3752" s="482"/>
      <c r="D3752" s="483"/>
      <c r="E3752" s="483"/>
      <c r="F3752" s="483"/>
    </row>
    <row r="3753" spans="1:6" ht="45" customHeight="1">
      <c r="A3753" s="480">
        <v>89423</v>
      </c>
      <c r="B3753" s="481" t="s">
        <v>2007</v>
      </c>
      <c r="C3753" s="482" t="s">
        <v>709</v>
      </c>
      <c r="D3753" s="483">
        <v>7.64</v>
      </c>
      <c r="E3753" s="483">
        <v>1.64</v>
      </c>
      <c r="F3753" s="483">
        <v>9.2799999999999994</v>
      </c>
    </row>
    <row r="3754" spans="1:6" ht="45" customHeight="1">
      <c r="A3754" s="480">
        <v>89430</v>
      </c>
      <c r="B3754" s="481" t="s">
        <v>2008</v>
      </c>
      <c r="C3754" s="482" t="s">
        <v>709</v>
      </c>
      <c r="D3754" s="483">
        <v>11.24</v>
      </c>
      <c r="E3754" s="483">
        <v>1.91</v>
      </c>
      <c r="F3754" s="483">
        <v>13.15</v>
      </c>
    </row>
    <row r="3755" spans="1:6" ht="45" customHeight="1">
      <c r="A3755" s="480">
        <v>89432</v>
      </c>
      <c r="B3755" s="481" t="s">
        <v>2009</v>
      </c>
      <c r="C3755" s="482" t="s">
        <v>709</v>
      </c>
      <c r="D3755" s="483">
        <v>35.4</v>
      </c>
      <c r="E3755" s="483">
        <v>2.25</v>
      </c>
      <c r="F3755" s="483">
        <v>37.65</v>
      </c>
    </row>
    <row r="3756" spans="1:6" ht="45" customHeight="1">
      <c r="A3756" s="480">
        <v>89437</v>
      </c>
      <c r="B3756" s="481" t="s">
        <v>2010</v>
      </c>
      <c r="C3756" s="482" t="s">
        <v>709</v>
      </c>
      <c r="D3756" s="483">
        <v>27.41</v>
      </c>
      <c r="E3756" s="483">
        <v>2.25</v>
      </c>
      <c r="F3756" s="483">
        <v>29.66</v>
      </c>
    </row>
    <row r="3757" spans="1:6" ht="45" customHeight="1">
      <c r="A3757" s="480">
        <v>95237</v>
      </c>
      <c r="B3757" s="481" t="s">
        <v>2011</v>
      </c>
      <c r="C3757" s="482" t="s">
        <v>709</v>
      </c>
      <c r="D3757" s="483">
        <v>27.25</v>
      </c>
      <c r="E3757" s="483">
        <v>2.25</v>
      </c>
      <c r="F3757" s="483">
        <v>29.5</v>
      </c>
    </row>
    <row r="3758" spans="1:6" ht="45" customHeight="1">
      <c r="A3758" s="480">
        <v>89422</v>
      </c>
      <c r="B3758" s="481" t="s">
        <v>13445</v>
      </c>
      <c r="C3758" s="482" t="s">
        <v>709</v>
      </c>
      <c r="D3758" s="483">
        <v>2.58</v>
      </c>
      <c r="E3758" s="483">
        <v>1.65</v>
      </c>
      <c r="F3758" s="483">
        <v>4.2300000000000004</v>
      </c>
    </row>
    <row r="3759" spans="1:6" ht="45" customHeight="1">
      <c r="A3759" s="475">
        <v>89429</v>
      </c>
      <c r="B3759" s="479" t="s">
        <v>13446</v>
      </c>
      <c r="C3759" s="477" t="s">
        <v>709</v>
      </c>
      <c r="D3759" s="478">
        <v>3.11</v>
      </c>
      <c r="E3759" s="478">
        <v>1.93</v>
      </c>
      <c r="F3759" s="478">
        <v>5.04</v>
      </c>
    </row>
    <row r="3760" spans="1:6" ht="45" customHeight="1">
      <c r="A3760" s="480">
        <v>89436</v>
      </c>
      <c r="B3760" s="481" t="s">
        <v>13447</v>
      </c>
      <c r="C3760" s="482" t="s">
        <v>709</v>
      </c>
      <c r="D3760" s="483">
        <v>4.95</v>
      </c>
      <c r="E3760" s="483">
        <v>2.27</v>
      </c>
      <c r="F3760" s="483">
        <v>7.22</v>
      </c>
    </row>
    <row r="3761" spans="1:6" ht="30">
      <c r="A3761" s="480">
        <v>89404</v>
      </c>
      <c r="B3761" s="481" t="s">
        <v>2012</v>
      </c>
      <c r="C3761" s="482" t="s">
        <v>709</v>
      </c>
      <c r="D3761" s="483">
        <v>2.62</v>
      </c>
      <c r="E3761" s="483">
        <v>2.46</v>
      </c>
      <c r="F3761" s="483">
        <v>5.08</v>
      </c>
    </row>
    <row r="3762" spans="1:6" ht="30" customHeight="1">
      <c r="A3762" s="480">
        <v>89408</v>
      </c>
      <c r="B3762" s="481" t="s">
        <v>2013</v>
      </c>
      <c r="C3762" s="482" t="s">
        <v>709</v>
      </c>
      <c r="D3762" s="483">
        <v>3.28</v>
      </c>
      <c r="E3762" s="483">
        <v>2.89</v>
      </c>
      <c r="F3762" s="483">
        <v>6.17</v>
      </c>
    </row>
    <row r="3763" spans="1:6" ht="30" customHeight="1">
      <c r="A3763" s="480">
        <v>89412</v>
      </c>
      <c r="B3763" s="481" t="s">
        <v>13448</v>
      </c>
      <c r="C3763" s="482" t="s">
        <v>709</v>
      </c>
      <c r="D3763" s="483">
        <v>6.8</v>
      </c>
      <c r="E3763" s="483">
        <v>2.88</v>
      </c>
      <c r="F3763" s="483">
        <v>9.68</v>
      </c>
    </row>
    <row r="3764" spans="1:6" ht="30" customHeight="1">
      <c r="A3764" s="480">
        <v>89413</v>
      </c>
      <c r="B3764" s="481" t="s">
        <v>2014</v>
      </c>
      <c r="C3764" s="482" t="s">
        <v>709</v>
      </c>
      <c r="D3764" s="483">
        <v>5.88</v>
      </c>
      <c r="E3764" s="483">
        <v>3.41</v>
      </c>
      <c r="F3764" s="483">
        <v>9.2899999999999991</v>
      </c>
    </row>
    <row r="3765" spans="1:6" ht="30" customHeight="1">
      <c r="A3765" s="480">
        <v>89405</v>
      </c>
      <c r="B3765" s="481" t="s">
        <v>2015</v>
      </c>
      <c r="C3765" s="482" t="s">
        <v>709</v>
      </c>
      <c r="D3765" s="483">
        <v>3.1</v>
      </c>
      <c r="E3765" s="483">
        <v>2.46</v>
      </c>
      <c r="F3765" s="483">
        <v>5.56</v>
      </c>
    </row>
    <row r="3766" spans="1:6" ht="30" customHeight="1">
      <c r="A3766" s="480">
        <v>89409</v>
      </c>
      <c r="B3766" s="481" t="s">
        <v>2016</v>
      </c>
      <c r="C3766" s="482" t="s">
        <v>709</v>
      </c>
      <c r="D3766" s="483">
        <v>4.3099999999999996</v>
      </c>
      <c r="E3766" s="483">
        <v>2.89</v>
      </c>
      <c r="F3766" s="483">
        <v>7.2</v>
      </c>
    </row>
    <row r="3767" spans="1:6" ht="30" customHeight="1">
      <c r="A3767" s="480">
        <v>89414</v>
      </c>
      <c r="B3767" s="481" t="s">
        <v>2017</v>
      </c>
      <c r="C3767" s="482" t="s">
        <v>709</v>
      </c>
      <c r="D3767" s="483">
        <v>8.77</v>
      </c>
      <c r="E3767" s="483">
        <v>3.41</v>
      </c>
      <c r="F3767" s="483">
        <v>12.18</v>
      </c>
    </row>
    <row r="3768" spans="1:6" ht="30" customHeight="1">
      <c r="A3768" s="480">
        <v>89406</v>
      </c>
      <c r="B3768" s="481" t="s">
        <v>2018</v>
      </c>
      <c r="C3768" s="482" t="s">
        <v>709</v>
      </c>
      <c r="D3768" s="483">
        <v>5.13</v>
      </c>
      <c r="E3768" s="483">
        <v>2.4500000000000002</v>
      </c>
      <c r="F3768" s="483">
        <v>7.58</v>
      </c>
    </row>
    <row r="3769" spans="1:6" ht="30" customHeight="1">
      <c r="A3769" s="480">
        <v>89410</v>
      </c>
      <c r="B3769" s="481" t="s">
        <v>2019</v>
      </c>
      <c r="C3769" s="482" t="s">
        <v>709</v>
      </c>
      <c r="D3769" s="483">
        <v>6.45</v>
      </c>
      <c r="E3769" s="483">
        <v>2.88</v>
      </c>
      <c r="F3769" s="483">
        <v>9.33</v>
      </c>
    </row>
    <row r="3770" spans="1:6" ht="30" customHeight="1">
      <c r="A3770" s="480">
        <v>89415</v>
      </c>
      <c r="B3770" s="481" t="s">
        <v>2020</v>
      </c>
      <c r="C3770" s="482" t="s">
        <v>709</v>
      </c>
      <c r="D3770" s="483">
        <v>12.35</v>
      </c>
      <c r="E3770" s="483">
        <v>3.41</v>
      </c>
      <c r="F3770" s="483">
        <v>15.76</v>
      </c>
    </row>
    <row r="3771" spans="1:6" ht="30" customHeight="1">
      <c r="A3771" s="480">
        <v>89407</v>
      </c>
      <c r="B3771" s="481" t="s">
        <v>2021</v>
      </c>
      <c r="C3771" s="482" t="s">
        <v>709</v>
      </c>
      <c r="D3771" s="483">
        <v>4.33</v>
      </c>
      <c r="E3771" s="483">
        <v>2.46</v>
      </c>
      <c r="F3771" s="483">
        <v>6.79</v>
      </c>
    </row>
    <row r="3772" spans="1:6" ht="30" customHeight="1">
      <c r="A3772" s="480">
        <v>89411</v>
      </c>
      <c r="B3772" s="481" t="s">
        <v>2022</v>
      </c>
      <c r="C3772" s="482" t="s">
        <v>709</v>
      </c>
      <c r="D3772" s="483">
        <v>5.5</v>
      </c>
      <c r="E3772" s="483">
        <v>2.88</v>
      </c>
      <c r="F3772" s="483">
        <v>8.3800000000000008</v>
      </c>
    </row>
    <row r="3773" spans="1:6" ht="30" customHeight="1">
      <c r="A3773" s="480">
        <v>89416</v>
      </c>
      <c r="B3773" s="481" t="s">
        <v>2023</v>
      </c>
      <c r="C3773" s="482" t="s">
        <v>709</v>
      </c>
      <c r="D3773" s="483">
        <v>8.16</v>
      </c>
      <c r="E3773" s="483">
        <v>3.41</v>
      </c>
      <c r="F3773" s="483">
        <v>11.57</v>
      </c>
    </row>
    <row r="3774" spans="1:6" ht="30" customHeight="1">
      <c r="A3774" s="480">
        <v>89417</v>
      </c>
      <c r="B3774" s="481" t="s">
        <v>2024</v>
      </c>
      <c r="C3774" s="482" t="s">
        <v>709</v>
      </c>
      <c r="D3774" s="483">
        <v>2.48</v>
      </c>
      <c r="E3774" s="483">
        <v>1.65</v>
      </c>
      <c r="F3774" s="483">
        <v>4.13</v>
      </c>
    </row>
    <row r="3775" spans="1:6" ht="30" customHeight="1">
      <c r="A3775" s="480">
        <v>89424</v>
      </c>
      <c r="B3775" s="481" t="s">
        <v>2025</v>
      </c>
      <c r="C3775" s="482" t="s">
        <v>709</v>
      </c>
      <c r="D3775" s="483">
        <v>2.99</v>
      </c>
      <c r="E3775" s="483">
        <v>1.93</v>
      </c>
      <c r="F3775" s="483">
        <v>4.92</v>
      </c>
    </row>
    <row r="3776" spans="1:6" ht="30" customHeight="1">
      <c r="A3776" s="480">
        <v>89431</v>
      </c>
      <c r="B3776" s="481" t="s">
        <v>2026</v>
      </c>
      <c r="C3776" s="482" t="s">
        <v>709</v>
      </c>
      <c r="D3776" s="483">
        <v>5.09</v>
      </c>
      <c r="E3776" s="483">
        <v>2.27</v>
      </c>
      <c r="F3776" s="483">
        <v>7.36</v>
      </c>
    </row>
    <row r="3777" spans="1:6" ht="30" customHeight="1">
      <c r="A3777" s="480">
        <v>89418</v>
      </c>
      <c r="B3777" s="481" t="s">
        <v>2027</v>
      </c>
      <c r="C3777" s="482" t="s">
        <v>709</v>
      </c>
      <c r="D3777" s="483">
        <v>12.03</v>
      </c>
      <c r="E3777" s="483">
        <v>1.63</v>
      </c>
      <c r="F3777" s="483">
        <v>13.66</v>
      </c>
    </row>
    <row r="3778" spans="1:6" ht="30" customHeight="1">
      <c r="A3778" s="480">
        <v>89425</v>
      </c>
      <c r="B3778" s="481" t="s">
        <v>2028</v>
      </c>
      <c r="C3778" s="482" t="s">
        <v>709</v>
      </c>
      <c r="D3778" s="483">
        <v>15.71</v>
      </c>
      <c r="E3778" s="483">
        <v>1.9</v>
      </c>
      <c r="F3778" s="483">
        <v>17.61</v>
      </c>
    </row>
    <row r="3779" spans="1:6" ht="30" customHeight="1">
      <c r="A3779" s="480">
        <v>89419</v>
      </c>
      <c r="B3779" s="481" t="s">
        <v>2029</v>
      </c>
      <c r="C3779" s="482" t="s">
        <v>709</v>
      </c>
      <c r="D3779" s="483">
        <v>3.35</v>
      </c>
      <c r="E3779" s="483">
        <v>1.65</v>
      </c>
      <c r="F3779" s="483">
        <v>5</v>
      </c>
    </row>
    <row r="3780" spans="1:6" ht="30" customHeight="1">
      <c r="A3780" s="480">
        <v>89426</v>
      </c>
      <c r="B3780" s="481" t="s">
        <v>2030</v>
      </c>
      <c r="C3780" s="482" t="s">
        <v>709</v>
      </c>
      <c r="D3780" s="483">
        <v>6.9</v>
      </c>
      <c r="E3780" s="483">
        <v>1.91</v>
      </c>
      <c r="F3780" s="483">
        <v>8.81</v>
      </c>
    </row>
    <row r="3781" spans="1:6" ht="30" customHeight="1">
      <c r="A3781" s="480">
        <v>89433</v>
      </c>
      <c r="B3781" s="481" t="s">
        <v>2031</v>
      </c>
      <c r="C3781" s="482" t="s">
        <v>709</v>
      </c>
      <c r="D3781" s="483">
        <v>8.5299999999999994</v>
      </c>
      <c r="E3781" s="483">
        <v>2.2599999999999998</v>
      </c>
      <c r="F3781" s="483">
        <v>10.79</v>
      </c>
    </row>
    <row r="3782" spans="1:6" ht="30" customHeight="1">
      <c r="A3782" s="475">
        <v>89420</v>
      </c>
      <c r="B3782" s="479" t="s">
        <v>13449</v>
      </c>
      <c r="C3782" s="477" t="s">
        <v>709</v>
      </c>
      <c r="D3782" s="478">
        <v>8.52</v>
      </c>
      <c r="E3782" s="478">
        <v>1.64</v>
      </c>
      <c r="F3782" s="478">
        <v>10.16</v>
      </c>
    </row>
    <row r="3783" spans="1:6" ht="30" customHeight="1">
      <c r="A3783" s="480">
        <v>89427</v>
      </c>
      <c r="B3783" s="481" t="s">
        <v>13450</v>
      </c>
      <c r="C3783" s="482" t="s">
        <v>709</v>
      </c>
      <c r="D3783" s="483">
        <v>11.03</v>
      </c>
      <c r="E3783" s="483">
        <v>1.91</v>
      </c>
      <c r="F3783" s="483">
        <v>12.94</v>
      </c>
    </row>
    <row r="3784" spans="1:6" ht="30" customHeight="1">
      <c r="A3784" s="480">
        <v>89434</v>
      </c>
      <c r="B3784" s="481" t="s">
        <v>13451</v>
      </c>
      <c r="C3784" s="482" t="s">
        <v>709</v>
      </c>
      <c r="D3784" s="483">
        <v>9.6999999999999993</v>
      </c>
      <c r="E3784" s="483">
        <v>2.2599999999999998</v>
      </c>
      <c r="F3784" s="483">
        <v>11.96</v>
      </c>
    </row>
    <row r="3785" spans="1:6" ht="30" customHeight="1">
      <c r="A3785" s="480">
        <v>89421</v>
      </c>
      <c r="B3785" s="481" t="s">
        <v>2032</v>
      </c>
      <c r="C3785" s="482" t="s">
        <v>709</v>
      </c>
      <c r="D3785" s="483">
        <v>11.65</v>
      </c>
      <c r="E3785" s="483">
        <v>1.63</v>
      </c>
      <c r="F3785" s="483">
        <v>13.28</v>
      </c>
    </row>
    <row r="3786" spans="1:6" ht="30" customHeight="1">
      <c r="A3786" s="480">
        <v>89428</v>
      </c>
      <c r="B3786" s="481" t="s">
        <v>2033</v>
      </c>
      <c r="C3786" s="482" t="s">
        <v>709</v>
      </c>
      <c r="D3786" s="483">
        <v>13.94</v>
      </c>
      <c r="E3786" s="483">
        <v>1.91</v>
      </c>
      <c r="F3786" s="483">
        <v>15.85</v>
      </c>
    </row>
    <row r="3787" spans="1:6" ht="30" customHeight="1">
      <c r="A3787" s="480">
        <v>89435</v>
      </c>
      <c r="B3787" s="481" t="s">
        <v>2034</v>
      </c>
      <c r="C3787" s="482" t="s">
        <v>709</v>
      </c>
      <c r="D3787" s="483">
        <v>22.19</v>
      </c>
      <c r="E3787" s="483">
        <v>2.25</v>
      </c>
      <c r="F3787" s="483">
        <v>24.44</v>
      </c>
    </row>
    <row r="3788" spans="1:6" ht="30" customHeight="1">
      <c r="A3788" s="480">
        <v>89438</v>
      </c>
      <c r="B3788" s="481" t="s">
        <v>2035</v>
      </c>
      <c r="C3788" s="482" t="s">
        <v>709</v>
      </c>
      <c r="D3788" s="483">
        <v>3.98</v>
      </c>
      <c r="E3788" s="483">
        <v>3.31</v>
      </c>
      <c r="F3788" s="483">
        <v>7.29</v>
      </c>
    </row>
    <row r="3789" spans="1:6" ht="30" customHeight="1">
      <c r="A3789" s="480">
        <v>89440</v>
      </c>
      <c r="B3789" s="481" t="s">
        <v>2036</v>
      </c>
      <c r="C3789" s="482" t="s">
        <v>709</v>
      </c>
      <c r="D3789" s="483">
        <v>4.99</v>
      </c>
      <c r="E3789" s="483">
        <v>3.85</v>
      </c>
      <c r="F3789" s="483">
        <v>8.84</v>
      </c>
    </row>
    <row r="3790" spans="1:6" ht="30" customHeight="1">
      <c r="A3790" s="480">
        <v>89443</v>
      </c>
      <c r="B3790" s="481" t="s">
        <v>2037</v>
      </c>
      <c r="C3790" s="482" t="s">
        <v>709</v>
      </c>
      <c r="D3790" s="483">
        <v>9.84</v>
      </c>
      <c r="E3790" s="483">
        <v>4.57</v>
      </c>
      <c r="F3790" s="483">
        <v>14.41</v>
      </c>
    </row>
    <row r="3791" spans="1:6" ht="30" customHeight="1">
      <c r="A3791" s="480">
        <v>89442</v>
      </c>
      <c r="B3791" s="481" t="s">
        <v>2038</v>
      </c>
      <c r="C3791" s="482" t="s">
        <v>709</v>
      </c>
      <c r="D3791" s="483">
        <v>7.72</v>
      </c>
      <c r="E3791" s="483">
        <v>3.84</v>
      </c>
      <c r="F3791" s="483">
        <v>11.56</v>
      </c>
    </row>
    <row r="3792" spans="1:6" ht="30" customHeight="1">
      <c r="A3792" s="480">
        <v>89445</v>
      </c>
      <c r="B3792" s="481" t="s">
        <v>2039</v>
      </c>
      <c r="C3792" s="482" t="s">
        <v>709</v>
      </c>
      <c r="D3792" s="483">
        <v>12.55</v>
      </c>
      <c r="E3792" s="483">
        <v>4.5599999999999996</v>
      </c>
      <c r="F3792" s="483">
        <v>17.11</v>
      </c>
    </row>
    <row r="3793" spans="1:6" ht="30" customHeight="1">
      <c r="A3793" s="480">
        <v>89439</v>
      </c>
      <c r="B3793" s="481" t="s">
        <v>13452</v>
      </c>
      <c r="C3793" s="482" t="s">
        <v>709</v>
      </c>
      <c r="D3793" s="483">
        <v>6.73</v>
      </c>
      <c r="E3793" s="483">
        <v>3.29</v>
      </c>
      <c r="F3793" s="483">
        <v>10.02</v>
      </c>
    </row>
    <row r="3794" spans="1:6" ht="30" customHeight="1">
      <c r="A3794" s="480">
        <v>89441</v>
      </c>
      <c r="B3794" s="481" t="s">
        <v>13453</v>
      </c>
      <c r="C3794" s="482" t="s">
        <v>709</v>
      </c>
      <c r="D3794" s="483">
        <v>15.19</v>
      </c>
      <c r="E3794" s="483">
        <v>3.83</v>
      </c>
      <c r="F3794" s="483">
        <v>19.02</v>
      </c>
    </row>
    <row r="3795" spans="1:6" ht="30" customHeight="1">
      <c r="A3795" s="480">
        <v>89444</v>
      </c>
      <c r="B3795" s="481" t="s">
        <v>13454</v>
      </c>
      <c r="C3795" s="482" t="s">
        <v>709</v>
      </c>
      <c r="D3795" s="483">
        <v>27.13</v>
      </c>
      <c r="E3795" s="483">
        <v>4.55</v>
      </c>
      <c r="F3795" s="483">
        <v>31.68</v>
      </c>
    </row>
    <row r="3796" spans="1:6" ht="30" customHeight="1">
      <c r="A3796" s="480"/>
      <c r="B3796" s="481" t="s">
        <v>12475</v>
      </c>
      <c r="C3796" s="482"/>
      <c r="D3796" s="483"/>
      <c r="E3796" s="483"/>
      <c r="F3796" s="483"/>
    </row>
    <row r="3797" spans="1:6" ht="30" customHeight="1">
      <c r="A3797" s="480">
        <v>89540</v>
      </c>
      <c r="B3797" s="481" t="s">
        <v>2040</v>
      </c>
      <c r="C3797" s="482" t="s">
        <v>709</v>
      </c>
      <c r="D3797" s="483">
        <v>10.99</v>
      </c>
      <c r="E3797" s="483">
        <v>1.26</v>
      </c>
      <c r="F3797" s="483">
        <v>12.25</v>
      </c>
    </row>
    <row r="3798" spans="1:6" ht="30" customHeight="1">
      <c r="A3798" s="480">
        <v>89542</v>
      </c>
      <c r="B3798" s="481" t="s">
        <v>2041</v>
      </c>
      <c r="C3798" s="482" t="s">
        <v>709</v>
      </c>
      <c r="D3798" s="483">
        <v>35.090000000000003</v>
      </c>
      <c r="E3798" s="483">
        <v>1.55</v>
      </c>
      <c r="F3798" s="483">
        <v>36.64</v>
      </c>
    </row>
    <row r="3799" spans="1:6" ht="30" customHeight="1">
      <c r="A3799" s="480">
        <v>89555</v>
      </c>
      <c r="B3799" s="481" t="s">
        <v>2042</v>
      </c>
      <c r="C3799" s="482" t="s">
        <v>709</v>
      </c>
      <c r="D3799" s="483">
        <v>27.1</v>
      </c>
      <c r="E3799" s="483">
        <v>1.55</v>
      </c>
      <c r="F3799" s="483">
        <v>28.65</v>
      </c>
    </row>
    <row r="3800" spans="1:6" ht="30" customHeight="1">
      <c r="A3800" s="480">
        <v>89579</v>
      </c>
      <c r="B3800" s="481" t="s">
        <v>2043</v>
      </c>
      <c r="C3800" s="482" t="s">
        <v>709</v>
      </c>
      <c r="D3800" s="483">
        <v>10.63</v>
      </c>
      <c r="E3800" s="483">
        <v>2.29</v>
      </c>
      <c r="F3800" s="483">
        <v>12.92</v>
      </c>
    </row>
    <row r="3801" spans="1:6" ht="30" customHeight="1">
      <c r="A3801" s="480">
        <v>89598</v>
      </c>
      <c r="B3801" s="481" t="s">
        <v>2044</v>
      </c>
      <c r="C3801" s="482" t="s">
        <v>709</v>
      </c>
      <c r="D3801" s="483">
        <v>63.7</v>
      </c>
      <c r="E3801" s="483">
        <v>2.7</v>
      </c>
      <c r="F3801" s="483">
        <v>66.400000000000006</v>
      </c>
    </row>
    <row r="3802" spans="1:6" ht="30" customHeight="1">
      <c r="A3802" s="480">
        <v>89981</v>
      </c>
      <c r="B3802" s="481" t="s">
        <v>2045</v>
      </c>
      <c r="C3802" s="482" t="s">
        <v>709</v>
      </c>
      <c r="D3802" s="483">
        <v>26.94</v>
      </c>
      <c r="E3802" s="483">
        <v>1.55</v>
      </c>
      <c r="F3802" s="483">
        <v>28.49</v>
      </c>
    </row>
    <row r="3803" spans="1:6" ht="30" customHeight="1">
      <c r="A3803" s="480">
        <v>89538</v>
      </c>
      <c r="B3803" s="481" t="s">
        <v>13455</v>
      </c>
      <c r="C3803" s="482" t="s">
        <v>709</v>
      </c>
      <c r="D3803" s="483">
        <v>2.87</v>
      </c>
      <c r="E3803" s="483">
        <v>1.27</v>
      </c>
      <c r="F3803" s="483">
        <v>4.1399999999999997</v>
      </c>
    </row>
    <row r="3804" spans="1:6" ht="30" customHeight="1">
      <c r="A3804" s="480">
        <v>89553</v>
      </c>
      <c r="B3804" s="481" t="s">
        <v>13456</v>
      </c>
      <c r="C3804" s="482" t="s">
        <v>709</v>
      </c>
      <c r="D3804" s="483">
        <v>4.6500000000000004</v>
      </c>
      <c r="E3804" s="483">
        <v>1.56</v>
      </c>
      <c r="F3804" s="483">
        <v>6.21</v>
      </c>
    </row>
    <row r="3805" spans="1:6" ht="30" customHeight="1">
      <c r="A3805" s="480">
        <v>89570</v>
      </c>
      <c r="B3805" s="481" t="s">
        <v>13457</v>
      </c>
      <c r="C3805" s="482" t="s">
        <v>709</v>
      </c>
      <c r="D3805" s="483">
        <v>12.29</v>
      </c>
      <c r="E3805" s="483">
        <v>1.88</v>
      </c>
      <c r="F3805" s="483">
        <v>14.17</v>
      </c>
    </row>
    <row r="3806" spans="1:6" ht="30" customHeight="1">
      <c r="A3806" s="480">
        <v>89572</v>
      </c>
      <c r="B3806" s="481" t="s">
        <v>13458</v>
      </c>
      <c r="C3806" s="482" t="s">
        <v>709</v>
      </c>
      <c r="D3806" s="483">
        <v>7.48</v>
      </c>
      <c r="E3806" s="483">
        <v>1.88</v>
      </c>
      <c r="F3806" s="483">
        <v>9.36</v>
      </c>
    </row>
    <row r="3807" spans="1:6" ht="30" customHeight="1">
      <c r="A3807" s="480">
        <v>89595</v>
      </c>
      <c r="B3807" s="481" t="s">
        <v>13459</v>
      </c>
      <c r="C3807" s="482" t="s">
        <v>709</v>
      </c>
      <c r="D3807" s="483">
        <v>15.02</v>
      </c>
      <c r="E3807" s="483">
        <v>2.29</v>
      </c>
      <c r="F3807" s="483">
        <v>17.309999999999999</v>
      </c>
    </row>
    <row r="3808" spans="1:6" ht="30" customHeight="1">
      <c r="A3808" s="480">
        <v>89596</v>
      </c>
      <c r="B3808" s="481" t="s">
        <v>13460</v>
      </c>
      <c r="C3808" s="482" t="s">
        <v>709</v>
      </c>
      <c r="D3808" s="483">
        <v>10.039999999999999</v>
      </c>
      <c r="E3808" s="483">
        <v>2.29</v>
      </c>
      <c r="F3808" s="483">
        <v>12.33</v>
      </c>
    </row>
    <row r="3809" spans="1:6" ht="30" customHeight="1">
      <c r="A3809" s="480">
        <v>89610</v>
      </c>
      <c r="B3809" s="481" t="s">
        <v>13461</v>
      </c>
      <c r="C3809" s="482" t="s">
        <v>709</v>
      </c>
      <c r="D3809" s="483">
        <v>21.53</v>
      </c>
      <c r="E3809" s="483">
        <v>2.71</v>
      </c>
      <c r="F3809" s="483">
        <v>24.24</v>
      </c>
    </row>
    <row r="3810" spans="1:6" ht="30" customHeight="1">
      <c r="A3810" s="480">
        <v>89613</v>
      </c>
      <c r="B3810" s="481" t="s">
        <v>13462</v>
      </c>
      <c r="C3810" s="482" t="s">
        <v>709</v>
      </c>
      <c r="D3810" s="483">
        <v>32.159999999999997</v>
      </c>
      <c r="E3810" s="483">
        <v>3.29</v>
      </c>
      <c r="F3810" s="483">
        <v>35.450000000000003</v>
      </c>
    </row>
    <row r="3811" spans="1:6" ht="30" customHeight="1">
      <c r="A3811" s="480">
        <v>89616</v>
      </c>
      <c r="B3811" s="481" t="s">
        <v>13463</v>
      </c>
      <c r="C3811" s="482" t="s">
        <v>709</v>
      </c>
      <c r="D3811" s="483">
        <v>48.59</v>
      </c>
      <c r="E3811" s="483">
        <v>3.72</v>
      </c>
      <c r="F3811" s="483">
        <v>52.31</v>
      </c>
    </row>
    <row r="3812" spans="1:6" ht="30" customHeight="1">
      <c r="A3812" s="480">
        <v>89485</v>
      </c>
      <c r="B3812" s="481" t="s">
        <v>2046</v>
      </c>
      <c r="C3812" s="482" t="s">
        <v>709</v>
      </c>
      <c r="D3812" s="483">
        <v>3.92</v>
      </c>
      <c r="E3812" s="483">
        <v>1.92</v>
      </c>
      <c r="F3812" s="483">
        <v>5.84</v>
      </c>
    </row>
    <row r="3813" spans="1:6" ht="30" customHeight="1">
      <c r="A3813" s="480">
        <v>89493</v>
      </c>
      <c r="B3813" s="481" t="s">
        <v>2047</v>
      </c>
      <c r="C3813" s="482" t="s">
        <v>709</v>
      </c>
      <c r="D3813" s="483">
        <v>8.32</v>
      </c>
      <c r="E3813" s="483">
        <v>2.33</v>
      </c>
      <c r="F3813" s="483">
        <v>10.65</v>
      </c>
    </row>
    <row r="3814" spans="1:6" ht="30" customHeight="1">
      <c r="A3814" s="480">
        <v>89498</v>
      </c>
      <c r="B3814" s="481" t="s">
        <v>2048</v>
      </c>
      <c r="C3814" s="482" t="s">
        <v>709</v>
      </c>
      <c r="D3814" s="483">
        <v>11.47</v>
      </c>
      <c r="E3814" s="483">
        <v>2.84</v>
      </c>
      <c r="F3814" s="483">
        <v>14.31</v>
      </c>
    </row>
    <row r="3815" spans="1:6" ht="30" customHeight="1">
      <c r="A3815" s="480">
        <v>89502</v>
      </c>
      <c r="B3815" s="481" t="s">
        <v>2049</v>
      </c>
      <c r="C3815" s="482" t="s">
        <v>709</v>
      </c>
      <c r="D3815" s="483">
        <v>14.46</v>
      </c>
      <c r="E3815" s="483">
        <v>3.44</v>
      </c>
      <c r="F3815" s="483">
        <v>17.899999999999999</v>
      </c>
    </row>
    <row r="3816" spans="1:6" ht="30" customHeight="1">
      <c r="A3816" s="480">
        <v>89506</v>
      </c>
      <c r="B3816" s="481" t="s">
        <v>2050</v>
      </c>
      <c r="C3816" s="482" t="s">
        <v>709</v>
      </c>
      <c r="D3816" s="483">
        <v>44.4</v>
      </c>
      <c r="E3816" s="483">
        <v>4.08</v>
      </c>
      <c r="F3816" s="483">
        <v>48.48</v>
      </c>
    </row>
    <row r="3817" spans="1:6" ht="30" customHeight="1">
      <c r="A3817" s="480">
        <v>89515</v>
      </c>
      <c r="B3817" s="481" t="s">
        <v>2051</v>
      </c>
      <c r="C3817" s="482" t="s">
        <v>709</v>
      </c>
      <c r="D3817" s="483">
        <v>97.73</v>
      </c>
      <c r="E3817" s="483">
        <v>5</v>
      </c>
      <c r="F3817" s="483">
        <v>102.73</v>
      </c>
    </row>
    <row r="3818" spans="1:6" ht="30" customHeight="1">
      <c r="A3818" s="480">
        <v>89523</v>
      </c>
      <c r="B3818" s="481" t="s">
        <v>2052</v>
      </c>
      <c r="C3818" s="482" t="s">
        <v>709</v>
      </c>
      <c r="D3818" s="483">
        <v>115.65</v>
      </c>
      <c r="E3818" s="483">
        <v>5.61</v>
      </c>
      <c r="F3818" s="483">
        <v>121.26</v>
      </c>
    </row>
    <row r="3819" spans="1:6" ht="30" customHeight="1">
      <c r="A3819" s="480">
        <v>89481</v>
      </c>
      <c r="B3819" s="481" t="s">
        <v>2053</v>
      </c>
      <c r="C3819" s="482" t="s">
        <v>709</v>
      </c>
      <c r="D3819" s="483">
        <v>2.88</v>
      </c>
      <c r="E3819" s="483">
        <v>1.93</v>
      </c>
      <c r="F3819" s="483">
        <v>4.8099999999999996</v>
      </c>
    </row>
    <row r="3820" spans="1:6" ht="30" customHeight="1">
      <c r="A3820" s="480">
        <v>89492</v>
      </c>
      <c r="B3820" s="481" t="s">
        <v>2054</v>
      </c>
      <c r="C3820" s="482" t="s">
        <v>709</v>
      </c>
      <c r="D3820" s="483">
        <v>5.42</v>
      </c>
      <c r="E3820" s="483">
        <v>2.34</v>
      </c>
      <c r="F3820" s="483">
        <v>7.76</v>
      </c>
    </row>
    <row r="3821" spans="1:6" ht="45" customHeight="1">
      <c r="A3821" s="480">
        <v>89497</v>
      </c>
      <c r="B3821" s="481" t="s">
        <v>2055</v>
      </c>
      <c r="C3821" s="482" t="s">
        <v>709</v>
      </c>
      <c r="D3821" s="483">
        <v>10.15</v>
      </c>
      <c r="E3821" s="483">
        <v>2.84</v>
      </c>
      <c r="F3821" s="483">
        <v>12.99</v>
      </c>
    </row>
    <row r="3822" spans="1:6" ht="45" customHeight="1">
      <c r="A3822" s="480">
        <v>89501</v>
      </c>
      <c r="B3822" s="481" t="s">
        <v>2056</v>
      </c>
      <c r="C3822" s="482" t="s">
        <v>709</v>
      </c>
      <c r="D3822" s="483">
        <v>12.07</v>
      </c>
      <c r="E3822" s="483">
        <v>3.45</v>
      </c>
      <c r="F3822" s="483">
        <v>15.52</v>
      </c>
    </row>
    <row r="3823" spans="1:6" ht="45" customHeight="1">
      <c r="A3823" s="480">
        <v>89505</v>
      </c>
      <c r="B3823" s="481" t="s">
        <v>2057</v>
      </c>
      <c r="C3823" s="482" t="s">
        <v>709</v>
      </c>
      <c r="D3823" s="483">
        <v>38.700000000000003</v>
      </c>
      <c r="E3823" s="483">
        <v>4.08</v>
      </c>
      <c r="F3823" s="483">
        <v>42.78</v>
      </c>
    </row>
    <row r="3824" spans="1:6" ht="45" customHeight="1">
      <c r="A3824" s="480">
        <v>89513</v>
      </c>
      <c r="B3824" s="481" t="s">
        <v>2058</v>
      </c>
      <c r="C3824" s="482" t="s">
        <v>709</v>
      </c>
      <c r="D3824" s="483">
        <v>132.4</v>
      </c>
      <c r="E3824" s="483">
        <v>5</v>
      </c>
      <c r="F3824" s="483">
        <v>137.4</v>
      </c>
    </row>
    <row r="3825" spans="1:6" ht="45" customHeight="1">
      <c r="A3825" s="480">
        <v>89521</v>
      </c>
      <c r="B3825" s="481" t="s">
        <v>2059</v>
      </c>
      <c r="C3825" s="482" t="s">
        <v>709</v>
      </c>
      <c r="D3825" s="483">
        <v>156.47999999999999</v>
      </c>
      <c r="E3825" s="483">
        <v>5.61</v>
      </c>
      <c r="F3825" s="483">
        <v>162.09</v>
      </c>
    </row>
    <row r="3826" spans="1:6" ht="45" customHeight="1">
      <c r="A3826" s="480">
        <v>89489</v>
      </c>
      <c r="B3826" s="481" t="s">
        <v>2060</v>
      </c>
      <c r="C3826" s="482" t="s">
        <v>709</v>
      </c>
      <c r="D3826" s="483">
        <v>6.05</v>
      </c>
      <c r="E3826" s="483">
        <v>1.92</v>
      </c>
      <c r="F3826" s="483">
        <v>7.97</v>
      </c>
    </row>
    <row r="3827" spans="1:6" ht="45" customHeight="1">
      <c r="A3827" s="480">
        <v>89494</v>
      </c>
      <c r="B3827" s="481" t="s">
        <v>2061</v>
      </c>
      <c r="C3827" s="482" t="s">
        <v>709</v>
      </c>
      <c r="D3827" s="483">
        <v>11.91</v>
      </c>
      <c r="E3827" s="483">
        <v>2.3199999999999998</v>
      </c>
      <c r="F3827" s="483">
        <v>14.23</v>
      </c>
    </row>
    <row r="3828" spans="1:6" ht="45" customHeight="1">
      <c r="A3828" s="480">
        <v>89499</v>
      </c>
      <c r="B3828" s="481" t="s">
        <v>2062</v>
      </c>
      <c r="C3828" s="482" t="s">
        <v>709</v>
      </c>
      <c r="D3828" s="483">
        <v>19.89</v>
      </c>
      <c r="E3828" s="483">
        <v>2.83</v>
      </c>
      <c r="F3828" s="483">
        <v>22.72</v>
      </c>
    </row>
    <row r="3829" spans="1:6" ht="45" customHeight="1">
      <c r="A3829" s="480">
        <v>89503</v>
      </c>
      <c r="B3829" s="481" t="s">
        <v>2063</v>
      </c>
      <c r="C3829" s="482" t="s">
        <v>709</v>
      </c>
      <c r="D3829" s="483">
        <v>24.88</v>
      </c>
      <c r="E3829" s="483">
        <v>3.44</v>
      </c>
      <c r="F3829" s="483">
        <v>28.32</v>
      </c>
    </row>
    <row r="3830" spans="1:6" ht="45" customHeight="1">
      <c r="A3830" s="475">
        <v>89507</v>
      </c>
      <c r="B3830" s="479" t="s">
        <v>2064</v>
      </c>
      <c r="C3830" s="477" t="s">
        <v>709</v>
      </c>
      <c r="D3830" s="478">
        <v>56.25</v>
      </c>
      <c r="E3830" s="478">
        <v>4.08</v>
      </c>
      <c r="F3830" s="478">
        <v>60.33</v>
      </c>
    </row>
    <row r="3831" spans="1:6" ht="45" customHeight="1">
      <c r="A3831" s="480">
        <v>89517</v>
      </c>
      <c r="B3831" s="481" t="s">
        <v>2065</v>
      </c>
      <c r="C3831" s="482" t="s">
        <v>709</v>
      </c>
      <c r="D3831" s="483">
        <v>80.87</v>
      </c>
      <c r="E3831" s="483">
        <v>5</v>
      </c>
      <c r="F3831" s="483">
        <v>85.87</v>
      </c>
    </row>
    <row r="3832" spans="1:6" ht="45" customHeight="1">
      <c r="A3832" s="480">
        <v>89525</v>
      </c>
      <c r="B3832" s="481" t="s">
        <v>2066</v>
      </c>
      <c r="C3832" s="482" t="s">
        <v>709</v>
      </c>
      <c r="D3832" s="483">
        <v>113.58</v>
      </c>
      <c r="E3832" s="483">
        <v>5.61</v>
      </c>
      <c r="F3832" s="483">
        <v>119.19</v>
      </c>
    </row>
    <row r="3833" spans="1:6" ht="45" customHeight="1">
      <c r="A3833" s="480">
        <v>89490</v>
      </c>
      <c r="B3833" s="481" t="s">
        <v>2067</v>
      </c>
      <c r="C3833" s="482" t="s">
        <v>709</v>
      </c>
      <c r="D3833" s="483">
        <v>5.0999999999999996</v>
      </c>
      <c r="E3833" s="483">
        <v>1.92</v>
      </c>
      <c r="F3833" s="483">
        <v>7.02</v>
      </c>
    </row>
    <row r="3834" spans="1:6" ht="45" customHeight="1">
      <c r="A3834" s="480">
        <v>89496</v>
      </c>
      <c r="B3834" s="481" t="s">
        <v>2068</v>
      </c>
      <c r="C3834" s="482" t="s">
        <v>709</v>
      </c>
      <c r="D3834" s="483">
        <v>7.71</v>
      </c>
      <c r="E3834" s="483">
        <v>2.33</v>
      </c>
      <c r="F3834" s="483">
        <v>10.039999999999999</v>
      </c>
    </row>
    <row r="3835" spans="1:6" ht="45" customHeight="1">
      <c r="A3835" s="480">
        <v>89500</v>
      </c>
      <c r="B3835" s="481" t="s">
        <v>2069</v>
      </c>
      <c r="C3835" s="482" t="s">
        <v>709</v>
      </c>
      <c r="D3835" s="483">
        <v>11.73</v>
      </c>
      <c r="E3835" s="483">
        <v>2.84</v>
      </c>
      <c r="F3835" s="483">
        <v>14.57</v>
      </c>
    </row>
    <row r="3836" spans="1:6" ht="45" customHeight="1">
      <c r="A3836" s="480">
        <v>89504</v>
      </c>
      <c r="B3836" s="481" t="s">
        <v>2070</v>
      </c>
      <c r="C3836" s="482" t="s">
        <v>709</v>
      </c>
      <c r="D3836" s="483">
        <v>21.11</v>
      </c>
      <c r="E3836" s="483">
        <v>3.44</v>
      </c>
      <c r="F3836" s="483">
        <v>24.55</v>
      </c>
    </row>
    <row r="3837" spans="1:6" ht="45" customHeight="1">
      <c r="A3837" s="480">
        <v>89510</v>
      </c>
      <c r="B3837" s="481" t="s">
        <v>2071</v>
      </c>
      <c r="C3837" s="482" t="s">
        <v>709</v>
      </c>
      <c r="D3837" s="483">
        <v>34.5</v>
      </c>
      <c r="E3837" s="483">
        <v>4.08</v>
      </c>
      <c r="F3837" s="483">
        <v>38.58</v>
      </c>
    </row>
    <row r="3838" spans="1:6" ht="45" customHeight="1">
      <c r="A3838" s="480">
        <v>89519</v>
      </c>
      <c r="B3838" s="481" t="s">
        <v>2072</v>
      </c>
      <c r="C3838" s="482" t="s">
        <v>709</v>
      </c>
      <c r="D3838" s="483">
        <v>51.76</v>
      </c>
      <c r="E3838" s="483">
        <v>5</v>
      </c>
      <c r="F3838" s="483">
        <v>56.76</v>
      </c>
    </row>
    <row r="3839" spans="1:6" ht="45" customHeight="1">
      <c r="A3839" s="480">
        <v>89527</v>
      </c>
      <c r="B3839" s="481" t="s">
        <v>2073</v>
      </c>
      <c r="C3839" s="482" t="s">
        <v>709</v>
      </c>
      <c r="D3839" s="483">
        <v>84.95</v>
      </c>
      <c r="E3839" s="483">
        <v>5.61</v>
      </c>
      <c r="F3839" s="483">
        <v>90.56</v>
      </c>
    </row>
    <row r="3840" spans="1:6" ht="45" customHeight="1">
      <c r="A3840" s="480">
        <v>89528</v>
      </c>
      <c r="B3840" s="481" t="s">
        <v>2074</v>
      </c>
      <c r="C3840" s="482" t="s">
        <v>709</v>
      </c>
      <c r="D3840" s="483">
        <v>2.75</v>
      </c>
      <c r="E3840" s="483">
        <v>1.27</v>
      </c>
      <c r="F3840" s="483">
        <v>4.0199999999999996</v>
      </c>
    </row>
    <row r="3841" spans="1:6" ht="45" customHeight="1">
      <c r="A3841" s="480">
        <v>89541</v>
      </c>
      <c r="B3841" s="481" t="s">
        <v>2075</v>
      </c>
      <c r="C3841" s="482" t="s">
        <v>709</v>
      </c>
      <c r="D3841" s="483">
        <v>4.79</v>
      </c>
      <c r="E3841" s="483">
        <v>1.56</v>
      </c>
      <c r="F3841" s="483">
        <v>6.35</v>
      </c>
    </row>
    <row r="3842" spans="1:6" ht="45" customHeight="1">
      <c r="A3842" s="480">
        <v>89558</v>
      </c>
      <c r="B3842" s="481" t="s">
        <v>2076</v>
      </c>
      <c r="C3842" s="482" t="s">
        <v>709</v>
      </c>
      <c r="D3842" s="483">
        <v>8.09</v>
      </c>
      <c r="E3842" s="483">
        <v>1.88</v>
      </c>
      <c r="F3842" s="483">
        <v>9.9700000000000006</v>
      </c>
    </row>
    <row r="3843" spans="1:6" ht="45" customHeight="1">
      <c r="A3843" s="480">
        <v>89575</v>
      </c>
      <c r="B3843" s="481" t="s">
        <v>2077</v>
      </c>
      <c r="C3843" s="482" t="s">
        <v>709</v>
      </c>
      <c r="D3843" s="483">
        <v>10.28</v>
      </c>
      <c r="E3843" s="483">
        <v>2.29</v>
      </c>
      <c r="F3843" s="483">
        <v>12.57</v>
      </c>
    </row>
    <row r="3844" spans="1:6" ht="45" customHeight="1">
      <c r="A3844" s="480">
        <v>89597</v>
      </c>
      <c r="B3844" s="481" t="s">
        <v>2078</v>
      </c>
      <c r="C3844" s="482" t="s">
        <v>709</v>
      </c>
      <c r="D3844" s="483">
        <v>21.51</v>
      </c>
      <c r="E3844" s="483">
        <v>2.71</v>
      </c>
      <c r="F3844" s="483">
        <v>24.22</v>
      </c>
    </row>
    <row r="3845" spans="1:6" ht="45" customHeight="1">
      <c r="A3845" s="480">
        <v>89611</v>
      </c>
      <c r="B3845" s="481" t="s">
        <v>2079</v>
      </c>
      <c r="C3845" s="482" t="s">
        <v>709</v>
      </c>
      <c r="D3845" s="483">
        <v>36.729999999999997</v>
      </c>
      <c r="E3845" s="483">
        <v>3.29</v>
      </c>
      <c r="F3845" s="483">
        <v>40.020000000000003</v>
      </c>
    </row>
    <row r="3846" spans="1:6" ht="45" customHeight="1">
      <c r="A3846" s="480">
        <v>89614</v>
      </c>
      <c r="B3846" s="481" t="s">
        <v>2080</v>
      </c>
      <c r="C3846" s="482" t="s">
        <v>709</v>
      </c>
      <c r="D3846" s="483">
        <v>74.239999999999995</v>
      </c>
      <c r="E3846" s="483">
        <v>3.72</v>
      </c>
      <c r="F3846" s="483">
        <v>77.959999999999994</v>
      </c>
    </row>
    <row r="3847" spans="1:6" ht="45" customHeight="1">
      <c r="A3847" s="480">
        <v>89530</v>
      </c>
      <c r="B3847" s="481" t="s">
        <v>2081</v>
      </c>
      <c r="C3847" s="482" t="s">
        <v>709</v>
      </c>
      <c r="D3847" s="483">
        <v>15.45</v>
      </c>
      <c r="E3847" s="483">
        <v>1.26</v>
      </c>
      <c r="F3847" s="483">
        <v>16.71</v>
      </c>
    </row>
    <row r="3848" spans="1:6" ht="45" customHeight="1">
      <c r="A3848" s="480">
        <v>89577</v>
      </c>
      <c r="B3848" s="481" t="s">
        <v>2082</v>
      </c>
      <c r="C3848" s="482" t="s">
        <v>709</v>
      </c>
      <c r="D3848" s="483">
        <v>41.43</v>
      </c>
      <c r="E3848" s="483">
        <v>2.2799999999999998</v>
      </c>
      <c r="F3848" s="483">
        <v>43.71</v>
      </c>
    </row>
    <row r="3849" spans="1:6" ht="45" customHeight="1">
      <c r="A3849" s="480">
        <v>89532</v>
      </c>
      <c r="B3849" s="481" t="s">
        <v>2083</v>
      </c>
      <c r="C3849" s="482" t="s">
        <v>709</v>
      </c>
      <c r="D3849" s="483">
        <v>6.65</v>
      </c>
      <c r="E3849" s="483">
        <v>1.26</v>
      </c>
      <c r="F3849" s="483">
        <v>7.91</v>
      </c>
    </row>
    <row r="3850" spans="1:6" ht="30">
      <c r="A3850" s="480">
        <v>89562</v>
      </c>
      <c r="B3850" s="481" t="s">
        <v>2084</v>
      </c>
      <c r="C3850" s="482" t="s">
        <v>709</v>
      </c>
      <c r="D3850" s="483">
        <v>8.83</v>
      </c>
      <c r="E3850" s="483">
        <v>1.88</v>
      </c>
      <c r="F3850" s="483">
        <v>10.71</v>
      </c>
    </row>
    <row r="3851" spans="1:6" ht="30" customHeight="1">
      <c r="A3851" s="480">
        <v>89605</v>
      </c>
      <c r="B3851" s="481" t="s">
        <v>2085</v>
      </c>
      <c r="C3851" s="482" t="s">
        <v>709</v>
      </c>
      <c r="D3851" s="483">
        <v>20.89</v>
      </c>
      <c r="E3851" s="483">
        <v>2.71</v>
      </c>
      <c r="F3851" s="483">
        <v>23.6</v>
      </c>
    </row>
    <row r="3852" spans="1:6" ht="30" customHeight="1">
      <c r="A3852" s="480">
        <v>89980</v>
      </c>
      <c r="B3852" s="481" t="s">
        <v>13464</v>
      </c>
      <c r="C3852" s="482" t="s">
        <v>709</v>
      </c>
      <c r="D3852" s="483">
        <v>10.78</v>
      </c>
      <c r="E3852" s="483">
        <v>1.26</v>
      </c>
      <c r="F3852" s="483">
        <v>12.04</v>
      </c>
    </row>
    <row r="3853" spans="1:6" ht="30" customHeight="1">
      <c r="A3853" s="475">
        <v>89534</v>
      </c>
      <c r="B3853" s="479" t="s">
        <v>13465</v>
      </c>
      <c r="C3853" s="477" t="s">
        <v>709</v>
      </c>
      <c r="D3853" s="478">
        <v>3.88</v>
      </c>
      <c r="E3853" s="478">
        <v>1.27</v>
      </c>
      <c r="F3853" s="478">
        <v>5.15</v>
      </c>
    </row>
    <row r="3854" spans="1:6" ht="30" customHeight="1">
      <c r="A3854" s="480">
        <v>89551</v>
      </c>
      <c r="B3854" s="481" t="s">
        <v>13466</v>
      </c>
      <c r="C3854" s="482" t="s">
        <v>709</v>
      </c>
      <c r="D3854" s="483">
        <v>9.4</v>
      </c>
      <c r="E3854" s="483">
        <v>1.55</v>
      </c>
      <c r="F3854" s="483">
        <v>10.95</v>
      </c>
    </row>
    <row r="3855" spans="1:6" ht="30" customHeight="1">
      <c r="A3855" s="480">
        <v>89564</v>
      </c>
      <c r="B3855" s="481" t="s">
        <v>13467</v>
      </c>
      <c r="C3855" s="482" t="s">
        <v>709</v>
      </c>
      <c r="D3855" s="483">
        <v>18.73</v>
      </c>
      <c r="E3855" s="483">
        <v>1.87</v>
      </c>
      <c r="F3855" s="483">
        <v>20.6</v>
      </c>
    </row>
    <row r="3856" spans="1:6" ht="30" customHeight="1">
      <c r="A3856" s="480">
        <v>89593</v>
      </c>
      <c r="B3856" s="481" t="s">
        <v>13468</v>
      </c>
      <c r="C3856" s="482" t="s">
        <v>709</v>
      </c>
      <c r="D3856" s="483">
        <v>37.119999999999997</v>
      </c>
      <c r="E3856" s="483">
        <v>2.2799999999999998</v>
      </c>
      <c r="F3856" s="483">
        <v>39.4</v>
      </c>
    </row>
    <row r="3857" spans="1:6" ht="30" customHeight="1">
      <c r="A3857" s="480">
        <v>89536</v>
      </c>
      <c r="B3857" s="481" t="s">
        <v>2086</v>
      </c>
      <c r="C3857" s="482" t="s">
        <v>709</v>
      </c>
      <c r="D3857" s="483">
        <v>13.69</v>
      </c>
      <c r="E3857" s="483">
        <v>1.26</v>
      </c>
      <c r="F3857" s="483">
        <v>14.95</v>
      </c>
    </row>
    <row r="3858" spans="1:6" ht="30" customHeight="1">
      <c r="A3858" s="480">
        <v>89552</v>
      </c>
      <c r="B3858" s="481" t="s">
        <v>2087</v>
      </c>
      <c r="C3858" s="482" t="s">
        <v>709</v>
      </c>
      <c r="D3858" s="483">
        <v>21.88</v>
      </c>
      <c r="E3858" s="483">
        <v>1.55</v>
      </c>
      <c r="F3858" s="483">
        <v>23.43</v>
      </c>
    </row>
    <row r="3859" spans="1:6" ht="30">
      <c r="A3859" s="480">
        <v>89568</v>
      </c>
      <c r="B3859" s="481" t="s">
        <v>2088</v>
      </c>
      <c r="C3859" s="482" t="s">
        <v>709</v>
      </c>
      <c r="D3859" s="483">
        <v>41.15</v>
      </c>
      <c r="E3859" s="483">
        <v>1.87</v>
      </c>
      <c r="F3859" s="483">
        <v>43.02</v>
      </c>
    </row>
    <row r="3860" spans="1:6" ht="30" customHeight="1">
      <c r="A3860" s="480">
        <v>89594</v>
      </c>
      <c r="B3860" s="481" t="s">
        <v>2089</v>
      </c>
      <c r="C3860" s="482" t="s">
        <v>709</v>
      </c>
      <c r="D3860" s="483">
        <v>45.6</v>
      </c>
      <c r="E3860" s="483">
        <v>2.2799999999999998</v>
      </c>
      <c r="F3860" s="483">
        <v>47.88</v>
      </c>
    </row>
    <row r="3861" spans="1:6" ht="30" customHeight="1">
      <c r="A3861" s="480">
        <v>89609</v>
      </c>
      <c r="B3861" s="481" t="s">
        <v>2090</v>
      </c>
      <c r="C3861" s="482" t="s">
        <v>709</v>
      </c>
      <c r="D3861" s="483">
        <v>109.86</v>
      </c>
      <c r="E3861" s="483">
        <v>2.7</v>
      </c>
      <c r="F3861" s="483">
        <v>112.56</v>
      </c>
    </row>
    <row r="3862" spans="1:6" ht="30" customHeight="1">
      <c r="A3862" s="480">
        <v>89612</v>
      </c>
      <c r="B3862" s="481" t="s">
        <v>2091</v>
      </c>
      <c r="C3862" s="482" t="s">
        <v>709</v>
      </c>
      <c r="D3862" s="483">
        <v>219.48</v>
      </c>
      <c r="E3862" s="483">
        <v>3.29</v>
      </c>
      <c r="F3862" s="483">
        <v>222.77</v>
      </c>
    </row>
    <row r="3863" spans="1:6" ht="30" customHeight="1">
      <c r="A3863" s="480">
        <v>89615</v>
      </c>
      <c r="B3863" s="481" t="s">
        <v>2092</v>
      </c>
      <c r="C3863" s="482" t="s">
        <v>709</v>
      </c>
      <c r="D3863" s="483">
        <v>334.16</v>
      </c>
      <c r="E3863" s="483">
        <v>3.72</v>
      </c>
      <c r="F3863" s="483">
        <v>337.88</v>
      </c>
    </row>
    <row r="3864" spans="1:6" ht="30" customHeight="1">
      <c r="A3864" s="480">
        <v>89617</v>
      </c>
      <c r="B3864" s="481" t="s">
        <v>2093</v>
      </c>
      <c r="C3864" s="482" t="s">
        <v>709</v>
      </c>
      <c r="D3864" s="483">
        <v>4.47</v>
      </c>
      <c r="E3864" s="483">
        <v>2.56</v>
      </c>
      <c r="F3864" s="483">
        <v>7.03</v>
      </c>
    </row>
    <row r="3865" spans="1:6" ht="30" customHeight="1">
      <c r="A3865" s="480">
        <v>89620</v>
      </c>
      <c r="B3865" s="481" t="s">
        <v>2094</v>
      </c>
      <c r="C3865" s="482" t="s">
        <v>709</v>
      </c>
      <c r="D3865" s="483">
        <v>9.24</v>
      </c>
      <c r="E3865" s="483">
        <v>3.12</v>
      </c>
      <c r="F3865" s="483">
        <v>12.36</v>
      </c>
    </row>
    <row r="3866" spans="1:6" ht="30" customHeight="1">
      <c r="A3866" s="475">
        <v>89623</v>
      </c>
      <c r="B3866" s="479" t="s">
        <v>2095</v>
      </c>
      <c r="C3866" s="477" t="s">
        <v>709</v>
      </c>
      <c r="D3866" s="478">
        <v>16.760000000000002</v>
      </c>
      <c r="E3866" s="478">
        <v>3.8</v>
      </c>
      <c r="F3866" s="478">
        <v>20.56</v>
      </c>
    </row>
    <row r="3867" spans="1:6" ht="30" customHeight="1">
      <c r="A3867" s="480">
        <v>89625</v>
      </c>
      <c r="B3867" s="481" t="s">
        <v>2096</v>
      </c>
      <c r="C3867" s="482" t="s">
        <v>709</v>
      </c>
      <c r="D3867" s="483">
        <v>20.100000000000001</v>
      </c>
      <c r="E3867" s="483">
        <v>4.59</v>
      </c>
      <c r="F3867" s="483">
        <v>24.69</v>
      </c>
    </row>
    <row r="3868" spans="1:6" ht="30" customHeight="1">
      <c r="A3868" s="480">
        <v>89628</v>
      </c>
      <c r="B3868" s="481" t="s">
        <v>2097</v>
      </c>
      <c r="C3868" s="482" t="s">
        <v>709</v>
      </c>
      <c r="D3868" s="483">
        <v>49.06</v>
      </c>
      <c r="E3868" s="483">
        <v>5.42</v>
      </c>
      <c r="F3868" s="483">
        <v>54.48</v>
      </c>
    </row>
    <row r="3869" spans="1:6" ht="30" customHeight="1">
      <c r="A3869" s="480">
        <v>89629</v>
      </c>
      <c r="B3869" s="481" t="s">
        <v>2098</v>
      </c>
      <c r="C3869" s="482" t="s">
        <v>709</v>
      </c>
      <c r="D3869" s="483">
        <v>94.75</v>
      </c>
      <c r="E3869" s="483">
        <v>6.66</v>
      </c>
      <c r="F3869" s="483">
        <v>101.41</v>
      </c>
    </row>
    <row r="3870" spans="1:6" ht="30" customHeight="1">
      <c r="A3870" s="480">
        <v>89631</v>
      </c>
      <c r="B3870" s="481" t="s">
        <v>2099</v>
      </c>
      <c r="C3870" s="482" t="s">
        <v>709</v>
      </c>
      <c r="D3870" s="483">
        <v>148.79</v>
      </c>
      <c r="E3870" s="483">
        <v>7.5</v>
      </c>
      <c r="F3870" s="483">
        <v>156.29</v>
      </c>
    </row>
    <row r="3871" spans="1:6" ht="30" customHeight="1">
      <c r="A3871" s="480">
        <v>89619</v>
      </c>
      <c r="B3871" s="481" t="s">
        <v>2100</v>
      </c>
      <c r="C3871" s="482" t="s">
        <v>709</v>
      </c>
      <c r="D3871" s="483">
        <v>7.2</v>
      </c>
      <c r="E3871" s="483">
        <v>2.5499999999999998</v>
      </c>
      <c r="F3871" s="483">
        <v>9.75</v>
      </c>
    </row>
    <row r="3872" spans="1:6" ht="30" customHeight="1">
      <c r="A3872" s="480">
        <v>89622</v>
      </c>
      <c r="B3872" s="481" t="s">
        <v>2101</v>
      </c>
      <c r="C3872" s="482" t="s">
        <v>709</v>
      </c>
      <c r="D3872" s="483">
        <v>11.94</v>
      </c>
      <c r="E3872" s="483">
        <v>3.12</v>
      </c>
      <c r="F3872" s="483">
        <v>15.06</v>
      </c>
    </row>
    <row r="3873" spans="1:6" ht="30" customHeight="1">
      <c r="A3873" s="480">
        <v>89624</v>
      </c>
      <c r="B3873" s="481" t="s">
        <v>2102</v>
      </c>
      <c r="C3873" s="482" t="s">
        <v>709</v>
      </c>
      <c r="D3873" s="483">
        <v>18.12</v>
      </c>
      <c r="E3873" s="483">
        <v>3.8</v>
      </c>
      <c r="F3873" s="483">
        <v>21.92</v>
      </c>
    </row>
    <row r="3874" spans="1:6" ht="30" customHeight="1">
      <c r="A3874" s="480">
        <v>89626</v>
      </c>
      <c r="B3874" s="481" t="s">
        <v>2103</v>
      </c>
      <c r="C3874" s="482" t="s">
        <v>709</v>
      </c>
      <c r="D3874" s="483">
        <v>30.57</v>
      </c>
      <c r="E3874" s="483">
        <v>4.59</v>
      </c>
      <c r="F3874" s="483">
        <v>35.159999999999997</v>
      </c>
    </row>
    <row r="3875" spans="1:6" ht="30" customHeight="1">
      <c r="A3875" s="475">
        <v>89627</v>
      </c>
      <c r="B3875" s="479" t="s">
        <v>2104</v>
      </c>
      <c r="C3875" s="477" t="s">
        <v>709</v>
      </c>
      <c r="D3875" s="478">
        <v>18.53</v>
      </c>
      <c r="E3875" s="478">
        <v>4.59</v>
      </c>
      <c r="F3875" s="478">
        <v>23.12</v>
      </c>
    </row>
    <row r="3876" spans="1:6" ht="30" customHeight="1">
      <c r="A3876" s="480">
        <v>89630</v>
      </c>
      <c r="B3876" s="481" t="s">
        <v>2105</v>
      </c>
      <c r="C3876" s="482" t="s">
        <v>709</v>
      </c>
      <c r="D3876" s="483">
        <v>80.489999999999995</v>
      </c>
      <c r="E3876" s="483">
        <v>6.66</v>
      </c>
      <c r="F3876" s="483">
        <v>87.15</v>
      </c>
    </row>
    <row r="3877" spans="1:6" ht="30" customHeight="1">
      <c r="A3877" s="480">
        <v>89632</v>
      </c>
      <c r="B3877" s="481" t="s">
        <v>2106</v>
      </c>
      <c r="C3877" s="482" t="s">
        <v>709</v>
      </c>
      <c r="D3877" s="483">
        <v>119.61</v>
      </c>
      <c r="E3877" s="483">
        <v>7.5</v>
      </c>
      <c r="F3877" s="483">
        <v>127.11</v>
      </c>
    </row>
    <row r="3878" spans="1:6" ht="30" customHeight="1">
      <c r="A3878" s="480">
        <v>89618</v>
      </c>
      <c r="B3878" s="481" t="s">
        <v>13469</v>
      </c>
      <c r="C3878" s="482" t="s">
        <v>709</v>
      </c>
      <c r="D3878" s="483">
        <v>14.67</v>
      </c>
      <c r="E3878" s="483">
        <v>2.54</v>
      </c>
      <c r="F3878" s="483">
        <v>17.21</v>
      </c>
    </row>
    <row r="3879" spans="1:6" ht="30" customHeight="1">
      <c r="A3879" s="480">
        <v>89621</v>
      </c>
      <c r="B3879" s="481" t="s">
        <v>13470</v>
      </c>
      <c r="C3879" s="482" t="s">
        <v>709</v>
      </c>
      <c r="D3879" s="483">
        <v>26.52</v>
      </c>
      <c r="E3879" s="483">
        <v>3.11</v>
      </c>
      <c r="F3879" s="483">
        <v>29.63</v>
      </c>
    </row>
    <row r="3880" spans="1:6" ht="30" customHeight="1">
      <c r="A3880" s="480"/>
      <c r="B3880" s="481" t="s">
        <v>2107</v>
      </c>
      <c r="C3880" s="482"/>
      <c r="D3880" s="483"/>
      <c r="E3880" s="483"/>
      <c r="F3880" s="483"/>
    </row>
    <row r="3881" spans="1:6" ht="30" customHeight="1">
      <c r="A3881" s="480">
        <v>89633</v>
      </c>
      <c r="B3881" s="481" t="s">
        <v>2108</v>
      </c>
      <c r="C3881" s="482" t="s">
        <v>727</v>
      </c>
      <c r="D3881" s="483">
        <v>15.07</v>
      </c>
      <c r="E3881" s="483">
        <v>8.58</v>
      </c>
      <c r="F3881" s="483">
        <v>23.65</v>
      </c>
    </row>
    <row r="3882" spans="1:6" ht="30" customHeight="1">
      <c r="A3882" s="480">
        <v>89634</v>
      </c>
      <c r="B3882" s="481" t="s">
        <v>2109</v>
      </c>
      <c r="C3882" s="482" t="s">
        <v>727</v>
      </c>
      <c r="D3882" s="483">
        <v>25.08</v>
      </c>
      <c r="E3882" s="483">
        <v>10.84</v>
      </c>
      <c r="F3882" s="483">
        <v>35.92</v>
      </c>
    </row>
    <row r="3883" spans="1:6" ht="30" customHeight="1">
      <c r="A3883" s="480">
        <v>89635</v>
      </c>
      <c r="B3883" s="481" t="s">
        <v>2110</v>
      </c>
      <c r="C3883" s="482" t="s">
        <v>727</v>
      </c>
      <c r="D3883" s="483">
        <v>38.520000000000003</v>
      </c>
      <c r="E3883" s="483">
        <v>12.78</v>
      </c>
      <c r="F3883" s="483">
        <v>51.3</v>
      </c>
    </row>
    <row r="3884" spans="1:6" ht="30" customHeight="1">
      <c r="A3884" s="480">
        <v>89716</v>
      </c>
      <c r="B3884" s="481" t="s">
        <v>2111</v>
      </c>
      <c r="C3884" s="482" t="s">
        <v>727</v>
      </c>
      <c r="D3884" s="483">
        <v>22.23</v>
      </c>
      <c r="E3884" s="483">
        <v>3.28</v>
      </c>
      <c r="F3884" s="483">
        <v>25.51</v>
      </c>
    </row>
    <row r="3885" spans="1:6" ht="30" customHeight="1">
      <c r="A3885" s="480">
        <v>89717</v>
      </c>
      <c r="B3885" s="481" t="s">
        <v>2112</v>
      </c>
      <c r="C3885" s="482" t="s">
        <v>727</v>
      </c>
      <c r="D3885" s="483">
        <v>35.14</v>
      </c>
      <c r="E3885" s="483">
        <v>3.89</v>
      </c>
      <c r="F3885" s="483">
        <v>39.03</v>
      </c>
    </row>
    <row r="3886" spans="1:6" ht="30" customHeight="1">
      <c r="A3886" s="480">
        <v>89636</v>
      </c>
      <c r="B3886" s="481" t="s">
        <v>13471</v>
      </c>
      <c r="C3886" s="482" t="s">
        <v>727</v>
      </c>
      <c r="D3886" s="483">
        <v>47.4</v>
      </c>
      <c r="E3886" s="483">
        <v>15.05</v>
      </c>
      <c r="F3886" s="483">
        <v>62.45</v>
      </c>
    </row>
    <row r="3887" spans="1:6" ht="30" customHeight="1">
      <c r="A3887" s="480">
        <v>89718</v>
      </c>
      <c r="B3887" s="481" t="s">
        <v>2113</v>
      </c>
      <c r="C3887" s="482" t="s">
        <v>727</v>
      </c>
      <c r="D3887" s="483">
        <v>43.44</v>
      </c>
      <c r="E3887" s="483">
        <v>4.58</v>
      </c>
      <c r="F3887" s="483">
        <v>48.02</v>
      </c>
    </row>
    <row r="3888" spans="1:6" ht="30" customHeight="1">
      <c r="A3888" s="480">
        <v>89772</v>
      </c>
      <c r="B3888" s="481" t="s">
        <v>13472</v>
      </c>
      <c r="C3888" s="482" t="s">
        <v>727</v>
      </c>
      <c r="D3888" s="483">
        <v>87.46</v>
      </c>
      <c r="E3888" s="483">
        <v>0.97</v>
      </c>
      <c r="F3888" s="483">
        <v>88.43</v>
      </c>
    </row>
    <row r="3889" spans="1:6" ht="30" customHeight="1">
      <c r="A3889" s="480">
        <v>89770</v>
      </c>
      <c r="B3889" s="481" t="s">
        <v>13473</v>
      </c>
      <c r="C3889" s="482" t="s">
        <v>727</v>
      </c>
      <c r="D3889" s="483">
        <v>41.95</v>
      </c>
      <c r="E3889" s="483">
        <v>0.65</v>
      </c>
      <c r="F3889" s="483">
        <v>42.6</v>
      </c>
    </row>
    <row r="3890" spans="1:6" ht="30" customHeight="1">
      <c r="A3890" s="480">
        <v>89771</v>
      </c>
      <c r="B3890" s="481" t="s">
        <v>13474</v>
      </c>
      <c r="C3890" s="482" t="s">
        <v>727</v>
      </c>
      <c r="D3890" s="483">
        <v>57.43</v>
      </c>
      <c r="E3890" s="483">
        <v>0.78</v>
      </c>
      <c r="F3890" s="483">
        <v>58.21</v>
      </c>
    </row>
    <row r="3891" spans="1:6" ht="30" customHeight="1">
      <c r="A3891" s="480">
        <v>89773</v>
      </c>
      <c r="B3891" s="481" t="s">
        <v>13475</v>
      </c>
      <c r="C3891" s="482" t="s">
        <v>727</v>
      </c>
      <c r="D3891" s="483">
        <v>134.27000000000001</v>
      </c>
      <c r="E3891" s="483">
        <v>1.29</v>
      </c>
      <c r="F3891" s="483">
        <v>135.56</v>
      </c>
    </row>
    <row r="3892" spans="1:6" ht="30" customHeight="1">
      <c r="A3892" s="480">
        <v>89775</v>
      </c>
      <c r="B3892" s="481" t="s">
        <v>13476</v>
      </c>
      <c r="C3892" s="482" t="s">
        <v>727</v>
      </c>
      <c r="D3892" s="483">
        <v>212.56</v>
      </c>
      <c r="E3892" s="483">
        <v>1.55</v>
      </c>
      <c r="F3892" s="483">
        <v>214.11</v>
      </c>
    </row>
    <row r="3893" spans="1:6" ht="30" customHeight="1">
      <c r="A3893" s="480">
        <v>94716</v>
      </c>
      <c r="B3893" s="481" t="s">
        <v>13477</v>
      </c>
      <c r="C3893" s="482" t="s">
        <v>727</v>
      </c>
      <c r="D3893" s="483">
        <v>21.8</v>
      </c>
      <c r="E3893" s="483">
        <v>3.96</v>
      </c>
      <c r="F3893" s="483">
        <v>25.76</v>
      </c>
    </row>
    <row r="3894" spans="1:6" ht="30" customHeight="1">
      <c r="A3894" s="480">
        <v>94717</v>
      </c>
      <c r="B3894" s="481" t="s">
        <v>13478</v>
      </c>
      <c r="C3894" s="482" t="s">
        <v>727</v>
      </c>
      <c r="D3894" s="483">
        <v>34.090000000000003</v>
      </c>
      <c r="E3894" s="483">
        <v>3.95</v>
      </c>
      <c r="F3894" s="483">
        <v>38.04</v>
      </c>
    </row>
    <row r="3895" spans="1:6" ht="30" customHeight="1">
      <c r="A3895" s="480">
        <v>94718</v>
      </c>
      <c r="B3895" s="481" t="s">
        <v>13479</v>
      </c>
      <c r="C3895" s="482" t="s">
        <v>727</v>
      </c>
      <c r="D3895" s="483">
        <v>41.8</v>
      </c>
      <c r="E3895" s="483">
        <v>5.23</v>
      </c>
      <c r="F3895" s="483">
        <v>47.03</v>
      </c>
    </row>
    <row r="3896" spans="1:6" ht="30" customHeight="1">
      <c r="A3896" s="480">
        <v>94719</v>
      </c>
      <c r="B3896" s="481" t="s">
        <v>13480</v>
      </c>
      <c r="C3896" s="482" t="s">
        <v>727</v>
      </c>
      <c r="D3896" s="483">
        <v>56.53</v>
      </c>
      <c r="E3896" s="483">
        <v>5.23</v>
      </c>
      <c r="F3896" s="483">
        <v>61.76</v>
      </c>
    </row>
    <row r="3897" spans="1:6" ht="30" customHeight="1">
      <c r="A3897" s="480">
        <v>94720</v>
      </c>
      <c r="B3897" s="481" t="s">
        <v>13481</v>
      </c>
      <c r="C3897" s="482" t="s">
        <v>727</v>
      </c>
      <c r="D3897" s="483">
        <v>84.05</v>
      </c>
      <c r="E3897" s="483">
        <v>9.07</v>
      </c>
      <c r="F3897" s="483">
        <v>93.12</v>
      </c>
    </row>
    <row r="3898" spans="1:6" ht="30" customHeight="1">
      <c r="A3898" s="480">
        <v>94721</v>
      </c>
      <c r="B3898" s="481" t="s">
        <v>13482</v>
      </c>
      <c r="C3898" s="482" t="s">
        <v>727</v>
      </c>
      <c r="D3898" s="483">
        <v>127.25</v>
      </c>
      <c r="E3898" s="483">
        <v>9.07</v>
      </c>
      <c r="F3898" s="483">
        <v>136.32</v>
      </c>
    </row>
    <row r="3899" spans="1:6" ht="30" customHeight="1">
      <c r="A3899" s="480">
        <v>94722</v>
      </c>
      <c r="B3899" s="481" t="s">
        <v>13483</v>
      </c>
      <c r="C3899" s="482" t="s">
        <v>727</v>
      </c>
      <c r="D3899" s="483">
        <v>218.96</v>
      </c>
      <c r="E3899" s="483">
        <v>18.36</v>
      </c>
      <c r="F3899" s="483">
        <v>237.32</v>
      </c>
    </row>
    <row r="3900" spans="1:6" ht="30" customHeight="1">
      <c r="A3900" s="480"/>
      <c r="B3900" s="481" t="s">
        <v>2114</v>
      </c>
      <c r="C3900" s="482"/>
      <c r="D3900" s="483"/>
      <c r="E3900" s="483"/>
      <c r="F3900" s="483"/>
    </row>
    <row r="3901" spans="1:6" ht="30" customHeight="1">
      <c r="A3901" s="480">
        <v>89656</v>
      </c>
      <c r="B3901" s="481" t="s">
        <v>13484</v>
      </c>
      <c r="C3901" s="482" t="s">
        <v>709</v>
      </c>
      <c r="D3901" s="483">
        <v>11.37</v>
      </c>
      <c r="E3901" s="483">
        <v>2.3199999999999998</v>
      </c>
      <c r="F3901" s="483">
        <v>13.69</v>
      </c>
    </row>
    <row r="3902" spans="1:6" ht="30" customHeight="1">
      <c r="A3902" s="480">
        <v>89663</v>
      </c>
      <c r="B3902" s="481" t="s">
        <v>13485</v>
      </c>
      <c r="C3902" s="482" t="s">
        <v>709</v>
      </c>
      <c r="D3902" s="483">
        <v>12.94</v>
      </c>
      <c r="E3902" s="483">
        <v>2.93</v>
      </c>
      <c r="F3902" s="483">
        <v>15.87</v>
      </c>
    </row>
    <row r="3903" spans="1:6" ht="30" customHeight="1">
      <c r="A3903" s="480">
        <v>89747</v>
      </c>
      <c r="B3903" s="481" t="s">
        <v>2115</v>
      </c>
      <c r="C3903" s="482" t="s">
        <v>709</v>
      </c>
      <c r="D3903" s="483">
        <v>12.5</v>
      </c>
      <c r="E3903" s="483">
        <v>1.74</v>
      </c>
      <c r="F3903" s="483">
        <v>14.24</v>
      </c>
    </row>
    <row r="3904" spans="1:6" ht="30" customHeight="1">
      <c r="A3904" s="480">
        <v>89666</v>
      </c>
      <c r="B3904" s="481" t="s">
        <v>13486</v>
      </c>
      <c r="C3904" s="482" t="s">
        <v>709</v>
      </c>
      <c r="D3904" s="483">
        <v>5.54</v>
      </c>
      <c r="E3904" s="483">
        <v>2.94</v>
      </c>
      <c r="F3904" s="483">
        <v>8.48</v>
      </c>
    </row>
    <row r="3905" spans="1:6" ht="30" customHeight="1">
      <c r="A3905" s="480">
        <v>89678</v>
      </c>
      <c r="B3905" s="481" t="s">
        <v>13487</v>
      </c>
      <c r="C3905" s="482" t="s">
        <v>709</v>
      </c>
      <c r="D3905" s="483">
        <v>7.94</v>
      </c>
      <c r="E3905" s="483">
        <v>3.45</v>
      </c>
      <c r="F3905" s="483">
        <v>11.39</v>
      </c>
    </row>
    <row r="3906" spans="1:6" ht="30" customHeight="1">
      <c r="A3906" s="480">
        <v>89689</v>
      </c>
      <c r="B3906" s="481" t="s">
        <v>13488</v>
      </c>
      <c r="C3906" s="482" t="s">
        <v>709</v>
      </c>
      <c r="D3906" s="483">
        <v>37.619999999999997</v>
      </c>
      <c r="E3906" s="483">
        <v>4.04</v>
      </c>
      <c r="F3906" s="483">
        <v>41.66</v>
      </c>
    </row>
    <row r="3907" spans="1:6" ht="30" customHeight="1">
      <c r="A3907" s="480">
        <v>89751</v>
      </c>
      <c r="B3907" s="481" t="s">
        <v>2116</v>
      </c>
      <c r="C3907" s="482" t="s">
        <v>709</v>
      </c>
      <c r="D3907" s="483">
        <v>5.0999999999999996</v>
      </c>
      <c r="E3907" s="483">
        <v>1.75</v>
      </c>
      <c r="F3907" s="483">
        <v>6.85</v>
      </c>
    </row>
    <row r="3908" spans="1:6" ht="30" customHeight="1">
      <c r="A3908" s="480">
        <v>89759</v>
      </c>
      <c r="B3908" s="481" t="s">
        <v>2117</v>
      </c>
      <c r="C3908" s="482" t="s">
        <v>709</v>
      </c>
      <c r="D3908" s="483">
        <v>7.44</v>
      </c>
      <c r="E3908" s="483">
        <v>2.06</v>
      </c>
      <c r="F3908" s="483">
        <v>9.5</v>
      </c>
    </row>
    <row r="3909" spans="1:6" ht="30" customHeight="1">
      <c r="A3909" s="480">
        <v>89764</v>
      </c>
      <c r="B3909" s="481" t="s">
        <v>2118</v>
      </c>
      <c r="C3909" s="482" t="s">
        <v>709</v>
      </c>
      <c r="D3909" s="483">
        <v>37</v>
      </c>
      <c r="E3909" s="483">
        <v>2.41</v>
      </c>
      <c r="F3909" s="483">
        <v>39.409999999999997</v>
      </c>
    </row>
    <row r="3910" spans="1:6" ht="30" customHeight="1">
      <c r="A3910" s="480">
        <v>89820</v>
      </c>
      <c r="B3910" s="481" t="s">
        <v>13489</v>
      </c>
      <c r="C3910" s="482" t="s">
        <v>709</v>
      </c>
      <c r="D3910" s="483">
        <v>36.72</v>
      </c>
      <c r="E3910" s="483">
        <v>1.68</v>
      </c>
      <c r="F3910" s="483">
        <v>38.4</v>
      </c>
    </row>
    <row r="3911" spans="1:6" ht="30" customHeight="1">
      <c r="A3911" s="480">
        <v>89832</v>
      </c>
      <c r="B3911" s="481" t="s">
        <v>2119</v>
      </c>
      <c r="C3911" s="482" t="s">
        <v>709</v>
      </c>
      <c r="D3911" s="483">
        <v>48.3</v>
      </c>
      <c r="E3911" s="483">
        <v>1.97</v>
      </c>
      <c r="F3911" s="483">
        <v>50.27</v>
      </c>
    </row>
    <row r="3912" spans="1:6" ht="30" customHeight="1">
      <c r="A3912" s="480">
        <v>89637</v>
      </c>
      <c r="B3912" s="481" t="s">
        <v>2120</v>
      </c>
      <c r="C3912" s="482" t="s">
        <v>709</v>
      </c>
      <c r="D3912" s="483">
        <v>7.1</v>
      </c>
      <c r="E3912" s="483">
        <v>3.49</v>
      </c>
      <c r="F3912" s="483">
        <v>10.59</v>
      </c>
    </row>
    <row r="3913" spans="1:6" ht="30" customHeight="1">
      <c r="A3913" s="480">
        <v>89641</v>
      </c>
      <c r="B3913" s="481" t="s">
        <v>2121</v>
      </c>
      <c r="C3913" s="482" t="s">
        <v>709</v>
      </c>
      <c r="D3913" s="483">
        <v>10.7</v>
      </c>
      <c r="E3913" s="483">
        <v>4.41</v>
      </c>
      <c r="F3913" s="483">
        <v>15.11</v>
      </c>
    </row>
    <row r="3914" spans="1:6" ht="30" customHeight="1">
      <c r="A3914" s="480">
        <v>89646</v>
      </c>
      <c r="B3914" s="481" t="s">
        <v>2122</v>
      </c>
      <c r="C3914" s="482" t="s">
        <v>709</v>
      </c>
      <c r="D3914" s="483">
        <v>18.649999999999999</v>
      </c>
      <c r="E3914" s="483">
        <v>5.18</v>
      </c>
      <c r="F3914" s="483">
        <v>23.83</v>
      </c>
    </row>
    <row r="3915" spans="1:6" ht="30" customHeight="1">
      <c r="A3915" s="480">
        <v>89649</v>
      </c>
      <c r="B3915" s="481" t="s">
        <v>13490</v>
      </c>
      <c r="C3915" s="482" t="s">
        <v>709</v>
      </c>
      <c r="D3915" s="483">
        <v>29.27</v>
      </c>
      <c r="E3915" s="483">
        <v>6.09</v>
      </c>
      <c r="F3915" s="483">
        <v>35.36</v>
      </c>
    </row>
    <row r="3916" spans="1:6" ht="30" customHeight="1">
      <c r="A3916" s="480">
        <v>89719</v>
      </c>
      <c r="B3916" s="481" t="s">
        <v>2123</v>
      </c>
      <c r="C3916" s="482" t="s">
        <v>709</v>
      </c>
      <c r="D3916" s="483">
        <v>10.02</v>
      </c>
      <c r="E3916" s="483">
        <v>2.62</v>
      </c>
      <c r="F3916" s="483">
        <v>12.64</v>
      </c>
    </row>
    <row r="3917" spans="1:6" ht="30" customHeight="1">
      <c r="A3917" s="480">
        <v>89723</v>
      </c>
      <c r="B3917" s="481" t="s">
        <v>2124</v>
      </c>
      <c r="C3917" s="482" t="s">
        <v>709</v>
      </c>
      <c r="D3917" s="483">
        <v>17.87</v>
      </c>
      <c r="E3917" s="483">
        <v>3.09</v>
      </c>
      <c r="F3917" s="483">
        <v>20.96</v>
      </c>
    </row>
    <row r="3918" spans="1:6" ht="30" customHeight="1">
      <c r="A3918" s="480">
        <v>89729</v>
      </c>
      <c r="B3918" s="481" t="s">
        <v>2125</v>
      </c>
      <c r="C3918" s="482" t="s">
        <v>709</v>
      </c>
      <c r="D3918" s="483">
        <v>28.34</v>
      </c>
      <c r="E3918" s="483">
        <v>3.62</v>
      </c>
      <c r="F3918" s="483">
        <v>31.96</v>
      </c>
    </row>
    <row r="3919" spans="1:6" ht="30" customHeight="1">
      <c r="A3919" s="480">
        <v>89777</v>
      </c>
      <c r="B3919" s="481" t="s">
        <v>13491</v>
      </c>
      <c r="C3919" s="482" t="s">
        <v>709</v>
      </c>
      <c r="D3919" s="483">
        <v>27.9</v>
      </c>
      <c r="E3919" s="483">
        <v>2.5099999999999998</v>
      </c>
      <c r="F3919" s="483">
        <v>30.41</v>
      </c>
    </row>
    <row r="3920" spans="1:6" ht="30" customHeight="1">
      <c r="A3920" s="480">
        <v>89781</v>
      </c>
      <c r="B3920" s="481" t="s">
        <v>13492</v>
      </c>
      <c r="C3920" s="482" t="s">
        <v>709</v>
      </c>
      <c r="D3920" s="483">
        <v>42.32</v>
      </c>
      <c r="E3920" s="483">
        <v>2.95</v>
      </c>
      <c r="F3920" s="483">
        <v>45.27</v>
      </c>
    </row>
    <row r="3921" spans="1:6" ht="30" customHeight="1">
      <c r="A3921" s="480">
        <v>89788</v>
      </c>
      <c r="B3921" s="481" t="s">
        <v>13493</v>
      </c>
      <c r="C3921" s="482" t="s">
        <v>709</v>
      </c>
      <c r="D3921" s="483">
        <v>84.61</v>
      </c>
      <c r="E3921" s="483">
        <v>3.7</v>
      </c>
      <c r="F3921" s="483">
        <v>88.31</v>
      </c>
    </row>
    <row r="3922" spans="1:6" ht="30" customHeight="1">
      <c r="A3922" s="480">
        <v>89790</v>
      </c>
      <c r="B3922" s="481" t="s">
        <v>13494</v>
      </c>
      <c r="C3922" s="482" t="s">
        <v>709</v>
      </c>
      <c r="D3922" s="483">
        <v>213.59</v>
      </c>
      <c r="E3922" s="483">
        <v>4.8600000000000003</v>
      </c>
      <c r="F3922" s="483">
        <v>218.45</v>
      </c>
    </row>
    <row r="3923" spans="1:6" ht="30" customHeight="1">
      <c r="A3923" s="480">
        <v>89792</v>
      </c>
      <c r="B3923" s="481" t="s">
        <v>13495</v>
      </c>
      <c r="C3923" s="482" t="s">
        <v>709</v>
      </c>
      <c r="D3923" s="483">
        <v>251.54</v>
      </c>
      <c r="E3923" s="483">
        <v>5.86</v>
      </c>
      <c r="F3923" s="483">
        <v>257.39999999999998</v>
      </c>
    </row>
    <row r="3924" spans="1:6" ht="30" customHeight="1">
      <c r="A3924" s="480">
        <v>94740</v>
      </c>
      <c r="B3924" s="481" t="s">
        <v>13496</v>
      </c>
      <c r="C3924" s="482" t="s">
        <v>709</v>
      </c>
      <c r="D3924" s="483">
        <v>7.93</v>
      </c>
      <c r="E3924" s="483">
        <v>3.58</v>
      </c>
      <c r="F3924" s="483">
        <v>11.51</v>
      </c>
    </row>
    <row r="3925" spans="1:6" ht="30" customHeight="1">
      <c r="A3925" s="480">
        <v>94742</v>
      </c>
      <c r="B3925" s="481" t="s">
        <v>13497</v>
      </c>
      <c r="C3925" s="482" t="s">
        <v>709</v>
      </c>
      <c r="D3925" s="483">
        <v>14.58</v>
      </c>
      <c r="E3925" s="483">
        <v>3.57</v>
      </c>
      <c r="F3925" s="483">
        <v>18.149999999999999</v>
      </c>
    </row>
    <row r="3926" spans="1:6" ht="30" customHeight="1">
      <c r="A3926" s="480">
        <v>94744</v>
      </c>
      <c r="B3926" s="481" t="s">
        <v>13498</v>
      </c>
      <c r="C3926" s="482" t="s">
        <v>709</v>
      </c>
      <c r="D3926" s="483">
        <v>24.64</v>
      </c>
      <c r="E3926" s="483">
        <v>4.6900000000000004</v>
      </c>
      <c r="F3926" s="483">
        <v>29.33</v>
      </c>
    </row>
    <row r="3927" spans="1:6" ht="30" customHeight="1">
      <c r="A3927" s="480">
        <v>94746</v>
      </c>
      <c r="B3927" s="481" t="s">
        <v>13499</v>
      </c>
      <c r="C3927" s="482" t="s">
        <v>709</v>
      </c>
      <c r="D3927" s="483">
        <v>37.85</v>
      </c>
      <c r="E3927" s="483">
        <v>4.6900000000000004</v>
      </c>
      <c r="F3927" s="483">
        <v>42.54</v>
      </c>
    </row>
    <row r="3928" spans="1:6" ht="15" customHeight="1">
      <c r="A3928" s="480">
        <v>94748</v>
      </c>
      <c r="B3928" s="481" t="s">
        <v>13500</v>
      </c>
      <c r="C3928" s="482" t="s">
        <v>709</v>
      </c>
      <c r="D3928" s="483">
        <v>80.12</v>
      </c>
      <c r="E3928" s="483">
        <v>8.16</v>
      </c>
      <c r="F3928" s="483">
        <v>88.28</v>
      </c>
    </row>
    <row r="3929" spans="1:6" ht="30" customHeight="1">
      <c r="A3929" s="475">
        <v>94750</v>
      </c>
      <c r="B3929" s="479" t="s">
        <v>13501</v>
      </c>
      <c r="C3929" s="477" t="s">
        <v>709</v>
      </c>
      <c r="D3929" s="478">
        <v>205.09</v>
      </c>
      <c r="E3929" s="478">
        <v>8.16</v>
      </c>
      <c r="F3929" s="478">
        <v>213.25</v>
      </c>
    </row>
    <row r="3930" spans="1:6" ht="30" customHeight="1">
      <c r="A3930" s="480">
        <v>94752</v>
      </c>
      <c r="B3930" s="481" t="s">
        <v>13502</v>
      </c>
      <c r="C3930" s="482" t="s">
        <v>709</v>
      </c>
      <c r="D3930" s="483">
        <v>241.28</v>
      </c>
      <c r="E3930" s="483">
        <v>16.55</v>
      </c>
      <c r="F3930" s="483">
        <v>257.83</v>
      </c>
    </row>
    <row r="3931" spans="1:6" ht="30" customHeight="1">
      <c r="A3931" s="480">
        <v>89638</v>
      </c>
      <c r="B3931" s="481" t="s">
        <v>2126</v>
      </c>
      <c r="C3931" s="482" t="s">
        <v>709</v>
      </c>
      <c r="D3931" s="483">
        <v>8.32</v>
      </c>
      <c r="E3931" s="483">
        <v>3.49</v>
      </c>
      <c r="F3931" s="483">
        <v>11.81</v>
      </c>
    </row>
    <row r="3932" spans="1:6" ht="30" customHeight="1">
      <c r="A3932" s="480">
        <v>89642</v>
      </c>
      <c r="B3932" s="481" t="s">
        <v>2127</v>
      </c>
      <c r="C3932" s="482" t="s">
        <v>709</v>
      </c>
      <c r="D3932" s="483">
        <v>13.06</v>
      </c>
      <c r="E3932" s="483">
        <v>4.4000000000000004</v>
      </c>
      <c r="F3932" s="483">
        <v>17.46</v>
      </c>
    </row>
    <row r="3933" spans="1:6" ht="30" customHeight="1">
      <c r="A3933" s="480">
        <v>89647</v>
      </c>
      <c r="B3933" s="481" t="s">
        <v>13503</v>
      </c>
      <c r="C3933" s="482" t="s">
        <v>709</v>
      </c>
      <c r="D3933" s="483">
        <v>18.100000000000001</v>
      </c>
      <c r="E3933" s="483">
        <v>5.18</v>
      </c>
      <c r="F3933" s="483">
        <v>23.28</v>
      </c>
    </row>
    <row r="3934" spans="1:6" ht="30" customHeight="1">
      <c r="A3934" s="480">
        <v>89650</v>
      </c>
      <c r="B3934" s="481" t="s">
        <v>13504</v>
      </c>
      <c r="C3934" s="482" t="s">
        <v>709</v>
      </c>
      <c r="D3934" s="483">
        <v>29.27</v>
      </c>
      <c r="E3934" s="483">
        <v>6.09</v>
      </c>
      <c r="F3934" s="483">
        <v>35.36</v>
      </c>
    </row>
    <row r="3935" spans="1:6" ht="30" customHeight="1">
      <c r="A3935" s="480">
        <v>89720</v>
      </c>
      <c r="B3935" s="481" t="s">
        <v>2128</v>
      </c>
      <c r="C3935" s="482" t="s">
        <v>709</v>
      </c>
      <c r="D3935" s="483">
        <v>12.37</v>
      </c>
      <c r="E3935" s="483">
        <v>2.62</v>
      </c>
      <c r="F3935" s="483">
        <v>14.99</v>
      </c>
    </row>
    <row r="3936" spans="1:6" ht="30" customHeight="1">
      <c r="A3936" s="480">
        <v>89725</v>
      </c>
      <c r="B3936" s="481" t="s">
        <v>2129</v>
      </c>
      <c r="C3936" s="482" t="s">
        <v>709</v>
      </c>
      <c r="D3936" s="483">
        <v>17.32</v>
      </c>
      <c r="E3936" s="483">
        <v>3.09</v>
      </c>
      <c r="F3936" s="483">
        <v>20.41</v>
      </c>
    </row>
    <row r="3937" spans="1:6" ht="30" customHeight="1">
      <c r="A3937" s="480">
        <v>89734</v>
      </c>
      <c r="B3937" s="481" t="s">
        <v>2130</v>
      </c>
      <c r="C3937" s="482" t="s">
        <v>709</v>
      </c>
      <c r="D3937" s="483">
        <v>28.34</v>
      </c>
      <c r="E3937" s="483">
        <v>3.62</v>
      </c>
      <c r="F3937" s="483">
        <v>31.96</v>
      </c>
    </row>
    <row r="3938" spans="1:6" ht="30" customHeight="1">
      <c r="A3938" s="480">
        <v>89780</v>
      </c>
      <c r="B3938" s="481" t="s">
        <v>2131</v>
      </c>
      <c r="C3938" s="482" t="s">
        <v>709</v>
      </c>
      <c r="D3938" s="483">
        <v>27.9</v>
      </c>
      <c r="E3938" s="483">
        <v>2.5099999999999998</v>
      </c>
      <c r="F3938" s="483">
        <v>30.41</v>
      </c>
    </row>
    <row r="3939" spans="1:6" ht="30" customHeight="1">
      <c r="A3939" s="480">
        <v>89787</v>
      </c>
      <c r="B3939" s="481" t="s">
        <v>13505</v>
      </c>
      <c r="C3939" s="482" t="s">
        <v>709</v>
      </c>
      <c r="D3939" s="483">
        <v>42.32</v>
      </c>
      <c r="E3939" s="483">
        <v>2.95</v>
      </c>
      <c r="F3939" s="483">
        <v>45.27</v>
      </c>
    </row>
    <row r="3940" spans="1:6" ht="30">
      <c r="A3940" s="480">
        <v>89789</v>
      </c>
      <c r="B3940" s="481" t="s">
        <v>13506</v>
      </c>
      <c r="C3940" s="482" t="s">
        <v>709</v>
      </c>
      <c r="D3940" s="483">
        <v>86</v>
      </c>
      <c r="E3940" s="483">
        <v>3.7</v>
      </c>
      <c r="F3940" s="483">
        <v>89.7</v>
      </c>
    </row>
    <row r="3941" spans="1:6" ht="45" customHeight="1">
      <c r="A3941" s="480">
        <v>89791</v>
      </c>
      <c r="B3941" s="481" t="s">
        <v>13507</v>
      </c>
      <c r="C3941" s="482" t="s">
        <v>709</v>
      </c>
      <c r="D3941" s="483">
        <v>218.7</v>
      </c>
      <c r="E3941" s="483">
        <v>4.8600000000000003</v>
      </c>
      <c r="F3941" s="483">
        <v>223.56</v>
      </c>
    </row>
    <row r="3942" spans="1:6" ht="45" customHeight="1">
      <c r="A3942" s="480">
        <v>89793</v>
      </c>
      <c r="B3942" s="481" t="s">
        <v>13508</v>
      </c>
      <c r="C3942" s="482" t="s">
        <v>709</v>
      </c>
      <c r="D3942" s="483">
        <v>258.42</v>
      </c>
      <c r="E3942" s="483">
        <v>5.86</v>
      </c>
      <c r="F3942" s="483">
        <v>264.27999999999997</v>
      </c>
    </row>
    <row r="3943" spans="1:6" ht="45" customHeight="1">
      <c r="A3943" s="480">
        <v>89645</v>
      </c>
      <c r="B3943" s="481" t="s">
        <v>2132</v>
      </c>
      <c r="C3943" s="482" t="s">
        <v>709</v>
      </c>
      <c r="D3943" s="483">
        <v>29.18</v>
      </c>
      <c r="E3943" s="483">
        <v>3.47</v>
      </c>
      <c r="F3943" s="483">
        <v>32.65</v>
      </c>
    </row>
    <row r="3944" spans="1:6" ht="45" customHeight="1">
      <c r="A3944" s="480">
        <v>89640</v>
      </c>
      <c r="B3944" s="481" t="s">
        <v>5988</v>
      </c>
      <c r="C3944" s="482" t="s">
        <v>709</v>
      </c>
      <c r="D3944" s="483">
        <v>16.100000000000001</v>
      </c>
      <c r="E3944" s="483">
        <v>3.48</v>
      </c>
      <c r="F3944" s="483">
        <v>19.579999999999998</v>
      </c>
    </row>
    <row r="3945" spans="1:6" ht="45" customHeight="1">
      <c r="A3945" s="480">
        <v>89722</v>
      </c>
      <c r="B3945" s="481" t="s">
        <v>5990</v>
      </c>
      <c r="C3945" s="482" t="s">
        <v>709</v>
      </c>
      <c r="D3945" s="483">
        <v>24.26</v>
      </c>
      <c r="E3945" s="483">
        <v>2.61</v>
      </c>
      <c r="F3945" s="483">
        <v>26.87</v>
      </c>
    </row>
    <row r="3946" spans="1:6" ht="45" customHeight="1">
      <c r="A3946" s="480">
        <v>89644</v>
      </c>
      <c r="B3946" s="481" t="s">
        <v>5989</v>
      </c>
      <c r="C3946" s="482" t="s">
        <v>709</v>
      </c>
      <c r="D3946" s="483">
        <v>24.94</v>
      </c>
      <c r="E3946" s="483">
        <v>4.4000000000000004</v>
      </c>
      <c r="F3946" s="483">
        <v>29.34</v>
      </c>
    </row>
    <row r="3947" spans="1:6" ht="45" customHeight="1">
      <c r="A3947" s="480">
        <v>89639</v>
      </c>
      <c r="B3947" s="481" t="s">
        <v>2133</v>
      </c>
      <c r="C3947" s="482" t="s">
        <v>709</v>
      </c>
      <c r="D3947" s="483">
        <v>8.81</v>
      </c>
      <c r="E3947" s="483">
        <v>3.48</v>
      </c>
      <c r="F3947" s="483">
        <v>12.29</v>
      </c>
    </row>
    <row r="3948" spans="1:6" ht="45" customHeight="1">
      <c r="A3948" s="480">
        <v>89643</v>
      </c>
      <c r="B3948" s="481" t="s">
        <v>2134</v>
      </c>
      <c r="C3948" s="482" t="s">
        <v>709</v>
      </c>
      <c r="D3948" s="483">
        <v>13.84</v>
      </c>
      <c r="E3948" s="483">
        <v>4.4000000000000004</v>
      </c>
      <c r="F3948" s="483">
        <v>18.239999999999998</v>
      </c>
    </row>
    <row r="3949" spans="1:6" ht="30">
      <c r="A3949" s="480">
        <v>89648</v>
      </c>
      <c r="B3949" s="481" t="s">
        <v>13509</v>
      </c>
      <c r="C3949" s="482" t="s">
        <v>709</v>
      </c>
      <c r="D3949" s="483">
        <v>20.62</v>
      </c>
      <c r="E3949" s="483">
        <v>5.18</v>
      </c>
      <c r="F3949" s="483">
        <v>25.8</v>
      </c>
    </row>
    <row r="3950" spans="1:6" ht="45" customHeight="1">
      <c r="A3950" s="480">
        <v>89721</v>
      </c>
      <c r="B3950" s="481" t="s">
        <v>2135</v>
      </c>
      <c r="C3950" s="482" t="s">
        <v>709</v>
      </c>
      <c r="D3950" s="483">
        <v>13.15</v>
      </c>
      <c r="E3950" s="483">
        <v>2.62</v>
      </c>
      <c r="F3950" s="483">
        <v>15.77</v>
      </c>
    </row>
    <row r="3951" spans="1:6" ht="45" customHeight="1">
      <c r="A3951" s="480">
        <v>89727</v>
      </c>
      <c r="B3951" s="481" t="s">
        <v>2136</v>
      </c>
      <c r="C3951" s="482" t="s">
        <v>709</v>
      </c>
      <c r="D3951" s="483">
        <v>19.850000000000001</v>
      </c>
      <c r="E3951" s="483">
        <v>3.08</v>
      </c>
      <c r="F3951" s="483">
        <v>22.93</v>
      </c>
    </row>
    <row r="3952" spans="1:6" ht="45" customHeight="1">
      <c r="A3952" s="480">
        <v>94741</v>
      </c>
      <c r="B3952" s="481" t="s">
        <v>13510</v>
      </c>
      <c r="C3952" s="482" t="s">
        <v>709</v>
      </c>
      <c r="D3952" s="483">
        <v>11.07</v>
      </c>
      <c r="E3952" s="483">
        <v>3.57</v>
      </c>
      <c r="F3952" s="483">
        <v>14.64</v>
      </c>
    </row>
    <row r="3953" spans="1:6" ht="60" customHeight="1">
      <c r="A3953" s="480">
        <v>94743</v>
      </c>
      <c r="B3953" s="481" t="s">
        <v>13511</v>
      </c>
      <c r="C3953" s="482" t="s">
        <v>709</v>
      </c>
      <c r="D3953" s="483">
        <v>16.55</v>
      </c>
      <c r="E3953" s="483">
        <v>3.57</v>
      </c>
      <c r="F3953" s="483">
        <v>20.12</v>
      </c>
    </row>
    <row r="3954" spans="1:6" ht="45" customHeight="1">
      <c r="A3954" s="480">
        <v>89657</v>
      </c>
      <c r="B3954" s="481" t="s">
        <v>13512</v>
      </c>
      <c r="C3954" s="482" t="s">
        <v>709</v>
      </c>
      <c r="D3954" s="483">
        <v>11.65</v>
      </c>
      <c r="E3954" s="483">
        <v>2.3199999999999998</v>
      </c>
      <c r="F3954" s="483">
        <v>13.97</v>
      </c>
    </row>
    <row r="3955" spans="1:6" ht="30" customHeight="1">
      <c r="A3955" s="480">
        <v>89664</v>
      </c>
      <c r="B3955" s="481" t="s">
        <v>13513</v>
      </c>
      <c r="C3955" s="482" t="s">
        <v>709</v>
      </c>
      <c r="D3955" s="483">
        <v>15.73</v>
      </c>
      <c r="E3955" s="483">
        <v>2.93</v>
      </c>
      <c r="F3955" s="483">
        <v>18.66</v>
      </c>
    </row>
    <row r="3956" spans="1:6" ht="30" customHeight="1">
      <c r="A3956" s="480">
        <v>89749</v>
      </c>
      <c r="B3956" s="481" t="s">
        <v>2137</v>
      </c>
      <c r="C3956" s="482" t="s">
        <v>709</v>
      </c>
      <c r="D3956" s="483">
        <v>15.29</v>
      </c>
      <c r="E3956" s="483">
        <v>1.74</v>
      </c>
      <c r="F3956" s="483">
        <v>17.03</v>
      </c>
    </row>
    <row r="3957" spans="1:6" ht="30" customHeight="1">
      <c r="A3957" s="480">
        <v>89653</v>
      </c>
      <c r="B3957" s="481" t="s">
        <v>2138</v>
      </c>
      <c r="C3957" s="482" t="s">
        <v>709</v>
      </c>
      <c r="D3957" s="483">
        <v>18.8</v>
      </c>
      <c r="E3957" s="483">
        <v>2.3199999999999998</v>
      </c>
      <c r="F3957" s="483">
        <v>21.12</v>
      </c>
    </row>
    <row r="3958" spans="1:6" ht="30" customHeight="1">
      <c r="A3958" s="480">
        <v>89660</v>
      </c>
      <c r="B3958" s="481" t="s">
        <v>2139</v>
      </c>
      <c r="C3958" s="482" t="s">
        <v>709</v>
      </c>
      <c r="D3958" s="483">
        <v>6.77</v>
      </c>
      <c r="E3958" s="483">
        <v>2.94</v>
      </c>
      <c r="F3958" s="483">
        <v>9.7100000000000009</v>
      </c>
    </row>
    <row r="3959" spans="1:6" ht="30" customHeight="1">
      <c r="A3959" s="480">
        <v>89651</v>
      </c>
      <c r="B3959" s="481" t="s">
        <v>2140</v>
      </c>
      <c r="C3959" s="482" t="s">
        <v>709</v>
      </c>
      <c r="D3959" s="483">
        <v>5.12</v>
      </c>
      <c r="E3959" s="483">
        <v>2.34</v>
      </c>
      <c r="F3959" s="483">
        <v>7.46</v>
      </c>
    </row>
    <row r="3960" spans="1:6" ht="30" customHeight="1">
      <c r="A3960" s="480">
        <v>89658</v>
      </c>
      <c r="B3960" s="481" t="s">
        <v>13514</v>
      </c>
      <c r="C3960" s="482" t="s">
        <v>709</v>
      </c>
      <c r="D3960" s="483">
        <v>7.49</v>
      </c>
      <c r="E3960" s="483">
        <v>2.93</v>
      </c>
      <c r="F3960" s="483">
        <v>10.42</v>
      </c>
    </row>
    <row r="3961" spans="1:6" ht="30" customHeight="1">
      <c r="A3961" s="480">
        <v>89740</v>
      </c>
      <c r="B3961" s="481" t="s">
        <v>2141</v>
      </c>
      <c r="C3961" s="482" t="s">
        <v>709</v>
      </c>
      <c r="D3961" s="483">
        <v>6.33</v>
      </c>
      <c r="E3961" s="483">
        <v>1.75</v>
      </c>
      <c r="F3961" s="483">
        <v>8.08</v>
      </c>
    </row>
    <row r="3962" spans="1:6" ht="30" customHeight="1">
      <c r="A3962" s="480">
        <v>89826</v>
      </c>
      <c r="B3962" s="481" t="s">
        <v>13515</v>
      </c>
      <c r="C3962" s="482" t="s">
        <v>709</v>
      </c>
      <c r="D3962" s="483">
        <v>202.43</v>
      </c>
      <c r="E3962" s="483">
        <v>1.97</v>
      </c>
      <c r="F3962" s="483">
        <v>204.4</v>
      </c>
    </row>
    <row r="3963" spans="1:6" ht="30" customHeight="1">
      <c r="A3963" s="480">
        <v>89836</v>
      </c>
      <c r="B3963" s="481" t="s">
        <v>13516</v>
      </c>
      <c r="C3963" s="482" t="s">
        <v>709</v>
      </c>
      <c r="D3963" s="483">
        <v>327.58</v>
      </c>
      <c r="E3963" s="483">
        <v>2.4500000000000002</v>
      </c>
      <c r="F3963" s="483">
        <v>330.03</v>
      </c>
    </row>
    <row r="3964" spans="1:6" ht="45" customHeight="1">
      <c r="A3964" s="480">
        <v>89670</v>
      </c>
      <c r="B3964" s="481" t="s">
        <v>13517</v>
      </c>
      <c r="C3964" s="482" t="s">
        <v>709</v>
      </c>
      <c r="D3964" s="483">
        <v>12.13</v>
      </c>
      <c r="E3964" s="483">
        <v>3.45</v>
      </c>
      <c r="F3964" s="483">
        <v>15.58</v>
      </c>
    </row>
    <row r="3965" spans="1:6" ht="45" customHeight="1">
      <c r="A3965" s="480">
        <v>89680</v>
      </c>
      <c r="B3965" s="481" t="s">
        <v>13518</v>
      </c>
      <c r="C3965" s="482" t="s">
        <v>709</v>
      </c>
      <c r="D3965" s="483">
        <v>20.48</v>
      </c>
      <c r="E3965" s="483">
        <v>4.05</v>
      </c>
      <c r="F3965" s="483">
        <v>24.53</v>
      </c>
    </row>
    <row r="3966" spans="1:6" ht="45" customHeight="1">
      <c r="A3966" s="480">
        <v>89736</v>
      </c>
      <c r="B3966" s="481" t="s">
        <v>2142</v>
      </c>
      <c r="C3966" s="482" t="s">
        <v>709</v>
      </c>
      <c r="D3966" s="483">
        <v>7.04</v>
      </c>
      <c r="E3966" s="483">
        <v>1.75</v>
      </c>
      <c r="F3966" s="483">
        <v>8.7899999999999991</v>
      </c>
    </row>
    <row r="3967" spans="1:6" ht="45" customHeight="1">
      <c r="A3967" s="480">
        <v>89755</v>
      </c>
      <c r="B3967" s="481" t="s">
        <v>2143</v>
      </c>
      <c r="C3967" s="482" t="s">
        <v>709</v>
      </c>
      <c r="D3967" s="483">
        <v>11.64</v>
      </c>
      <c r="E3967" s="483">
        <v>2.0499999999999998</v>
      </c>
      <c r="F3967" s="483">
        <v>13.69</v>
      </c>
    </row>
    <row r="3968" spans="1:6" ht="45" customHeight="1">
      <c r="A3968" s="480">
        <v>89760</v>
      </c>
      <c r="B3968" s="481" t="s">
        <v>2144</v>
      </c>
      <c r="C3968" s="482" t="s">
        <v>709</v>
      </c>
      <c r="D3968" s="483">
        <v>19.87</v>
      </c>
      <c r="E3968" s="483">
        <v>2.41</v>
      </c>
      <c r="F3968" s="483">
        <v>22.28</v>
      </c>
    </row>
    <row r="3969" spans="1:6" ht="45" customHeight="1">
      <c r="A3969" s="480">
        <v>89794</v>
      </c>
      <c r="B3969" s="481" t="s">
        <v>13519</v>
      </c>
      <c r="C3969" s="482" t="s">
        <v>709</v>
      </c>
      <c r="D3969" s="483">
        <v>19.59</v>
      </c>
      <c r="E3969" s="483">
        <v>1.68</v>
      </c>
      <c r="F3969" s="483">
        <v>21.27</v>
      </c>
    </row>
    <row r="3970" spans="1:6" ht="45" customHeight="1">
      <c r="A3970" s="480">
        <v>89822</v>
      </c>
      <c r="B3970" s="481" t="s">
        <v>13520</v>
      </c>
      <c r="C3970" s="482" t="s">
        <v>709</v>
      </c>
      <c r="D3970" s="483">
        <v>25.93</v>
      </c>
      <c r="E3970" s="483">
        <v>1.97</v>
      </c>
      <c r="F3970" s="483">
        <v>27.9</v>
      </c>
    </row>
    <row r="3971" spans="1:6" ht="45" customHeight="1">
      <c r="A3971" s="480">
        <v>89835</v>
      </c>
      <c r="B3971" s="481" t="s">
        <v>13521</v>
      </c>
      <c r="C3971" s="482" t="s">
        <v>709</v>
      </c>
      <c r="D3971" s="483">
        <v>47.24</v>
      </c>
      <c r="E3971" s="483">
        <v>2.4500000000000002</v>
      </c>
      <c r="F3971" s="483">
        <v>49.69</v>
      </c>
    </row>
    <row r="3972" spans="1:6" ht="30" customHeight="1">
      <c r="A3972" s="480">
        <v>89838</v>
      </c>
      <c r="B3972" s="481" t="s">
        <v>13522</v>
      </c>
      <c r="C3972" s="482" t="s">
        <v>709</v>
      </c>
      <c r="D3972" s="483">
        <v>176.69</v>
      </c>
      <c r="E3972" s="483">
        <v>3.24</v>
      </c>
      <c r="F3972" s="483">
        <v>179.93</v>
      </c>
    </row>
    <row r="3973" spans="1:6" ht="45" customHeight="1">
      <c r="A3973" s="480">
        <v>89840</v>
      </c>
      <c r="B3973" s="481" t="s">
        <v>13523</v>
      </c>
      <c r="C3973" s="482" t="s">
        <v>709</v>
      </c>
      <c r="D3973" s="483">
        <v>204.64</v>
      </c>
      <c r="E3973" s="483">
        <v>3.92</v>
      </c>
      <c r="F3973" s="483">
        <v>208.56</v>
      </c>
    </row>
    <row r="3974" spans="1:6" ht="45" customHeight="1">
      <c r="A3974" s="480">
        <v>94725</v>
      </c>
      <c r="B3974" s="481" t="s">
        <v>13524</v>
      </c>
      <c r="C3974" s="482" t="s">
        <v>709</v>
      </c>
      <c r="D3974" s="483">
        <v>4.82</v>
      </c>
      <c r="E3974" s="483">
        <v>2.39</v>
      </c>
      <c r="F3974" s="483">
        <v>7.21</v>
      </c>
    </row>
    <row r="3975" spans="1:6" ht="45" customHeight="1">
      <c r="A3975" s="480">
        <v>94727</v>
      </c>
      <c r="B3975" s="481" t="s">
        <v>13525</v>
      </c>
      <c r="C3975" s="482" t="s">
        <v>709</v>
      </c>
      <c r="D3975" s="483">
        <v>8.26</v>
      </c>
      <c r="E3975" s="483">
        <v>2.39</v>
      </c>
      <c r="F3975" s="483">
        <v>10.65</v>
      </c>
    </row>
    <row r="3976" spans="1:6" ht="45" customHeight="1">
      <c r="A3976" s="480">
        <v>94729</v>
      </c>
      <c r="B3976" s="481" t="s">
        <v>13526</v>
      </c>
      <c r="C3976" s="482" t="s">
        <v>709</v>
      </c>
      <c r="D3976" s="483">
        <v>16.07</v>
      </c>
      <c r="E3976" s="483">
        <v>3.14</v>
      </c>
      <c r="F3976" s="483">
        <v>19.21</v>
      </c>
    </row>
    <row r="3977" spans="1:6" ht="45" customHeight="1">
      <c r="A3977" s="480">
        <v>94731</v>
      </c>
      <c r="B3977" s="481" t="s">
        <v>13527</v>
      </c>
      <c r="C3977" s="482" t="s">
        <v>709</v>
      </c>
      <c r="D3977" s="483">
        <v>21.28</v>
      </c>
      <c r="E3977" s="483">
        <v>3.14</v>
      </c>
      <c r="F3977" s="483">
        <v>24.42</v>
      </c>
    </row>
    <row r="3978" spans="1:6" ht="45" customHeight="1">
      <c r="A3978" s="480">
        <v>94733</v>
      </c>
      <c r="B3978" s="481" t="s">
        <v>13528</v>
      </c>
      <c r="C3978" s="482" t="s">
        <v>709</v>
      </c>
      <c r="D3978" s="483">
        <v>42.19</v>
      </c>
      <c r="E3978" s="483">
        <v>5.45</v>
      </c>
      <c r="F3978" s="483">
        <v>47.64</v>
      </c>
    </row>
    <row r="3979" spans="1:6" ht="45" customHeight="1">
      <c r="A3979" s="475">
        <v>94737</v>
      </c>
      <c r="B3979" s="479" t="s">
        <v>13529</v>
      </c>
      <c r="C3979" s="477" t="s">
        <v>709</v>
      </c>
      <c r="D3979" s="478">
        <v>193.05</v>
      </c>
      <c r="E3979" s="478">
        <v>11</v>
      </c>
      <c r="F3979" s="478">
        <v>204.05</v>
      </c>
    </row>
    <row r="3980" spans="1:6" ht="45" customHeight="1">
      <c r="A3980" s="480">
        <v>94863</v>
      </c>
      <c r="B3980" s="481" t="s">
        <v>13530</v>
      </c>
      <c r="C3980" s="482" t="s">
        <v>709</v>
      </c>
      <c r="D3980" s="483">
        <v>169.8</v>
      </c>
      <c r="E3980" s="483">
        <v>5.45</v>
      </c>
      <c r="F3980" s="483">
        <v>175.25</v>
      </c>
    </row>
    <row r="3981" spans="1:6" ht="45" customHeight="1">
      <c r="A3981" s="480">
        <v>89652</v>
      </c>
      <c r="B3981" s="481" t="s">
        <v>13531</v>
      </c>
      <c r="C3981" s="482" t="s">
        <v>709</v>
      </c>
      <c r="D3981" s="483">
        <v>10.52</v>
      </c>
      <c r="E3981" s="483">
        <v>2.3199999999999998</v>
      </c>
      <c r="F3981" s="483">
        <v>12.84</v>
      </c>
    </row>
    <row r="3982" spans="1:6" ht="45" customHeight="1">
      <c r="A3982" s="480">
        <v>89659</v>
      </c>
      <c r="B3982" s="481" t="s">
        <v>13532</v>
      </c>
      <c r="C3982" s="482" t="s">
        <v>709</v>
      </c>
      <c r="D3982" s="483">
        <v>15.73</v>
      </c>
      <c r="E3982" s="483">
        <v>2.93</v>
      </c>
      <c r="F3982" s="483">
        <v>18.66</v>
      </c>
    </row>
    <row r="3983" spans="1:6" ht="45" customHeight="1">
      <c r="A3983" s="480">
        <v>89672</v>
      </c>
      <c r="B3983" s="481" t="s">
        <v>13533</v>
      </c>
      <c r="C3983" s="482" t="s">
        <v>709</v>
      </c>
      <c r="D3983" s="483">
        <v>21.57</v>
      </c>
      <c r="E3983" s="483">
        <v>3.44</v>
      </c>
      <c r="F3983" s="483">
        <v>25.01</v>
      </c>
    </row>
    <row r="3984" spans="1:6" ht="45" customHeight="1">
      <c r="A3984" s="480">
        <v>89682</v>
      </c>
      <c r="B3984" s="481" t="s">
        <v>13534</v>
      </c>
      <c r="C3984" s="482" t="s">
        <v>709</v>
      </c>
      <c r="D3984" s="483">
        <v>34.590000000000003</v>
      </c>
      <c r="E3984" s="483">
        <v>4.04</v>
      </c>
      <c r="F3984" s="483">
        <v>38.630000000000003</v>
      </c>
    </row>
    <row r="3985" spans="1:6" ht="45" customHeight="1">
      <c r="A3985" s="480">
        <v>89738</v>
      </c>
      <c r="B3985" s="481" t="s">
        <v>2145</v>
      </c>
      <c r="C3985" s="482" t="s">
        <v>709</v>
      </c>
      <c r="D3985" s="483">
        <v>15.29</v>
      </c>
      <c r="E3985" s="483">
        <v>1.74</v>
      </c>
      <c r="F3985" s="483">
        <v>17.03</v>
      </c>
    </row>
    <row r="3986" spans="1:6" ht="45" customHeight="1">
      <c r="A3986" s="480">
        <v>89756</v>
      </c>
      <c r="B3986" s="481" t="s">
        <v>2146</v>
      </c>
      <c r="C3986" s="482" t="s">
        <v>709</v>
      </c>
      <c r="D3986" s="483">
        <v>21.07</v>
      </c>
      <c r="E3986" s="483">
        <v>2.0499999999999998</v>
      </c>
      <c r="F3986" s="483">
        <v>23.12</v>
      </c>
    </row>
    <row r="3987" spans="1:6" ht="45" customHeight="1">
      <c r="A3987" s="480">
        <v>89761</v>
      </c>
      <c r="B3987" s="481" t="s">
        <v>2147</v>
      </c>
      <c r="C3987" s="482" t="s">
        <v>709</v>
      </c>
      <c r="D3987" s="483">
        <v>33.97</v>
      </c>
      <c r="E3987" s="483">
        <v>2.41</v>
      </c>
      <c r="F3987" s="483">
        <v>36.380000000000003</v>
      </c>
    </row>
    <row r="3988" spans="1:6" ht="45" customHeight="1">
      <c r="A3988" s="480">
        <v>89815</v>
      </c>
      <c r="B3988" s="481" t="s">
        <v>13535</v>
      </c>
      <c r="C3988" s="482" t="s">
        <v>709</v>
      </c>
      <c r="D3988" s="483">
        <v>33.69</v>
      </c>
      <c r="E3988" s="483">
        <v>1.68</v>
      </c>
      <c r="F3988" s="483">
        <v>35.369999999999997</v>
      </c>
    </row>
    <row r="3989" spans="1:6" ht="45" customHeight="1">
      <c r="A3989" s="480">
        <v>89824</v>
      </c>
      <c r="B3989" s="481" t="s">
        <v>13536</v>
      </c>
      <c r="C3989" s="482" t="s">
        <v>709</v>
      </c>
      <c r="D3989" s="483">
        <v>46.02</v>
      </c>
      <c r="E3989" s="483">
        <v>1.97</v>
      </c>
      <c r="F3989" s="483">
        <v>47.99</v>
      </c>
    </row>
    <row r="3990" spans="1:6" ht="30">
      <c r="A3990" s="480">
        <v>89668</v>
      </c>
      <c r="B3990" s="481" t="s">
        <v>2148</v>
      </c>
      <c r="C3990" s="482" t="s">
        <v>709</v>
      </c>
      <c r="D3990" s="483">
        <v>33.450000000000003</v>
      </c>
      <c r="E3990" s="483">
        <v>2.92</v>
      </c>
      <c r="F3990" s="483">
        <v>36.369999999999997</v>
      </c>
    </row>
    <row r="3991" spans="1:6" ht="45" customHeight="1">
      <c r="A3991" s="480">
        <v>89655</v>
      </c>
      <c r="B3991" s="481" t="s">
        <v>13537</v>
      </c>
      <c r="C3991" s="482" t="s">
        <v>709</v>
      </c>
      <c r="D3991" s="483">
        <v>28.38</v>
      </c>
      <c r="E3991" s="483">
        <v>2.31</v>
      </c>
      <c r="F3991" s="483">
        <v>30.69</v>
      </c>
    </row>
    <row r="3992" spans="1:6" ht="45" customHeight="1">
      <c r="A3992" s="480">
        <v>89662</v>
      </c>
      <c r="B3992" s="481" t="s">
        <v>13538</v>
      </c>
      <c r="C3992" s="482" t="s">
        <v>709</v>
      </c>
      <c r="D3992" s="483">
        <v>35.43</v>
      </c>
      <c r="E3992" s="483">
        <v>2.92</v>
      </c>
      <c r="F3992" s="483">
        <v>38.35</v>
      </c>
    </row>
    <row r="3993" spans="1:6" ht="45" customHeight="1">
      <c r="A3993" s="480">
        <v>89676</v>
      </c>
      <c r="B3993" s="481" t="s">
        <v>13539</v>
      </c>
      <c r="C3993" s="482" t="s">
        <v>709</v>
      </c>
      <c r="D3993" s="483">
        <v>53.21</v>
      </c>
      <c r="E3993" s="483">
        <v>3.44</v>
      </c>
      <c r="F3993" s="483">
        <v>56.65</v>
      </c>
    </row>
    <row r="3994" spans="1:6" ht="45" customHeight="1">
      <c r="A3994" s="480">
        <v>89686</v>
      </c>
      <c r="B3994" s="481" t="s">
        <v>13540</v>
      </c>
      <c r="C3994" s="482" t="s">
        <v>709</v>
      </c>
      <c r="D3994" s="483">
        <v>199.27</v>
      </c>
      <c r="E3994" s="483">
        <v>4.04</v>
      </c>
      <c r="F3994" s="483">
        <v>203.31</v>
      </c>
    </row>
    <row r="3995" spans="1:6" ht="45" customHeight="1">
      <c r="A3995" s="480">
        <v>89745</v>
      </c>
      <c r="B3995" s="481" t="s">
        <v>2149</v>
      </c>
      <c r="C3995" s="482" t="s">
        <v>709</v>
      </c>
      <c r="D3995" s="483">
        <v>34.979999999999997</v>
      </c>
      <c r="E3995" s="483">
        <v>1.74</v>
      </c>
      <c r="F3995" s="483">
        <v>36.72</v>
      </c>
    </row>
    <row r="3996" spans="1:6" ht="45" customHeight="1">
      <c r="A3996" s="480">
        <v>89758</v>
      </c>
      <c r="B3996" s="481" t="s">
        <v>2150</v>
      </c>
      <c r="C3996" s="482" t="s">
        <v>709</v>
      </c>
      <c r="D3996" s="483">
        <v>52.71</v>
      </c>
      <c r="E3996" s="483">
        <v>2.0499999999999998</v>
      </c>
      <c r="F3996" s="483">
        <v>54.76</v>
      </c>
    </row>
    <row r="3997" spans="1:6" ht="45" customHeight="1">
      <c r="A3997" s="480">
        <v>89763</v>
      </c>
      <c r="B3997" s="481" t="s">
        <v>2151</v>
      </c>
      <c r="C3997" s="482" t="s">
        <v>709</v>
      </c>
      <c r="D3997" s="483">
        <v>198.65</v>
      </c>
      <c r="E3997" s="483">
        <v>2.41</v>
      </c>
      <c r="F3997" s="483">
        <v>201.06</v>
      </c>
    </row>
    <row r="3998" spans="1:6" ht="45" customHeight="1">
      <c r="A3998" s="480">
        <v>89818</v>
      </c>
      <c r="B3998" s="481" t="s">
        <v>13541</v>
      </c>
      <c r="C3998" s="482" t="s">
        <v>709</v>
      </c>
      <c r="D3998" s="483">
        <v>198.37</v>
      </c>
      <c r="E3998" s="483">
        <v>1.68</v>
      </c>
      <c r="F3998" s="483">
        <v>200.05</v>
      </c>
    </row>
    <row r="3999" spans="1:6" ht="45" customHeight="1">
      <c r="A3999" s="480">
        <v>89831</v>
      </c>
      <c r="B3999" s="481" t="s">
        <v>13542</v>
      </c>
      <c r="C3999" s="482" t="s">
        <v>709</v>
      </c>
      <c r="D3999" s="483">
        <v>242.31</v>
      </c>
      <c r="E3999" s="483">
        <v>1.97</v>
      </c>
      <c r="F3999" s="483">
        <v>244.28</v>
      </c>
    </row>
    <row r="4000" spans="1:6" ht="45" customHeight="1">
      <c r="A4000" s="480">
        <v>94724</v>
      </c>
      <c r="B4000" s="481" t="s">
        <v>13543</v>
      </c>
      <c r="C4000" s="482" t="s">
        <v>709</v>
      </c>
      <c r="D4000" s="483">
        <v>30.78</v>
      </c>
      <c r="E4000" s="483">
        <v>2.38</v>
      </c>
      <c r="F4000" s="483">
        <v>33.159999999999997</v>
      </c>
    </row>
    <row r="4001" spans="1:6" ht="45" customHeight="1">
      <c r="A4001" s="480">
        <v>94726</v>
      </c>
      <c r="B4001" s="481" t="s">
        <v>13544</v>
      </c>
      <c r="C4001" s="482" t="s">
        <v>709</v>
      </c>
      <c r="D4001" s="483">
        <v>49.34</v>
      </c>
      <c r="E4001" s="483">
        <v>2.38</v>
      </c>
      <c r="F4001" s="483">
        <v>51.72</v>
      </c>
    </row>
    <row r="4002" spans="1:6" ht="45" customHeight="1">
      <c r="A4002" s="480">
        <v>94728</v>
      </c>
      <c r="B4002" s="481" t="s">
        <v>13545</v>
      </c>
      <c r="C4002" s="482" t="s">
        <v>709</v>
      </c>
      <c r="D4002" s="483">
        <v>194.85</v>
      </c>
      <c r="E4002" s="483">
        <v>3.14</v>
      </c>
      <c r="F4002" s="483">
        <v>197.99</v>
      </c>
    </row>
    <row r="4003" spans="1:6" ht="45" customHeight="1">
      <c r="A4003" s="480">
        <v>94730</v>
      </c>
      <c r="B4003" s="481" t="s">
        <v>13546</v>
      </c>
      <c r="C4003" s="482" t="s">
        <v>709</v>
      </c>
      <c r="D4003" s="483">
        <v>237.66</v>
      </c>
      <c r="E4003" s="483">
        <v>3.14</v>
      </c>
      <c r="F4003" s="483">
        <v>240.8</v>
      </c>
    </row>
    <row r="4004" spans="1:6" ht="45" customHeight="1">
      <c r="A4004" s="480">
        <v>89691</v>
      </c>
      <c r="B4004" s="481" t="s">
        <v>2152</v>
      </c>
      <c r="C4004" s="482" t="s">
        <v>709</v>
      </c>
      <c r="D4004" s="483">
        <v>9.08</v>
      </c>
      <c r="E4004" s="483">
        <v>4.6399999999999997</v>
      </c>
      <c r="F4004" s="483">
        <v>13.72</v>
      </c>
    </row>
    <row r="4005" spans="1:6" ht="45" customHeight="1">
      <c r="A4005" s="480">
        <v>89697</v>
      </c>
      <c r="B4005" s="481" t="s">
        <v>2153</v>
      </c>
      <c r="C4005" s="482" t="s">
        <v>709</v>
      </c>
      <c r="D4005" s="483">
        <v>9.68</v>
      </c>
      <c r="E4005" s="483">
        <v>5.84</v>
      </c>
      <c r="F4005" s="483">
        <v>15.52</v>
      </c>
    </row>
    <row r="4006" spans="1:6" ht="45" customHeight="1">
      <c r="A4006" s="480">
        <v>89705</v>
      </c>
      <c r="B4006" s="481" t="s">
        <v>2154</v>
      </c>
      <c r="C4006" s="482" t="s">
        <v>709</v>
      </c>
      <c r="D4006" s="483">
        <v>21.64</v>
      </c>
      <c r="E4006" s="483">
        <v>6.9</v>
      </c>
      <c r="F4006" s="483">
        <v>28.54</v>
      </c>
    </row>
    <row r="4007" spans="1:6" ht="45" customHeight="1">
      <c r="A4007" s="480">
        <v>89706</v>
      </c>
      <c r="B4007" s="481" t="s">
        <v>13547</v>
      </c>
      <c r="C4007" s="482" t="s">
        <v>709</v>
      </c>
      <c r="D4007" s="483">
        <v>54.9</v>
      </c>
      <c r="E4007" s="483">
        <v>8.14</v>
      </c>
      <c r="F4007" s="483">
        <v>63.04</v>
      </c>
    </row>
    <row r="4008" spans="1:6" ht="45" customHeight="1">
      <c r="A4008" s="480">
        <v>89703</v>
      </c>
      <c r="B4008" s="481" t="s">
        <v>2155</v>
      </c>
      <c r="C4008" s="482" t="s">
        <v>709</v>
      </c>
      <c r="D4008" s="483">
        <v>49.67</v>
      </c>
      <c r="E4008" s="483">
        <v>5.83</v>
      </c>
      <c r="F4008" s="483">
        <v>55.5</v>
      </c>
    </row>
    <row r="4009" spans="1:6" ht="45" customHeight="1">
      <c r="A4009" s="480">
        <v>89694</v>
      </c>
      <c r="B4009" s="481" t="s">
        <v>13548</v>
      </c>
      <c r="C4009" s="482" t="s">
        <v>709</v>
      </c>
      <c r="D4009" s="483">
        <v>18.309999999999999</v>
      </c>
      <c r="E4009" s="483">
        <v>4.63</v>
      </c>
      <c r="F4009" s="483">
        <v>22.94</v>
      </c>
    </row>
    <row r="4010" spans="1:6" ht="45" customHeight="1">
      <c r="A4010" s="480">
        <v>89700</v>
      </c>
      <c r="B4010" s="481" t="s">
        <v>13549</v>
      </c>
      <c r="C4010" s="482" t="s">
        <v>709</v>
      </c>
      <c r="D4010" s="483">
        <v>17.579999999999998</v>
      </c>
      <c r="E4010" s="483">
        <v>5.84</v>
      </c>
      <c r="F4010" s="483">
        <v>23.42</v>
      </c>
    </row>
    <row r="4011" spans="1:6" ht="30">
      <c r="A4011" s="480">
        <v>89766</v>
      </c>
      <c r="B4011" s="481" t="s">
        <v>2156</v>
      </c>
      <c r="C4011" s="482" t="s">
        <v>709</v>
      </c>
      <c r="D4011" s="483">
        <v>20.81</v>
      </c>
      <c r="E4011" s="483">
        <v>3.5</v>
      </c>
      <c r="F4011" s="483">
        <v>24.31</v>
      </c>
    </row>
    <row r="4012" spans="1:6" ht="45">
      <c r="A4012" s="480">
        <v>89959</v>
      </c>
      <c r="B4012" s="481" t="s">
        <v>2157</v>
      </c>
      <c r="C4012" s="482" t="s">
        <v>709</v>
      </c>
      <c r="D4012" s="483">
        <v>141.38999999999999</v>
      </c>
      <c r="E4012" s="483">
        <v>95.5</v>
      </c>
      <c r="F4012" s="483">
        <v>236.89</v>
      </c>
    </row>
    <row r="4013" spans="1:6" ht="45" customHeight="1">
      <c r="A4013" s="480">
        <v>89765</v>
      </c>
      <c r="B4013" s="481" t="s">
        <v>2158</v>
      </c>
      <c r="C4013" s="482" t="s">
        <v>709</v>
      </c>
      <c r="D4013" s="483">
        <v>12.9</v>
      </c>
      <c r="E4013" s="483">
        <v>3.51</v>
      </c>
      <c r="F4013" s="483">
        <v>16.41</v>
      </c>
    </row>
    <row r="4014" spans="1:6" ht="45" customHeight="1">
      <c r="A4014" s="480">
        <v>89768</v>
      </c>
      <c r="B4014" s="481" t="s">
        <v>2159</v>
      </c>
      <c r="C4014" s="482" t="s">
        <v>709</v>
      </c>
      <c r="D4014" s="483">
        <v>20.59</v>
      </c>
      <c r="E4014" s="483">
        <v>4.1100000000000003</v>
      </c>
      <c r="F4014" s="483">
        <v>24.7</v>
      </c>
    </row>
    <row r="4015" spans="1:6" ht="45" customHeight="1">
      <c r="A4015" s="480">
        <v>89769</v>
      </c>
      <c r="B4015" s="481" t="s">
        <v>2160</v>
      </c>
      <c r="C4015" s="482" t="s">
        <v>709</v>
      </c>
      <c r="D4015" s="483">
        <v>53.66</v>
      </c>
      <c r="E4015" s="483">
        <v>4.83</v>
      </c>
      <c r="F4015" s="483">
        <v>58.49</v>
      </c>
    </row>
    <row r="4016" spans="1:6" ht="45" customHeight="1">
      <c r="A4016" s="480">
        <v>89842</v>
      </c>
      <c r="B4016" s="481" t="s">
        <v>13550</v>
      </c>
      <c r="C4016" s="482" t="s">
        <v>709</v>
      </c>
      <c r="D4016" s="483">
        <v>53.09</v>
      </c>
      <c r="E4016" s="483">
        <v>3.37</v>
      </c>
      <c r="F4016" s="483">
        <v>56.46</v>
      </c>
    </row>
    <row r="4017" spans="1:6" ht="45" customHeight="1">
      <c r="A4017" s="480">
        <v>89844</v>
      </c>
      <c r="B4017" s="481" t="s">
        <v>13551</v>
      </c>
      <c r="C4017" s="482" t="s">
        <v>709</v>
      </c>
      <c r="D4017" s="483">
        <v>68.010000000000005</v>
      </c>
      <c r="E4017" s="483">
        <v>3.95</v>
      </c>
      <c r="F4017" s="483">
        <v>71.959999999999994</v>
      </c>
    </row>
    <row r="4018" spans="1:6" ht="45" customHeight="1">
      <c r="A4018" s="480">
        <v>89845</v>
      </c>
      <c r="B4018" s="481" t="s">
        <v>13552</v>
      </c>
      <c r="C4018" s="482" t="s">
        <v>709</v>
      </c>
      <c r="D4018" s="483">
        <v>106.66</v>
      </c>
      <c r="E4018" s="483">
        <v>4.9400000000000004</v>
      </c>
      <c r="F4018" s="483">
        <v>111.6</v>
      </c>
    </row>
    <row r="4019" spans="1:6" ht="45" customHeight="1">
      <c r="A4019" s="480">
        <v>89846</v>
      </c>
      <c r="B4019" s="481" t="s">
        <v>13553</v>
      </c>
      <c r="C4019" s="482" t="s">
        <v>709</v>
      </c>
      <c r="D4019" s="483">
        <v>244.69</v>
      </c>
      <c r="E4019" s="483">
        <v>6.5</v>
      </c>
      <c r="F4019" s="483">
        <v>251.19</v>
      </c>
    </row>
    <row r="4020" spans="1:6" ht="45" customHeight="1">
      <c r="A4020" s="480">
        <v>89847</v>
      </c>
      <c r="B4020" s="481" t="s">
        <v>13554</v>
      </c>
      <c r="C4020" s="482" t="s">
        <v>709</v>
      </c>
      <c r="D4020" s="483">
        <v>301.64</v>
      </c>
      <c r="E4020" s="483">
        <v>7.82</v>
      </c>
      <c r="F4020" s="483">
        <v>309.45999999999998</v>
      </c>
    </row>
    <row r="4021" spans="1:6" ht="45" customHeight="1">
      <c r="A4021" s="480">
        <v>94756</v>
      </c>
      <c r="B4021" s="481" t="s">
        <v>13555</v>
      </c>
      <c r="C4021" s="482" t="s">
        <v>709</v>
      </c>
      <c r="D4021" s="483">
        <v>9.7100000000000009</v>
      </c>
      <c r="E4021" s="483">
        <v>4.76</v>
      </c>
      <c r="F4021" s="483">
        <v>14.47</v>
      </c>
    </row>
    <row r="4022" spans="1:6" ht="45" customHeight="1">
      <c r="A4022" s="480">
        <v>94757</v>
      </c>
      <c r="B4022" s="481" t="s">
        <v>13556</v>
      </c>
      <c r="C4022" s="482" t="s">
        <v>709</v>
      </c>
      <c r="D4022" s="483">
        <v>15.64</v>
      </c>
      <c r="E4022" s="483">
        <v>4.76</v>
      </c>
      <c r="F4022" s="483">
        <v>20.399999999999999</v>
      </c>
    </row>
    <row r="4023" spans="1:6" ht="45" customHeight="1">
      <c r="A4023" s="480">
        <v>94758</v>
      </c>
      <c r="B4023" s="481" t="s">
        <v>13557</v>
      </c>
      <c r="C4023" s="482" t="s">
        <v>709</v>
      </c>
      <c r="D4023" s="483">
        <v>47.98</v>
      </c>
      <c r="E4023" s="483">
        <v>6.25</v>
      </c>
      <c r="F4023" s="483">
        <v>54.23</v>
      </c>
    </row>
    <row r="4024" spans="1:6" ht="45" customHeight="1">
      <c r="A4024" s="480">
        <v>94759</v>
      </c>
      <c r="B4024" s="481" t="s">
        <v>13558</v>
      </c>
      <c r="C4024" s="482" t="s">
        <v>709</v>
      </c>
      <c r="D4024" s="483">
        <v>61.16</v>
      </c>
      <c r="E4024" s="483">
        <v>6.25</v>
      </c>
      <c r="F4024" s="483">
        <v>67.41</v>
      </c>
    </row>
    <row r="4025" spans="1:6" ht="45" customHeight="1">
      <c r="A4025" s="480">
        <v>94760</v>
      </c>
      <c r="B4025" s="481" t="s">
        <v>13559</v>
      </c>
      <c r="C4025" s="482" t="s">
        <v>709</v>
      </c>
      <c r="D4025" s="483">
        <v>99.68</v>
      </c>
      <c r="E4025" s="483">
        <v>10.88</v>
      </c>
      <c r="F4025" s="483">
        <v>110.56</v>
      </c>
    </row>
    <row r="4026" spans="1:6" ht="45" customHeight="1">
      <c r="A4026" s="480">
        <v>94761</v>
      </c>
      <c r="B4026" s="481" t="s">
        <v>13560</v>
      </c>
      <c r="C4026" s="482" t="s">
        <v>709</v>
      </c>
      <c r="D4026" s="483">
        <v>231.78</v>
      </c>
      <c r="E4026" s="483">
        <v>10.88</v>
      </c>
      <c r="F4026" s="483">
        <v>242.66</v>
      </c>
    </row>
    <row r="4027" spans="1:6" ht="45" customHeight="1">
      <c r="A4027" s="480">
        <v>94762</v>
      </c>
      <c r="B4027" s="481" t="s">
        <v>13561</v>
      </c>
      <c r="C4027" s="482" t="s">
        <v>709</v>
      </c>
      <c r="D4027" s="483">
        <v>285.68</v>
      </c>
      <c r="E4027" s="483">
        <v>22.04</v>
      </c>
      <c r="F4027" s="483">
        <v>307.72000000000003</v>
      </c>
    </row>
    <row r="4028" spans="1:6" ht="45" customHeight="1">
      <c r="A4028" s="480">
        <v>89974</v>
      </c>
      <c r="B4028" s="481" t="s">
        <v>2161</v>
      </c>
      <c r="C4028" s="482" t="s">
        <v>709</v>
      </c>
      <c r="D4028" s="483">
        <v>267.62</v>
      </c>
      <c r="E4028" s="483">
        <v>51.21</v>
      </c>
      <c r="F4028" s="483">
        <v>318.83</v>
      </c>
    </row>
    <row r="4029" spans="1:6" ht="45" customHeight="1">
      <c r="A4029" s="480">
        <v>89695</v>
      </c>
      <c r="B4029" s="481" t="s">
        <v>13562</v>
      </c>
      <c r="C4029" s="482" t="s">
        <v>709</v>
      </c>
      <c r="D4029" s="483">
        <v>16.579999999999998</v>
      </c>
      <c r="E4029" s="483">
        <v>4.63</v>
      </c>
      <c r="F4029" s="483">
        <v>21.21</v>
      </c>
    </row>
    <row r="4030" spans="1:6" ht="45" customHeight="1">
      <c r="A4030" s="480">
        <v>89702</v>
      </c>
      <c r="B4030" s="481" t="s">
        <v>13563</v>
      </c>
      <c r="C4030" s="482" t="s">
        <v>709</v>
      </c>
      <c r="D4030" s="483">
        <v>17.579999999999998</v>
      </c>
      <c r="E4030" s="483">
        <v>5.84</v>
      </c>
      <c r="F4030" s="483">
        <v>23.42</v>
      </c>
    </row>
    <row r="4031" spans="1:6" ht="45" customHeight="1">
      <c r="A4031" s="480">
        <v>89767</v>
      </c>
      <c r="B4031" s="481" t="s">
        <v>2162</v>
      </c>
      <c r="C4031" s="482" t="s">
        <v>709</v>
      </c>
      <c r="D4031" s="483">
        <v>20.81</v>
      </c>
      <c r="E4031" s="483">
        <v>3.5</v>
      </c>
      <c r="F4031" s="483">
        <v>24.31</v>
      </c>
    </row>
    <row r="4032" spans="1:6" ht="45" customHeight="1">
      <c r="A4032" s="480">
        <v>89654</v>
      </c>
      <c r="B4032" s="481" t="s">
        <v>13564</v>
      </c>
      <c r="C4032" s="482" t="s">
        <v>709</v>
      </c>
      <c r="D4032" s="483">
        <v>18.25</v>
      </c>
      <c r="E4032" s="483">
        <v>2.3199999999999998</v>
      </c>
      <c r="F4032" s="483">
        <v>20.57</v>
      </c>
    </row>
    <row r="4033" spans="1:6" ht="45" customHeight="1">
      <c r="A4033" s="480">
        <v>89661</v>
      </c>
      <c r="B4033" s="481" t="s">
        <v>13565</v>
      </c>
      <c r="C4033" s="482" t="s">
        <v>709</v>
      </c>
      <c r="D4033" s="483">
        <v>22.01</v>
      </c>
      <c r="E4033" s="483">
        <v>2.92</v>
      </c>
      <c r="F4033" s="483">
        <v>24.93</v>
      </c>
    </row>
    <row r="4034" spans="1:6" ht="45" customHeight="1">
      <c r="A4034" s="480">
        <v>89674</v>
      </c>
      <c r="B4034" s="481" t="s">
        <v>13566</v>
      </c>
      <c r="C4034" s="482" t="s">
        <v>709</v>
      </c>
      <c r="D4034" s="483">
        <v>33.6</v>
      </c>
      <c r="E4034" s="483">
        <v>3.44</v>
      </c>
      <c r="F4034" s="483">
        <v>37.04</v>
      </c>
    </row>
    <row r="4035" spans="1:6" ht="45" customHeight="1">
      <c r="A4035" s="480">
        <v>89684</v>
      </c>
      <c r="B4035" s="481" t="s">
        <v>13567</v>
      </c>
      <c r="C4035" s="482" t="s">
        <v>709</v>
      </c>
      <c r="D4035" s="483">
        <v>49.71</v>
      </c>
      <c r="E4035" s="483">
        <v>4.04</v>
      </c>
      <c r="F4035" s="483">
        <v>53.75</v>
      </c>
    </row>
    <row r="4036" spans="1:6" ht="45" customHeight="1">
      <c r="A4036" s="480">
        <v>89741</v>
      </c>
      <c r="B4036" s="481" t="s">
        <v>2163</v>
      </c>
      <c r="C4036" s="482" t="s">
        <v>709</v>
      </c>
      <c r="D4036" s="483">
        <v>21.56</v>
      </c>
      <c r="E4036" s="483">
        <v>1.74</v>
      </c>
      <c r="F4036" s="483">
        <v>23.3</v>
      </c>
    </row>
    <row r="4037" spans="1:6" ht="45" customHeight="1">
      <c r="A4037" s="480">
        <v>89757</v>
      </c>
      <c r="B4037" s="481" t="s">
        <v>2164</v>
      </c>
      <c r="C4037" s="482" t="s">
        <v>709</v>
      </c>
      <c r="D4037" s="483">
        <v>33.1</v>
      </c>
      <c r="E4037" s="483">
        <v>2.0499999999999998</v>
      </c>
      <c r="F4037" s="483">
        <v>35.15</v>
      </c>
    </row>
    <row r="4038" spans="1:6" ht="45" customHeight="1">
      <c r="A4038" s="480">
        <v>89762</v>
      </c>
      <c r="B4038" s="481" t="s">
        <v>2165</v>
      </c>
      <c r="C4038" s="482" t="s">
        <v>709</v>
      </c>
      <c r="D4038" s="483">
        <v>49.09</v>
      </c>
      <c r="E4038" s="483">
        <v>2.41</v>
      </c>
      <c r="F4038" s="483">
        <v>51.5</v>
      </c>
    </row>
    <row r="4039" spans="1:6" ht="45" customHeight="1">
      <c r="A4039" s="480">
        <v>89816</v>
      </c>
      <c r="B4039" s="481" t="s">
        <v>13568</v>
      </c>
      <c r="C4039" s="482" t="s">
        <v>709</v>
      </c>
      <c r="D4039" s="483">
        <v>48.81</v>
      </c>
      <c r="E4039" s="483">
        <v>1.68</v>
      </c>
      <c r="F4039" s="483">
        <v>50.49</v>
      </c>
    </row>
    <row r="4040" spans="1:6" ht="45" customHeight="1">
      <c r="A4040" s="480">
        <v>89828</v>
      </c>
      <c r="B4040" s="481" t="s">
        <v>13569</v>
      </c>
      <c r="C4040" s="482" t="s">
        <v>709</v>
      </c>
      <c r="D4040" s="483">
        <v>70.81</v>
      </c>
      <c r="E4040" s="483">
        <v>1.97</v>
      </c>
      <c r="F4040" s="483">
        <v>72.78</v>
      </c>
    </row>
    <row r="4041" spans="1:6" ht="45" customHeight="1">
      <c r="A4041" s="480">
        <v>89837</v>
      </c>
      <c r="B4041" s="481" t="s">
        <v>13570</v>
      </c>
      <c r="C4041" s="482" t="s">
        <v>709</v>
      </c>
      <c r="D4041" s="483">
        <v>162.28</v>
      </c>
      <c r="E4041" s="483">
        <v>2.4500000000000002</v>
      </c>
      <c r="F4041" s="483">
        <v>164.73</v>
      </c>
    </row>
    <row r="4042" spans="1:6" ht="45" customHeight="1">
      <c r="A4042" s="480">
        <v>89839</v>
      </c>
      <c r="B4042" s="481" t="s">
        <v>13571</v>
      </c>
      <c r="C4042" s="482" t="s">
        <v>709</v>
      </c>
      <c r="D4042" s="483">
        <v>235.54</v>
      </c>
      <c r="E4042" s="483">
        <v>3.24</v>
      </c>
      <c r="F4042" s="483">
        <v>238.78</v>
      </c>
    </row>
    <row r="4043" spans="1:6" ht="45" customHeight="1">
      <c r="A4043" s="480">
        <v>89841</v>
      </c>
      <c r="B4043" s="481" t="s">
        <v>13572</v>
      </c>
      <c r="C4043" s="482" t="s">
        <v>709</v>
      </c>
      <c r="D4043" s="483">
        <v>346.75</v>
      </c>
      <c r="E4043" s="483">
        <v>3.92</v>
      </c>
      <c r="F4043" s="483">
        <v>350.67</v>
      </c>
    </row>
    <row r="4044" spans="1:6" ht="45" customHeight="1">
      <c r="A4044" s="480"/>
      <c r="B4044" s="481" t="s">
        <v>2166</v>
      </c>
      <c r="C4044" s="482"/>
      <c r="D4044" s="483"/>
      <c r="E4044" s="483"/>
      <c r="F4044" s="483"/>
    </row>
    <row r="4045" spans="1:6" ht="45" customHeight="1">
      <c r="A4045" s="480">
        <v>96635</v>
      </c>
      <c r="B4045" s="481" t="s">
        <v>13573</v>
      </c>
      <c r="C4045" s="482" t="s">
        <v>727</v>
      </c>
      <c r="D4045" s="483">
        <v>21.52</v>
      </c>
      <c r="E4045" s="483">
        <v>12.99</v>
      </c>
      <c r="F4045" s="483">
        <v>34.51</v>
      </c>
    </row>
    <row r="4046" spans="1:6" ht="45" customHeight="1">
      <c r="A4046" s="480">
        <v>96636</v>
      </c>
      <c r="B4046" s="481" t="s">
        <v>13574</v>
      </c>
      <c r="C4046" s="482" t="s">
        <v>727</v>
      </c>
      <c r="D4046" s="483">
        <v>21.96</v>
      </c>
      <c r="E4046" s="483">
        <v>14.14</v>
      </c>
      <c r="F4046" s="483">
        <v>36.1</v>
      </c>
    </row>
    <row r="4047" spans="1:6" ht="45" customHeight="1">
      <c r="A4047" s="480">
        <v>96644</v>
      </c>
      <c r="B4047" s="481" t="s">
        <v>13575</v>
      </c>
      <c r="C4047" s="482" t="s">
        <v>727</v>
      </c>
      <c r="D4047" s="483">
        <v>18.86</v>
      </c>
      <c r="E4047" s="483">
        <v>5.9</v>
      </c>
      <c r="F4047" s="483">
        <v>24.76</v>
      </c>
    </row>
    <row r="4048" spans="1:6" ht="45" customHeight="1">
      <c r="A4048" s="480">
        <v>96645</v>
      </c>
      <c r="B4048" s="481" t="s">
        <v>13576</v>
      </c>
      <c r="C4048" s="482" t="s">
        <v>727</v>
      </c>
      <c r="D4048" s="483">
        <v>23.85</v>
      </c>
      <c r="E4048" s="483">
        <v>7.96</v>
      </c>
      <c r="F4048" s="483">
        <v>31.81</v>
      </c>
    </row>
    <row r="4049" spans="1:6" ht="30">
      <c r="A4049" s="480">
        <v>96646</v>
      </c>
      <c r="B4049" s="481" t="s">
        <v>13577</v>
      </c>
      <c r="C4049" s="482" t="s">
        <v>727</v>
      </c>
      <c r="D4049" s="483">
        <v>36.49</v>
      </c>
      <c r="E4049" s="483">
        <v>12.59</v>
      </c>
      <c r="F4049" s="483">
        <v>49.08</v>
      </c>
    </row>
    <row r="4050" spans="1:6" ht="30" customHeight="1">
      <c r="A4050" s="480">
        <v>96647</v>
      </c>
      <c r="B4050" s="481" t="s">
        <v>13578</v>
      </c>
      <c r="C4050" s="482" t="s">
        <v>727</v>
      </c>
      <c r="D4050" s="483">
        <v>18.37</v>
      </c>
      <c r="E4050" s="483">
        <v>4.63</v>
      </c>
      <c r="F4050" s="483">
        <v>23</v>
      </c>
    </row>
    <row r="4051" spans="1:6" ht="30" customHeight="1">
      <c r="A4051" s="480">
        <v>96648</v>
      </c>
      <c r="B4051" s="481" t="s">
        <v>13579</v>
      </c>
      <c r="C4051" s="482" t="s">
        <v>727</v>
      </c>
      <c r="D4051" s="483">
        <v>31.39</v>
      </c>
      <c r="E4051" s="483">
        <v>9.52</v>
      </c>
      <c r="F4051" s="483">
        <v>40.909999999999997</v>
      </c>
    </row>
    <row r="4052" spans="1:6" ht="30" customHeight="1">
      <c r="A4052" s="480">
        <v>96649</v>
      </c>
      <c r="B4052" s="481" t="s">
        <v>13580</v>
      </c>
      <c r="C4052" s="482" t="s">
        <v>727</v>
      </c>
      <c r="D4052" s="483">
        <v>44.19</v>
      </c>
      <c r="E4052" s="483">
        <v>15.12</v>
      </c>
      <c r="F4052" s="483">
        <v>59.31</v>
      </c>
    </row>
    <row r="4053" spans="1:6" ht="45" customHeight="1">
      <c r="A4053" s="480">
        <v>96668</v>
      </c>
      <c r="B4053" s="481" t="s">
        <v>13581</v>
      </c>
      <c r="C4053" s="482" t="s">
        <v>727</v>
      </c>
      <c r="D4053" s="483">
        <v>16.989999999999998</v>
      </c>
      <c r="E4053" s="483">
        <v>0.97</v>
      </c>
      <c r="F4053" s="483">
        <v>17.96</v>
      </c>
    </row>
    <row r="4054" spans="1:6" ht="45" customHeight="1">
      <c r="A4054" s="480">
        <v>96669</v>
      </c>
      <c r="B4054" s="481" t="s">
        <v>13582</v>
      </c>
      <c r="C4054" s="482" t="s">
        <v>727</v>
      </c>
      <c r="D4054" s="483">
        <v>21.28</v>
      </c>
      <c r="E4054" s="483">
        <v>1.1299999999999999</v>
      </c>
      <c r="F4054" s="483">
        <v>22.41</v>
      </c>
    </row>
    <row r="4055" spans="1:6" ht="45" customHeight="1">
      <c r="A4055" s="480">
        <v>96670</v>
      </c>
      <c r="B4055" s="481" t="s">
        <v>13583</v>
      </c>
      <c r="C4055" s="482" t="s">
        <v>727</v>
      </c>
      <c r="D4055" s="483">
        <v>32.36</v>
      </c>
      <c r="E4055" s="483">
        <v>1.68</v>
      </c>
      <c r="F4055" s="483">
        <v>34.04</v>
      </c>
    </row>
    <row r="4056" spans="1:6" ht="45" customHeight="1">
      <c r="A4056" s="480">
        <v>96671</v>
      </c>
      <c r="B4056" s="481" t="s">
        <v>13584</v>
      </c>
      <c r="C4056" s="482" t="s">
        <v>727</v>
      </c>
      <c r="D4056" s="483">
        <v>42.92</v>
      </c>
      <c r="E4056" s="483">
        <v>2.4700000000000002</v>
      </c>
      <c r="F4056" s="483">
        <v>45.39</v>
      </c>
    </row>
    <row r="4057" spans="1:6" ht="45" customHeight="1">
      <c r="A4057" s="480">
        <v>96672</v>
      </c>
      <c r="B4057" s="481" t="s">
        <v>13585</v>
      </c>
      <c r="C4057" s="482" t="s">
        <v>727</v>
      </c>
      <c r="D4057" s="483">
        <v>62.65</v>
      </c>
      <c r="E4057" s="483">
        <v>3.82</v>
      </c>
      <c r="F4057" s="483">
        <v>66.47</v>
      </c>
    </row>
    <row r="4058" spans="1:6" ht="45" customHeight="1">
      <c r="A4058" s="480">
        <v>96673</v>
      </c>
      <c r="B4058" s="481" t="s">
        <v>13586</v>
      </c>
      <c r="C4058" s="482" t="s">
        <v>727</v>
      </c>
      <c r="D4058" s="483">
        <v>104</v>
      </c>
      <c r="E4058" s="483">
        <v>5.33</v>
      </c>
      <c r="F4058" s="483">
        <v>109.33</v>
      </c>
    </row>
    <row r="4059" spans="1:6" ht="45" customHeight="1">
      <c r="A4059" s="480">
        <v>96674</v>
      </c>
      <c r="B4059" s="481" t="s">
        <v>13587</v>
      </c>
      <c r="C4059" s="482" t="s">
        <v>727</v>
      </c>
      <c r="D4059" s="483">
        <v>145.91999999999999</v>
      </c>
      <c r="E4059" s="483">
        <v>7.6</v>
      </c>
      <c r="F4059" s="483">
        <v>153.52000000000001</v>
      </c>
    </row>
    <row r="4060" spans="1:6" ht="45" customHeight="1">
      <c r="A4060" s="480">
        <v>96675</v>
      </c>
      <c r="B4060" s="481" t="s">
        <v>13588</v>
      </c>
      <c r="C4060" s="482" t="s">
        <v>727</v>
      </c>
      <c r="D4060" s="483">
        <v>257.11</v>
      </c>
      <c r="E4060" s="483">
        <v>11.24</v>
      </c>
      <c r="F4060" s="483">
        <v>268.35000000000002</v>
      </c>
    </row>
    <row r="4061" spans="1:6" ht="45" customHeight="1">
      <c r="A4061" s="480">
        <v>96676</v>
      </c>
      <c r="B4061" s="481" t="s">
        <v>13589</v>
      </c>
      <c r="C4061" s="482" t="s">
        <v>727</v>
      </c>
      <c r="D4061" s="483">
        <v>16.98</v>
      </c>
      <c r="E4061" s="483">
        <v>0.94</v>
      </c>
      <c r="F4061" s="483">
        <v>17.920000000000002</v>
      </c>
    </row>
    <row r="4062" spans="1:6" ht="45" customHeight="1">
      <c r="A4062" s="480">
        <v>96677</v>
      </c>
      <c r="B4062" s="481" t="s">
        <v>13590</v>
      </c>
      <c r="C4062" s="482" t="s">
        <v>727</v>
      </c>
      <c r="D4062" s="483">
        <v>28.32</v>
      </c>
      <c r="E4062" s="483">
        <v>1.39</v>
      </c>
      <c r="F4062" s="483">
        <v>29.71</v>
      </c>
    </row>
    <row r="4063" spans="1:6" ht="45" customHeight="1">
      <c r="A4063" s="475">
        <v>96678</v>
      </c>
      <c r="B4063" s="479" t="s">
        <v>13591</v>
      </c>
      <c r="C4063" s="477" t="s">
        <v>727</v>
      </c>
      <c r="D4063" s="478">
        <v>39.22</v>
      </c>
      <c r="E4063" s="478">
        <v>2</v>
      </c>
      <c r="F4063" s="478">
        <v>41.22</v>
      </c>
    </row>
    <row r="4064" spans="1:6" ht="45" customHeight="1">
      <c r="A4064" s="475">
        <v>96679</v>
      </c>
      <c r="B4064" s="479" t="s">
        <v>13592</v>
      </c>
      <c r="C4064" s="477" t="s">
        <v>727</v>
      </c>
      <c r="D4064" s="478">
        <v>57.12</v>
      </c>
      <c r="E4064" s="478">
        <v>2.98</v>
      </c>
      <c r="F4064" s="478">
        <v>60.1</v>
      </c>
    </row>
    <row r="4065" spans="1:6" ht="45" customHeight="1">
      <c r="A4065" s="480">
        <v>96680</v>
      </c>
      <c r="B4065" s="481" t="s">
        <v>13593</v>
      </c>
      <c r="C4065" s="482" t="s">
        <v>727</v>
      </c>
      <c r="D4065" s="483">
        <v>75.95</v>
      </c>
      <c r="E4065" s="483">
        <v>4.58</v>
      </c>
      <c r="F4065" s="483">
        <v>80.53</v>
      </c>
    </row>
    <row r="4066" spans="1:6" ht="45" customHeight="1">
      <c r="A4066" s="480">
        <v>96681</v>
      </c>
      <c r="B4066" s="481" t="s">
        <v>13594</v>
      </c>
      <c r="C4066" s="482" t="s">
        <v>727</v>
      </c>
      <c r="D4066" s="483">
        <v>145.57</v>
      </c>
      <c r="E4066" s="483">
        <v>6.41</v>
      </c>
      <c r="F4066" s="483">
        <v>151.97999999999999</v>
      </c>
    </row>
    <row r="4067" spans="1:6" ht="45" customHeight="1">
      <c r="A4067" s="480">
        <v>96682</v>
      </c>
      <c r="B4067" s="481" t="s">
        <v>13595</v>
      </c>
      <c r="C4067" s="482" t="s">
        <v>727</v>
      </c>
      <c r="D4067" s="483">
        <v>215.33</v>
      </c>
      <c r="E4067" s="483">
        <v>9.1</v>
      </c>
      <c r="F4067" s="483">
        <v>224.43</v>
      </c>
    </row>
    <row r="4068" spans="1:6" ht="45" customHeight="1">
      <c r="A4068" s="480">
        <v>96683</v>
      </c>
      <c r="B4068" s="481" t="s">
        <v>13596</v>
      </c>
      <c r="C4068" s="482" t="s">
        <v>727</v>
      </c>
      <c r="D4068" s="483">
        <v>292.95</v>
      </c>
      <c r="E4068" s="483">
        <v>13.48</v>
      </c>
      <c r="F4068" s="483">
        <v>306.43</v>
      </c>
    </row>
    <row r="4069" spans="1:6" ht="45" customHeight="1">
      <c r="A4069" s="480">
        <v>96718</v>
      </c>
      <c r="B4069" s="481" t="s">
        <v>13597</v>
      </c>
      <c r="C4069" s="482" t="s">
        <v>727</v>
      </c>
      <c r="D4069" s="483">
        <v>11.91</v>
      </c>
      <c r="E4069" s="483">
        <v>0.21</v>
      </c>
      <c r="F4069" s="483">
        <v>12.12</v>
      </c>
    </row>
    <row r="4070" spans="1:6" ht="45" customHeight="1">
      <c r="A4070" s="480">
        <v>96719</v>
      </c>
      <c r="B4070" s="481" t="s">
        <v>13598</v>
      </c>
      <c r="C4070" s="482" t="s">
        <v>727</v>
      </c>
      <c r="D4070" s="483">
        <v>17.62</v>
      </c>
      <c r="E4070" s="483">
        <v>4.18</v>
      </c>
      <c r="F4070" s="483">
        <v>21.8</v>
      </c>
    </row>
    <row r="4071" spans="1:6" ht="45" customHeight="1">
      <c r="A4071" s="480">
        <v>96720</v>
      </c>
      <c r="B4071" s="481" t="s">
        <v>13599</v>
      </c>
      <c r="C4071" s="482" t="s">
        <v>727</v>
      </c>
      <c r="D4071" s="483">
        <v>21.78</v>
      </c>
      <c r="E4071" s="483">
        <v>4.87</v>
      </c>
      <c r="F4071" s="483">
        <v>26.65</v>
      </c>
    </row>
    <row r="4072" spans="1:6" ht="45" customHeight="1">
      <c r="A4072" s="480">
        <v>96721</v>
      </c>
      <c r="B4072" s="481" t="s">
        <v>13600</v>
      </c>
      <c r="C4072" s="482" t="s">
        <v>727</v>
      </c>
      <c r="D4072" s="483">
        <v>32.18</v>
      </c>
      <c r="E4072" s="483">
        <v>4.87</v>
      </c>
      <c r="F4072" s="483">
        <v>37.049999999999997</v>
      </c>
    </row>
    <row r="4073" spans="1:6" ht="45" customHeight="1">
      <c r="A4073" s="480">
        <v>96722</v>
      </c>
      <c r="B4073" s="481" t="s">
        <v>13601</v>
      </c>
      <c r="C4073" s="482" t="s">
        <v>727</v>
      </c>
      <c r="D4073" s="483">
        <v>42.57</v>
      </c>
      <c r="E4073" s="483">
        <v>7.45</v>
      </c>
      <c r="F4073" s="483">
        <v>50.02</v>
      </c>
    </row>
    <row r="4074" spans="1:6" ht="45" customHeight="1">
      <c r="A4074" s="480">
        <v>96723</v>
      </c>
      <c r="B4074" s="481" t="s">
        <v>13602</v>
      </c>
      <c r="C4074" s="482" t="s">
        <v>727</v>
      </c>
      <c r="D4074" s="483">
        <v>60.8</v>
      </c>
      <c r="E4074" s="483">
        <v>7.44</v>
      </c>
      <c r="F4074" s="483">
        <v>68.239999999999995</v>
      </c>
    </row>
    <row r="4075" spans="1:6" ht="45" customHeight="1">
      <c r="A4075" s="480">
        <v>96724</v>
      </c>
      <c r="B4075" s="481" t="s">
        <v>13603</v>
      </c>
      <c r="C4075" s="482" t="s">
        <v>727</v>
      </c>
      <c r="D4075" s="483">
        <v>99.09</v>
      </c>
      <c r="E4075" s="483">
        <v>12.25</v>
      </c>
      <c r="F4075" s="483">
        <v>111.34</v>
      </c>
    </row>
    <row r="4076" spans="1:6" ht="45" customHeight="1">
      <c r="A4076" s="480">
        <v>96725</v>
      </c>
      <c r="B4076" s="481" t="s">
        <v>13604</v>
      </c>
      <c r="C4076" s="482" t="s">
        <v>727</v>
      </c>
      <c r="D4076" s="483">
        <v>137.09</v>
      </c>
      <c r="E4076" s="483">
        <v>12.25</v>
      </c>
      <c r="F4076" s="483">
        <v>149.34</v>
      </c>
    </row>
    <row r="4077" spans="1:6" ht="45" customHeight="1">
      <c r="A4077" s="480">
        <v>96726</v>
      </c>
      <c r="B4077" s="481" t="s">
        <v>13605</v>
      </c>
      <c r="C4077" s="482" t="s">
        <v>727</v>
      </c>
      <c r="D4077" s="483">
        <v>224.77</v>
      </c>
      <c r="E4077" s="483">
        <v>19.27</v>
      </c>
      <c r="F4077" s="483">
        <v>244.04</v>
      </c>
    </row>
    <row r="4078" spans="1:6" ht="45" customHeight="1">
      <c r="A4078" s="480">
        <v>96727</v>
      </c>
      <c r="B4078" s="481" t="s">
        <v>13606</v>
      </c>
      <c r="C4078" s="482" t="s">
        <v>727</v>
      </c>
      <c r="D4078" s="483">
        <v>13.56</v>
      </c>
      <c r="E4078" s="483">
        <v>4.5599999999999996</v>
      </c>
      <c r="F4078" s="483">
        <v>18.12</v>
      </c>
    </row>
    <row r="4079" spans="1:6" ht="45" customHeight="1">
      <c r="A4079" s="480">
        <v>96728</v>
      </c>
      <c r="B4079" s="481" t="s">
        <v>13607</v>
      </c>
      <c r="C4079" s="482" t="s">
        <v>727</v>
      </c>
      <c r="D4079" s="483">
        <v>17.77</v>
      </c>
      <c r="E4079" s="483">
        <v>4.5599999999999996</v>
      </c>
      <c r="F4079" s="483">
        <v>22.33</v>
      </c>
    </row>
    <row r="4080" spans="1:6" ht="45" customHeight="1">
      <c r="A4080" s="480">
        <v>96729</v>
      </c>
      <c r="B4080" s="481" t="s">
        <v>13608</v>
      </c>
      <c r="C4080" s="482" t="s">
        <v>727</v>
      </c>
      <c r="D4080" s="483">
        <v>28.77</v>
      </c>
      <c r="E4080" s="483">
        <v>5.83</v>
      </c>
      <c r="F4080" s="483">
        <v>34.6</v>
      </c>
    </row>
    <row r="4081" spans="1:6" ht="45" customHeight="1">
      <c r="A4081" s="480">
        <v>96730</v>
      </c>
      <c r="B4081" s="481" t="s">
        <v>13609</v>
      </c>
      <c r="C4081" s="482" t="s">
        <v>727</v>
      </c>
      <c r="D4081" s="483">
        <v>38.979999999999997</v>
      </c>
      <c r="E4081" s="483">
        <v>5.83</v>
      </c>
      <c r="F4081" s="483">
        <v>44.81</v>
      </c>
    </row>
    <row r="4082" spans="1:6" ht="45" customHeight="1">
      <c r="A4082" s="480">
        <v>96731</v>
      </c>
      <c r="B4082" s="481" t="s">
        <v>13610</v>
      </c>
      <c r="C4082" s="482" t="s">
        <v>727</v>
      </c>
      <c r="D4082" s="483">
        <v>56.41</v>
      </c>
      <c r="E4082" s="483">
        <v>8.91</v>
      </c>
      <c r="F4082" s="483">
        <v>65.319999999999993</v>
      </c>
    </row>
    <row r="4083" spans="1:6" ht="45" customHeight="1">
      <c r="A4083" s="480">
        <v>96732</v>
      </c>
      <c r="B4083" s="481" t="s">
        <v>13611</v>
      </c>
      <c r="C4083" s="482" t="s">
        <v>727</v>
      </c>
      <c r="D4083" s="483">
        <v>73.680000000000007</v>
      </c>
      <c r="E4083" s="483">
        <v>8.91</v>
      </c>
      <c r="F4083" s="483">
        <v>82.59</v>
      </c>
    </row>
    <row r="4084" spans="1:6" ht="45" customHeight="1">
      <c r="A4084" s="480">
        <v>96733</v>
      </c>
      <c r="B4084" s="481" t="s">
        <v>13612</v>
      </c>
      <c r="C4084" s="482" t="s">
        <v>727</v>
      </c>
      <c r="D4084" s="483">
        <v>138.11000000000001</v>
      </c>
      <c r="E4084" s="483">
        <v>14.72</v>
      </c>
      <c r="F4084" s="483">
        <v>152.83000000000001</v>
      </c>
    </row>
    <row r="4085" spans="1:6" ht="45">
      <c r="A4085" s="480">
        <v>96734</v>
      </c>
      <c r="B4085" s="481" t="s">
        <v>13613</v>
      </c>
      <c r="C4085" s="482" t="s">
        <v>727</v>
      </c>
      <c r="D4085" s="483">
        <v>201.76</v>
      </c>
      <c r="E4085" s="483">
        <v>14.72</v>
      </c>
      <c r="F4085" s="483">
        <v>216.48</v>
      </c>
    </row>
    <row r="4086" spans="1:6" ht="45" customHeight="1">
      <c r="A4086" s="480">
        <v>96735</v>
      </c>
      <c r="B4086" s="481" t="s">
        <v>13614</v>
      </c>
      <c r="C4086" s="482" t="s">
        <v>727</v>
      </c>
      <c r="D4086" s="483">
        <v>256.35000000000002</v>
      </c>
      <c r="E4086" s="483">
        <v>23.09</v>
      </c>
      <c r="F4086" s="483">
        <v>279.44</v>
      </c>
    </row>
    <row r="4087" spans="1:6" ht="45" customHeight="1">
      <c r="A4087" s="480"/>
      <c r="B4087" s="481" t="s">
        <v>2167</v>
      </c>
      <c r="C4087" s="482"/>
      <c r="D4087" s="483"/>
      <c r="E4087" s="483"/>
      <c r="F4087" s="483"/>
    </row>
    <row r="4088" spans="1:6" ht="45" customHeight="1">
      <c r="A4088" s="480">
        <v>96637</v>
      </c>
      <c r="B4088" s="481" t="s">
        <v>13615</v>
      </c>
      <c r="C4088" s="482" t="s">
        <v>709</v>
      </c>
      <c r="D4088" s="483">
        <v>7.13</v>
      </c>
      <c r="E4088" s="483">
        <v>7.57</v>
      </c>
      <c r="F4088" s="483">
        <v>14.7</v>
      </c>
    </row>
    <row r="4089" spans="1:6" ht="45" customHeight="1">
      <c r="A4089" s="480">
        <v>96638</v>
      </c>
      <c r="B4089" s="481" t="s">
        <v>13616</v>
      </c>
      <c r="C4089" s="482" t="s">
        <v>709</v>
      </c>
      <c r="D4089" s="483">
        <v>6.34</v>
      </c>
      <c r="E4089" s="483">
        <v>7.57</v>
      </c>
      <c r="F4089" s="483">
        <v>13.91</v>
      </c>
    </row>
    <row r="4090" spans="1:6" ht="45" customHeight="1">
      <c r="A4090" s="480">
        <v>96639</v>
      </c>
      <c r="B4090" s="481" t="s">
        <v>13617</v>
      </c>
      <c r="C4090" s="482" t="s">
        <v>709</v>
      </c>
      <c r="D4090" s="483">
        <v>5.43</v>
      </c>
      <c r="E4090" s="483">
        <v>5.03</v>
      </c>
      <c r="F4090" s="483">
        <v>10.46</v>
      </c>
    </row>
    <row r="4091" spans="1:6" ht="45" customHeight="1">
      <c r="A4091" s="480">
        <v>96640</v>
      </c>
      <c r="B4091" s="481" t="s">
        <v>2168</v>
      </c>
      <c r="C4091" s="482" t="s">
        <v>709</v>
      </c>
      <c r="D4091" s="483">
        <v>27.48</v>
      </c>
      <c r="E4091" s="483">
        <v>5.01</v>
      </c>
      <c r="F4091" s="483">
        <v>32.49</v>
      </c>
    </row>
    <row r="4092" spans="1:6" ht="45" customHeight="1">
      <c r="A4092" s="480">
        <v>96641</v>
      </c>
      <c r="B4092" s="481" t="s">
        <v>2169</v>
      </c>
      <c r="C4092" s="482" t="s">
        <v>709</v>
      </c>
      <c r="D4092" s="483">
        <v>19.61</v>
      </c>
      <c r="E4092" s="483">
        <v>5.01</v>
      </c>
      <c r="F4092" s="483">
        <v>24.62</v>
      </c>
    </row>
    <row r="4093" spans="1:6" ht="45" customHeight="1">
      <c r="A4093" s="480">
        <v>96642</v>
      </c>
      <c r="B4093" s="481" t="s">
        <v>13618</v>
      </c>
      <c r="C4093" s="482" t="s">
        <v>709</v>
      </c>
      <c r="D4093" s="483">
        <v>9.2899999999999991</v>
      </c>
      <c r="E4093" s="483">
        <v>10.09</v>
      </c>
      <c r="F4093" s="483">
        <v>19.38</v>
      </c>
    </row>
    <row r="4094" spans="1:6" ht="45" customHeight="1">
      <c r="A4094" s="480">
        <v>96643</v>
      </c>
      <c r="B4094" s="481" t="s">
        <v>13619</v>
      </c>
      <c r="C4094" s="482" t="s">
        <v>709</v>
      </c>
      <c r="D4094" s="483">
        <v>55.45</v>
      </c>
      <c r="E4094" s="483">
        <v>10.06</v>
      </c>
      <c r="F4094" s="483">
        <v>65.510000000000005</v>
      </c>
    </row>
    <row r="4095" spans="1:6" ht="45" customHeight="1">
      <c r="A4095" s="480">
        <v>96650</v>
      </c>
      <c r="B4095" s="481" t="s">
        <v>13620</v>
      </c>
      <c r="C4095" s="482" t="s">
        <v>709</v>
      </c>
      <c r="D4095" s="483">
        <v>6.21</v>
      </c>
      <c r="E4095" s="483">
        <v>5.13</v>
      </c>
      <c r="F4095" s="483">
        <v>11.34</v>
      </c>
    </row>
    <row r="4096" spans="1:6" ht="45" customHeight="1">
      <c r="A4096" s="480">
        <v>96651</v>
      </c>
      <c r="B4096" s="481" t="s">
        <v>13621</v>
      </c>
      <c r="C4096" s="482" t="s">
        <v>709</v>
      </c>
      <c r="D4096" s="483">
        <v>5.42</v>
      </c>
      <c r="E4096" s="483">
        <v>5.13</v>
      </c>
      <c r="F4096" s="483">
        <v>10.55</v>
      </c>
    </row>
    <row r="4097" spans="1:6" ht="45" customHeight="1">
      <c r="A4097" s="480">
        <v>96652</v>
      </c>
      <c r="B4097" s="481" t="s">
        <v>13622</v>
      </c>
      <c r="C4097" s="482" t="s">
        <v>709</v>
      </c>
      <c r="D4097" s="483">
        <v>10.52</v>
      </c>
      <c r="E4097" s="483">
        <v>10.52</v>
      </c>
      <c r="F4097" s="483">
        <v>21.04</v>
      </c>
    </row>
    <row r="4098" spans="1:6" ht="45" customHeight="1">
      <c r="A4098" s="480">
        <v>96653</v>
      </c>
      <c r="B4098" s="481" t="s">
        <v>13623</v>
      </c>
      <c r="C4098" s="482" t="s">
        <v>709</v>
      </c>
      <c r="D4098" s="483">
        <v>10.43</v>
      </c>
      <c r="E4098" s="483">
        <v>10.53</v>
      </c>
      <c r="F4098" s="483">
        <v>20.96</v>
      </c>
    </row>
    <row r="4099" spans="1:6" ht="45" customHeight="1">
      <c r="A4099" s="480">
        <v>96654</v>
      </c>
      <c r="B4099" s="481" t="s">
        <v>13624</v>
      </c>
      <c r="C4099" s="482" t="s">
        <v>709</v>
      </c>
      <c r="D4099" s="483">
        <v>18.79</v>
      </c>
      <c r="E4099" s="483">
        <v>16.63</v>
      </c>
      <c r="F4099" s="483">
        <v>35.42</v>
      </c>
    </row>
    <row r="4100" spans="1:6" ht="45" customHeight="1">
      <c r="A4100" s="480">
        <v>96655</v>
      </c>
      <c r="B4100" s="481" t="s">
        <v>13625</v>
      </c>
      <c r="C4100" s="482" t="s">
        <v>709</v>
      </c>
      <c r="D4100" s="483">
        <v>17.93</v>
      </c>
      <c r="E4100" s="483">
        <v>16.63</v>
      </c>
      <c r="F4100" s="483">
        <v>34.56</v>
      </c>
    </row>
    <row r="4101" spans="1:6" ht="45" customHeight="1">
      <c r="A4101" s="480">
        <v>96656</v>
      </c>
      <c r="B4101" s="481" t="s">
        <v>13626</v>
      </c>
      <c r="C4101" s="482" t="s">
        <v>709</v>
      </c>
      <c r="D4101" s="483">
        <v>4.83</v>
      </c>
      <c r="E4101" s="483">
        <v>3.42</v>
      </c>
      <c r="F4101" s="483">
        <v>8.25</v>
      </c>
    </row>
    <row r="4102" spans="1:6" ht="45" customHeight="1">
      <c r="A4102" s="480">
        <v>96657</v>
      </c>
      <c r="B4102" s="481" t="s">
        <v>13627</v>
      </c>
      <c r="C4102" s="482" t="s">
        <v>709</v>
      </c>
      <c r="D4102" s="483">
        <v>26.88</v>
      </c>
      <c r="E4102" s="483">
        <v>3.4</v>
      </c>
      <c r="F4102" s="483">
        <v>30.28</v>
      </c>
    </row>
    <row r="4103" spans="1:6" ht="45" customHeight="1">
      <c r="A4103" s="480">
        <v>96658</v>
      </c>
      <c r="B4103" s="481" t="s">
        <v>2170</v>
      </c>
      <c r="C4103" s="482" t="s">
        <v>709</v>
      </c>
      <c r="D4103" s="483">
        <v>19.010000000000002</v>
      </c>
      <c r="E4103" s="483">
        <v>3.4</v>
      </c>
      <c r="F4103" s="483">
        <v>22.41</v>
      </c>
    </row>
    <row r="4104" spans="1:6" ht="30">
      <c r="A4104" s="480">
        <v>96659</v>
      </c>
      <c r="B4104" s="481" t="s">
        <v>13628</v>
      </c>
      <c r="C4104" s="482" t="s">
        <v>709</v>
      </c>
      <c r="D4104" s="483">
        <v>7.29</v>
      </c>
      <c r="E4104" s="483">
        <v>7.01</v>
      </c>
      <c r="F4104" s="483">
        <v>14.3</v>
      </c>
    </row>
    <row r="4105" spans="1:6" ht="45" customHeight="1">
      <c r="A4105" s="480">
        <v>96660</v>
      </c>
      <c r="B4105" s="481" t="s">
        <v>2171</v>
      </c>
      <c r="C4105" s="482" t="s">
        <v>709</v>
      </c>
      <c r="D4105" s="483">
        <v>44.05</v>
      </c>
      <c r="E4105" s="483">
        <v>6.99</v>
      </c>
      <c r="F4105" s="483">
        <v>51.04</v>
      </c>
    </row>
    <row r="4106" spans="1:6" ht="45" customHeight="1">
      <c r="A4106" s="480">
        <v>96661</v>
      </c>
      <c r="B4106" s="481" t="s">
        <v>2172</v>
      </c>
      <c r="C4106" s="482" t="s">
        <v>709</v>
      </c>
      <c r="D4106" s="483">
        <v>31.94</v>
      </c>
      <c r="E4106" s="483">
        <v>7</v>
      </c>
      <c r="F4106" s="483">
        <v>38.94</v>
      </c>
    </row>
    <row r="4107" spans="1:6" ht="45" customHeight="1">
      <c r="A4107" s="480">
        <v>96662</v>
      </c>
      <c r="B4107" s="481" t="s">
        <v>13629</v>
      </c>
      <c r="C4107" s="482" t="s">
        <v>709</v>
      </c>
      <c r="D4107" s="483">
        <v>7.69</v>
      </c>
      <c r="E4107" s="483">
        <v>7.01</v>
      </c>
      <c r="F4107" s="483">
        <v>14.7</v>
      </c>
    </row>
    <row r="4108" spans="1:6" ht="45" customHeight="1">
      <c r="A4108" s="480">
        <v>96663</v>
      </c>
      <c r="B4108" s="481" t="s">
        <v>13630</v>
      </c>
      <c r="C4108" s="482" t="s">
        <v>709</v>
      </c>
      <c r="D4108" s="483">
        <v>16.010000000000002</v>
      </c>
      <c r="E4108" s="483">
        <v>11.1</v>
      </c>
      <c r="F4108" s="483">
        <v>27.11</v>
      </c>
    </row>
    <row r="4109" spans="1:6" ht="45" customHeight="1">
      <c r="A4109" s="480">
        <v>96664</v>
      </c>
      <c r="B4109" s="481" t="s">
        <v>13631</v>
      </c>
      <c r="C4109" s="482" t="s">
        <v>709</v>
      </c>
      <c r="D4109" s="483">
        <v>18.600000000000001</v>
      </c>
      <c r="E4109" s="483">
        <v>11.1</v>
      </c>
      <c r="F4109" s="483">
        <v>29.7</v>
      </c>
    </row>
    <row r="4110" spans="1:6" ht="45" customHeight="1">
      <c r="A4110" s="480">
        <v>96665</v>
      </c>
      <c r="B4110" s="481" t="s">
        <v>13632</v>
      </c>
      <c r="C4110" s="482" t="s">
        <v>709</v>
      </c>
      <c r="D4110" s="483">
        <v>8.07</v>
      </c>
      <c r="E4110" s="483">
        <v>6.82</v>
      </c>
      <c r="F4110" s="483">
        <v>14.89</v>
      </c>
    </row>
    <row r="4111" spans="1:6" ht="45" customHeight="1">
      <c r="A4111" s="480">
        <v>96666</v>
      </c>
      <c r="B4111" s="481" t="s">
        <v>13633</v>
      </c>
      <c r="C4111" s="482" t="s">
        <v>709</v>
      </c>
      <c r="D4111" s="483">
        <v>14.24</v>
      </c>
      <c r="E4111" s="483">
        <v>13.99</v>
      </c>
      <c r="F4111" s="483">
        <v>28.23</v>
      </c>
    </row>
    <row r="4112" spans="1:6" ht="45" customHeight="1">
      <c r="A4112" s="480">
        <v>96667</v>
      </c>
      <c r="B4112" s="481" t="s">
        <v>13634</v>
      </c>
      <c r="C4112" s="482" t="s">
        <v>709</v>
      </c>
      <c r="D4112" s="483">
        <v>28.6</v>
      </c>
      <c r="E4112" s="483">
        <v>22.2</v>
      </c>
      <c r="F4112" s="483">
        <v>50.8</v>
      </c>
    </row>
    <row r="4113" spans="1:6" ht="45" customHeight="1">
      <c r="A4113" s="480">
        <v>96684</v>
      </c>
      <c r="B4113" s="481" t="s">
        <v>13635</v>
      </c>
      <c r="C4113" s="482" t="s">
        <v>709</v>
      </c>
      <c r="D4113" s="483">
        <v>4.8499999999999996</v>
      </c>
      <c r="E4113" s="483">
        <v>1.46</v>
      </c>
      <c r="F4113" s="483">
        <v>6.31</v>
      </c>
    </row>
    <row r="4114" spans="1:6" ht="45" customHeight="1">
      <c r="A4114" s="480">
        <v>96685</v>
      </c>
      <c r="B4114" s="481" t="s">
        <v>13636</v>
      </c>
      <c r="C4114" s="482" t="s">
        <v>709</v>
      </c>
      <c r="D4114" s="483">
        <v>4.0599999999999996</v>
      </c>
      <c r="E4114" s="483">
        <v>1.46</v>
      </c>
      <c r="F4114" s="483">
        <v>5.52</v>
      </c>
    </row>
    <row r="4115" spans="1:6" ht="45" customHeight="1">
      <c r="A4115" s="480">
        <v>96686</v>
      </c>
      <c r="B4115" s="481" t="s">
        <v>13637</v>
      </c>
      <c r="C4115" s="482" t="s">
        <v>709</v>
      </c>
      <c r="D4115" s="483">
        <v>7.39</v>
      </c>
      <c r="E4115" s="483">
        <v>2.13</v>
      </c>
      <c r="F4115" s="483">
        <v>9.52</v>
      </c>
    </row>
    <row r="4116" spans="1:6" ht="45" customHeight="1">
      <c r="A4116" s="480">
        <v>96687</v>
      </c>
      <c r="B4116" s="481" t="s">
        <v>13638</v>
      </c>
      <c r="C4116" s="482" t="s">
        <v>709</v>
      </c>
      <c r="D4116" s="483">
        <v>7.31</v>
      </c>
      <c r="E4116" s="483">
        <v>2.13</v>
      </c>
      <c r="F4116" s="483">
        <v>9.44</v>
      </c>
    </row>
    <row r="4117" spans="1:6" ht="45" customHeight="1">
      <c r="A4117" s="480">
        <v>96688</v>
      </c>
      <c r="B4117" s="481" t="s">
        <v>13639</v>
      </c>
      <c r="C4117" s="482" t="s">
        <v>709</v>
      </c>
      <c r="D4117" s="483">
        <v>13.67</v>
      </c>
      <c r="E4117" s="483">
        <v>3.12</v>
      </c>
      <c r="F4117" s="483">
        <v>16.79</v>
      </c>
    </row>
    <row r="4118" spans="1:6" ht="45" customHeight="1">
      <c r="A4118" s="480">
        <v>96689</v>
      </c>
      <c r="B4118" s="481" t="s">
        <v>13640</v>
      </c>
      <c r="C4118" s="482" t="s">
        <v>709</v>
      </c>
      <c r="D4118" s="483">
        <v>12.81</v>
      </c>
      <c r="E4118" s="483">
        <v>3.12</v>
      </c>
      <c r="F4118" s="483">
        <v>15.93</v>
      </c>
    </row>
    <row r="4119" spans="1:6" ht="45" customHeight="1">
      <c r="A4119" s="480">
        <v>96690</v>
      </c>
      <c r="B4119" s="481" t="s">
        <v>13641</v>
      </c>
      <c r="C4119" s="482" t="s">
        <v>709</v>
      </c>
      <c r="D4119" s="483">
        <v>27.57</v>
      </c>
      <c r="E4119" s="483">
        <v>4.62</v>
      </c>
      <c r="F4119" s="483">
        <v>32.19</v>
      </c>
    </row>
    <row r="4120" spans="1:6" ht="45" customHeight="1">
      <c r="A4120" s="480">
        <v>96691</v>
      </c>
      <c r="B4120" s="481" t="s">
        <v>13642</v>
      </c>
      <c r="C4120" s="482" t="s">
        <v>709</v>
      </c>
      <c r="D4120" s="483">
        <v>28.75</v>
      </c>
      <c r="E4120" s="483">
        <v>4.62</v>
      </c>
      <c r="F4120" s="483">
        <v>33.369999999999997</v>
      </c>
    </row>
    <row r="4121" spans="1:6" ht="45" customHeight="1">
      <c r="A4121" s="480">
        <v>96692</v>
      </c>
      <c r="B4121" s="481" t="s">
        <v>13643</v>
      </c>
      <c r="C4121" s="482" t="s">
        <v>709</v>
      </c>
      <c r="D4121" s="483">
        <v>41.47</v>
      </c>
      <c r="E4121" s="483">
        <v>7.11</v>
      </c>
      <c r="F4121" s="483">
        <v>48.58</v>
      </c>
    </row>
    <row r="4122" spans="1:6" ht="45" customHeight="1">
      <c r="A4122" s="480">
        <v>96693</v>
      </c>
      <c r="B4122" s="481" t="s">
        <v>13644</v>
      </c>
      <c r="C4122" s="482" t="s">
        <v>709</v>
      </c>
      <c r="D4122" s="483">
        <v>38.57</v>
      </c>
      <c r="E4122" s="483">
        <v>7.11</v>
      </c>
      <c r="F4122" s="483">
        <v>45.68</v>
      </c>
    </row>
    <row r="4123" spans="1:6" ht="45" customHeight="1">
      <c r="A4123" s="475">
        <v>96694</v>
      </c>
      <c r="B4123" s="479" t="s">
        <v>13645</v>
      </c>
      <c r="C4123" s="477" t="s">
        <v>709</v>
      </c>
      <c r="D4123" s="478">
        <v>101.67</v>
      </c>
      <c r="E4123" s="478">
        <v>9.9</v>
      </c>
      <c r="F4123" s="478">
        <v>111.57</v>
      </c>
    </row>
    <row r="4124" spans="1:6" ht="45" customHeight="1">
      <c r="A4124" s="480">
        <v>96695</v>
      </c>
      <c r="B4124" s="481" t="s">
        <v>13646</v>
      </c>
      <c r="C4124" s="482" t="s">
        <v>709</v>
      </c>
      <c r="D4124" s="483">
        <v>98.27</v>
      </c>
      <c r="E4124" s="483">
        <v>9.9</v>
      </c>
      <c r="F4124" s="483">
        <v>108.17</v>
      </c>
    </row>
    <row r="4125" spans="1:6" ht="30">
      <c r="A4125" s="480">
        <v>96696</v>
      </c>
      <c r="B4125" s="481" t="s">
        <v>13647</v>
      </c>
      <c r="C4125" s="482" t="s">
        <v>709</v>
      </c>
      <c r="D4125" s="483">
        <v>154.58000000000001</v>
      </c>
      <c r="E4125" s="483">
        <v>14.09</v>
      </c>
      <c r="F4125" s="483">
        <v>168.67</v>
      </c>
    </row>
    <row r="4126" spans="1:6" ht="45" customHeight="1">
      <c r="A4126" s="480">
        <v>96697</v>
      </c>
      <c r="B4126" s="481" t="s">
        <v>13648</v>
      </c>
      <c r="C4126" s="482" t="s">
        <v>709</v>
      </c>
      <c r="D4126" s="483">
        <v>231.72</v>
      </c>
      <c r="E4126" s="483">
        <v>20.83</v>
      </c>
      <c r="F4126" s="483">
        <v>252.55</v>
      </c>
    </row>
    <row r="4127" spans="1:6" ht="45" customHeight="1">
      <c r="A4127" s="480">
        <v>96698</v>
      </c>
      <c r="B4127" s="481" t="s">
        <v>13649</v>
      </c>
      <c r="C4127" s="482" t="s">
        <v>709</v>
      </c>
      <c r="D4127" s="483">
        <v>3.91</v>
      </c>
      <c r="E4127" s="483">
        <v>0.98</v>
      </c>
      <c r="F4127" s="483">
        <v>4.8899999999999997</v>
      </c>
    </row>
    <row r="4128" spans="1:6" ht="45" customHeight="1">
      <c r="A4128" s="480">
        <v>96699</v>
      </c>
      <c r="B4128" s="481" t="s">
        <v>2173</v>
      </c>
      <c r="C4128" s="482" t="s">
        <v>709</v>
      </c>
      <c r="D4128" s="483">
        <v>25.95</v>
      </c>
      <c r="E4128" s="483">
        <v>0.97</v>
      </c>
      <c r="F4128" s="483">
        <v>26.92</v>
      </c>
    </row>
    <row r="4129" spans="1:6" ht="45" customHeight="1">
      <c r="A4129" s="480">
        <v>96700</v>
      </c>
      <c r="B4129" s="481" t="s">
        <v>2174</v>
      </c>
      <c r="C4129" s="482" t="s">
        <v>709</v>
      </c>
      <c r="D4129" s="483">
        <v>18.079999999999998</v>
      </c>
      <c r="E4129" s="483">
        <v>0.97</v>
      </c>
      <c r="F4129" s="483">
        <v>19.05</v>
      </c>
    </row>
    <row r="4130" spans="1:6" ht="45" customHeight="1">
      <c r="A4130" s="480">
        <v>96701</v>
      </c>
      <c r="B4130" s="481" t="s">
        <v>13650</v>
      </c>
      <c r="C4130" s="482" t="s">
        <v>709</v>
      </c>
      <c r="D4130" s="483">
        <v>5.19</v>
      </c>
      <c r="E4130" s="483">
        <v>1.43</v>
      </c>
      <c r="F4130" s="483">
        <v>6.62</v>
      </c>
    </row>
    <row r="4131" spans="1:6" ht="45" customHeight="1">
      <c r="A4131" s="480">
        <v>96702</v>
      </c>
      <c r="B4131" s="481" t="s">
        <v>13651</v>
      </c>
      <c r="C4131" s="482" t="s">
        <v>709</v>
      </c>
      <c r="D4131" s="483">
        <v>5.59</v>
      </c>
      <c r="E4131" s="483">
        <v>1.43</v>
      </c>
      <c r="F4131" s="483">
        <v>7.02</v>
      </c>
    </row>
    <row r="4132" spans="1:6" ht="45" customHeight="1">
      <c r="A4132" s="480">
        <v>96703</v>
      </c>
      <c r="B4132" s="481" t="s">
        <v>13652</v>
      </c>
      <c r="C4132" s="482" t="s">
        <v>709</v>
      </c>
      <c r="D4132" s="483">
        <v>12.62</v>
      </c>
      <c r="E4132" s="483">
        <v>2.0499999999999998</v>
      </c>
      <c r="F4132" s="483">
        <v>14.67</v>
      </c>
    </row>
    <row r="4133" spans="1:6" ht="45" customHeight="1">
      <c r="A4133" s="480">
        <v>96704</v>
      </c>
      <c r="B4133" s="481" t="s">
        <v>13653</v>
      </c>
      <c r="C4133" s="482" t="s">
        <v>709</v>
      </c>
      <c r="D4133" s="483">
        <v>15.21</v>
      </c>
      <c r="E4133" s="483">
        <v>2.0499999999999998</v>
      </c>
      <c r="F4133" s="483">
        <v>17.260000000000002</v>
      </c>
    </row>
    <row r="4134" spans="1:6" ht="45" customHeight="1">
      <c r="A4134" s="480">
        <v>96705</v>
      </c>
      <c r="B4134" s="481" t="s">
        <v>13654</v>
      </c>
      <c r="C4134" s="482" t="s">
        <v>709</v>
      </c>
      <c r="D4134" s="483">
        <v>19.03</v>
      </c>
      <c r="E4134" s="483">
        <v>3.08</v>
      </c>
      <c r="F4134" s="483">
        <v>22.11</v>
      </c>
    </row>
    <row r="4135" spans="1:6" ht="45" customHeight="1">
      <c r="A4135" s="480">
        <v>96706</v>
      </c>
      <c r="B4135" s="481" t="s">
        <v>13655</v>
      </c>
      <c r="C4135" s="482" t="s">
        <v>709</v>
      </c>
      <c r="D4135" s="483">
        <v>28.38</v>
      </c>
      <c r="E4135" s="483">
        <v>4.75</v>
      </c>
      <c r="F4135" s="483">
        <v>33.130000000000003</v>
      </c>
    </row>
    <row r="4136" spans="1:6" ht="45" customHeight="1">
      <c r="A4136" s="480">
        <v>96707</v>
      </c>
      <c r="B4136" s="481" t="s">
        <v>13656</v>
      </c>
      <c r="C4136" s="482" t="s">
        <v>709</v>
      </c>
      <c r="D4136" s="483">
        <v>64.91</v>
      </c>
      <c r="E4136" s="483">
        <v>6.6</v>
      </c>
      <c r="F4136" s="483">
        <v>71.510000000000005</v>
      </c>
    </row>
    <row r="4137" spans="1:6" ht="45" customHeight="1">
      <c r="A4137" s="480">
        <v>96708</v>
      </c>
      <c r="B4137" s="481" t="s">
        <v>13657</v>
      </c>
      <c r="C4137" s="482" t="s">
        <v>709</v>
      </c>
      <c r="D4137" s="483">
        <v>104.25</v>
      </c>
      <c r="E4137" s="483">
        <v>9.3800000000000008</v>
      </c>
      <c r="F4137" s="483">
        <v>113.63</v>
      </c>
    </row>
    <row r="4138" spans="1:6" ht="45" customHeight="1">
      <c r="A4138" s="480">
        <v>96709</v>
      </c>
      <c r="B4138" s="481" t="s">
        <v>13658</v>
      </c>
      <c r="C4138" s="482" t="s">
        <v>709</v>
      </c>
      <c r="D4138" s="483">
        <v>166.36</v>
      </c>
      <c r="E4138" s="483">
        <v>13.9</v>
      </c>
      <c r="F4138" s="483">
        <v>180.26</v>
      </c>
    </row>
    <row r="4139" spans="1:6" ht="45" customHeight="1">
      <c r="A4139" s="480">
        <v>96710</v>
      </c>
      <c r="B4139" s="481" t="s">
        <v>13659</v>
      </c>
      <c r="C4139" s="482" t="s">
        <v>709</v>
      </c>
      <c r="D4139" s="483">
        <v>6.24</v>
      </c>
      <c r="E4139" s="483">
        <v>1.98</v>
      </c>
      <c r="F4139" s="483">
        <v>8.2200000000000006</v>
      </c>
    </row>
    <row r="4140" spans="1:6" ht="45" customHeight="1">
      <c r="A4140" s="480">
        <v>96711</v>
      </c>
      <c r="B4140" s="481" t="s">
        <v>13660</v>
      </c>
      <c r="C4140" s="482" t="s">
        <v>709</v>
      </c>
      <c r="D4140" s="483">
        <v>10.050000000000001</v>
      </c>
      <c r="E4140" s="483">
        <v>2.87</v>
      </c>
      <c r="F4140" s="483">
        <v>12.92</v>
      </c>
    </row>
    <row r="4141" spans="1:6" ht="45" customHeight="1">
      <c r="A4141" s="480">
        <v>96712</v>
      </c>
      <c r="B4141" s="481" t="s">
        <v>13661</v>
      </c>
      <c r="C4141" s="482" t="s">
        <v>709</v>
      </c>
      <c r="D4141" s="483">
        <v>21.78</v>
      </c>
      <c r="E4141" s="483">
        <v>4.1399999999999997</v>
      </c>
      <c r="F4141" s="483">
        <v>25.92</v>
      </c>
    </row>
    <row r="4142" spans="1:6" ht="45" customHeight="1">
      <c r="A4142" s="480">
        <v>96713</v>
      </c>
      <c r="B4142" s="481" t="s">
        <v>13662</v>
      </c>
      <c r="C4142" s="482" t="s">
        <v>709</v>
      </c>
      <c r="D4142" s="483">
        <v>29.41</v>
      </c>
      <c r="E4142" s="483">
        <v>6.2</v>
      </c>
      <c r="F4142" s="483">
        <v>35.61</v>
      </c>
    </row>
    <row r="4143" spans="1:6" ht="45" customHeight="1">
      <c r="A4143" s="480">
        <v>96714</v>
      </c>
      <c r="B4143" s="481" t="s">
        <v>13663</v>
      </c>
      <c r="C4143" s="482" t="s">
        <v>709</v>
      </c>
      <c r="D4143" s="483">
        <v>51.36</v>
      </c>
      <c r="E4143" s="483">
        <v>9.49</v>
      </c>
      <c r="F4143" s="483">
        <v>60.85</v>
      </c>
    </row>
    <row r="4144" spans="1:6" ht="45" customHeight="1">
      <c r="A4144" s="480">
        <v>96715</v>
      </c>
      <c r="B4144" s="481" t="s">
        <v>13664</v>
      </c>
      <c r="C4144" s="482" t="s">
        <v>709</v>
      </c>
      <c r="D4144" s="483">
        <v>104.79</v>
      </c>
      <c r="E4144" s="483">
        <v>13.22</v>
      </c>
      <c r="F4144" s="483">
        <v>118.01</v>
      </c>
    </row>
    <row r="4145" spans="1:6" ht="45" customHeight="1">
      <c r="A4145" s="480">
        <v>96716</v>
      </c>
      <c r="B4145" s="481" t="s">
        <v>13665</v>
      </c>
      <c r="C4145" s="482" t="s">
        <v>709</v>
      </c>
      <c r="D4145" s="483">
        <v>159.30000000000001</v>
      </c>
      <c r="E4145" s="483">
        <v>18.79</v>
      </c>
      <c r="F4145" s="483">
        <v>178.09</v>
      </c>
    </row>
    <row r="4146" spans="1:6" ht="45" customHeight="1">
      <c r="A4146" s="480">
        <v>96717</v>
      </c>
      <c r="B4146" s="481" t="s">
        <v>13666</v>
      </c>
      <c r="C4146" s="482" t="s">
        <v>709</v>
      </c>
      <c r="D4146" s="483">
        <v>254.04</v>
      </c>
      <c r="E4146" s="483">
        <v>27.81</v>
      </c>
      <c r="F4146" s="483">
        <v>281.85000000000002</v>
      </c>
    </row>
    <row r="4147" spans="1:6" ht="45" customHeight="1">
      <c r="A4147" s="480">
        <v>96736</v>
      </c>
      <c r="B4147" s="481" t="s">
        <v>13667</v>
      </c>
      <c r="C4147" s="482" t="s">
        <v>709</v>
      </c>
      <c r="D4147" s="483">
        <v>3.36</v>
      </c>
      <c r="E4147" s="483">
        <v>2.76</v>
      </c>
      <c r="F4147" s="483">
        <v>6.12</v>
      </c>
    </row>
    <row r="4148" spans="1:6" ht="45" customHeight="1">
      <c r="A4148" s="480">
        <v>96737</v>
      </c>
      <c r="B4148" s="481" t="s">
        <v>13668</v>
      </c>
      <c r="C4148" s="482" t="s">
        <v>709</v>
      </c>
      <c r="D4148" s="483">
        <v>4.57</v>
      </c>
      <c r="E4148" s="483">
        <v>2.76</v>
      </c>
      <c r="F4148" s="483">
        <v>7.33</v>
      </c>
    </row>
    <row r="4149" spans="1:6" ht="45" customHeight="1">
      <c r="A4149" s="480">
        <v>96738</v>
      </c>
      <c r="B4149" s="481" t="s">
        <v>2175</v>
      </c>
      <c r="C4149" s="482" t="s">
        <v>709</v>
      </c>
      <c r="D4149" s="483">
        <v>26.63</v>
      </c>
      <c r="E4149" s="483">
        <v>2.73</v>
      </c>
      <c r="F4149" s="483">
        <v>29.36</v>
      </c>
    </row>
    <row r="4150" spans="1:6" ht="45" customHeight="1">
      <c r="A4150" s="475">
        <v>96739</v>
      </c>
      <c r="B4150" s="479" t="s">
        <v>13669</v>
      </c>
      <c r="C4150" s="477" t="s">
        <v>709</v>
      </c>
      <c r="D4150" s="478">
        <v>5.97</v>
      </c>
      <c r="E4150" s="478">
        <v>3.52</v>
      </c>
      <c r="F4150" s="478">
        <v>9.49</v>
      </c>
    </row>
    <row r="4151" spans="1:6" ht="45" customHeight="1">
      <c r="A4151" s="480">
        <v>96740</v>
      </c>
      <c r="B4151" s="481" t="s">
        <v>2176</v>
      </c>
      <c r="C4151" s="482" t="s">
        <v>709</v>
      </c>
      <c r="D4151" s="483">
        <v>42.73</v>
      </c>
      <c r="E4151" s="483">
        <v>3.5</v>
      </c>
      <c r="F4151" s="483">
        <v>46.23</v>
      </c>
    </row>
    <row r="4152" spans="1:6" ht="45">
      <c r="A4152" s="480">
        <v>96741</v>
      </c>
      <c r="B4152" s="481" t="s">
        <v>13670</v>
      </c>
      <c r="C4152" s="482" t="s">
        <v>709</v>
      </c>
      <c r="D4152" s="483">
        <v>13.14</v>
      </c>
      <c r="E4152" s="483">
        <v>3.51</v>
      </c>
      <c r="F4152" s="483">
        <v>16.649999999999999</v>
      </c>
    </row>
    <row r="4153" spans="1:6" ht="15" customHeight="1">
      <c r="A4153" s="480">
        <v>96742</v>
      </c>
      <c r="B4153" s="481" t="s">
        <v>13671</v>
      </c>
      <c r="C4153" s="482" t="s">
        <v>709</v>
      </c>
      <c r="D4153" s="483">
        <v>19.88</v>
      </c>
      <c r="E4153" s="483">
        <v>5.36</v>
      </c>
      <c r="F4153" s="483">
        <v>25.24</v>
      </c>
    </row>
    <row r="4154" spans="1:6" ht="15" customHeight="1">
      <c r="A4154" s="480">
        <v>96743</v>
      </c>
      <c r="B4154" s="481" t="s">
        <v>13672</v>
      </c>
      <c r="C4154" s="482" t="s">
        <v>709</v>
      </c>
      <c r="D4154" s="483">
        <v>28.6</v>
      </c>
      <c r="E4154" s="483">
        <v>5.36</v>
      </c>
      <c r="F4154" s="483">
        <v>33.96</v>
      </c>
    </row>
    <row r="4155" spans="1:6" ht="15" customHeight="1">
      <c r="A4155" s="480">
        <v>96744</v>
      </c>
      <c r="B4155" s="481" t="s">
        <v>13673</v>
      </c>
      <c r="C4155" s="482" t="s">
        <v>709</v>
      </c>
      <c r="D4155" s="483">
        <v>65.739999999999995</v>
      </c>
      <c r="E4155" s="483">
        <v>8.85</v>
      </c>
      <c r="F4155" s="483">
        <v>74.59</v>
      </c>
    </row>
    <row r="4156" spans="1:6" ht="15" customHeight="1">
      <c r="A4156" s="480">
        <v>96745</v>
      </c>
      <c r="B4156" s="481" t="s">
        <v>13674</v>
      </c>
      <c r="C4156" s="482" t="s">
        <v>709</v>
      </c>
      <c r="D4156" s="483">
        <v>104.03</v>
      </c>
      <c r="E4156" s="483">
        <v>8.85</v>
      </c>
      <c r="F4156" s="483">
        <v>112.88</v>
      </c>
    </row>
    <row r="4157" spans="1:6" ht="15" customHeight="1">
      <c r="A4157" s="480">
        <v>96746</v>
      </c>
      <c r="B4157" s="481" t="s">
        <v>13675</v>
      </c>
      <c r="C4157" s="482" t="s">
        <v>709</v>
      </c>
      <c r="D4157" s="483">
        <v>166.34</v>
      </c>
      <c r="E4157" s="483">
        <v>13.87</v>
      </c>
      <c r="F4157" s="483">
        <v>180.21</v>
      </c>
    </row>
    <row r="4158" spans="1:6" ht="15" customHeight="1">
      <c r="A4158" s="480">
        <v>96747</v>
      </c>
      <c r="B4158" s="481" t="s">
        <v>13676</v>
      </c>
      <c r="C4158" s="482" t="s">
        <v>709</v>
      </c>
      <c r="D4158" s="483">
        <v>4.33</v>
      </c>
      <c r="E4158" s="483">
        <v>4.13</v>
      </c>
      <c r="F4158" s="483">
        <v>8.4600000000000009</v>
      </c>
    </row>
    <row r="4159" spans="1:6" ht="30" customHeight="1">
      <c r="A4159" s="480">
        <v>96748</v>
      </c>
      <c r="B4159" s="481" t="s">
        <v>13677</v>
      </c>
      <c r="C4159" s="482" t="s">
        <v>709</v>
      </c>
      <c r="D4159" s="483">
        <v>5.84</v>
      </c>
      <c r="E4159" s="483">
        <v>4.13</v>
      </c>
      <c r="F4159" s="483">
        <v>9.9700000000000006</v>
      </c>
    </row>
    <row r="4160" spans="1:6" ht="30" customHeight="1">
      <c r="A4160" s="480">
        <v>96749</v>
      </c>
      <c r="B4160" s="481" t="s">
        <v>13678</v>
      </c>
      <c r="C4160" s="482" t="s">
        <v>709</v>
      </c>
      <c r="D4160" s="483">
        <v>8.56</v>
      </c>
      <c r="E4160" s="483">
        <v>5.28</v>
      </c>
      <c r="F4160" s="483">
        <v>13.84</v>
      </c>
    </row>
    <row r="4161" spans="1:6" ht="45">
      <c r="A4161" s="480">
        <v>96750</v>
      </c>
      <c r="B4161" s="481" t="s">
        <v>13679</v>
      </c>
      <c r="C4161" s="482" t="s">
        <v>709</v>
      </c>
      <c r="D4161" s="483">
        <v>14.48</v>
      </c>
      <c r="E4161" s="483">
        <v>5.27</v>
      </c>
      <c r="F4161" s="483">
        <v>19.75</v>
      </c>
    </row>
    <row r="4162" spans="1:6" ht="45" customHeight="1">
      <c r="A4162" s="480">
        <v>96751</v>
      </c>
      <c r="B4162" s="481" t="s">
        <v>13680</v>
      </c>
      <c r="C4162" s="482" t="s">
        <v>709</v>
      </c>
      <c r="D4162" s="483">
        <v>28.85</v>
      </c>
      <c r="E4162" s="483">
        <v>8.02</v>
      </c>
      <c r="F4162" s="483">
        <v>36.869999999999997</v>
      </c>
    </row>
    <row r="4163" spans="1:6" ht="45" customHeight="1">
      <c r="A4163" s="480">
        <v>96752</v>
      </c>
      <c r="B4163" s="481" t="s">
        <v>13681</v>
      </c>
      <c r="C4163" s="482" t="s">
        <v>709</v>
      </c>
      <c r="D4163" s="483">
        <v>41.81</v>
      </c>
      <c r="E4163" s="483">
        <v>8.01</v>
      </c>
      <c r="F4163" s="483">
        <v>49.82</v>
      </c>
    </row>
    <row r="4164" spans="1:6" ht="45" customHeight="1">
      <c r="A4164" s="480">
        <v>96753</v>
      </c>
      <c r="B4164" s="481" t="s">
        <v>13682</v>
      </c>
      <c r="C4164" s="482" t="s">
        <v>709</v>
      </c>
      <c r="D4164" s="483">
        <v>102.95</v>
      </c>
      <c r="E4164" s="483">
        <v>13.25</v>
      </c>
      <c r="F4164" s="483">
        <v>116.2</v>
      </c>
    </row>
    <row r="4165" spans="1:6" ht="45" customHeight="1">
      <c r="A4165" s="480">
        <v>96754</v>
      </c>
      <c r="B4165" s="481" t="s">
        <v>13683</v>
      </c>
      <c r="C4165" s="482" t="s">
        <v>709</v>
      </c>
      <c r="D4165" s="483">
        <v>154.27000000000001</v>
      </c>
      <c r="E4165" s="483">
        <v>13.25</v>
      </c>
      <c r="F4165" s="483">
        <v>167.52</v>
      </c>
    </row>
    <row r="4166" spans="1:6" ht="45" customHeight="1">
      <c r="A4166" s="480">
        <v>96755</v>
      </c>
      <c r="B4166" s="481" t="s">
        <v>13684</v>
      </c>
      <c r="C4166" s="482" t="s">
        <v>709</v>
      </c>
      <c r="D4166" s="483">
        <v>231.71</v>
      </c>
      <c r="E4166" s="483">
        <v>20.79</v>
      </c>
      <c r="F4166" s="483">
        <v>252.5</v>
      </c>
    </row>
    <row r="4167" spans="1:6" ht="45" customHeight="1">
      <c r="A4167" s="480">
        <v>96756</v>
      </c>
      <c r="B4167" s="481" t="s">
        <v>13685</v>
      </c>
      <c r="C4167" s="482" t="s">
        <v>709</v>
      </c>
      <c r="D4167" s="483">
        <v>11.51</v>
      </c>
      <c r="E4167" s="483">
        <v>5.49</v>
      </c>
      <c r="F4167" s="483">
        <v>17</v>
      </c>
    </row>
    <row r="4168" spans="1:6" ht="45" customHeight="1">
      <c r="A4168" s="480">
        <v>96757</v>
      </c>
      <c r="B4168" s="481" t="s">
        <v>13686</v>
      </c>
      <c r="C4168" s="482" t="s">
        <v>709</v>
      </c>
      <c r="D4168" s="483">
        <v>10.71</v>
      </c>
      <c r="E4168" s="483">
        <v>5.5</v>
      </c>
      <c r="F4168" s="483">
        <v>16.21</v>
      </c>
    </row>
    <row r="4169" spans="1:6" ht="45" customHeight="1">
      <c r="A4169" s="480">
        <v>96758</v>
      </c>
      <c r="B4169" s="481" t="s">
        <v>13687</v>
      </c>
      <c r="C4169" s="482" t="s">
        <v>709</v>
      </c>
      <c r="D4169" s="483">
        <v>11.62</v>
      </c>
      <c r="E4169" s="483">
        <v>7.04</v>
      </c>
      <c r="F4169" s="483">
        <v>18.66</v>
      </c>
    </row>
    <row r="4170" spans="1:6" ht="45" customHeight="1">
      <c r="A4170" s="480">
        <v>96759</v>
      </c>
      <c r="B4170" s="481" t="s">
        <v>13688</v>
      </c>
      <c r="C4170" s="482" t="s">
        <v>709</v>
      </c>
      <c r="D4170" s="483">
        <v>22.86</v>
      </c>
      <c r="E4170" s="483">
        <v>7.03</v>
      </c>
      <c r="F4170" s="483">
        <v>29.89</v>
      </c>
    </row>
    <row r="4171" spans="1:6" ht="45" customHeight="1">
      <c r="A4171" s="480">
        <v>96760</v>
      </c>
      <c r="B4171" s="481" t="s">
        <v>13689</v>
      </c>
      <c r="C4171" s="482" t="s">
        <v>709</v>
      </c>
      <c r="D4171" s="483">
        <v>31.13</v>
      </c>
      <c r="E4171" s="483">
        <v>10.7</v>
      </c>
      <c r="F4171" s="483">
        <v>41.83</v>
      </c>
    </row>
    <row r="4172" spans="1:6" ht="45" customHeight="1">
      <c r="A4172" s="480">
        <v>96761</v>
      </c>
      <c r="B4172" s="481" t="s">
        <v>13690</v>
      </c>
      <c r="C4172" s="482" t="s">
        <v>709</v>
      </c>
      <c r="D4172" s="483">
        <v>51.82</v>
      </c>
      <c r="E4172" s="483">
        <v>10.7</v>
      </c>
      <c r="F4172" s="483">
        <v>62.52</v>
      </c>
    </row>
    <row r="4173" spans="1:6" ht="45" customHeight="1">
      <c r="A4173" s="480">
        <v>96762</v>
      </c>
      <c r="B4173" s="481" t="s">
        <v>13691</v>
      </c>
      <c r="C4173" s="482" t="s">
        <v>709</v>
      </c>
      <c r="D4173" s="483">
        <v>106.46</v>
      </c>
      <c r="E4173" s="483">
        <v>17.670000000000002</v>
      </c>
      <c r="F4173" s="483">
        <v>124.13</v>
      </c>
    </row>
    <row r="4174" spans="1:6" ht="45" customHeight="1">
      <c r="A4174" s="480">
        <v>96763</v>
      </c>
      <c r="B4174" s="481" t="s">
        <v>13692</v>
      </c>
      <c r="C4174" s="482" t="s">
        <v>709</v>
      </c>
      <c r="D4174" s="483">
        <v>158.88</v>
      </c>
      <c r="E4174" s="483">
        <v>17.66</v>
      </c>
      <c r="F4174" s="483">
        <v>176.54</v>
      </c>
    </row>
    <row r="4175" spans="1:6" ht="45" customHeight="1">
      <c r="A4175" s="480">
        <v>96764</v>
      </c>
      <c r="B4175" s="481" t="s">
        <v>13693</v>
      </c>
      <c r="C4175" s="482" t="s">
        <v>709</v>
      </c>
      <c r="D4175" s="483">
        <v>254.02</v>
      </c>
      <c r="E4175" s="483">
        <v>27.74</v>
      </c>
      <c r="F4175" s="483">
        <v>281.76</v>
      </c>
    </row>
    <row r="4176" spans="1:6" ht="45" customHeight="1">
      <c r="A4176" s="480"/>
      <c r="B4176" s="481" t="s">
        <v>12476</v>
      </c>
      <c r="C4176" s="482"/>
      <c r="D4176" s="483"/>
      <c r="E4176" s="483"/>
      <c r="F4176" s="483"/>
    </row>
    <row r="4177" spans="1:6" ht="45" customHeight="1">
      <c r="A4177" s="480">
        <v>96794</v>
      </c>
      <c r="B4177" s="481" t="s">
        <v>13694</v>
      </c>
      <c r="C4177" s="482" t="s">
        <v>727</v>
      </c>
      <c r="D4177" s="483">
        <v>7.28</v>
      </c>
      <c r="E4177" s="483">
        <v>2.02</v>
      </c>
      <c r="F4177" s="483">
        <v>9.3000000000000007</v>
      </c>
    </row>
    <row r="4178" spans="1:6" ht="45" customHeight="1">
      <c r="A4178" s="480">
        <v>96795</v>
      </c>
      <c r="B4178" s="481" t="s">
        <v>13695</v>
      </c>
      <c r="C4178" s="482" t="s">
        <v>727</v>
      </c>
      <c r="D4178" s="483">
        <v>9.44</v>
      </c>
      <c r="E4178" s="483">
        <v>2.39</v>
      </c>
      <c r="F4178" s="483">
        <v>11.83</v>
      </c>
    </row>
    <row r="4179" spans="1:6" ht="45" customHeight="1">
      <c r="A4179" s="480">
        <v>96796</v>
      </c>
      <c r="B4179" s="481" t="s">
        <v>13696</v>
      </c>
      <c r="C4179" s="482" t="s">
        <v>727</v>
      </c>
      <c r="D4179" s="483">
        <v>13.75</v>
      </c>
      <c r="E4179" s="483">
        <v>2.88</v>
      </c>
      <c r="F4179" s="483">
        <v>16.63</v>
      </c>
    </row>
    <row r="4180" spans="1:6" ht="45" customHeight="1">
      <c r="A4180" s="480">
        <v>96797</v>
      </c>
      <c r="B4180" s="481" t="s">
        <v>13697</v>
      </c>
      <c r="C4180" s="482" t="s">
        <v>727</v>
      </c>
      <c r="D4180" s="483">
        <v>21.71</v>
      </c>
      <c r="E4180" s="483">
        <v>3.52</v>
      </c>
      <c r="F4180" s="483">
        <v>25.23</v>
      </c>
    </row>
    <row r="4181" spans="1:6" ht="45" customHeight="1">
      <c r="A4181" s="480">
        <v>96798</v>
      </c>
      <c r="B4181" s="481" t="s">
        <v>13698</v>
      </c>
      <c r="C4181" s="482" t="s">
        <v>727</v>
      </c>
      <c r="D4181" s="483">
        <v>7.31</v>
      </c>
      <c r="E4181" s="483">
        <v>2.12</v>
      </c>
      <c r="F4181" s="483">
        <v>9.43</v>
      </c>
    </row>
    <row r="4182" spans="1:6" ht="45" customHeight="1">
      <c r="A4182" s="480">
        <v>96799</v>
      </c>
      <c r="B4182" s="481" t="s">
        <v>13699</v>
      </c>
      <c r="C4182" s="482" t="s">
        <v>727</v>
      </c>
      <c r="D4182" s="483">
        <v>9.6300000000000008</v>
      </c>
      <c r="E4182" s="483">
        <v>2.98</v>
      </c>
      <c r="F4182" s="483">
        <v>12.61</v>
      </c>
    </row>
    <row r="4183" spans="1:6" ht="45" customHeight="1">
      <c r="A4183" s="480">
        <v>96800</v>
      </c>
      <c r="B4183" s="481" t="s">
        <v>13700</v>
      </c>
      <c r="C4183" s="482" t="s">
        <v>727</v>
      </c>
      <c r="D4183" s="483">
        <v>14.16</v>
      </c>
      <c r="E4183" s="483">
        <v>4.07</v>
      </c>
      <c r="F4183" s="483">
        <v>18.23</v>
      </c>
    </row>
    <row r="4184" spans="1:6" ht="45" customHeight="1">
      <c r="A4184" s="480">
        <v>96801</v>
      </c>
      <c r="B4184" s="481" t="s">
        <v>13701</v>
      </c>
      <c r="C4184" s="482" t="s">
        <v>727</v>
      </c>
      <c r="D4184" s="483">
        <v>22.41</v>
      </c>
      <c r="E4184" s="483">
        <v>5.56</v>
      </c>
      <c r="F4184" s="483">
        <v>27.97</v>
      </c>
    </row>
    <row r="4185" spans="1:6" ht="30" customHeight="1">
      <c r="A4185" s="480">
        <v>100799</v>
      </c>
      <c r="B4185" s="481" t="s">
        <v>12477</v>
      </c>
      <c r="C4185" s="482" t="s">
        <v>727</v>
      </c>
      <c r="D4185" s="483">
        <v>14.2</v>
      </c>
      <c r="E4185" s="483">
        <v>5.5</v>
      </c>
      <c r="F4185" s="483">
        <v>19.7</v>
      </c>
    </row>
    <row r="4186" spans="1:6" ht="30" customHeight="1">
      <c r="A4186" s="480">
        <v>100807</v>
      </c>
      <c r="B4186" s="481" t="s">
        <v>12478</v>
      </c>
      <c r="C4186" s="482" t="s">
        <v>727</v>
      </c>
      <c r="D4186" s="483">
        <v>15.54</v>
      </c>
      <c r="E4186" s="483">
        <v>9.33</v>
      </c>
      <c r="F4186" s="483">
        <v>24.87</v>
      </c>
    </row>
    <row r="4187" spans="1:6" ht="30" customHeight="1">
      <c r="A4187" s="480">
        <v>100800</v>
      </c>
      <c r="B4187" s="481" t="s">
        <v>12479</v>
      </c>
      <c r="C4187" s="482" t="s">
        <v>727</v>
      </c>
      <c r="D4187" s="483">
        <v>22.39</v>
      </c>
      <c r="E4187" s="483">
        <v>6.46</v>
      </c>
      <c r="F4187" s="483">
        <v>28.85</v>
      </c>
    </row>
    <row r="4188" spans="1:6" ht="30" customHeight="1">
      <c r="A4188" s="480">
        <v>100808</v>
      </c>
      <c r="B4188" s="481" t="s">
        <v>12480</v>
      </c>
      <c r="C4188" s="482" t="s">
        <v>727</v>
      </c>
      <c r="D4188" s="483">
        <v>23.96</v>
      </c>
      <c r="E4188" s="483">
        <v>11.01</v>
      </c>
      <c r="F4188" s="483">
        <v>34.97</v>
      </c>
    </row>
    <row r="4189" spans="1:6" ht="45" customHeight="1">
      <c r="A4189" s="480">
        <v>100801</v>
      </c>
      <c r="B4189" s="481" t="s">
        <v>12481</v>
      </c>
      <c r="C4189" s="482" t="s">
        <v>727</v>
      </c>
      <c r="D4189" s="483">
        <v>30.56</v>
      </c>
      <c r="E4189" s="483">
        <v>7.65</v>
      </c>
      <c r="F4189" s="483">
        <v>38.21</v>
      </c>
    </row>
    <row r="4190" spans="1:6" ht="45" customHeight="1">
      <c r="A4190" s="480">
        <v>100809</v>
      </c>
      <c r="B4190" s="481" t="s">
        <v>12482</v>
      </c>
      <c r="C4190" s="482" t="s">
        <v>727</v>
      </c>
      <c r="D4190" s="483">
        <v>32.43</v>
      </c>
      <c r="E4190" s="483">
        <v>13.1</v>
      </c>
      <c r="F4190" s="483">
        <v>45.53</v>
      </c>
    </row>
    <row r="4191" spans="1:6" ht="45" customHeight="1">
      <c r="A4191" s="480">
        <v>100802</v>
      </c>
      <c r="B4191" s="481" t="s">
        <v>12483</v>
      </c>
      <c r="C4191" s="482" t="s">
        <v>727</v>
      </c>
      <c r="D4191" s="483">
        <v>42.16</v>
      </c>
      <c r="E4191" s="483">
        <v>9.34</v>
      </c>
      <c r="F4191" s="483">
        <v>51.5</v>
      </c>
    </row>
    <row r="4192" spans="1:6" ht="45" customHeight="1">
      <c r="A4192" s="480">
        <v>100810</v>
      </c>
      <c r="B4192" s="481" t="s">
        <v>12484</v>
      </c>
      <c r="C4192" s="482" t="s">
        <v>727</v>
      </c>
      <c r="D4192" s="483">
        <v>44.46</v>
      </c>
      <c r="E4192" s="483">
        <v>16.04</v>
      </c>
      <c r="F4192" s="483">
        <v>60.5</v>
      </c>
    </row>
    <row r="4193" spans="1:6" ht="30">
      <c r="A4193" s="475">
        <v>100791</v>
      </c>
      <c r="B4193" s="479" t="s">
        <v>5664</v>
      </c>
      <c r="C4193" s="477" t="s">
        <v>727</v>
      </c>
      <c r="D4193" s="478">
        <v>14.1</v>
      </c>
      <c r="E4193" s="478">
        <v>5.17</v>
      </c>
      <c r="F4193" s="478">
        <v>19.27</v>
      </c>
    </row>
    <row r="4194" spans="1:6" ht="30" customHeight="1">
      <c r="A4194" s="480">
        <v>100803</v>
      </c>
      <c r="B4194" s="481" t="s">
        <v>5668</v>
      </c>
      <c r="C4194" s="482" t="s">
        <v>727</v>
      </c>
      <c r="D4194" s="483">
        <v>13.85</v>
      </c>
      <c r="E4194" s="483">
        <v>4.5</v>
      </c>
      <c r="F4194" s="483">
        <v>18.350000000000001</v>
      </c>
    </row>
    <row r="4195" spans="1:6" ht="30" customHeight="1">
      <c r="A4195" s="480">
        <v>100792</v>
      </c>
      <c r="B4195" s="481" t="s">
        <v>5665</v>
      </c>
      <c r="C4195" s="482" t="s">
        <v>727</v>
      </c>
      <c r="D4195" s="483">
        <v>22.28</v>
      </c>
      <c r="E4195" s="483">
        <v>6.13</v>
      </c>
      <c r="F4195" s="483">
        <v>28.41</v>
      </c>
    </row>
    <row r="4196" spans="1:6" ht="30" customHeight="1">
      <c r="A4196" s="480">
        <v>100804</v>
      </c>
      <c r="B4196" s="481" t="s">
        <v>5669</v>
      </c>
      <c r="C4196" s="482" t="s">
        <v>727</v>
      </c>
      <c r="D4196" s="483">
        <v>22</v>
      </c>
      <c r="E4196" s="483">
        <v>5.33</v>
      </c>
      <c r="F4196" s="483">
        <v>27.33</v>
      </c>
    </row>
    <row r="4197" spans="1:6" ht="30" customHeight="1">
      <c r="A4197" s="480">
        <v>100793</v>
      </c>
      <c r="B4197" s="481" t="s">
        <v>5666</v>
      </c>
      <c r="C4197" s="482" t="s">
        <v>727</v>
      </c>
      <c r="D4197" s="483">
        <v>30.44</v>
      </c>
      <c r="E4197" s="483">
        <v>7.33</v>
      </c>
      <c r="F4197" s="483">
        <v>37.770000000000003</v>
      </c>
    </row>
    <row r="4198" spans="1:6" ht="30" customHeight="1">
      <c r="A4198" s="480">
        <v>100805</v>
      </c>
      <c r="B4198" s="481" t="s">
        <v>5670</v>
      </c>
      <c r="C4198" s="482" t="s">
        <v>727</v>
      </c>
      <c r="D4198" s="483">
        <v>30.1</v>
      </c>
      <c r="E4198" s="483">
        <v>6.38</v>
      </c>
      <c r="F4198" s="483">
        <v>36.479999999999997</v>
      </c>
    </row>
    <row r="4199" spans="1:6" ht="30" customHeight="1">
      <c r="A4199" s="480">
        <v>100794</v>
      </c>
      <c r="B4199" s="481" t="s">
        <v>5667</v>
      </c>
      <c r="C4199" s="482" t="s">
        <v>727</v>
      </c>
      <c r="D4199" s="483">
        <v>42.02</v>
      </c>
      <c r="E4199" s="483">
        <v>9.0299999999999994</v>
      </c>
      <c r="F4199" s="483">
        <v>51.05</v>
      </c>
    </row>
    <row r="4200" spans="1:6" ht="30" customHeight="1">
      <c r="A4200" s="480">
        <v>100806</v>
      </c>
      <c r="B4200" s="481" t="s">
        <v>5671</v>
      </c>
      <c r="C4200" s="482" t="s">
        <v>727</v>
      </c>
      <c r="D4200" s="483">
        <v>41.64</v>
      </c>
      <c r="E4200" s="483">
        <v>7.83</v>
      </c>
      <c r="F4200" s="483">
        <v>49.47</v>
      </c>
    </row>
    <row r="4201" spans="1:6" ht="30" customHeight="1">
      <c r="A4201" s="480"/>
      <c r="B4201" s="481" t="s">
        <v>2177</v>
      </c>
      <c r="C4201" s="482"/>
      <c r="D4201" s="483"/>
      <c r="E4201" s="483"/>
      <c r="F4201" s="483"/>
    </row>
    <row r="4202" spans="1:6" ht="30" customHeight="1">
      <c r="A4202" s="480">
        <v>96802</v>
      </c>
      <c r="B4202" s="481" t="s">
        <v>13702</v>
      </c>
      <c r="C4202" s="482" t="s">
        <v>709</v>
      </c>
      <c r="D4202" s="483">
        <v>298.63</v>
      </c>
      <c r="E4202" s="483">
        <v>9.27</v>
      </c>
      <c r="F4202" s="483">
        <v>307.89999999999998</v>
      </c>
    </row>
    <row r="4203" spans="1:6" ht="30" customHeight="1">
      <c r="A4203" s="480">
        <v>96803</v>
      </c>
      <c r="B4203" s="481" t="s">
        <v>13703</v>
      </c>
      <c r="C4203" s="482" t="s">
        <v>709</v>
      </c>
      <c r="D4203" s="483">
        <v>149.86000000000001</v>
      </c>
      <c r="E4203" s="483">
        <v>7.55</v>
      </c>
      <c r="F4203" s="483">
        <v>157.41</v>
      </c>
    </row>
    <row r="4204" spans="1:6" ht="30" customHeight="1">
      <c r="A4204" s="480">
        <v>96804</v>
      </c>
      <c r="B4204" s="481" t="s">
        <v>13704</v>
      </c>
      <c r="C4204" s="482" t="s">
        <v>709</v>
      </c>
      <c r="D4204" s="483">
        <v>258.58999999999997</v>
      </c>
      <c r="E4204" s="483">
        <v>21.21</v>
      </c>
      <c r="F4204" s="483">
        <v>279.8</v>
      </c>
    </row>
    <row r="4205" spans="1:6" ht="45" customHeight="1">
      <c r="A4205" s="480">
        <v>96805</v>
      </c>
      <c r="B4205" s="481" t="s">
        <v>13705</v>
      </c>
      <c r="C4205" s="482" t="s">
        <v>709</v>
      </c>
      <c r="D4205" s="483">
        <v>301.60000000000002</v>
      </c>
      <c r="E4205" s="483">
        <v>14.96</v>
      </c>
      <c r="F4205" s="483">
        <v>316.56</v>
      </c>
    </row>
    <row r="4206" spans="1:6" ht="30" customHeight="1">
      <c r="A4206" s="480">
        <v>96806</v>
      </c>
      <c r="B4206" s="481" t="s">
        <v>13706</v>
      </c>
      <c r="C4206" s="482" t="s">
        <v>709</v>
      </c>
      <c r="D4206" s="483">
        <v>138.91</v>
      </c>
      <c r="E4206" s="483">
        <v>13.23</v>
      </c>
      <c r="F4206" s="483">
        <v>152.13999999999999</v>
      </c>
    </row>
    <row r="4207" spans="1:6" ht="30" customHeight="1">
      <c r="A4207" s="480">
        <v>96807</v>
      </c>
      <c r="B4207" s="481" t="s">
        <v>13707</v>
      </c>
      <c r="C4207" s="482" t="s">
        <v>709</v>
      </c>
      <c r="D4207" s="483">
        <v>225.54</v>
      </c>
      <c r="E4207" s="483">
        <v>26.92</v>
      </c>
      <c r="F4207" s="483">
        <v>252.46</v>
      </c>
    </row>
    <row r="4208" spans="1:6" ht="30" customHeight="1">
      <c r="A4208" s="480">
        <v>96808</v>
      </c>
      <c r="B4208" s="481" t="s">
        <v>13708</v>
      </c>
      <c r="C4208" s="482" t="s">
        <v>709</v>
      </c>
      <c r="D4208" s="483">
        <v>10.28</v>
      </c>
      <c r="E4208" s="483">
        <v>3.45</v>
      </c>
      <c r="F4208" s="483">
        <v>13.73</v>
      </c>
    </row>
    <row r="4209" spans="1:6" ht="30" customHeight="1">
      <c r="A4209" s="480">
        <v>96809</v>
      </c>
      <c r="B4209" s="481" t="s">
        <v>2178</v>
      </c>
      <c r="C4209" s="482" t="s">
        <v>709</v>
      </c>
      <c r="D4209" s="483">
        <v>12.38</v>
      </c>
      <c r="E4209" s="483">
        <v>3.45</v>
      </c>
      <c r="F4209" s="483">
        <v>15.83</v>
      </c>
    </row>
    <row r="4210" spans="1:6" ht="30" customHeight="1">
      <c r="A4210" s="480">
        <v>96810</v>
      </c>
      <c r="B4210" s="481" t="s">
        <v>2179</v>
      </c>
      <c r="C4210" s="482" t="s">
        <v>709</v>
      </c>
      <c r="D4210" s="483">
        <v>13.8</v>
      </c>
      <c r="E4210" s="483">
        <v>3.45</v>
      </c>
      <c r="F4210" s="483">
        <v>17.25</v>
      </c>
    </row>
    <row r="4211" spans="1:6" ht="30" customHeight="1">
      <c r="A4211" s="480">
        <v>96811</v>
      </c>
      <c r="B4211" s="481" t="s">
        <v>13709</v>
      </c>
      <c r="C4211" s="482" t="s">
        <v>709</v>
      </c>
      <c r="D4211" s="483">
        <v>14.38</v>
      </c>
      <c r="E4211" s="483">
        <v>4.09</v>
      </c>
      <c r="F4211" s="483">
        <v>18.47</v>
      </c>
    </row>
    <row r="4212" spans="1:6" ht="30" customHeight="1">
      <c r="A4212" s="480">
        <v>96812</v>
      </c>
      <c r="B4212" s="481" t="s">
        <v>2180</v>
      </c>
      <c r="C4212" s="482" t="s">
        <v>709</v>
      </c>
      <c r="D4212" s="483">
        <v>13.64</v>
      </c>
      <c r="E4212" s="483">
        <v>4.09</v>
      </c>
      <c r="F4212" s="483">
        <v>17.73</v>
      </c>
    </row>
    <row r="4213" spans="1:6" ht="30" customHeight="1">
      <c r="A4213" s="480">
        <v>96813</v>
      </c>
      <c r="B4213" s="481" t="s">
        <v>2181</v>
      </c>
      <c r="C4213" s="482" t="s">
        <v>709</v>
      </c>
      <c r="D4213" s="483">
        <v>16.45</v>
      </c>
      <c r="E4213" s="483">
        <v>4.09</v>
      </c>
      <c r="F4213" s="483">
        <v>20.54</v>
      </c>
    </row>
    <row r="4214" spans="1:6" ht="30" customHeight="1">
      <c r="A4214" s="480">
        <v>96814</v>
      </c>
      <c r="B4214" s="481" t="s">
        <v>13710</v>
      </c>
      <c r="C4214" s="482" t="s">
        <v>709</v>
      </c>
      <c r="D4214" s="483">
        <v>13.16</v>
      </c>
      <c r="E4214" s="483">
        <v>4.09</v>
      </c>
      <c r="F4214" s="483">
        <v>17.25</v>
      </c>
    </row>
    <row r="4215" spans="1:6" ht="30" customHeight="1">
      <c r="A4215" s="480">
        <v>96815</v>
      </c>
      <c r="B4215" s="481" t="s">
        <v>2182</v>
      </c>
      <c r="C4215" s="482" t="s">
        <v>709</v>
      </c>
      <c r="D4215" s="483">
        <v>24.54</v>
      </c>
      <c r="E4215" s="483">
        <v>4.9000000000000004</v>
      </c>
      <c r="F4215" s="483">
        <v>29.44</v>
      </c>
    </row>
    <row r="4216" spans="1:6" ht="30" customHeight="1">
      <c r="A4216" s="480">
        <v>96816</v>
      </c>
      <c r="B4216" s="481" t="s">
        <v>2183</v>
      </c>
      <c r="C4216" s="482" t="s">
        <v>709</v>
      </c>
      <c r="D4216" s="483">
        <v>19.18</v>
      </c>
      <c r="E4216" s="483">
        <v>4.9000000000000004</v>
      </c>
      <c r="F4216" s="483">
        <v>24.08</v>
      </c>
    </row>
    <row r="4217" spans="1:6" ht="30" customHeight="1">
      <c r="A4217" s="480">
        <v>96817</v>
      </c>
      <c r="B4217" s="481" t="s">
        <v>2184</v>
      </c>
      <c r="C4217" s="482" t="s">
        <v>709</v>
      </c>
      <c r="D4217" s="483">
        <v>22.59</v>
      </c>
      <c r="E4217" s="483">
        <v>4.9000000000000004</v>
      </c>
      <c r="F4217" s="483">
        <v>27.49</v>
      </c>
    </row>
    <row r="4218" spans="1:6" ht="30">
      <c r="A4218" s="480">
        <v>96818</v>
      </c>
      <c r="B4218" s="481" t="s">
        <v>13711</v>
      </c>
      <c r="C4218" s="482" t="s">
        <v>709</v>
      </c>
      <c r="D4218" s="483">
        <v>20.65</v>
      </c>
      <c r="E4218" s="483">
        <v>4.9000000000000004</v>
      </c>
      <c r="F4218" s="483">
        <v>25.55</v>
      </c>
    </row>
    <row r="4219" spans="1:6" ht="30" customHeight="1">
      <c r="A4219" s="480">
        <v>96819</v>
      </c>
      <c r="B4219" s="481" t="s">
        <v>13712</v>
      </c>
      <c r="C4219" s="482" t="s">
        <v>709</v>
      </c>
      <c r="D4219" s="483">
        <v>20.65</v>
      </c>
      <c r="E4219" s="483">
        <v>4.9000000000000004</v>
      </c>
      <c r="F4219" s="483">
        <v>25.55</v>
      </c>
    </row>
    <row r="4220" spans="1:6" ht="30" customHeight="1">
      <c r="A4220" s="480">
        <v>96820</v>
      </c>
      <c r="B4220" s="481" t="s">
        <v>2185</v>
      </c>
      <c r="C4220" s="482" t="s">
        <v>709</v>
      </c>
      <c r="D4220" s="483">
        <v>40.97</v>
      </c>
      <c r="E4220" s="483">
        <v>5.99</v>
      </c>
      <c r="F4220" s="483">
        <v>46.96</v>
      </c>
    </row>
    <row r="4221" spans="1:6" ht="30" customHeight="1">
      <c r="A4221" s="480">
        <v>96821</v>
      </c>
      <c r="B4221" s="481" t="s">
        <v>13713</v>
      </c>
      <c r="C4221" s="482" t="s">
        <v>709</v>
      </c>
      <c r="D4221" s="483">
        <v>33.85</v>
      </c>
      <c r="E4221" s="483">
        <v>6</v>
      </c>
      <c r="F4221" s="483">
        <v>39.85</v>
      </c>
    </row>
    <row r="4222" spans="1:6" ht="30" customHeight="1">
      <c r="A4222" s="480">
        <v>96822</v>
      </c>
      <c r="B4222" s="481" t="s">
        <v>13714</v>
      </c>
      <c r="C4222" s="482" t="s">
        <v>709</v>
      </c>
      <c r="D4222" s="483">
        <v>34.4</v>
      </c>
      <c r="E4222" s="483">
        <v>6</v>
      </c>
      <c r="F4222" s="483">
        <v>40.4</v>
      </c>
    </row>
    <row r="4223" spans="1:6" ht="30" customHeight="1">
      <c r="A4223" s="480">
        <v>96823</v>
      </c>
      <c r="B4223" s="481" t="s">
        <v>13715</v>
      </c>
      <c r="C4223" s="482" t="s">
        <v>709</v>
      </c>
      <c r="D4223" s="483">
        <v>14.01</v>
      </c>
      <c r="E4223" s="483">
        <v>2.62</v>
      </c>
      <c r="F4223" s="483">
        <v>16.63</v>
      </c>
    </row>
    <row r="4224" spans="1:6" ht="45" customHeight="1">
      <c r="A4224" s="480">
        <v>96824</v>
      </c>
      <c r="B4224" s="481" t="s">
        <v>13716</v>
      </c>
      <c r="C4224" s="482" t="s">
        <v>709</v>
      </c>
      <c r="D4224" s="483">
        <v>16.21</v>
      </c>
      <c r="E4224" s="483">
        <v>2.61</v>
      </c>
      <c r="F4224" s="483">
        <v>18.82</v>
      </c>
    </row>
    <row r="4225" spans="1:6" ht="30" customHeight="1">
      <c r="A4225" s="480">
        <v>96825</v>
      </c>
      <c r="B4225" s="481" t="s">
        <v>13717</v>
      </c>
      <c r="C4225" s="482" t="s">
        <v>709</v>
      </c>
      <c r="D4225" s="483">
        <v>23.04</v>
      </c>
      <c r="E4225" s="483">
        <v>2.61</v>
      </c>
      <c r="F4225" s="483">
        <v>25.65</v>
      </c>
    </row>
    <row r="4226" spans="1:6" ht="30" customHeight="1">
      <c r="A4226" s="480">
        <v>96826</v>
      </c>
      <c r="B4226" s="481" t="s">
        <v>2186</v>
      </c>
      <c r="C4226" s="482" t="s">
        <v>709</v>
      </c>
      <c r="D4226" s="483">
        <v>20.02</v>
      </c>
      <c r="E4226" s="483">
        <v>3.13</v>
      </c>
      <c r="F4226" s="483">
        <v>23.15</v>
      </c>
    </row>
    <row r="4227" spans="1:6" ht="30" customHeight="1">
      <c r="A4227" s="480">
        <v>96827</v>
      </c>
      <c r="B4227" s="481" t="s">
        <v>13718</v>
      </c>
      <c r="C4227" s="482" t="s">
        <v>709</v>
      </c>
      <c r="D4227" s="483">
        <v>20.9</v>
      </c>
      <c r="E4227" s="483">
        <v>3.13</v>
      </c>
      <c r="F4227" s="483">
        <v>24.03</v>
      </c>
    </row>
    <row r="4228" spans="1:6" ht="30" customHeight="1">
      <c r="A4228" s="480">
        <v>96828</v>
      </c>
      <c r="B4228" s="481" t="s">
        <v>13719</v>
      </c>
      <c r="C4228" s="482" t="s">
        <v>709</v>
      </c>
      <c r="D4228" s="483">
        <v>27.18</v>
      </c>
      <c r="E4228" s="483">
        <v>3.12</v>
      </c>
      <c r="F4228" s="483">
        <v>30.3</v>
      </c>
    </row>
    <row r="4229" spans="1:6" ht="30" customHeight="1">
      <c r="A4229" s="480">
        <v>96829</v>
      </c>
      <c r="B4229" s="481" t="s">
        <v>13720</v>
      </c>
      <c r="C4229" s="482" t="s">
        <v>709</v>
      </c>
      <c r="D4229" s="483">
        <v>19.98</v>
      </c>
      <c r="E4229" s="483">
        <v>3.13</v>
      </c>
      <c r="F4229" s="483">
        <v>23.11</v>
      </c>
    </row>
    <row r="4230" spans="1:6" ht="30" customHeight="1">
      <c r="A4230" s="480">
        <v>96830</v>
      </c>
      <c r="B4230" s="481" t="s">
        <v>2187</v>
      </c>
      <c r="C4230" s="482" t="s">
        <v>709</v>
      </c>
      <c r="D4230" s="483">
        <v>29.98</v>
      </c>
      <c r="E4230" s="483">
        <v>3.74</v>
      </c>
      <c r="F4230" s="483">
        <v>33.72</v>
      </c>
    </row>
    <row r="4231" spans="1:6" ht="30" customHeight="1">
      <c r="A4231" s="480">
        <v>96831</v>
      </c>
      <c r="B4231" s="481" t="s">
        <v>13721</v>
      </c>
      <c r="C4231" s="482" t="s">
        <v>709</v>
      </c>
      <c r="D4231" s="483">
        <v>23.64</v>
      </c>
      <c r="E4231" s="483">
        <v>3.74</v>
      </c>
      <c r="F4231" s="483">
        <v>27.38</v>
      </c>
    </row>
    <row r="4232" spans="1:6" ht="30">
      <c r="A4232" s="480">
        <v>96832</v>
      </c>
      <c r="B4232" s="481" t="s">
        <v>13722</v>
      </c>
      <c r="C4232" s="482" t="s">
        <v>709</v>
      </c>
      <c r="D4232" s="483">
        <v>28</v>
      </c>
      <c r="E4232" s="483">
        <v>3.74</v>
      </c>
      <c r="F4232" s="483">
        <v>31.74</v>
      </c>
    </row>
    <row r="4233" spans="1:6" ht="30" customHeight="1">
      <c r="A4233" s="480">
        <v>96833</v>
      </c>
      <c r="B4233" s="481" t="s">
        <v>13723</v>
      </c>
      <c r="C4233" s="482" t="s">
        <v>709</v>
      </c>
      <c r="D4233" s="483">
        <v>25.95</v>
      </c>
      <c r="E4233" s="483">
        <v>3.74</v>
      </c>
      <c r="F4233" s="483">
        <v>29.69</v>
      </c>
    </row>
    <row r="4234" spans="1:6" ht="30" customHeight="1">
      <c r="A4234" s="480">
        <v>96834</v>
      </c>
      <c r="B4234" s="481" t="s">
        <v>13724</v>
      </c>
      <c r="C4234" s="482" t="s">
        <v>709</v>
      </c>
      <c r="D4234" s="483">
        <v>44.7</v>
      </c>
      <c r="E4234" s="483">
        <v>4.59</v>
      </c>
      <c r="F4234" s="483">
        <v>49.29</v>
      </c>
    </row>
    <row r="4235" spans="1:6" ht="30" customHeight="1">
      <c r="A4235" s="480">
        <v>96835</v>
      </c>
      <c r="B4235" s="481" t="s">
        <v>13725</v>
      </c>
      <c r="C4235" s="482" t="s">
        <v>709</v>
      </c>
      <c r="D4235" s="483">
        <v>37.93</v>
      </c>
      <c r="E4235" s="483">
        <v>4.59</v>
      </c>
      <c r="F4235" s="483">
        <v>42.52</v>
      </c>
    </row>
    <row r="4236" spans="1:6" ht="30" customHeight="1">
      <c r="A4236" s="480">
        <v>96836</v>
      </c>
      <c r="B4236" s="481" t="s">
        <v>13726</v>
      </c>
      <c r="C4236" s="482" t="s">
        <v>709</v>
      </c>
      <c r="D4236" s="483">
        <v>40.74</v>
      </c>
      <c r="E4236" s="483">
        <v>4.59</v>
      </c>
      <c r="F4236" s="483">
        <v>45.33</v>
      </c>
    </row>
    <row r="4237" spans="1:6" ht="30" customHeight="1">
      <c r="A4237" s="480">
        <v>96837</v>
      </c>
      <c r="B4237" s="481" t="s">
        <v>2188</v>
      </c>
      <c r="C4237" s="482" t="s">
        <v>709</v>
      </c>
      <c r="D4237" s="483">
        <v>18.97</v>
      </c>
      <c r="E4237" s="483">
        <v>5.18</v>
      </c>
      <c r="F4237" s="483">
        <v>24.15</v>
      </c>
    </row>
    <row r="4238" spans="1:6" ht="30" customHeight="1">
      <c r="A4238" s="480">
        <v>96838</v>
      </c>
      <c r="B4238" s="481" t="s">
        <v>13727</v>
      </c>
      <c r="C4238" s="482" t="s">
        <v>709</v>
      </c>
      <c r="D4238" s="483">
        <v>16.940000000000001</v>
      </c>
      <c r="E4238" s="483">
        <v>5.18</v>
      </c>
      <c r="F4238" s="483">
        <v>22.12</v>
      </c>
    </row>
    <row r="4239" spans="1:6" ht="30" customHeight="1">
      <c r="A4239" s="480">
        <v>96839</v>
      </c>
      <c r="B4239" s="481" t="s">
        <v>13728</v>
      </c>
      <c r="C4239" s="482" t="s">
        <v>709</v>
      </c>
      <c r="D4239" s="483">
        <v>16.579999999999998</v>
      </c>
      <c r="E4239" s="483">
        <v>5.18</v>
      </c>
      <c r="F4239" s="483">
        <v>21.76</v>
      </c>
    </row>
    <row r="4240" spans="1:6" ht="45" customHeight="1">
      <c r="A4240" s="480">
        <v>96840</v>
      </c>
      <c r="B4240" s="481" t="s">
        <v>13729</v>
      </c>
      <c r="C4240" s="482" t="s">
        <v>709</v>
      </c>
      <c r="D4240" s="483">
        <v>22.06</v>
      </c>
      <c r="E4240" s="483">
        <v>6.15</v>
      </c>
      <c r="F4240" s="483">
        <v>28.21</v>
      </c>
    </row>
    <row r="4241" spans="1:6" ht="45" customHeight="1">
      <c r="A4241" s="480">
        <v>96841</v>
      </c>
      <c r="B4241" s="481" t="s">
        <v>13730</v>
      </c>
      <c r="C4241" s="482" t="s">
        <v>709</v>
      </c>
      <c r="D4241" s="483">
        <v>18.420000000000002</v>
      </c>
      <c r="E4241" s="483">
        <v>6.15</v>
      </c>
      <c r="F4241" s="483">
        <v>24.57</v>
      </c>
    </row>
    <row r="4242" spans="1:6" ht="45" customHeight="1">
      <c r="A4242" s="480">
        <v>96842</v>
      </c>
      <c r="B4242" s="481" t="s">
        <v>13731</v>
      </c>
      <c r="C4242" s="482" t="s">
        <v>709</v>
      </c>
      <c r="D4242" s="483">
        <v>25.39</v>
      </c>
      <c r="E4242" s="483">
        <v>6.15</v>
      </c>
      <c r="F4242" s="483">
        <v>31.54</v>
      </c>
    </row>
    <row r="4243" spans="1:6" ht="30">
      <c r="A4243" s="480">
        <v>96843</v>
      </c>
      <c r="B4243" s="481" t="s">
        <v>13732</v>
      </c>
      <c r="C4243" s="482" t="s">
        <v>709</v>
      </c>
      <c r="D4243" s="483">
        <v>24.14</v>
      </c>
      <c r="E4243" s="483">
        <v>6.15</v>
      </c>
      <c r="F4243" s="483">
        <v>30.29</v>
      </c>
    </row>
    <row r="4244" spans="1:6" ht="30">
      <c r="A4244" s="480">
        <v>96844</v>
      </c>
      <c r="B4244" s="481" t="s">
        <v>13733</v>
      </c>
      <c r="C4244" s="482" t="s">
        <v>709</v>
      </c>
      <c r="D4244" s="483">
        <v>35.51</v>
      </c>
      <c r="E4244" s="483">
        <v>6.15</v>
      </c>
      <c r="F4244" s="483">
        <v>41.66</v>
      </c>
    </row>
    <row r="4245" spans="1:6" ht="30" customHeight="1">
      <c r="A4245" s="480">
        <v>96845</v>
      </c>
      <c r="B4245" s="481" t="s">
        <v>2189</v>
      </c>
      <c r="C4245" s="482" t="s">
        <v>709</v>
      </c>
      <c r="D4245" s="483">
        <v>37.119999999999997</v>
      </c>
      <c r="E4245" s="483">
        <v>7.36</v>
      </c>
      <c r="F4245" s="483">
        <v>44.48</v>
      </c>
    </row>
    <row r="4246" spans="1:6" ht="30" customHeight="1">
      <c r="A4246" s="480">
        <v>96846</v>
      </c>
      <c r="B4246" s="481" t="s">
        <v>13734</v>
      </c>
      <c r="C4246" s="482" t="s">
        <v>709</v>
      </c>
      <c r="D4246" s="483">
        <v>27.4</v>
      </c>
      <c r="E4246" s="483">
        <v>7.36</v>
      </c>
      <c r="F4246" s="483">
        <v>34.76</v>
      </c>
    </row>
    <row r="4247" spans="1:6" ht="30" customHeight="1">
      <c r="A4247" s="480">
        <v>96847</v>
      </c>
      <c r="B4247" s="481" t="s">
        <v>13735</v>
      </c>
      <c r="C4247" s="482" t="s">
        <v>709</v>
      </c>
      <c r="D4247" s="483">
        <v>30.97</v>
      </c>
      <c r="E4247" s="483">
        <v>7.36</v>
      </c>
      <c r="F4247" s="483">
        <v>38.33</v>
      </c>
    </row>
    <row r="4248" spans="1:6" ht="30" customHeight="1">
      <c r="A4248" s="480">
        <v>96848</v>
      </c>
      <c r="B4248" s="481" t="s">
        <v>13736</v>
      </c>
      <c r="C4248" s="482" t="s">
        <v>709</v>
      </c>
      <c r="D4248" s="483">
        <v>48.75</v>
      </c>
      <c r="E4248" s="483">
        <v>9.01</v>
      </c>
      <c r="F4248" s="483">
        <v>57.76</v>
      </c>
    </row>
    <row r="4249" spans="1:6" ht="30" customHeight="1">
      <c r="A4249" s="480">
        <v>96849</v>
      </c>
      <c r="B4249" s="481" t="s">
        <v>2190</v>
      </c>
      <c r="C4249" s="482" t="s">
        <v>709</v>
      </c>
      <c r="D4249" s="483">
        <v>16.89</v>
      </c>
      <c r="E4249" s="483">
        <v>3.97</v>
      </c>
      <c r="F4249" s="483">
        <v>20.86</v>
      </c>
    </row>
    <row r="4250" spans="1:6" ht="30" customHeight="1">
      <c r="A4250" s="480">
        <v>96850</v>
      </c>
      <c r="B4250" s="481" t="s">
        <v>13737</v>
      </c>
      <c r="C4250" s="482" t="s">
        <v>709</v>
      </c>
      <c r="D4250" s="483">
        <v>20.53</v>
      </c>
      <c r="E4250" s="483">
        <v>3.97</v>
      </c>
      <c r="F4250" s="483">
        <v>24.5</v>
      </c>
    </row>
    <row r="4251" spans="1:6" ht="30" customHeight="1">
      <c r="A4251" s="480">
        <v>96851</v>
      </c>
      <c r="B4251" s="481" t="s">
        <v>13738</v>
      </c>
      <c r="C4251" s="482" t="s">
        <v>709</v>
      </c>
      <c r="D4251" s="483">
        <v>28.68</v>
      </c>
      <c r="E4251" s="483">
        <v>3.96</v>
      </c>
      <c r="F4251" s="483">
        <v>32.64</v>
      </c>
    </row>
    <row r="4252" spans="1:6" ht="30" customHeight="1">
      <c r="A4252" s="480">
        <v>96852</v>
      </c>
      <c r="B4252" s="481" t="s">
        <v>2191</v>
      </c>
      <c r="C4252" s="482" t="s">
        <v>709</v>
      </c>
      <c r="D4252" s="483">
        <v>23.16</v>
      </c>
      <c r="E4252" s="483">
        <v>4.6900000000000004</v>
      </c>
      <c r="F4252" s="483">
        <v>27.85</v>
      </c>
    </row>
    <row r="4253" spans="1:6" ht="30" customHeight="1">
      <c r="A4253" s="480">
        <v>96853</v>
      </c>
      <c r="B4253" s="481" t="s">
        <v>13739</v>
      </c>
      <c r="C4253" s="482" t="s">
        <v>709</v>
      </c>
      <c r="D4253" s="483">
        <v>26.72</v>
      </c>
      <c r="E4253" s="483">
        <v>4.68</v>
      </c>
      <c r="F4253" s="483">
        <v>31.4</v>
      </c>
    </row>
    <row r="4254" spans="1:6" ht="30" customHeight="1">
      <c r="A4254" s="480">
        <v>96854</v>
      </c>
      <c r="B4254" s="481" t="s">
        <v>13740</v>
      </c>
      <c r="C4254" s="482" t="s">
        <v>709</v>
      </c>
      <c r="D4254" s="483">
        <v>33.01</v>
      </c>
      <c r="E4254" s="483">
        <v>4.68</v>
      </c>
      <c r="F4254" s="483">
        <v>37.69</v>
      </c>
    </row>
    <row r="4255" spans="1:6" ht="30" customHeight="1">
      <c r="A4255" s="480">
        <v>96855</v>
      </c>
      <c r="B4255" s="481" t="s">
        <v>2192</v>
      </c>
      <c r="C4255" s="482" t="s">
        <v>709</v>
      </c>
      <c r="D4255" s="483">
        <v>28.99</v>
      </c>
      <c r="E4255" s="483">
        <v>5.61</v>
      </c>
      <c r="F4255" s="483">
        <v>34.6</v>
      </c>
    </row>
    <row r="4256" spans="1:6" ht="30" customHeight="1">
      <c r="A4256" s="480">
        <v>96856</v>
      </c>
      <c r="B4256" s="481" t="s">
        <v>13741</v>
      </c>
      <c r="C4256" s="482" t="s">
        <v>709</v>
      </c>
      <c r="D4256" s="483">
        <v>29.51</v>
      </c>
      <c r="E4256" s="483">
        <v>5.61</v>
      </c>
      <c r="F4256" s="483">
        <v>35.119999999999997</v>
      </c>
    </row>
    <row r="4257" spans="1:6" ht="30" customHeight="1">
      <c r="A4257" s="480">
        <v>96857</v>
      </c>
      <c r="B4257" s="481" t="s">
        <v>13742</v>
      </c>
      <c r="C4257" s="482" t="s">
        <v>709</v>
      </c>
      <c r="D4257" s="483">
        <v>50.81</v>
      </c>
      <c r="E4257" s="483">
        <v>5.6</v>
      </c>
      <c r="F4257" s="483">
        <v>56.41</v>
      </c>
    </row>
    <row r="4258" spans="1:6" ht="30" customHeight="1">
      <c r="A4258" s="480">
        <v>96858</v>
      </c>
      <c r="B4258" s="481" t="s">
        <v>2193</v>
      </c>
      <c r="C4258" s="482" t="s">
        <v>709</v>
      </c>
      <c r="D4258" s="483">
        <v>49.96</v>
      </c>
      <c r="E4258" s="483">
        <v>6.89</v>
      </c>
      <c r="F4258" s="483">
        <v>56.85</v>
      </c>
    </row>
    <row r="4259" spans="1:6" ht="30" customHeight="1">
      <c r="A4259" s="480">
        <v>96859</v>
      </c>
      <c r="B4259" s="481" t="s">
        <v>13743</v>
      </c>
      <c r="C4259" s="482" t="s">
        <v>709</v>
      </c>
      <c r="D4259" s="483">
        <v>63.79</v>
      </c>
      <c r="E4259" s="483">
        <v>6.89</v>
      </c>
      <c r="F4259" s="483">
        <v>70.680000000000007</v>
      </c>
    </row>
    <row r="4260" spans="1:6" ht="30" customHeight="1">
      <c r="A4260" s="480">
        <v>96860</v>
      </c>
      <c r="B4260" s="481" t="s">
        <v>13744</v>
      </c>
      <c r="C4260" s="482" t="s">
        <v>709</v>
      </c>
      <c r="D4260" s="483">
        <v>21.01</v>
      </c>
      <c r="E4260" s="483">
        <v>6.9</v>
      </c>
      <c r="F4260" s="483">
        <v>27.91</v>
      </c>
    </row>
    <row r="4261" spans="1:6" ht="30" customHeight="1">
      <c r="A4261" s="480">
        <v>96861</v>
      </c>
      <c r="B4261" s="481" t="s">
        <v>13745</v>
      </c>
      <c r="C4261" s="482" t="s">
        <v>709</v>
      </c>
      <c r="D4261" s="483">
        <v>23.31</v>
      </c>
      <c r="E4261" s="483">
        <v>6.9</v>
      </c>
      <c r="F4261" s="483">
        <v>30.21</v>
      </c>
    </row>
    <row r="4262" spans="1:6" ht="30" customHeight="1">
      <c r="A4262" s="480">
        <v>96862</v>
      </c>
      <c r="B4262" s="481" t="s">
        <v>13746</v>
      </c>
      <c r="C4262" s="482" t="s">
        <v>709</v>
      </c>
      <c r="D4262" s="483">
        <v>25.45</v>
      </c>
      <c r="E4262" s="483">
        <v>8.2100000000000009</v>
      </c>
      <c r="F4262" s="483">
        <v>33.659999999999997</v>
      </c>
    </row>
    <row r="4263" spans="1:6" ht="30" customHeight="1">
      <c r="A4263" s="480">
        <v>96863</v>
      </c>
      <c r="B4263" s="481" t="s">
        <v>13747</v>
      </c>
      <c r="C4263" s="482" t="s">
        <v>709</v>
      </c>
      <c r="D4263" s="483">
        <v>25.07</v>
      </c>
      <c r="E4263" s="483">
        <v>8.2100000000000009</v>
      </c>
      <c r="F4263" s="483">
        <v>33.28</v>
      </c>
    </row>
    <row r="4264" spans="1:6" ht="30" customHeight="1">
      <c r="A4264" s="480">
        <v>96864</v>
      </c>
      <c r="B4264" s="481" t="s">
        <v>13748</v>
      </c>
      <c r="C4264" s="482" t="s">
        <v>709</v>
      </c>
      <c r="D4264" s="483">
        <v>43.34</v>
      </c>
      <c r="E4264" s="483">
        <v>9.8000000000000007</v>
      </c>
      <c r="F4264" s="483">
        <v>53.14</v>
      </c>
    </row>
    <row r="4265" spans="1:6" ht="30" customHeight="1">
      <c r="A4265" s="480">
        <v>96865</v>
      </c>
      <c r="B4265" s="481" t="s">
        <v>13749</v>
      </c>
      <c r="C4265" s="482" t="s">
        <v>709</v>
      </c>
      <c r="D4265" s="483">
        <v>42.22</v>
      </c>
      <c r="E4265" s="483">
        <v>9.8000000000000007</v>
      </c>
      <c r="F4265" s="483">
        <v>52.02</v>
      </c>
    </row>
    <row r="4266" spans="1:6" ht="30" customHeight="1">
      <c r="A4266" s="480">
        <v>96866</v>
      </c>
      <c r="B4266" s="481" t="s">
        <v>13750</v>
      </c>
      <c r="C4266" s="482" t="s">
        <v>709</v>
      </c>
      <c r="D4266" s="483">
        <v>57.91</v>
      </c>
      <c r="E4266" s="483">
        <v>12.05</v>
      </c>
      <c r="F4266" s="483">
        <v>69.959999999999994</v>
      </c>
    </row>
    <row r="4267" spans="1:6" ht="30" customHeight="1">
      <c r="A4267" s="480">
        <v>96867</v>
      </c>
      <c r="B4267" s="481" t="s">
        <v>13751</v>
      </c>
      <c r="C4267" s="482" t="s">
        <v>709</v>
      </c>
      <c r="D4267" s="483">
        <v>69.53</v>
      </c>
      <c r="E4267" s="483">
        <v>12.04</v>
      </c>
      <c r="F4267" s="483">
        <v>81.569999999999993</v>
      </c>
    </row>
    <row r="4268" spans="1:6" ht="30" customHeight="1">
      <c r="A4268" s="480">
        <v>96868</v>
      </c>
      <c r="B4268" s="481" t="s">
        <v>13752</v>
      </c>
      <c r="C4268" s="482" t="s">
        <v>709</v>
      </c>
      <c r="D4268" s="483">
        <v>27.17</v>
      </c>
      <c r="E4268" s="483">
        <v>5.27</v>
      </c>
      <c r="F4268" s="483">
        <v>32.44</v>
      </c>
    </row>
    <row r="4269" spans="1:6" ht="30" customHeight="1">
      <c r="A4269" s="480">
        <v>96869</v>
      </c>
      <c r="B4269" s="481" t="s">
        <v>13753</v>
      </c>
      <c r="C4269" s="482" t="s">
        <v>709</v>
      </c>
      <c r="D4269" s="483">
        <v>32.5</v>
      </c>
      <c r="E4269" s="483">
        <v>6.26</v>
      </c>
      <c r="F4269" s="483">
        <v>38.76</v>
      </c>
    </row>
    <row r="4270" spans="1:6" ht="30" customHeight="1">
      <c r="A4270" s="480">
        <v>96870</v>
      </c>
      <c r="B4270" s="481" t="s">
        <v>13754</v>
      </c>
      <c r="C4270" s="482" t="s">
        <v>709</v>
      </c>
      <c r="D4270" s="483">
        <v>54.09</v>
      </c>
      <c r="E4270" s="483">
        <v>7.49</v>
      </c>
      <c r="F4270" s="483">
        <v>61.58</v>
      </c>
    </row>
    <row r="4271" spans="1:6" ht="30" customHeight="1">
      <c r="A4271" s="480">
        <v>96871</v>
      </c>
      <c r="B4271" s="481" t="s">
        <v>13755</v>
      </c>
      <c r="C4271" s="482" t="s">
        <v>709</v>
      </c>
      <c r="D4271" s="483">
        <v>80.290000000000006</v>
      </c>
      <c r="E4271" s="483">
        <v>9.19</v>
      </c>
      <c r="F4271" s="483">
        <v>89.48</v>
      </c>
    </row>
    <row r="4272" spans="1:6" ht="30" customHeight="1">
      <c r="A4272" s="480">
        <v>96872</v>
      </c>
      <c r="B4272" s="481" t="s">
        <v>13756</v>
      </c>
      <c r="C4272" s="482" t="s">
        <v>709</v>
      </c>
      <c r="D4272" s="483">
        <v>66.52</v>
      </c>
      <c r="E4272" s="483">
        <v>14.84</v>
      </c>
      <c r="F4272" s="483">
        <v>81.36</v>
      </c>
    </row>
    <row r="4273" spans="1:6" ht="30" customHeight="1">
      <c r="A4273" s="480">
        <v>96873</v>
      </c>
      <c r="B4273" s="481" t="s">
        <v>13757</v>
      </c>
      <c r="C4273" s="482" t="s">
        <v>709</v>
      </c>
      <c r="D4273" s="483">
        <v>79.31</v>
      </c>
      <c r="E4273" s="483">
        <v>14.84</v>
      </c>
      <c r="F4273" s="483">
        <v>94.15</v>
      </c>
    </row>
    <row r="4274" spans="1:6" ht="30" customHeight="1">
      <c r="A4274" s="480">
        <v>96874</v>
      </c>
      <c r="B4274" s="481" t="s">
        <v>13758</v>
      </c>
      <c r="C4274" s="482" t="s">
        <v>709</v>
      </c>
      <c r="D4274" s="483">
        <v>79.44</v>
      </c>
      <c r="E4274" s="483">
        <v>19.420000000000002</v>
      </c>
      <c r="F4274" s="483">
        <v>98.86</v>
      </c>
    </row>
    <row r="4275" spans="1:6" ht="30" customHeight="1">
      <c r="A4275" s="480">
        <v>96875</v>
      </c>
      <c r="B4275" s="481" t="s">
        <v>13759</v>
      </c>
      <c r="C4275" s="482" t="s">
        <v>709</v>
      </c>
      <c r="D4275" s="483">
        <v>100.03</v>
      </c>
      <c r="E4275" s="483">
        <v>19.420000000000002</v>
      </c>
      <c r="F4275" s="483">
        <v>119.45</v>
      </c>
    </row>
    <row r="4276" spans="1:6" ht="30" customHeight="1">
      <c r="A4276" s="480">
        <v>96876</v>
      </c>
      <c r="B4276" s="481" t="s">
        <v>2194</v>
      </c>
      <c r="C4276" s="482" t="s">
        <v>709</v>
      </c>
      <c r="D4276" s="483">
        <v>203.67</v>
      </c>
      <c r="E4276" s="483">
        <v>11.35</v>
      </c>
      <c r="F4276" s="483">
        <v>215.02</v>
      </c>
    </row>
    <row r="4277" spans="1:6" ht="30">
      <c r="A4277" s="480">
        <v>96877</v>
      </c>
      <c r="B4277" s="481" t="s">
        <v>13760</v>
      </c>
      <c r="C4277" s="482" t="s">
        <v>709</v>
      </c>
      <c r="D4277" s="483">
        <v>218.62</v>
      </c>
      <c r="E4277" s="483">
        <v>11.35</v>
      </c>
      <c r="F4277" s="483">
        <v>229.97</v>
      </c>
    </row>
    <row r="4278" spans="1:6" ht="30" customHeight="1">
      <c r="A4278" s="480">
        <v>96878</v>
      </c>
      <c r="B4278" s="481" t="s">
        <v>13761</v>
      </c>
      <c r="C4278" s="482" t="s">
        <v>709</v>
      </c>
      <c r="D4278" s="483">
        <v>221.42</v>
      </c>
      <c r="E4278" s="483">
        <v>11.35</v>
      </c>
      <c r="F4278" s="483">
        <v>232.77</v>
      </c>
    </row>
    <row r="4279" spans="1:6" ht="45" customHeight="1">
      <c r="A4279" s="480">
        <v>96879</v>
      </c>
      <c r="B4279" s="481" t="s">
        <v>13762</v>
      </c>
      <c r="C4279" s="482" t="s">
        <v>709</v>
      </c>
      <c r="D4279" s="483">
        <v>218.36</v>
      </c>
      <c r="E4279" s="483">
        <v>14.85</v>
      </c>
      <c r="F4279" s="483">
        <v>233.21</v>
      </c>
    </row>
    <row r="4280" spans="1:6" ht="30" customHeight="1">
      <c r="A4280" s="480">
        <v>96880</v>
      </c>
      <c r="B4280" s="481" t="s">
        <v>13763</v>
      </c>
      <c r="C4280" s="482" t="s">
        <v>709</v>
      </c>
      <c r="D4280" s="483">
        <v>251.84</v>
      </c>
      <c r="E4280" s="483">
        <v>14.85</v>
      </c>
      <c r="F4280" s="483">
        <v>266.69</v>
      </c>
    </row>
    <row r="4281" spans="1:6" ht="30" customHeight="1">
      <c r="A4281" s="480">
        <v>96881</v>
      </c>
      <c r="B4281" s="481" t="s">
        <v>13764</v>
      </c>
      <c r="C4281" s="482" t="s">
        <v>709</v>
      </c>
      <c r="D4281" s="483">
        <v>267</v>
      </c>
      <c r="E4281" s="483">
        <v>14.85</v>
      </c>
      <c r="F4281" s="483">
        <v>281.85000000000002</v>
      </c>
    </row>
    <row r="4282" spans="1:6" ht="30" customHeight="1">
      <c r="A4282" s="475"/>
      <c r="B4282" s="479" t="s">
        <v>2195</v>
      </c>
      <c r="C4282" s="477"/>
      <c r="D4282" s="478"/>
      <c r="E4282" s="478"/>
      <c r="F4282" s="478"/>
    </row>
    <row r="4283" spans="1:6" ht="30" customHeight="1">
      <c r="A4283" s="480">
        <v>94648</v>
      </c>
      <c r="B4283" s="481" t="s">
        <v>2196</v>
      </c>
      <c r="C4283" s="482" t="s">
        <v>727</v>
      </c>
      <c r="D4283" s="483">
        <v>6.81</v>
      </c>
      <c r="E4283" s="483">
        <v>4.26</v>
      </c>
      <c r="F4283" s="483">
        <v>11.07</v>
      </c>
    </row>
    <row r="4284" spans="1:6" ht="30" customHeight="1">
      <c r="A4284" s="480">
        <v>94649</v>
      </c>
      <c r="B4284" s="481" t="s">
        <v>2197</v>
      </c>
      <c r="C4284" s="482" t="s">
        <v>727</v>
      </c>
      <c r="D4284" s="483">
        <v>13.32</v>
      </c>
      <c r="E4284" s="483">
        <v>4.25</v>
      </c>
      <c r="F4284" s="483">
        <v>17.57</v>
      </c>
    </row>
    <row r="4285" spans="1:6" ht="30" customHeight="1">
      <c r="A4285" s="480">
        <v>94650</v>
      </c>
      <c r="B4285" s="481" t="s">
        <v>2198</v>
      </c>
      <c r="C4285" s="482" t="s">
        <v>727</v>
      </c>
      <c r="D4285" s="483">
        <v>19.100000000000001</v>
      </c>
      <c r="E4285" s="483">
        <v>6.03</v>
      </c>
      <c r="F4285" s="483">
        <v>25.13</v>
      </c>
    </row>
    <row r="4286" spans="1:6" ht="30" customHeight="1">
      <c r="A4286" s="480">
        <v>94651</v>
      </c>
      <c r="B4286" s="481" t="s">
        <v>2199</v>
      </c>
      <c r="C4286" s="482" t="s">
        <v>727</v>
      </c>
      <c r="D4286" s="483">
        <v>21.54</v>
      </c>
      <c r="E4286" s="483">
        <v>6.03</v>
      </c>
      <c r="F4286" s="483">
        <v>27.57</v>
      </c>
    </row>
    <row r="4287" spans="1:6" ht="30" customHeight="1">
      <c r="A4287" s="480">
        <v>94652</v>
      </c>
      <c r="B4287" s="481" t="s">
        <v>2200</v>
      </c>
      <c r="C4287" s="482" t="s">
        <v>727</v>
      </c>
      <c r="D4287" s="483">
        <v>35.06</v>
      </c>
      <c r="E4287" s="483">
        <v>9.81</v>
      </c>
      <c r="F4287" s="483">
        <v>44.87</v>
      </c>
    </row>
    <row r="4288" spans="1:6" ht="30" customHeight="1">
      <c r="A4288" s="480">
        <v>94653</v>
      </c>
      <c r="B4288" s="481" t="s">
        <v>2201</v>
      </c>
      <c r="C4288" s="482" t="s">
        <v>727</v>
      </c>
      <c r="D4288" s="483">
        <v>56.21</v>
      </c>
      <c r="E4288" s="483">
        <v>9.8000000000000007</v>
      </c>
      <c r="F4288" s="483">
        <v>66.010000000000005</v>
      </c>
    </row>
    <row r="4289" spans="1:6" ht="30" customHeight="1">
      <c r="A4289" s="480">
        <v>94654</v>
      </c>
      <c r="B4289" s="481" t="s">
        <v>2202</v>
      </c>
      <c r="C4289" s="482" t="s">
        <v>727</v>
      </c>
      <c r="D4289" s="483">
        <v>68.86</v>
      </c>
      <c r="E4289" s="483">
        <v>17.190000000000001</v>
      </c>
      <c r="F4289" s="483">
        <v>86.05</v>
      </c>
    </row>
    <row r="4290" spans="1:6" ht="30" customHeight="1">
      <c r="A4290" s="480">
        <v>94655</v>
      </c>
      <c r="B4290" s="481" t="s">
        <v>2203</v>
      </c>
      <c r="C4290" s="482" t="s">
        <v>727</v>
      </c>
      <c r="D4290" s="483">
        <v>106.5</v>
      </c>
      <c r="E4290" s="483">
        <v>17.190000000000001</v>
      </c>
      <c r="F4290" s="483">
        <v>123.69</v>
      </c>
    </row>
    <row r="4291" spans="1:6" ht="30" customHeight="1">
      <c r="A4291" s="475"/>
      <c r="B4291" s="479" t="s">
        <v>12485</v>
      </c>
      <c r="C4291" s="477"/>
      <c r="D4291" s="478"/>
      <c r="E4291" s="478"/>
      <c r="F4291" s="478"/>
    </row>
    <row r="4292" spans="1:6" ht="30" customHeight="1">
      <c r="A4292" s="480">
        <v>91792</v>
      </c>
      <c r="B4292" s="481" t="s">
        <v>2204</v>
      </c>
      <c r="C4292" s="482" t="s">
        <v>727</v>
      </c>
      <c r="D4292" s="483">
        <v>30.55</v>
      </c>
      <c r="E4292" s="483">
        <v>29</v>
      </c>
      <c r="F4292" s="483">
        <v>59.55</v>
      </c>
    </row>
    <row r="4293" spans="1:6" ht="30" customHeight="1">
      <c r="A4293" s="480">
        <v>91793</v>
      </c>
      <c r="B4293" s="481" t="s">
        <v>2205</v>
      </c>
      <c r="C4293" s="482" t="s">
        <v>727</v>
      </c>
      <c r="D4293" s="483">
        <v>52.82</v>
      </c>
      <c r="E4293" s="483">
        <v>35.75</v>
      </c>
      <c r="F4293" s="483">
        <v>88.57</v>
      </c>
    </row>
    <row r="4294" spans="1:6" ht="30" customHeight="1">
      <c r="A4294" s="480">
        <v>91794</v>
      </c>
      <c r="B4294" s="481" t="s">
        <v>2206</v>
      </c>
      <c r="C4294" s="482" t="s">
        <v>727</v>
      </c>
      <c r="D4294" s="483">
        <v>34.33</v>
      </c>
      <c r="E4294" s="483">
        <v>10.9</v>
      </c>
      <c r="F4294" s="483">
        <v>45.23</v>
      </c>
    </row>
    <row r="4295" spans="1:6" ht="30" customHeight="1">
      <c r="A4295" s="480">
        <v>91795</v>
      </c>
      <c r="B4295" s="481" t="s">
        <v>2207</v>
      </c>
      <c r="C4295" s="482" t="s">
        <v>727</v>
      </c>
      <c r="D4295" s="483">
        <v>53.4</v>
      </c>
      <c r="E4295" s="483">
        <v>21</v>
      </c>
      <c r="F4295" s="483">
        <v>74.400000000000006</v>
      </c>
    </row>
    <row r="4296" spans="1:6" ht="30" customHeight="1">
      <c r="A4296" s="480">
        <v>91796</v>
      </c>
      <c r="B4296" s="481" t="s">
        <v>2208</v>
      </c>
      <c r="C4296" s="482" t="s">
        <v>727</v>
      </c>
      <c r="D4296" s="483">
        <v>65.599999999999994</v>
      </c>
      <c r="E4296" s="483">
        <v>18.57</v>
      </c>
      <c r="F4296" s="483">
        <v>84.17</v>
      </c>
    </row>
    <row r="4297" spans="1:6" ht="30" customHeight="1">
      <c r="A4297" s="480">
        <v>89711</v>
      </c>
      <c r="B4297" s="481" t="s">
        <v>2209</v>
      </c>
      <c r="C4297" s="482" t="s">
        <v>727</v>
      </c>
      <c r="D4297" s="483">
        <v>10.86</v>
      </c>
      <c r="E4297" s="483">
        <v>9.6</v>
      </c>
      <c r="F4297" s="483">
        <v>20.46</v>
      </c>
    </row>
    <row r="4298" spans="1:6" ht="30" customHeight="1">
      <c r="A4298" s="480">
        <v>89712</v>
      </c>
      <c r="B4298" s="481" t="s">
        <v>2210</v>
      </c>
      <c r="C4298" s="482" t="s">
        <v>727</v>
      </c>
      <c r="D4298" s="483">
        <v>19.03</v>
      </c>
      <c r="E4298" s="483">
        <v>12.15</v>
      </c>
      <c r="F4298" s="483">
        <v>31.18</v>
      </c>
    </row>
    <row r="4299" spans="1:6" ht="30" customHeight="1">
      <c r="A4299" s="480">
        <v>89713</v>
      </c>
      <c r="B4299" s="481" t="s">
        <v>2211</v>
      </c>
      <c r="C4299" s="482" t="s">
        <v>727</v>
      </c>
      <c r="D4299" s="483">
        <v>29.56</v>
      </c>
      <c r="E4299" s="483">
        <v>17.91</v>
      </c>
      <c r="F4299" s="483">
        <v>47.47</v>
      </c>
    </row>
    <row r="4300" spans="1:6" ht="30" customHeight="1">
      <c r="A4300" s="475">
        <v>89714</v>
      </c>
      <c r="B4300" s="479" t="s">
        <v>2212</v>
      </c>
      <c r="C4300" s="477" t="s">
        <v>727</v>
      </c>
      <c r="D4300" s="478">
        <v>36.67</v>
      </c>
      <c r="E4300" s="478">
        <v>23.69</v>
      </c>
      <c r="F4300" s="478">
        <v>60.36</v>
      </c>
    </row>
    <row r="4301" spans="1:6" ht="30" customHeight="1">
      <c r="A4301" s="480">
        <v>89798</v>
      </c>
      <c r="B4301" s="481" t="s">
        <v>2213</v>
      </c>
      <c r="C4301" s="482" t="s">
        <v>727</v>
      </c>
      <c r="D4301" s="483">
        <v>13.31</v>
      </c>
      <c r="E4301" s="483">
        <v>1.58</v>
      </c>
      <c r="F4301" s="483">
        <v>14.89</v>
      </c>
    </row>
    <row r="4302" spans="1:6" ht="30" customHeight="1">
      <c r="A4302" s="480">
        <v>89799</v>
      </c>
      <c r="B4302" s="481" t="s">
        <v>2214</v>
      </c>
      <c r="C4302" s="482" t="s">
        <v>727</v>
      </c>
      <c r="D4302" s="483">
        <v>20.39</v>
      </c>
      <c r="E4302" s="483">
        <v>3.5</v>
      </c>
      <c r="F4302" s="483">
        <v>23.89</v>
      </c>
    </row>
    <row r="4303" spans="1:6" ht="30" customHeight="1">
      <c r="A4303" s="480">
        <v>89800</v>
      </c>
      <c r="B4303" s="481" t="s">
        <v>2215</v>
      </c>
      <c r="C4303" s="482" t="s">
        <v>727</v>
      </c>
      <c r="D4303" s="483">
        <v>24.07</v>
      </c>
      <c r="E4303" s="483">
        <v>5.12</v>
      </c>
      <c r="F4303" s="483">
        <v>29.19</v>
      </c>
    </row>
    <row r="4304" spans="1:6" ht="30" customHeight="1">
      <c r="A4304" s="480">
        <v>89848</v>
      </c>
      <c r="B4304" s="481" t="s">
        <v>2216</v>
      </c>
      <c r="C4304" s="482" t="s">
        <v>727</v>
      </c>
      <c r="D4304" s="483">
        <v>25.92</v>
      </c>
      <c r="E4304" s="483">
        <v>8.64</v>
      </c>
      <c r="F4304" s="483">
        <v>34.56</v>
      </c>
    </row>
    <row r="4305" spans="1:6" ht="30" customHeight="1">
      <c r="A4305" s="480">
        <v>89849</v>
      </c>
      <c r="B4305" s="481" t="s">
        <v>2217</v>
      </c>
      <c r="C4305" s="482" t="s">
        <v>727</v>
      </c>
      <c r="D4305" s="483">
        <v>58.44</v>
      </c>
      <c r="E4305" s="483">
        <v>11.83</v>
      </c>
      <c r="F4305" s="483">
        <v>70.27</v>
      </c>
    </row>
    <row r="4306" spans="1:6" ht="30" customHeight="1">
      <c r="A4306" s="480">
        <v>90701</v>
      </c>
      <c r="B4306" s="481" t="s">
        <v>6021</v>
      </c>
      <c r="C4306" s="482" t="s">
        <v>727</v>
      </c>
      <c r="D4306" s="483">
        <v>55.46</v>
      </c>
      <c r="E4306" s="483">
        <v>3.01</v>
      </c>
      <c r="F4306" s="483">
        <v>58.47</v>
      </c>
    </row>
    <row r="4307" spans="1:6" ht="30" customHeight="1">
      <c r="A4307" s="480">
        <v>90702</v>
      </c>
      <c r="B4307" s="481" t="s">
        <v>6022</v>
      </c>
      <c r="C4307" s="482" t="s">
        <v>727</v>
      </c>
      <c r="D4307" s="483">
        <v>89.75</v>
      </c>
      <c r="E4307" s="483">
        <v>3.44</v>
      </c>
      <c r="F4307" s="483">
        <v>93.19</v>
      </c>
    </row>
    <row r="4308" spans="1:6" ht="30" customHeight="1">
      <c r="A4308" s="480">
        <v>90703</v>
      </c>
      <c r="B4308" s="481" t="s">
        <v>6023</v>
      </c>
      <c r="C4308" s="482" t="s">
        <v>727</v>
      </c>
      <c r="D4308" s="483">
        <v>149.46</v>
      </c>
      <c r="E4308" s="483">
        <v>3.85</v>
      </c>
      <c r="F4308" s="483">
        <v>153.31</v>
      </c>
    </row>
    <row r="4309" spans="1:6" ht="30" customHeight="1">
      <c r="A4309" s="480">
        <v>90704</v>
      </c>
      <c r="B4309" s="481" t="s">
        <v>6024</v>
      </c>
      <c r="C4309" s="482" t="s">
        <v>727</v>
      </c>
      <c r="D4309" s="483">
        <v>212.42</v>
      </c>
      <c r="E4309" s="483">
        <v>4.28</v>
      </c>
      <c r="F4309" s="483">
        <v>216.7</v>
      </c>
    </row>
    <row r="4310" spans="1:6" ht="30">
      <c r="A4310" s="480">
        <v>90700</v>
      </c>
      <c r="B4310" s="481" t="s">
        <v>6020</v>
      </c>
      <c r="C4310" s="482" t="s">
        <v>727</v>
      </c>
      <c r="D4310" s="483">
        <v>453.41</v>
      </c>
      <c r="E4310" s="483">
        <v>3.5</v>
      </c>
      <c r="F4310" s="483">
        <v>456.91</v>
      </c>
    </row>
    <row r="4311" spans="1:6" ht="30" customHeight="1">
      <c r="A4311" s="480">
        <v>90705</v>
      </c>
      <c r="B4311" s="481" t="s">
        <v>6025</v>
      </c>
      <c r="C4311" s="482" t="s">
        <v>727</v>
      </c>
      <c r="D4311" s="483">
        <v>290.42</v>
      </c>
      <c r="E4311" s="483">
        <v>4.71</v>
      </c>
      <c r="F4311" s="483">
        <v>295.13</v>
      </c>
    </row>
    <row r="4312" spans="1:6" ht="30" customHeight="1">
      <c r="A4312" s="480">
        <v>90706</v>
      </c>
      <c r="B4312" s="481" t="s">
        <v>6026</v>
      </c>
      <c r="C4312" s="482" t="s">
        <v>727</v>
      </c>
      <c r="D4312" s="483">
        <v>341.9</v>
      </c>
      <c r="E4312" s="483">
        <v>3.92</v>
      </c>
      <c r="F4312" s="483">
        <v>345.82</v>
      </c>
    </row>
    <row r="4313" spans="1:6" ht="30" customHeight="1">
      <c r="A4313" s="480">
        <v>102264</v>
      </c>
      <c r="B4313" s="481" t="s">
        <v>6013</v>
      </c>
      <c r="C4313" s="482" t="s">
        <v>727</v>
      </c>
      <c r="D4313" s="483">
        <v>21.28</v>
      </c>
      <c r="E4313" s="483">
        <v>2.2799999999999998</v>
      </c>
      <c r="F4313" s="483">
        <v>23.56</v>
      </c>
    </row>
    <row r="4314" spans="1:6" ht="30" customHeight="1">
      <c r="A4314" s="480">
        <v>90694</v>
      </c>
      <c r="B4314" s="481" t="s">
        <v>6014</v>
      </c>
      <c r="C4314" s="482" t="s">
        <v>727</v>
      </c>
      <c r="D4314" s="483">
        <v>32.53</v>
      </c>
      <c r="E4314" s="483">
        <v>2.2799999999999998</v>
      </c>
      <c r="F4314" s="483">
        <v>34.81</v>
      </c>
    </row>
    <row r="4315" spans="1:6" ht="30" customHeight="1">
      <c r="A4315" s="480">
        <v>90695</v>
      </c>
      <c r="B4315" s="481" t="s">
        <v>6015</v>
      </c>
      <c r="C4315" s="482" t="s">
        <v>727</v>
      </c>
      <c r="D4315" s="483">
        <v>69.02</v>
      </c>
      <c r="E4315" s="483">
        <v>2.7</v>
      </c>
      <c r="F4315" s="483">
        <v>71.72</v>
      </c>
    </row>
    <row r="4316" spans="1:6" ht="30">
      <c r="A4316" s="480">
        <v>90696</v>
      </c>
      <c r="B4316" s="481" t="s">
        <v>6016</v>
      </c>
      <c r="C4316" s="482" t="s">
        <v>727</v>
      </c>
      <c r="D4316" s="483">
        <v>103.08</v>
      </c>
      <c r="E4316" s="483">
        <v>3.13</v>
      </c>
      <c r="F4316" s="483">
        <v>106.21</v>
      </c>
    </row>
    <row r="4317" spans="1:6" ht="45" customHeight="1">
      <c r="A4317" s="480">
        <v>90697</v>
      </c>
      <c r="B4317" s="481" t="s">
        <v>6017</v>
      </c>
      <c r="C4317" s="482" t="s">
        <v>727</v>
      </c>
      <c r="D4317" s="483">
        <v>174.83</v>
      </c>
      <c r="E4317" s="483">
        <v>3.55</v>
      </c>
      <c r="F4317" s="483">
        <v>178.38</v>
      </c>
    </row>
    <row r="4318" spans="1:6" ht="45" customHeight="1">
      <c r="A4318" s="480">
        <v>90698</v>
      </c>
      <c r="B4318" s="481" t="s">
        <v>6018</v>
      </c>
      <c r="C4318" s="482" t="s">
        <v>727</v>
      </c>
      <c r="D4318" s="483">
        <v>281.41000000000003</v>
      </c>
      <c r="E4318" s="483">
        <v>3.97</v>
      </c>
      <c r="F4318" s="483">
        <v>285.38</v>
      </c>
    </row>
    <row r="4319" spans="1:6" ht="45" customHeight="1">
      <c r="A4319" s="480">
        <v>90699</v>
      </c>
      <c r="B4319" s="481" t="s">
        <v>6019</v>
      </c>
      <c r="C4319" s="482" t="s">
        <v>727</v>
      </c>
      <c r="D4319" s="483">
        <v>348.27</v>
      </c>
      <c r="E4319" s="483">
        <v>4.4000000000000004</v>
      </c>
      <c r="F4319" s="483">
        <v>352.67</v>
      </c>
    </row>
    <row r="4320" spans="1:6" ht="45" customHeight="1">
      <c r="A4320" s="480"/>
      <c r="B4320" s="481" t="s">
        <v>12486</v>
      </c>
      <c r="C4320" s="482"/>
      <c r="D4320" s="483"/>
      <c r="E4320" s="483"/>
      <c r="F4320" s="483"/>
    </row>
    <row r="4321" spans="1:6" ht="45" customHeight="1">
      <c r="A4321" s="480">
        <v>97173</v>
      </c>
      <c r="B4321" s="481" t="s">
        <v>13765</v>
      </c>
      <c r="C4321" s="482" t="s">
        <v>727</v>
      </c>
      <c r="D4321" s="483">
        <v>20.98</v>
      </c>
      <c r="E4321" s="483">
        <v>14.86</v>
      </c>
      <c r="F4321" s="483">
        <v>35.840000000000003</v>
      </c>
    </row>
    <row r="4322" spans="1:6" ht="45" customHeight="1">
      <c r="A4322" s="480">
        <v>97174</v>
      </c>
      <c r="B4322" s="481" t="s">
        <v>13766</v>
      </c>
      <c r="C4322" s="482" t="s">
        <v>727</v>
      </c>
      <c r="D4322" s="483">
        <v>24.37</v>
      </c>
      <c r="E4322" s="483">
        <v>17.11</v>
      </c>
      <c r="F4322" s="483">
        <v>41.48</v>
      </c>
    </row>
    <row r="4323" spans="1:6" ht="45" customHeight="1">
      <c r="A4323" s="480">
        <v>97175</v>
      </c>
      <c r="B4323" s="481" t="s">
        <v>13767</v>
      </c>
      <c r="C4323" s="482" t="s">
        <v>727</v>
      </c>
      <c r="D4323" s="483">
        <v>27.78</v>
      </c>
      <c r="E4323" s="483">
        <v>19.350000000000001</v>
      </c>
      <c r="F4323" s="483">
        <v>47.13</v>
      </c>
    </row>
    <row r="4324" spans="1:6" ht="45" customHeight="1">
      <c r="A4324" s="480">
        <v>97176</v>
      </c>
      <c r="B4324" s="481" t="s">
        <v>13768</v>
      </c>
      <c r="C4324" s="482" t="s">
        <v>727</v>
      </c>
      <c r="D4324" s="483">
        <v>31.18</v>
      </c>
      <c r="E4324" s="483">
        <v>21.6</v>
      </c>
      <c r="F4324" s="483">
        <v>52.78</v>
      </c>
    </row>
    <row r="4325" spans="1:6" ht="45" customHeight="1">
      <c r="A4325" s="480">
        <v>97177</v>
      </c>
      <c r="B4325" s="481" t="s">
        <v>13769</v>
      </c>
      <c r="C4325" s="482" t="s">
        <v>727</v>
      </c>
      <c r="D4325" s="483">
        <v>38.020000000000003</v>
      </c>
      <c r="E4325" s="483">
        <v>26.07</v>
      </c>
      <c r="F4325" s="483">
        <v>64.09</v>
      </c>
    </row>
    <row r="4326" spans="1:6" ht="45" customHeight="1">
      <c r="A4326" s="480">
        <v>97178</v>
      </c>
      <c r="B4326" s="481" t="s">
        <v>13770</v>
      </c>
      <c r="C4326" s="482" t="s">
        <v>727</v>
      </c>
      <c r="D4326" s="483">
        <v>44.85</v>
      </c>
      <c r="E4326" s="483">
        <v>30.54</v>
      </c>
      <c r="F4326" s="483">
        <v>75.39</v>
      </c>
    </row>
    <row r="4327" spans="1:6" ht="45" customHeight="1">
      <c r="A4327" s="480">
        <v>97179</v>
      </c>
      <c r="B4327" s="481" t="s">
        <v>13771</v>
      </c>
      <c r="C4327" s="482" t="s">
        <v>727</v>
      </c>
      <c r="D4327" s="483">
        <v>51.66</v>
      </c>
      <c r="E4327" s="483">
        <v>35.03</v>
      </c>
      <c r="F4327" s="483">
        <v>86.69</v>
      </c>
    </row>
    <row r="4328" spans="1:6" ht="45" customHeight="1">
      <c r="A4328" s="480">
        <v>97180</v>
      </c>
      <c r="B4328" s="481" t="s">
        <v>13772</v>
      </c>
      <c r="C4328" s="482" t="s">
        <v>727</v>
      </c>
      <c r="D4328" s="483">
        <v>58.47</v>
      </c>
      <c r="E4328" s="483">
        <v>39.520000000000003</v>
      </c>
      <c r="F4328" s="483">
        <v>97.99</v>
      </c>
    </row>
    <row r="4329" spans="1:6" ht="45">
      <c r="A4329" s="480">
        <v>97181</v>
      </c>
      <c r="B4329" s="481" t="s">
        <v>13773</v>
      </c>
      <c r="C4329" s="482" t="s">
        <v>727</v>
      </c>
      <c r="D4329" s="483">
        <v>69.650000000000006</v>
      </c>
      <c r="E4329" s="483">
        <v>44</v>
      </c>
      <c r="F4329" s="483">
        <v>113.65</v>
      </c>
    </row>
    <row r="4330" spans="1:6" ht="45">
      <c r="A4330" s="480">
        <v>97182</v>
      </c>
      <c r="B4330" s="481" t="s">
        <v>13774</v>
      </c>
      <c r="C4330" s="482" t="s">
        <v>727</v>
      </c>
      <c r="D4330" s="483">
        <v>76.92</v>
      </c>
      <c r="E4330" s="483">
        <v>48.49</v>
      </c>
      <c r="F4330" s="483">
        <v>125.41</v>
      </c>
    </row>
    <row r="4331" spans="1:6" ht="30" customHeight="1">
      <c r="A4331" s="480">
        <v>97183</v>
      </c>
      <c r="B4331" s="481" t="s">
        <v>13775</v>
      </c>
      <c r="C4331" s="482" t="s">
        <v>727</v>
      </c>
      <c r="D4331" s="483">
        <v>16.73</v>
      </c>
      <c r="E4331" s="483">
        <v>12.39</v>
      </c>
      <c r="F4331" s="483">
        <v>29.12</v>
      </c>
    </row>
    <row r="4332" spans="1:6" ht="30" customHeight="1">
      <c r="A4332" s="480">
        <v>97184</v>
      </c>
      <c r="B4332" s="481" t="s">
        <v>13776</v>
      </c>
      <c r="C4332" s="482" t="s">
        <v>727</v>
      </c>
      <c r="D4332" s="483">
        <v>19.48</v>
      </c>
      <c r="E4332" s="483">
        <v>14.3</v>
      </c>
      <c r="F4332" s="483">
        <v>33.78</v>
      </c>
    </row>
    <row r="4333" spans="1:6" ht="30" customHeight="1">
      <c r="A4333" s="480">
        <v>97185</v>
      </c>
      <c r="B4333" s="481" t="s">
        <v>13777</v>
      </c>
      <c r="C4333" s="482" t="s">
        <v>727</v>
      </c>
      <c r="D4333" s="483">
        <v>22.23</v>
      </c>
      <c r="E4333" s="483">
        <v>16.22</v>
      </c>
      <c r="F4333" s="483">
        <v>38.450000000000003</v>
      </c>
    </row>
    <row r="4334" spans="1:6" ht="30" customHeight="1">
      <c r="A4334" s="480">
        <v>97186</v>
      </c>
      <c r="B4334" s="481" t="s">
        <v>13778</v>
      </c>
      <c r="C4334" s="482" t="s">
        <v>727</v>
      </c>
      <c r="D4334" s="483">
        <v>24.94</v>
      </c>
      <c r="E4334" s="483">
        <v>18.16</v>
      </c>
      <c r="F4334" s="483">
        <v>43.1</v>
      </c>
    </row>
    <row r="4335" spans="1:6" ht="30" customHeight="1">
      <c r="A4335" s="480">
        <v>97187</v>
      </c>
      <c r="B4335" s="481" t="s">
        <v>2218</v>
      </c>
      <c r="C4335" s="482" t="s">
        <v>727</v>
      </c>
      <c r="D4335" s="483">
        <v>30.44</v>
      </c>
      <c r="E4335" s="483">
        <v>22</v>
      </c>
      <c r="F4335" s="483">
        <v>52.44</v>
      </c>
    </row>
    <row r="4336" spans="1:6" ht="30" customHeight="1">
      <c r="A4336" s="480">
        <v>97188</v>
      </c>
      <c r="B4336" s="481" t="s">
        <v>13779</v>
      </c>
      <c r="C4336" s="482" t="s">
        <v>727</v>
      </c>
      <c r="D4336" s="483">
        <v>35.92</v>
      </c>
      <c r="E4336" s="483">
        <v>25.83</v>
      </c>
      <c r="F4336" s="483">
        <v>61.75</v>
      </c>
    </row>
    <row r="4337" spans="1:6" ht="45" customHeight="1">
      <c r="A4337" s="480">
        <v>97189</v>
      </c>
      <c r="B4337" s="481" t="s">
        <v>13780</v>
      </c>
      <c r="C4337" s="482" t="s">
        <v>727</v>
      </c>
      <c r="D4337" s="483">
        <v>41.41</v>
      </c>
      <c r="E4337" s="483">
        <v>29.65</v>
      </c>
      <c r="F4337" s="483">
        <v>71.06</v>
      </c>
    </row>
    <row r="4338" spans="1:6" ht="45" customHeight="1">
      <c r="A4338" s="480">
        <v>97190</v>
      </c>
      <c r="B4338" s="481" t="s">
        <v>13781</v>
      </c>
      <c r="C4338" s="482" t="s">
        <v>727</v>
      </c>
      <c r="D4338" s="483">
        <v>46.88</v>
      </c>
      <c r="E4338" s="483">
        <v>33.51</v>
      </c>
      <c r="F4338" s="483">
        <v>80.39</v>
      </c>
    </row>
    <row r="4339" spans="1:6" ht="45" customHeight="1">
      <c r="A4339" s="480">
        <v>97191</v>
      </c>
      <c r="B4339" s="481" t="s">
        <v>13782</v>
      </c>
      <c r="C4339" s="482" t="s">
        <v>727</v>
      </c>
      <c r="D4339" s="483">
        <v>55.52</v>
      </c>
      <c r="E4339" s="483">
        <v>37.35</v>
      </c>
      <c r="F4339" s="483">
        <v>92.87</v>
      </c>
    </row>
    <row r="4340" spans="1:6" ht="45" customHeight="1">
      <c r="A4340" s="480">
        <v>97192</v>
      </c>
      <c r="B4340" s="481" t="s">
        <v>13783</v>
      </c>
      <c r="C4340" s="482" t="s">
        <v>727</v>
      </c>
      <c r="D4340" s="483">
        <v>61.34</v>
      </c>
      <c r="E4340" s="483">
        <v>41.18</v>
      </c>
      <c r="F4340" s="483">
        <v>102.52</v>
      </c>
    </row>
    <row r="4341" spans="1:6" ht="45" customHeight="1">
      <c r="A4341" s="480"/>
      <c r="B4341" s="481" t="s">
        <v>12487</v>
      </c>
      <c r="C4341" s="482"/>
      <c r="D4341" s="483"/>
      <c r="E4341" s="483"/>
      <c r="F4341" s="483"/>
    </row>
    <row r="4342" spans="1:6" ht="45" customHeight="1">
      <c r="A4342" s="480"/>
      <c r="B4342" s="481" t="s">
        <v>12488</v>
      </c>
      <c r="C4342" s="482"/>
      <c r="D4342" s="483"/>
      <c r="E4342" s="483"/>
      <c r="F4342" s="483"/>
    </row>
    <row r="4343" spans="1:6" ht="30" customHeight="1">
      <c r="A4343" s="480">
        <v>92828</v>
      </c>
      <c r="B4343" s="481" t="s">
        <v>2219</v>
      </c>
      <c r="C4343" s="482" t="s">
        <v>727</v>
      </c>
      <c r="D4343" s="483">
        <v>91.48</v>
      </c>
      <c r="E4343" s="483">
        <v>56.65</v>
      </c>
      <c r="F4343" s="483">
        <v>148.13</v>
      </c>
    </row>
    <row r="4344" spans="1:6" ht="30" customHeight="1">
      <c r="A4344" s="480">
        <v>92815</v>
      </c>
      <c r="B4344" s="481" t="s">
        <v>2220</v>
      </c>
      <c r="C4344" s="482" t="s">
        <v>727</v>
      </c>
      <c r="D4344" s="483">
        <v>78.02</v>
      </c>
      <c r="E4344" s="483">
        <v>47.62</v>
      </c>
      <c r="F4344" s="483">
        <v>125.64</v>
      </c>
    </row>
    <row r="4345" spans="1:6" ht="30" customHeight="1">
      <c r="A4345" s="480">
        <v>92830</v>
      </c>
      <c r="B4345" s="481" t="s">
        <v>2221</v>
      </c>
      <c r="C4345" s="482" t="s">
        <v>727</v>
      </c>
      <c r="D4345" s="483">
        <v>113.5</v>
      </c>
      <c r="E4345" s="483">
        <v>70.260000000000005</v>
      </c>
      <c r="F4345" s="483">
        <v>183.76</v>
      </c>
    </row>
    <row r="4346" spans="1:6" ht="30" customHeight="1">
      <c r="A4346" s="480">
        <v>92817</v>
      </c>
      <c r="B4346" s="481" t="s">
        <v>2222</v>
      </c>
      <c r="C4346" s="482" t="s">
        <v>727</v>
      </c>
      <c r="D4346" s="483">
        <v>97.62</v>
      </c>
      <c r="E4346" s="483">
        <v>59.59</v>
      </c>
      <c r="F4346" s="483">
        <v>157.21</v>
      </c>
    </row>
    <row r="4347" spans="1:6" ht="30" customHeight="1">
      <c r="A4347" s="480">
        <v>92832</v>
      </c>
      <c r="B4347" s="481" t="s">
        <v>2223</v>
      </c>
      <c r="C4347" s="482" t="s">
        <v>727</v>
      </c>
      <c r="D4347" s="483">
        <v>150.9</v>
      </c>
      <c r="E4347" s="483">
        <v>93.38</v>
      </c>
      <c r="F4347" s="483">
        <v>244.28</v>
      </c>
    </row>
    <row r="4348" spans="1:6" ht="30" customHeight="1">
      <c r="A4348" s="480">
        <v>92819</v>
      </c>
      <c r="B4348" s="481" t="s">
        <v>2224</v>
      </c>
      <c r="C4348" s="482" t="s">
        <v>727</v>
      </c>
      <c r="D4348" s="483">
        <v>131.43</v>
      </c>
      <c r="E4348" s="483">
        <v>80.19</v>
      </c>
      <c r="F4348" s="483">
        <v>211.62</v>
      </c>
    </row>
    <row r="4349" spans="1:6" ht="45" customHeight="1">
      <c r="A4349" s="480">
        <v>92820</v>
      </c>
      <c r="B4349" s="481" t="s">
        <v>2225</v>
      </c>
      <c r="C4349" s="482" t="s">
        <v>727</v>
      </c>
      <c r="D4349" s="483">
        <v>27.73</v>
      </c>
      <c r="E4349" s="483">
        <v>18.61</v>
      </c>
      <c r="F4349" s="483">
        <v>46.34</v>
      </c>
    </row>
    <row r="4350" spans="1:6" ht="45" customHeight="1">
      <c r="A4350" s="480">
        <v>92808</v>
      </c>
      <c r="B4350" s="481" t="s">
        <v>2226</v>
      </c>
      <c r="C4350" s="482" t="s">
        <v>727</v>
      </c>
      <c r="D4350" s="483">
        <v>23.29</v>
      </c>
      <c r="E4350" s="483">
        <v>15.55</v>
      </c>
      <c r="F4350" s="483">
        <v>38.840000000000003</v>
      </c>
    </row>
    <row r="4351" spans="1:6" ht="45" customHeight="1">
      <c r="A4351" s="480">
        <v>92821</v>
      </c>
      <c r="B4351" s="481" t="s">
        <v>2227</v>
      </c>
      <c r="C4351" s="482" t="s">
        <v>727</v>
      </c>
      <c r="D4351" s="483">
        <v>35.659999999999997</v>
      </c>
      <c r="E4351" s="483">
        <v>23.71</v>
      </c>
      <c r="F4351" s="483">
        <v>59.37</v>
      </c>
    </row>
    <row r="4352" spans="1:6" ht="45" customHeight="1">
      <c r="A4352" s="480">
        <v>92809</v>
      </c>
      <c r="B4352" s="481" t="s">
        <v>2228</v>
      </c>
      <c r="C4352" s="482" t="s">
        <v>727</v>
      </c>
      <c r="D4352" s="483">
        <v>29.96</v>
      </c>
      <c r="E4352" s="483">
        <v>19.809999999999999</v>
      </c>
      <c r="F4352" s="483">
        <v>49.77</v>
      </c>
    </row>
    <row r="4353" spans="1:6" ht="45" customHeight="1">
      <c r="A4353" s="480">
        <v>92822</v>
      </c>
      <c r="B4353" s="481" t="s">
        <v>2229</v>
      </c>
      <c r="C4353" s="482" t="s">
        <v>727</v>
      </c>
      <c r="D4353" s="483">
        <v>43.6</v>
      </c>
      <c r="E4353" s="483">
        <v>28.82</v>
      </c>
      <c r="F4353" s="483">
        <v>72.42</v>
      </c>
    </row>
    <row r="4354" spans="1:6" ht="45" customHeight="1">
      <c r="A4354" s="480">
        <v>92810</v>
      </c>
      <c r="B4354" s="481" t="s">
        <v>2230</v>
      </c>
      <c r="C4354" s="482" t="s">
        <v>727</v>
      </c>
      <c r="D4354" s="483">
        <v>36.479999999999997</v>
      </c>
      <c r="E4354" s="483">
        <v>24.06</v>
      </c>
      <c r="F4354" s="483">
        <v>60.54</v>
      </c>
    </row>
    <row r="4355" spans="1:6" ht="30" customHeight="1">
      <c r="A4355" s="480">
        <v>92824</v>
      </c>
      <c r="B4355" s="481" t="s">
        <v>2231</v>
      </c>
      <c r="C4355" s="482" t="s">
        <v>727</v>
      </c>
      <c r="D4355" s="483">
        <v>51.89</v>
      </c>
      <c r="E4355" s="483">
        <v>34.049999999999997</v>
      </c>
      <c r="F4355" s="483">
        <v>85.94</v>
      </c>
    </row>
    <row r="4356" spans="1:6" ht="30" customHeight="1">
      <c r="A4356" s="480">
        <v>92811</v>
      </c>
      <c r="B4356" s="481" t="s">
        <v>2232</v>
      </c>
      <c r="C4356" s="482" t="s">
        <v>727</v>
      </c>
      <c r="D4356" s="483">
        <v>43.57</v>
      </c>
      <c r="E4356" s="483">
        <v>28.45</v>
      </c>
      <c r="F4356" s="483">
        <v>72.02</v>
      </c>
    </row>
    <row r="4357" spans="1:6" ht="30" customHeight="1">
      <c r="A4357" s="480">
        <v>92825</v>
      </c>
      <c r="B4357" s="481" t="s">
        <v>2233</v>
      </c>
      <c r="C4357" s="482" t="s">
        <v>727</v>
      </c>
      <c r="D4357" s="483">
        <v>60.23</v>
      </c>
      <c r="E4357" s="483">
        <v>39.29</v>
      </c>
      <c r="F4357" s="483">
        <v>99.52</v>
      </c>
    </row>
    <row r="4358" spans="1:6" ht="30" customHeight="1">
      <c r="A4358" s="480">
        <v>92812</v>
      </c>
      <c r="B4358" s="481" t="s">
        <v>2234</v>
      </c>
      <c r="C4358" s="482" t="s">
        <v>727</v>
      </c>
      <c r="D4358" s="483">
        <v>50.5</v>
      </c>
      <c r="E4358" s="483">
        <v>32.83</v>
      </c>
      <c r="F4358" s="483">
        <v>83.33</v>
      </c>
    </row>
    <row r="4359" spans="1:6" ht="30" customHeight="1">
      <c r="A4359" s="480">
        <v>92826</v>
      </c>
      <c r="B4359" s="481" t="s">
        <v>2235</v>
      </c>
      <c r="C4359" s="482" t="s">
        <v>727</v>
      </c>
      <c r="D4359" s="483">
        <v>69.7</v>
      </c>
      <c r="E4359" s="483">
        <v>44.85</v>
      </c>
      <c r="F4359" s="483">
        <v>114.55</v>
      </c>
    </row>
    <row r="4360" spans="1:6" ht="30" customHeight="1">
      <c r="A4360" s="480">
        <v>92813</v>
      </c>
      <c r="B4360" s="481" t="s">
        <v>2236</v>
      </c>
      <c r="C4360" s="482" t="s">
        <v>727</v>
      </c>
      <c r="D4360" s="483">
        <v>58.88</v>
      </c>
      <c r="E4360" s="483">
        <v>37.549999999999997</v>
      </c>
      <c r="F4360" s="483">
        <v>96.43</v>
      </c>
    </row>
    <row r="4361" spans="1:6" ht="45" customHeight="1">
      <c r="A4361" s="480">
        <v>92827</v>
      </c>
      <c r="B4361" s="481" t="s">
        <v>2237</v>
      </c>
      <c r="C4361" s="482" t="s">
        <v>727</v>
      </c>
      <c r="D4361" s="483">
        <v>79.7</v>
      </c>
      <c r="E4361" s="483">
        <v>50.5</v>
      </c>
      <c r="F4361" s="483">
        <v>130.19999999999999</v>
      </c>
    </row>
    <row r="4362" spans="1:6" ht="45" customHeight="1">
      <c r="A4362" s="480">
        <v>92814</v>
      </c>
      <c r="B4362" s="481" t="s">
        <v>2238</v>
      </c>
      <c r="C4362" s="482" t="s">
        <v>727</v>
      </c>
      <c r="D4362" s="483">
        <v>67.73</v>
      </c>
      <c r="E4362" s="483">
        <v>42.38</v>
      </c>
      <c r="F4362" s="483">
        <v>110.11</v>
      </c>
    </row>
    <row r="4363" spans="1:6" ht="45" customHeight="1">
      <c r="A4363" s="480">
        <v>92864</v>
      </c>
      <c r="B4363" s="481" t="s">
        <v>2239</v>
      </c>
      <c r="C4363" s="482" t="s">
        <v>727</v>
      </c>
      <c r="D4363" s="483">
        <v>28.37</v>
      </c>
      <c r="E4363" s="483">
        <v>19.05</v>
      </c>
      <c r="F4363" s="483">
        <v>47.42</v>
      </c>
    </row>
    <row r="4364" spans="1:6" ht="45" customHeight="1">
      <c r="A4364" s="480">
        <v>92848</v>
      </c>
      <c r="B4364" s="481" t="s">
        <v>2240</v>
      </c>
      <c r="C4364" s="482" t="s">
        <v>727</v>
      </c>
      <c r="D4364" s="483">
        <v>14.97</v>
      </c>
      <c r="E4364" s="483">
        <v>10.07</v>
      </c>
      <c r="F4364" s="483">
        <v>25.04</v>
      </c>
    </row>
    <row r="4365" spans="1:6" ht="45" customHeight="1">
      <c r="A4365" s="480">
        <v>92850</v>
      </c>
      <c r="B4365" s="481" t="s">
        <v>2241</v>
      </c>
      <c r="C4365" s="482" t="s">
        <v>727</v>
      </c>
      <c r="D4365" s="483">
        <v>9.76</v>
      </c>
      <c r="E4365" s="483">
        <v>6.57</v>
      </c>
      <c r="F4365" s="483">
        <v>16.329999999999998</v>
      </c>
    </row>
    <row r="4366" spans="1:6" ht="45" customHeight="1">
      <c r="A4366" s="480">
        <v>92834</v>
      </c>
      <c r="B4366" s="481" t="s">
        <v>2242</v>
      </c>
      <c r="C4366" s="482" t="s">
        <v>727</v>
      </c>
      <c r="D4366" s="483">
        <v>5.14</v>
      </c>
      <c r="E4366" s="483">
        <v>3.5</v>
      </c>
      <c r="F4366" s="483">
        <v>8.64</v>
      </c>
    </row>
    <row r="4367" spans="1:6" ht="45" customHeight="1">
      <c r="A4367" s="480">
        <v>92852</v>
      </c>
      <c r="B4367" s="481" t="s">
        <v>2243</v>
      </c>
      <c r="C4367" s="482" t="s">
        <v>727</v>
      </c>
      <c r="D4367" s="483">
        <v>12.29</v>
      </c>
      <c r="E4367" s="483">
        <v>8.33</v>
      </c>
      <c r="F4367" s="483">
        <v>20.62</v>
      </c>
    </row>
    <row r="4368" spans="1:6" ht="45" customHeight="1">
      <c r="A4368" s="480">
        <v>92836</v>
      </c>
      <c r="B4368" s="481" t="s">
        <v>2244</v>
      </c>
      <c r="C4368" s="482" t="s">
        <v>727</v>
      </c>
      <c r="D4368" s="483">
        <v>6.59</v>
      </c>
      <c r="E4368" s="483">
        <v>4.4400000000000004</v>
      </c>
      <c r="F4368" s="483">
        <v>11.03</v>
      </c>
    </row>
    <row r="4369" spans="1:6" ht="45">
      <c r="A4369" s="480">
        <v>92854</v>
      </c>
      <c r="B4369" s="481" t="s">
        <v>2245</v>
      </c>
      <c r="C4369" s="482" t="s">
        <v>727</v>
      </c>
      <c r="D4369" s="483">
        <v>15</v>
      </c>
      <c r="E4369" s="483">
        <v>10.130000000000001</v>
      </c>
      <c r="F4369" s="483">
        <v>25.13</v>
      </c>
    </row>
    <row r="4370" spans="1:6" ht="45" customHeight="1">
      <c r="A4370" s="480">
        <v>92838</v>
      </c>
      <c r="B4370" s="481" t="s">
        <v>2246</v>
      </c>
      <c r="C4370" s="482" t="s">
        <v>727</v>
      </c>
      <c r="D4370" s="483">
        <v>7.87</v>
      </c>
      <c r="E4370" s="483">
        <v>5.36</v>
      </c>
      <c r="F4370" s="483">
        <v>13.23</v>
      </c>
    </row>
    <row r="4371" spans="1:6" ht="45">
      <c r="A4371" s="480">
        <v>92856</v>
      </c>
      <c r="B4371" s="481" t="s">
        <v>2247</v>
      </c>
      <c r="C4371" s="482" t="s">
        <v>727</v>
      </c>
      <c r="D4371" s="483">
        <v>17.68</v>
      </c>
      <c r="E4371" s="483">
        <v>11.92</v>
      </c>
      <c r="F4371" s="483">
        <v>29.6</v>
      </c>
    </row>
    <row r="4372" spans="1:6" ht="45">
      <c r="A4372" s="480">
        <v>92840</v>
      </c>
      <c r="B4372" s="481" t="s">
        <v>2248</v>
      </c>
      <c r="C4372" s="482" t="s">
        <v>727</v>
      </c>
      <c r="D4372" s="483">
        <v>9.3800000000000008</v>
      </c>
      <c r="E4372" s="483">
        <v>6.3</v>
      </c>
      <c r="F4372" s="483">
        <v>15.68</v>
      </c>
    </row>
    <row r="4373" spans="1:6" ht="45">
      <c r="A4373" s="480">
        <v>92858</v>
      </c>
      <c r="B4373" s="481" t="s">
        <v>2249</v>
      </c>
      <c r="C4373" s="482" t="s">
        <v>727</v>
      </c>
      <c r="D4373" s="483">
        <v>20.2</v>
      </c>
      <c r="E4373" s="483">
        <v>13.67</v>
      </c>
      <c r="F4373" s="483">
        <v>33.869999999999997</v>
      </c>
    </row>
    <row r="4374" spans="1:6" ht="15" customHeight="1">
      <c r="A4374" s="480">
        <v>92842</v>
      </c>
      <c r="B4374" s="481" t="s">
        <v>2250</v>
      </c>
      <c r="C4374" s="482" t="s">
        <v>727</v>
      </c>
      <c r="D4374" s="483">
        <v>10.65</v>
      </c>
      <c r="E4374" s="483">
        <v>7.26</v>
      </c>
      <c r="F4374" s="483">
        <v>17.91</v>
      </c>
    </row>
    <row r="4375" spans="1:6" ht="30" customHeight="1">
      <c r="A4375" s="480">
        <v>92860</v>
      </c>
      <c r="B4375" s="481" t="s">
        <v>2251</v>
      </c>
      <c r="C4375" s="482" t="s">
        <v>727</v>
      </c>
      <c r="D4375" s="483">
        <v>22.96</v>
      </c>
      <c r="E4375" s="483">
        <v>15.5</v>
      </c>
      <c r="F4375" s="483">
        <v>38.46</v>
      </c>
    </row>
    <row r="4376" spans="1:6" ht="15" customHeight="1">
      <c r="A4376" s="480">
        <v>92844</v>
      </c>
      <c r="B4376" s="481" t="s">
        <v>2252</v>
      </c>
      <c r="C4376" s="482" t="s">
        <v>727</v>
      </c>
      <c r="D4376" s="483">
        <v>12.17</v>
      </c>
      <c r="E4376" s="483">
        <v>8.19</v>
      </c>
      <c r="F4376" s="483">
        <v>20.36</v>
      </c>
    </row>
    <row r="4377" spans="1:6" ht="15" customHeight="1">
      <c r="A4377" s="480">
        <v>92862</v>
      </c>
      <c r="B4377" s="481" t="s">
        <v>2253</v>
      </c>
      <c r="C4377" s="482" t="s">
        <v>727</v>
      </c>
      <c r="D4377" s="483">
        <v>25.66</v>
      </c>
      <c r="E4377" s="483">
        <v>17.27</v>
      </c>
      <c r="F4377" s="483">
        <v>42.93</v>
      </c>
    </row>
    <row r="4378" spans="1:6" ht="30" customHeight="1">
      <c r="A4378" s="480">
        <v>92846</v>
      </c>
      <c r="B4378" s="481" t="s">
        <v>2254</v>
      </c>
      <c r="C4378" s="482" t="s">
        <v>727</v>
      </c>
      <c r="D4378" s="483">
        <v>13.43</v>
      </c>
      <c r="E4378" s="483">
        <v>9.11</v>
      </c>
      <c r="F4378" s="483">
        <v>22.54</v>
      </c>
    </row>
    <row r="4379" spans="1:6" ht="30" customHeight="1">
      <c r="A4379" s="480"/>
      <c r="B4379" s="481" t="s">
        <v>2255</v>
      </c>
      <c r="C4379" s="482"/>
      <c r="D4379" s="483"/>
      <c r="E4379" s="483"/>
      <c r="F4379" s="483"/>
    </row>
    <row r="4380" spans="1:6" ht="45">
      <c r="A4380" s="480">
        <v>97141</v>
      </c>
      <c r="B4380" s="481" t="s">
        <v>2256</v>
      </c>
      <c r="C4380" s="482" t="s">
        <v>727</v>
      </c>
      <c r="D4380" s="483">
        <v>3.82</v>
      </c>
      <c r="E4380" s="483">
        <v>3.92</v>
      </c>
      <c r="F4380" s="483">
        <v>7.74</v>
      </c>
    </row>
    <row r="4381" spans="1:6" ht="30" customHeight="1">
      <c r="A4381" s="475">
        <v>97142</v>
      </c>
      <c r="B4381" s="479" t="s">
        <v>2257</v>
      </c>
      <c r="C4381" s="477" t="s">
        <v>727</v>
      </c>
      <c r="D4381" s="478">
        <v>4.1900000000000004</v>
      </c>
      <c r="E4381" s="478">
        <v>4.43</v>
      </c>
      <c r="F4381" s="478">
        <v>8.6199999999999992</v>
      </c>
    </row>
    <row r="4382" spans="1:6" ht="30" customHeight="1">
      <c r="A4382" s="480">
        <v>97143</v>
      </c>
      <c r="B4382" s="481" t="s">
        <v>2258</v>
      </c>
      <c r="C4382" s="482" t="s">
        <v>727</v>
      </c>
      <c r="D4382" s="483">
        <v>5.14</v>
      </c>
      <c r="E4382" s="483">
        <v>5.7</v>
      </c>
      <c r="F4382" s="483">
        <v>10.84</v>
      </c>
    </row>
    <row r="4383" spans="1:6" ht="30" customHeight="1">
      <c r="A4383" s="480">
        <v>97144</v>
      </c>
      <c r="B4383" s="481" t="s">
        <v>2259</v>
      </c>
      <c r="C4383" s="482" t="s">
        <v>727</v>
      </c>
      <c r="D4383" s="483">
        <v>6.11</v>
      </c>
      <c r="E4383" s="483">
        <v>6.94</v>
      </c>
      <c r="F4383" s="483">
        <v>13.05</v>
      </c>
    </row>
    <row r="4384" spans="1:6" ht="60" customHeight="1">
      <c r="A4384" s="480">
        <v>97145</v>
      </c>
      <c r="B4384" s="481" t="s">
        <v>2260</v>
      </c>
      <c r="C4384" s="482" t="s">
        <v>727</v>
      </c>
      <c r="D4384" s="483">
        <v>7.05</v>
      </c>
      <c r="E4384" s="483">
        <v>8.23</v>
      </c>
      <c r="F4384" s="483">
        <v>15.28</v>
      </c>
    </row>
    <row r="4385" spans="1:6" ht="30" customHeight="1">
      <c r="A4385" s="480">
        <v>97146</v>
      </c>
      <c r="B4385" s="481" t="s">
        <v>2261</v>
      </c>
      <c r="C4385" s="482" t="s">
        <v>727</v>
      </c>
      <c r="D4385" s="483">
        <v>8.0299999999999994</v>
      </c>
      <c r="E4385" s="483">
        <v>9.49</v>
      </c>
      <c r="F4385" s="483">
        <v>17.52</v>
      </c>
    </row>
    <row r="4386" spans="1:6" ht="30" customHeight="1">
      <c r="A4386" s="480">
        <v>97147</v>
      </c>
      <c r="B4386" s="481" t="s">
        <v>2262</v>
      </c>
      <c r="C4386" s="482" t="s">
        <v>727</v>
      </c>
      <c r="D4386" s="483">
        <v>9.01</v>
      </c>
      <c r="E4386" s="483">
        <v>10.74</v>
      </c>
      <c r="F4386" s="483">
        <v>19.75</v>
      </c>
    </row>
    <row r="4387" spans="1:6" ht="45" customHeight="1">
      <c r="A4387" s="480">
        <v>97148</v>
      </c>
      <c r="B4387" s="481" t="s">
        <v>2263</v>
      </c>
      <c r="C4387" s="482" t="s">
        <v>727</v>
      </c>
      <c r="D4387" s="483">
        <v>9.9600000000000009</v>
      </c>
      <c r="E4387" s="483">
        <v>12.03</v>
      </c>
      <c r="F4387" s="483">
        <v>21.99</v>
      </c>
    </row>
    <row r="4388" spans="1:6" ht="60" customHeight="1">
      <c r="A4388" s="480">
        <v>97149</v>
      </c>
      <c r="B4388" s="481" t="s">
        <v>2264</v>
      </c>
      <c r="C4388" s="482" t="s">
        <v>727</v>
      </c>
      <c r="D4388" s="483">
        <v>10.97</v>
      </c>
      <c r="E4388" s="483">
        <v>13.28</v>
      </c>
      <c r="F4388" s="483">
        <v>24.25</v>
      </c>
    </row>
    <row r="4389" spans="1:6" ht="60" customHeight="1">
      <c r="A4389" s="480">
        <v>97150</v>
      </c>
      <c r="B4389" s="481" t="s">
        <v>2265</v>
      </c>
      <c r="C4389" s="482" t="s">
        <v>727</v>
      </c>
      <c r="D4389" s="483">
        <v>16.989999999999998</v>
      </c>
      <c r="E4389" s="483">
        <v>14.53</v>
      </c>
      <c r="F4389" s="483">
        <v>31.52</v>
      </c>
    </row>
    <row r="4390" spans="1:6" ht="60" customHeight="1">
      <c r="A4390" s="480">
        <v>97151</v>
      </c>
      <c r="B4390" s="481" t="s">
        <v>2266</v>
      </c>
      <c r="C4390" s="482" t="s">
        <v>727</v>
      </c>
      <c r="D4390" s="483">
        <v>19.68</v>
      </c>
      <c r="E4390" s="483">
        <v>17.079999999999998</v>
      </c>
      <c r="F4390" s="483">
        <v>36.76</v>
      </c>
    </row>
    <row r="4391" spans="1:6" ht="60" customHeight="1">
      <c r="A4391" s="480">
        <v>97152</v>
      </c>
      <c r="B4391" s="481" t="s">
        <v>2267</v>
      </c>
      <c r="C4391" s="482" t="s">
        <v>727</v>
      </c>
      <c r="D4391" s="483">
        <v>22.1</v>
      </c>
      <c r="E4391" s="483">
        <v>19.61</v>
      </c>
      <c r="F4391" s="483">
        <v>41.71</v>
      </c>
    </row>
    <row r="4392" spans="1:6" ht="45">
      <c r="A4392" s="480">
        <v>97153</v>
      </c>
      <c r="B4392" s="481" t="s">
        <v>2268</v>
      </c>
      <c r="C4392" s="482" t="s">
        <v>727</v>
      </c>
      <c r="D4392" s="483">
        <v>24.72</v>
      </c>
      <c r="E4392" s="483">
        <v>22.12</v>
      </c>
      <c r="F4392" s="483">
        <v>46.84</v>
      </c>
    </row>
    <row r="4393" spans="1:6" ht="45">
      <c r="A4393" s="480">
        <v>97154</v>
      </c>
      <c r="B4393" s="481" t="s">
        <v>2269</v>
      </c>
      <c r="C4393" s="482" t="s">
        <v>727</v>
      </c>
      <c r="D4393" s="483">
        <v>27.32</v>
      </c>
      <c r="E4393" s="483">
        <v>24.67</v>
      </c>
      <c r="F4393" s="483">
        <v>51.99</v>
      </c>
    </row>
    <row r="4394" spans="1:6" ht="45">
      <c r="A4394" s="475">
        <v>97155</v>
      </c>
      <c r="B4394" s="479" t="s">
        <v>2270</v>
      </c>
      <c r="C4394" s="477" t="s">
        <v>727</v>
      </c>
      <c r="D4394" s="478">
        <v>29.98</v>
      </c>
      <c r="E4394" s="478">
        <v>27.19</v>
      </c>
      <c r="F4394" s="478">
        <v>57.17</v>
      </c>
    </row>
    <row r="4395" spans="1:6" ht="45">
      <c r="A4395" s="480">
        <v>97156</v>
      </c>
      <c r="B4395" s="481" t="s">
        <v>2271</v>
      </c>
      <c r="C4395" s="482" t="s">
        <v>727</v>
      </c>
      <c r="D4395" s="483">
        <v>35.72</v>
      </c>
      <c r="E4395" s="483">
        <v>32.270000000000003</v>
      </c>
      <c r="F4395" s="483">
        <v>67.989999999999995</v>
      </c>
    </row>
    <row r="4396" spans="1:6" ht="45">
      <c r="A4396" s="480">
        <v>97157</v>
      </c>
      <c r="B4396" s="481" t="s">
        <v>2272</v>
      </c>
      <c r="C4396" s="482" t="s">
        <v>727</v>
      </c>
      <c r="D4396" s="483">
        <v>2.4500000000000002</v>
      </c>
      <c r="E4396" s="483">
        <v>2.27</v>
      </c>
      <c r="F4396" s="483">
        <v>4.72</v>
      </c>
    </row>
    <row r="4397" spans="1:6" ht="30" customHeight="1">
      <c r="A4397" s="480">
        <v>97158</v>
      </c>
      <c r="B4397" s="481" t="s">
        <v>2273</v>
      </c>
      <c r="C4397" s="482" t="s">
        <v>727</v>
      </c>
      <c r="D4397" s="483">
        <v>2.69</v>
      </c>
      <c r="E4397" s="483">
        <v>2.57</v>
      </c>
      <c r="F4397" s="483">
        <v>5.26</v>
      </c>
    </row>
    <row r="4398" spans="1:6" ht="45" customHeight="1">
      <c r="A4398" s="480">
        <v>97159</v>
      </c>
      <c r="B4398" s="481" t="s">
        <v>2274</v>
      </c>
      <c r="C4398" s="482" t="s">
        <v>727</v>
      </c>
      <c r="D4398" s="483">
        <v>3.29</v>
      </c>
      <c r="E4398" s="483">
        <v>3.34</v>
      </c>
      <c r="F4398" s="483">
        <v>6.63</v>
      </c>
    </row>
    <row r="4399" spans="1:6" ht="45" customHeight="1">
      <c r="A4399" s="480">
        <v>97160</v>
      </c>
      <c r="B4399" s="481" t="s">
        <v>2275</v>
      </c>
      <c r="C4399" s="482" t="s">
        <v>727</v>
      </c>
      <c r="D4399" s="483">
        <v>3.89</v>
      </c>
      <c r="E4399" s="483">
        <v>4.08</v>
      </c>
      <c r="F4399" s="483">
        <v>7.97</v>
      </c>
    </row>
    <row r="4400" spans="1:6" ht="45" customHeight="1">
      <c r="A4400" s="480">
        <v>97161</v>
      </c>
      <c r="B4400" s="481" t="s">
        <v>2276</v>
      </c>
      <c r="C4400" s="482" t="s">
        <v>727</v>
      </c>
      <c r="D4400" s="483">
        <v>4.5599999999999996</v>
      </c>
      <c r="E4400" s="483">
        <v>4.8</v>
      </c>
      <c r="F4400" s="483">
        <v>9.36</v>
      </c>
    </row>
    <row r="4401" spans="1:6" ht="30" customHeight="1">
      <c r="A4401" s="480">
        <v>97162</v>
      </c>
      <c r="B4401" s="481" t="s">
        <v>2277</v>
      </c>
      <c r="C4401" s="482" t="s">
        <v>727</v>
      </c>
      <c r="D4401" s="483">
        <v>5.18</v>
      </c>
      <c r="E4401" s="483">
        <v>5.55</v>
      </c>
      <c r="F4401" s="483">
        <v>10.73</v>
      </c>
    </row>
    <row r="4402" spans="1:6" ht="45" customHeight="1">
      <c r="A4402" s="480">
        <v>97163</v>
      </c>
      <c r="B4402" s="481" t="s">
        <v>2278</v>
      </c>
      <c r="C4402" s="482" t="s">
        <v>727</v>
      </c>
      <c r="D4402" s="483">
        <v>5.83</v>
      </c>
      <c r="E4402" s="483">
        <v>6.29</v>
      </c>
      <c r="F4402" s="483">
        <v>12.12</v>
      </c>
    </row>
    <row r="4403" spans="1:6" ht="45" customHeight="1">
      <c r="A4403" s="480">
        <v>97164</v>
      </c>
      <c r="B4403" s="481" t="s">
        <v>2279</v>
      </c>
      <c r="C4403" s="482" t="s">
        <v>727</v>
      </c>
      <c r="D4403" s="483">
        <v>6.44</v>
      </c>
      <c r="E4403" s="483">
        <v>7.05</v>
      </c>
      <c r="F4403" s="483">
        <v>13.49</v>
      </c>
    </row>
    <row r="4404" spans="1:6" ht="45" customHeight="1">
      <c r="A4404" s="480">
        <v>97165</v>
      </c>
      <c r="B4404" s="481" t="s">
        <v>2280</v>
      </c>
      <c r="C4404" s="482" t="s">
        <v>727</v>
      </c>
      <c r="D4404" s="483">
        <v>7.1</v>
      </c>
      <c r="E4404" s="483">
        <v>7.81</v>
      </c>
      <c r="F4404" s="483">
        <v>14.91</v>
      </c>
    </row>
    <row r="4405" spans="1:6" ht="30" customHeight="1">
      <c r="A4405" s="480">
        <v>97166</v>
      </c>
      <c r="B4405" s="481" t="s">
        <v>2281</v>
      </c>
      <c r="C4405" s="482" t="s">
        <v>727</v>
      </c>
      <c r="D4405" s="483">
        <v>10.8</v>
      </c>
      <c r="E4405" s="483">
        <v>8.5299999999999994</v>
      </c>
      <c r="F4405" s="483">
        <v>19.329999999999998</v>
      </c>
    </row>
    <row r="4406" spans="1:6" ht="45" customHeight="1">
      <c r="A4406" s="480">
        <v>97167</v>
      </c>
      <c r="B4406" s="481" t="s">
        <v>2282</v>
      </c>
      <c r="C4406" s="482" t="s">
        <v>727</v>
      </c>
      <c r="D4406" s="483">
        <v>12.54</v>
      </c>
      <c r="E4406" s="483">
        <v>10.029999999999999</v>
      </c>
      <c r="F4406" s="483">
        <v>22.57</v>
      </c>
    </row>
    <row r="4407" spans="1:6" ht="45" customHeight="1">
      <c r="A4407" s="480">
        <v>97168</v>
      </c>
      <c r="B4407" s="481" t="s">
        <v>2283</v>
      </c>
      <c r="C4407" s="482" t="s">
        <v>727</v>
      </c>
      <c r="D4407" s="483">
        <v>14.01</v>
      </c>
      <c r="E4407" s="483">
        <v>11.52</v>
      </c>
      <c r="F4407" s="483">
        <v>25.53</v>
      </c>
    </row>
    <row r="4408" spans="1:6" ht="45" customHeight="1">
      <c r="A4408" s="480">
        <v>97169</v>
      </c>
      <c r="B4408" s="481" t="s">
        <v>2284</v>
      </c>
      <c r="C4408" s="482" t="s">
        <v>727</v>
      </c>
      <c r="D4408" s="483">
        <v>15.66</v>
      </c>
      <c r="E4408" s="483">
        <v>13.01</v>
      </c>
      <c r="F4408" s="483">
        <v>28.67</v>
      </c>
    </row>
    <row r="4409" spans="1:6" ht="45" customHeight="1">
      <c r="A4409" s="480">
        <v>97170</v>
      </c>
      <c r="B4409" s="481" t="s">
        <v>2285</v>
      </c>
      <c r="C4409" s="482" t="s">
        <v>727</v>
      </c>
      <c r="D4409" s="483">
        <v>17.34</v>
      </c>
      <c r="E4409" s="483">
        <v>14.49</v>
      </c>
      <c r="F4409" s="483">
        <v>31.83</v>
      </c>
    </row>
    <row r="4410" spans="1:6" ht="45" customHeight="1">
      <c r="A4410" s="480">
        <v>97171</v>
      </c>
      <c r="B4410" s="481" t="s">
        <v>2286</v>
      </c>
      <c r="C4410" s="482" t="s">
        <v>727</v>
      </c>
      <c r="D4410" s="483">
        <v>19.04</v>
      </c>
      <c r="E4410" s="483">
        <v>15.98</v>
      </c>
      <c r="F4410" s="483">
        <v>35.020000000000003</v>
      </c>
    </row>
    <row r="4411" spans="1:6" ht="45" customHeight="1">
      <c r="A4411" s="480">
        <v>97172</v>
      </c>
      <c r="B4411" s="481" t="s">
        <v>2287</v>
      </c>
      <c r="C4411" s="482" t="s">
        <v>727</v>
      </c>
      <c r="D4411" s="483">
        <v>22.87</v>
      </c>
      <c r="E4411" s="483">
        <v>18.98</v>
      </c>
      <c r="F4411" s="483">
        <v>41.85</v>
      </c>
    </row>
    <row r="4412" spans="1:6" ht="30" customHeight="1">
      <c r="A4412" s="480">
        <v>103090</v>
      </c>
      <c r="B4412" s="481" t="s">
        <v>12489</v>
      </c>
      <c r="C4412" s="482" t="s">
        <v>727</v>
      </c>
      <c r="D4412" s="483">
        <v>6.52</v>
      </c>
      <c r="E4412" s="483">
        <v>4.6100000000000003</v>
      </c>
      <c r="F4412" s="483">
        <v>11.13</v>
      </c>
    </row>
    <row r="4413" spans="1:6" ht="30">
      <c r="A4413" s="480">
        <v>103103</v>
      </c>
      <c r="B4413" s="481" t="s">
        <v>12490</v>
      </c>
      <c r="C4413" s="482" t="s">
        <v>727</v>
      </c>
      <c r="D4413" s="483">
        <v>62.35</v>
      </c>
      <c r="E4413" s="483">
        <v>48.04</v>
      </c>
      <c r="F4413" s="483">
        <v>110.39</v>
      </c>
    </row>
    <row r="4414" spans="1:6" ht="15" customHeight="1">
      <c r="A4414" s="475">
        <v>103104</v>
      </c>
      <c r="B4414" s="479" t="s">
        <v>12491</v>
      </c>
      <c r="C4414" s="477" t="s">
        <v>727</v>
      </c>
      <c r="D4414" s="478">
        <v>74.53</v>
      </c>
      <c r="E4414" s="478">
        <v>57.52</v>
      </c>
      <c r="F4414" s="478">
        <v>132.05000000000001</v>
      </c>
    </row>
    <row r="4415" spans="1:6" ht="30" customHeight="1">
      <c r="A4415" s="480">
        <v>103091</v>
      </c>
      <c r="B4415" s="481" t="s">
        <v>12492</v>
      </c>
      <c r="C4415" s="482" t="s">
        <v>727</v>
      </c>
      <c r="D4415" s="483">
        <v>9.07</v>
      </c>
      <c r="E4415" s="483">
        <v>6.65</v>
      </c>
      <c r="F4415" s="483">
        <v>15.72</v>
      </c>
    </row>
    <row r="4416" spans="1:6" ht="30" customHeight="1">
      <c r="A4416" s="480">
        <v>103092</v>
      </c>
      <c r="B4416" s="481" t="s">
        <v>12493</v>
      </c>
      <c r="C4416" s="482" t="s">
        <v>727</v>
      </c>
      <c r="D4416" s="483">
        <v>11.61</v>
      </c>
      <c r="E4416" s="483">
        <v>8.69</v>
      </c>
      <c r="F4416" s="483">
        <v>20.3</v>
      </c>
    </row>
    <row r="4417" spans="1:6" ht="30" customHeight="1">
      <c r="A4417" s="480">
        <v>103093</v>
      </c>
      <c r="B4417" s="481" t="s">
        <v>12494</v>
      </c>
      <c r="C4417" s="482" t="s">
        <v>727</v>
      </c>
      <c r="D4417" s="483">
        <v>17.75</v>
      </c>
      <c r="E4417" s="483">
        <v>13.27</v>
      </c>
      <c r="F4417" s="483">
        <v>31.02</v>
      </c>
    </row>
    <row r="4418" spans="1:6" ht="30" customHeight="1">
      <c r="A4418" s="480">
        <v>103094</v>
      </c>
      <c r="B4418" s="481" t="s">
        <v>12495</v>
      </c>
      <c r="C4418" s="482" t="s">
        <v>727</v>
      </c>
      <c r="D4418" s="483">
        <v>20.34</v>
      </c>
      <c r="E4418" s="483">
        <v>15.29</v>
      </c>
      <c r="F4418" s="483">
        <v>35.630000000000003</v>
      </c>
    </row>
    <row r="4419" spans="1:6" ht="30" customHeight="1">
      <c r="A4419" s="480">
        <v>103095</v>
      </c>
      <c r="B4419" s="481" t="s">
        <v>12496</v>
      </c>
      <c r="C4419" s="482" t="s">
        <v>727</v>
      </c>
      <c r="D4419" s="483">
        <v>26.49</v>
      </c>
      <c r="E4419" s="483">
        <v>19.86</v>
      </c>
      <c r="F4419" s="483">
        <v>46.35</v>
      </c>
    </row>
    <row r="4420" spans="1:6" ht="30">
      <c r="A4420" s="480">
        <v>103096</v>
      </c>
      <c r="B4420" s="481" t="s">
        <v>12497</v>
      </c>
      <c r="C4420" s="482" t="s">
        <v>727</v>
      </c>
      <c r="D4420" s="483">
        <v>29.05</v>
      </c>
      <c r="E4420" s="483">
        <v>21.9</v>
      </c>
      <c r="F4420" s="483">
        <v>50.95</v>
      </c>
    </row>
    <row r="4421" spans="1:6" ht="30" customHeight="1">
      <c r="A4421" s="480">
        <v>103097</v>
      </c>
      <c r="B4421" s="481" t="s">
        <v>12498</v>
      </c>
      <c r="C4421" s="482" t="s">
        <v>727</v>
      </c>
      <c r="D4421" s="483">
        <v>35.19</v>
      </c>
      <c r="E4421" s="483">
        <v>26.49</v>
      </c>
      <c r="F4421" s="483">
        <v>61.68</v>
      </c>
    </row>
    <row r="4422" spans="1:6" ht="60" customHeight="1">
      <c r="A4422" s="480">
        <v>103098</v>
      </c>
      <c r="B4422" s="481" t="s">
        <v>12499</v>
      </c>
      <c r="C4422" s="482" t="s">
        <v>727</v>
      </c>
      <c r="D4422" s="483">
        <v>37.75</v>
      </c>
      <c r="E4422" s="483">
        <v>28.52</v>
      </c>
      <c r="F4422" s="483">
        <v>66.27</v>
      </c>
    </row>
    <row r="4423" spans="1:6" ht="45" customHeight="1">
      <c r="A4423" s="480">
        <v>103099</v>
      </c>
      <c r="B4423" s="481" t="s">
        <v>12500</v>
      </c>
      <c r="C4423" s="482" t="s">
        <v>727</v>
      </c>
      <c r="D4423" s="483">
        <v>42.87</v>
      </c>
      <c r="E4423" s="483">
        <v>32.56</v>
      </c>
      <c r="F4423" s="483">
        <v>75.430000000000007</v>
      </c>
    </row>
    <row r="4424" spans="1:6" ht="30" customHeight="1">
      <c r="A4424" s="480">
        <v>103100</v>
      </c>
      <c r="B4424" s="481" t="s">
        <v>12501</v>
      </c>
      <c r="C4424" s="482" t="s">
        <v>727</v>
      </c>
      <c r="D4424" s="483">
        <v>45.62</v>
      </c>
      <c r="E4424" s="483">
        <v>34.92</v>
      </c>
      <c r="F4424" s="483">
        <v>80.540000000000006</v>
      </c>
    </row>
    <row r="4425" spans="1:6" ht="45" customHeight="1">
      <c r="A4425" s="480">
        <v>103089</v>
      </c>
      <c r="B4425" s="481" t="s">
        <v>12502</v>
      </c>
      <c r="C4425" s="482" t="s">
        <v>727</v>
      </c>
      <c r="D4425" s="483">
        <v>5.49</v>
      </c>
      <c r="E4425" s="483">
        <v>3.82</v>
      </c>
      <c r="F4425" s="483">
        <v>9.31</v>
      </c>
    </row>
    <row r="4426" spans="1:6" ht="30" customHeight="1">
      <c r="A4426" s="480">
        <v>103101</v>
      </c>
      <c r="B4426" s="481" t="s">
        <v>12503</v>
      </c>
      <c r="C4426" s="482" t="s">
        <v>727</v>
      </c>
      <c r="D4426" s="483">
        <v>50.15</v>
      </c>
      <c r="E4426" s="483">
        <v>38.58</v>
      </c>
      <c r="F4426" s="483">
        <v>88.73</v>
      </c>
    </row>
    <row r="4427" spans="1:6" ht="60" customHeight="1">
      <c r="A4427" s="480">
        <v>103102</v>
      </c>
      <c r="B4427" s="481" t="s">
        <v>12504</v>
      </c>
      <c r="C4427" s="482" t="s">
        <v>727</v>
      </c>
      <c r="D4427" s="483">
        <v>57.81</v>
      </c>
      <c r="E4427" s="483">
        <v>44.38</v>
      </c>
      <c r="F4427" s="483">
        <v>102.19</v>
      </c>
    </row>
    <row r="4428" spans="1:6" ht="60" customHeight="1">
      <c r="A4428" s="480">
        <v>103138</v>
      </c>
      <c r="B4428" s="481" t="s">
        <v>12505</v>
      </c>
      <c r="C4428" s="482" t="s">
        <v>709</v>
      </c>
      <c r="D4428" s="483">
        <v>20.6</v>
      </c>
      <c r="E4428" s="483">
        <v>9.11</v>
      </c>
      <c r="F4428" s="483">
        <v>29.71</v>
      </c>
    </row>
    <row r="4429" spans="1:6" ht="30">
      <c r="A4429" s="480">
        <v>103151</v>
      </c>
      <c r="B4429" s="481" t="s">
        <v>12506</v>
      </c>
      <c r="C4429" s="482" t="s">
        <v>709</v>
      </c>
      <c r="D4429" s="483">
        <v>172.4</v>
      </c>
      <c r="E4429" s="483">
        <v>117.71</v>
      </c>
      <c r="F4429" s="483">
        <v>290.11</v>
      </c>
    </row>
    <row r="4430" spans="1:6" ht="30">
      <c r="A4430" s="480">
        <v>103152</v>
      </c>
      <c r="B4430" s="481" t="s">
        <v>12507</v>
      </c>
      <c r="C4430" s="482" t="s">
        <v>709</v>
      </c>
      <c r="D4430" s="483">
        <v>204.99</v>
      </c>
      <c r="E4430" s="483">
        <v>140.99</v>
      </c>
      <c r="F4430" s="483">
        <v>345.98</v>
      </c>
    </row>
    <row r="4431" spans="1:6" ht="30" customHeight="1">
      <c r="A4431" s="480">
        <v>103139</v>
      </c>
      <c r="B4431" s="481" t="s">
        <v>12508</v>
      </c>
      <c r="C4431" s="482" t="s">
        <v>709</v>
      </c>
      <c r="D4431" s="483">
        <v>26.14</v>
      </c>
      <c r="E4431" s="483">
        <v>13.09</v>
      </c>
      <c r="F4431" s="483">
        <v>39.229999999999997</v>
      </c>
    </row>
    <row r="4432" spans="1:6" ht="30" customHeight="1">
      <c r="A4432" s="480">
        <v>103140</v>
      </c>
      <c r="B4432" s="481" t="s">
        <v>12509</v>
      </c>
      <c r="C4432" s="482" t="s">
        <v>709</v>
      </c>
      <c r="D4432" s="483">
        <v>31.66</v>
      </c>
      <c r="E4432" s="483">
        <v>17.05</v>
      </c>
      <c r="F4432" s="483">
        <v>48.71</v>
      </c>
    </row>
    <row r="4433" spans="1:6" ht="30" customHeight="1">
      <c r="A4433" s="480">
        <v>103141</v>
      </c>
      <c r="B4433" s="481" t="s">
        <v>12510</v>
      </c>
      <c r="C4433" s="482" t="s">
        <v>709</v>
      </c>
      <c r="D4433" s="483">
        <v>47.64</v>
      </c>
      <c r="E4433" s="483">
        <v>28.46</v>
      </c>
      <c r="F4433" s="483">
        <v>76.099999999999994</v>
      </c>
    </row>
    <row r="4434" spans="1:6" ht="30" customHeight="1">
      <c r="A4434" s="480">
        <v>103142</v>
      </c>
      <c r="B4434" s="481" t="s">
        <v>12511</v>
      </c>
      <c r="C4434" s="482" t="s">
        <v>709</v>
      </c>
      <c r="D4434" s="483">
        <v>53.18</v>
      </c>
      <c r="E4434" s="483">
        <v>32.409999999999997</v>
      </c>
      <c r="F4434" s="483">
        <v>85.59</v>
      </c>
    </row>
    <row r="4435" spans="1:6" ht="30" customHeight="1">
      <c r="A4435" s="480">
        <v>103143</v>
      </c>
      <c r="B4435" s="481" t="s">
        <v>12512</v>
      </c>
      <c r="C4435" s="482" t="s">
        <v>709</v>
      </c>
      <c r="D4435" s="483">
        <v>69.13</v>
      </c>
      <c r="E4435" s="483">
        <v>43.83</v>
      </c>
      <c r="F4435" s="483">
        <v>112.96</v>
      </c>
    </row>
    <row r="4436" spans="1:6" ht="30" customHeight="1">
      <c r="A4436" s="480">
        <v>103144</v>
      </c>
      <c r="B4436" s="481" t="s">
        <v>12513</v>
      </c>
      <c r="C4436" s="482" t="s">
        <v>709</v>
      </c>
      <c r="D4436" s="483">
        <v>74.66</v>
      </c>
      <c r="E4436" s="483">
        <v>47.8</v>
      </c>
      <c r="F4436" s="483">
        <v>122.46</v>
      </c>
    </row>
    <row r="4437" spans="1:6" ht="30" customHeight="1">
      <c r="A4437" s="480">
        <v>103145</v>
      </c>
      <c r="B4437" s="481" t="s">
        <v>12514</v>
      </c>
      <c r="C4437" s="482" t="s">
        <v>709</v>
      </c>
      <c r="D4437" s="483">
        <v>90.62</v>
      </c>
      <c r="E4437" s="483">
        <v>59.21</v>
      </c>
      <c r="F4437" s="483">
        <v>149.83000000000001</v>
      </c>
    </row>
    <row r="4438" spans="1:6" ht="30" customHeight="1">
      <c r="A4438" s="480">
        <v>103146</v>
      </c>
      <c r="B4438" s="481" t="s">
        <v>12515</v>
      </c>
      <c r="C4438" s="482" t="s">
        <v>709</v>
      </c>
      <c r="D4438" s="483">
        <v>96.17</v>
      </c>
      <c r="E4438" s="483">
        <v>63.16</v>
      </c>
      <c r="F4438" s="483">
        <v>159.33000000000001</v>
      </c>
    </row>
    <row r="4439" spans="1:6" ht="15" customHeight="1">
      <c r="A4439" s="480">
        <v>103147</v>
      </c>
      <c r="B4439" s="481" t="s">
        <v>12516</v>
      </c>
      <c r="C4439" s="482" t="s">
        <v>709</v>
      </c>
      <c r="D4439" s="483">
        <v>107.24</v>
      </c>
      <c r="E4439" s="483">
        <v>71.099999999999994</v>
      </c>
      <c r="F4439" s="483">
        <v>178.34</v>
      </c>
    </row>
    <row r="4440" spans="1:6" ht="30" customHeight="1">
      <c r="A4440" s="480">
        <v>103148</v>
      </c>
      <c r="B4440" s="481" t="s">
        <v>12517</v>
      </c>
      <c r="C4440" s="482" t="s">
        <v>709</v>
      </c>
      <c r="D4440" s="483">
        <v>128.74</v>
      </c>
      <c r="E4440" s="483">
        <v>86.47</v>
      </c>
      <c r="F4440" s="483">
        <v>215.21</v>
      </c>
    </row>
    <row r="4441" spans="1:6" ht="30" customHeight="1">
      <c r="A4441" s="480">
        <v>103137</v>
      </c>
      <c r="B4441" s="481" t="s">
        <v>12518</v>
      </c>
      <c r="C4441" s="482" t="s">
        <v>709</v>
      </c>
      <c r="D4441" s="483">
        <v>18.39</v>
      </c>
      <c r="E4441" s="483">
        <v>7.53</v>
      </c>
      <c r="F4441" s="483">
        <v>25.92</v>
      </c>
    </row>
    <row r="4442" spans="1:6" ht="30" customHeight="1">
      <c r="A4442" s="480">
        <v>103149</v>
      </c>
      <c r="B4442" s="481" t="s">
        <v>12519</v>
      </c>
      <c r="C4442" s="482" t="s">
        <v>709</v>
      </c>
      <c r="D4442" s="483">
        <v>139.81</v>
      </c>
      <c r="E4442" s="483">
        <v>94.41</v>
      </c>
      <c r="F4442" s="483">
        <v>234.22</v>
      </c>
    </row>
    <row r="4443" spans="1:6" ht="30" customHeight="1">
      <c r="A4443" s="480">
        <v>103150</v>
      </c>
      <c r="B4443" s="481" t="s">
        <v>12520</v>
      </c>
      <c r="C4443" s="482" t="s">
        <v>709</v>
      </c>
      <c r="D4443" s="483">
        <v>161.28</v>
      </c>
      <c r="E4443" s="483">
        <v>109.77</v>
      </c>
      <c r="F4443" s="483">
        <v>271.05</v>
      </c>
    </row>
    <row r="4444" spans="1:6" ht="30">
      <c r="A4444" s="480">
        <v>103106</v>
      </c>
      <c r="B4444" s="481" t="s">
        <v>12521</v>
      </c>
      <c r="C4444" s="482" t="s">
        <v>709</v>
      </c>
      <c r="D4444" s="483">
        <v>29.99</v>
      </c>
      <c r="E4444" s="483">
        <v>15.82</v>
      </c>
      <c r="F4444" s="483">
        <v>45.81</v>
      </c>
    </row>
    <row r="4445" spans="1:6" ht="30">
      <c r="A4445" s="480">
        <v>103119</v>
      </c>
      <c r="B4445" s="481" t="s">
        <v>12522</v>
      </c>
      <c r="C4445" s="482" t="s">
        <v>709</v>
      </c>
      <c r="D4445" s="483">
        <v>333.68</v>
      </c>
      <c r="E4445" s="483">
        <v>232.92</v>
      </c>
      <c r="F4445" s="483">
        <v>566.6</v>
      </c>
    </row>
    <row r="4446" spans="1:6" ht="15" customHeight="1">
      <c r="A4446" s="480">
        <v>103120</v>
      </c>
      <c r="B4446" s="481" t="s">
        <v>12523</v>
      </c>
      <c r="C4446" s="482" t="s">
        <v>709</v>
      </c>
      <c r="D4446" s="483">
        <v>398.85</v>
      </c>
      <c r="E4446" s="483">
        <v>279.52</v>
      </c>
      <c r="F4446" s="483">
        <v>678.37</v>
      </c>
    </row>
    <row r="4447" spans="1:6" ht="30" customHeight="1">
      <c r="A4447" s="480">
        <v>103107</v>
      </c>
      <c r="B4447" s="481" t="s">
        <v>12524</v>
      </c>
      <c r="C4447" s="482" t="s">
        <v>709</v>
      </c>
      <c r="D4447" s="483">
        <v>41.08</v>
      </c>
      <c r="E4447" s="483">
        <v>23.74</v>
      </c>
      <c r="F4447" s="483">
        <v>64.819999999999993</v>
      </c>
    </row>
    <row r="4448" spans="1:6" ht="30" customHeight="1">
      <c r="A4448" s="480">
        <v>103108</v>
      </c>
      <c r="B4448" s="481" t="s">
        <v>12525</v>
      </c>
      <c r="C4448" s="482" t="s">
        <v>709</v>
      </c>
      <c r="D4448" s="483">
        <v>52.14</v>
      </c>
      <c r="E4448" s="483">
        <v>31.7</v>
      </c>
      <c r="F4448" s="483">
        <v>83.84</v>
      </c>
    </row>
    <row r="4449" spans="1:6" ht="30" customHeight="1">
      <c r="A4449" s="480">
        <v>103109</v>
      </c>
      <c r="B4449" s="481" t="s">
        <v>12526</v>
      </c>
      <c r="C4449" s="482" t="s">
        <v>709</v>
      </c>
      <c r="D4449" s="483">
        <v>84.04</v>
      </c>
      <c r="E4449" s="483">
        <v>54.53</v>
      </c>
      <c r="F4449" s="483">
        <v>138.57</v>
      </c>
    </row>
    <row r="4450" spans="1:6" ht="30" customHeight="1">
      <c r="A4450" s="480">
        <v>103110</v>
      </c>
      <c r="B4450" s="481" t="s">
        <v>12527</v>
      </c>
      <c r="C4450" s="482" t="s">
        <v>709</v>
      </c>
      <c r="D4450" s="483">
        <v>95.16</v>
      </c>
      <c r="E4450" s="483">
        <v>62.42</v>
      </c>
      <c r="F4450" s="483">
        <v>157.58000000000001</v>
      </c>
    </row>
    <row r="4451" spans="1:6" ht="30" customHeight="1">
      <c r="A4451" s="480">
        <v>103111</v>
      </c>
      <c r="B4451" s="481" t="s">
        <v>12528</v>
      </c>
      <c r="C4451" s="482" t="s">
        <v>709</v>
      </c>
      <c r="D4451" s="483">
        <v>127.04</v>
      </c>
      <c r="E4451" s="483">
        <v>85.27</v>
      </c>
      <c r="F4451" s="483">
        <v>212.31</v>
      </c>
    </row>
    <row r="4452" spans="1:6" ht="30">
      <c r="A4452" s="480">
        <v>103112</v>
      </c>
      <c r="B4452" s="481" t="s">
        <v>12529</v>
      </c>
      <c r="C4452" s="482" t="s">
        <v>709</v>
      </c>
      <c r="D4452" s="483">
        <v>138.12</v>
      </c>
      <c r="E4452" s="483">
        <v>93.2</v>
      </c>
      <c r="F4452" s="483">
        <v>231.32</v>
      </c>
    </row>
    <row r="4453" spans="1:6" ht="45" customHeight="1">
      <c r="A4453" s="480">
        <v>103113</v>
      </c>
      <c r="B4453" s="481" t="s">
        <v>12530</v>
      </c>
      <c r="C4453" s="482" t="s">
        <v>709</v>
      </c>
      <c r="D4453" s="483">
        <v>170.05</v>
      </c>
      <c r="E4453" s="483">
        <v>116</v>
      </c>
      <c r="F4453" s="483">
        <v>286.05</v>
      </c>
    </row>
    <row r="4454" spans="1:6" ht="30" customHeight="1">
      <c r="A4454" s="480">
        <v>103114</v>
      </c>
      <c r="B4454" s="481" t="s">
        <v>12531</v>
      </c>
      <c r="C4454" s="482" t="s">
        <v>709</v>
      </c>
      <c r="D4454" s="483">
        <v>181.14</v>
      </c>
      <c r="E4454" s="483">
        <v>123.91</v>
      </c>
      <c r="F4454" s="483">
        <v>305.05</v>
      </c>
    </row>
    <row r="4455" spans="1:6" ht="45" customHeight="1">
      <c r="A4455" s="480">
        <v>103115</v>
      </c>
      <c r="B4455" s="481" t="s">
        <v>12532</v>
      </c>
      <c r="C4455" s="482" t="s">
        <v>709</v>
      </c>
      <c r="D4455" s="483">
        <v>203.3</v>
      </c>
      <c r="E4455" s="483">
        <v>139.78</v>
      </c>
      <c r="F4455" s="483">
        <v>343.08</v>
      </c>
    </row>
    <row r="4456" spans="1:6" ht="30" customHeight="1">
      <c r="A4456" s="480">
        <v>103116</v>
      </c>
      <c r="B4456" s="481" t="s">
        <v>12533</v>
      </c>
      <c r="C4456" s="482" t="s">
        <v>709</v>
      </c>
      <c r="D4456" s="483">
        <v>246.31</v>
      </c>
      <c r="E4456" s="483">
        <v>170.5</v>
      </c>
      <c r="F4456" s="483">
        <v>416.81</v>
      </c>
    </row>
    <row r="4457" spans="1:6" ht="30" customHeight="1">
      <c r="A4457" s="480">
        <v>103105</v>
      </c>
      <c r="B4457" s="481" t="s">
        <v>12534</v>
      </c>
      <c r="C4457" s="482" t="s">
        <v>709</v>
      </c>
      <c r="D4457" s="483">
        <v>25.54</v>
      </c>
      <c r="E4457" s="483">
        <v>12.67</v>
      </c>
      <c r="F4457" s="483">
        <v>38.21</v>
      </c>
    </row>
    <row r="4458" spans="1:6" ht="30" customHeight="1">
      <c r="A4458" s="480">
        <v>103117</v>
      </c>
      <c r="B4458" s="481" t="s">
        <v>12535</v>
      </c>
      <c r="C4458" s="482" t="s">
        <v>709</v>
      </c>
      <c r="D4458" s="483">
        <v>268.5</v>
      </c>
      <c r="E4458" s="483">
        <v>186.34</v>
      </c>
      <c r="F4458" s="483">
        <v>454.84</v>
      </c>
    </row>
    <row r="4459" spans="1:6" ht="30" customHeight="1">
      <c r="A4459" s="480">
        <v>103118</v>
      </c>
      <c r="B4459" s="481" t="s">
        <v>12536</v>
      </c>
      <c r="C4459" s="482" t="s">
        <v>709</v>
      </c>
      <c r="D4459" s="483">
        <v>311.47000000000003</v>
      </c>
      <c r="E4459" s="483">
        <v>217.11</v>
      </c>
      <c r="F4459" s="483">
        <v>528.58000000000004</v>
      </c>
    </row>
    <row r="4460" spans="1:6" ht="45" customHeight="1">
      <c r="A4460" s="480">
        <v>103122</v>
      </c>
      <c r="B4460" s="481" t="s">
        <v>12537</v>
      </c>
      <c r="C4460" s="482" t="s">
        <v>709</v>
      </c>
      <c r="D4460" s="483">
        <v>39.369999999999997</v>
      </c>
      <c r="E4460" s="483">
        <v>22.55</v>
      </c>
      <c r="F4460" s="483">
        <v>61.92</v>
      </c>
    </row>
    <row r="4461" spans="1:6" ht="45" customHeight="1">
      <c r="A4461" s="480">
        <v>103135</v>
      </c>
      <c r="B4461" s="481" t="s">
        <v>12538</v>
      </c>
      <c r="C4461" s="482" t="s">
        <v>709</v>
      </c>
      <c r="D4461" s="483">
        <v>494.93</v>
      </c>
      <c r="E4461" s="483">
        <v>348.18</v>
      </c>
      <c r="F4461" s="483">
        <v>843.11</v>
      </c>
    </row>
    <row r="4462" spans="1:6" ht="30">
      <c r="A4462" s="480">
        <v>103136</v>
      </c>
      <c r="B4462" s="481" t="s">
        <v>12539</v>
      </c>
      <c r="C4462" s="482" t="s">
        <v>709</v>
      </c>
      <c r="D4462" s="483">
        <v>592.66999999999996</v>
      </c>
      <c r="E4462" s="483">
        <v>418.08</v>
      </c>
      <c r="F4462" s="483">
        <v>1010.75</v>
      </c>
    </row>
    <row r="4463" spans="1:6" ht="30" customHeight="1">
      <c r="A4463" s="480">
        <v>103123</v>
      </c>
      <c r="B4463" s="481" t="s">
        <v>12540</v>
      </c>
      <c r="C4463" s="482" t="s">
        <v>709</v>
      </c>
      <c r="D4463" s="483">
        <v>56</v>
      </c>
      <c r="E4463" s="483">
        <v>34.44</v>
      </c>
      <c r="F4463" s="483">
        <v>90.44</v>
      </c>
    </row>
    <row r="4464" spans="1:6" ht="15" customHeight="1">
      <c r="A4464" s="480">
        <v>103124</v>
      </c>
      <c r="B4464" s="481" t="s">
        <v>12541</v>
      </c>
      <c r="C4464" s="482" t="s">
        <v>709</v>
      </c>
      <c r="D4464" s="483">
        <v>72.61</v>
      </c>
      <c r="E4464" s="483">
        <v>46.33</v>
      </c>
      <c r="F4464" s="483">
        <v>118.94</v>
      </c>
    </row>
    <row r="4465" spans="1:6" ht="30" customHeight="1">
      <c r="A4465" s="480">
        <v>103125</v>
      </c>
      <c r="B4465" s="481" t="s">
        <v>12542</v>
      </c>
      <c r="C4465" s="482" t="s">
        <v>709</v>
      </c>
      <c r="D4465" s="483">
        <v>120.48</v>
      </c>
      <c r="E4465" s="483">
        <v>80.58</v>
      </c>
      <c r="F4465" s="483">
        <v>201.06</v>
      </c>
    </row>
    <row r="4466" spans="1:6" ht="15" customHeight="1">
      <c r="A4466" s="480">
        <v>103126</v>
      </c>
      <c r="B4466" s="481" t="s">
        <v>12543</v>
      </c>
      <c r="C4466" s="482" t="s">
        <v>709</v>
      </c>
      <c r="D4466" s="483">
        <v>137.1</v>
      </c>
      <c r="E4466" s="483">
        <v>92.46</v>
      </c>
      <c r="F4466" s="483">
        <v>229.56</v>
      </c>
    </row>
    <row r="4467" spans="1:6" ht="15" customHeight="1">
      <c r="A4467" s="480">
        <v>103127</v>
      </c>
      <c r="B4467" s="481" t="s">
        <v>12544</v>
      </c>
      <c r="C4467" s="482" t="s">
        <v>709</v>
      </c>
      <c r="D4467" s="483">
        <v>185</v>
      </c>
      <c r="E4467" s="483">
        <v>126.67</v>
      </c>
      <c r="F4467" s="483">
        <v>311.67</v>
      </c>
    </row>
    <row r="4468" spans="1:6" ht="15" customHeight="1">
      <c r="A4468" s="480">
        <v>103128</v>
      </c>
      <c r="B4468" s="481" t="s">
        <v>12545</v>
      </c>
      <c r="C4468" s="482" t="s">
        <v>709</v>
      </c>
      <c r="D4468" s="483">
        <v>201.6</v>
      </c>
      <c r="E4468" s="483">
        <v>138.58000000000001</v>
      </c>
      <c r="F4468" s="483">
        <v>340.18</v>
      </c>
    </row>
    <row r="4469" spans="1:6" ht="30" customHeight="1">
      <c r="A4469" s="480">
        <v>103129</v>
      </c>
      <c r="B4469" s="481" t="s">
        <v>12546</v>
      </c>
      <c r="C4469" s="482" t="s">
        <v>709</v>
      </c>
      <c r="D4469" s="483">
        <v>249.48</v>
      </c>
      <c r="E4469" s="483">
        <v>172.8</v>
      </c>
      <c r="F4469" s="483">
        <v>422.28</v>
      </c>
    </row>
    <row r="4470" spans="1:6" ht="30">
      <c r="A4470" s="480">
        <v>103130</v>
      </c>
      <c r="B4470" s="481" t="s">
        <v>12547</v>
      </c>
      <c r="C4470" s="482" t="s">
        <v>709</v>
      </c>
      <c r="D4470" s="483">
        <v>266.11</v>
      </c>
      <c r="E4470" s="483">
        <v>184.68</v>
      </c>
      <c r="F4470" s="483">
        <v>450.79</v>
      </c>
    </row>
    <row r="4471" spans="1:6" ht="30" customHeight="1">
      <c r="A4471" s="480">
        <v>103131</v>
      </c>
      <c r="B4471" s="481" t="s">
        <v>12548</v>
      </c>
      <c r="C4471" s="482" t="s">
        <v>709</v>
      </c>
      <c r="D4471" s="483">
        <v>299.39</v>
      </c>
      <c r="E4471" s="483">
        <v>208.43</v>
      </c>
      <c r="F4471" s="483">
        <v>507.82</v>
      </c>
    </row>
    <row r="4472" spans="1:6" ht="30" customHeight="1">
      <c r="A4472" s="480">
        <v>103132</v>
      </c>
      <c r="B4472" s="481" t="s">
        <v>12549</v>
      </c>
      <c r="C4472" s="482" t="s">
        <v>709</v>
      </c>
      <c r="D4472" s="483">
        <v>363.9</v>
      </c>
      <c r="E4472" s="483">
        <v>254.53</v>
      </c>
      <c r="F4472" s="483">
        <v>618.42999999999995</v>
      </c>
    </row>
    <row r="4473" spans="1:6" ht="30" customHeight="1">
      <c r="A4473" s="480">
        <v>103121</v>
      </c>
      <c r="B4473" s="481" t="s">
        <v>12550</v>
      </c>
      <c r="C4473" s="482" t="s">
        <v>709</v>
      </c>
      <c r="D4473" s="483">
        <v>32.729999999999997</v>
      </c>
      <c r="E4473" s="483">
        <v>17.79</v>
      </c>
      <c r="F4473" s="483">
        <v>50.52</v>
      </c>
    </row>
    <row r="4474" spans="1:6" ht="30" customHeight="1">
      <c r="A4474" s="480">
        <v>103133</v>
      </c>
      <c r="B4474" s="481" t="s">
        <v>12551</v>
      </c>
      <c r="C4474" s="482" t="s">
        <v>709</v>
      </c>
      <c r="D4474" s="483">
        <v>397.16</v>
      </c>
      <c r="E4474" s="483">
        <v>278.3</v>
      </c>
      <c r="F4474" s="483">
        <v>675.46</v>
      </c>
    </row>
    <row r="4475" spans="1:6" ht="30" customHeight="1">
      <c r="A4475" s="480">
        <v>103134</v>
      </c>
      <c r="B4475" s="481" t="s">
        <v>12552</v>
      </c>
      <c r="C4475" s="482" t="s">
        <v>709</v>
      </c>
      <c r="D4475" s="483">
        <v>461.65</v>
      </c>
      <c r="E4475" s="483">
        <v>324.42</v>
      </c>
      <c r="F4475" s="483">
        <v>786.07</v>
      </c>
    </row>
    <row r="4476" spans="1:6" ht="45" customHeight="1">
      <c r="A4476" s="480"/>
      <c r="B4476" s="481" t="s">
        <v>12553</v>
      </c>
      <c r="C4476" s="482"/>
      <c r="D4476" s="483"/>
      <c r="E4476" s="483"/>
      <c r="F4476" s="483"/>
    </row>
    <row r="4477" spans="1:6" ht="45" customHeight="1">
      <c r="A4477" s="480">
        <v>94880</v>
      </c>
      <c r="B4477" s="481" t="s">
        <v>12554</v>
      </c>
      <c r="C4477" s="482" t="s">
        <v>727</v>
      </c>
      <c r="D4477" s="483">
        <v>29.66</v>
      </c>
      <c r="E4477" s="483">
        <v>11.51</v>
      </c>
      <c r="F4477" s="483">
        <v>41.17</v>
      </c>
    </row>
    <row r="4478" spans="1:6" ht="45" customHeight="1">
      <c r="A4478" s="480">
        <v>94882</v>
      </c>
      <c r="B4478" s="481" t="s">
        <v>12555</v>
      </c>
      <c r="C4478" s="482" t="s">
        <v>727</v>
      </c>
      <c r="D4478" s="483">
        <v>34.04</v>
      </c>
      <c r="E4478" s="483">
        <v>13.61</v>
      </c>
      <c r="F4478" s="483">
        <v>47.65</v>
      </c>
    </row>
    <row r="4479" spans="1:6" ht="45" customHeight="1">
      <c r="A4479" s="480">
        <v>94884</v>
      </c>
      <c r="B4479" s="481" t="s">
        <v>12556</v>
      </c>
      <c r="C4479" s="482" t="s">
        <v>727</v>
      </c>
      <c r="D4479" s="483">
        <v>42.82</v>
      </c>
      <c r="E4479" s="483">
        <v>17.97</v>
      </c>
      <c r="F4479" s="483">
        <v>60.79</v>
      </c>
    </row>
    <row r="4480" spans="1:6" ht="45" customHeight="1">
      <c r="A4480" s="480">
        <v>94870</v>
      </c>
      <c r="B4480" s="481" t="s">
        <v>6006</v>
      </c>
      <c r="C4480" s="482" t="s">
        <v>727</v>
      </c>
      <c r="D4480" s="483">
        <v>1.39</v>
      </c>
      <c r="E4480" s="483">
        <v>0.61</v>
      </c>
      <c r="F4480" s="483">
        <v>2</v>
      </c>
    </row>
    <row r="4481" spans="1:6" ht="45" customHeight="1">
      <c r="A4481" s="480">
        <v>94872</v>
      </c>
      <c r="B4481" s="481" t="s">
        <v>6007</v>
      </c>
      <c r="C4481" s="482" t="s">
        <v>727</v>
      </c>
      <c r="D4481" s="483">
        <v>1.69</v>
      </c>
      <c r="E4481" s="483">
        <v>1.06</v>
      </c>
      <c r="F4481" s="483">
        <v>2.75</v>
      </c>
    </row>
    <row r="4482" spans="1:6" ht="30" customHeight="1">
      <c r="A4482" s="480">
        <v>90746</v>
      </c>
      <c r="B4482" s="481" t="s">
        <v>6004</v>
      </c>
      <c r="C4482" s="482" t="s">
        <v>727</v>
      </c>
      <c r="D4482" s="483">
        <v>0.94</v>
      </c>
      <c r="E4482" s="483">
        <v>2.52</v>
      </c>
      <c r="F4482" s="483">
        <v>3.46</v>
      </c>
    </row>
    <row r="4483" spans="1:6" ht="30" customHeight="1">
      <c r="A4483" s="480">
        <v>90747</v>
      </c>
      <c r="B4483" s="481" t="s">
        <v>6005</v>
      </c>
      <c r="C4483" s="482" t="s">
        <v>727</v>
      </c>
      <c r="D4483" s="483">
        <v>10.71</v>
      </c>
      <c r="E4483" s="483">
        <v>5.29</v>
      </c>
      <c r="F4483" s="483">
        <v>16</v>
      </c>
    </row>
    <row r="4484" spans="1:6" ht="45" customHeight="1">
      <c r="A4484" s="480">
        <v>94876</v>
      </c>
      <c r="B4484" s="481" t="s">
        <v>6008</v>
      </c>
      <c r="C4484" s="482" t="s">
        <v>727</v>
      </c>
      <c r="D4484" s="483">
        <v>19.399999999999999</v>
      </c>
      <c r="E4484" s="483">
        <v>8</v>
      </c>
      <c r="F4484" s="483">
        <v>27.4</v>
      </c>
    </row>
    <row r="4485" spans="1:6" ht="45" customHeight="1">
      <c r="A4485" s="480">
        <v>94878</v>
      </c>
      <c r="B4485" s="481" t="s">
        <v>12557</v>
      </c>
      <c r="C4485" s="482" t="s">
        <v>727</v>
      </c>
      <c r="D4485" s="483">
        <v>22.21</v>
      </c>
      <c r="E4485" s="483">
        <v>9.4</v>
      </c>
      <c r="F4485" s="483">
        <v>31.61</v>
      </c>
    </row>
    <row r="4486" spans="1:6" ht="45" customHeight="1">
      <c r="A4486" s="480">
        <v>103401</v>
      </c>
      <c r="B4486" s="481" t="s">
        <v>12558</v>
      </c>
      <c r="C4486" s="482" t="s">
        <v>709</v>
      </c>
      <c r="D4486" s="483">
        <v>5.87</v>
      </c>
      <c r="E4486" s="483">
        <v>13.94</v>
      </c>
      <c r="F4486" s="483">
        <v>19.809999999999999</v>
      </c>
    </row>
    <row r="4487" spans="1:6" ht="45" customHeight="1">
      <c r="A4487" s="480">
        <v>103402</v>
      </c>
      <c r="B4487" s="481" t="s">
        <v>12559</v>
      </c>
      <c r="C4487" s="482" t="s">
        <v>709</v>
      </c>
      <c r="D4487" s="483">
        <v>8.56</v>
      </c>
      <c r="E4487" s="483">
        <v>20.260000000000002</v>
      </c>
      <c r="F4487" s="483">
        <v>28.82</v>
      </c>
    </row>
    <row r="4488" spans="1:6" ht="45" customHeight="1">
      <c r="A4488" s="480">
        <v>103403</v>
      </c>
      <c r="B4488" s="481" t="s">
        <v>12560</v>
      </c>
      <c r="C4488" s="482" t="s">
        <v>709</v>
      </c>
      <c r="D4488" s="483">
        <v>9.64</v>
      </c>
      <c r="E4488" s="483">
        <v>22.78</v>
      </c>
      <c r="F4488" s="483">
        <v>32.42</v>
      </c>
    </row>
    <row r="4489" spans="1:6" ht="45" customHeight="1">
      <c r="A4489" s="480">
        <v>103397</v>
      </c>
      <c r="B4489" s="481" t="s">
        <v>12561</v>
      </c>
      <c r="C4489" s="482" t="s">
        <v>709</v>
      </c>
      <c r="D4489" s="483">
        <v>1.03</v>
      </c>
      <c r="E4489" s="483">
        <v>2.56</v>
      </c>
      <c r="F4489" s="483">
        <v>3.59</v>
      </c>
    </row>
    <row r="4490" spans="1:6" ht="45" customHeight="1">
      <c r="A4490" s="480">
        <v>103404</v>
      </c>
      <c r="B4490" s="481" t="s">
        <v>12562</v>
      </c>
      <c r="C4490" s="482" t="s">
        <v>709</v>
      </c>
      <c r="D4490" s="483">
        <v>10.7</v>
      </c>
      <c r="E4490" s="483">
        <v>25.32</v>
      </c>
      <c r="F4490" s="483">
        <v>36.020000000000003</v>
      </c>
    </row>
    <row r="4491" spans="1:6" ht="45" customHeight="1">
      <c r="A4491" s="480">
        <v>103405</v>
      </c>
      <c r="B4491" s="481" t="s">
        <v>12563</v>
      </c>
      <c r="C4491" s="482" t="s">
        <v>709</v>
      </c>
      <c r="D4491" s="483">
        <v>12.05</v>
      </c>
      <c r="E4491" s="483">
        <v>28.48</v>
      </c>
      <c r="F4491" s="483">
        <v>40.53</v>
      </c>
    </row>
    <row r="4492" spans="1:6" ht="45" customHeight="1">
      <c r="A4492" s="480">
        <v>103406</v>
      </c>
      <c r="B4492" s="481" t="s">
        <v>12564</v>
      </c>
      <c r="C4492" s="482" t="s">
        <v>709</v>
      </c>
      <c r="D4492" s="483">
        <v>13.38</v>
      </c>
      <c r="E4492" s="483">
        <v>31.66</v>
      </c>
      <c r="F4492" s="483">
        <v>45.04</v>
      </c>
    </row>
    <row r="4493" spans="1:6" ht="45" customHeight="1">
      <c r="A4493" s="480">
        <v>103407</v>
      </c>
      <c r="B4493" s="481" t="s">
        <v>12565</v>
      </c>
      <c r="C4493" s="482" t="s">
        <v>709</v>
      </c>
      <c r="D4493" s="483">
        <v>15</v>
      </c>
      <c r="E4493" s="483">
        <v>35.43</v>
      </c>
      <c r="F4493" s="483">
        <v>50.43</v>
      </c>
    </row>
    <row r="4494" spans="1:6" ht="45" customHeight="1">
      <c r="A4494" s="480">
        <v>103408</v>
      </c>
      <c r="B4494" s="481" t="s">
        <v>12566</v>
      </c>
      <c r="C4494" s="482" t="s">
        <v>709</v>
      </c>
      <c r="D4494" s="483">
        <v>16.89</v>
      </c>
      <c r="E4494" s="483">
        <v>39.85</v>
      </c>
      <c r="F4494" s="483">
        <v>56.74</v>
      </c>
    </row>
    <row r="4495" spans="1:6" ht="30" customHeight="1">
      <c r="A4495" s="480">
        <v>103398</v>
      </c>
      <c r="B4495" s="481" t="s">
        <v>12567</v>
      </c>
      <c r="C4495" s="482" t="s">
        <v>709</v>
      </c>
      <c r="D4495" s="483">
        <v>1.69</v>
      </c>
      <c r="E4495" s="483">
        <v>4.07</v>
      </c>
      <c r="F4495" s="483">
        <v>5.76</v>
      </c>
    </row>
    <row r="4496" spans="1:6" ht="30" customHeight="1">
      <c r="A4496" s="480">
        <v>103409</v>
      </c>
      <c r="B4496" s="481" t="s">
        <v>12568</v>
      </c>
      <c r="C4496" s="482" t="s">
        <v>709</v>
      </c>
      <c r="D4496" s="483">
        <v>19.05</v>
      </c>
      <c r="E4496" s="483">
        <v>44.9</v>
      </c>
      <c r="F4496" s="483">
        <v>63.95</v>
      </c>
    </row>
    <row r="4497" spans="1:6" ht="30" customHeight="1">
      <c r="A4497" s="480">
        <v>103410</v>
      </c>
      <c r="B4497" s="481" t="s">
        <v>12569</v>
      </c>
      <c r="C4497" s="482" t="s">
        <v>709</v>
      </c>
      <c r="D4497" s="483">
        <v>21.46</v>
      </c>
      <c r="E4497" s="483">
        <v>50.6</v>
      </c>
      <c r="F4497" s="483">
        <v>72.06</v>
      </c>
    </row>
    <row r="4498" spans="1:6" ht="30" customHeight="1">
      <c r="A4498" s="480">
        <v>103399</v>
      </c>
      <c r="B4498" s="481" t="s">
        <v>12570</v>
      </c>
      <c r="C4498" s="482" t="s">
        <v>709</v>
      </c>
      <c r="D4498" s="483">
        <v>3.35</v>
      </c>
      <c r="E4498" s="483">
        <v>7.99</v>
      </c>
      <c r="F4498" s="483">
        <v>11.34</v>
      </c>
    </row>
    <row r="4499" spans="1:6" ht="30" customHeight="1">
      <c r="A4499" s="480">
        <v>103400</v>
      </c>
      <c r="B4499" s="481" t="s">
        <v>12571</v>
      </c>
      <c r="C4499" s="482" t="s">
        <v>709</v>
      </c>
      <c r="D4499" s="483">
        <v>4.8099999999999996</v>
      </c>
      <c r="E4499" s="483">
        <v>11.39</v>
      </c>
      <c r="F4499" s="483">
        <v>16.2</v>
      </c>
    </row>
    <row r="4500" spans="1:6" ht="30" customHeight="1">
      <c r="A4500" s="480">
        <v>103415</v>
      </c>
      <c r="B4500" s="481" t="s">
        <v>12572</v>
      </c>
      <c r="C4500" s="482" t="s">
        <v>709</v>
      </c>
      <c r="D4500" s="483">
        <v>11.78</v>
      </c>
      <c r="E4500" s="483">
        <v>27.85</v>
      </c>
      <c r="F4500" s="483">
        <v>39.630000000000003</v>
      </c>
    </row>
    <row r="4501" spans="1:6" ht="30" customHeight="1">
      <c r="A4501" s="480">
        <v>103416</v>
      </c>
      <c r="B4501" s="481" t="s">
        <v>12573</v>
      </c>
      <c r="C4501" s="482" t="s">
        <v>709</v>
      </c>
      <c r="D4501" s="483">
        <v>17.16</v>
      </c>
      <c r="E4501" s="483">
        <v>40.479999999999997</v>
      </c>
      <c r="F4501" s="483">
        <v>57.64</v>
      </c>
    </row>
    <row r="4502" spans="1:6" ht="30" customHeight="1">
      <c r="A4502" s="480">
        <v>103417</v>
      </c>
      <c r="B4502" s="481" t="s">
        <v>12574</v>
      </c>
      <c r="C4502" s="482" t="s">
        <v>709</v>
      </c>
      <c r="D4502" s="483">
        <v>19.309999999999999</v>
      </c>
      <c r="E4502" s="483">
        <v>45.54</v>
      </c>
      <c r="F4502" s="483">
        <v>64.849999999999994</v>
      </c>
    </row>
    <row r="4503" spans="1:6" ht="15" customHeight="1">
      <c r="A4503" s="480">
        <v>103411</v>
      </c>
      <c r="B4503" s="481" t="s">
        <v>12575</v>
      </c>
      <c r="C4503" s="482" t="s">
        <v>709</v>
      </c>
      <c r="D4503" s="483">
        <v>2.09</v>
      </c>
      <c r="E4503" s="483">
        <v>5.0999999999999996</v>
      </c>
      <c r="F4503" s="483">
        <v>7.19</v>
      </c>
    </row>
    <row r="4504" spans="1:6" ht="45" customHeight="1">
      <c r="A4504" s="480">
        <v>103418</v>
      </c>
      <c r="B4504" s="481" t="s">
        <v>12576</v>
      </c>
      <c r="C4504" s="482" t="s">
        <v>709</v>
      </c>
      <c r="D4504" s="483">
        <v>21.46</v>
      </c>
      <c r="E4504" s="483">
        <v>50.6</v>
      </c>
      <c r="F4504" s="483">
        <v>72.06</v>
      </c>
    </row>
    <row r="4505" spans="1:6" ht="45" customHeight="1">
      <c r="A4505" s="480">
        <v>103419</v>
      </c>
      <c r="B4505" s="481" t="s">
        <v>12577</v>
      </c>
      <c r="C4505" s="482" t="s">
        <v>709</v>
      </c>
      <c r="D4505" s="483">
        <v>24.15</v>
      </c>
      <c r="E4505" s="483">
        <v>56.92</v>
      </c>
      <c r="F4505" s="483">
        <v>81.069999999999993</v>
      </c>
    </row>
    <row r="4506" spans="1:6" ht="45" customHeight="1">
      <c r="A4506" s="480">
        <v>103420</v>
      </c>
      <c r="B4506" s="481" t="s">
        <v>12578</v>
      </c>
      <c r="C4506" s="482" t="s">
        <v>709</v>
      </c>
      <c r="D4506" s="483">
        <v>26.82</v>
      </c>
      <c r="E4506" s="483">
        <v>63.26</v>
      </c>
      <c r="F4506" s="483">
        <v>90.08</v>
      </c>
    </row>
    <row r="4507" spans="1:6" ht="45" customHeight="1">
      <c r="A4507" s="480">
        <v>103421</v>
      </c>
      <c r="B4507" s="481" t="s">
        <v>12579</v>
      </c>
      <c r="C4507" s="482" t="s">
        <v>709</v>
      </c>
      <c r="D4507" s="483">
        <v>30.05</v>
      </c>
      <c r="E4507" s="483">
        <v>70.83</v>
      </c>
      <c r="F4507" s="483">
        <v>100.88</v>
      </c>
    </row>
    <row r="4508" spans="1:6" ht="45" customHeight="1">
      <c r="A4508" s="480">
        <v>103422</v>
      </c>
      <c r="B4508" s="481" t="s">
        <v>12580</v>
      </c>
      <c r="C4508" s="482" t="s">
        <v>709</v>
      </c>
      <c r="D4508" s="483">
        <v>33.82</v>
      </c>
      <c r="E4508" s="483">
        <v>79.67</v>
      </c>
      <c r="F4508" s="483">
        <v>113.49</v>
      </c>
    </row>
    <row r="4509" spans="1:6" ht="45" customHeight="1">
      <c r="A4509" s="480">
        <v>103412</v>
      </c>
      <c r="B4509" s="481" t="s">
        <v>12581</v>
      </c>
      <c r="C4509" s="482" t="s">
        <v>709</v>
      </c>
      <c r="D4509" s="483">
        <v>3.4</v>
      </c>
      <c r="E4509" s="483">
        <v>8.1199999999999992</v>
      </c>
      <c r="F4509" s="483">
        <v>11.52</v>
      </c>
    </row>
    <row r="4510" spans="1:6" ht="30" customHeight="1">
      <c r="A4510" s="480">
        <v>103423</v>
      </c>
      <c r="B4510" s="481" t="s">
        <v>12582</v>
      </c>
      <c r="C4510" s="482" t="s">
        <v>709</v>
      </c>
      <c r="D4510" s="483">
        <v>38.130000000000003</v>
      </c>
      <c r="E4510" s="483">
        <v>89.78</v>
      </c>
      <c r="F4510" s="483">
        <v>127.91</v>
      </c>
    </row>
    <row r="4511" spans="1:6" ht="30" customHeight="1">
      <c r="A4511" s="480">
        <v>103424</v>
      </c>
      <c r="B4511" s="481" t="s">
        <v>12583</v>
      </c>
      <c r="C4511" s="482" t="s">
        <v>709</v>
      </c>
      <c r="D4511" s="483">
        <v>42.96</v>
      </c>
      <c r="E4511" s="483">
        <v>101.17</v>
      </c>
      <c r="F4511" s="483">
        <v>144.13</v>
      </c>
    </row>
    <row r="4512" spans="1:6" ht="30" customHeight="1">
      <c r="A4512" s="480">
        <v>103413</v>
      </c>
      <c r="B4512" s="481" t="s">
        <v>12584</v>
      </c>
      <c r="C4512" s="482" t="s">
        <v>709</v>
      </c>
      <c r="D4512" s="483">
        <v>6.73</v>
      </c>
      <c r="E4512" s="483">
        <v>15.96</v>
      </c>
      <c r="F4512" s="483">
        <v>22.69</v>
      </c>
    </row>
    <row r="4513" spans="1:6" ht="30" customHeight="1">
      <c r="A4513" s="480">
        <v>103414</v>
      </c>
      <c r="B4513" s="481" t="s">
        <v>12585</v>
      </c>
      <c r="C4513" s="482" t="s">
        <v>709</v>
      </c>
      <c r="D4513" s="483">
        <v>9.64</v>
      </c>
      <c r="E4513" s="483">
        <v>22.78</v>
      </c>
      <c r="F4513" s="483">
        <v>32.42</v>
      </c>
    </row>
    <row r="4514" spans="1:6" ht="30" customHeight="1">
      <c r="A4514" s="480"/>
      <c r="B4514" s="481" t="s">
        <v>2288</v>
      </c>
      <c r="C4514" s="482"/>
      <c r="D4514" s="483"/>
      <c r="E4514" s="483"/>
      <c r="F4514" s="483"/>
    </row>
    <row r="4515" spans="1:6" ht="30" customHeight="1">
      <c r="A4515" s="480">
        <v>97121</v>
      </c>
      <c r="B4515" s="481" t="s">
        <v>2289</v>
      </c>
      <c r="C4515" s="482" t="s">
        <v>727</v>
      </c>
      <c r="D4515" s="483">
        <v>0.6</v>
      </c>
      <c r="E4515" s="483">
        <v>1.34</v>
      </c>
      <c r="F4515" s="483">
        <v>1.94</v>
      </c>
    </row>
    <row r="4516" spans="1:6" ht="30" customHeight="1">
      <c r="A4516" s="480">
        <v>97122</v>
      </c>
      <c r="B4516" s="481" t="s">
        <v>2290</v>
      </c>
      <c r="C4516" s="482" t="s">
        <v>727</v>
      </c>
      <c r="D4516" s="483">
        <v>0.88</v>
      </c>
      <c r="E4516" s="483">
        <v>1.81</v>
      </c>
      <c r="F4516" s="483">
        <v>2.69</v>
      </c>
    </row>
    <row r="4517" spans="1:6" ht="30" customHeight="1">
      <c r="A4517" s="480">
        <v>97123</v>
      </c>
      <c r="B4517" s="481" t="s">
        <v>2291</v>
      </c>
      <c r="C4517" s="482" t="s">
        <v>727</v>
      </c>
      <c r="D4517" s="483">
        <v>1.1399999999999999</v>
      </c>
      <c r="E4517" s="483">
        <v>2.2799999999999998</v>
      </c>
      <c r="F4517" s="483">
        <v>3.42</v>
      </c>
    </row>
    <row r="4518" spans="1:6" ht="30" customHeight="1">
      <c r="A4518" s="480">
        <v>97124</v>
      </c>
      <c r="B4518" s="481" t="s">
        <v>2292</v>
      </c>
      <c r="C4518" s="482" t="s">
        <v>727</v>
      </c>
      <c r="D4518" s="483">
        <v>0.31</v>
      </c>
      <c r="E4518" s="483">
        <v>0.56000000000000005</v>
      </c>
      <c r="F4518" s="483">
        <v>0.87</v>
      </c>
    </row>
    <row r="4519" spans="1:6" ht="30" customHeight="1">
      <c r="A4519" s="480">
        <v>97125</v>
      </c>
      <c r="B4519" s="481" t="s">
        <v>2293</v>
      </c>
      <c r="C4519" s="482" t="s">
        <v>727</v>
      </c>
      <c r="D4519" s="483">
        <v>0.47</v>
      </c>
      <c r="E4519" s="483">
        <v>0.77</v>
      </c>
      <c r="F4519" s="483">
        <v>1.24</v>
      </c>
    </row>
    <row r="4520" spans="1:6" ht="30" customHeight="1">
      <c r="A4520" s="480">
        <v>97126</v>
      </c>
      <c r="B4520" s="481" t="s">
        <v>2294</v>
      </c>
      <c r="C4520" s="482" t="s">
        <v>727</v>
      </c>
      <c r="D4520" s="483">
        <v>0.64</v>
      </c>
      <c r="E4520" s="483">
        <v>0.94</v>
      </c>
      <c r="F4520" s="483">
        <v>1.58</v>
      </c>
    </row>
    <row r="4521" spans="1:6" ht="30" customHeight="1">
      <c r="A4521" s="480">
        <v>97127</v>
      </c>
      <c r="B4521" s="481" t="s">
        <v>2295</v>
      </c>
      <c r="C4521" s="482" t="s">
        <v>727</v>
      </c>
      <c r="D4521" s="483">
        <v>1.68</v>
      </c>
      <c r="E4521" s="483">
        <v>3.24</v>
      </c>
      <c r="F4521" s="483">
        <v>4.92</v>
      </c>
    </row>
    <row r="4522" spans="1:6" ht="30" customHeight="1">
      <c r="A4522" s="480">
        <v>97128</v>
      </c>
      <c r="B4522" s="481" t="s">
        <v>2296</v>
      </c>
      <c r="C4522" s="482" t="s">
        <v>727</v>
      </c>
      <c r="D4522" s="483">
        <v>4.46</v>
      </c>
      <c r="E4522" s="483">
        <v>5.16</v>
      </c>
      <c r="F4522" s="483">
        <v>9.6199999999999992</v>
      </c>
    </row>
    <row r="4523" spans="1:6" ht="30" customHeight="1">
      <c r="A4523" s="480">
        <v>97129</v>
      </c>
      <c r="B4523" s="481" t="s">
        <v>2297</v>
      </c>
      <c r="C4523" s="482" t="s">
        <v>727</v>
      </c>
      <c r="D4523" s="483">
        <v>5.53</v>
      </c>
      <c r="E4523" s="483">
        <v>6.32</v>
      </c>
      <c r="F4523" s="483">
        <v>11.85</v>
      </c>
    </row>
    <row r="4524" spans="1:6" ht="30" customHeight="1">
      <c r="A4524" s="480">
        <v>97130</v>
      </c>
      <c r="B4524" s="481" t="s">
        <v>2298</v>
      </c>
      <c r="C4524" s="482" t="s">
        <v>727</v>
      </c>
      <c r="D4524" s="483">
        <v>6.56</v>
      </c>
      <c r="E4524" s="483">
        <v>7.49</v>
      </c>
      <c r="F4524" s="483">
        <v>14.05</v>
      </c>
    </row>
    <row r="4525" spans="1:6" ht="30" customHeight="1">
      <c r="A4525" s="480">
        <v>97131</v>
      </c>
      <c r="B4525" s="481" t="s">
        <v>2299</v>
      </c>
      <c r="C4525" s="482" t="s">
        <v>727</v>
      </c>
      <c r="D4525" s="483">
        <v>7.61</v>
      </c>
      <c r="E4525" s="483">
        <v>8.66</v>
      </c>
      <c r="F4525" s="483">
        <v>16.27</v>
      </c>
    </row>
    <row r="4526" spans="1:6" ht="45">
      <c r="A4526" s="480">
        <v>97132</v>
      </c>
      <c r="B4526" s="481" t="s">
        <v>2300</v>
      </c>
      <c r="C4526" s="482" t="s">
        <v>727</v>
      </c>
      <c r="D4526" s="483">
        <v>8.65</v>
      </c>
      <c r="E4526" s="483">
        <v>9.82</v>
      </c>
      <c r="F4526" s="483">
        <v>18.47</v>
      </c>
    </row>
    <row r="4527" spans="1:6" ht="45">
      <c r="A4527" s="480">
        <v>97133</v>
      </c>
      <c r="B4527" s="481" t="s">
        <v>2301</v>
      </c>
      <c r="C4527" s="482" t="s">
        <v>727</v>
      </c>
      <c r="D4527" s="483">
        <v>10.72</v>
      </c>
      <c r="E4527" s="483">
        <v>12.18</v>
      </c>
      <c r="F4527" s="483">
        <v>22.9</v>
      </c>
    </row>
    <row r="4528" spans="1:6" ht="45">
      <c r="A4528" s="480">
        <v>97134</v>
      </c>
      <c r="B4528" s="481" t="s">
        <v>2302</v>
      </c>
      <c r="C4528" s="482" t="s">
        <v>727</v>
      </c>
      <c r="D4528" s="483">
        <v>0.95</v>
      </c>
      <c r="E4528" s="483">
        <v>1.34</v>
      </c>
      <c r="F4528" s="483">
        <v>2.29</v>
      </c>
    </row>
    <row r="4529" spans="1:6" ht="45">
      <c r="A4529" s="480">
        <v>97135</v>
      </c>
      <c r="B4529" s="481" t="s">
        <v>2303</v>
      </c>
      <c r="C4529" s="482" t="s">
        <v>727</v>
      </c>
      <c r="D4529" s="483">
        <v>2.69</v>
      </c>
      <c r="E4529" s="483">
        <v>2.2400000000000002</v>
      </c>
      <c r="F4529" s="483">
        <v>4.93</v>
      </c>
    </row>
    <row r="4530" spans="1:6" ht="45">
      <c r="A4530" s="480">
        <v>97136</v>
      </c>
      <c r="B4530" s="481" t="s">
        <v>2304</v>
      </c>
      <c r="C4530" s="482" t="s">
        <v>727</v>
      </c>
      <c r="D4530" s="483">
        <v>3.33</v>
      </c>
      <c r="E4530" s="483">
        <v>2.74</v>
      </c>
      <c r="F4530" s="483">
        <v>6.07</v>
      </c>
    </row>
    <row r="4531" spans="1:6" ht="45">
      <c r="A4531" s="480">
        <v>97137</v>
      </c>
      <c r="B4531" s="481" t="s">
        <v>2305</v>
      </c>
      <c r="C4531" s="482" t="s">
        <v>727</v>
      </c>
      <c r="D4531" s="483">
        <v>3.96</v>
      </c>
      <c r="E4531" s="483">
        <v>3.24</v>
      </c>
      <c r="F4531" s="483">
        <v>7.2</v>
      </c>
    </row>
    <row r="4532" spans="1:6" ht="15" customHeight="1">
      <c r="A4532" s="480">
        <v>97138</v>
      </c>
      <c r="B4532" s="481" t="s">
        <v>2306</v>
      </c>
      <c r="C4532" s="482" t="s">
        <v>727</v>
      </c>
      <c r="D4532" s="483">
        <v>4.6100000000000003</v>
      </c>
      <c r="E4532" s="483">
        <v>3.73</v>
      </c>
      <c r="F4532" s="483">
        <v>8.34</v>
      </c>
    </row>
    <row r="4533" spans="1:6" ht="15" customHeight="1">
      <c r="A4533" s="480">
        <v>97139</v>
      </c>
      <c r="B4533" s="481" t="s">
        <v>2307</v>
      </c>
      <c r="C4533" s="482" t="s">
        <v>727</v>
      </c>
      <c r="D4533" s="483">
        <v>5.23</v>
      </c>
      <c r="E4533" s="483">
        <v>4.2300000000000004</v>
      </c>
      <c r="F4533" s="483">
        <v>9.4600000000000009</v>
      </c>
    </row>
    <row r="4534" spans="1:6" ht="45">
      <c r="A4534" s="480">
        <v>97140</v>
      </c>
      <c r="B4534" s="481" t="s">
        <v>2308</v>
      </c>
      <c r="C4534" s="482" t="s">
        <v>727</v>
      </c>
      <c r="D4534" s="483">
        <v>6.48</v>
      </c>
      <c r="E4534" s="483">
        <v>5.26</v>
      </c>
      <c r="F4534" s="483">
        <v>11.74</v>
      </c>
    </row>
    <row r="4535" spans="1:6" ht="45" customHeight="1">
      <c r="A4535" s="480"/>
      <c r="B4535" s="481" t="s">
        <v>12586</v>
      </c>
      <c r="C4535" s="482"/>
      <c r="D4535" s="483"/>
      <c r="E4535" s="483"/>
      <c r="F4535" s="483"/>
    </row>
    <row r="4536" spans="1:6" ht="30">
      <c r="A4536" s="480">
        <v>90740</v>
      </c>
      <c r="B4536" s="481" t="s">
        <v>5998</v>
      </c>
      <c r="C4536" s="482" t="s">
        <v>727</v>
      </c>
      <c r="D4536" s="483">
        <v>1.1599999999999999</v>
      </c>
      <c r="E4536" s="483">
        <v>3.06</v>
      </c>
      <c r="F4536" s="483">
        <v>4.22</v>
      </c>
    </row>
    <row r="4537" spans="1:6" ht="15" customHeight="1">
      <c r="A4537" s="480">
        <v>90741</v>
      </c>
      <c r="B4537" s="481" t="s">
        <v>5999</v>
      </c>
      <c r="C4537" s="482" t="s">
        <v>727</v>
      </c>
      <c r="D4537" s="483">
        <v>1.34</v>
      </c>
      <c r="E4537" s="483">
        <v>3.47</v>
      </c>
      <c r="F4537" s="483">
        <v>4.8099999999999996</v>
      </c>
    </row>
    <row r="4538" spans="1:6" ht="15" customHeight="1">
      <c r="A4538" s="480">
        <v>90742</v>
      </c>
      <c r="B4538" s="481" t="s">
        <v>6000</v>
      </c>
      <c r="C4538" s="482" t="s">
        <v>727</v>
      </c>
      <c r="D4538" s="483">
        <v>1.5</v>
      </c>
      <c r="E4538" s="483">
        <v>3.91</v>
      </c>
      <c r="F4538" s="483">
        <v>5.41</v>
      </c>
    </row>
    <row r="4539" spans="1:6" ht="15" customHeight="1">
      <c r="A4539" s="480">
        <v>90743</v>
      </c>
      <c r="B4539" s="481" t="s">
        <v>6001</v>
      </c>
      <c r="C4539" s="482" t="s">
        <v>727</v>
      </c>
      <c r="D4539" s="483">
        <v>1.66</v>
      </c>
      <c r="E4539" s="483">
        <v>4.34</v>
      </c>
      <c r="F4539" s="483">
        <v>6</v>
      </c>
    </row>
    <row r="4540" spans="1:6" ht="15" customHeight="1">
      <c r="A4540" s="480">
        <v>90744</v>
      </c>
      <c r="B4540" s="481" t="s">
        <v>6002</v>
      </c>
      <c r="C4540" s="482" t="s">
        <v>727</v>
      </c>
      <c r="D4540" s="483">
        <v>1.82</v>
      </c>
      <c r="E4540" s="483">
        <v>4.7699999999999996</v>
      </c>
      <c r="F4540" s="483">
        <v>6.59</v>
      </c>
    </row>
    <row r="4541" spans="1:6" ht="15" customHeight="1">
      <c r="A4541" s="480">
        <v>90745</v>
      </c>
      <c r="B4541" s="481" t="s">
        <v>6003</v>
      </c>
      <c r="C4541" s="482" t="s">
        <v>727</v>
      </c>
      <c r="D4541" s="483">
        <v>5.2</v>
      </c>
      <c r="E4541" s="483">
        <v>3.99</v>
      </c>
      <c r="F4541" s="483">
        <v>9.19</v>
      </c>
    </row>
    <row r="4542" spans="1:6" ht="15" customHeight="1">
      <c r="A4542" s="480">
        <v>90733</v>
      </c>
      <c r="B4542" s="481" t="s">
        <v>5991</v>
      </c>
      <c r="C4542" s="482" t="s">
        <v>727</v>
      </c>
      <c r="D4542" s="483">
        <v>0.86</v>
      </c>
      <c r="E4542" s="483">
        <v>2.34</v>
      </c>
      <c r="F4542" s="483">
        <v>3.2</v>
      </c>
    </row>
    <row r="4543" spans="1:6" ht="15" customHeight="1">
      <c r="A4543" s="480">
        <v>90734</v>
      </c>
      <c r="B4543" s="481" t="s">
        <v>5992</v>
      </c>
      <c r="C4543" s="482" t="s">
        <v>727</v>
      </c>
      <c r="D4543" s="483">
        <v>1.03</v>
      </c>
      <c r="E4543" s="483">
        <v>2.76</v>
      </c>
      <c r="F4543" s="483">
        <v>3.79</v>
      </c>
    </row>
    <row r="4544" spans="1:6" ht="15" customHeight="1">
      <c r="A4544" s="480">
        <v>90735</v>
      </c>
      <c r="B4544" s="481" t="s">
        <v>5993</v>
      </c>
      <c r="C4544" s="482" t="s">
        <v>727</v>
      </c>
      <c r="D4544" s="483">
        <v>1.19</v>
      </c>
      <c r="E4544" s="483">
        <v>3.19</v>
      </c>
      <c r="F4544" s="483">
        <v>4.38</v>
      </c>
    </row>
    <row r="4545" spans="1:6" ht="15" customHeight="1">
      <c r="A4545" s="480">
        <v>90736</v>
      </c>
      <c r="B4545" s="481" t="s">
        <v>5994</v>
      </c>
      <c r="C4545" s="482" t="s">
        <v>727</v>
      </c>
      <c r="D4545" s="483">
        <v>1.37</v>
      </c>
      <c r="E4545" s="483">
        <v>3.61</v>
      </c>
      <c r="F4545" s="483">
        <v>4.9800000000000004</v>
      </c>
    </row>
    <row r="4546" spans="1:6" ht="15" customHeight="1">
      <c r="A4546" s="480">
        <v>90737</v>
      </c>
      <c r="B4546" s="481" t="s">
        <v>5995</v>
      </c>
      <c r="C4546" s="482" t="s">
        <v>727</v>
      </c>
      <c r="D4546" s="483">
        <v>1.53</v>
      </c>
      <c r="E4546" s="483">
        <v>4.03</v>
      </c>
      <c r="F4546" s="483">
        <v>5.56</v>
      </c>
    </row>
    <row r="4547" spans="1:6" ht="30">
      <c r="A4547" s="480">
        <v>90738</v>
      </c>
      <c r="B4547" s="481" t="s">
        <v>5996</v>
      </c>
      <c r="C4547" s="482" t="s">
        <v>727</v>
      </c>
      <c r="D4547" s="483">
        <v>1.7</v>
      </c>
      <c r="E4547" s="483">
        <v>4.46</v>
      </c>
      <c r="F4547" s="483">
        <v>6.16</v>
      </c>
    </row>
    <row r="4548" spans="1:6" ht="15" customHeight="1">
      <c r="A4548" s="480">
        <v>90739</v>
      </c>
      <c r="B4548" s="481" t="s">
        <v>5997</v>
      </c>
      <c r="C4548" s="482" t="s">
        <v>727</v>
      </c>
      <c r="D4548" s="483">
        <v>4.66</v>
      </c>
      <c r="E4548" s="483">
        <v>3.58</v>
      </c>
      <c r="F4548" s="483">
        <v>8.24</v>
      </c>
    </row>
    <row r="4549" spans="1:6" ht="15" customHeight="1">
      <c r="A4549" s="480"/>
      <c r="B4549" s="481" t="s">
        <v>12587</v>
      </c>
      <c r="C4549" s="482"/>
      <c r="D4549" s="483"/>
      <c r="E4549" s="483"/>
      <c r="F4549" s="483"/>
    </row>
    <row r="4550" spans="1:6" ht="15" customHeight="1">
      <c r="A4550" s="480">
        <v>95693</v>
      </c>
      <c r="B4550" s="481" t="s">
        <v>2309</v>
      </c>
      <c r="C4550" s="482" t="s">
        <v>709</v>
      </c>
      <c r="D4550" s="483">
        <v>50.89</v>
      </c>
      <c r="E4550" s="483">
        <v>7.02</v>
      </c>
      <c r="F4550" s="483">
        <v>57.91</v>
      </c>
    </row>
    <row r="4551" spans="1:6" ht="15" customHeight="1">
      <c r="A4551" s="480">
        <v>103440</v>
      </c>
      <c r="B4551" s="481" t="s">
        <v>12588</v>
      </c>
      <c r="C4551" s="482" t="s">
        <v>709</v>
      </c>
      <c r="D4551" s="483">
        <v>374.7</v>
      </c>
      <c r="E4551" s="483">
        <v>50.55</v>
      </c>
      <c r="F4551" s="483">
        <v>425.25</v>
      </c>
    </row>
    <row r="4552" spans="1:6" ht="15" customHeight="1">
      <c r="A4552" s="480">
        <v>103441</v>
      </c>
      <c r="B4552" s="481" t="s">
        <v>12589</v>
      </c>
      <c r="C4552" s="482" t="s">
        <v>709</v>
      </c>
      <c r="D4552" s="483">
        <v>380.23</v>
      </c>
      <c r="E4552" s="483">
        <v>50.55</v>
      </c>
      <c r="F4552" s="483">
        <v>430.78</v>
      </c>
    </row>
    <row r="4553" spans="1:6" ht="15" customHeight="1">
      <c r="A4553" s="480">
        <v>103442</v>
      </c>
      <c r="B4553" s="481" t="s">
        <v>12590</v>
      </c>
      <c r="C4553" s="482" t="s">
        <v>709</v>
      </c>
      <c r="D4553" s="483">
        <v>513.54999999999995</v>
      </c>
      <c r="E4553" s="483">
        <v>50.55</v>
      </c>
      <c r="F4553" s="483">
        <v>564.1</v>
      </c>
    </row>
    <row r="4554" spans="1:6" ht="30" customHeight="1">
      <c r="A4554" s="480">
        <v>103437</v>
      </c>
      <c r="B4554" s="481" t="s">
        <v>12591</v>
      </c>
      <c r="C4554" s="482" t="s">
        <v>709</v>
      </c>
      <c r="D4554" s="483">
        <v>173.61</v>
      </c>
      <c r="E4554" s="483">
        <v>15.91</v>
      </c>
      <c r="F4554" s="483">
        <v>189.52</v>
      </c>
    </row>
    <row r="4555" spans="1:6" ht="15" customHeight="1">
      <c r="A4555" s="480">
        <v>103438</v>
      </c>
      <c r="B4555" s="481" t="s">
        <v>12592</v>
      </c>
      <c r="C4555" s="482" t="s">
        <v>709</v>
      </c>
      <c r="D4555" s="483">
        <v>173.61</v>
      </c>
      <c r="E4555" s="483">
        <v>15.91</v>
      </c>
      <c r="F4555" s="483">
        <v>189.52</v>
      </c>
    </row>
    <row r="4556" spans="1:6" ht="30">
      <c r="A4556" s="480">
        <v>103439</v>
      </c>
      <c r="B4556" s="481" t="s">
        <v>12593</v>
      </c>
      <c r="C4556" s="482" t="s">
        <v>709</v>
      </c>
      <c r="D4556" s="483">
        <v>207.71</v>
      </c>
      <c r="E4556" s="483">
        <v>15.91</v>
      </c>
      <c r="F4556" s="483">
        <v>223.62</v>
      </c>
    </row>
    <row r="4557" spans="1:6" ht="15" customHeight="1">
      <c r="A4557" s="480"/>
      <c r="B4557" s="481" t="s">
        <v>12594</v>
      </c>
      <c r="C4557" s="482"/>
      <c r="D4557" s="483"/>
      <c r="E4557" s="483"/>
      <c r="F4557" s="483"/>
    </row>
    <row r="4558" spans="1:6" ht="15" customHeight="1">
      <c r="A4558" s="480">
        <v>89726</v>
      </c>
      <c r="B4558" s="481" t="s">
        <v>2310</v>
      </c>
      <c r="C4558" s="482" t="s">
        <v>709</v>
      </c>
      <c r="D4558" s="483">
        <v>4.58</v>
      </c>
      <c r="E4558" s="483">
        <v>3.19</v>
      </c>
      <c r="F4558" s="483">
        <v>7.77</v>
      </c>
    </row>
    <row r="4559" spans="1:6" ht="30" customHeight="1">
      <c r="A4559" s="480">
        <v>89732</v>
      </c>
      <c r="B4559" s="481" t="s">
        <v>2311</v>
      </c>
      <c r="C4559" s="482" t="s">
        <v>709</v>
      </c>
      <c r="D4559" s="483">
        <v>7.63</v>
      </c>
      <c r="E4559" s="483">
        <v>4.1500000000000004</v>
      </c>
      <c r="F4559" s="483">
        <v>11.78</v>
      </c>
    </row>
    <row r="4560" spans="1:6" ht="30" customHeight="1">
      <c r="A4560" s="475">
        <v>89739</v>
      </c>
      <c r="B4560" s="476" t="s">
        <v>2312</v>
      </c>
      <c r="C4560" s="477" t="s">
        <v>709</v>
      </c>
      <c r="D4560" s="478">
        <v>14.8</v>
      </c>
      <c r="E4560" s="478">
        <v>6.07</v>
      </c>
      <c r="F4560" s="478">
        <v>20.87</v>
      </c>
    </row>
    <row r="4561" spans="1:6" ht="30" customHeight="1">
      <c r="A4561" s="475">
        <v>89746</v>
      </c>
      <c r="B4561" s="479" t="s">
        <v>2313</v>
      </c>
      <c r="C4561" s="477" t="s">
        <v>709</v>
      </c>
      <c r="D4561" s="478">
        <v>17.52</v>
      </c>
      <c r="E4561" s="478">
        <v>7.98</v>
      </c>
      <c r="F4561" s="478">
        <v>25.5</v>
      </c>
    </row>
    <row r="4562" spans="1:6" ht="15" customHeight="1">
      <c r="A4562" s="480">
        <v>89724</v>
      </c>
      <c r="B4562" s="481" t="s">
        <v>2314</v>
      </c>
      <c r="C4562" s="482" t="s">
        <v>709</v>
      </c>
      <c r="D4562" s="483">
        <v>7.9</v>
      </c>
      <c r="E4562" s="483">
        <v>3.19</v>
      </c>
      <c r="F4562" s="483">
        <v>11.09</v>
      </c>
    </row>
    <row r="4563" spans="1:6" ht="15" customHeight="1">
      <c r="A4563" s="480">
        <v>89731</v>
      </c>
      <c r="B4563" s="481" t="s">
        <v>2315</v>
      </c>
      <c r="C4563" s="482" t="s">
        <v>709</v>
      </c>
      <c r="D4563" s="483">
        <v>6.83</v>
      </c>
      <c r="E4563" s="483">
        <v>4.16</v>
      </c>
      <c r="F4563" s="483">
        <v>10.99</v>
      </c>
    </row>
    <row r="4564" spans="1:6" ht="30" customHeight="1">
      <c r="A4564" s="480">
        <v>89737</v>
      </c>
      <c r="B4564" s="481" t="s">
        <v>2316</v>
      </c>
      <c r="C4564" s="482" t="s">
        <v>709</v>
      </c>
      <c r="D4564" s="483">
        <v>13.68</v>
      </c>
      <c r="E4564" s="483">
        <v>6.07</v>
      </c>
      <c r="F4564" s="483">
        <v>19.75</v>
      </c>
    </row>
    <row r="4565" spans="1:6" ht="30" customHeight="1">
      <c r="A4565" s="480">
        <v>89744</v>
      </c>
      <c r="B4565" s="481" t="s">
        <v>2317</v>
      </c>
      <c r="C4565" s="482" t="s">
        <v>709</v>
      </c>
      <c r="D4565" s="483">
        <v>17.59</v>
      </c>
      <c r="E4565" s="483">
        <v>7.98</v>
      </c>
      <c r="F4565" s="483">
        <v>25.57</v>
      </c>
    </row>
    <row r="4566" spans="1:6" ht="30" customHeight="1">
      <c r="A4566" s="480">
        <v>89728</v>
      </c>
      <c r="B4566" s="481" t="s">
        <v>2318</v>
      </c>
      <c r="C4566" s="482" t="s">
        <v>709</v>
      </c>
      <c r="D4566" s="483">
        <v>8.74</v>
      </c>
      <c r="E4566" s="483">
        <v>3.18</v>
      </c>
      <c r="F4566" s="483">
        <v>11.92</v>
      </c>
    </row>
    <row r="4567" spans="1:6" ht="45">
      <c r="A4567" s="480">
        <v>89733</v>
      </c>
      <c r="B4567" s="481" t="s">
        <v>2319</v>
      </c>
      <c r="C4567" s="482" t="s">
        <v>709</v>
      </c>
      <c r="D4567" s="483">
        <v>16.11</v>
      </c>
      <c r="E4567" s="483">
        <v>4.1399999999999997</v>
      </c>
      <c r="F4567" s="483">
        <v>20.25</v>
      </c>
    </row>
    <row r="4568" spans="1:6" ht="45">
      <c r="A4568" s="480">
        <v>89742</v>
      </c>
      <c r="B4568" s="481" t="s">
        <v>2320</v>
      </c>
      <c r="C4568" s="482" t="s">
        <v>709</v>
      </c>
      <c r="D4568" s="483">
        <v>29.75</v>
      </c>
      <c r="E4568" s="483">
        <v>6.06</v>
      </c>
      <c r="F4568" s="483">
        <v>35.81</v>
      </c>
    </row>
    <row r="4569" spans="1:6" ht="30" customHeight="1">
      <c r="A4569" s="480">
        <v>89748</v>
      </c>
      <c r="B4569" s="481" t="s">
        <v>2321</v>
      </c>
      <c r="C4569" s="482" t="s">
        <v>709</v>
      </c>
      <c r="D4569" s="483">
        <v>35.07</v>
      </c>
      <c r="E4569" s="483">
        <v>7.97</v>
      </c>
      <c r="F4569" s="483">
        <v>43.04</v>
      </c>
    </row>
    <row r="4570" spans="1:6" ht="15" customHeight="1">
      <c r="A4570" s="475">
        <v>89730</v>
      </c>
      <c r="B4570" s="479" t="s">
        <v>2322</v>
      </c>
      <c r="C4570" s="477" t="s">
        <v>709</v>
      </c>
      <c r="D4570" s="478">
        <v>9.82</v>
      </c>
      <c r="E4570" s="478">
        <v>3.18</v>
      </c>
      <c r="F4570" s="478">
        <v>13</v>
      </c>
    </row>
    <row r="4571" spans="1:6" ht="30" customHeight="1">
      <c r="A4571" s="480">
        <v>89735</v>
      </c>
      <c r="B4571" s="481" t="s">
        <v>2323</v>
      </c>
      <c r="C4571" s="482" t="s">
        <v>709</v>
      </c>
      <c r="D4571" s="483">
        <v>17.41</v>
      </c>
      <c r="E4571" s="483">
        <v>4.1399999999999997</v>
      </c>
      <c r="F4571" s="483">
        <v>21.55</v>
      </c>
    </row>
    <row r="4572" spans="1:6" ht="45">
      <c r="A4572" s="480">
        <v>89743</v>
      </c>
      <c r="B4572" s="481" t="s">
        <v>2324</v>
      </c>
      <c r="C4572" s="482" t="s">
        <v>709</v>
      </c>
      <c r="D4572" s="483">
        <v>45.87</v>
      </c>
      <c r="E4572" s="483">
        <v>6.05</v>
      </c>
      <c r="F4572" s="483">
        <v>51.92</v>
      </c>
    </row>
    <row r="4573" spans="1:6" ht="30" customHeight="1">
      <c r="A4573" s="480">
        <v>89750</v>
      </c>
      <c r="B4573" s="481" t="s">
        <v>2325</v>
      </c>
      <c r="C4573" s="482" t="s">
        <v>709</v>
      </c>
      <c r="D4573" s="483">
        <v>66.069999999999993</v>
      </c>
      <c r="E4573" s="483">
        <v>7.97</v>
      </c>
      <c r="F4573" s="483">
        <v>74.040000000000006</v>
      </c>
    </row>
    <row r="4574" spans="1:6" ht="30" customHeight="1">
      <c r="A4574" s="480">
        <v>89752</v>
      </c>
      <c r="B4574" s="481" t="s">
        <v>2326</v>
      </c>
      <c r="C4574" s="482" t="s">
        <v>709</v>
      </c>
      <c r="D4574" s="483">
        <v>4.53</v>
      </c>
      <c r="E4574" s="483">
        <v>2.2400000000000002</v>
      </c>
      <c r="F4574" s="483">
        <v>6.77</v>
      </c>
    </row>
    <row r="4575" spans="1:6" ht="30" customHeight="1">
      <c r="A4575" s="480">
        <v>89753</v>
      </c>
      <c r="B4575" s="481" t="s">
        <v>2327</v>
      </c>
      <c r="C4575" s="482" t="s">
        <v>709</v>
      </c>
      <c r="D4575" s="483">
        <v>6.7</v>
      </c>
      <c r="E4575" s="483">
        <v>2.5499999999999998</v>
      </c>
      <c r="F4575" s="483">
        <v>9.25</v>
      </c>
    </row>
    <row r="4576" spans="1:6" ht="30" customHeight="1">
      <c r="A4576" s="480">
        <v>89774</v>
      </c>
      <c r="B4576" s="481" t="s">
        <v>2328</v>
      </c>
      <c r="C4576" s="482" t="s">
        <v>709</v>
      </c>
      <c r="D4576" s="483">
        <v>11.58</v>
      </c>
      <c r="E4576" s="483">
        <v>4.1500000000000004</v>
      </c>
      <c r="F4576" s="483">
        <v>15.73</v>
      </c>
    </row>
    <row r="4577" spans="1:6" ht="30" customHeight="1">
      <c r="A4577" s="480">
        <v>89778</v>
      </c>
      <c r="B4577" s="481" t="s">
        <v>2329</v>
      </c>
      <c r="C4577" s="482" t="s">
        <v>709</v>
      </c>
      <c r="D4577" s="483">
        <v>14.09</v>
      </c>
      <c r="E4577" s="483">
        <v>5.43</v>
      </c>
      <c r="F4577" s="483">
        <v>19.52</v>
      </c>
    </row>
    <row r="4578" spans="1:6" ht="30" customHeight="1">
      <c r="A4578" s="480">
        <v>89754</v>
      </c>
      <c r="B4578" s="481" t="s">
        <v>2330</v>
      </c>
      <c r="C4578" s="482" t="s">
        <v>709</v>
      </c>
      <c r="D4578" s="483">
        <v>16.12</v>
      </c>
      <c r="E4578" s="483">
        <v>2.54</v>
      </c>
      <c r="F4578" s="483">
        <v>18.66</v>
      </c>
    </row>
    <row r="4579" spans="1:6" ht="15" customHeight="1">
      <c r="A4579" s="475">
        <v>89776</v>
      </c>
      <c r="B4579" s="479" t="s">
        <v>2331</v>
      </c>
      <c r="C4579" s="477" t="s">
        <v>709</v>
      </c>
      <c r="D4579" s="478">
        <v>18.87</v>
      </c>
      <c r="E4579" s="478">
        <v>4.1399999999999997</v>
      </c>
      <c r="F4579" s="478">
        <v>23.01</v>
      </c>
    </row>
    <row r="4580" spans="1:6" ht="15" customHeight="1">
      <c r="A4580" s="480">
        <v>89779</v>
      </c>
      <c r="B4580" s="481" t="s">
        <v>2332</v>
      </c>
      <c r="C4580" s="482" t="s">
        <v>709</v>
      </c>
      <c r="D4580" s="483">
        <v>27.56</v>
      </c>
      <c r="E4580" s="483">
        <v>5.43</v>
      </c>
      <c r="F4580" s="483">
        <v>32.99</v>
      </c>
    </row>
    <row r="4581" spans="1:6" ht="30" customHeight="1">
      <c r="A4581" s="480">
        <v>102708</v>
      </c>
      <c r="B4581" s="481" t="s">
        <v>12595</v>
      </c>
      <c r="C4581" s="482" t="s">
        <v>709</v>
      </c>
      <c r="D4581" s="483">
        <v>13.07</v>
      </c>
      <c r="E4581" s="483">
        <v>11.19</v>
      </c>
      <c r="F4581" s="483">
        <v>24.26</v>
      </c>
    </row>
    <row r="4582" spans="1:6" ht="30" customHeight="1">
      <c r="A4582" s="480">
        <v>89782</v>
      </c>
      <c r="B4582" s="481" t="s">
        <v>2333</v>
      </c>
      <c r="C4582" s="482" t="s">
        <v>709</v>
      </c>
      <c r="D4582" s="483">
        <v>8.4600000000000009</v>
      </c>
      <c r="E4582" s="483">
        <v>4.47</v>
      </c>
      <c r="F4582" s="483">
        <v>12.93</v>
      </c>
    </row>
    <row r="4583" spans="1:6" ht="30" customHeight="1">
      <c r="A4583" s="480">
        <v>89784</v>
      </c>
      <c r="B4583" s="481" t="s">
        <v>2334</v>
      </c>
      <c r="C4583" s="482" t="s">
        <v>709</v>
      </c>
      <c r="D4583" s="483">
        <v>15.21</v>
      </c>
      <c r="E4583" s="483">
        <v>5.43</v>
      </c>
      <c r="F4583" s="483">
        <v>20.64</v>
      </c>
    </row>
    <row r="4584" spans="1:6" ht="30" customHeight="1">
      <c r="A4584" s="480">
        <v>89786</v>
      </c>
      <c r="B4584" s="481" t="s">
        <v>2335</v>
      </c>
      <c r="C4584" s="482" t="s">
        <v>709</v>
      </c>
      <c r="D4584" s="483">
        <v>27.17</v>
      </c>
      <c r="E4584" s="483">
        <v>7.98</v>
      </c>
      <c r="F4584" s="483">
        <v>35.15</v>
      </c>
    </row>
    <row r="4585" spans="1:6" ht="15" customHeight="1">
      <c r="A4585" s="480">
        <v>89796</v>
      </c>
      <c r="B4585" s="481" t="s">
        <v>2336</v>
      </c>
      <c r="C4585" s="482" t="s">
        <v>709</v>
      </c>
      <c r="D4585" s="483">
        <v>32.270000000000003</v>
      </c>
      <c r="E4585" s="483">
        <v>10.55</v>
      </c>
      <c r="F4585" s="483">
        <v>42.82</v>
      </c>
    </row>
    <row r="4586" spans="1:6" ht="45" customHeight="1">
      <c r="A4586" s="480">
        <v>89783</v>
      </c>
      <c r="B4586" s="481" t="s">
        <v>2337</v>
      </c>
      <c r="C4586" s="482" t="s">
        <v>709</v>
      </c>
      <c r="D4586" s="483">
        <v>8.81</v>
      </c>
      <c r="E4586" s="483">
        <v>4.47</v>
      </c>
      <c r="F4586" s="483">
        <v>13.28</v>
      </c>
    </row>
    <row r="4587" spans="1:6" ht="45" customHeight="1">
      <c r="A4587" s="475">
        <v>89785</v>
      </c>
      <c r="B4587" s="479" t="s">
        <v>2338</v>
      </c>
      <c r="C4587" s="477" t="s">
        <v>709</v>
      </c>
      <c r="D4587" s="478">
        <v>17.45</v>
      </c>
      <c r="E4587" s="478">
        <v>5.43</v>
      </c>
      <c r="F4587" s="478">
        <v>22.88</v>
      </c>
    </row>
    <row r="4588" spans="1:6" ht="30" customHeight="1">
      <c r="A4588" s="480">
        <v>89795</v>
      </c>
      <c r="B4588" s="481" t="s">
        <v>2339</v>
      </c>
      <c r="C4588" s="482" t="s">
        <v>709</v>
      </c>
      <c r="D4588" s="483">
        <v>30.25</v>
      </c>
      <c r="E4588" s="483">
        <v>7.98</v>
      </c>
      <c r="F4588" s="483">
        <v>38.229999999999997</v>
      </c>
    </row>
    <row r="4589" spans="1:6" ht="45" customHeight="1">
      <c r="A4589" s="480">
        <v>89797</v>
      </c>
      <c r="B4589" s="481" t="s">
        <v>2340</v>
      </c>
      <c r="C4589" s="482" t="s">
        <v>709</v>
      </c>
      <c r="D4589" s="483">
        <v>39.5</v>
      </c>
      <c r="E4589" s="483">
        <v>10.55</v>
      </c>
      <c r="F4589" s="483">
        <v>50.05</v>
      </c>
    </row>
    <row r="4590" spans="1:6" ht="45" customHeight="1">
      <c r="A4590" s="480">
        <v>102711</v>
      </c>
      <c r="B4590" s="481" t="s">
        <v>12596</v>
      </c>
      <c r="C4590" s="482" t="s">
        <v>709</v>
      </c>
      <c r="D4590" s="483">
        <v>60.27</v>
      </c>
      <c r="E4590" s="483">
        <v>22.37</v>
      </c>
      <c r="F4590" s="483">
        <v>82.64</v>
      </c>
    </row>
    <row r="4591" spans="1:6" ht="45" customHeight="1">
      <c r="A4591" s="480">
        <v>102710</v>
      </c>
      <c r="B4591" s="481" t="s">
        <v>12597</v>
      </c>
      <c r="C4591" s="482" t="s">
        <v>709</v>
      </c>
      <c r="D4591" s="483">
        <v>37.590000000000003</v>
      </c>
      <c r="E4591" s="483">
        <v>22.38</v>
      </c>
      <c r="F4591" s="483">
        <v>59.97</v>
      </c>
    </row>
    <row r="4592" spans="1:6" ht="45" customHeight="1">
      <c r="A4592" s="480">
        <v>103432</v>
      </c>
      <c r="B4592" s="481" t="s">
        <v>12598</v>
      </c>
      <c r="C4592" s="482" t="s">
        <v>709</v>
      </c>
      <c r="D4592" s="483">
        <v>1678</v>
      </c>
      <c r="E4592" s="483">
        <v>25.26</v>
      </c>
      <c r="F4592" s="483">
        <v>1703.26</v>
      </c>
    </row>
    <row r="4593" spans="1:6" ht="45" customHeight="1">
      <c r="A4593" s="480">
        <v>103430</v>
      </c>
      <c r="B4593" s="481" t="s">
        <v>12599</v>
      </c>
      <c r="C4593" s="482" t="s">
        <v>709</v>
      </c>
      <c r="D4593" s="483">
        <v>31.71</v>
      </c>
      <c r="E4593" s="483">
        <v>4.0199999999999996</v>
      </c>
      <c r="F4593" s="483">
        <v>35.729999999999997</v>
      </c>
    </row>
    <row r="4594" spans="1:6" ht="45" customHeight="1">
      <c r="A4594" s="480">
        <v>103431</v>
      </c>
      <c r="B4594" s="481" t="s">
        <v>12600</v>
      </c>
      <c r="C4594" s="482" t="s">
        <v>709</v>
      </c>
      <c r="D4594" s="483">
        <v>54.54</v>
      </c>
      <c r="E4594" s="483">
        <v>7.95</v>
      </c>
      <c r="F4594" s="483">
        <v>62.49</v>
      </c>
    </row>
    <row r="4595" spans="1:6" ht="45" customHeight="1">
      <c r="A4595" s="480">
        <v>103433</v>
      </c>
      <c r="B4595" s="481" t="s">
        <v>12601</v>
      </c>
      <c r="C4595" s="482" t="s">
        <v>709</v>
      </c>
      <c r="D4595" s="483">
        <v>33.04</v>
      </c>
      <c r="E4595" s="483">
        <v>2.5099999999999998</v>
      </c>
      <c r="F4595" s="483">
        <v>35.549999999999997</v>
      </c>
    </row>
    <row r="4596" spans="1:6" ht="45" customHeight="1">
      <c r="A4596" s="475">
        <v>103434</v>
      </c>
      <c r="B4596" s="479" t="s">
        <v>12602</v>
      </c>
      <c r="C4596" s="477" t="s">
        <v>709</v>
      </c>
      <c r="D4596" s="478">
        <v>45.09</v>
      </c>
      <c r="E4596" s="478">
        <v>4.0199999999999996</v>
      </c>
      <c r="F4596" s="478">
        <v>49.11</v>
      </c>
    </row>
    <row r="4597" spans="1:6" ht="45" customHeight="1">
      <c r="A4597" s="480">
        <v>103435</v>
      </c>
      <c r="B4597" s="481" t="s">
        <v>12603</v>
      </c>
      <c r="C4597" s="482" t="s">
        <v>709</v>
      </c>
      <c r="D4597" s="483">
        <v>83.35</v>
      </c>
      <c r="E4597" s="483">
        <v>7.95</v>
      </c>
      <c r="F4597" s="483">
        <v>91.3</v>
      </c>
    </row>
    <row r="4598" spans="1:6" ht="45" customHeight="1">
      <c r="A4598" s="480">
        <v>103436</v>
      </c>
      <c r="B4598" s="481" t="s">
        <v>12604</v>
      </c>
      <c r="C4598" s="482" t="s">
        <v>709</v>
      </c>
      <c r="D4598" s="483">
        <v>2388.4699999999998</v>
      </c>
      <c r="E4598" s="483">
        <v>25.26</v>
      </c>
      <c r="F4598" s="483">
        <v>2413.73</v>
      </c>
    </row>
    <row r="4599" spans="1:6" ht="45" customHeight="1">
      <c r="A4599" s="480">
        <v>103425</v>
      </c>
      <c r="B4599" s="481" t="s">
        <v>12605</v>
      </c>
      <c r="C4599" s="482" t="s">
        <v>709</v>
      </c>
      <c r="D4599" s="483">
        <v>14.01</v>
      </c>
      <c r="E4599" s="483">
        <v>2.52</v>
      </c>
      <c r="F4599" s="483">
        <v>16.53</v>
      </c>
    </row>
    <row r="4600" spans="1:6" ht="45" customHeight="1">
      <c r="A4600" s="480">
        <v>103428</v>
      </c>
      <c r="B4600" s="481" t="s">
        <v>12606</v>
      </c>
      <c r="C4600" s="482" t="s">
        <v>709</v>
      </c>
      <c r="D4600" s="483">
        <v>242.26</v>
      </c>
      <c r="E4600" s="483">
        <v>25.26</v>
      </c>
      <c r="F4600" s="483">
        <v>267.52</v>
      </c>
    </row>
    <row r="4601" spans="1:6" ht="45" customHeight="1">
      <c r="A4601" s="480">
        <v>103426</v>
      </c>
      <c r="B4601" s="481" t="s">
        <v>12607</v>
      </c>
      <c r="C4601" s="482" t="s">
        <v>709</v>
      </c>
      <c r="D4601" s="483">
        <v>15.68</v>
      </c>
      <c r="E4601" s="483">
        <v>4.03</v>
      </c>
      <c r="F4601" s="483">
        <v>19.71</v>
      </c>
    </row>
    <row r="4602" spans="1:6" ht="45" customHeight="1">
      <c r="A4602" s="480">
        <v>103429</v>
      </c>
      <c r="B4602" s="481" t="s">
        <v>12608</v>
      </c>
      <c r="C4602" s="482" t="s">
        <v>709</v>
      </c>
      <c r="D4602" s="483">
        <v>2948.94</v>
      </c>
      <c r="E4602" s="483">
        <v>50.55</v>
      </c>
      <c r="F4602" s="483">
        <v>2999.49</v>
      </c>
    </row>
    <row r="4603" spans="1:6" ht="45" customHeight="1">
      <c r="A4603" s="480">
        <v>103427</v>
      </c>
      <c r="B4603" s="481" t="s">
        <v>12609</v>
      </c>
      <c r="C4603" s="482" t="s">
        <v>709</v>
      </c>
      <c r="D4603" s="483">
        <v>31.54</v>
      </c>
      <c r="E4603" s="483">
        <v>7.96</v>
      </c>
      <c r="F4603" s="483">
        <v>39.5</v>
      </c>
    </row>
    <row r="4604" spans="1:6" ht="45" customHeight="1">
      <c r="A4604" s="475"/>
      <c r="B4604" s="479" t="s">
        <v>12610</v>
      </c>
      <c r="C4604" s="477"/>
      <c r="D4604" s="478"/>
      <c r="E4604" s="478"/>
      <c r="F4604" s="478"/>
    </row>
    <row r="4605" spans="1:6" ht="45" customHeight="1">
      <c r="A4605" s="480">
        <v>89802</v>
      </c>
      <c r="B4605" s="481" t="s">
        <v>2341</v>
      </c>
      <c r="C4605" s="482" t="s">
        <v>709</v>
      </c>
      <c r="D4605" s="483">
        <v>6.55</v>
      </c>
      <c r="E4605" s="483">
        <v>1.26</v>
      </c>
      <c r="F4605" s="483">
        <v>7.81</v>
      </c>
    </row>
    <row r="4606" spans="1:6" ht="45" customHeight="1">
      <c r="A4606" s="480">
        <v>89806</v>
      </c>
      <c r="B4606" s="481" t="s">
        <v>2342</v>
      </c>
      <c r="C4606" s="482" t="s">
        <v>709</v>
      </c>
      <c r="D4606" s="483">
        <v>13.47</v>
      </c>
      <c r="E4606" s="483">
        <v>2.54</v>
      </c>
      <c r="F4606" s="483">
        <v>16.010000000000002</v>
      </c>
    </row>
    <row r="4607" spans="1:6" ht="45" customHeight="1">
      <c r="A4607" s="480">
        <v>89810</v>
      </c>
      <c r="B4607" s="481" t="s">
        <v>2343</v>
      </c>
      <c r="C4607" s="482" t="s">
        <v>709</v>
      </c>
      <c r="D4607" s="483">
        <v>15.93</v>
      </c>
      <c r="E4607" s="483">
        <v>3.83</v>
      </c>
      <c r="F4607" s="483">
        <v>19.760000000000002</v>
      </c>
    </row>
    <row r="4608" spans="1:6" ht="45" customHeight="1">
      <c r="A4608" s="480">
        <v>89801</v>
      </c>
      <c r="B4608" s="481" t="s">
        <v>2344</v>
      </c>
      <c r="C4608" s="482" t="s">
        <v>709</v>
      </c>
      <c r="D4608" s="483">
        <v>5.75</v>
      </c>
      <c r="E4608" s="483">
        <v>1.27</v>
      </c>
      <c r="F4608" s="483">
        <v>7.02</v>
      </c>
    </row>
    <row r="4609" spans="1:6" ht="45" customHeight="1">
      <c r="A4609" s="480">
        <v>89803</v>
      </c>
      <c r="B4609" s="481" t="s">
        <v>2345</v>
      </c>
      <c r="C4609" s="482" t="s">
        <v>709</v>
      </c>
      <c r="D4609" s="483">
        <v>15.02</v>
      </c>
      <c r="E4609" s="483">
        <v>1.26</v>
      </c>
      <c r="F4609" s="483">
        <v>16.28</v>
      </c>
    </row>
    <row r="4610" spans="1:6" ht="45" customHeight="1">
      <c r="A4610" s="480">
        <v>89805</v>
      </c>
      <c r="B4610" s="481" t="s">
        <v>2346</v>
      </c>
      <c r="C4610" s="482" t="s">
        <v>709</v>
      </c>
      <c r="D4610" s="483">
        <v>12.34</v>
      </c>
      <c r="E4610" s="483">
        <v>2.5499999999999998</v>
      </c>
      <c r="F4610" s="483">
        <v>14.89</v>
      </c>
    </row>
    <row r="4611" spans="1:6" ht="45" customHeight="1">
      <c r="A4611" s="480">
        <v>89809</v>
      </c>
      <c r="B4611" s="481" t="s">
        <v>2347</v>
      </c>
      <c r="C4611" s="482" t="s">
        <v>709</v>
      </c>
      <c r="D4611" s="483">
        <v>16</v>
      </c>
      <c r="E4611" s="483">
        <v>3.83</v>
      </c>
      <c r="F4611" s="483">
        <v>19.829999999999998</v>
      </c>
    </row>
    <row r="4612" spans="1:6" ht="45" customHeight="1">
      <c r="A4612" s="480">
        <v>89807</v>
      </c>
      <c r="B4612" s="481" t="s">
        <v>2348</v>
      </c>
      <c r="C4612" s="482" t="s">
        <v>709</v>
      </c>
      <c r="D4612" s="483">
        <v>28.41</v>
      </c>
      <c r="E4612" s="483">
        <v>2.54</v>
      </c>
      <c r="F4612" s="483">
        <v>30.95</v>
      </c>
    </row>
    <row r="4613" spans="1:6" ht="45" customHeight="1">
      <c r="A4613" s="475">
        <v>89811</v>
      </c>
      <c r="B4613" s="479" t="s">
        <v>2349</v>
      </c>
      <c r="C4613" s="477" t="s">
        <v>709</v>
      </c>
      <c r="D4613" s="478">
        <v>33.479999999999997</v>
      </c>
      <c r="E4613" s="478">
        <v>3.82</v>
      </c>
      <c r="F4613" s="478">
        <v>37.299999999999997</v>
      </c>
    </row>
    <row r="4614" spans="1:6" ht="45" customHeight="1">
      <c r="A4614" s="480">
        <v>89804</v>
      </c>
      <c r="B4614" s="481" t="s">
        <v>2350</v>
      </c>
      <c r="C4614" s="482" t="s">
        <v>709</v>
      </c>
      <c r="D4614" s="483">
        <v>16.32</v>
      </c>
      <c r="E4614" s="483">
        <v>1.26</v>
      </c>
      <c r="F4614" s="483">
        <v>17.579999999999998</v>
      </c>
    </row>
    <row r="4615" spans="1:6" ht="45" customHeight="1">
      <c r="A4615" s="480">
        <v>89808</v>
      </c>
      <c r="B4615" s="481" t="s">
        <v>2351</v>
      </c>
      <c r="C4615" s="482" t="s">
        <v>709</v>
      </c>
      <c r="D4615" s="483">
        <v>44.52</v>
      </c>
      <c r="E4615" s="483">
        <v>2.54</v>
      </c>
      <c r="F4615" s="483">
        <v>47.06</v>
      </c>
    </row>
    <row r="4616" spans="1:6" ht="45" customHeight="1">
      <c r="A4616" s="480">
        <v>89812</v>
      </c>
      <c r="B4616" s="481" t="s">
        <v>2352</v>
      </c>
      <c r="C4616" s="482" t="s">
        <v>709</v>
      </c>
      <c r="D4616" s="483">
        <v>64.48</v>
      </c>
      <c r="E4616" s="483">
        <v>3.82</v>
      </c>
      <c r="F4616" s="483">
        <v>68.3</v>
      </c>
    </row>
    <row r="4617" spans="1:6" ht="45" customHeight="1">
      <c r="A4617" s="480">
        <v>89813</v>
      </c>
      <c r="B4617" s="481" t="s">
        <v>2353</v>
      </c>
      <c r="C4617" s="482" t="s">
        <v>709</v>
      </c>
      <c r="D4617" s="483">
        <v>6.09</v>
      </c>
      <c r="E4617" s="483">
        <v>0.95</v>
      </c>
      <c r="F4617" s="483">
        <v>7.04</v>
      </c>
    </row>
    <row r="4618" spans="1:6" ht="30">
      <c r="A4618" s="480">
        <v>89817</v>
      </c>
      <c r="B4618" s="481" t="s">
        <v>2354</v>
      </c>
      <c r="C4618" s="482" t="s">
        <v>709</v>
      </c>
      <c r="D4618" s="483">
        <v>10.72</v>
      </c>
      <c r="E4618" s="483">
        <v>1.91</v>
      </c>
      <c r="F4618" s="483">
        <v>12.63</v>
      </c>
    </row>
    <row r="4619" spans="1:6" ht="15" customHeight="1">
      <c r="A4619" s="480">
        <v>89821</v>
      </c>
      <c r="B4619" s="481" t="s">
        <v>2355</v>
      </c>
      <c r="C4619" s="482" t="s">
        <v>709</v>
      </c>
      <c r="D4619" s="483">
        <v>13.01</v>
      </c>
      <c r="E4619" s="483">
        <v>2.54</v>
      </c>
      <c r="F4619" s="483">
        <v>15.55</v>
      </c>
    </row>
    <row r="4620" spans="1:6" ht="30">
      <c r="A4620" s="480">
        <v>89814</v>
      </c>
      <c r="B4620" s="481" t="s">
        <v>2356</v>
      </c>
      <c r="C4620" s="482" t="s">
        <v>709</v>
      </c>
      <c r="D4620" s="483">
        <v>15.51</v>
      </c>
      <c r="E4620" s="483">
        <v>0.94</v>
      </c>
      <c r="F4620" s="483">
        <v>16.45</v>
      </c>
    </row>
    <row r="4621" spans="1:6" ht="45" customHeight="1">
      <c r="A4621" s="480">
        <v>89819</v>
      </c>
      <c r="B4621" s="481" t="s">
        <v>2357</v>
      </c>
      <c r="C4621" s="482" t="s">
        <v>709</v>
      </c>
      <c r="D4621" s="483">
        <v>18.010000000000002</v>
      </c>
      <c r="E4621" s="483">
        <v>1.9</v>
      </c>
      <c r="F4621" s="483">
        <v>19.91</v>
      </c>
    </row>
    <row r="4622" spans="1:6" ht="15" customHeight="1">
      <c r="A4622" s="475">
        <v>89823</v>
      </c>
      <c r="B4622" s="479" t="s">
        <v>2358</v>
      </c>
      <c r="C4622" s="477" t="s">
        <v>709</v>
      </c>
      <c r="D4622" s="478">
        <v>26.48</v>
      </c>
      <c r="E4622" s="478">
        <v>2.54</v>
      </c>
      <c r="F4622" s="478">
        <v>29.02</v>
      </c>
    </row>
    <row r="4623" spans="1:6" ht="15" customHeight="1">
      <c r="A4623" s="480">
        <v>89825</v>
      </c>
      <c r="B4623" s="481" t="s">
        <v>2359</v>
      </c>
      <c r="C4623" s="482" t="s">
        <v>709</v>
      </c>
      <c r="D4623" s="483">
        <v>13.87</v>
      </c>
      <c r="E4623" s="483">
        <v>1.91</v>
      </c>
      <c r="F4623" s="483">
        <v>15.78</v>
      </c>
    </row>
    <row r="4624" spans="1:6" ht="15" customHeight="1">
      <c r="A4624" s="480">
        <v>89829</v>
      </c>
      <c r="B4624" s="481" t="s">
        <v>2360</v>
      </c>
      <c r="C4624" s="482" t="s">
        <v>709</v>
      </c>
      <c r="D4624" s="483">
        <v>25.47</v>
      </c>
      <c r="E4624" s="483">
        <v>3.5</v>
      </c>
      <c r="F4624" s="483">
        <v>28.97</v>
      </c>
    </row>
    <row r="4625" spans="1:6" ht="15" customHeight="1">
      <c r="A4625" s="480">
        <v>89833</v>
      </c>
      <c r="B4625" s="481" t="s">
        <v>2361</v>
      </c>
      <c r="C4625" s="482" t="s">
        <v>709</v>
      </c>
      <c r="D4625" s="483">
        <v>30.21</v>
      </c>
      <c r="E4625" s="483">
        <v>5.1100000000000003</v>
      </c>
      <c r="F4625" s="483">
        <v>35.32</v>
      </c>
    </row>
    <row r="4626" spans="1:6" ht="15" customHeight="1">
      <c r="A4626" s="480">
        <v>89827</v>
      </c>
      <c r="B4626" s="481" t="s">
        <v>2362</v>
      </c>
      <c r="C4626" s="482" t="s">
        <v>709</v>
      </c>
      <c r="D4626" s="483">
        <v>16.12</v>
      </c>
      <c r="E4626" s="483">
        <v>1.9</v>
      </c>
      <c r="F4626" s="483">
        <v>18.02</v>
      </c>
    </row>
    <row r="4627" spans="1:6" ht="15" customHeight="1">
      <c r="A4627" s="480">
        <v>89830</v>
      </c>
      <c r="B4627" s="481" t="s">
        <v>2363</v>
      </c>
      <c r="C4627" s="482" t="s">
        <v>709</v>
      </c>
      <c r="D4627" s="483">
        <v>28.55</v>
      </c>
      <c r="E4627" s="483">
        <v>3.5</v>
      </c>
      <c r="F4627" s="483">
        <v>32.049999999999997</v>
      </c>
    </row>
    <row r="4628" spans="1:6" ht="30">
      <c r="A4628" s="480">
        <v>89834</v>
      </c>
      <c r="B4628" s="481" t="s">
        <v>2364</v>
      </c>
      <c r="C4628" s="482" t="s">
        <v>709</v>
      </c>
      <c r="D4628" s="483">
        <v>37.44</v>
      </c>
      <c r="E4628" s="483">
        <v>5.1100000000000003</v>
      </c>
      <c r="F4628" s="483">
        <v>42.55</v>
      </c>
    </row>
    <row r="4629" spans="1:6">
      <c r="A4629" s="480"/>
      <c r="B4629" s="481" t="s">
        <v>12611</v>
      </c>
      <c r="C4629" s="482"/>
      <c r="D4629" s="483"/>
      <c r="E4629" s="483"/>
      <c r="F4629" s="483"/>
    </row>
    <row r="4630" spans="1:6" ht="30">
      <c r="A4630" s="480">
        <v>89851</v>
      </c>
      <c r="B4630" s="481" t="s">
        <v>2365</v>
      </c>
      <c r="C4630" s="482" t="s">
        <v>709</v>
      </c>
      <c r="D4630" s="483">
        <v>17.37</v>
      </c>
      <c r="E4630" s="483">
        <v>7.68</v>
      </c>
      <c r="F4630" s="483">
        <v>25.05</v>
      </c>
    </row>
    <row r="4631" spans="1:6" ht="15" customHeight="1">
      <c r="A4631" s="475">
        <v>89855</v>
      </c>
      <c r="B4631" s="479" t="s">
        <v>2366</v>
      </c>
      <c r="C4631" s="477" t="s">
        <v>709</v>
      </c>
      <c r="D4631" s="478">
        <v>86.6</v>
      </c>
      <c r="E4631" s="478">
        <v>10.54</v>
      </c>
      <c r="F4631" s="478">
        <v>97.14</v>
      </c>
    </row>
    <row r="4632" spans="1:6" ht="15" customHeight="1">
      <c r="A4632" s="475">
        <v>89850</v>
      </c>
      <c r="B4632" s="479" t="s">
        <v>2367</v>
      </c>
      <c r="C4632" s="477" t="s">
        <v>709</v>
      </c>
      <c r="D4632" s="478">
        <v>17.440000000000001</v>
      </c>
      <c r="E4632" s="478">
        <v>7.68</v>
      </c>
      <c r="F4632" s="478">
        <v>25.12</v>
      </c>
    </row>
    <row r="4633" spans="1:6" ht="15" customHeight="1">
      <c r="A4633" s="480">
        <v>89854</v>
      </c>
      <c r="B4633" s="481" t="s">
        <v>2368</v>
      </c>
      <c r="C4633" s="482" t="s">
        <v>709</v>
      </c>
      <c r="D4633" s="483">
        <v>80.36</v>
      </c>
      <c r="E4633" s="483">
        <v>10.54</v>
      </c>
      <c r="F4633" s="483">
        <v>90.9</v>
      </c>
    </row>
    <row r="4634" spans="1:6" ht="15" customHeight="1">
      <c r="A4634" s="480">
        <v>89852</v>
      </c>
      <c r="B4634" s="481" t="s">
        <v>2369</v>
      </c>
      <c r="C4634" s="482" t="s">
        <v>709</v>
      </c>
      <c r="D4634" s="483">
        <v>34.92</v>
      </c>
      <c r="E4634" s="483">
        <v>7.67</v>
      </c>
      <c r="F4634" s="483">
        <v>42.59</v>
      </c>
    </row>
    <row r="4635" spans="1:6" ht="45" customHeight="1">
      <c r="A4635" s="480">
        <v>89853</v>
      </c>
      <c r="B4635" s="481" t="s">
        <v>2370</v>
      </c>
      <c r="C4635" s="482" t="s">
        <v>709</v>
      </c>
      <c r="D4635" s="483">
        <v>65.930000000000007</v>
      </c>
      <c r="E4635" s="483">
        <v>7.66</v>
      </c>
      <c r="F4635" s="483">
        <v>73.59</v>
      </c>
    </row>
    <row r="4636" spans="1:6" ht="15" customHeight="1">
      <c r="A4636" s="480">
        <v>89856</v>
      </c>
      <c r="B4636" s="481" t="s">
        <v>2371</v>
      </c>
      <c r="C4636" s="482" t="s">
        <v>709</v>
      </c>
      <c r="D4636" s="483">
        <v>13.96</v>
      </c>
      <c r="E4636" s="483">
        <v>5.12</v>
      </c>
      <c r="F4636" s="483">
        <v>19.079999999999998</v>
      </c>
    </row>
    <row r="4637" spans="1:6" ht="15" customHeight="1">
      <c r="A4637" s="480">
        <v>89857</v>
      </c>
      <c r="B4637" s="481" t="s">
        <v>2372</v>
      </c>
      <c r="C4637" s="482" t="s">
        <v>709</v>
      </c>
      <c r="D4637" s="483">
        <v>27.44</v>
      </c>
      <c r="E4637" s="483">
        <v>5.1100000000000003</v>
      </c>
      <c r="F4637" s="483">
        <v>32.549999999999997</v>
      </c>
    </row>
    <row r="4638" spans="1:6" ht="30" customHeight="1">
      <c r="A4638" s="480">
        <v>89859</v>
      </c>
      <c r="B4638" s="481" t="s">
        <v>2373</v>
      </c>
      <c r="C4638" s="482" t="s">
        <v>709</v>
      </c>
      <c r="D4638" s="483">
        <v>79.37</v>
      </c>
      <c r="E4638" s="483">
        <v>7.02</v>
      </c>
      <c r="F4638" s="483">
        <v>86.39</v>
      </c>
    </row>
    <row r="4639" spans="1:6" ht="30" customHeight="1">
      <c r="A4639" s="475">
        <v>89860</v>
      </c>
      <c r="B4639" s="479" t="s">
        <v>2374</v>
      </c>
      <c r="C4639" s="477" t="s">
        <v>709</v>
      </c>
      <c r="D4639" s="478">
        <v>32.15</v>
      </c>
      <c r="E4639" s="478">
        <v>10.23</v>
      </c>
      <c r="F4639" s="478">
        <v>42.38</v>
      </c>
    </row>
    <row r="4640" spans="1:6" ht="30">
      <c r="A4640" s="475">
        <v>89862</v>
      </c>
      <c r="B4640" s="479" t="s">
        <v>2375</v>
      </c>
      <c r="C4640" s="477" t="s">
        <v>709</v>
      </c>
      <c r="D4640" s="478">
        <v>77</v>
      </c>
      <c r="E4640" s="478">
        <v>14.06</v>
      </c>
      <c r="F4640" s="478">
        <v>91.06</v>
      </c>
    </row>
    <row r="4641" spans="1:6" ht="30" customHeight="1">
      <c r="A4641" s="480">
        <v>89861</v>
      </c>
      <c r="B4641" s="481" t="s">
        <v>2376</v>
      </c>
      <c r="C4641" s="482" t="s">
        <v>709</v>
      </c>
      <c r="D4641" s="483">
        <v>39.380000000000003</v>
      </c>
      <c r="E4641" s="483">
        <v>10.23</v>
      </c>
      <c r="F4641" s="483">
        <v>49.61</v>
      </c>
    </row>
    <row r="4642" spans="1:6" ht="30" customHeight="1">
      <c r="A4642" s="480">
        <v>89863</v>
      </c>
      <c r="B4642" s="481" t="s">
        <v>2377</v>
      </c>
      <c r="C4642" s="482" t="s">
        <v>709</v>
      </c>
      <c r="D4642" s="483">
        <v>197.64</v>
      </c>
      <c r="E4642" s="483">
        <v>14.06</v>
      </c>
      <c r="F4642" s="483">
        <v>211.7</v>
      </c>
    </row>
    <row r="4643" spans="1:6" ht="30" customHeight="1">
      <c r="A4643" s="480"/>
      <c r="B4643" s="481" t="s">
        <v>12612</v>
      </c>
      <c r="C4643" s="482"/>
      <c r="D4643" s="483"/>
      <c r="E4643" s="483"/>
      <c r="F4643" s="483"/>
    </row>
    <row r="4644" spans="1:6" ht="30" customHeight="1">
      <c r="A4644" s="480">
        <v>89508</v>
      </c>
      <c r="B4644" s="481" t="s">
        <v>2378</v>
      </c>
      <c r="C4644" s="482" t="s">
        <v>727</v>
      </c>
      <c r="D4644" s="483">
        <v>18.78</v>
      </c>
      <c r="E4644" s="483">
        <v>5.27</v>
      </c>
      <c r="F4644" s="483">
        <v>24.05</v>
      </c>
    </row>
    <row r="4645" spans="1:6" ht="30" customHeight="1">
      <c r="A4645" s="480">
        <v>89509</v>
      </c>
      <c r="B4645" s="481" t="s">
        <v>2379</v>
      </c>
      <c r="C4645" s="482" t="s">
        <v>727</v>
      </c>
      <c r="D4645" s="483">
        <v>26.03</v>
      </c>
      <c r="E4645" s="483">
        <v>6.7</v>
      </c>
      <c r="F4645" s="483">
        <v>32.729999999999997</v>
      </c>
    </row>
    <row r="4646" spans="1:6" ht="30" customHeight="1">
      <c r="A4646" s="480">
        <v>89511</v>
      </c>
      <c r="B4646" s="481" t="s">
        <v>2380</v>
      </c>
      <c r="C4646" s="482" t="s">
        <v>727</v>
      </c>
      <c r="D4646" s="483">
        <v>37.46</v>
      </c>
      <c r="E4646" s="483">
        <v>10.38</v>
      </c>
      <c r="F4646" s="483">
        <v>47.84</v>
      </c>
    </row>
    <row r="4647" spans="1:6" ht="30" customHeight="1">
      <c r="A4647" s="475">
        <v>89512</v>
      </c>
      <c r="B4647" s="479" t="s">
        <v>2381</v>
      </c>
      <c r="C4647" s="477" t="s">
        <v>727</v>
      </c>
      <c r="D4647" s="478">
        <v>62.63</v>
      </c>
      <c r="E4647" s="478">
        <v>14.22</v>
      </c>
      <c r="F4647" s="478">
        <v>76.849999999999994</v>
      </c>
    </row>
    <row r="4648" spans="1:6" ht="30" customHeight="1">
      <c r="A4648" s="475">
        <v>89576</v>
      </c>
      <c r="B4648" s="479" t="s">
        <v>2382</v>
      </c>
      <c r="C4648" s="477" t="s">
        <v>727</v>
      </c>
      <c r="D4648" s="478">
        <v>28.89</v>
      </c>
      <c r="E4648" s="478">
        <v>2.2200000000000002</v>
      </c>
      <c r="F4648" s="478">
        <v>31.11</v>
      </c>
    </row>
    <row r="4649" spans="1:6" ht="30" customHeight="1">
      <c r="A4649" s="480">
        <v>89578</v>
      </c>
      <c r="B4649" s="481" t="s">
        <v>2383</v>
      </c>
      <c r="C4649" s="482" t="s">
        <v>727</v>
      </c>
      <c r="D4649" s="483">
        <v>50.3</v>
      </c>
      <c r="E4649" s="483">
        <v>3.5</v>
      </c>
      <c r="F4649" s="483">
        <v>53.8</v>
      </c>
    </row>
    <row r="4650" spans="1:6" ht="30">
      <c r="A4650" s="480">
        <v>89580</v>
      </c>
      <c r="B4650" s="481" t="s">
        <v>2384</v>
      </c>
      <c r="C4650" s="482" t="s">
        <v>727</v>
      </c>
      <c r="D4650" s="483">
        <v>100.85</v>
      </c>
      <c r="E4650" s="483">
        <v>5.74</v>
      </c>
      <c r="F4650" s="483">
        <v>106.59</v>
      </c>
    </row>
    <row r="4651" spans="1:6" ht="45" customHeight="1">
      <c r="A4651" s="480">
        <v>91789</v>
      </c>
      <c r="B4651" s="481" t="s">
        <v>2385</v>
      </c>
      <c r="C4651" s="482" t="s">
        <v>727</v>
      </c>
      <c r="D4651" s="483">
        <v>47.66</v>
      </c>
      <c r="E4651" s="483">
        <v>5.82</v>
      </c>
      <c r="F4651" s="483">
        <v>53.48</v>
      </c>
    </row>
    <row r="4652" spans="1:6" ht="30" customHeight="1">
      <c r="A4652" s="480">
        <v>91790</v>
      </c>
      <c r="B4652" s="481" t="s">
        <v>2386</v>
      </c>
      <c r="C4652" s="482" t="s">
        <v>727</v>
      </c>
      <c r="D4652" s="483">
        <v>69.959999999999994</v>
      </c>
      <c r="E4652" s="483">
        <v>11.24</v>
      </c>
      <c r="F4652" s="483">
        <v>81.2</v>
      </c>
    </row>
    <row r="4653" spans="1:6" ht="30" customHeight="1">
      <c r="A4653" s="480">
        <v>91791</v>
      </c>
      <c r="B4653" s="481" t="s">
        <v>2387</v>
      </c>
      <c r="C4653" s="482" t="s">
        <v>727</v>
      </c>
      <c r="D4653" s="483">
        <v>106.52</v>
      </c>
      <c r="E4653" s="483">
        <v>6.21</v>
      </c>
      <c r="F4653" s="483">
        <v>112.73</v>
      </c>
    </row>
    <row r="4654" spans="1:6" ht="30" customHeight="1">
      <c r="A4654" s="480"/>
      <c r="B4654" s="481" t="s">
        <v>12613</v>
      </c>
      <c r="C4654" s="482"/>
      <c r="D4654" s="483"/>
      <c r="E4654" s="483"/>
      <c r="F4654" s="483"/>
    </row>
    <row r="4655" spans="1:6" ht="45" customHeight="1">
      <c r="A4655" s="480"/>
      <c r="B4655" s="481" t="s">
        <v>12614</v>
      </c>
      <c r="C4655" s="482"/>
      <c r="D4655" s="483"/>
      <c r="E4655" s="483"/>
      <c r="F4655" s="483"/>
    </row>
    <row r="4656" spans="1:6" ht="45" customHeight="1">
      <c r="A4656" s="480">
        <v>89539</v>
      </c>
      <c r="B4656" s="481" t="s">
        <v>12615</v>
      </c>
      <c r="C4656" s="482" t="s">
        <v>709</v>
      </c>
      <c r="D4656" s="483">
        <v>37.950000000000003</v>
      </c>
      <c r="E4656" s="483">
        <v>4.45</v>
      </c>
      <c r="F4656" s="483">
        <v>42.4</v>
      </c>
    </row>
    <row r="4657" spans="1:6" ht="45" customHeight="1">
      <c r="A4657" s="475">
        <v>89526</v>
      </c>
      <c r="B4657" s="479" t="s">
        <v>2388</v>
      </c>
      <c r="C4657" s="477" t="s">
        <v>709</v>
      </c>
      <c r="D4657" s="478">
        <v>40.950000000000003</v>
      </c>
      <c r="E4657" s="478">
        <v>3.17</v>
      </c>
      <c r="F4657" s="478">
        <v>44.12</v>
      </c>
    </row>
    <row r="4658" spans="1:6" ht="30" customHeight="1">
      <c r="A4658" s="480">
        <v>89533</v>
      </c>
      <c r="B4658" s="481" t="s">
        <v>2389</v>
      </c>
      <c r="C4658" s="482" t="s">
        <v>709</v>
      </c>
      <c r="D4658" s="483">
        <v>35.090000000000003</v>
      </c>
      <c r="E4658" s="483">
        <v>4.45</v>
      </c>
      <c r="F4658" s="483">
        <v>39.54</v>
      </c>
    </row>
    <row r="4659" spans="1:6" ht="30" customHeight="1">
      <c r="A4659" s="480">
        <v>89535</v>
      </c>
      <c r="B4659" s="481" t="s">
        <v>2390</v>
      </c>
      <c r="C4659" s="482" t="s">
        <v>709</v>
      </c>
      <c r="D4659" s="483">
        <v>61.47</v>
      </c>
      <c r="E4659" s="483">
        <v>4.45</v>
      </c>
      <c r="F4659" s="483">
        <v>65.92</v>
      </c>
    </row>
    <row r="4660" spans="1:6" ht="30">
      <c r="A4660" s="480">
        <v>89546</v>
      </c>
      <c r="B4660" s="481" t="s">
        <v>2391</v>
      </c>
      <c r="C4660" s="482" t="s">
        <v>709</v>
      </c>
      <c r="D4660" s="483">
        <v>11.61</v>
      </c>
      <c r="E4660" s="483">
        <v>1.42</v>
      </c>
      <c r="F4660" s="483">
        <v>13.03</v>
      </c>
    </row>
    <row r="4661" spans="1:6" ht="30" customHeight="1">
      <c r="A4661" s="480">
        <v>95694</v>
      </c>
      <c r="B4661" s="481" t="s">
        <v>2392</v>
      </c>
      <c r="C4661" s="482" t="s">
        <v>709</v>
      </c>
      <c r="D4661" s="483">
        <v>78.88</v>
      </c>
      <c r="E4661" s="483">
        <v>4.45</v>
      </c>
      <c r="F4661" s="483">
        <v>83.33</v>
      </c>
    </row>
    <row r="4662" spans="1:6" ht="45" customHeight="1">
      <c r="A4662" s="480">
        <v>89516</v>
      </c>
      <c r="B4662" s="481" t="s">
        <v>2393</v>
      </c>
      <c r="C4662" s="482" t="s">
        <v>709</v>
      </c>
      <c r="D4662" s="483">
        <v>8.49</v>
      </c>
      <c r="E4662" s="483">
        <v>1.58</v>
      </c>
      <c r="F4662" s="483">
        <v>10.07</v>
      </c>
    </row>
    <row r="4663" spans="1:6" ht="30" customHeight="1">
      <c r="A4663" s="480">
        <v>89520</v>
      </c>
      <c r="B4663" s="481" t="s">
        <v>2394</v>
      </c>
      <c r="C4663" s="482" t="s">
        <v>709</v>
      </c>
      <c r="D4663" s="483">
        <v>12.37</v>
      </c>
      <c r="E4663" s="483">
        <v>2.0499999999999998</v>
      </c>
      <c r="F4663" s="483">
        <v>14.42</v>
      </c>
    </row>
    <row r="4664" spans="1:6" ht="30" customHeight="1">
      <c r="A4664" s="480">
        <v>89524</v>
      </c>
      <c r="B4664" s="481" t="s">
        <v>2395</v>
      </c>
      <c r="C4664" s="482" t="s">
        <v>709</v>
      </c>
      <c r="D4664" s="483">
        <v>25.56</v>
      </c>
      <c r="E4664" s="483">
        <v>3.17</v>
      </c>
      <c r="F4664" s="483">
        <v>28.73</v>
      </c>
    </row>
    <row r="4665" spans="1:6" ht="30" customHeight="1">
      <c r="A4665" s="480">
        <v>89531</v>
      </c>
      <c r="B4665" s="481" t="s">
        <v>2396</v>
      </c>
      <c r="C4665" s="482" t="s">
        <v>709</v>
      </c>
      <c r="D4665" s="483">
        <v>35.090000000000003</v>
      </c>
      <c r="E4665" s="483">
        <v>4.45</v>
      </c>
      <c r="F4665" s="483">
        <v>39.54</v>
      </c>
    </row>
    <row r="4666" spans="1:6" ht="30" customHeight="1">
      <c r="A4666" s="480">
        <v>89514</v>
      </c>
      <c r="B4666" s="481" t="s">
        <v>2397</v>
      </c>
      <c r="C4666" s="482" t="s">
        <v>709</v>
      </c>
      <c r="D4666" s="483">
        <v>10.16</v>
      </c>
      <c r="E4666" s="483">
        <v>1.58</v>
      </c>
      <c r="F4666" s="483">
        <v>11.74</v>
      </c>
    </row>
    <row r="4667" spans="1:6" ht="30" customHeight="1">
      <c r="A4667" s="480">
        <v>89518</v>
      </c>
      <c r="B4667" s="481" t="s">
        <v>2398</v>
      </c>
      <c r="C4667" s="482" t="s">
        <v>709</v>
      </c>
      <c r="D4667" s="483">
        <v>14.57</v>
      </c>
      <c r="E4667" s="483">
        <v>2.0499999999999998</v>
      </c>
      <c r="F4667" s="483">
        <v>16.62</v>
      </c>
    </row>
    <row r="4668" spans="1:6" ht="30" customHeight="1">
      <c r="A4668" s="480">
        <v>89522</v>
      </c>
      <c r="B4668" s="481" t="s">
        <v>2399</v>
      </c>
      <c r="C4668" s="482" t="s">
        <v>709</v>
      </c>
      <c r="D4668" s="483">
        <v>29.78</v>
      </c>
      <c r="E4668" s="483">
        <v>3.17</v>
      </c>
      <c r="F4668" s="483">
        <v>32.950000000000003</v>
      </c>
    </row>
    <row r="4669" spans="1:6" ht="30" customHeight="1">
      <c r="A4669" s="480">
        <v>89529</v>
      </c>
      <c r="B4669" s="481" t="s">
        <v>2400</v>
      </c>
      <c r="C4669" s="482" t="s">
        <v>709</v>
      </c>
      <c r="D4669" s="483">
        <v>45.36</v>
      </c>
      <c r="E4669" s="483">
        <v>4.45</v>
      </c>
      <c r="F4669" s="483">
        <v>49.81</v>
      </c>
    </row>
    <row r="4670" spans="1:6" ht="30" customHeight="1">
      <c r="A4670" s="480">
        <v>89544</v>
      </c>
      <c r="B4670" s="481" t="s">
        <v>2401</v>
      </c>
      <c r="C4670" s="482" t="s">
        <v>709</v>
      </c>
      <c r="D4670" s="483">
        <v>9.34</v>
      </c>
      <c r="E4670" s="483">
        <v>1.0900000000000001</v>
      </c>
      <c r="F4670" s="483">
        <v>10.43</v>
      </c>
    </row>
    <row r="4671" spans="1:6" ht="30" customHeight="1">
      <c r="A4671" s="480">
        <v>89545</v>
      </c>
      <c r="B4671" s="481" t="s">
        <v>2402</v>
      </c>
      <c r="C4671" s="482" t="s">
        <v>709</v>
      </c>
      <c r="D4671" s="483">
        <v>13.83</v>
      </c>
      <c r="E4671" s="483">
        <v>1.42</v>
      </c>
      <c r="F4671" s="483">
        <v>15.25</v>
      </c>
    </row>
    <row r="4672" spans="1:6" ht="30" customHeight="1">
      <c r="A4672" s="475">
        <v>89547</v>
      </c>
      <c r="B4672" s="479" t="s">
        <v>2403</v>
      </c>
      <c r="C4672" s="477" t="s">
        <v>709</v>
      </c>
      <c r="D4672" s="478">
        <v>19.34</v>
      </c>
      <c r="E4672" s="478">
        <v>2.2200000000000002</v>
      </c>
      <c r="F4672" s="478">
        <v>21.56</v>
      </c>
    </row>
    <row r="4673" spans="1:6" ht="30" customHeight="1">
      <c r="A4673" s="480">
        <v>89548</v>
      </c>
      <c r="B4673" s="481" t="s">
        <v>2404</v>
      </c>
      <c r="C4673" s="482" t="s">
        <v>709</v>
      </c>
      <c r="D4673" s="483">
        <v>21.44</v>
      </c>
      <c r="E4673" s="483">
        <v>2.2200000000000002</v>
      </c>
      <c r="F4673" s="483">
        <v>23.66</v>
      </c>
    </row>
    <row r="4674" spans="1:6" ht="30" customHeight="1">
      <c r="A4674" s="480">
        <v>89554</v>
      </c>
      <c r="B4674" s="481" t="s">
        <v>2405</v>
      </c>
      <c r="C4674" s="482" t="s">
        <v>709</v>
      </c>
      <c r="D4674" s="483">
        <v>23.62</v>
      </c>
      <c r="E4674" s="483">
        <v>3.02</v>
      </c>
      <c r="F4674" s="483">
        <v>26.64</v>
      </c>
    </row>
    <row r="4675" spans="1:6" ht="30" customHeight="1">
      <c r="A4675" s="475">
        <v>89556</v>
      </c>
      <c r="B4675" s="479" t="s">
        <v>2406</v>
      </c>
      <c r="C4675" s="477" t="s">
        <v>709</v>
      </c>
      <c r="D4675" s="478">
        <v>38</v>
      </c>
      <c r="E4675" s="478">
        <v>3.02</v>
      </c>
      <c r="F4675" s="478">
        <v>41.02</v>
      </c>
    </row>
    <row r="4676" spans="1:6" ht="30" customHeight="1">
      <c r="A4676" s="480">
        <v>89549</v>
      </c>
      <c r="B4676" s="481" t="s">
        <v>2407</v>
      </c>
      <c r="C4676" s="482" t="s">
        <v>709</v>
      </c>
      <c r="D4676" s="483">
        <v>13.7</v>
      </c>
      <c r="E4676" s="483">
        <v>2.23</v>
      </c>
      <c r="F4676" s="483">
        <v>15.93</v>
      </c>
    </row>
    <row r="4677" spans="1:6" ht="30" customHeight="1">
      <c r="A4677" s="480">
        <v>89550</v>
      </c>
      <c r="B4677" s="481" t="s">
        <v>2408</v>
      </c>
      <c r="C4677" s="482" t="s">
        <v>709</v>
      </c>
      <c r="D4677" s="483">
        <v>42.39</v>
      </c>
      <c r="E4677" s="483">
        <v>2.2200000000000002</v>
      </c>
      <c r="F4677" s="483">
        <v>44.61</v>
      </c>
    </row>
    <row r="4678" spans="1:6" ht="30" customHeight="1">
      <c r="A4678" s="480">
        <v>89559</v>
      </c>
      <c r="B4678" s="481" t="s">
        <v>2409</v>
      </c>
      <c r="C4678" s="482" t="s">
        <v>709</v>
      </c>
      <c r="D4678" s="483">
        <v>72.25</v>
      </c>
      <c r="E4678" s="483">
        <v>3.02</v>
      </c>
      <c r="F4678" s="483">
        <v>75.27</v>
      </c>
    </row>
    <row r="4679" spans="1:6" ht="30" customHeight="1">
      <c r="A4679" s="480">
        <v>89571</v>
      </c>
      <c r="B4679" s="481" t="s">
        <v>2410</v>
      </c>
      <c r="C4679" s="482" t="s">
        <v>709</v>
      </c>
      <c r="D4679" s="483">
        <v>76.97</v>
      </c>
      <c r="E4679" s="483">
        <v>5.89</v>
      </c>
      <c r="F4679" s="483">
        <v>82.86</v>
      </c>
    </row>
    <row r="4680" spans="1:6" ht="30" customHeight="1">
      <c r="A4680" s="480">
        <v>89573</v>
      </c>
      <c r="B4680" s="481" t="s">
        <v>2411</v>
      </c>
      <c r="C4680" s="482" t="s">
        <v>709</v>
      </c>
      <c r="D4680" s="483">
        <v>68.95</v>
      </c>
      <c r="E4680" s="483">
        <v>5.89</v>
      </c>
      <c r="F4680" s="483">
        <v>74.84</v>
      </c>
    </row>
    <row r="4681" spans="1:6" ht="30">
      <c r="A4681" s="480">
        <v>89683</v>
      </c>
      <c r="B4681" s="481" t="s">
        <v>12616</v>
      </c>
      <c r="C4681" s="482" t="s">
        <v>709</v>
      </c>
      <c r="D4681" s="483">
        <v>329.29</v>
      </c>
      <c r="E4681" s="483">
        <v>3.5</v>
      </c>
      <c r="F4681" s="483">
        <v>332.79</v>
      </c>
    </row>
    <row r="4682" spans="1:6" ht="30" customHeight="1">
      <c r="A4682" s="480">
        <v>89557</v>
      </c>
      <c r="B4682" s="481" t="s">
        <v>2412</v>
      </c>
      <c r="C4682" s="482" t="s">
        <v>709</v>
      </c>
      <c r="D4682" s="483">
        <v>28.55</v>
      </c>
      <c r="E4682" s="483">
        <v>3.02</v>
      </c>
      <c r="F4682" s="483">
        <v>31.57</v>
      </c>
    </row>
    <row r="4683" spans="1:6" ht="30" customHeight="1">
      <c r="A4683" s="480">
        <v>89561</v>
      </c>
      <c r="B4683" s="481" t="s">
        <v>2413</v>
      </c>
      <c r="C4683" s="482" t="s">
        <v>709</v>
      </c>
      <c r="D4683" s="483">
        <v>12.8</v>
      </c>
      <c r="E4683" s="483">
        <v>2.23</v>
      </c>
      <c r="F4683" s="483">
        <v>15.03</v>
      </c>
    </row>
    <row r="4684" spans="1:6" ht="30" customHeight="1">
      <c r="A4684" s="480">
        <v>89563</v>
      </c>
      <c r="B4684" s="481" t="s">
        <v>2414</v>
      </c>
      <c r="C4684" s="482" t="s">
        <v>709</v>
      </c>
      <c r="D4684" s="483">
        <v>21.72</v>
      </c>
      <c r="E4684" s="483">
        <v>2.86</v>
      </c>
      <c r="F4684" s="483">
        <v>24.58</v>
      </c>
    </row>
    <row r="4685" spans="1:6" ht="30" customHeight="1">
      <c r="A4685" s="480">
        <v>89565</v>
      </c>
      <c r="B4685" s="481" t="s">
        <v>2415</v>
      </c>
      <c r="C4685" s="482" t="s">
        <v>709</v>
      </c>
      <c r="D4685" s="483">
        <v>55.87</v>
      </c>
      <c r="E4685" s="483">
        <v>4.3</v>
      </c>
      <c r="F4685" s="483">
        <v>60.17</v>
      </c>
    </row>
    <row r="4686" spans="1:6" ht="30">
      <c r="A4686" s="480">
        <v>89566</v>
      </c>
      <c r="B4686" s="481" t="s">
        <v>2416</v>
      </c>
      <c r="C4686" s="482" t="s">
        <v>709</v>
      </c>
      <c r="D4686" s="483">
        <v>46.76</v>
      </c>
      <c r="E4686" s="483">
        <v>4.3</v>
      </c>
      <c r="F4686" s="483">
        <v>51.06</v>
      </c>
    </row>
    <row r="4687" spans="1:6" ht="30">
      <c r="A4687" s="480">
        <v>89567</v>
      </c>
      <c r="B4687" s="481" t="s">
        <v>2417</v>
      </c>
      <c r="C4687" s="482" t="s">
        <v>709</v>
      </c>
      <c r="D4687" s="483">
        <v>84.96</v>
      </c>
      <c r="E4687" s="483">
        <v>5.89</v>
      </c>
      <c r="F4687" s="483">
        <v>90.85</v>
      </c>
    </row>
    <row r="4688" spans="1:6" ht="30" customHeight="1">
      <c r="A4688" s="480">
        <v>89569</v>
      </c>
      <c r="B4688" s="481" t="s">
        <v>2418</v>
      </c>
      <c r="C4688" s="482" t="s">
        <v>709</v>
      </c>
      <c r="D4688" s="483">
        <v>79.77</v>
      </c>
      <c r="E4688" s="483">
        <v>5.89</v>
      </c>
      <c r="F4688" s="483">
        <v>85.66</v>
      </c>
    </row>
    <row r="4689" spans="1:6" ht="30" customHeight="1">
      <c r="A4689" s="475">
        <v>89574</v>
      </c>
      <c r="B4689" s="479" t="s">
        <v>2419</v>
      </c>
      <c r="C4689" s="477" t="s">
        <v>709</v>
      </c>
      <c r="D4689" s="478">
        <v>140.68</v>
      </c>
      <c r="E4689" s="478">
        <v>9.1</v>
      </c>
      <c r="F4689" s="478">
        <v>149.78</v>
      </c>
    </row>
    <row r="4690" spans="1:6" ht="30" customHeight="1">
      <c r="A4690" s="480"/>
      <c r="B4690" s="481" t="s">
        <v>12617</v>
      </c>
      <c r="C4690" s="482"/>
      <c r="D4690" s="483"/>
      <c r="E4690" s="483"/>
      <c r="F4690" s="483"/>
    </row>
    <row r="4691" spans="1:6" ht="30">
      <c r="A4691" s="480">
        <v>89589</v>
      </c>
      <c r="B4691" s="481" t="s">
        <v>12618</v>
      </c>
      <c r="C4691" s="482" t="s">
        <v>709</v>
      </c>
      <c r="D4691" s="483">
        <v>37.46</v>
      </c>
      <c r="E4691" s="483">
        <v>3.17</v>
      </c>
      <c r="F4691" s="483">
        <v>40.630000000000003</v>
      </c>
    </row>
    <row r="4692" spans="1:6" ht="15" customHeight="1">
      <c r="A4692" s="480">
        <v>89583</v>
      </c>
      <c r="B4692" s="481" t="s">
        <v>2420</v>
      </c>
      <c r="C4692" s="482" t="s">
        <v>709</v>
      </c>
      <c r="D4692" s="483">
        <v>40.450000000000003</v>
      </c>
      <c r="E4692" s="483">
        <v>1.9</v>
      </c>
      <c r="F4692" s="483">
        <v>42.35</v>
      </c>
    </row>
    <row r="4693" spans="1:6" ht="45">
      <c r="A4693" s="480">
        <v>89586</v>
      </c>
      <c r="B4693" s="481" t="s">
        <v>2421</v>
      </c>
      <c r="C4693" s="482" t="s">
        <v>709</v>
      </c>
      <c r="D4693" s="483">
        <v>34.6</v>
      </c>
      <c r="E4693" s="483">
        <v>3.17</v>
      </c>
      <c r="F4693" s="483">
        <v>37.770000000000003</v>
      </c>
    </row>
    <row r="4694" spans="1:6" ht="60" customHeight="1">
      <c r="A4694" s="475">
        <v>89587</v>
      </c>
      <c r="B4694" s="479" t="s">
        <v>2422</v>
      </c>
      <c r="C4694" s="477" t="s">
        <v>709</v>
      </c>
      <c r="D4694" s="478">
        <v>60.98</v>
      </c>
      <c r="E4694" s="478">
        <v>3.17</v>
      </c>
      <c r="F4694" s="478">
        <v>64.150000000000006</v>
      </c>
    </row>
    <row r="4695" spans="1:6" ht="60" customHeight="1">
      <c r="A4695" s="480">
        <v>89592</v>
      </c>
      <c r="B4695" s="481" t="s">
        <v>2423</v>
      </c>
      <c r="C4695" s="482" t="s">
        <v>709</v>
      </c>
      <c r="D4695" s="483">
        <v>202.71</v>
      </c>
      <c r="E4695" s="483">
        <v>5.42</v>
      </c>
      <c r="F4695" s="483">
        <v>208.13</v>
      </c>
    </row>
    <row r="4696" spans="1:6" ht="60" customHeight="1">
      <c r="A4696" s="480">
        <v>95695</v>
      </c>
      <c r="B4696" s="481" t="s">
        <v>2424</v>
      </c>
      <c r="C4696" s="482" t="s">
        <v>709</v>
      </c>
      <c r="D4696" s="483">
        <v>78.39</v>
      </c>
      <c r="E4696" s="483">
        <v>3.17</v>
      </c>
      <c r="F4696" s="483">
        <v>81.56</v>
      </c>
    </row>
    <row r="4697" spans="1:6" ht="60" customHeight="1">
      <c r="A4697" s="480">
        <v>89582</v>
      </c>
      <c r="B4697" s="481" t="s">
        <v>2425</v>
      </c>
      <c r="C4697" s="482" t="s">
        <v>709</v>
      </c>
      <c r="D4697" s="483">
        <v>25.06</v>
      </c>
      <c r="E4697" s="483">
        <v>1.9</v>
      </c>
      <c r="F4697" s="483">
        <v>26.96</v>
      </c>
    </row>
    <row r="4698" spans="1:6" ht="60" customHeight="1">
      <c r="A4698" s="475">
        <v>89585</v>
      </c>
      <c r="B4698" s="479" t="s">
        <v>2426</v>
      </c>
      <c r="C4698" s="477" t="s">
        <v>709</v>
      </c>
      <c r="D4698" s="478">
        <v>34.6</v>
      </c>
      <c r="E4698" s="478">
        <v>3.17</v>
      </c>
      <c r="F4698" s="478">
        <v>37.770000000000003</v>
      </c>
    </row>
    <row r="4699" spans="1:6" ht="60" customHeight="1">
      <c r="A4699" s="480">
        <v>89591</v>
      </c>
      <c r="B4699" s="481" t="s">
        <v>2427</v>
      </c>
      <c r="C4699" s="482" t="s">
        <v>709</v>
      </c>
      <c r="D4699" s="483">
        <v>116.92</v>
      </c>
      <c r="E4699" s="483">
        <v>5.42</v>
      </c>
      <c r="F4699" s="483">
        <v>122.34</v>
      </c>
    </row>
    <row r="4700" spans="1:6" ht="60" customHeight="1">
      <c r="A4700" s="480">
        <v>89581</v>
      </c>
      <c r="B4700" s="481" t="s">
        <v>2428</v>
      </c>
      <c r="C4700" s="482" t="s">
        <v>709</v>
      </c>
      <c r="D4700" s="483">
        <v>29.28</v>
      </c>
      <c r="E4700" s="483">
        <v>1.9</v>
      </c>
      <c r="F4700" s="483">
        <v>31.18</v>
      </c>
    </row>
    <row r="4701" spans="1:6" ht="60" customHeight="1">
      <c r="A4701" s="480">
        <v>89584</v>
      </c>
      <c r="B4701" s="481" t="s">
        <v>2429</v>
      </c>
      <c r="C4701" s="482" t="s">
        <v>709</v>
      </c>
      <c r="D4701" s="483">
        <v>44.87</v>
      </c>
      <c r="E4701" s="483">
        <v>3.17</v>
      </c>
      <c r="F4701" s="483">
        <v>48.04</v>
      </c>
    </row>
    <row r="4702" spans="1:6" ht="30">
      <c r="A4702" s="480">
        <v>89590</v>
      </c>
      <c r="B4702" s="481" t="s">
        <v>2430</v>
      </c>
      <c r="C4702" s="482" t="s">
        <v>709</v>
      </c>
      <c r="D4702" s="483">
        <v>146.43</v>
      </c>
      <c r="E4702" s="483">
        <v>5.42</v>
      </c>
      <c r="F4702" s="483">
        <v>151.85</v>
      </c>
    </row>
    <row r="4703" spans="1:6" ht="45" customHeight="1">
      <c r="A4703" s="480">
        <v>89599</v>
      </c>
      <c r="B4703" s="481" t="s">
        <v>2431</v>
      </c>
      <c r="C4703" s="482" t="s">
        <v>709</v>
      </c>
      <c r="D4703" s="483">
        <v>18.98</v>
      </c>
      <c r="E4703" s="483">
        <v>1.26</v>
      </c>
      <c r="F4703" s="483">
        <v>20.239999999999998</v>
      </c>
    </row>
    <row r="4704" spans="1:6" ht="30" customHeight="1">
      <c r="A4704" s="480">
        <v>89600</v>
      </c>
      <c r="B4704" s="481" t="s">
        <v>2432</v>
      </c>
      <c r="C4704" s="482" t="s">
        <v>709</v>
      </c>
      <c r="D4704" s="483">
        <v>21.08</v>
      </c>
      <c r="E4704" s="483">
        <v>1.26</v>
      </c>
      <c r="F4704" s="483">
        <v>22.34</v>
      </c>
    </row>
    <row r="4705" spans="1:6" ht="45" customHeight="1">
      <c r="A4705" s="480">
        <v>89669</v>
      </c>
      <c r="B4705" s="481" t="s">
        <v>2433</v>
      </c>
      <c r="C4705" s="482" t="s">
        <v>709</v>
      </c>
      <c r="D4705" s="483">
        <v>23.32</v>
      </c>
      <c r="E4705" s="483">
        <v>2.2200000000000002</v>
      </c>
      <c r="F4705" s="483">
        <v>25.54</v>
      </c>
    </row>
    <row r="4706" spans="1:6" ht="45" customHeight="1">
      <c r="A4706" s="480">
        <v>89671</v>
      </c>
      <c r="B4706" s="481" t="s">
        <v>2434</v>
      </c>
      <c r="C4706" s="482" t="s">
        <v>709</v>
      </c>
      <c r="D4706" s="483">
        <v>37.700000000000003</v>
      </c>
      <c r="E4706" s="483">
        <v>2.2200000000000002</v>
      </c>
      <c r="F4706" s="483">
        <v>39.92</v>
      </c>
    </row>
    <row r="4707" spans="1:6" ht="45" customHeight="1">
      <c r="A4707" s="475">
        <v>89677</v>
      </c>
      <c r="B4707" s="479" t="s">
        <v>2435</v>
      </c>
      <c r="C4707" s="477" t="s">
        <v>709</v>
      </c>
      <c r="D4707" s="478">
        <v>68.819999999999993</v>
      </c>
      <c r="E4707" s="478">
        <v>3.5</v>
      </c>
      <c r="F4707" s="478">
        <v>72.319999999999993</v>
      </c>
    </row>
    <row r="4708" spans="1:6" ht="45" customHeight="1">
      <c r="A4708" s="480">
        <v>89679</v>
      </c>
      <c r="B4708" s="481" t="s">
        <v>2436</v>
      </c>
      <c r="C4708" s="482" t="s">
        <v>709</v>
      </c>
      <c r="D4708" s="483">
        <v>120.11</v>
      </c>
      <c r="E4708" s="483">
        <v>3.5</v>
      </c>
      <c r="F4708" s="483">
        <v>123.61</v>
      </c>
    </row>
    <row r="4709" spans="1:6" ht="45" customHeight="1">
      <c r="A4709" s="480">
        <v>89685</v>
      </c>
      <c r="B4709" s="481" t="s">
        <v>2437</v>
      </c>
      <c r="C4709" s="482" t="s">
        <v>709</v>
      </c>
      <c r="D4709" s="483">
        <v>55.21</v>
      </c>
      <c r="E4709" s="483">
        <v>2.54</v>
      </c>
      <c r="F4709" s="483">
        <v>57.75</v>
      </c>
    </row>
    <row r="4710" spans="1:6" ht="45" customHeight="1">
      <c r="A4710" s="480">
        <v>89690</v>
      </c>
      <c r="B4710" s="481" t="s">
        <v>2438</v>
      </c>
      <c r="C4710" s="482" t="s">
        <v>709</v>
      </c>
      <c r="D4710" s="483">
        <v>84.3</v>
      </c>
      <c r="E4710" s="483">
        <v>4.13</v>
      </c>
      <c r="F4710" s="483">
        <v>88.43</v>
      </c>
    </row>
    <row r="4711" spans="1:6" ht="45" customHeight="1">
      <c r="A4711" s="475">
        <v>89692</v>
      </c>
      <c r="B4711" s="479" t="s">
        <v>2439</v>
      </c>
      <c r="C4711" s="477" t="s">
        <v>709</v>
      </c>
      <c r="D4711" s="478">
        <v>79.11</v>
      </c>
      <c r="E4711" s="478">
        <v>4.13</v>
      </c>
      <c r="F4711" s="478">
        <v>83.24</v>
      </c>
    </row>
    <row r="4712" spans="1:6" ht="45" customHeight="1">
      <c r="A4712" s="480">
        <v>89698</v>
      </c>
      <c r="B4712" s="481" t="s">
        <v>2440</v>
      </c>
      <c r="C4712" s="482" t="s">
        <v>709</v>
      </c>
      <c r="D4712" s="483">
        <v>251.3</v>
      </c>
      <c r="E4712" s="483">
        <v>7.33</v>
      </c>
      <c r="F4712" s="483">
        <v>258.63</v>
      </c>
    </row>
    <row r="4713" spans="1:6" ht="30">
      <c r="A4713" s="475">
        <v>89699</v>
      </c>
      <c r="B4713" s="479" t="s">
        <v>2441</v>
      </c>
      <c r="C4713" s="477" t="s">
        <v>709</v>
      </c>
      <c r="D4713" s="478">
        <v>218.2</v>
      </c>
      <c r="E4713" s="478">
        <v>7.33</v>
      </c>
      <c r="F4713" s="478">
        <v>225.53</v>
      </c>
    </row>
    <row r="4714" spans="1:6" ht="30" customHeight="1">
      <c r="A4714" s="480">
        <v>89687</v>
      </c>
      <c r="B4714" s="481" t="s">
        <v>2442</v>
      </c>
      <c r="C4714" s="482" t="s">
        <v>709</v>
      </c>
      <c r="D4714" s="483">
        <v>46.1</v>
      </c>
      <c r="E4714" s="483">
        <v>2.54</v>
      </c>
      <c r="F4714" s="483">
        <v>48.64</v>
      </c>
    </row>
    <row r="4715" spans="1:6" ht="30">
      <c r="A4715" s="480">
        <v>89693</v>
      </c>
      <c r="B4715" s="481" t="s">
        <v>2443</v>
      </c>
      <c r="C4715" s="482" t="s">
        <v>709</v>
      </c>
      <c r="D4715" s="483">
        <v>76.31</v>
      </c>
      <c r="E4715" s="483">
        <v>4.13</v>
      </c>
      <c r="F4715" s="483">
        <v>80.44</v>
      </c>
    </row>
    <row r="4716" spans="1:6" ht="30" customHeight="1">
      <c r="A4716" s="480">
        <v>89696</v>
      </c>
      <c r="B4716" s="481" t="s">
        <v>2444</v>
      </c>
      <c r="C4716" s="482" t="s">
        <v>709</v>
      </c>
      <c r="D4716" s="483">
        <v>68.290000000000006</v>
      </c>
      <c r="E4716" s="483">
        <v>4.13</v>
      </c>
      <c r="F4716" s="483">
        <v>72.42</v>
      </c>
    </row>
    <row r="4717" spans="1:6" ht="45" customHeight="1">
      <c r="A4717" s="480">
        <v>89701</v>
      </c>
      <c r="B4717" s="481" t="s">
        <v>2445</v>
      </c>
      <c r="C4717" s="482" t="s">
        <v>709</v>
      </c>
      <c r="D4717" s="483">
        <v>188.72</v>
      </c>
      <c r="E4717" s="483">
        <v>7.33</v>
      </c>
      <c r="F4717" s="483">
        <v>196.05</v>
      </c>
    </row>
    <row r="4718" spans="1:6" ht="45" customHeight="1">
      <c r="A4718" s="480">
        <v>89704</v>
      </c>
      <c r="B4718" s="481" t="s">
        <v>2446</v>
      </c>
      <c r="C4718" s="482" t="s">
        <v>709</v>
      </c>
      <c r="D4718" s="483">
        <v>128.47</v>
      </c>
      <c r="E4718" s="483">
        <v>7.33</v>
      </c>
      <c r="F4718" s="483">
        <v>135.80000000000001</v>
      </c>
    </row>
    <row r="4719" spans="1:6" ht="45" customHeight="1">
      <c r="A4719" s="480">
        <v>89665</v>
      </c>
      <c r="B4719" s="481" t="s">
        <v>2447</v>
      </c>
      <c r="C4719" s="482" t="s">
        <v>709</v>
      </c>
      <c r="D4719" s="483">
        <v>13.35</v>
      </c>
      <c r="E4719" s="483">
        <v>1.26</v>
      </c>
      <c r="F4719" s="483">
        <v>14.61</v>
      </c>
    </row>
    <row r="4720" spans="1:6" ht="45" customHeight="1">
      <c r="A4720" s="480">
        <v>89667</v>
      </c>
      <c r="B4720" s="481" t="s">
        <v>2448</v>
      </c>
      <c r="C4720" s="482" t="s">
        <v>709</v>
      </c>
      <c r="D4720" s="483">
        <v>42.03</v>
      </c>
      <c r="E4720" s="483">
        <v>1.26</v>
      </c>
      <c r="F4720" s="483">
        <v>43.29</v>
      </c>
    </row>
    <row r="4721" spans="1:6" ht="45" customHeight="1">
      <c r="A4721" s="480">
        <v>89673</v>
      </c>
      <c r="B4721" s="481" t="s">
        <v>2449</v>
      </c>
      <c r="C4721" s="482" t="s">
        <v>709</v>
      </c>
      <c r="D4721" s="483">
        <v>28.25</v>
      </c>
      <c r="E4721" s="483">
        <v>2.2200000000000002</v>
      </c>
      <c r="F4721" s="483">
        <v>30.47</v>
      </c>
    </row>
    <row r="4722" spans="1:6" ht="45" customHeight="1">
      <c r="A4722" s="480">
        <v>89675</v>
      </c>
      <c r="B4722" s="481" t="s">
        <v>2450</v>
      </c>
      <c r="C4722" s="482" t="s">
        <v>709</v>
      </c>
      <c r="D4722" s="483">
        <v>71.95</v>
      </c>
      <c r="E4722" s="483">
        <v>2.2200000000000002</v>
      </c>
      <c r="F4722" s="483">
        <v>74.17</v>
      </c>
    </row>
    <row r="4723" spans="1:6" ht="45" customHeight="1">
      <c r="A4723" s="480">
        <v>89681</v>
      </c>
      <c r="B4723" s="481" t="s">
        <v>2451</v>
      </c>
      <c r="C4723" s="482" t="s">
        <v>709</v>
      </c>
      <c r="D4723" s="483">
        <v>77.900000000000006</v>
      </c>
      <c r="E4723" s="483">
        <v>3.5</v>
      </c>
      <c r="F4723" s="483">
        <v>81.400000000000006</v>
      </c>
    </row>
    <row r="4724" spans="1:6" ht="45" customHeight="1">
      <c r="A4724" s="480"/>
      <c r="B4724" s="481" t="s">
        <v>2452</v>
      </c>
      <c r="C4724" s="482"/>
      <c r="D4724" s="483"/>
      <c r="E4724" s="483"/>
      <c r="F4724" s="483"/>
    </row>
    <row r="4725" spans="1:6" ht="45" customHeight="1">
      <c r="A4725" s="480">
        <v>89865</v>
      </c>
      <c r="B4725" s="481" t="s">
        <v>1807</v>
      </c>
      <c r="C4725" s="482" t="s">
        <v>727</v>
      </c>
      <c r="D4725" s="483">
        <v>7.67</v>
      </c>
      <c r="E4725" s="483">
        <v>6.08</v>
      </c>
      <c r="F4725" s="483">
        <v>13.75</v>
      </c>
    </row>
    <row r="4726" spans="1:6" ht="45" customHeight="1">
      <c r="A4726" s="480">
        <v>89866</v>
      </c>
      <c r="B4726" s="481" t="s">
        <v>1808</v>
      </c>
      <c r="C4726" s="482" t="s">
        <v>709</v>
      </c>
      <c r="D4726" s="483">
        <v>3.04</v>
      </c>
      <c r="E4726" s="483">
        <v>2.25</v>
      </c>
      <c r="F4726" s="483">
        <v>5.29</v>
      </c>
    </row>
    <row r="4727" spans="1:6" ht="45" customHeight="1">
      <c r="A4727" s="480">
        <v>89867</v>
      </c>
      <c r="B4727" s="481" t="s">
        <v>1811</v>
      </c>
      <c r="C4727" s="482" t="s">
        <v>709</v>
      </c>
      <c r="D4727" s="483">
        <v>4.08</v>
      </c>
      <c r="E4727" s="483">
        <v>2.2400000000000002</v>
      </c>
      <c r="F4727" s="483">
        <v>6.32</v>
      </c>
    </row>
    <row r="4728" spans="1:6" ht="45" customHeight="1">
      <c r="A4728" s="480">
        <v>89868</v>
      </c>
      <c r="B4728" s="481" t="s">
        <v>1809</v>
      </c>
      <c r="C4728" s="482" t="s">
        <v>709</v>
      </c>
      <c r="D4728" s="483">
        <v>2.78</v>
      </c>
      <c r="E4728" s="483">
        <v>1.27</v>
      </c>
      <c r="F4728" s="483">
        <v>4.05</v>
      </c>
    </row>
    <row r="4729" spans="1:6" ht="45" customHeight="1">
      <c r="A4729" s="480">
        <v>89869</v>
      </c>
      <c r="B4729" s="481" t="s">
        <v>1810</v>
      </c>
      <c r="C4729" s="482" t="s">
        <v>709</v>
      </c>
      <c r="D4729" s="483">
        <v>5.79</v>
      </c>
      <c r="E4729" s="483">
        <v>2.88</v>
      </c>
      <c r="F4729" s="483">
        <v>8.67</v>
      </c>
    </row>
    <row r="4730" spans="1:6" ht="45" customHeight="1">
      <c r="A4730" s="480"/>
      <c r="B4730" s="481" t="s">
        <v>12619</v>
      </c>
      <c r="C4730" s="482"/>
      <c r="D4730" s="483"/>
      <c r="E4730" s="483"/>
      <c r="F4730" s="483"/>
    </row>
    <row r="4731" spans="1:6" ht="30" customHeight="1">
      <c r="A4731" s="480">
        <v>94869</v>
      </c>
      <c r="B4731" s="481" t="s">
        <v>6027</v>
      </c>
      <c r="C4731" s="482" t="s">
        <v>727</v>
      </c>
      <c r="D4731" s="483">
        <v>196.53</v>
      </c>
      <c r="E4731" s="483">
        <v>0.6</v>
      </c>
      <c r="F4731" s="483">
        <v>197.13</v>
      </c>
    </row>
    <row r="4732" spans="1:6" ht="30">
      <c r="A4732" s="480">
        <v>94871</v>
      </c>
      <c r="B4732" s="481" t="s">
        <v>6028</v>
      </c>
      <c r="C4732" s="482" t="s">
        <v>727</v>
      </c>
      <c r="D4732" s="483">
        <v>232.5</v>
      </c>
      <c r="E4732" s="483">
        <v>1.04</v>
      </c>
      <c r="F4732" s="483">
        <v>233.54</v>
      </c>
    </row>
    <row r="4733" spans="1:6" ht="45" customHeight="1">
      <c r="A4733" s="480">
        <v>90708</v>
      </c>
      <c r="B4733" s="481" t="s">
        <v>6029</v>
      </c>
      <c r="C4733" s="482" t="s">
        <v>727</v>
      </c>
      <c r="D4733" s="483">
        <v>964.28</v>
      </c>
      <c r="E4733" s="483">
        <v>5.24</v>
      </c>
      <c r="F4733" s="483">
        <v>969.52</v>
      </c>
    </row>
    <row r="4734" spans="1:6" ht="45" customHeight="1">
      <c r="A4734" s="480">
        <v>94875</v>
      </c>
      <c r="B4734" s="481" t="s">
        <v>6030</v>
      </c>
      <c r="C4734" s="482" t="s">
        <v>727</v>
      </c>
      <c r="D4734" s="483">
        <v>1362.06</v>
      </c>
      <c r="E4734" s="483">
        <v>7.96</v>
      </c>
      <c r="F4734" s="483">
        <v>1370.02</v>
      </c>
    </row>
    <row r="4735" spans="1:6" ht="45" customHeight="1">
      <c r="A4735" s="480">
        <v>94879</v>
      </c>
      <c r="B4735" s="481" t="s">
        <v>12620</v>
      </c>
      <c r="C4735" s="482" t="s">
        <v>727</v>
      </c>
      <c r="D4735" s="483">
        <v>1814.26</v>
      </c>
      <c r="E4735" s="483">
        <v>11.46</v>
      </c>
      <c r="F4735" s="483">
        <v>1825.72</v>
      </c>
    </row>
    <row r="4736" spans="1:6" ht="45" customHeight="1">
      <c r="A4736" s="480">
        <v>94881</v>
      </c>
      <c r="B4736" s="481" t="s">
        <v>12621</v>
      </c>
      <c r="C4736" s="482" t="s">
        <v>727</v>
      </c>
      <c r="D4736" s="483">
        <v>2834.92</v>
      </c>
      <c r="E4736" s="483">
        <v>13.58</v>
      </c>
      <c r="F4736" s="483">
        <v>2848.5</v>
      </c>
    </row>
    <row r="4737" spans="1:6" ht="30" customHeight="1">
      <c r="A4737" s="480">
        <v>103393</v>
      </c>
      <c r="B4737" s="481" t="s">
        <v>12622</v>
      </c>
      <c r="C4737" s="482" t="s">
        <v>727</v>
      </c>
      <c r="D4737" s="483">
        <v>5639.2</v>
      </c>
      <c r="E4737" s="483">
        <v>11.07</v>
      </c>
      <c r="F4737" s="483">
        <v>5650.27</v>
      </c>
    </row>
    <row r="4738" spans="1:6" ht="30" customHeight="1">
      <c r="A4738" s="475">
        <v>103376</v>
      </c>
      <c r="B4738" s="479" t="s">
        <v>12623</v>
      </c>
      <c r="C4738" s="477" t="s">
        <v>727</v>
      </c>
      <c r="D4738" s="478">
        <v>137.88</v>
      </c>
      <c r="E4738" s="478">
        <v>0.79</v>
      </c>
      <c r="F4738" s="478">
        <v>138.66999999999999</v>
      </c>
    </row>
    <row r="4739" spans="1:6" ht="30" customHeight="1">
      <c r="A4739" s="480">
        <v>103394</v>
      </c>
      <c r="B4739" s="481" t="s">
        <v>12624</v>
      </c>
      <c r="C4739" s="482" t="s">
        <v>727</v>
      </c>
      <c r="D4739" s="483">
        <v>4166.33</v>
      </c>
      <c r="E4739" s="483">
        <v>13.9</v>
      </c>
      <c r="F4739" s="483">
        <v>4180.2299999999996</v>
      </c>
    </row>
    <row r="4740" spans="1:6" ht="30" customHeight="1">
      <c r="A4740" s="480">
        <v>103395</v>
      </c>
      <c r="B4740" s="481" t="s">
        <v>12625</v>
      </c>
      <c r="C4740" s="482" t="s">
        <v>727</v>
      </c>
      <c r="D4740" s="483">
        <v>2050.9499999999998</v>
      </c>
      <c r="E4740" s="483">
        <v>16.760000000000002</v>
      </c>
      <c r="F4740" s="483">
        <v>2067.71</v>
      </c>
    </row>
    <row r="4741" spans="1:6" ht="45" customHeight="1">
      <c r="A4741" s="475">
        <v>103377</v>
      </c>
      <c r="B4741" s="479" t="s">
        <v>12626</v>
      </c>
      <c r="C4741" s="477" t="s">
        <v>727</v>
      </c>
      <c r="D4741" s="478">
        <v>1318.81</v>
      </c>
      <c r="E4741" s="478">
        <v>1.17</v>
      </c>
      <c r="F4741" s="478">
        <v>1319.98</v>
      </c>
    </row>
    <row r="4742" spans="1:6" ht="30" customHeight="1">
      <c r="A4742" s="480">
        <v>103396</v>
      </c>
      <c r="B4742" s="481" t="s">
        <v>12627</v>
      </c>
      <c r="C4742" s="482" t="s">
        <v>727</v>
      </c>
      <c r="D4742" s="483">
        <v>1368.22</v>
      </c>
      <c r="E4742" s="483">
        <v>19.62</v>
      </c>
      <c r="F4742" s="483">
        <v>1387.84</v>
      </c>
    </row>
    <row r="4743" spans="1:6" ht="30" customHeight="1">
      <c r="A4743" s="480">
        <v>103372</v>
      </c>
      <c r="B4743" s="481" t="s">
        <v>12628</v>
      </c>
      <c r="C4743" s="482" t="s">
        <v>727</v>
      </c>
      <c r="D4743" s="483">
        <v>5.78</v>
      </c>
      <c r="E4743" s="483">
        <v>0.13</v>
      </c>
      <c r="F4743" s="483">
        <v>5.91</v>
      </c>
    </row>
    <row r="4744" spans="1:6" ht="45" customHeight="1">
      <c r="A4744" s="480">
        <v>103379</v>
      </c>
      <c r="B4744" s="481" t="s">
        <v>12629</v>
      </c>
      <c r="C4744" s="482" t="s">
        <v>727</v>
      </c>
      <c r="D4744" s="483">
        <v>460.79</v>
      </c>
      <c r="E4744" s="483">
        <v>1.46</v>
      </c>
      <c r="F4744" s="483">
        <v>462.25</v>
      </c>
    </row>
    <row r="4745" spans="1:6" ht="30" customHeight="1">
      <c r="A4745" s="480">
        <v>103383</v>
      </c>
      <c r="B4745" s="481" t="s">
        <v>12630</v>
      </c>
      <c r="C4745" s="482" t="s">
        <v>727</v>
      </c>
      <c r="D4745" s="483">
        <v>1130.9000000000001</v>
      </c>
      <c r="E4745" s="483">
        <v>1.28</v>
      </c>
      <c r="F4745" s="483">
        <v>1132.18</v>
      </c>
    </row>
    <row r="4746" spans="1:6" ht="45" customHeight="1">
      <c r="A4746" s="480">
        <v>103373</v>
      </c>
      <c r="B4746" s="481" t="s">
        <v>12631</v>
      </c>
      <c r="C4746" s="482" t="s">
        <v>727</v>
      </c>
      <c r="D4746" s="483">
        <v>11.37</v>
      </c>
      <c r="E4746" s="483">
        <v>0.23</v>
      </c>
      <c r="F4746" s="483">
        <v>11.6</v>
      </c>
    </row>
    <row r="4747" spans="1:6" ht="30" customHeight="1">
      <c r="A4747" s="480">
        <v>103385</v>
      </c>
      <c r="B4747" s="481" t="s">
        <v>12632</v>
      </c>
      <c r="C4747" s="482" t="s">
        <v>727</v>
      </c>
      <c r="D4747" s="483">
        <v>1822.45</v>
      </c>
      <c r="E4747" s="483">
        <v>2.5099999999999998</v>
      </c>
      <c r="F4747" s="483">
        <v>1824.96</v>
      </c>
    </row>
    <row r="4748" spans="1:6" ht="45" customHeight="1">
      <c r="A4748" s="480">
        <v>103387</v>
      </c>
      <c r="B4748" s="481" t="s">
        <v>12633</v>
      </c>
      <c r="C4748" s="482" t="s">
        <v>727</v>
      </c>
      <c r="D4748" s="483">
        <v>3198.31</v>
      </c>
      <c r="E4748" s="483">
        <v>3.92</v>
      </c>
      <c r="F4748" s="483">
        <v>3202.23</v>
      </c>
    </row>
    <row r="4749" spans="1:6" ht="30" customHeight="1">
      <c r="A4749" s="480">
        <v>103389</v>
      </c>
      <c r="B4749" s="481" t="s">
        <v>12634</v>
      </c>
      <c r="C4749" s="482" t="s">
        <v>727</v>
      </c>
      <c r="D4749" s="483">
        <v>4756.5600000000004</v>
      </c>
      <c r="E4749" s="483">
        <v>5.79</v>
      </c>
      <c r="F4749" s="483">
        <v>4762.3500000000004</v>
      </c>
    </row>
    <row r="4750" spans="1:6" ht="30" customHeight="1">
      <c r="A4750" s="480">
        <v>103391</v>
      </c>
      <c r="B4750" s="481" t="s">
        <v>12635</v>
      </c>
      <c r="C4750" s="482" t="s">
        <v>727</v>
      </c>
      <c r="D4750" s="483">
        <v>3123.29</v>
      </c>
      <c r="E4750" s="483">
        <v>8.1999999999999993</v>
      </c>
      <c r="F4750" s="483">
        <v>3131.49</v>
      </c>
    </row>
    <row r="4751" spans="1:6" ht="30" customHeight="1">
      <c r="A4751" s="480">
        <v>103392</v>
      </c>
      <c r="B4751" s="481" t="s">
        <v>12636</v>
      </c>
      <c r="C4751" s="482" t="s">
        <v>727</v>
      </c>
      <c r="D4751" s="483">
        <v>5113.7299999999996</v>
      </c>
      <c r="E4751" s="483">
        <v>9.6199999999999992</v>
      </c>
      <c r="F4751" s="483">
        <v>5123.3500000000004</v>
      </c>
    </row>
    <row r="4752" spans="1:6" ht="45" customHeight="1">
      <c r="A4752" s="480"/>
      <c r="B4752" s="481" t="s">
        <v>12637</v>
      </c>
      <c r="C4752" s="482"/>
      <c r="D4752" s="483"/>
      <c r="E4752" s="483"/>
      <c r="F4752" s="483"/>
    </row>
    <row r="4753" spans="1:6" ht="30" customHeight="1">
      <c r="A4753" s="480"/>
      <c r="B4753" s="481" t="s">
        <v>12638</v>
      </c>
      <c r="C4753" s="482"/>
      <c r="D4753" s="483"/>
      <c r="E4753" s="483"/>
      <c r="F4753" s="483"/>
    </row>
    <row r="4754" spans="1:6" ht="30" customHeight="1">
      <c r="A4754" s="480">
        <v>98052</v>
      </c>
      <c r="B4754" s="481" t="s">
        <v>6155</v>
      </c>
      <c r="C4754" s="482" t="s">
        <v>709</v>
      </c>
      <c r="D4754" s="483">
        <v>1210.2</v>
      </c>
      <c r="E4754" s="483">
        <v>246.87</v>
      </c>
      <c r="F4754" s="483">
        <v>1457.07</v>
      </c>
    </row>
    <row r="4755" spans="1:6" ht="45" customHeight="1">
      <c r="A4755" s="480">
        <v>98053</v>
      </c>
      <c r="B4755" s="481" t="s">
        <v>6156</v>
      </c>
      <c r="C4755" s="482" t="s">
        <v>709</v>
      </c>
      <c r="D4755" s="483">
        <v>1651.68</v>
      </c>
      <c r="E4755" s="483">
        <v>330.71</v>
      </c>
      <c r="F4755" s="483">
        <v>1982.39</v>
      </c>
    </row>
    <row r="4756" spans="1:6" ht="30" customHeight="1">
      <c r="A4756" s="480">
        <v>98054</v>
      </c>
      <c r="B4756" s="481" t="s">
        <v>6157</v>
      </c>
      <c r="C4756" s="482" t="s">
        <v>709</v>
      </c>
      <c r="D4756" s="483">
        <v>2716.47</v>
      </c>
      <c r="E4756" s="483">
        <v>375.84</v>
      </c>
      <c r="F4756" s="483">
        <v>3092.31</v>
      </c>
    </row>
    <row r="4757" spans="1:6" ht="45" customHeight="1">
      <c r="A4757" s="480">
        <v>98055</v>
      </c>
      <c r="B4757" s="481" t="s">
        <v>6158</v>
      </c>
      <c r="C4757" s="482" t="s">
        <v>709</v>
      </c>
      <c r="D4757" s="483">
        <v>3683.9</v>
      </c>
      <c r="E4757" s="483">
        <v>506.27</v>
      </c>
      <c r="F4757" s="483">
        <v>4190.17</v>
      </c>
    </row>
    <row r="4758" spans="1:6" ht="30" customHeight="1">
      <c r="A4758" s="480">
        <v>98056</v>
      </c>
      <c r="B4758" s="481" t="s">
        <v>6159</v>
      </c>
      <c r="C4758" s="482" t="s">
        <v>709</v>
      </c>
      <c r="D4758" s="483">
        <v>4284.5600000000004</v>
      </c>
      <c r="E4758" s="483">
        <v>554.11</v>
      </c>
      <c r="F4758" s="483">
        <v>4838.67</v>
      </c>
    </row>
    <row r="4759" spans="1:6" ht="45" customHeight="1">
      <c r="A4759" s="480">
        <v>98057</v>
      </c>
      <c r="B4759" s="481" t="s">
        <v>6160</v>
      </c>
      <c r="C4759" s="482" t="s">
        <v>709</v>
      </c>
      <c r="D4759" s="483">
        <v>5077.87</v>
      </c>
      <c r="E4759" s="483">
        <v>655.83</v>
      </c>
      <c r="F4759" s="483">
        <v>5733.7</v>
      </c>
    </row>
    <row r="4760" spans="1:6" ht="30" customHeight="1">
      <c r="A4760" s="480">
        <v>98066</v>
      </c>
      <c r="B4760" s="481" t="s">
        <v>6161</v>
      </c>
      <c r="C4760" s="482" t="s">
        <v>709</v>
      </c>
      <c r="D4760" s="483">
        <v>3492.6</v>
      </c>
      <c r="E4760" s="483">
        <v>1730.53</v>
      </c>
      <c r="F4760" s="483">
        <v>5223.13</v>
      </c>
    </row>
    <row r="4761" spans="1:6" ht="45" customHeight="1">
      <c r="A4761" s="480">
        <v>98067</v>
      </c>
      <c r="B4761" s="481" t="s">
        <v>6162</v>
      </c>
      <c r="C4761" s="482" t="s">
        <v>709</v>
      </c>
      <c r="D4761" s="483">
        <v>4662.62</v>
      </c>
      <c r="E4761" s="483">
        <v>2317.4299999999998</v>
      </c>
      <c r="F4761" s="483">
        <v>6980.05</v>
      </c>
    </row>
    <row r="4762" spans="1:6" ht="30" customHeight="1">
      <c r="A4762" s="480">
        <v>98068</v>
      </c>
      <c r="B4762" s="481" t="s">
        <v>6163</v>
      </c>
      <c r="C4762" s="482" t="s">
        <v>709</v>
      </c>
      <c r="D4762" s="483">
        <v>6574.95</v>
      </c>
      <c r="E4762" s="483">
        <v>3287.71</v>
      </c>
      <c r="F4762" s="483">
        <v>9862.66</v>
      </c>
    </row>
    <row r="4763" spans="1:6" ht="45" customHeight="1">
      <c r="A4763" s="480">
        <v>98069</v>
      </c>
      <c r="B4763" s="481" t="s">
        <v>6164</v>
      </c>
      <c r="C4763" s="482" t="s">
        <v>709</v>
      </c>
      <c r="D4763" s="483">
        <v>8735.73</v>
      </c>
      <c r="E4763" s="483">
        <v>4432.16</v>
      </c>
      <c r="F4763" s="483">
        <v>13167.89</v>
      </c>
    </row>
    <row r="4764" spans="1:6" ht="30" customHeight="1">
      <c r="A4764" s="480">
        <v>98070</v>
      </c>
      <c r="B4764" s="481" t="s">
        <v>6165</v>
      </c>
      <c r="C4764" s="482" t="s">
        <v>709</v>
      </c>
      <c r="D4764" s="483">
        <v>10055.27</v>
      </c>
      <c r="E4764" s="483">
        <v>5071.57</v>
      </c>
      <c r="F4764" s="483">
        <v>15126.84</v>
      </c>
    </row>
    <row r="4765" spans="1:6" ht="45" customHeight="1">
      <c r="A4765" s="480">
        <v>98071</v>
      </c>
      <c r="B4765" s="481" t="s">
        <v>6166</v>
      </c>
      <c r="C4765" s="482" t="s">
        <v>709</v>
      </c>
      <c r="D4765" s="483">
        <v>11145.12</v>
      </c>
      <c r="E4765" s="483">
        <v>5542.42</v>
      </c>
      <c r="F4765" s="483">
        <v>16687.54</v>
      </c>
    </row>
    <row r="4766" spans="1:6" ht="30" customHeight="1">
      <c r="A4766" s="480">
        <v>98082</v>
      </c>
      <c r="B4766" s="481" t="s">
        <v>6167</v>
      </c>
      <c r="C4766" s="482" t="s">
        <v>709</v>
      </c>
      <c r="D4766" s="483">
        <v>2280.42</v>
      </c>
      <c r="E4766" s="483">
        <v>1356.44</v>
      </c>
      <c r="F4766" s="483">
        <v>3636.86</v>
      </c>
    </row>
    <row r="4767" spans="1:6" ht="45" customHeight="1">
      <c r="A4767" s="480">
        <v>98083</v>
      </c>
      <c r="B4767" s="481" t="s">
        <v>6168</v>
      </c>
      <c r="C4767" s="482" t="s">
        <v>709</v>
      </c>
      <c r="D4767" s="483">
        <v>2999.15</v>
      </c>
      <c r="E4767" s="483">
        <v>1804.99</v>
      </c>
      <c r="F4767" s="483">
        <v>4804.1400000000003</v>
      </c>
    </row>
    <row r="4768" spans="1:6" ht="30" customHeight="1">
      <c r="A4768" s="480">
        <v>98084</v>
      </c>
      <c r="B4768" s="481" t="s">
        <v>6169</v>
      </c>
      <c r="C4768" s="482" t="s">
        <v>709</v>
      </c>
      <c r="D4768" s="483">
        <v>4191.0200000000004</v>
      </c>
      <c r="E4768" s="483">
        <v>2553.13</v>
      </c>
      <c r="F4768" s="483">
        <v>6744.15</v>
      </c>
    </row>
    <row r="4769" spans="1:6" ht="45" customHeight="1">
      <c r="A4769" s="480">
        <v>98085</v>
      </c>
      <c r="B4769" s="481" t="s">
        <v>6170</v>
      </c>
      <c r="C4769" s="482" t="s">
        <v>709</v>
      </c>
      <c r="D4769" s="483">
        <v>5659.89</v>
      </c>
      <c r="E4769" s="483">
        <v>3479.89</v>
      </c>
      <c r="F4769" s="483">
        <v>9139.7800000000007</v>
      </c>
    </row>
    <row r="4770" spans="1:6" ht="30" customHeight="1">
      <c r="A4770" s="475">
        <v>98086</v>
      </c>
      <c r="B4770" s="479" t="s">
        <v>6171</v>
      </c>
      <c r="C4770" s="477" t="s">
        <v>709</v>
      </c>
      <c r="D4770" s="478">
        <v>6390.17</v>
      </c>
      <c r="E4770" s="478">
        <v>3940.42</v>
      </c>
      <c r="F4770" s="478">
        <v>10330.59</v>
      </c>
    </row>
    <row r="4771" spans="1:6" ht="45" customHeight="1">
      <c r="A4771" s="480">
        <v>98087</v>
      </c>
      <c r="B4771" s="481" t="s">
        <v>6172</v>
      </c>
      <c r="C4771" s="482" t="s">
        <v>709</v>
      </c>
      <c r="D4771" s="483">
        <v>6832.71</v>
      </c>
      <c r="E4771" s="483">
        <v>4220.01</v>
      </c>
      <c r="F4771" s="483">
        <v>11052.72</v>
      </c>
    </row>
    <row r="4772" spans="1:6" ht="30" customHeight="1">
      <c r="A4772" s="480">
        <v>98072</v>
      </c>
      <c r="B4772" s="481" t="s">
        <v>6177</v>
      </c>
      <c r="C4772" s="482" t="s">
        <v>709</v>
      </c>
      <c r="D4772" s="483">
        <v>2885.28</v>
      </c>
      <c r="E4772" s="483">
        <v>1440.6</v>
      </c>
      <c r="F4772" s="483">
        <v>4325.88</v>
      </c>
    </row>
    <row r="4773" spans="1:6" ht="45" customHeight="1">
      <c r="A4773" s="480">
        <v>98073</v>
      </c>
      <c r="B4773" s="481" t="s">
        <v>6178</v>
      </c>
      <c r="C4773" s="482" t="s">
        <v>709</v>
      </c>
      <c r="D4773" s="483">
        <v>4416.03</v>
      </c>
      <c r="E4773" s="483">
        <v>2253.86</v>
      </c>
      <c r="F4773" s="483">
        <v>6669.89</v>
      </c>
    </row>
    <row r="4774" spans="1:6" ht="30" customHeight="1">
      <c r="A4774" s="480">
        <v>98074</v>
      </c>
      <c r="B4774" s="481" t="s">
        <v>6179</v>
      </c>
      <c r="C4774" s="482" t="s">
        <v>709</v>
      </c>
      <c r="D4774" s="483">
        <v>6733.42</v>
      </c>
      <c r="E4774" s="483">
        <v>3493.24</v>
      </c>
      <c r="F4774" s="483">
        <v>10226.66</v>
      </c>
    </row>
    <row r="4775" spans="1:6" ht="45" customHeight="1">
      <c r="A4775" s="480">
        <v>98075</v>
      </c>
      <c r="B4775" s="481" t="s">
        <v>6180</v>
      </c>
      <c r="C4775" s="482" t="s">
        <v>709</v>
      </c>
      <c r="D4775" s="483">
        <v>8692.93</v>
      </c>
      <c r="E4775" s="483">
        <v>4536.6499999999996</v>
      </c>
      <c r="F4775" s="483">
        <v>13229.58</v>
      </c>
    </row>
    <row r="4776" spans="1:6" ht="30" customHeight="1">
      <c r="A4776" s="480">
        <v>98076</v>
      </c>
      <c r="B4776" s="481" t="s">
        <v>6181</v>
      </c>
      <c r="C4776" s="482" t="s">
        <v>709</v>
      </c>
      <c r="D4776" s="483">
        <v>9940.68</v>
      </c>
      <c r="E4776" s="483">
        <v>5224.05</v>
      </c>
      <c r="F4776" s="483">
        <v>15164.73</v>
      </c>
    </row>
    <row r="4777" spans="1:6" ht="45" customHeight="1">
      <c r="A4777" s="480">
        <v>98077</v>
      </c>
      <c r="B4777" s="481" t="s">
        <v>6182</v>
      </c>
      <c r="C4777" s="482" t="s">
        <v>709</v>
      </c>
      <c r="D4777" s="483">
        <v>11659.76</v>
      </c>
      <c r="E4777" s="483">
        <v>6145.92</v>
      </c>
      <c r="F4777" s="483">
        <v>17805.68</v>
      </c>
    </row>
    <row r="4778" spans="1:6" ht="30" customHeight="1">
      <c r="A4778" s="480">
        <v>98088</v>
      </c>
      <c r="B4778" s="481" t="s">
        <v>6183</v>
      </c>
      <c r="C4778" s="482" t="s">
        <v>709</v>
      </c>
      <c r="D4778" s="483">
        <v>1952.42</v>
      </c>
      <c r="E4778" s="483">
        <v>1139.68</v>
      </c>
      <c r="F4778" s="483">
        <v>3092.1</v>
      </c>
    </row>
    <row r="4779" spans="1:6" ht="45" customHeight="1">
      <c r="A4779" s="480">
        <v>98089</v>
      </c>
      <c r="B4779" s="481" t="s">
        <v>6184</v>
      </c>
      <c r="C4779" s="482" t="s">
        <v>709</v>
      </c>
      <c r="D4779" s="483">
        <v>3053.47</v>
      </c>
      <c r="E4779" s="483">
        <v>1809.49</v>
      </c>
      <c r="F4779" s="483">
        <v>4862.96</v>
      </c>
    </row>
    <row r="4780" spans="1:6" ht="30" customHeight="1">
      <c r="A4780" s="480">
        <v>98090</v>
      </c>
      <c r="B4780" s="481" t="s">
        <v>6185</v>
      </c>
      <c r="C4780" s="482" t="s">
        <v>709</v>
      </c>
      <c r="D4780" s="483">
        <v>4760.47</v>
      </c>
      <c r="E4780" s="483">
        <v>2841.15</v>
      </c>
      <c r="F4780" s="483">
        <v>7601.62</v>
      </c>
    </row>
    <row r="4781" spans="1:6" ht="45" customHeight="1">
      <c r="A4781" s="480">
        <v>98091</v>
      </c>
      <c r="B4781" s="481" t="s">
        <v>6186</v>
      </c>
      <c r="C4781" s="482" t="s">
        <v>709</v>
      </c>
      <c r="D4781" s="483">
        <v>6121.7</v>
      </c>
      <c r="E4781" s="483">
        <v>3663.77</v>
      </c>
      <c r="F4781" s="483">
        <v>9785.4699999999993</v>
      </c>
    </row>
    <row r="4782" spans="1:6" ht="30" customHeight="1">
      <c r="A4782" s="480">
        <v>98092</v>
      </c>
      <c r="B4782" s="481" t="s">
        <v>6187</v>
      </c>
      <c r="C4782" s="482" t="s">
        <v>709</v>
      </c>
      <c r="D4782" s="483">
        <v>7183.61</v>
      </c>
      <c r="E4782" s="483">
        <v>4303.45</v>
      </c>
      <c r="F4782" s="483">
        <v>11487.06</v>
      </c>
    </row>
    <row r="4783" spans="1:6" ht="45" customHeight="1">
      <c r="A4783" s="480">
        <v>98093</v>
      </c>
      <c r="B4783" s="481" t="s">
        <v>6188</v>
      </c>
      <c r="C4783" s="482" t="s">
        <v>709</v>
      </c>
      <c r="D4783" s="483">
        <v>8467.99</v>
      </c>
      <c r="E4783" s="483">
        <v>5077.26</v>
      </c>
      <c r="F4783" s="483">
        <v>13545.25</v>
      </c>
    </row>
    <row r="4784" spans="1:6" ht="30" customHeight="1">
      <c r="A4784" s="480">
        <v>98058</v>
      </c>
      <c r="B4784" s="481" t="s">
        <v>6173</v>
      </c>
      <c r="C4784" s="482" t="s">
        <v>709</v>
      </c>
      <c r="D4784" s="483">
        <v>1034.99</v>
      </c>
      <c r="E4784" s="483">
        <v>267.39</v>
      </c>
      <c r="F4784" s="483">
        <v>1302.3800000000001</v>
      </c>
    </row>
    <row r="4785" spans="1:6" ht="45" customHeight="1">
      <c r="A4785" s="480">
        <v>98059</v>
      </c>
      <c r="B4785" s="481" t="s">
        <v>6174</v>
      </c>
      <c r="C4785" s="482" t="s">
        <v>709</v>
      </c>
      <c r="D4785" s="483">
        <v>2293.08</v>
      </c>
      <c r="E4785" s="483">
        <v>419.67</v>
      </c>
      <c r="F4785" s="483">
        <v>2712.75</v>
      </c>
    </row>
    <row r="4786" spans="1:6" ht="30" customHeight="1">
      <c r="A4786" s="480">
        <v>98060</v>
      </c>
      <c r="B4786" s="481" t="s">
        <v>6175</v>
      </c>
      <c r="C4786" s="482" t="s">
        <v>709</v>
      </c>
      <c r="D4786" s="483">
        <v>3201.29</v>
      </c>
      <c r="E4786" s="483">
        <v>597.91</v>
      </c>
      <c r="F4786" s="483">
        <v>3799.2</v>
      </c>
    </row>
    <row r="4787" spans="1:6" ht="45" customHeight="1">
      <c r="A4787" s="480">
        <v>98061</v>
      </c>
      <c r="B4787" s="481" t="s">
        <v>6176</v>
      </c>
      <c r="C4787" s="482" t="s">
        <v>709</v>
      </c>
      <c r="D4787" s="483">
        <v>4440.05</v>
      </c>
      <c r="E4787" s="483">
        <v>810</v>
      </c>
      <c r="F4787" s="483">
        <v>5250.05</v>
      </c>
    </row>
    <row r="4788" spans="1:6" ht="30" customHeight="1">
      <c r="A4788" s="480">
        <v>98078</v>
      </c>
      <c r="B4788" s="481" t="s">
        <v>6193</v>
      </c>
      <c r="C4788" s="482" t="s">
        <v>709</v>
      </c>
      <c r="D4788" s="483">
        <v>3096.66</v>
      </c>
      <c r="E4788" s="483">
        <v>1512.2</v>
      </c>
      <c r="F4788" s="483">
        <v>4608.8599999999997</v>
      </c>
    </row>
    <row r="4789" spans="1:6" ht="45" customHeight="1">
      <c r="A4789" s="480">
        <v>98079</v>
      </c>
      <c r="B4789" s="481" t="s">
        <v>6194</v>
      </c>
      <c r="C4789" s="482" t="s">
        <v>709</v>
      </c>
      <c r="D4789" s="483">
        <v>5383.7</v>
      </c>
      <c r="E4789" s="483">
        <v>2639.27</v>
      </c>
      <c r="F4789" s="483">
        <v>8022.97</v>
      </c>
    </row>
    <row r="4790" spans="1:6" ht="30" customHeight="1">
      <c r="A4790" s="480">
        <v>98080</v>
      </c>
      <c r="B4790" s="481" t="s">
        <v>6195</v>
      </c>
      <c r="C4790" s="482" t="s">
        <v>709</v>
      </c>
      <c r="D4790" s="483">
        <v>6843.84</v>
      </c>
      <c r="E4790" s="483">
        <v>3388.28</v>
      </c>
      <c r="F4790" s="483">
        <v>10232.120000000001</v>
      </c>
    </row>
    <row r="4791" spans="1:6" ht="45" customHeight="1">
      <c r="A4791" s="480">
        <v>98081</v>
      </c>
      <c r="B4791" s="481" t="s">
        <v>6196</v>
      </c>
      <c r="C4791" s="482" t="s">
        <v>709</v>
      </c>
      <c r="D4791" s="483">
        <v>10077.6</v>
      </c>
      <c r="E4791" s="483">
        <v>5015.3</v>
      </c>
      <c r="F4791" s="483">
        <v>15092.9</v>
      </c>
    </row>
    <row r="4792" spans="1:6" ht="30" customHeight="1">
      <c r="A4792" s="480">
        <v>98094</v>
      </c>
      <c r="B4792" s="481" t="s">
        <v>6197</v>
      </c>
      <c r="C4792" s="482" t="s">
        <v>709</v>
      </c>
      <c r="D4792" s="483">
        <v>1596.42</v>
      </c>
      <c r="E4792" s="483">
        <v>924.45</v>
      </c>
      <c r="F4792" s="483">
        <v>2520.87</v>
      </c>
    </row>
    <row r="4793" spans="1:6" ht="45" customHeight="1">
      <c r="A4793" s="480">
        <v>98099</v>
      </c>
      <c r="B4793" s="481" t="s">
        <v>6198</v>
      </c>
      <c r="C4793" s="482" t="s">
        <v>709</v>
      </c>
      <c r="D4793" s="483">
        <v>2707.1</v>
      </c>
      <c r="E4793" s="483">
        <v>1589.82</v>
      </c>
      <c r="F4793" s="483">
        <v>4296.92</v>
      </c>
    </row>
    <row r="4794" spans="1:6" ht="30" customHeight="1">
      <c r="A4794" s="480">
        <v>98100</v>
      </c>
      <c r="B4794" s="481" t="s">
        <v>6199</v>
      </c>
      <c r="C4794" s="482" t="s">
        <v>709</v>
      </c>
      <c r="D4794" s="483">
        <v>3513.66</v>
      </c>
      <c r="E4794" s="483">
        <v>2082.35</v>
      </c>
      <c r="F4794" s="483">
        <v>5596.01</v>
      </c>
    </row>
    <row r="4795" spans="1:6" ht="45" customHeight="1">
      <c r="A4795" s="480">
        <v>98101</v>
      </c>
      <c r="B4795" s="481" t="s">
        <v>6200</v>
      </c>
      <c r="C4795" s="482" t="s">
        <v>709</v>
      </c>
      <c r="D4795" s="483">
        <v>5164.9399999999996</v>
      </c>
      <c r="E4795" s="483">
        <v>3089.86</v>
      </c>
      <c r="F4795" s="483">
        <v>8254.7999999999993</v>
      </c>
    </row>
    <row r="4796" spans="1:6" ht="30" customHeight="1">
      <c r="A4796" s="480">
        <v>98062</v>
      </c>
      <c r="B4796" s="481" t="s">
        <v>6189</v>
      </c>
      <c r="C4796" s="482" t="s">
        <v>709</v>
      </c>
      <c r="D4796" s="483">
        <v>1737.69</v>
      </c>
      <c r="E4796" s="483">
        <v>247.82</v>
      </c>
      <c r="F4796" s="483">
        <v>1985.51</v>
      </c>
    </row>
    <row r="4797" spans="1:6" ht="45" customHeight="1">
      <c r="A4797" s="480">
        <v>98063</v>
      </c>
      <c r="B4797" s="481" t="s">
        <v>6190</v>
      </c>
      <c r="C4797" s="482" t="s">
        <v>709</v>
      </c>
      <c r="D4797" s="483">
        <v>2647.24</v>
      </c>
      <c r="E4797" s="483">
        <v>365.28</v>
      </c>
      <c r="F4797" s="483">
        <v>3012.52</v>
      </c>
    </row>
    <row r="4798" spans="1:6" ht="30" customHeight="1">
      <c r="A4798" s="480">
        <v>98064</v>
      </c>
      <c r="B4798" s="481" t="s">
        <v>6191</v>
      </c>
      <c r="C4798" s="482" t="s">
        <v>709</v>
      </c>
      <c r="D4798" s="483">
        <v>3043.64</v>
      </c>
      <c r="E4798" s="483">
        <v>385.45</v>
      </c>
      <c r="F4798" s="483">
        <v>3429.09</v>
      </c>
    </row>
    <row r="4799" spans="1:6" ht="30" customHeight="1">
      <c r="A4799" s="475">
        <v>98065</v>
      </c>
      <c r="B4799" s="479" t="s">
        <v>6192</v>
      </c>
      <c r="C4799" s="477" t="s">
        <v>709</v>
      </c>
      <c r="D4799" s="478">
        <v>4218.74</v>
      </c>
      <c r="E4799" s="478">
        <v>506.71</v>
      </c>
      <c r="F4799" s="478">
        <v>4725.45</v>
      </c>
    </row>
    <row r="4800" spans="1:6" ht="30" customHeight="1">
      <c r="A4800" s="480">
        <v>101807</v>
      </c>
      <c r="B4800" s="481" t="s">
        <v>6153</v>
      </c>
      <c r="C4800" s="482" t="s">
        <v>709</v>
      </c>
      <c r="D4800" s="483">
        <v>230.17</v>
      </c>
      <c r="E4800" s="483">
        <v>188.01</v>
      </c>
      <c r="F4800" s="483">
        <v>418.18</v>
      </c>
    </row>
    <row r="4801" spans="1:6" ht="45" customHeight="1">
      <c r="A4801" s="475">
        <v>101806</v>
      </c>
      <c r="B4801" s="479" t="s">
        <v>6152</v>
      </c>
      <c r="C4801" s="477" t="s">
        <v>709</v>
      </c>
      <c r="D4801" s="478">
        <v>277.87</v>
      </c>
      <c r="E4801" s="478">
        <v>207.33</v>
      </c>
      <c r="F4801" s="478">
        <v>485.2</v>
      </c>
    </row>
    <row r="4802" spans="1:6" ht="45" customHeight="1">
      <c r="A4802" s="480">
        <v>101808</v>
      </c>
      <c r="B4802" s="481" t="s">
        <v>6154</v>
      </c>
      <c r="C4802" s="482" t="s">
        <v>709</v>
      </c>
      <c r="D4802" s="483">
        <v>274.31</v>
      </c>
      <c r="E4802" s="483">
        <v>39.840000000000003</v>
      </c>
      <c r="F4802" s="483">
        <v>314.14999999999998</v>
      </c>
    </row>
    <row r="4803" spans="1:6" ht="45" customHeight="1">
      <c r="A4803" s="480"/>
      <c r="B4803" s="481" t="s">
        <v>2453</v>
      </c>
      <c r="C4803" s="482"/>
      <c r="D4803" s="483"/>
      <c r="E4803" s="483"/>
      <c r="F4803" s="483"/>
    </row>
    <row r="4804" spans="1:6" ht="45" customHeight="1">
      <c r="A4804" s="480"/>
      <c r="B4804" s="481" t="s">
        <v>12639</v>
      </c>
      <c r="C4804" s="482"/>
      <c r="D4804" s="483"/>
      <c r="E4804" s="483"/>
      <c r="F4804" s="483"/>
    </row>
    <row r="4805" spans="1:6" ht="30" customHeight="1">
      <c r="A4805" s="480">
        <v>98112</v>
      </c>
      <c r="B4805" s="481" t="s">
        <v>6201</v>
      </c>
      <c r="C4805" s="482" t="s">
        <v>709</v>
      </c>
      <c r="D4805" s="483">
        <v>81.25</v>
      </c>
      <c r="E4805" s="483">
        <v>34.36</v>
      </c>
      <c r="F4805" s="483">
        <v>115.61</v>
      </c>
    </row>
    <row r="4806" spans="1:6" ht="30" customHeight="1">
      <c r="A4806" s="480"/>
      <c r="B4806" s="481" t="s">
        <v>2454</v>
      </c>
      <c r="C4806" s="482"/>
      <c r="D4806" s="483"/>
      <c r="E4806" s="483"/>
      <c r="F4806" s="483"/>
    </row>
    <row r="4807" spans="1:6" ht="45" customHeight="1">
      <c r="A4807" s="480"/>
      <c r="B4807" s="481" t="s">
        <v>2455</v>
      </c>
      <c r="C4807" s="482"/>
      <c r="D4807" s="483"/>
      <c r="E4807" s="483"/>
      <c r="F4807" s="483"/>
    </row>
    <row r="4808" spans="1:6" ht="45" customHeight="1">
      <c r="A4808" s="480">
        <v>97663</v>
      </c>
      <c r="B4808" s="481" t="s">
        <v>2456</v>
      </c>
      <c r="C4808" s="482" t="s">
        <v>709</v>
      </c>
      <c r="D4808" s="483">
        <v>3.28</v>
      </c>
      <c r="E4808" s="483">
        <v>7.89</v>
      </c>
      <c r="F4808" s="483">
        <v>11.17</v>
      </c>
    </row>
    <row r="4809" spans="1:6" ht="45" customHeight="1">
      <c r="A4809" s="480">
        <v>97666</v>
      </c>
      <c r="B4809" s="481" t="s">
        <v>2457</v>
      </c>
      <c r="C4809" s="482" t="s">
        <v>709</v>
      </c>
      <c r="D4809" s="483">
        <v>2.38</v>
      </c>
      <c r="E4809" s="483">
        <v>5.76</v>
      </c>
      <c r="F4809" s="483">
        <v>8.14</v>
      </c>
    </row>
    <row r="4810" spans="1:6" ht="45" customHeight="1">
      <c r="A4810" s="480">
        <v>86886</v>
      </c>
      <c r="B4810" s="481" t="s">
        <v>6243</v>
      </c>
      <c r="C4810" s="482" t="s">
        <v>709</v>
      </c>
      <c r="D4810" s="483">
        <v>81.88</v>
      </c>
      <c r="E4810" s="483">
        <v>3.47</v>
      </c>
      <c r="F4810" s="483">
        <v>85.35</v>
      </c>
    </row>
    <row r="4811" spans="1:6" ht="45" customHeight="1">
      <c r="A4811" s="475">
        <v>86887</v>
      </c>
      <c r="B4811" s="479" t="s">
        <v>6244</v>
      </c>
      <c r="C4811" s="477" t="s">
        <v>709</v>
      </c>
      <c r="D4811" s="478">
        <v>89.49</v>
      </c>
      <c r="E4811" s="478">
        <v>3.47</v>
      </c>
      <c r="F4811" s="478">
        <v>92.96</v>
      </c>
    </row>
    <row r="4812" spans="1:6" ht="45" customHeight="1">
      <c r="A4812" s="480">
        <v>86884</v>
      </c>
      <c r="B4812" s="481" t="s">
        <v>13784</v>
      </c>
      <c r="C4812" s="482" t="s">
        <v>709</v>
      </c>
      <c r="D4812" s="483">
        <v>5.15</v>
      </c>
      <c r="E4812" s="483">
        <v>3.5</v>
      </c>
      <c r="F4812" s="483">
        <v>8.65</v>
      </c>
    </row>
    <row r="4813" spans="1:6" ht="45" customHeight="1">
      <c r="A4813" s="480">
        <v>86885</v>
      </c>
      <c r="B4813" s="481" t="s">
        <v>13785</v>
      </c>
      <c r="C4813" s="482" t="s">
        <v>709</v>
      </c>
      <c r="D4813" s="483">
        <v>6.86</v>
      </c>
      <c r="E4813" s="483">
        <v>3.49</v>
      </c>
      <c r="F4813" s="483">
        <v>10.35</v>
      </c>
    </row>
    <row r="4814" spans="1:6" ht="45" customHeight="1">
      <c r="A4814" s="480">
        <v>100875</v>
      </c>
      <c r="B4814" s="481" t="s">
        <v>6211</v>
      </c>
      <c r="C4814" s="482" t="s">
        <v>709</v>
      </c>
      <c r="D4814" s="483">
        <v>1182.8900000000001</v>
      </c>
      <c r="E4814" s="483">
        <v>28.93</v>
      </c>
      <c r="F4814" s="483">
        <v>1211.82</v>
      </c>
    </row>
    <row r="4815" spans="1:6" ht="45" customHeight="1">
      <c r="A4815" s="480"/>
      <c r="B4815" s="481" t="s">
        <v>2458</v>
      </c>
      <c r="C4815" s="482"/>
      <c r="D4815" s="483"/>
      <c r="E4815" s="483"/>
      <c r="F4815" s="483"/>
    </row>
    <row r="4816" spans="1:6" ht="45" customHeight="1">
      <c r="A4816" s="480">
        <v>86895</v>
      </c>
      <c r="B4816" s="481" t="s">
        <v>6202</v>
      </c>
      <c r="C4816" s="482" t="s">
        <v>709</v>
      </c>
      <c r="D4816" s="483">
        <v>317.74</v>
      </c>
      <c r="E4816" s="483">
        <v>53.77</v>
      </c>
      <c r="F4816" s="483">
        <v>371.51</v>
      </c>
    </row>
    <row r="4817" spans="1:6" ht="45" customHeight="1">
      <c r="A4817" s="480">
        <v>86889</v>
      </c>
      <c r="B4817" s="481" t="s">
        <v>6203</v>
      </c>
      <c r="C4817" s="482" t="s">
        <v>709</v>
      </c>
      <c r="D4817" s="483">
        <v>701.35</v>
      </c>
      <c r="E4817" s="483">
        <v>44.73</v>
      </c>
      <c r="F4817" s="483">
        <v>746.08</v>
      </c>
    </row>
    <row r="4818" spans="1:6" ht="45" customHeight="1">
      <c r="A4818" s="480">
        <v>86899</v>
      </c>
      <c r="B4818" s="481" t="s">
        <v>6204</v>
      </c>
      <c r="C4818" s="482" t="s">
        <v>709</v>
      </c>
      <c r="D4818" s="483">
        <v>234.12</v>
      </c>
      <c r="E4818" s="483">
        <v>53.77</v>
      </c>
      <c r="F4818" s="483">
        <v>287.89</v>
      </c>
    </row>
    <row r="4819" spans="1:6" ht="45" customHeight="1">
      <c r="A4819" s="480">
        <v>86947</v>
      </c>
      <c r="B4819" s="481" t="s">
        <v>6205</v>
      </c>
      <c r="C4819" s="482" t="s">
        <v>709</v>
      </c>
      <c r="D4819" s="483">
        <v>1278.8699999999999</v>
      </c>
      <c r="E4819" s="483">
        <v>103</v>
      </c>
      <c r="F4819" s="483">
        <v>1381.87</v>
      </c>
    </row>
    <row r="4820" spans="1:6" ht="45" customHeight="1">
      <c r="A4820" s="475">
        <v>86893</v>
      </c>
      <c r="B4820" s="479" t="s">
        <v>6206</v>
      </c>
      <c r="C4820" s="477" t="s">
        <v>709</v>
      </c>
      <c r="D4820" s="478">
        <v>478.43</v>
      </c>
      <c r="E4820" s="478">
        <v>44.73</v>
      </c>
      <c r="F4820" s="478">
        <v>523.16</v>
      </c>
    </row>
    <row r="4821" spans="1:6" ht="45" customHeight="1">
      <c r="A4821" s="480">
        <v>86894</v>
      </c>
      <c r="B4821" s="481" t="s">
        <v>6207</v>
      </c>
      <c r="C4821" s="482" t="s">
        <v>709</v>
      </c>
      <c r="D4821" s="483">
        <v>250.38</v>
      </c>
      <c r="E4821" s="483">
        <v>23.86</v>
      </c>
      <c r="F4821" s="483">
        <v>274.24</v>
      </c>
    </row>
    <row r="4822" spans="1:6" ht="45" customHeight="1">
      <c r="A4822" s="480">
        <v>86934</v>
      </c>
      <c r="B4822" s="481" t="s">
        <v>6208</v>
      </c>
      <c r="C4822" s="482" t="s">
        <v>709</v>
      </c>
      <c r="D4822" s="483">
        <v>333.65</v>
      </c>
      <c r="E4822" s="483">
        <v>31.23</v>
      </c>
      <c r="F4822" s="483">
        <v>364.88</v>
      </c>
    </row>
    <row r="4823" spans="1:6" ht="45" customHeight="1">
      <c r="A4823" s="480">
        <v>86933</v>
      </c>
      <c r="B4823" s="481" t="s">
        <v>6209</v>
      </c>
      <c r="C4823" s="482" t="s">
        <v>709</v>
      </c>
      <c r="D4823" s="483">
        <v>340.89</v>
      </c>
      <c r="E4823" s="483">
        <v>32.4</v>
      </c>
      <c r="F4823" s="483">
        <v>373.29</v>
      </c>
    </row>
    <row r="4824" spans="1:6" ht="45" customHeight="1">
      <c r="A4824" s="475">
        <v>93396</v>
      </c>
      <c r="B4824" s="479" t="s">
        <v>6210</v>
      </c>
      <c r="C4824" s="477" t="s">
        <v>709</v>
      </c>
      <c r="D4824" s="478">
        <v>626.85</v>
      </c>
      <c r="E4824" s="478">
        <v>86.8</v>
      </c>
      <c r="F4824" s="478">
        <v>713.65</v>
      </c>
    </row>
    <row r="4825" spans="1:6" ht="45" customHeight="1">
      <c r="A4825" s="480">
        <v>93441</v>
      </c>
      <c r="B4825" s="481" t="s">
        <v>13786</v>
      </c>
      <c r="C4825" s="482" t="s">
        <v>709</v>
      </c>
      <c r="D4825" s="483">
        <v>1104.3599999999999</v>
      </c>
      <c r="E4825" s="483">
        <v>68.849999999999994</v>
      </c>
      <c r="F4825" s="483">
        <v>1173.21</v>
      </c>
    </row>
    <row r="4826" spans="1:6" ht="45" customHeight="1">
      <c r="A4826" s="480">
        <v>93442</v>
      </c>
      <c r="B4826" s="481" t="s">
        <v>13787</v>
      </c>
      <c r="C4826" s="482" t="s">
        <v>709</v>
      </c>
      <c r="D4826" s="483">
        <v>1253.55</v>
      </c>
      <c r="E4826" s="483">
        <v>74.34</v>
      </c>
      <c r="F4826" s="483">
        <v>1327.89</v>
      </c>
    </row>
    <row r="4827" spans="1:6" ht="30" customHeight="1">
      <c r="A4827" s="480"/>
      <c r="B4827" s="481" t="s">
        <v>2459</v>
      </c>
      <c r="C4827" s="482"/>
      <c r="D4827" s="483"/>
      <c r="E4827" s="483"/>
      <c r="F4827" s="483"/>
    </row>
    <row r="4828" spans="1:6" ht="30" customHeight="1">
      <c r="A4828" s="480"/>
      <c r="B4828" s="481" t="s">
        <v>2460</v>
      </c>
      <c r="C4828" s="482"/>
      <c r="D4828" s="483"/>
      <c r="E4828" s="483"/>
      <c r="F4828" s="483"/>
    </row>
    <row r="4829" spans="1:6" ht="45" customHeight="1">
      <c r="A4829" s="480"/>
      <c r="B4829" s="481" t="s">
        <v>12640</v>
      </c>
      <c r="C4829" s="482"/>
      <c r="D4829" s="483"/>
      <c r="E4829" s="483"/>
      <c r="F4829" s="483"/>
    </row>
    <row r="4830" spans="1:6" ht="30" customHeight="1">
      <c r="A4830" s="480"/>
      <c r="B4830" s="481" t="s">
        <v>12641</v>
      </c>
      <c r="C4830" s="482"/>
      <c r="D4830" s="483"/>
      <c r="E4830" s="483"/>
      <c r="F4830" s="483"/>
    </row>
    <row r="4831" spans="1:6" ht="45" customHeight="1">
      <c r="A4831" s="480"/>
      <c r="B4831" s="481" t="s">
        <v>2461</v>
      </c>
      <c r="C4831" s="482"/>
      <c r="D4831" s="483"/>
      <c r="E4831" s="483"/>
      <c r="F4831" s="483"/>
    </row>
    <row r="4832" spans="1:6" ht="30" customHeight="1">
      <c r="A4832" s="480">
        <v>86872</v>
      </c>
      <c r="B4832" s="481" t="s">
        <v>6212</v>
      </c>
      <c r="C4832" s="482" t="s">
        <v>709</v>
      </c>
      <c r="D4832" s="483">
        <v>731.56</v>
      </c>
      <c r="E4832" s="483">
        <v>42.52</v>
      </c>
      <c r="F4832" s="483">
        <v>774.08</v>
      </c>
    </row>
    <row r="4833" spans="1:6" ht="30" customHeight="1">
      <c r="A4833" s="480">
        <v>86920</v>
      </c>
      <c r="B4833" s="481" t="s">
        <v>6213</v>
      </c>
      <c r="C4833" s="482" t="s">
        <v>709</v>
      </c>
      <c r="D4833" s="483">
        <v>780.13</v>
      </c>
      <c r="E4833" s="483">
        <v>50.71</v>
      </c>
      <c r="F4833" s="483">
        <v>830.84</v>
      </c>
    </row>
    <row r="4834" spans="1:6" ht="45" customHeight="1">
      <c r="A4834" s="480">
        <v>86919</v>
      </c>
      <c r="B4834" s="481" t="s">
        <v>6214</v>
      </c>
      <c r="C4834" s="482" t="s">
        <v>709</v>
      </c>
      <c r="D4834" s="483">
        <v>917.37</v>
      </c>
      <c r="E4834" s="483">
        <v>51.88</v>
      </c>
      <c r="F4834" s="483">
        <v>969.25</v>
      </c>
    </row>
    <row r="4835" spans="1:6" ht="30" customHeight="1">
      <c r="A4835" s="480">
        <v>86921</v>
      </c>
      <c r="B4835" s="481" t="s">
        <v>6215</v>
      </c>
      <c r="C4835" s="482" t="s">
        <v>709</v>
      </c>
      <c r="D4835" s="483">
        <v>771.03</v>
      </c>
      <c r="E4835" s="483">
        <v>50.71</v>
      </c>
      <c r="F4835" s="483">
        <v>821.74</v>
      </c>
    </row>
    <row r="4836" spans="1:6" ht="45" customHeight="1">
      <c r="A4836" s="480">
        <v>86874</v>
      </c>
      <c r="B4836" s="481" t="s">
        <v>6216</v>
      </c>
      <c r="C4836" s="482" t="s">
        <v>709</v>
      </c>
      <c r="D4836" s="483">
        <v>524.57000000000005</v>
      </c>
      <c r="E4836" s="483">
        <v>19.95</v>
      </c>
      <c r="F4836" s="483">
        <v>544.52</v>
      </c>
    </row>
    <row r="4837" spans="1:6" ht="30" customHeight="1">
      <c r="A4837" s="480">
        <v>86923</v>
      </c>
      <c r="B4837" s="481" t="s">
        <v>6217</v>
      </c>
      <c r="C4837" s="482" t="s">
        <v>709</v>
      </c>
      <c r="D4837" s="483">
        <v>580.38</v>
      </c>
      <c r="E4837" s="483">
        <v>29.31</v>
      </c>
      <c r="F4837" s="483">
        <v>609.69000000000005</v>
      </c>
    </row>
    <row r="4838" spans="1:6" ht="45" customHeight="1">
      <c r="A4838" s="480">
        <v>86922</v>
      </c>
      <c r="B4838" s="481" t="s">
        <v>6218</v>
      </c>
      <c r="C4838" s="482" t="s">
        <v>709</v>
      </c>
      <c r="D4838" s="483">
        <v>1054.58</v>
      </c>
      <c r="E4838" s="483">
        <v>33.630000000000003</v>
      </c>
      <c r="F4838" s="483">
        <v>1088.21</v>
      </c>
    </row>
    <row r="4839" spans="1:6" ht="45" customHeight="1">
      <c r="A4839" s="480">
        <v>86924</v>
      </c>
      <c r="B4839" s="481" t="s">
        <v>6219</v>
      </c>
      <c r="C4839" s="482" t="s">
        <v>709</v>
      </c>
      <c r="D4839" s="483">
        <v>571.28</v>
      </c>
      <c r="E4839" s="483">
        <v>29.31</v>
      </c>
      <c r="F4839" s="483">
        <v>600.59</v>
      </c>
    </row>
    <row r="4840" spans="1:6" ht="30" customHeight="1">
      <c r="A4840" s="480">
        <v>86876</v>
      </c>
      <c r="B4840" s="481" t="s">
        <v>6220</v>
      </c>
      <c r="C4840" s="482" t="s">
        <v>709</v>
      </c>
      <c r="D4840" s="483">
        <v>239.91</v>
      </c>
      <c r="E4840" s="483">
        <v>17.48</v>
      </c>
      <c r="F4840" s="483">
        <v>257.39</v>
      </c>
    </row>
    <row r="4841" spans="1:6" ht="30" customHeight="1">
      <c r="A4841" s="480">
        <v>86929</v>
      </c>
      <c r="B4841" s="481" t="s">
        <v>6221</v>
      </c>
      <c r="C4841" s="482" t="s">
        <v>709</v>
      </c>
      <c r="D4841" s="483">
        <v>288.47000000000003</v>
      </c>
      <c r="E4841" s="483">
        <v>25.68</v>
      </c>
      <c r="F4841" s="483">
        <v>314.14999999999998</v>
      </c>
    </row>
    <row r="4842" spans="1:6" ht="45" customHeight="1">
      <c r="A4842" s="480">
        <v>86930</v>
      </c>
      <c r="B4842" s="481" t="s">
        <v>6222</v>
      </c>
      <c r="C4842" s="482" t="s">
        <v>709</v>
      </c>
      <c r="D4842" s="483">
        <v>279.37</v>
      </c>
      <c r="E4842" s="483">
        <v>25.68</v>
      </c>
      <c r="F4842" s="483">
        <v>305.05</v>
      </c>
    </row>
    <row r="4843" spans="1:6" ht="30" customHeight="1">
      <c r="A4843" s="475">
        <v>86927</v>
      </c>
      <c r="B4843" s="479" t="s">
        <v>6223</v>
      </c>
      <c r="C4843" s="477" t="s">
        <v>709</v>
      </c>
      <c r="D4843" s="478">
        <v>295.70999999999998</v>
      </c>
      <c r="E4843" s="478">
        <v>26.85</v>
      </c>
      <c r="F4843" s="478">
        <v>322.56</v>
      </c>
    </row>
    <row r="4844" spans="1:6" ht="45" customHeight="1">
      <c r="A4844" s="480">
        <v>86928</v>
      </c>
      <c r="B4844" s="481" t="s">
        <v>6224</v>
      </c>
      <c r="C4844" s="482" t="s">
        <v>709</v>
      </c>
      <c r="D4844" s="483">
        <v>286.61</v>
      </c>
      <c r="E4844" s="483">
        <v>26.85</v>
      </c>
      <c r="F4844" s="483">
        <v>313.45999999999998</v>
      </c>
    </row>
    <row r="4845" spans="1:6" ht="30" customHeight="1">
      <c r="A4845" s="480">
        <v>86925</v>
      </c>
      <c r="B4845" s="481" t="s">
        <v>6225</v>
      </c>
      <c r="C4845" s="482" t="s">
        <v>709</v>
      </c>
      <c r="D4845" s="483">
        <v>467.7</v>
      </c>
      <c r="E4845" s="483">
        <v>32.340000000000003</v>
      </c>
      <c r="F4845" s="483">
        <v>500.04</v>
      </c>
    </row>
    <row r="4846" spans="1:6" ht="45" customHeight="1">
      <c r="A4846" s="480">
        <v>86926</v>
      </c>
      <c r="B4846" s="481" t="s">
        <v>6226</v>
      </c>
      <c r="C4846" s="482" t="s">
        <v>709</v>
      </c>
      <c r="D4846" s="483">
        <v>458.6</v>
      </c>
      <c r="E4846" s="483">
        <v>32.340000000000003</v>
      </c>
      <c r="F4846" s="483">
        <v>490.94</v>
      </c>
    </row>
    <row r="4847" spans="1:6" ht="45" customHeight="1">
      <c r="A4847" s="480">
        <v>86875</v>
      </c>
      <c r="B4847" s="481" t="s">
        <v>6227</v>
      </c>
      <c r="C4847" s="482" t="s">
        <v>709</v>
      </c>
      <c r="D4847" s="483">
        <v>419.13</v>
      </c>
      <c r="E4847" s="483">
        <v>24.15</v>
      </c>
      <c r="F4847" s="483">
        <v>443.28</v>
      </c>
    </row>
    <row r="4848" spans="1:6" ht="45" customHeight="1">
      <c r="A4848" s="480"/>
      <c r="B4848" s="481" t="s">
        <v>2462</v>
      </c>
      <c r="C4848" s="482"/>
      <c r="D4848" s="483"/>
      <c r="E4848" s="483"/>
      <c r="F4848" s="483"/>
    </row>
    <row r="4849" spans="1:6" ht="45" customHeight="1">
      <c r="A4849" s="480">
        <v>86900</v>
      </c>
      <c r="B4849" s="481" t="s">
        <v>6229</v>
      </c>
      <c r="C4849" s="482" t="s">
        <v>709</v>
      </c>
      <c r="D4849" s="483">
        <v>209.35</v>
      </c>
      <c r="E4849" s="483">
        <v>12.11</v>
      </c>
      <c r="F4849" s="483">
        <v>221.46</v>
      </c>
    </row>
    <row r="4850" spans="1:6" ht="30" customHeight="1">
      <c r="A4850" s="480">
        <v>100852</v>
      </c>
      <c r="B4850" s="481" t="s">
        <v>6228</v>
      </c>
      <c r="C4850" s="482" t="s">
        <v>709</v>
      </c>
      <c r="D4850" s="483">
        <v>230.39</v>
      </c>
      <c r="E4850" s="483">
        <v>12.11</v>
      </c>
      <c r="F4850" s="483">
        <v>242.5</v>
      </c>
    </row>
    <row r="4851" spans="1:6" ht="30" customHeight="1">
      <c r="A4851" s="480">
        <v>86936</v>
      </c>
      <c r="B4851" s="481" t="s">
        <v>6230</v>
      </c>
      <c r="C4851" s="482" t="s">
        <v>709</v>
      </c>
      <c r="D4851" s="483">
        <v>684.45</v>
      </c>
      <c r="E4851" s="483">
        <v>22.32</v>
      </c>
      <c r="F4851" s="483">
        <v>706.77</v>
      </c>
    </row>
    <row r="4852" spans="1:6" ht="30" customHeight="1">
      <c r="A4852" s="480">
        <v>86935</v>
      </c>
      <c r="B4852" s="481" t="s">
        <v>6231</v>
      </c>
      <c r="C4852" s="482" t="s">
        <v>709</v>
      </c>
      <c r="D4852" s="483">
        <v>340.25</v>
      </c>
      <c r="E4852" s="483">
        <v>18</v>
      </c>
      <c r="F4852" s="483">
        <v>358.25</v>
      </c>
    </row>
    <row r="4853" spans="1:6" ht="45" customHeight="1">
      <c r="A4853" s="480">
        <v>86901</v>
      </c>
      <c r="B4853" s="481" t="s">
        <v>6232</v>
      </c>
      <c r="C4853" s="482" t="s">
        <v>709</v>
      </c>
      <c r="D4853" s="483">
        <v>133.25</v>
      </c>
      <c r="E4853" s="483">
        <v>21.47</v>
      </c>
      <c r="F4853" s="483">
        <v>154.72</v>
      </c>
    </row>
    <row r="4854" spans="1:6" ht="45" customHeight="1">
      <c r="A4854" s="480">
        <v>86938</v>
      </c>
      <c r="B4854" s="481" t="s">
        <v>6233</v>
      </c>
      <c r="C4854" s="482" t="s">
        <v>709</v>
      </c>
      <c r="D4854" s="483">
        <v>598.89</v>
      </c>
      <c r="E4854" s="483">
        <v>31.68</v>
      </c>
      <c r="F4854" s="483">
        <v>630.57000000000005</v>
      </c>
    </row>
    <row r="4855" spans="1:6" ht="30" customHeight="1">
      <c r="A4855" s="480">
        <v>86937</v>
      </c>
      <c r="B4855" s="481" t="s">
        <v>6234</v>
      </c>
      <c r="C4855" s="482" t="s">
        <v>709</v>
      </c>
      <c r="D4855" s="483">
        <v>254.69</v>
      </c>
      <c r="E4855" s="483">
        <v>27.36</v>
      </c>
      <c r="F4855" s="483">
        <v>282.05</v>
      </c>
    </row>
    <row r="4856" spans="1:6" ht="30" customHeight="1">
      <c r="A4856" s="480"/>
      <c r="B4856" s="481" t="s">
        <v>2463</v>
      </c>
      <c r="C4856" s="482"/>
      <c r="D4856" s="483"/>
      <c r="E4856" s="483"/>
      <c r="F4856" s="483"/>
    </row>
    <row r="4857" spans="1:6" ht="30" customHeight="1">
      <c r="A4857" s="480">
        <v>86902</v>
      </c>
      <c r="B4857" s="481" t="s">
        <v>6235</v>
      </c>
      <c r="C4857" s="482" t="s">
        <v>709</v>
      </c>
      <c r="D4857" s="483">
        <v>308.5</v>
      </c>
      <c r="E4857" s="483">
        <v>22.32</v>
      </c>
      <c r="F4857" s="483">
        <v>330.82</v>
      </c>
    </row>
    <row r="4858" spans="1:6" ht="45" customHeight="1">
      <c r="A4858" s="480">
        <v>86941</v>
      </c>
      <c r="B4858" s="481" t="s">
        <v>6238</v>
      </c>
      <c r="C4858" s="482" t="s">
        <v>709</v>
      </c>
      <c r="D4858" s="483">
        <v>986.76</v>
      </c>
      <c r="E4858" s="483">
        <v>51.95</v>
      </c>
      <c r="F4858" s="483">
        <v>1038.71</v>
      </c>
    </row>
    <row r="4859" spans="1:6" ht="45" customHeight="1">
      <c r="A4859" s="480">
        <v>86940</v>
      </c>
      <c r="B4859" s="481" t="s">
        <v>6239</v>
      </c>
      <c r="C4859" s="482" t="s">
        <v>709</v>
      </c>
      <c r="D4859" s="483">
        <v>1247.67</v>
      </c>
      <c r="E4859" s="483">
        <v>63.85</v>
      </c>
      <c r="F4859" s="483">
        <v>1311.52</v>
      </c>
    </row>
    <row r="4860" spans="1:6" ht="45" customHeight="1">
      <c r="A4860" s="475">
        <v>86903</v>
      </c>
      <c r="B4860" s="479" t="s">
        <v>6237</v>
      </c>
      <c r="C4860" s="477" t="s">
        <v>709</v>
      </c>
      <c r="D4860" s="478">
        <v>336.18</v>
      </c>
      <c r="E4860" s="478">
        <v>36.08</v>
      </c>
      <c r="F4860" s="478">
        <v>372.26</v>
      </c>
    </row>
    <row r="4861" spans="1:6" ht="30" customHeight="1">
      <c r="A4861" s="480">
        <v>86939</v>
      </c>
      <c r="B4861" s="481" t="s">
        <v>6236</v>
      </c>
      <c r="C4861" s="482" t="s">
        <v>709</v>
      </c>
      <c r="D4861" s="483">
        <v>376.5</v>
      </c>
      <c r="E4861" s="483">
        <v>32.700000000000003</v>
      </c>
      <c r="F4861" s="483">
        <v>409.2</v>
      </c>
    </row>
    <row r="4862" spans="1:6" ht="30" customHeight="1">
      <c r="A4862" s="480">
        <v>86904</v>
      </c>
      <c r="B4862" s="481" t="s">
        <v>6240</v>
      </c>
      <c r="C4862" s="482" t="s">
        <v>709</v>
      </c>
      <c r="D4862" s="483">
        <v>147.07</v>
      </c>
      <c r="E4862" s="483">
        <v>9.73</v>
      </c>
      <c r="F4862" s="483">
        <v>156.80000000000001</v>
      </c>
    </row>
    <row r="4863" spans="1:6" ht="45" customHeight="1">
      <c r="A4863" s="480">
        <v>86943</v>
      </c>
      <c r="B4863" s="481" t="s">
        <v>6241</v>
      </c>
      <c r="C4863" s="482" t="s">
        <v>709</v>
      </c>
      <c r="D4863" s="483">
        <v>215.06</v>
      </c>
      <c r="E4863" s="483">
        <v>20.12</v>
      </c>
      <c r="F4863" s="483">
        <v>235.18</v>
      </c>
    </row>
    <row r="4864" spans="1:6" ht="30" customHeight="1">
      <c r="A4864" s="480">
        <v>86942</v>
      </c>
      <c r="B4864" s="481" t="s">
        <v>6242</v>
      </c>
      <c r="C4864" s="482" t="s">
        <v>709</v>
      </c>
      <c r="D4864" s="483">
        <v>222.3</v>
      </c>
      <c r="E4864" s="483">
        <v>21.29</v>
      </c>
      <c r="F4864" s="483">
        <v>243.59</v>
      </c>
    </row>
    <row r="4865" spans="1:6" ht="45" customHeight="1">
      <c r="A4865" s="480"/>
      <c r="B4865" s="481" t="s">
        <v>12642</v>
      </c>
      <c r="C4865" s="482"/>
      <c r="D4865" s="483"/>
      <c r="E4865" s="483"/>
      <c r="F4865" s="483"/>
    </row>
    <row r="4866" spans="1:6" ht="30" customHeight="1">
      <c r="A4866" s="480"/>
      <c r="B4866" s="481" t="s">
        <v>2464</v>
      </c>
      <c r="C4866" s="482"/>
      <c r="D4866" s="483"/>
      <c r="E4866" s="483"/>
      <c r="F4866" s="483"/>
    </row>
    <row r="4867" spans="1:6" ht="45" customHeight="1">
      <c r="A4867" s="480">
        <v>86906</v>
      </c>
      <c r="B4867" s="481" t="s">
        <v>13788</v>
      </c>
      <c r="C4867" s="482" t="s">
        <v>709</v>
      </c>
      <c r="D4867" s="483">
        <v>49.26</v>
      </c>
      <c r="E4867" s="483">
        <v>2.1800000000000002</v>
      </c>
      <c r="F4867" s="483">
        <v>51.44</v>
      </c>
    </row>
    <row r="4868" spans="1:6" ht="30" customHeight="1">
      <c r="A4868" s="480">
        <v>86915</v>
      </c>
      <c r="B4868" s="481" t="s">
        <v>11730</v>
      </c>
      <c r="C4868" s="482" t="s">
        <v>709</v>
      </c>
      <c r="D4868" s="483">
        <v>95.46</v>
      </c>
      <c r="E4868" s="483">
        <v>2.1800000000000002</v>
      </c>
      <c r="F4868" s="483">
        <v>97.64</v>
      </c>
    </row>
    <row r="4869" spans="1:6" ht="30" customHeight="1">
      <c r="A4869" s="480">
        <v>86911</v>
      </c>
      <c r="B4869" s="481" t="s">
        <v>13789</v>
      </c>
      <c r="C4869" s="482" t="s">
        <v>709</v>
      </c>
      <c r="D4869" s="483">
        <v>57.59</v>
      </c>
      <c r="E4869" s="483">
        <v>2.64</v>
      </c>
      <c r="F4869" s="483">
        <v>60.23</v>
      </c>
    </row>
    <row r="4870" spans="1:6" ht="45" customHeight="1">
      <c r="A4870" s="480">
        <v>86909</v>
      </c>
      <c r="B4870" s="481" t="s">
        <v>11732</v>
      </c>
      <c r="C4870" s="482" t="s">
        <v>709</v>
      </c>
      <c r="D4870" s="483">
        <v>85.51</v>
      </c>
      <c r="E4870" s="483">
        <v>3.8</v>
      </c>
      <c r="F4870" s="483">
        <v>89.31</v>
      </c>
    </row>
    <row r="4871" spans="1:6" ht="30" customHeight="1">
      <c r="A4871" s="480">
        <v>86910</v>
      </c>
      <c r="B4871" s="481" t="s">
        <v>13790</v>
      </c>
      <c r="C4871" s="482" t="s">
        <v>709</v>
      </c>
      <c r="D4871" s="483">
        <v>84.85</v>
      </c>
      <c r="E4871" s="483">
        <v>2.64</v>
      </c>
      <c r="F4871" s="483">
        <v>87.49</v>
      </c>
    </row>
    <row r="4872" spans="1:6" ht="45" customHeight="1">
      <c r="A4872" s="480">
        <v>86914</v>
      </c>
      <c r="B4872" s="481" t="s">
        <v>13791</v>
      </c>
      <c r="C4872" s="482" t="s">
        <v>709</v>
      </c>
      <c r="D4872" s="483">
        <v>64.37</v>
      </c>
      <c r="E4872" s="483">
        <v>3.47</v>
      </c>
      <c r="F4872" s="483">
        <v>67.84</v>
      </c>
    </row>
    <row r="4873" spans="1:6" ht="45" customHeight="1">
      <c r="A4873" s="475">
        <v>86913</v>
      </c>
      <c r="B4873" s="479" t="s">
        <v>13792</v>
      </c>
      <c r="C4873" s="477" t="s">
        <v>709</v>
      </c>
      <c r="D4873" s="478">
        <v>35</v>
      </c>
      <c r="E4873" s="478">
        <v>3.47</v>
      </c>
      <c r="F4873" s="478">
        <v>38.47</v>
      </c>
    </row>
    <row r="4874" spans="1:6" ht="30" customHeight="1">
      <c r="A4874" s="475">
        <v>100854</v>
      </c>
      <c r="B4874" s="479" t="s">
        <v>6245</v>
      </c>
      <c r="C4874" s="477" t="s">
        <v>709</v>
      </c>
      <c r="D4874" s="478">
        <v>1201.29</v>
      </c>
      <c r="E4874" s="478">
        <v>14.76</v>
      </c>
      <c r="F4874" s="478">
        <v>1216.05</v>
      </c>
    </row>
    <row r="4875" spans="1:6" ht="45" customHeight="1">
      <c r="A4875" s="475">
        <v>100853</v>
      </c>
      <c r="B4875" s="479" t="s">
        <v>12643</v>
      </c>
      <c r="C4875" s="477" t="s">
        <v>709</v>
      </c>
      <c r="D4875" s="478">
        <v>225.88</v>
      </c>
      <c r="E4875" s="478">
        <v>10.59</v>
      </c>
      <c r="F4875" s="478">
        <v>236.47</v>
      </c>
    </row>
    <row r="4876" spans="1:6" ht="30" customHeight="1">
      <c r="A4876" s="480">
        <v>86916</v>
      </c>
      <c r="B4876" s="481" t="s">
        <v>13793</v>
      </c>
      <c r="C4876" s="482" t="s">
        <v>709</v>
      </c>
      <c r="D4876" s="483">
        <v>25.9</v>
      </c>
      <c r="E4876" s="483">
        <v>3.47</v>
      </c>
      <c r="F4876" s="483">
        <v>29.37</v>
      </c>
    </row>
    <row r="4877" spans="1:6" ht="45" customHeight="1">
      <c r="A4877" s="475">
        <v>89973</v>
      </c>
      <c r="B4877" s="479" t="s">
        <v>2465</v>
      </c>
      <c r="C4877" s="477" t="s">
        <v>709</v>
      </c>
      <c r="D4877" s="478">
        <v>552.15</v>
      </c>
      <c r="E4877" s="478">
        <v>61.01</v>
      </c>
      <c r="F4877" s="478">
        <v>613.16</v>
      </c>
    </row>
    <row r="4878" spans="1:6" ht="30" customHeight="1">
      <c r="A4878" s="480">
        <v>86905</v>
      </c>
      <c r="B4878" s="481" t="s">
        <v>6246</v>
      </c>
      <c r="C4878" s="482" t="s">
        <v>709</v>
      </c>
      <c r="D4878" s="483">
        <v>266.89</v>
      </c>
      <c r="E4878" s="483">
        <v>10.6</v>
      </c>
      <c r="F4878" s="483">
        <v>277.49</v>
      </c>
    </row>
    <row r="4879" spans="1:6" ht="30" customHeight="1">
      <c r="A4879" s="480">
        <v>86908</v>
      </c>
      <c r="B4879" s="481" t="s">
        <v>6247</v>
      </c>
      <c r="C4879" s="482" t="s">
        <v>709</v>
      </c>
      <c r="D4879" s="483">
        <v>324.10000000000002</v>
      </c>
      <c r="E4879" s="483">
        <v>5.17</v>
      </c>
      <c r="F4879" s="483">
        <v>329.27</v>
      </c>
    </row>
    <row r="4880" spans="1:6" ht="45" customHeight="1">
      <c r="A4880" s="480">
        <v>100857</v>
      </c>
      <c r="B4880" s="481" t="s">
        <v>13794</v>
      </c>
      <c r="C4880" s="482" t="s">
        <v>709</v>
      </c>
      <c r="D4880" s="483">
        <v>349.92</v>
      </c>
      <c r="E4880" s="483">
        <v>7.87</v>
      </c>
      <c r="F4880" s="483">
        <v>357.79</v>
      </c>
    </row>
    <row r="4881" spans="1:6" ht="30" customHeight="1">
      <c r="A4881" s="480">
        <v>89354</v>
      </c>
      <c r="B4881" s="481" t="s">
        <v>12644</v>
      </c>
      <c r="C4881" s="482" t="s">
        <v>709</v>
      </c>
      <c r="D4881" s="483">
        <v>354.97</v>
      </c>
      <c r="E4881" s="483">
        <v>19.77</v>
      </c>
      <c r="F4881" s="483">
        <v>374.74</v>
      </c>
    </row>
    <row r="4882" spans="1:6" ht="45" customHeight="1">
      <c r="A4882" s="480"/>
      <c r="B4882" s="481" t="s">
        <v>12645</v>
      </c>
      <c r="C4882" s="482"/>
      <c r="D4882" s="483"/>
      <c r="E4882" s="483"/>
      <c r="F4882" s="483"/>
    </row>
    <row r="4883" spans="1:6" ht="30" customHeight="1">
      <c r="A4883" s="480">
        <v>100860</v>
      </c>
      <c r="B4883" s="481" t="s">
        <v>13795</v>
      </c>
      <c r="C4883" s="482" t="s">
        <v>709</v>
      </c>
      <c r="D4883" s="483">
        <v>73.180000000000007</v>
      </c>
      <c r="E4883" s="483">
        <v>10.210000000000001</v>
      </c>
      <c r="F4883" s="483">
        <v>83.39</v>
      </c>
    </row>
    <row r="4884" spans="1:6" ht="45" customHeight="1">
      <c r="A4884" s="480"/>
      <c r="B4884" s="481" t="s">
        <v>2466</v>
      </c>
      <c r="C4884" s="482"/>
      <c r="D4884" s="483"/>
      <c r="E4884" s="483"/>
      <c r="F4884" s="483"/>
    </row>
    <row r="4885" spans="1:6" ht="45" customHeight="1">
      <c r="A4885" s="480">
        <v>86883</v>
      </c>
      <c r="B4885" s="481" t="s">
        <v>6248</v>
      </c>
      <c r="C4885" s="482" t="s">
        <v>709</v>
      </c>
      <c r="D4885" s="483">
        <v>9.34</v>
      </c>
      <c r="E4885" s="483">
        <v>1.92</v>
      </c>
      <c r="F4885" s="483">
        <v>11.26</v>
      </c>
    </row>
    <row r="4886" spans="1:6" ht="30" customHeight="1">
      <c r="A4886" s="480">
        <v>86881</v>
      </c>
      <c r="B4886" s="481" t="s">
        <v>13796</v>
      </c>
      <c r="C4886" s="482" t="s">
        <v>709</v>
      </c>
      <c r="D4886" s="483">
        <v>353.54</v>
      </c>
      <c r="E4886" s="483">
        <v>6.24</v>
      </c>
      <c r="F4886" s="483">
        <v>359.78</v>
      </c>
    </row>
    <row r="4887" spans="1:6" ht="45" customHeight="1">
      <c r="A4887" s="480">
        <v>86882</v>
      </c>
      <c r="B4887" s="481" t="s">
        <v>13797</v>
      </c>
      <c r="C4887" s="482" t="s">
        <v>709</v>
      </c>
      <c r="D4887" s="483">
        <v>16.579999999999998</v>
      </c>
      <c r="E4887" s="483">
        <v>3.09</v>
      </c>
      <c r="F4887" s="483">
        <v>19.670000000000002</v>
      </c>
    </row>
    <row r="4888" spans="1:6" ht="30" customHeight="1">
      <c r="A4888" s="480">
        <v>86878</v>
      </c>
      <c r="B4888" s="481" t="s">
        <v>13798</v>
      </c>
      <c r="C4888" s="482" t="s">
        <v>709</v>
      </c>
      <c r="D4888" s="483">
        <v>121.56</v>
      </c>
      <c r="E4888" s="483">
        <v>3.97</v>
      </c>
      <c r="F4888" s="483">
        <v>125.53</v>
      </c>
    </row>
    <row r="4889" spans="1:6" ht="30" customHeight="1">
      <c r="A4889" s="480">
        <v>86880</v>
      </c>
      <c r="B4889" s="481" t="s">
        <v>13799</v>
      </c>
      <c r="C4889" s="482" t="s">
        <v>709</v>
      </c>
      <c r="D4889" s="483">
        <v>16.34</v>
      </c>
      <c r="E4889" s="483">
        <v>2.81</v>
      </c>
      <c r="F4889" s="483">
        <v>19.149999999999999</v>
      </c>
    </row>
    <row r="4890" spans="1:6" ht="30" customHeight="1">
      <c r="A4890" s="480">
        <v>86879</v>
      </c>
      <c r="B4890" s="481" t="s">
        <v>13800</v>
      </c>
      <c r="C4890" s="482" t="s">
        <v>709</v>
      </c>
      <c r="D4890" s="483">
        <v>4.21</v>
      </c>
      <c r="E4890" s="483">
        <v>2.82</v>
      </c>
      <c r="F4890" s="483">
        <v>7.03</v>
      </c>
    </row>
    <row r="4891" spans="1:6" ht="45" customHeight="1">
      <c r="A4891" s="480"/>
      <c r="B4891" s="481" t="s">
        <v>2467</v>
      </c>
      <c r="C4891" s="482"/>
      <c r="D4891" s="483"/>
      <c r="E4891" s="483"/>
      <c r="F4891" s="483"/>
    </row>
    <row r="4892" spans="1:6" ht="30" customHeight="1">
      <c r="A4892" s="480">
        <v>86888</v>
      </c>
      <c r="B4892" s="481" t="s">
        <v>6250</v>
      </c>
      <c r="C4892" s="482" t="s">
        <v>709</v>
      </c>
      <c r="D4892" s="483">
        <v>503.6</v>
      </c>
      <c r="E4892" s="483">
        <v>20.38</v>
      </c>
      <c r="F4892" s="483">
        <v>523.98</v>
      </c>
    </row>
    <row r="4893" spans="1:6" ht="45" customHeight="1">
      <c r="A4893" s="480">
        <v>86932</v>
      </c>
      <c r="B4893" s="481" t="s">
        <v>6251</v>
      </c>
      <c r="C4893" s="482" t="s">
        <v>709</v>
      </c>
      <c r="D4893" s="483">
        <v>593.09</v>
      </c>
      <c r="E4893" s="483">
        <v>23.85</v>
      </c>
      <c r="F4893" s="483">
        <v>616.94000000000005</v>
      </c>
    </row>
    <row r="4894" spans="1:6" ht="30" customHeight="1">
      <c r="A4894" s="475">
        <v>86931</v>
      </c>
      <c r="B4894" s="479" t="s">
        <v>6252</v>
      </c>
      <c r="C4894" s="477" t="s">
        <v>709</v>
      </c>
      <c r="D4894" s="478">
        <v>510.48</v>
      </c>
      <c r="E4894" s="478">
        <v>23.85</v>
      </c>
      <c r="F4894" s="478">
        <v>534.33000000000004</v>
      </c>
    </row>
    <row r="4895" spans="1:6" ht="45" customHeight="1">
      <c r="A4895" s="480">
        <v>100878</v>
      </c>
      <c r="B4895" s="481" t="s">
        <v>12646</v>
      </c>
      <c r="C4895" s="482" t="s">
        <v>709</v>
      </c>
      <c r="D4895" s="483">
        <v>673</v>
      </c>
      <c r="E4895" s="483">
        <v>32.590000000000003</v>
      </c>
      <c r="F4895" s="483">
        <v>705.59</v>
      </c>
    </row>
    <row r="4896" spans="1:6" ht="30" customHeight="1">
      <c r="A4896" s="480">
        <v>95469</v>
      </c>
      <c r="B4896" s="481" t="s">
        <v>6253</v>
      </c>
      <c r="C4896" s="482" t="s">
        <v>709</v>
      </c>
      <c r="D4896" s="483">
        <v>301.52</v>
      </c>
      <c r="E4896" s="483">
        <v>13.91</v>
      </c>
      <c r="F4896" s="483">
        <v>315.43</v>
      </c>
    </row>
    <row r="4897" spans="1:6" ht="45" customHeight="1">
      <c r="A4897" s="480">
        <v>95470</v>
      </c>
      <c r="B4897" s="481" t="s">
        <v>2468</v>
      </c>
      <c r="C4897" s="482" t="s">
        <v>709</v>
      </c>
      <c r="D4897" s="483">
        <v>310.01</v>
      </c>
      <c r="E4897" s="483">
        <v>13.91</v>
      </c>
      <c r="F4897" s="483">
        <v>323.92</v>
      </c>
    </row>
    <row r="4898" spans="1:6" ht="30" customHeight="1">
      <c r="A4898" s="480">
        <v>95471</v>
      </c>
      <c r="B4898" s="481" t="s">
        <v>6254</v>
      </c>
      <c r="C4898" s="482" t="s">
        <v>709</v>
      </c>
      <c r="D4898" s="483">
        <v>800.1</v>
      </c>
      <c r="E4898" s="483">
        <v>28.97</v>
      </c>
      <c r="F4898" s="483">
        <v>829.07</v>
      </c>
    </row>
    <row r="4899" spans="1:6" ht="45">
      <c r="A4899" s="480">
        <v>95472</v>
      </c>
      <c r="B4899" s="481" t="s">
        <v>6255</v>
      </c>
      <c r="C4899" s="482" t="s">
        <v>709</v>
      </c>
      <c r="D4899" s="483">
        <v>808.59</v>
      </c>
      <c r="E4899" s="483">
        <v>28.97</v>
      </c>
      <c r="F4899" s="483">
        <v>837.56</v>
      </c>
    </row>
    <row r="4900" spans="1:6">
      <c r="A4900" s="475">
        <v>100848</v>
      </c>
      <c r="B4900" s="479" t="s">
        <v>6249</v>
      </c>
      <c r="C4900" s="477" t="s">
        <v>709</v>
      </c>
      <c r="D4900" s="478">
        <v>580.96</v>
      </c>
      <c r="E4900" s="478">
        <v>13.91</v>
      </c>
      <c r="F4900" s="478">
        <v>594.87</v>
      </c>
    </row>
    <row r="4901" spans="1:6" ht="15" customHeight="1">
      <c r="A4901" s="480">
        <v>100858</v>
      </c>
      <c r="B4901" s="481" t="s">
        <v>13801</v>
      </c>
      <c r="C4901" s="482" t="s">
        <v>709</v>
      </c>
      <c r="D4901" s="483">
        <v>686.34</v>
      </c>
      <c r="E4901" s="483">
        <v>23.08</v>
      </c>
      <c r="F4901" s="483">
        <v>709.42</v>
      </c>
    </row>
    <row r="4902" spans="1:6" ht="30">
      <c r="A4902" s="480">
        <v>100859</v>
      </c>
      <c r="B4902" s="481" t="s">
        <v>13802</v>
      </c>
      <c r="C4902" s="482" t="s">
        <v>709</v>
      </c>
      <c r="D4902" s="483">
        <v>1049.98</v>
      </c>
      <c r="E4902" s="483">
        <v>48.4</v>
      </c>
      <c r="F4902" s="483">
        <v>1098.3800000000001</v>
      </c>
    </row>
    <row r="4903" spans="1:6" ht="30" customHeight="1">
      <c r="A4903" s="480">
        <v>100849</v>
      </c>
      <c r="B4903" s="481" t="s">
        <v>6256</v>
      </c>
      <c r="C4903" s="482" t="s">
        <v>709</v>
      </c>
      <c r="D4903" s="483">
        <v>36.909999999999997</v>
      </c>
      <c r="E4903" s="483">
        <v>3.5</v>
      </c>
      <c r="F4903" s="483">
        <v>40.409999999999997</v>
      </c>
    </row>
    <row r="4904" spans="1:6" ht="30" customHeight="1">
      <c r="A4904" s="480">
        <v>100851</v>
      </c>
      <c r="B4904" s="481" t="s">
        <v>6257</v>
      </c>
      <c r="C4904" s="482" t="s">
        <v>709</v>
      </c>
      <c r="D4904" s="483">
        <v>77.13</v>
      </c>
      <c r="E4904" s="483">
        <v>3.5</v>
      </c>
      <c r="F4904" s="483">
        <v>80.63</v>
      </c>
    </row>
    <row r="4905" spans="1:6" ht="30" customHeight="1">
      <c r="A4905" s="480"/>
      <c r="B4905" s="481" t="s">
        <v>2469</v>
      </c>
      <c r="C4905" s="482"/>
      <c r="D4905" s="483"/>
      <c r="E4905" s="483"/>
      <c r="F4905" s="483"/>
    </row>
    <row r="4906" spans="1:6">
      <c r="A4906" s="480">
        <v>95545</v>
      </c>
      <c r="B4906" s="481" t="s">
        <v>6259</v>
      </c>
      <c r="C4906" s="482" t="s">
        <v>709</v>
      </c>
      <c r="D4906" s="483">
        <v>61.53</v>
      </c>
      <c r="E4906" s="483">
        <v>7.22</v>
      </c>
      <c r="F4906" s="483">
        <v>68.75</v>
      </c>
    </row>
    <row r="4907" spans="1:6" ht="30" customHeight="1">
      <c r="A4907" s="480">
        <v>95547</v>
      </c>
      <c r="B4907" s="481" t="s">
        <v>6260</v>
      </c>
      <c r="C4907" s="482" t="s">
        <v>709</v>
      </c>
      <c r="D4907" s="483">
        <v>48.07</v>
      </c>
      <c r="E4907" s="483">
        <v>7.23</v>
      </c>
      <c r="F4907" s="483">
        <v>55.3</v>
      </c>
    </row>
    <row r="4908" spans="1:6" ht="30">
      <c r="A4908" s="480">
        <v>100855</v>
      </c>
      <c r="B4908" s="481" t="s">
        <v>6258</v>
      </c>
      <c r="C4908" s="482" t="s">
        <v>709</v>
      </c>
      <c r="D4908" s="483">
        <v>61.53</v>
      </c>
      <c r="E4908" s="483">
        <v>7.22</v>
      </c>
      <c r="F4908" s="483">
        <v>68.75</v>
      </c>
    </row>
    <row r="4909" spans="1:6" ht="15" customHeight="1">
      <c r="A4909" s="480">
        <v>95542</v>
      </c>
      <c r="B4909" s="481" t="s">
        <v>6261</v>
      </c>
      <c r="C4909" s="482" t="s">
        <v>709</v>
      </c>
      <c r="D4909" s="483">
        <v>48.77</v>
      </c>
      <c r="E4909" s="483">
        <v>7.23</v>
      </c>
      <c r="F4909" s="483">
        <v>56</v>
      </c>
    </row>
    <row r="4910" spans="1:6" ht="30" customHeight="1">
      <c r="A4910" s="480">
        <v>95543</v>
      </c>
      <c r="B4910" s="481" t="s">
        <v>6262</v>
      </c>
      <c r="C4910" s="482" t="s">
        <v>709</v>
      </c>
      <c r="D4910" s="483">
        <v>77.09</v>
      </c>
      <c r="E4910" s="483">
        <v>14.46</v>
      </c>
      <c r="F4910" s="483">
        <v>91.55</v>
      </c>
    </row>
    <row r="4911" spans="1:6">
      <c r="A4911" s="480">
        <v>95544</v>
      </c>
      <c r="B4911" s="481" t="s">
        <v>6263</v>
      </c>
      <c r="C4911" s="482" t="s">
        <v>709</v>
      </c>
      <c r="D4911" s="483">
        <v>63.05</v>
      </c>
      <c r="E4911" s="483">
        <v>7.22</v>
      </c>
      <c r="F4911" s="483">
        <v>70.27</v>
      </c>
    </row>
    <row r="4912" spans="1:6" ht="30" customHeight="1">
      <c r="A4912" s="480">
        <v>95546</v>
      </c>
      <c r="B4912" s="481" t="s">
        <v>6264</v>
      </c>
      <c r="C4912" s="482" t="s">
        <v>709</v>
      </c>
      <c r="D4912" s="483">
        <v>170.82</v>
      </c>
      <c r="E4912" s="483">
        <v>43.43</v>
      </c>
      <c r="F4912" s="483">
        <v>214.25</v>
      </c>
    </row>
    <row r="4913" spans="1:6">
      <c r="A4913" s="480"/>
      <c r="B4913" s="481" t="s">
        <v>2470</v>
      </c>
      <c r="C4913" s="482"/>
      <c r="D4913" s="483"/>
      <c r="E4913" s="483"/>
      <c r="F4913" s="483"/>
    </row>
    <row r="4914" spans="1:6" ht="30" customHeight="1">
      <c r="A4914" s="480">
        <v>89969</v>
      </c>
      <c r="B4914" s="481" t="s">
        <v>2471</v>
      </c>
      <c r="C4914" s="482" t="s">
        <v>709</v>
      </c>
      <c r="D4914" s="483">
        <v>34.020000000000003</v>
      </c>
      <c r="E4914" s="483">
        <v>6.66</v>
      </c>
      <c r="F4914" s="483">
        <v>40.68</v>
      </c>
    </row>
    <row r="4915" spans="1:6" ht="30" customHeight="1">
      <c r="A4915" s="480">
        <v>89970</v>
      </c>
      <c r="B4915" s="481" t="s">
        <v>2472</v>
      </c>
      <c r="C4915" s="482" t="s">
        <v>709</v>
      </c>
      <c r="D4915" s="483">
        <v>35.46</v>
      </c>
      <c r="E4915" s="483">
        <v>9.89</v>
      </c>
      <c r="F4915" s="483">
        <v>45.35</v>
      </c>
    </row>
    <row r="4916" spans="1:6" ht="15" customHeight="1">
      <c r="A4916" s="480">
        <v>89971</v>
      </c>
      <c r="B4916" s="481" t="s">
        <v>2473</v>
      </c>
      <c r="C4916" s="482" t="s">
        <v>709</v>
      </c>
      <c r="D4916" s="483">
        <v>37.340000000000003</v>
      </c>
      <c r="E4916" s="483">
        <v>7.77</v>
      </c>
      <c r="F4916" s="483">
        <v>45.11</v>
      </c>
    </row>
    <row r="4917" spans="1:6" ht="30" customHeight="1">
      <c r="A4917" s="480">
        <v>89972</v>
      </c>
      <c r="B4917" s="481" t="s">
        <v>2474</v>
      </c>
      <c r="C4917" s="482" t="s">
        <v>709</v>
      </c>
      <c r="D4917" s="483">
        <v>40.770000000000003</v>
      </c>
      <c r="E4917" s="483">
        <v>9.89</v>
      </c>
      <c r="F4917" s="483">
        <v>50.66</v>
      </c>
    </row>
    <row r="4918" spans="1:6" ht="30" customHeight="1">
      <c r="A4918" s="480">
        <v>90371</v>
      </c>
      <c r="B4918" s="481" t="s">
        <v>12647</v>
      </c>
      <c r="C4918" s="482" t="s">
        <v>709</v>
      </c>
      <c r="D4918" s="483">
        <v>28.12</v>
      </c>
      <c r="E4918" s="483">
        <v>3.51</v>
      </c>
      <c r="F4918" s="483">
        <v>31.63</v>
      </c>
    </row>
    <row r="4919" spans="1:6" ht="30" customHeight="1">
      <c r="A4919" s="480">
        <v>94489</v>
      </c>
      <c r="B4919" s="481" t="s">
        <v>12648</v>
      </c>
      <c r="C4919" s="482" t="s">
        <v>709</v>
      </c>
      <c r="D4919" s="483">
        <v>29.71</v>
      </c>
      <c r="E4919" s="483">
        <v>2.52</v>
      </c>
      <c r="F4919" s="483">
        <v>32.229999999999997</v>
      </c>
    </row>
    <row r="4920" spans="1:6" ht="15" customHeight="1">
      <c r="A4920" s="480">
        <v>94490</v>
      </c>
      <c r="B4920" s="481" t="s">
        <v>12649</v>
      </c>
      <c r="C4920" s="482" t="s">
        <v>709</v>
      </c>
      <c r="D4920" s="483">
        <v>45.56</v>
      </c>
      <c r="E4920" s="483">
        <v>2.52</v>
      </c>
      <c r="F4920" s="483">
        <v>48.08</v>
      </c>
    </row>
    <row r="4921" spans="1:6" ht="15" customHeight="1">
      <c r="A4921" s="480">
        <v>94491</v>
      </c>
      <c r="B4921" s="481" t="s">
        <v>12650</v>
      </c>
      <c r="C4921" s="482" t="s">
        <v>709</v>
      </c>
      <c r="D4921" s="483">
        <v>61.9</v>
      </c>
      <c r="E4921" s="483">
        <v>3.61</v>
      </c>
      <c r="F4921" s="483">
        <v>65.510000000000005</v>
      </c>
    </row>
    <row r="4922" spans="1:6" ht="15" customHeight="1">
      <c r="A4922" s="480">
        <v>94492</v>
      </c>
      <c r="B4922" s="481" t="s">
        <v>12651</v>
      </c>
      <c r="C4922" s="482" t="s">
        <v>709</v>
      </c>
      <c r="D4922" s="483">
        <v>63.78</v>
      </c>
      <c r="E4922" s="483">
        <v>3.61</v>
      </c>
      <c r="F4922" s="483">
        <v>67.39</v>
      </c>
    </row>
    <row r="4923" spans="1:6" ht="15" customHeight="1">
      <c r="A4923" s="480">
        <v>94493</v>
      </c>
      <c r="B4923" s="481" t="s">
        <v>12652</v>
      </c>
      <c r="C4923" s="482" t="s">
        <v>709</v>
      </c>
      <c r="D4923" s="483">
        <v>117.76</v>
      </c>
      <c r="E4923" s="483">
        <v>5.86</v>
      </c>
      <c r="F4923" s="483">
        <v>123.62</v>
      </c>
    </row>
    <row r="4924" spans="1:6" ht="30" customHeight="1">
      <c r="A4924" s="480">
        <v>103041</v>
      </c>
      <c r="B4924" s="481" t="s">
        <v>12653</v>
      </c>
      <c r="C4924" s="482" t="s">
        <v>709</v>
      </c>
      <c r="D4924" s="483">
        <v>18.899999999999999</v>
      </c>
      <c r="E4924" s="483">
        <v>2.27</v>
      </c>
      <c r="F4924" s="483">
        <v>21.17</v>
      </c>
    </row>
    <row r="4925" spans="1:6" ht="15" customHeight="1">
      <c r="A4925" s="480">
        <v>103042</v>
      </c>
      <c r="B4925" s="481" t="s">
        <v>12654</v>
      </c>
      <c r="C4925" s="482" t="s">
        <v>709</v>
      </c>
      <c r="D4925" s="483">
        <v>22.52</v>
      </c>
      <c r="E4925" s="483">
        <v>3.51</v>
      </c>
      <c r="F4925" s="483">
        <v>26.03</v>
      </c>
    </row>
    <row r="4926" spans="1:6" ht="30">
      <c r="A4926" s="480">
        <v>103043</v>
      </c>
      <c r="B4926" s="481" t="s">
        <v>12655</v>
      </c>
      <c r="C4926" s="482" t="s">
        <v>709</v>
      </c>
      <c r="D4926" s="483">
        <v>22.25</v>
      </c>
      <c r="E4926" s="483">
        <v>2.27</v>
      </c>
      <c r="F4926" s="483">
        <v>24.52</v>
      </c>
    </row>
    <row r="4927" spans="1:6" ht="15" customHeight="1">
      <c r="A4927" s="480">
        <v>103044</v>
      </c>
      <c r="B4927" s="481" t="s">
        <v>12656</v>
      </c>
      <c r="C4927" s="482" t="s">
        <v>709</v>
      </c>
      <c r="D4927" s="483">
        <v>29.49</v>
      </c>
      <c r="E4927" s="483">
        <v>3.51</v>
      </c>
      <c r="F4927" s="483">
        <v>33</v>
      </c>
    </row>
    <row r="4928" spans="1:6" ht="15" customHeight="1">
      <c r="A4928" s="480">
        <v>103039</v>
      </c>
      <c r="B4928" s="481" t="s">
        <v>12657</v>
      </c>
      <c r="C4928" s="482" t="s">
        <v>709</v>
      </c>
      <c r="D4928" s="483">
        <v>64.349999999999994</v>
      </c>
      <c r="E4928" s="483">
        <v>8.41</v>
      </c>
      <c r="F4928" s="483">
        <v>72.760000000000005</v>
      </c>
    </row>
    <row r="4929" spans="1:6" ht="30" customHeight="1">
      <c r="A4929" s="480">
        <v>103038</v>
      </c>
      <c r="B4929" s="481" t="s">
        <v>12658</v>
      </c>
      <c r="C4929" s="482" t="s">
        <v>709</v>
      </c>
      <c r="D4929" s="483">
        <v>60.68</v>
      </c>
      <c r="E4929" s="483">
        <v>6.45</v>
      </c>
      <c r="F4929" s="483">
        <v>67.13</v>
      </c>
    </row>
    <row r="4930" spans="1:6" ht="30">
      <c r="A4930" s="480">
        <v>103037</v>
      </c>
      <c r="B4930" s="481" t="s">
        <v>12659</v>
      </c>
      <c r="C4930" s="482" t="s">
        <v>709</v>
      </c>
      <c r="D4930" s="483">
        <v>45.44</v>
      </c>
      <c r="E4930" s="483">
        <v>4.7300000000000004</v>
      </c>
      <c r="F4930" s="483">
        <v>50.17</v>
      </c>
    </row>
    <row r="4931" spans="1:6" ht="15" customHeight="1">
      <c r="A4931" s="480">
        <v>103036</v>
      </c>
      <c r="B4931" s="481" t="s">
        <v>12660</v>
      </c>
      <c r="C4931" s="482" t="s">
        <v>709</v>
      </c>
      <c r="D4931" s="483">
        <v>23.23</v>
      </c>
      <c r="E4931" s="483">
        <v>2.27</v>
      </c>
      <c r="F4931" s="483">
        <v>25.5</v>
      </c>
    </row>
    <row r="4932" spans="1:6" ht="30" customHeight="1">
      <c r="A4932" s="480">
        <v>103040</v>
      </c>
      <c r="B4932" s="481" t="s">
        <v>12661</v>
      </c>
      <c r="C4932" s="482" t="s">
        <v>709</v>
      </c>
      <c r="D4932" s="483">
        <v>97.65</v>
      </c>
      <c r="E4932" s="483">
        <v>10.85</v>
      </c>
      <c r="F4932" s="483">
        <v>108.5</v>
      </c>
    </row>
    <row r="4933" spans="1:6" ht="30">
      <c r="A4933" s="480">
        <v>103047</v>
      </c>
      <c r="B4933" s="481" t="s">
        <v>12662</v>
      </c>
      <c r="C4933" s="482" t="s">
        <v>709</v>
      </c>
      <c r="D4933" s="483">
        <v>23.27</v>
      </c>
      <c r="E4933" s="483">
        <v>2.73</v>
      </c>
      <c r="F4933" s="483">
        <v>26</v>
      </c>
    </row>
    <row r="4934" spans="1:6" ht="30" customHeight="1">
      <c r="A4934" s="480">
        <v>103045</v>
      </c>
      <c r="B4934" s="481" t="s">
        <v>12663</v>
      </c>
      <c r="C4934" s="482" t="s">
        <v>709</v>
      </c>
      <c r="D4934" s="483">
        <v>7.88</v>
      </c>
      <c r="E4934" s="483">
        <v>2.29</v>
      </c>
      <c r="F4934" s="483">
        <v>10.17</v>
      </c>
    </row>
    <row r="4935" spans="1:6" ht="30" customHeight="1">
      <c r="A4935" s="480">
        <v>103046</v>
      </c>
      <c r="B4935" s="481" t="s">
        <v>12664</v>
      </c>
      <c r="C4935" s="482" t="s">
        <v>709</v>
      </c>
      <c r="D4935" s="483">
        <v>21.1</v>
      </c>
      <c r="E4935" s="483">
        <v>3.52</v>
      </c>
      <c r="F4935" s="483">
        <v>24.62</v>
      </c>
    </row>
    <row r="4936" spans="1:6" ht="30" customHeight="1">
      <c r="A4936" s="475">
        <v>103048</v>
      </c>
      <c r="B4936" s="479" t="s">
        <v>12665</v>
      </c>
      <c r="C4936" s="477" t="s">
        <v>709</v>
      </c>
      <c r="D4936" s="478">
        <v>16.62</v>
      </c>
      <c r="E4936" s="478">
        <v>2.74</v>
      </c>
      <c r="F4936" s="478">
        <v>19.36</v>
      </c>
    </row>
    <row r="4937" spans="1:6" ht="30" customHeight="1">
      <c r="A4937" s="480">
        <v>103049</v>
      </c>
      <c r="B4937" s="481" t="s">
        <v>12666</v>
      </c>
      <c r="C4937" s="482" t="s">
        <v>709</v>
      </c>
      <c r="D4937" s="483">
        <v>18.64</v>
      </c>
      <c r="E4937" s="483">
        <v>2.52</v>
      </c>
      <c r="F4937" s="483">
        <v>21.16</v>
      </c>
    </row>
    <row r="4938" spans="1:6" ht="30" customHeight="1">
      <c r="A4938" s="480">
        <v>89352</v>
      </c>
      <c r="B4938" s="481" t="s">
        <v>12667</v>
      </c>
      <c r="C4938" s="482" t="s">
        <v>709</v>
      </c>
      <c r="D4938" s="483">
        <v>31.3</v>
      </c>
      <c r="E4938" s="483">
        <v>2.27</v>
      </c>
      <c r="F4938" s="483">
        <v>33.57</v>
      </c>
    </row>
    <row r="4939" spans="1:6" ht="30" customHeight="1">
      <c r="A4939" s="480">
        <v>89353</v>
      </c>
      <c r="B4939" s="481" t="s">
        <v>12668</v>
      </c>
      <c r="C4939" s="482" t="s">
        <v>709</v>
      </c>
      <c r="D4939" s="483">
        <v>33.450000000000003</v>
      </c>
      <c r="E4939" s="483">
        <v>3.51</v>
      </c>
      <c r="F4939" s="483">
        <v>36.96</v>
      </c>
    </row>
    <row r="4940" spans="1:6" ht="30" customHeight="1">
      <c r="A4940" s="480">
        <v>94495</v>
      </c>
      <c r="B4940" s="481" t="s">
        <v>12669</v>
      </c>
      <c r="C4940" s="482" t="s">
        <v>709</v>
      </c>
      <c r="D4940" s="483">
        <v>52.44</v>
      </c>
      <c r="E4940" s="483">
        <v>4.7300000000000004</v>
      </c>
      <c r="F4940" s="483">
        <v>57.17</v>
      </c>
    </row>
    <row r="4941" spans="1:6" ht="30" customHeight="1">
      <c r="A4941" s="480">
        <v>94496</v>
      </c>
      <c r="B4941" s="481" t="s">
        <v>12670</v>
      </c>
      <c r="C4941" s="482" t="s">
        <v>709</v>
      </c>
      <c r="D4941" s="483">
        <v>71.430000000000007</v>
      </c>
      <c r="E4941" s="483">
        <v>6.45</v>
      </c>
      <c r="F4941" s="483">
        <v>77.88</v>
      </c>
    </row>
    <row r="4942" spans="1:6" ht="30" customHeight="1">
      <c r="A4942" s="480">
        <v>94497</v>
      </c>
      <c r="B4942" s="481" t="s">
        <v>12671</v>
      </c>
      <c r="C4942" s="482" t="s">
        <v>709</v>
      </c>
      <c r="D4942" s="483">
        <v>90.23</v>
      </c>
      <c r="E4942" s="483">
        <v>8.41</v>
      </c>
      <c r="F4942" s="483">
        <v>98.64</v>
      </c>
    </row>
    <row r="4943" spans="1:6" ht="30" customHeight="1">
      <c r="A4943" s="480">
        <v>94498</v>
      </c>
      <c r="B4943" s="481" t="s">
        <v>12672</v>
      </c>
      <c r="C4943" s="482" t="s">
        <v>709</v>
      </c>
      <c r="D4943" s="483">
        <v>125.32</v>
      </c>
      <c r="E4943" s="483">
        <v>10.85</v>
      </c>
      <c r="F4943" s="483">
        <v>136.16999999999999</v>
      </c>
    </row>
    <row r="4944" spans="1:6" ht="15" customHeight="1">
      <c r="A4944" s="480">
        <v>94499</v>
      </c>
      <c r="B4944" s="481" t="s">
        <v>12673</v>
      </c>
      <c r="C4944" s="482" t="s">
        <v>709</v>
      </c>
      <c r="D4944" s="483">
        <v>256.52999999999997</v>
      </c>
      <c r="E4944" s="483">
        <v>14.52</v>
      </c>
      <c r="F4944" s="483">
        <v>271.05</v>
      </c>
    </row>
    <row r="4945" spans="1:6" ht="30">
      <c r="A4945" s="480">
        <v>94500</v>
      </c>
      <c r="B4945" s="481" t="s">
        <v>12674</v>
      </c>
      <c r="C4945" s="482" t="s">
        <v>709</v>
      </c>
      <c r="D4945" s="483">
        <v>310.8</v>
      </c>
      <c r="E4945" s="483">
        <v>18.190000000000001</v>
      </c>
      <c r="F4945" s="483">
        <v>328.99</v>
      </c>
    </row>
    <row r="4946" spans="1:6" ht="15" customHeight="1">
      <c r="A4946" s="480">
        <v>94501</v>
      </c>
      <c r="B4946" s="481" t="s">
        <v>12675</v>
      </c>
      <c r="C4946" s="482" t="s">
        <v>709</v>
      </c>
      <c r="D4946" s="483">
        <v>641.49</v>
      </c>
      <c r="E4946" s="483">
        <v>23.08</v>
      </c>
      <c r="F4946" s="483">
        <v>664.57</v>
      </c>
    </row>
    <row r="4947" spans="1:6" ht="30" customHeight="1">
      <c r="A4947" s="480">
        <v>94792</v>
      </c>
      <c r="B4947" s="481" t="s">
        <v>12676</v>
      </c>
      <c r="C4947" s="482" t="s">
        <v>709</v>
      </c>
      <c r="D4947" s="483">
        <v>98.74</v>
      </c>
      <c r="E4947" s="483">
        <v>8.2799999999999994</v>
      </c>
      <c r="F4947" s="483">
        <v>107.02</v>
      </c>
    </row>
    <row r="4948" spans="1:6" ht="30" customHeight="1">
      <c r="A4948" s="480">
        <v>94793</v>
      </c>
      <c r="B4948" s="481" t="s">
        <v>12677</v>
      </c>
      <c r="C4948" s="482" t="s">
        <v>709</v>
      </c>
      <c r="D4948" s="483">
        <v>136.68</v>
      </c>
      <c r="E4948" s="483">
        <v>9.99</v>
      </c>
      <c r="F4948" s="483">
        <v>146.66999999999999</v>
      </c>
    </row>
    <row r="4949" spans="1:6" ht="30" customHeight="1">
      <c r="A4949" s="480">
        <v>94794</v>
      </c>
      <c r="B4949" s="481" t="s">
        <v>12678</v>
      </c>
      <c r="C4949" s="482" t="s">
        <v>709</v>
      </c>
      <c r="D4949" s="483">
        <v>143.54</v>
      </c>
      <c r="E4949" s="483">
        <v>11.95</v>
      </c>
      <c r="F4949" s="483">
        <v>155.49</v>
      </c>
    </row>
    <row r="4950" spans="1:6" ht="30">
      <c r="A4950" s="480">
        <v>89986</v>
      </c>
      <c r="B4950" s="481" t="s">
        <v>12679</v>
      </c>
      <c r="C4950" s="482" t="s">
        <v>709</v>
      </c>
      <c r="D4950" s="483">
        <v>71.42</v>
      </c>
      <c r="E4950" s="483">
        <v>5.83</v>
      </c>
      <c r="F4950" s="483">
        <v>77.25</v>
      </c>
    </row>
    <row r="4951" spans="1:6" ht="30">
      <c r="A4951" s="480">
        <v>89987</v>
      </c>
      <c r="B4951" s="481" t="s">
        <v>12680</v>
      </c>
      <c r="C4951" s="482" t="s">
        <v>709</v>
      </c>
      <c r="D4951" s="483">
        <v>80.760000000000005</v>
      </c>
      <c r="E4951" s="483">
        <v>7.06</v>
      </c>
      <c r="F4951" s="483">
        <v>87.82</v>
      </c>
    </row>
    <row r="4952" spans="1:6" ht="30" customHeight="1">
      <c r="A4952" s="480">
        <v>89349</v>
      </c>
      <c r="B4952" s="481" t="s">
        <v>12681</v>
      </c>
      <c r="C4952" s="482" t="s">
        <v>709</v>
      </c>
      <c r="D4952" s="483">
        <v>22.48</v>
      </c>
      <c r="E4952" s="483">
        <v>2.27</v>
      </c>
      <c r="F4952" s="483">
        <v>24.75</v>
      </c>
    </row>
    <row r="4953" spans="1:6" ht="15" customHeight="1">
      <c r="A4953" s="480">
        <v>89351</v>
      </c>
      <c r="B4953" s="481" t="s">
        <v>12682</v>
      </c>
      <c r="C4953" s="482" t="s">
        <v>709</v>
      </c>
      <c r="D4953" s="483">
        <v>27.13</v>
      </c>
      <c r="E4953" s="483">
        <v>3.51</v>
      </c>
      <c r="F4953" s="483">
        <v>30.64</v>
      </c>
    </row>
    <row r="4954" spans="1:6" ht="30" customHeight="1">
      <c r="A4954" s="480">
        <v>89984</v>
      </c>
      <c r="B4954" s="481" t="s">
        <v>12683</v>
      </c>
      <c r="C4954" s="482" t="s">
        <v>709</v>
      </c>
      <c r="D4954" s="483">
        <v>73.45</v>
      </c>
      <c r="E4954" s="483">
        <v>5.83</v>
      </c>
      <c r="F4954" s="483">
        <v>79.28</v>
      </c>
    </row>
    <row r="4955" spans="1:6" ht="30" customHeight="1">
      <c r="A4955" s="480">
        <v>89985</v>
      </c>
      <c r="B4955" s="481" t="s">
        <v>12684</v>
      </c>
      <c r="C4955" s="482" t="s">
        <v>709</v>
      </c>
      <c r="D4955" s="483">
        <v>76.33</v>
      </c>
      <c r="E4955" s="483">
        <v>7.06</v>
      </c>
      <c r="F4955" s="483">
        <v>83.39</v>
      </c>
    </row>
    <row r="4956" spans="1:6" ht="30" customHeight="1">
      <c r="A4956" s="480">
        <v>86877</v>
      </c>
      <c r="B4956" s="481" t="s">
        <v>13803</v>
      </c>
      <c r="C4956" s="482" t="s">
        <v>709</v>
      </c>
      <c r="D4956" s="483">
        <v>112.1</v>
      </c>
      <c r="E4956" s="483">
        <v>3.97</v>
      </c>
      <c r="F4956" s="483">
        <v>116.07</v>
      </c>
    </row>
    <row r="4957" spans="1:6" ht="30" customHeight="1">
      <c r="A4957" s="480">
        <v>99635</v>
      </c>
      <c r="B4957" s="481" t="s">
        <v>12685</v>
      </c>
      <c r="C4957" s="482" t="s">
        <v>709</v>
      </c>
      <c r="D4957" s="483">
        <v>281.44</v>
      </c>
      <c r="E4957" s="483">
        <v>29.56</v>
      </c>
      <c r="F4957" s="483">
        <v>311</v>
      </c>
    </row>
    <row r="4958" spans="1:6" ht="30" customHeight="1">
      <c r="A4958" s="480">
        <v>103018</v>
      </c>
      <c r="B4958" s="481" t="s">
        <v>12686</v>
      </c>
      <c r="C4958" s="482" t="s">
        <v>709</v>
      </c>
      <c r="D4958" s="483">
        <v>228.67</v>
      </c>
      <c r="E4958" s="483">
        <v>25.65</v>
      </c>
      <c r="F4958" s="483">
        <v>254.32</v>
      </c>
    </row>
    <row r="4959" spans="1:6" ht="15" customHeight="1">
      <c r="A4959" s="480">
        <v>95248</v>
      </c>
      <c r="B4959" s="481" t="s">
        <v>12687</v>
      </c>
      <c r="C4959" s="482" t="s">
        <v>709</v>
      </c>
      <c r="D4959" s="483">
        <v>46.41</v>
      </c>
      <c r="E4959" s="483">
        <v>2.27</v>
      </c>
      <c r="F4959" s="483">
        <v>48.68</v>
      </c>
    </row>
    <row r="4960" spans="1:6" ht="30">
      <c r="A4960" s="480">
        <v>95249</v>
      </c>
      <c r="B4960" s="481" t="s">
        <v>12688</v>
      </c>
      <c r="C4960" s="482" t="s">
        <v>709</v>
      </c>
      <c r="D4960" s="483">
        <v>53.9</v>
      </c>
      <c r="E4960" s="483">
        <v>3.51</v>
      </c>
      <c r="F4960" s="483">
        <v>57.41</v>
      </c>
    </row>
    <row r="4961" spans="1:6" ht="45" customHeight="1">
      <c r="A4961" s="480">
        <v>95250</v>
      </c>
      <c r="B4961" s="481" t="s">
        <v>12689</v>
      </c>
      <c r="C4961" s="482" t="s">
        <v>709</v>
      </c>
      <c r="D4961" s="483">
        <v>72.75</v>
      </c>
      <c r="E4961" s="483">
        <v>4.7300000000000004</v>
      </c>
      <c r="F4961" s="483">
        <v>77.48</v>
      </c>
    </row>
    <row r="4962" spans="1:6" ht="45" customHeight="1">
      <c r="A4962" s="480">
        <v>95251</v>
      </c>
      <c r="B4962" s="481" t="s">
        <v>12690</v>
      </c>
      <c r="C4962" s="482" t="s">
        <v>709</v>
      </c>
      <c r="D4962" s="483">
        <v>108.14</v>
      </c>
      <c r="E4962" s="483">
        <v>6.45</v>
      </c>
      <c r="F4962" s="483">
        <v>114.59</v>
      </c>
    </row>
    <row r="4963" spans="1:6" ht="45" customHeight="1">
      <c r="A4963" s="480">
        <v>95252</v>
      </c>
      <c r="B4963" s="481" t="s">
        <v>12691</v>
      </c>
      <c r="C4963" s="482" t="s">
        <v>709</v>
      </c>
      <c r="D4963" s="483">
        <v>130.51</v>
      </c>
      <c r="E4963" s="483">
        <v>8.41</v>
      </c>
      <c r="F4963" s="483">
        <v>138.91999999999999</v>
      </c>
    </row>
    <row r="4964" spans="1:6" ht="45" customHeight="1">
      <c r="A4964" s="475">
        <v>95253</v>
      </c>
      <c r="B4964" s="479" t="s">
        <v>12692</v>
      </c>
      <c r="C4964" s="477" t="s">
        <v>709</v>
      </c>
      <c r="D4964" s="478">
        <v>200.37</v>
      </c>
      <c r="E4964" s="478">
        <v>10.85</v>
      </c>
      <c r="F4964" s="478">
        <v>211.22</v>
      </c>
    </row>
    <row r="4965" spans="1:6" ht="45" customHeight="1">
      <c r="A4965" s="475">
        <v>99619</v>
      </c>
      <c r="B4965" s="476" t="s">
        <v>12693</v>
      </c>
      <c r="C4965" s="477" t="s">
        <v>709</v>
      </c>
      <c r="D4965" s="478">
        <v>94.22</v>
      </c>
      <c r="E4965" s="478">
        <v>3.51</v>
      </c>
      <c r="F4965" s="478">
        <v>97.73</v>
      </c>
    </row>
    <row r="4966" spans="1:6" ht="45" customHeight="1">
      <c r="A4966" s="475">
        <v>99620</v>
      </c>
      <c r="B4966" s="479" t="s">
        <v>12694</v>
      </c>
      <c r="C4966" s="477" t="s">
        <v>709</v>
      </c>
      <c r="D4966" s="478">
        <v>128.04</v>
      </c>
      <c r="E4966" s="478">
        <v>4.7300000000000004</v>
      </c>
      <c r="F4966" s="478">
        <v>132.77000000000001</v>
      </c>
    </row>
    <row r="4967" spans="1:6" ht="30" customHeight="1">
      <c r="A4967" s="475">
        <v>99621</v>
      </c>
      <c r="B4967" s="479" t="s">
        <v>12695</v>
      </c>
      <c r="C4967" s="477" t="s">
        <v>709</v>
      </c>
      <c r="D4967" s="478">
        <v>191.36</v>
      </c>
      <c r="E4967" s="478">
        <v>6.45</v>
      </c>
      <c r="F4967" s="478">
        <v>197.81</v>
      </c>
    </row>
    <row r="4968" spans="1:6" ht="30" customHeight="1">
      <c r="A4968" s="480">
        <v>99622</v>
      </c>
      <c r="B4968" s="481" t="s">
        <v>12696</v>
      </c>
      <c r="C4968" s="482" t="s">
        <v>709</v>
      </c>
      <c r="D4968" s="483">
        <v>214.31</v>
      </c>
      <c r="E4968" s="483">
        <v>8.41</v>
      </c>
      <c r="F4968" s="483">
        <v>222.72</v>
      </c>
    </row>
    <row r="4969" spans="1:6" ht="30" customHeight="1">
      <c r="A4969" s="480">
        <v>99623</v>
      </c>
      <c r="B4969" s="481" t="s">
        <v>12697</v>
      </c>
      <c r="C4969" s="482" t="s">
        <v>709</v>
      </c>
      <c r="D4969" s="483">
        <v>299.86</v>
      </c>
      <c r="E4969" s="483">
        <v>10.85</v>
      </c>
      <c r="F4969" s="483">
        <v>310.70999999999998</v>
      </c>
    </row>
    <row r="4970" spans="1:6" ht="30" customHeight="1">
      <c r="A4970" s="480">
        <v>99624</v>
      </c>
      <c r="B4970" s="481" t="s">
        <v>12698</v>
      </c>
      <c r="C4970" s="482" t="s">
        <v>709</v>
      </c>
      <c r="D4970" s="483">
        <v>428.35</v>
      </c>
      <c r="E4970" s="483">
        <v>14.52</v>
      </c>
      <c r="F4970" s="483">
        <v>442.87</v>
      </c>
    </row>
    <row r="4971" spans="1:6" ht="30" customHeight="1">
      <c r="A4971" s="480">
        <v>99625</v>
      </c>
      <c r="B4971" s="481" t="s">
        <v>12699</v>
      </c>
      <c r="C4971" s="482" t="s">
        <v>709</v>
      </c>
      <c r="D4971" s="483">
        <v>590.83000000000004</v>
      </c>
      <c r="E4971" s="483">
        <v>18.190000000000001</v>
      </c>
      <c r="F4971" s="483">
        <v>609.02</v>
      </c>
    </row>
    <row r="4972" spans="1:6" ht="30" customHeight="1">
      <c r="A4972" s="480">
        <v>99626</v>
      </c>
      <c r="B4972" s="481" t="s">
        <v>12700</v>
      </c>
      <c r="C4972" s="482" t="s">
        <v>709</v>
      </c>
      <c r="D4972" s="483">
        <v>914.28</v>
      </c>
      <c r="E4972" s="483">
        <v>23.08</v>
      </c>
      <c r="F4972" s="483">
        <v>937.36</v>
      </c>
    </row>
    <row r="4973" spans="1:6" ht="30" customHeight="1">
      <c r="A4973" s="480">
        <v>99627</v>
      </c>
      <c r="B4973" s="481" t="s">
        <v>12701</v>
      </c>
      <c r="C4973" s="482" t="s">
        <v>709</v>
      </c>
      <c r="D4973" s="483">
        <v>56.72</v>
      </c>
      <c r="E4973" s="483">
        <v>2.27</v>
      </c>
      <c r="F4973" s="483">
        <v>58.99</v>
      </c>
    </row>
    <row r="4974" spans="1:6" ht="30" customHeight="1">
      <c r="A4974" s="480">
        <v>99628</v>
      </c>
      <c r="B4974" s="481" t="s">
        <v>12702</v>
      </c>
      <c r="C4974" s="482" t="s">
        <v>709</v>
      </c>
      <c r="D4974" s="483">
        <v>60.95</v>
      </c>
      <c r="E4974" s="483">
        <v>3.51</v>
      </c>
      <c r="F4974" s="483">
        <v>64.459999999999994</v>
      </c>
    </row>
    <row r="4975" spans="1:6" ht="45" customHeight="1">
      <c r="A4975" s="480">
        <v>99629</v>
      </c>
      <c r="B4975" s="481" t="s">
        <v>12703</v>
      </c>
      <c r="C4975" s="482" t="s">
        <v>709</v>
      </c>
      <c r="D4975" s="483">
        <v>66.97</v>
      </c>
      <c r="E4975" s="483">
        <v>4.7300000000000004</v>
      </c>
      <c r="F4975" s="483">
        <v>71.7</v>
      </c>
    </row>
    <row r="4976" spans="1:6" ht="45" customHeight="1">
      <c r="A4976" s="480">
        <v>99630</v>
      </c>
      <c r="B4976" s="481" t="s">
        <v>12704</v>
      </c>
      <c r="C4976" s="482" t="s">
        <v>709</v>
      </c>
      <c r="D4976" s="483">
        <v>100.15</v>
      </c>
      <c r="E4976" s="483">
        <v>6.45</v>
      </c>
      <c r="F4976" s="483">
        <v>106.6</v>
      </c>
    </row>
    <row r="4977" spans="1:6" ht="45" customHeight="1">
      <c r="A4977" s="480">
        <v>99631</v>
      </c>
      <c r="B4977" s="481" t="s">
        <v>12705</v>
      </c>
      <c r="C4977" s="482" t="s">
        <v>709</v>
      </c>
      <c r="D4977" s="483">
        <v>115.73</v>
      </c>
      <c r="E4977" s="483">
        <v>8.41</v>
      </c>
      <c r="F4977" s="483">
        <v>124.14</v>
      </c>
    </row>
    <row r="4978" spans="1:6" ht="45" customHeight="1">
      <c r="A4978" s="480">
        <v>99632</v>
      </c>
      <c r="B4978" s="481" t="s">
        <v>12706</v>
      </c>
      <c r="C4978" s="482" t="s">
        <v>709</v>
      </c>
      <c r="D4978" s="483">
        <v>168.04</v>
      </c>
      <c r="E4978" s="483">
        <v>10.85</v>
      </c>
      <c r="F4978" s="483">
        <v>178.89</v>
      </c>
    </row>
    <row r="4979" spans="1:6" ht="45" customHeight="1">
      <c r="A4979" s="475">
        <v>99633</v>
      </c>
      <c r="B4979" s="479" t="s">
        <v>12707</v>
      </c>
      <c r="C4979" s="477" t="s">
        <v>709</v>
      </c>
      <c r="D4979" s="478">
        <v>365.31</v>
      </c>
      <c r="E4979" s="478">
        <v>18.190000000000001</v>
      </c>
      <c r="F4979" s="478">
        <v>383.5</v>
      </c>
    </row>
    <row r="4980" spans="1:6" ht="45" customHeight="1">
      <c r="A4980" s="475">
        <v>99634</v>
      </c>
      <c r="B4980" s="479" t="s">
        <v>12708</v>
      </c>
      <c r="C4980" s="477" t="s">
        <v>709</v>
      </c>
      <c r="D4980" s="478">
        <v>630.52</v>
      </c>
      <c r="E4980" s="478">
        <v>23.08</v>
      </c>
      <c r="F4980" s="478">
        <v>653.6</v>
      </c>
    </row>
    <row r="4981" spans="1:6" ht="45" customHeight="1">
      <c r="A4981" s="475">
        <v>103008</v>
      </c>
      <c r="B4981" s="479" t="s">
        <v>12709</v>
      </c>
      <c r="C4981" s="477" t="s">
        <v>709</v>
      </c>
      <c r="D4981" s="478">
        <v>77.52</v>
      </c>
      <c r="E4981" s="478">
        <v>2.27</v>
      </c>
      <c r="F4981" s="478">
        <v>79.790000000000006</v>
      </c>
    </row>
    <row r="4982" spans="1:6" ht="45" customHeight="1">
      <c r="A4982" s="480">
        <v>103009</v>
      </c>
      <c r="B4982" s="481" t="s">
        <v>12710</v>
      </c>
      <c r="C4982" s="482" t="s">
        <v>709</v>
      </c>
      <c r="D4982" s="483">
        <v>268.02999999999997</v>
      </c>
      <c r="E4982" s="483">
        <v>14.52</v>
      </c>
      <c r="F4982" s="483">
        <v>282.55</v>
      </c>
    </row>
    <row r="4983" spans="1:6" ht="45" customHeight="1">
      <c r="A4983" s="475">
        <v>103013</v>
      </c>
      <c r="B4983" s="479" t="s">
        <v>12711</v>
      </c>
      <c r="C4983" s="477" t="s">
        <v>709</v>
      </c>
      <c r="D4983" s="478">
        <v>110.41</v>
      </c>
      <c r="E4983" s="478">
        <v>4.1900000000000004</v>
      </c>
      <c r="F4983" s="478">
        <v>114.6</v>
      </c>
    </row>
    <row r="4984" spans="1:6" ht="45" customHeight="1">
      <c r="A4984" s="480">
        <v>103012</v>
      </c>
      <c r="B4984" s="481" t="s">
        <v>12712</v>
      </c>
      <c r="C4984" s="482" t="s">
        <v>709</v>
      </c>
      <c r="D4984" s="483">
        <v>103.19</v>
      </c>
      <c r="E4984" s="483">
        <v>3.21</v>
      </c>
      <c r="F4984" s="483">
        <v>106.4</v>
      </c>
    </row>
    <row r="4985" spans="1:6" ht="45" customHeight="1">
      <c r="A4985" s="480">
        <v>103011</v>
      </c>
      <c r="B4985" s="481" t="s">
        <v>12713</v>
      </c>
      <c r="C4985" s="482" t="s">
        <v>709</v>
      </c>
      <c r="D4985" s="483">
        <v>65.16</v>
      </c>
      <c r="E4985" s="483">
        <v>2.34</v>
      </c>
      <c r="F4985" s="483">
        <v>67.5</v>
      </c>
    </row>
    <row r="4986" spans="1:6" ht="45" customHeight="1">
      <c r="A4986" s="480">
        <v>103015</v>
      </c>
      <c r="B4986" s="481" t="s">
        <v>12714</v>
      </c>
      <c r="C4986" s="482" t="s">
        <v>709</v>
      </c>
      <c r="D4986" s="483">
        <v>297.11</v>
      </c>
      <c r="E4986" s="483">
        <v>7.25</v>
      </c>
      <c r="F4986" s="483">
        <v>304.36</v>
      </c>
    </row>
    <row r="4987" spans="1:6" ht="45" customHeight="1">
      <c r="A4987" s="480">
        <v>103014</v>
      </c>
      <c r="B4987" s="481" t="s">
        <v>12715</v>
      </c>
      <c r="C4987" s="482" t="s">
        <v>709</v>
      </c>
      <c r="D4987" s="483">
        <v>166.84</v>
      </c>
      <c r="E4987" s="483">
        <v>5.42</v>
      </c>
      <c r="F4987" s="483">
        <v>172.26</v>
      </c>
    </row>
    <row r="4988" spans="1:6" ht="45" customHeight="1">
      <c r="A4988" s="480">
        <v>103016</v>
      </c>
      <c r="B4988" s="481" t="s">
        <v>12716</v>
      </c>
      <c r="C4988" s="482" t="s">
        <v>709</v>
      </c>
      <c r="D4988" s="483">
        <v>406.92</v>
      </c>
      <c r="E4988" s="483">
        <v>9.09</v>
      </c>
      <c r="F4988" s="483">
        <v>416.01</v>
      </c>
    </row>
    <row r="4989" spans="1:6" ht="45" customHeight="1">
      <c r="A4989" s="480">
        <v>103010</v>
      </c>
      <c r="B4989" s="481" t="s">
        <v>12717</v>
      </c>
      <c r="C4989" s="482" t="s">
        <v>709</v>
      </c>
      <c r="D4989" s="483">
        <v>58.75</v>
      </c>
      <c r="E4989" s="483">
        <v>1.75</v>
      </c>
      <c r="F4989" s="483">
        <v>60.5</v>
      </c>
    </row>
    <row r="4990" spans="1:6" ht="45" customHeight="1">
      <c r="A4990" s="480">
        <v>103017</v>
      </c>
      <c r="B4990" s="481" t="s">
        <v>12718</v>
      </c>
      <c r="C4990" s="482" t="s">
        <v>709</v>
      </c>
      <c r="D4990" s="483">
        <v>714.31</v>
      </c>
      <c r="E4990" s="483">
        <v>11.53</v>
      </c>
      <c r="F4990" s="483">
        <v>725.84</v>
      </c>
    </row>
    <row r="4991" spans="1:6" ht="45" customHeight="1">
      <c r="A4991" s="480"/>
      <c r="B4991" s="481" t="s">
        <v>12719</v>
      </c>
      <c r="C4991" s="482"/>
      <c r="D4991" s="483"/>
      <c r="E4991" s="483"/>
      <c r="F4991" s="483"/>
    </row>
    <row r="4992" spans="1:6" ht="45" customHeight="1">
      <c r="A4992" s="480"/>
      <c r="B4992" s="481" t="s">
        <v>12720</v>
      </c>
      <c r="C4992" s="482"/>
      <c r="D4992" s="483"/>
      <c r="E4992" s="483"/>
      <c r="F4992" s="483"/>
    </row>
    <row r="4993" spans="1:6">
      <c r="A4993" s="480"/>
      <c r="B4993" s="481" t="s">
        <v>12721</v>
      </c>
      <c r="C4993" s="482"/>
      <c r="D4993" s="483"/>
      <c r="E4993" s="483"/>
      <c r="F4993" s="483"/>
    </row>
    <row r="4994" spans="1:6" ht="60" customHeight="1">
      <c r="A4994" s="480"/>
      <c r="B4994" s="481" t="s">
        <v>2475</v>
      </c>
      <c r="C4994" s="482"/>
      <c r="D4994" s="483"/>
      <c r="E4994" s="483"/>
      <c r="F4994" s="483"/>
    </row>
    <row r="4995" spans="1:6" ht="60" customHeight="1">
      <c r="A4995" s="480"/>
      <c r="B4995" s="481" t="s">
        <v>2476</v>
      </c>
      <c r="C4995" s="482"/>
      <c r="D4995" s="483"/>
      <c r="E4995" s="483"/>
      <c r="F4995" s="483"/>
    </row>
    <row r="4996" spans="1:6" ht="15" customHeight="1">
      <c r="A4996" s="480"/>
      <c r="B4996" s="481" t="s">
        <v>2477</v>
      </c>
      <c r="C4996" s="482"/>
      <c r="D4996" s="483"/>
      <c r="E4996" s="483"/>
      <c r="F4996" s="483"/>
    </row>
    <row r="4997" spans="1:6" ht="60" customHeight="1">
      <c r="A4997" s="480">
        <v>102989</v>
      </c>
      <c r="B4997" s="481" t="s">
        <v>12722</v>
      </c>
      <c r="C4997" s="482" t="s">
        <v>727</v>
      </c>
      <c r="D4997" s="483">
        <v>13.8</v>
      </c>
      <c r="E4997" s="483">
        <v>7.83</v>
      </c>
      <c r="F4997" s="483">
        <v>21.63</v>
      </c>
    </row>
    <row r="4998" spans="1:6" ht="45" customHeight="1">
      <c r="A4998" s="480">
        <v>102990</v>
      </c>
      <c r="B4998" s="481" t="s">
        <v>12723</v>
      </c>
      <c r="C4998" s="482" t="s">
        <v>727</v>
      </c>
      <c r="D4998" s="483">
        <v>16.899999999999999</v>
      </c>
      <c r="E4998" s="483">
        <v>9.25</v>
      </c>
      <c r="F4998" s="483">
        <v>26.15</v>
      </c>
    </row>
    <row r="4999" spans="1:6" ht="60" customHeight="1">
      <c r="A4999" s="480">
        <v>102991</v>
      </c>
      <c r="B4999" s="481" t="s">
        <v>12724</v>
      </c>
      <c r="C4999" s="482" t="s">
        <v>727</v>
      </c>
      <c r="D4999" s="483">
        <v>21.99</v>
      </c>
      <c r="E4999" s="483">
        <v>11.66</v>
      </c>
      <c r="F4999" s="483">
        <v>33.65</v>
      </c>
    </row>
    <row r="5000" spans="1:6" ht="45" customHeight="1">
      <c r="A5000" s="475">
        <v>102992</v>
      </c>
      <c r="B5000" s="479" t="s">
        <v>12725</v>
      </c>
      <c r="C5000" s="477" t="s">
        <v>727</v>
      </c>
      <c r="D5000" s="478">
        <v>33</v>
      </c>
      <c r="E5000" s="478">
        <v>13.12</v>
      </c>
      <c r="F5000" s="478">
        <v>46.12</v>
      </c>
    </row>
    <row r="5001" spans="1:6" ht="60" customHeight="1">
      <c r="A5001" s="480">
        <v>102993</v>
      </c>
      <c r="B5001" s="481" t="s">
        <v>12726</v>
      </c>
      <c r="C5001" s="482" t="s">
        <v>727</v>
      </c>
      <c r="D5001" s="483">
        <v>42.86</v>
      </c>
      <c r="E5001" s="483">
        <v>17.54</v>
      </c>
      <c r="F5001" s="483">
        <v>60.4</v>
      </c>
    </row>
    <row r="5002" spans="1:6" ht="45" customHeight="1">
      <c r="A5002" s="480">
        <v>102994</v>
      </c>
      <c r="B5002" s="481" t="s">
        <v>12727</v>
      </c>
      <c r="C5002" s="482" t="s">
        <v>727</v>
      </c>
      <c r="D5002" s="483">
        <v>74.72</v>
      </c>
      <c r="E5002" s="483">
        <v>20.61</v>
      </c>
      <c r="F5002" s="483">
        <v>95.33</v>
      </c>
    </row>
    <row r="5003" spans="1:6" ht="60" customHeight="1">
      <c r="A5003" s="480">
        <v>102995</v>
      </c>
      <c r="B5003" s="481" t="s">
        <v>12728</v>
      </c>
      <c r="C5003" s="482" t="s">
        <v>727</v>
      </c>
      <c r="D5003" s="483">
        <v>28.81</v>
      </c>
      <c r="E5003" s="483">
        <v>13.73</v>
      </c>
      <c r="F5003" s="483">
        <v>42.54</v>
      </c>
    </row>
    <row r="5004" spans="1:6" ht="60" customHeight="1">
      <c r="A5004" s="480">
        <v>102996</v>
      </c>
      <c r="B5004" s="481" t="s">
        <v>12729</v>
      </c>
      <c r="C5004" s="482" t="s">
        <v>727</v>
      </c>
      <c r="D5004" s="483">
        <v>40.97</v>
      </c>
      <c r="E5004" s="483">
        <v>19.100000000000001</v>
      </c>
      <c r="F5004" s="483">
        <v>60.07</v>
      </c>
    </row>
    <row r="5005" spans="1:6" ht="60" customHeight="1">
      <c r="A5005" s="480">
        <v>102998</v>
      </c>
      <c r="B5005" s="481" t="s">
        <v>12730</v>
      </c>
      <c r="C5005" s="482" t="s">
        <v>727</v>
      </c>
      <c r="D5005" s="483">
        <v>53.22</v>
      </c>
      <c r="E5005" s="483">
        <v>22.9</v>
      </c>
      <c r="F5005" s="483">
        <v>76.12</v>
      </c>
    </row>
    <row r="5006" spans="1:6" ht="60" customHeight="1">
      <c r="A5006" s="480">
        <v>102999</v>
      </c>
      <c r="B5006" s="481" t="s">
        <v>12731</v>
      </c>
      <c r="C5006" s="482" t="s">
        <v>727</v>
      </c>
      <c r="D5006" s="483">
        <v>67.48</v>
      </c>
      <c r="E5006" s="483">
        <v>28.8</v>
      </c>
      <c r="F5006" s="483">
        <v>96.28</v>
      </c>
    </row>
    <row r="5007" spans="1:6" ht="45" customHeight="1">
      <c r="A5007" s="480">
        <v>103000</v>
      </c>
      <c r="B5007" s="481" t="s">
        <v>12732</v>
      </c>
      <c r="C5007" s="482" t="s">
        <v>727</v>
      </c>
      <c r="D5007" s="483">
        <v>67.78</v>
      </c>
      <c r="E5007" s="483">
        <v>28.89</v>
      </c>
      <c r="F5007" s="483">
        <v>96.67</v>
      </c>
    </row>
    <row r="5008" spans="1:6" ht="60" customHeight="1">
      <c r="A5008" s="475">
        <v>102997</v>
      </c>
      <c r="B5008" s="479" t="s">
        <v>12733</v>
      </c>
      <c r="C5008" s="477" t="s">
        <v>727</v>
      </c>
      <c r="D5008" s="478">
        <v>56.24</v>
      </c>
      <c r="E5008" s="478">
        <v>23.19</v>
      </c>
      <c r="F5008" s="478">
        <v>79.430000000000007</v>
      </c>
    </row>
    <row r="5009" spans="1:6" ht="45" customHeight="1">
      <c r="A5009" s="480"/>
      <c r="B5009" s="481" t="s">
        <v>2478</v>
      </c>
      <c r="C5009" s="482"/>
      <c r="D5009" s="483"/>
      <c r="E5009" s="483"/>
      <c r="F5009" s="483"/>
    </row>
    <row r="5010" spans="1:6" ht="60" customHeight="1">
      <c r="A5010" s="480"/>
      <c r="B5010" s="481" t="s">
        <v>2479</v>
      </c>
      <c r="C5010" s="482"/>
      <c r="D5010" s="483"/>
      <c r="E5010" s="483"/>
      <c r="F5010" s="483"/>
    </row>
    <row r="5011" spans="1:6" ht="45" customHeight="1">
      <c r="A5011" s="480">
        <v>102718</v>
      </c>
      <c r="B5011" s="481" t="s">
        <v>12734</v>
      </c>
      <c r="C5011" s="482" t="s">
        <v>702</v>
      </c>
      <c r="D5011" s="483">
        <v>95.25</v>
      </c>
      <c r="E5011" s="483">
        <v>21.71</v>
      </c>
      <c r="F5011" s="483">
        <v>116.96</v>
      </c>
    </row>
    <row r="5012" spans="1:6" ht="60" customHeight="1">
      <c r="A5012" s="480">
        <v>102716</v>
      </c>
      <c r="B5012" s="481" t="s">
        <v>12735</v>
      </c>
      <c r="C5012" s="482" t="s">
        <v>702</v>
      </c>
      <c r="D5012" s="483">
        <v>98.4</v>
      </c>
      <c r="E5012" s="483">
        <v>8.4700000000000006</v>
      </c>
      <c r="F5012" s="483">
        <v>106.87</v>
      </c>
    </row>
    <row r="5013" spans="1:6" ht="60" customHeight="1">
      <c r="A5013" s="480">
        <v>102719</v>
      </c>
      <c r="B5013" s="481" t="s">
        <v>12736</v>
      </c>
      <c r="C5013" s="482" t="s">
        <v>702</v>
      </c>
      <c r="D5013" s="483">
        <v>69.599999999999994</v>
      </c>
      <c r="E5013" s="483">
        <v>21.72</v>
      </c>
      <c r="F5013" s="483">
        <v>91.32</v>
      </c>
    </row>
    <row r="5014" spans="1:6" ht="60" customHeight="1">
      <c r="A5014" s="480">
        <v>102717</v>
      </c>
      <c r="B5014" s="481" t="s">
        <v>12737</v>
      </c>
      <c r="C5014" s="482" t="s">
        <v>702</v>
      </c>
      <c r="D5014" s="483">
        <v>72.760000000000005</v>
      </c>
      <c r="E5014" s="483">
        <v>8.4700000000000006</v>
      </c>
      <c r="F5014" s="483">
        <v>81.23</v>
      </c>
    </row>
    <row r="5015" spans="1:6" ht="45" customHeight="1">
      <c r="A5015" s="480">
        <v>102724</v>
      </c>
      <c r="B5015" s="481" t="s">
        <v>12738</v>
      </c>
      <c r="C5015" s="482" t="s">
        <v>709</v>
      </c>
      <c r="D5015" s="483">
        <v>21.36</v>
      </c>
      <c r="E5015" s="483">
        <v>6.77</v>
      </c>
      <c r="F5015" s="483">
        <v>28.13</v>
      </c>
    </row>
    <row r="5016" spans="1:6" ht="45" customHeight="1">
      <c r="A5016" s="480">
        <v>102726</v>
      </c>
      <c r="B5016" s="481" t="s">
        <v>12739</v>
      </c>
      <c r="C5016" s="482" t="s">
        <v>709</v>
      </c>
      <c r="D5016" s="483">
        <v>17.2</v>
      </c>
      <c r="E5016" s="483">
        <v>6.78</v>
      </c>
      <c r="F5016" s="483">
        <v>23.98</v>
      </c>
    </row>
    <row r="5017" spans="1:6" ht="45" customHeight="1">
      <c r="A5017" s="475">
        <v>102725</v>
      </c>
      <c r="B5017" s="479" t="s">
        <v>12740</v>
      </c>
      <c r="C5017" s="477" t="s">
        <v>709</v>
      </c>
      <c r="D5017" s="478">
        <v>20.02</v>
      </c>
      <c r="E5017" s="478">
        <v>6.78</v>
      </c>
      <c r="F5017" s="478">
        <v>26.8</v>
      </c>
    </row>
    <row r="5018" spans="1:6" ht="45" customHeight="1">
      <c r="A5018" s="480">
        <v>102665</v>
      </c>
      <c r="B5018" s="481" t="s">
        <v>12741</v>
      </c>
      <c r="C5018" s="482" t="s">
        <v>727</v>
      </c>
      <c r="D5018" s="483">
        <v>11.84</v>
      </c>
      <c r="E5018" s="483">
        <v>3.79</v>
      </c>
      <c r="F5018" s="483">
        <v>15.63</v>
      </c>
    </row>
    <row r="5019" spans="1:6" ht="45" customHeight="1">
      <c r="A5019" s="480"/>
      <c r="B5019" s="481" t="s">
        <v>2480</v>
      </c>
      <c r="C5019" s="482"/>
      <c r="D5019" s="483"/>
      <c r="E5019" s="483"/>
      <c r="F5019" s="483"/>
    </row>
    <row r="5020" spans="1:6" ht="45" customHeight="1">
      <c r="A5020" s="480">
        <v>92123</v>
      </c>
      <c r="B5020" s="481" t="s">
        <v>2481</v>
      </c>
      <c r="C5020" s="482" t="s">
        <v>702</v>
      </c>
      <c r="D5020" s="483">
        <v>26.92</v>
      </c>
      <c r="E5020" s="483">
        <v>20.43</v>
      </c>
      <c r="F5020" s="483">
        <v>47.35</v>
      </c>
    </row>
    <row r="5021" spans="1:6" ht="45" customHeight="1">
      <c r="A5021" s="480">
        <v>102678</v>
      </c>
      <c r="B5021" s="481" t="s">
        <v>12742</v>
      </c>
      <c r="C5021" s="482" t="s">
        <v>727</v>
      </c>
      <c r="D5021" s="483">
        <v>88.24</v>
      </c>
      <c r="E5021" s="483">
        <v>10.039999999999999</v>
      </c>
      <c r="F5021" s="483">
        <v>98.28</v>
      </c>
    </row>
    <row r="5022" spans="1:6" ht="45" customHeight="1">
      <c r="A5022" s="475">
        <v>102679</v>
      </c>
      <c r="B5022" s="479" t="s">
        <v>12743</v>
      </c>
      <c r="C5022" s="477" t="s">
        <v>727</v>
      </c>
      <c r="D5022" s="478">
        <v>95</v>
      </c>
      <c r="E5022" s="478">
        <v>6.89</v>
      </c>
      <c r="F5022" s="478">
        <v>101.89</v>
      </c>
    </row>
    <row r="5023" spans="1:6" ht="45" customHeight="1">
      <c r="A5023" s="480">
        <v>102664</v>
      </c>
      <c r="B5023" s="481" t="s">
        <v>12744</v>
      </c>
      <c r="C5023" s="482" t="s">
        <v>727</v>
      </c>
      <c r="D5023" s="483">
        <v>31.5</v>
      </c>
      <c r="E5023" s="483">
        <v>4.05</v>
      </c>
      <c r="F5023" s="483">
        <v>35.549999999999997</v>
      </c>
    </row>
    <row r="5024" spans="1:6" ht="45" customHeight="1">
      <c r="A5024" s="480">
        <v>102713</v>
      </c>
      <c r="B5024" s="481" t="s">
        <v>12745</v>
      </c>
      <c r="C5024" s="482" t="s">
        <v>704</v>
      </c>
      <c r="D5024" s="483">
        <v>10.39</v>
      </c>
      <c r="E5024" s="483">
        <v>0.28000000000000003</v>
      </c>
      <c r="F5024" s="483">
        <v>10.67</v>
      </c>
    </row>
    <row r="5025" spans="1:6" ht="45" customHeight="1">
      <c r="A5025" s="480">
        <v>102715</v>
      </c>
      <c r="B5025" s="481" t="s">
        <v>12746</v>
      </c>
      <c r="C5025" s="482" t="s">
        <v>704</v>
      </c>
      <c r="D5025" s="483">
        <v>20.81</v>
      </c>
      <c r="E5025" s="483">
        <v>0.28000000000000003</v>
      </c>
      <c r="F5025" s="483">
        <v>21.09</v>
      </c>
    </row>
    <row r="5026" spans="1:6" ht="60" customHeight="1">
      <c r="A5026" s="480">
        <v>103653</v>
      </c>
      <c r="B5026" s="481" t="s">
        <v>12747</v>
      </c>
      <c r="C5026" s="482" t="s">
        <v>704</v>
      </c>
      <c r="D5026" s="483">
        <v>24.9</v>
      </c>
      <c r="E5026" s="483">
        <v>0.28000000000000003</v>
      </c>
      <c r="F5026" s="483">
        <v>25.18</v>
      </c>
    </row>
    <row r="5027" spans="1:6" ht="45" customHeight="1">
      <c r="A5027" s="480">
        <v>102712</v>
      </c>
      <c r="B5027" s="481" t="s">
        <v>12748</v>
      </c>
      <c r="C5027" s="482" t="s">
        <v>704</v>
      </c>
      <c r="D5027" s="483">
        <v>7.5</v>
      </c>
      <c r="E5027" s="483">
        <v>0.28000000000000003</v>
      </c>
      <c r="F5027" s="483">
        <v>7.78</v>
      </c>
    </row>
    <row r="5028" spans="1:6" ht="45" customHeight="1">
      <c r="A5028" s="480"/>
      <c r="B5028" s="481" t="s">
        <v>2482</v>
      </c>
      <c r="C5028" s="482"/>
      <c r="D5028" s="483"/>
      <c r="E5028" s="483"/>
      <c r="F5028" s="483"/>
    </row>
    <row r="5029" spans="1:6" ht="45" customHeight="1">
      <c r="A5029" s="480">
        <v>102722</v>
      </c>
      <c r="B5029" s="481" t="s">
        <v>12749</v>
      </c>
      <c r="C5029" s="482" t="s">
        <v>727</v>
      </c>
      <c r="D5029" s="483">
        <v>36.6</v>
      </c>
      <c r="E5029" s="483">
        <v>7.07</v>
      </c>
      <c r="F5029" s="483">
        <v>43.67</v>
      </c>
    </row>
    <row r="5030" spans="1:6" ht="45" customHeight="1">
      <c r="A5030" s="480">
        <v>102723</v>
      </c>
      <c r="B5030" s="481" t="s">
        <v>12750</v>
      </c>
      <c r="C5030" s="482" t="s">
        <v>727</v>
      </c>
      <c r="D5030" s="483">
        <v>37.04</v>
      </c>
      <c r="E5030" s="483">
        <v>7.07</v>
      </c>
      <c r="F5030" s="483">
        <v>44.11</v>
      </c>
    </row>
    <row r="5031" spans="1:6" ht="45" customHeight="1">
      <c r="A5031" s="480">
        <v>102688</v>
      </c>
      <c r="B5031" s="481" t="s">
        <v>12751</v>
      </c>
      <c r="C5031" s="482" t="s">
        <v>727</v>
      </c>
      <c r="D5031" s="483">
        <v>28.61</v>
      </c>
      <c r="E5031" s="483">
        <v>6.31</v>
      </c>
      <c r="F5031" s="483">
        <v>34.92</v>
      </c>
    </row>
    <row r="5032" spans="1:6" ht="45" customHeight="1">
      <c r="A5032" s="480">
        <v>102690</v>
      </c>
      <c r="B5032" s="481" t="s">
        <v>12752</v>
      </c>
      <c r="C5032" s="482" t="s">
        <v>727</v>
      </c>
      <c r="D5032" s="483">
        <v>44.34</v>
      </c>
      <c r="E5032" s="483">
        <v>6.59</v>
      </c>
      <c r="F5032" s="483">
        <v>50.93</v>
      </c>
    </row>
    <row r="5033" spans="1:6" ht="45" customHeight="1">
      <c r="A5033" s="480">
        <v>102694</v>
      </c>
      <c r="B5033" s="481" t="s">
        <v>12753</v>
      </c>
      <c r="C5033" s="482" t="s">
        <v>727</v>
      </c>
      <c r="D5033" s="483">
        <v>55.6</v>
      </c>
      <c r="E5033" s="483">
        <v>7.8</v>
      </c>
      <c r="F5033" s="483">
        <v>63.4</v>
      </c>
    </row>
    <row r="5034" spans="1:6" ht="45" customHeight="1">
      <c r="A5034" s="480">
        <v>102697</v>
      </c>
      <c r="B5034" s="481" t="s">
        <v>12754</v>
      </c>
      <c r="C5034" s="482" t="s">
        <v>727</v>
      </c>
      <c r="D5034" s="483">
        <v>72.37</v>
      </c>
      <c r="E5034" s="483">
        <v>8.2799999999999994</v>
      </c>
      <c r="F5034" s="483">
        <v>80.650000000000006</v>
      </c>
    </row>
    <row r="5035" spans="1:6" ht="45" customHeight="1">
      <c r="A5035" s="480">
        <v>102670</v>
      </c>
      <c r="B5035" s="481" t="s">
        <v>12755</v>
      </c>
      <c r="C5035" s="482" t="s">
        <v>727</v>
      </c>
      <c r="D5035" s="483">
        <v>76.13</v>
      </c>
      <c r="E5035" s="483">
        <v>9.74</v>
      </c>
      <c r="F5035" s="483">
        <v>85.87</v>
      </c>
    </row>
    <row r="5036" spans="1:6" ht="45" customHeight="1">
      <c r="A5036" s="475">
        <v>102674</v>
      </c>
      <c r="B5036" s="479" t="s">
        <v>12756</v>
      </c>
      <c r="C5036" s="477" t="s">
        <v>727</v>
      </c>
      <c r="D5036" s="478">
        <v>84.11</v>
      </c>
      <c r="E5036" s="478">
        <v>7.2</v>
      </c>
      <c r="F5036" s="478">
        <v>91.31</v>
      </c>
    </row>
    <row r="5037" spans="1:6" ht="45" customHeight="1">
      <c r="A5037" s="480">
        <v>102680</v>
      </c>
      <c r="B5037" s="481" t="s">
        <v>12757</v>
      </c>
      <c r="C5037" s="482" t="s">
        <v>727</v>
      </c>
      <c r="D5037" s="483">
        <v>97.79</v>
      </c>
      <c r="E5037" s="483">
        <v>10.83</v>
      </c>
      <c r="F5037" s="483">
        <v>108.62</v>
      </c>
    </row>
    <row r="5038" spans="1:6" ht="60" customHeight="1">
      <c r="A5038" s="480">
        <v>102684</v>
      </c>
      <c r="B5038" s="481" t="s">
        <v>12758</v>
      </c>
      <c r="C5038" s="482" t="s">
        <v>727</v>
      </c>
      <c r="D5038" s="483">
        <v>104.53</v>
      </c>
      <c r="E5038" s="483">
        <v>7.69</v>
      </c>
      <c r="F5038" s="483">
        <v>112.22</v>
      </c>
    </row>
    <row r="5039" spans="1:6" ht="60" customHeight="1">
      <c r="A5039" s="480">
        <v>102661</v>
      </c>
      <c r="B5039" s="481" t="s">
        <v>12759</v>
      </c>
      <c r="C5039" s="482" t="s">
        <v>727</v>
      </c>
      <c r="D5039" s="483">
        <v>24.69</v>
      </c>
      <c r="E5039" s="483">
        <v>4.13</v>
      </c>
      <c r="F5039" s="483">
        <v>28.82</v>
      </c>
    </row>
    <row r="5040" spans="1:6" ht="45" customHeight="1">
      <c r="A5040" s="480">
        <v>102666</v>
      </c>
      <c r="B5040" s="481" t="s">
        <v>12760</v>
      </c>
      <c r="C5040" s="482" t="s">
        <v>727</v>
      </c>
      <c r="D5040" s="483">
        <v>40.44</v>
      </c>
      <c r="E5040" s="483">
        <v>4.4000000000000004</v>
      </c>
      <c r="F5040" s="483">
        <v>44.84</v>
      </c>
    </row>
    <row r="5041" spans="1:6" ht="45" customHeight="1">
      <c r="A5041" s="480">
        <v>102706</v>
      </c>
      <c r="B5041" s="481" t="s">
        <v>12761</v>
      </c>
      <c r="C5041" s="482" t="s">
        <v>727</v>
      </c>
      <c r="D5041" s="483">
        <v>10.88</v>
      </c>
      <c r="E5041" s="483">
        <v>0.28000000000000003</v>
      </c>
      <c r="F5041" s="483">
        <v>11.16</v>
      </c>
    </row>
    <row r="5042" spans="1:6" ht="60" customHeight="1">
      <c r="A5042" s="480">
        <v>102704</v>
      </c>
      <c r="B5042" s="481" t="s">
        <v>12762</v>
      </c>
      <c r="C5042" s="482" t="s">
        <v>727</v>
      </c>
      <c r="D5042" s="483">
        <v>9.39</v>
      </c>
      <c r="E5042" s="483">
        <v>0.28000000000000003</v>
      </c>
      <c r="F5042" s="483">
        <v>9.67</v>
      </c>
    </row>
    <row r="5043" spans="1:6" ht="45" customHeight="1">
      <c r="A5043" s="475"/>
      <c r="B5043" s="479" t="s">
        <v>12763</v>
      </c>
      <c r="C5043" s="477"/>
      <c r="D5043" s="478"/>
      <c r="E5043" s="478"/>
      <c r="F5043" s="478"/>
    </row>
    <row r="5044" spans="1:6" ht="45" customHeight="1">
      <c r="A5044" s="480"/>
      <c r="B5044" s="481" t="s">
        <v>2483</v>
      </c>
      <c r="C5044" s="482"/>
      <c r="D5044" s="483"/>
      <c r="E5044" s="483"/>
      <c r="F5044" s="483"/>
    </row>
    <row r="5045" spans="1:6" ht="60" customHeight="1">
      <c r="A5045" s="480">
        <v>102673</v>
      </c>
      <c r="B5045" s="481" t="s">
        <v>12764</v>
      </c>
      <c r="C5045" s="482" t="s">
        <v>727</v>
      </c>
      <c r="D5045" s="483">
        <v>95.44</v>
      </c>
      <c r="E5045" s="483">
        <v>21.5</v>
      </c>
      <c r="F5045" s="483">
        <v>116.94</v>
      </c>
    </row>
    <row r="5046" spans="1:6" ht="45" customHeight="1">
      <c r="A5046" s="480">
        <v>102677</v>
      </c>
      <c r="B5046" s="481" t="s">
        <v>12765</v>
      </c>
      <c r="C5046" s="482" t="s">
        <v>727</v>
      </c>
      <c r="D5046" s="483">
        <v>92.64</v>
      </c>
      <c r="E5046" s="483">
        <v>11.54</v>
      </c>
      <c r="F5046" s="483">
        <v>104.18</v>
      </c>
    </row>
    <row r="5047" spans="1:6" ht="45" customHeight="1">
      <c r="A5047" s="480">
        <v>102683</v>
      </c>
      <c r="B5047" s="481" t="s">
        <v>12766</v>
      </c>
      <c r="C5047" s="482" t="s">
        <v>727</v>
      </c>
      <c r="D5047" s="483">
        <v>110.03</v>
      </c>
      <c r="E5047" s="483">
        <v>15.99</v>
      </c>
      <c r="F5047" s="483">
        <v>126.02</v>
      </c>
    </row>
    <row r="5048" spans="1:6" ht="60" customHeight="1">
      <c r="A5048" s="480">
        <v>102687</v>
      </c>
      <c r="B5048" s="481" t="s">
        <v>12767</v>
      </c>
      <c r="C5048" s="482" t="s">
        <v>727</v>
      </c>
      <c r="D5048" s="483">
        <v>113.67</v>
      </c>
      <c r="E5048" s="483">
        <v>12.03</v>
      </c>
      <c r="F5048" s="483">
        <v>125.7</v>
      </c>
    </row>
    <row r="5049" spans="1:6" ht="45" customHeight="1">
      <c r="A5049" s="480">
        <v>102663</v>
      </c>
      <c r="B5049" s="481" t="s">
        <v>12768</v>
      </c>
      <c r="C5049" s="482" t="s">
        <v>727</v>
      </c>
      <c r="D5049" s="483">
        <v>30.23</v>
      </c>
      <c r="E5049" s="483">
        <v>6.36</v>
      </c>
      <c r="F5049" s="483">
        <v>36.590000000000003</v>
      </c>
    </row>
    <row r="5050" spans="1:6" ht="60" customHeight="1">
      <c r="A5050" s="480">
        <v>102669</v>
      </c>
      <c r="B5050" s="481" t="s">
        <v>12769</v>
      </c>
      <c r="C5050" s="482" t="s">
        <v>727</v>
      </c>
      <c r="D5050" s="483">
        <v>46.57</v>
      </c>
      <c r="E5050" s="483">
        <v>6.64</v>
      </c>
      <c r="F5050" s="483">
        <v>53.21</v>
      </c>
    </row>
    <row r="5051" spans="1:6" ht="45" customHeight="1">
      <c r="A5051" s="480">
        <v>102707</v>
      </c>
      <c r="B5051" s="481" t="s">
        <v>12770</v>
      </c>
      <c r="C5051" s="482" t="s">
        <v>727</v>
      </c>
      <c r="D5051" s="483">
        <v>17.29</v>
      </c>
      <c r="E5051" s="483">
        <v>3.24</v>
      </c>
      <c r="F5051" s="483">
        <v>20.53</v>
      </c>
    </row>
    <row r="5052" spans="1:6" ht="45" customHeight="1">
      <c r="A5052" s="480"/>
      <c r="B5052" s="481" t="s">
        <v>12771</v>
      </c>
      <c r="C5052" s="482"/>
      <c r="D5052" s="483"/>
      <c r="E5052" s="483"/>
      <c r="F5052" s="483"/>
    </row>
    <row r="5053" spans="1:6" ht="45" customHeight="1">
      <c r="A5053" s="480">
        <v>95570</v>
      </c>
      <c r="B5053" s="481" t="s">
        <v>2484</v>
      </c>
      <c r="C5053" s="482" t="s">
        <v>727</v>
      </c>
      <c r="D5053" s="483">
        <v>52.74</v>
      </c>
      <c r="E5053" s="483">
        <v>20.010000000000002</v>
      </c>
      <c r="F5053" s="483">
        <v>72.75</v>
      </c>
    </row>
    <row r="5054" spans="1:6" ht="45" customHeight="1">
      <c r="A5054" s="475">
        <v>95567</v>
      </c>
      <c r="B5054" s="479" t="s">
        <v>2485</v>
      </c>
      <c r="C5054" s="477" t="s">
        <v>727</v>
      </c>
      <c r="D5054" s="478">
        <v>48.31</v>
      </c>
      <c r="E5054" s="478">
        <v>16.71</v>
      </c>
      <c r="F5054" s="478">
        <v>65.02</v>
      </c>
    </row>
    <row r="5055" spans="1:6" ht="45" customHeight="1">
      <c r="A5055" s="480">
        <v>95571</v>
      </c>
      <c r="B5055" s="481" t="s">
        <v>2486</v>
      </c>
      <c r="C5055" s="482" t="s">
        <v>727</v>
      </c>
      <c r="D5055" s="483">
        <v>65.19</v>
      </c>
      <c r="E5055" s="483">
        <v>25.51</v>
      </c>
      <c r="F5055" s="483">
        <v>90.7</v>
      </c>
    </row>
    <row r="5056" spans="1:6" ht="45" customHeight="1">
      <c r="A5056" s="475">
        <v>95568</v>
      </c>
      <c r="B5056" s="479" t="s">
        <v>2487</v>
      </c>
      <c r="C5056" s="477" t="s">
        <v>727</v>
      </c>
      <c r="D5056" s="478">
        <v>59.5</v>
      </c>
      <c r="E5056" s="478">
        <v>21.3</v>
      </c>
      <c r="F5056" s="478">
        <v>80.8</v>
      </c>
    </row>
    <row r="5057" spans="1:6" ht="45">
      <c r="A5057" s="480">
        <v>95572</v>
      </c>
      <c r="B5057" s="481" t="s">
        <v>2488</v>
      </c>
      <c r="C5057" s="482" t="s">
        <v>727</v>
      </c>
      <c r="D5057" s="483">
        <v>87.57</v>
      </c>
      <c r="E5057" s="483">
        <v>31</v>
      </c>
      <c r="F5057" s="483">
        <v>118.57</v>
      </c>
    </row>
    <row r="5058" spans="1:6" ht="15" customHeight="1">
      <c r="A5058" s="480">
        <v>95569</v>
      </c>
      <c r="B5058" s="481" t="s">
        <v>2489</v>
      </c>
      <c r="C5058" s="482" t="s">
        <v>727</v>
      </c>
      <c r="D5058" s="483">
        <v>80.45</v>
      </c>
      <c r="E5058" s="483">
        <v>25.87</v>
      </c>
      <c r="F5058" s="483">
        <v>106.32</v>
      </c>
    </row>
    <row r="5059" spans="1:6" ht="45">
      <c r="A5059" s="480">
        <v>92219</v>
      </c>
      <c r="B5059" s="481" t="s">
        <v>2490</v>
      </c>
      <c r="C5059" s="482" t="s">
        <v>727</v>
      </c>
      <c r="D5059" s="483">
        <v>101.71</v>
      </c>
      <c r="E5059" s="483">
        <v>23.66</v>
      </c>
      <c r="F5059" s="483">
        <v>125.37</v>
      </c>
    </row>
    <row r="5060" spans="1:6" ht="30" customHeight="1">
      <c r="A5060" s="480">
        <v>92210</v>
      </c>
      <c r="B5060" s="481" t="s">
        <v>2491</v>
      </c>
      <c r="C5060" s="482" t="s">
        <v>727</v>
      </c>
      <c r="D5060" s="483">
        <v>96.02</v>
      </c>
      <c r="E5060" s="483">
        <v>19.75</v>
      </c>
      <c r="F5060" s="483">
        <v>115.77</v>
      </c>
    </row>
    <row r="5061" spans="1:6" ht="30" customHeight="1">
      <c r="A5061" s="480">
        <v>92220</v>
      </c>
      <c r="B5061" s="481" t="s">
        <v>2492</v>
      </c>
      <c r="C5061" s="482" t="s">
        <v>727</v>
      </c>
      <c r="D5061" s="483">
        <v>122.52</v>
      </c>
      <c r="E5061" s="483">
        <v>28.77</v>
      </c>
      <c r="F5061" s="483">
        <v>151.29</v>
      </c>
    </row>
    <row r="5062" spans="1:6" ht="30" customHeight="1">
      <c r="A5062" s="480">
        <v>92226</v>
      </c>
      <c r="B5062" s="481" t="s">
        <v>2493</v>
      </c>
      <c r="C5062" s="482" t="s">
        <v>727</v>
      </c>
      <c r="D5062" s="483">
        <v>340.54</v>
      </c>
      <c r="E5062" s="483">
        <v>56.58</v>
      </c>
      <c r="F5062" s="483">
        <v>397.12</v>
      </c>
    </row>
    <row r="5063" spans="1:6" ht="30" customHeight="1">
      <c r="A5063" s="480">
        <v>92216</v>
      </c>
      <c r="B5063" s="481" t="s">
        <v>2494</v>
      </c>
      <c r="C5063" s="482" t="s">
        <v>727</v>
      </c>
      <c r="D5063" s="483">
        <v>327.08999999999997</v>
      </c>
      <c r="E5063" s="483">
        <v>47.54</v>
      </c>
      <c r="F5063" s="483">
        <v>374.63</v>
      </c>
    </row>
    <row r="5064" spans="1:6" ht="30" customHeight="1">
      <c r="A5064" s="475">
        <v>92829</v>
      </c>
      <c r="B5064" s="479" t="s">
        <v>2495</v>
      </c>
      <c r="C5064" s="477" t="s">
        <v>727</v>
      </c>
      <c r="D5064" s="478">
        <v>485.45</v>
      </c>
      <c r="E5064" s="478">
        <v>70.19</v>
      </c>
      <c r="F5064" s="478">
        <v>555.64</v>
      </c>
    </row>
    <row r="5065" spans="1:6" ht="30" customHeight="1">
      <c r="A5065" s="480">
        <v>92816</v>
      </c>
      <c r="B5065" s="481" t="s">
        <v>2496</v>
      </c>
      <c r="C5065" s="482" t="s">
        <v>727</v>
      </c>
      <c r="D5065" s="483">
        <v>469.57</v>
      </c>
      <c r="E5065" s="483">
        <v>59.52</v>
      </c>
      <c r="F5065" s="483">
        <v>529.09</v>
      </c>
    </row>
    <row r="5066" spans="1:6" ht="30" customHeight="1">
      <c r="A5066" s="480">
        <v>92831</v>
      </c>
      <c r="B5066" s="481" t="s">
        <v>2497</v>
      </c>
      <c r="C5066" s="482" t="s">
        <v>727</v>
      </c>
      <c r="D5066" s="483">
        <v>689.76</v>
      </c>
      <c r="E5066" s="483">
        <v>93.3</v>
      </c>
      <c r="F5066" s="483">
        <v>783.06</v>
      </c>
    </row>
    <row r="5067" spans="1:6" ht="45">
      <c r="A5067" s="480">
        <v>92818</v>
      </c>
      <c r="B5067" s="481" t="s">
        <v>2498</v>
      </c>
      <c r="C5067" s="482" t="s">
        <v>727</v>
      </c>
      <c r="D5067" s="483">
        <v>670.29</v>
      </c>
      <c r="E5067" s="483">
        <v>80.11</v>
      </c>
      <c r="F5067" s="483">
        <v>750.4</v>
      </c>
    </row>
    <row r="5068" spans="1:6" ht="45">
      <c r="A5068" s="480">
        <v>95566</v>
      </c>
      <c r="B5068" s="481" t="s">
        <v>2499</v>
      </c>
      <c r="C5068" s="482" t="s">
        <v>727</v>
      </c>
      <c r="D5068" s="483">
        <v>86.27</v>
      </c>
      <c r="E5068" s="483">
        <v>19.989999999999998</v>
      </c>
      <c r="F5068" s="483">
        <v>106.26</v>
      </c>
    </row>
    <row r="5069" spans="1:6" ht="45">
      <c r="A5069" s="480">
        <v>92849</v>
      </c>
      <c r="B5069" s="481" t="s">
        <v>2500</v>
      </c>
      <c r="C5069" s="482" t="s">
        <v>727</v>
      </c>
      <c r="D5069" s="483">
        <v>123.84</v>
      </c>
      <c r="E5069" s="483">
        <v>7.01</v>
      </c>
      <c r="F5069" s="483">
        <v>130.85</v>
      </c>
    </row>
    <row r="5070" spans="1:6" ht="30" customHeight="1">
      <c r="A5070" s="480">
        <v>92833</v>
      </c>
      <c r="B5070" s="481" t="s">
        <v>2501</v>
      </c>
      <c r="C5070" s="482" t="s">
        <v>727</v>
      </c>
      <c r="D5070" s="483">
        <v>119.22</v>
      </c>
      <c r="E5070" s="483">
        <v>3.7</v>
      </c>
      <c r="F5070" s="483">
        <v>122.92</v>
      </c>
    </row>
    <row r="5071" spans="1:6" ht="30" customHeight="1">
      <c r="A5071" s="480">
        <v>92851</v>
      </c>
      <c r="B5071" s="481" t="s">
        <v>2502</v>
      </c>
      <c r="C5071" s="482" t="s">
        <v>727</v>
      </c>
      <c r="D5071" s="483">
        <v>130.85</v>
      </c>
      <c r="E5071" s="483">
        <v>8.93</v>
      </c>
      <c r="F5071" s="483">
        <v>139.78</v>
      </c>
    </row>
    <row r="5072" spans="1:6" ht="45" customHeight="1">
      <c r="A5072" s="480">
        <v>92835</v>
      </c>
      <c r="B5072" s="481" t="s">
        <v>2503</v>
      </c>
      <c r="C5072" s="482" t="s">
        <v>727</v>
      </c>
      <c r="D5072" s="483">
        <v>125.16</v>
      </c>
      <c r="E5072" s="483">
        <v>4.72</v>
      </c>
      <c r="F5072" s="483">
        <v>129.88</v>
      </c>
    </row>
    <row r="5073" spans="1:6" ht="45" customHeight="1">
      <c r="A5073" s="480">
        <v>92853</v>
      </c>
      <c r="B5073" s="481" t="s">
        <v>2504</v>
      </c>
      <c r="C5073" s="482" t="s">
        <v>727</v>
      </c>
      <c r="D5073" s="483">
        <v>226.98</v>
      </c>
      <c r="E5073" s="483">
        <v>10.84</v>
      </c>
      <c r="F5073" s="483">
        <v>237.82</v>
      </c>
    </row>
    <row r="5074" spans="1:6" ht="45" customHeight="1">
      <c r="A5074" s="480">
        <v>92837</v>
      </c>
      <c r="B5074" s="481" t="s">
        <v>2505</v>
      </c>
      <c r="C5074" s="482" t="s">
        <v>727</v>
      </c>
      <c r="D5074" s="483">
        <v>219.84</v>
      </c>
      <c r="E5074" s="483">
        <v>5.71</v>
      </c>
      <c r="F5074" s="483">
        <v>225.55</v>
      </c>
    </row>
    <row r="5075" spans="1:6" ht="45" customHeight="1">
      <c r="A5075" s="480">
        <v>92855</v>
      </c>
      <c r="B5075" s="481" t="s">
        <v>2506</v>
      </c>
      <c r="C5075" s="482" t="s">
        <v>727</v>
      </c>
      <c r="D5075" s="483">
        <v>277.2</v>
      </c>
      <c r="E5075" s="483">
        <v>12.78</v>
      </c>
      <c r="F5075" s="483">
        <v>289.98</v>
      </c>
    </row>
    <row r="5076" spans="1:6" ht="45" customHeight="1">
      <c r="A5076" s="480">
        <v>92839</v>
      </c>
      <c r="B5076" s="481" t="s">
        <v>2507</v>
      </c>
      <c r="C5076" s="482" t="s">
        <v>727</v>
      </c>
      <c r="D5076" s="483">
        <v>268.91000000000003</v>
      </c>
      <c r="E5076" s="483">
        <v>6.71</v>
      </c>
      <c r="F5076" s="483">
        <v>275.62</v>
      </c>
    </row>
    <row r="5077" spans="1:6" ht="45" customHeight="1">
      <c r="A5077" s="480">
        <v>92857</v>
      </c>
      <c r="B5077" s="481" t="s">
        <v>2508</v>
      </c>
      <c r="C5077" s="482" t="s">
        <v>727</v>
      </c>
      <c r="D5077" s="483">
        <v>360.07</v>
      </c>
      <c r="E5077" s="483">
        <v>14.66</v>
      </c>
      <c r="F5077" s="483">
        <v>374.73</v>
      </c>
    </row>
    <row r="5078" spans="1:6" ht="45">
      <c r="A5078" s="480">
        <v>92841</v>
      </c>
      <c r="B5078" s="481" t="s">
        <v>2509</v>
      </c>
      <c r="C5078" s="482" t="s">
        <v>727</v>
      </c>
      <c r="D5078" s="483">
        <v>350.53</v>
      </c>
      <c r="E5078" s="483">
        <v>7.74</v>
      </c>
      <c r="F5078" s="483">
        <v>358.27</v>
      </c>
    </row>
    <row r="5079" spans="1:6" ht="60" customHeight="1">
      <c r="A5079" s="480">
        <v>92859</v>
      </c>
      <c r="B5079" s="481" t="s">
        <v>6011</v>
      </c>
      <c r="C5079" s="482" t="s">
        <v>727</v>
      </c>
      <c r="D5079" s="483">
        <v>374.88</v>
      </c>
      <c r="E5079" s="483">
        <v>15.43</v>
      </c>
      <c r="F5079" s="483">
        <v>390.31</v>
      </c>
    </row>
    <row r="5080" spans="1:6" ht="60" customHeight="1">
      <c r="A5080" s="480">
        <v>92843</v>
      </c>
      <c r="B5080" s="481" t="s">
        <v>6009</v>
      </c>
      <c r="C5080" s="482" t="s">
        <v>727</v>
      </c>
      <c r="D5080" s="483">
        <v>364.1</v>
      </c>
      <c r="E5080" s="483">
        <v>8.11</v>
      </c>
      <c r="F5080" s="483">
        <v>372.21</v>
      </c>
    </row>
    <row r="5081" spans="1:6" ht="45" customHeight="1">
      <c r="A5081" s="480">
        <v>92861</v>
      </c>
      <c r="B5081" s="481" t="s">
        <v>6012</v>
      </c>
      <c r="C5081" s="482" t="s">
        <v>727</v>
      </c>
      <c r="D5081" s="483">
        <v>549.73</v>
      </c>
      <c r="E5081" s="483">
        <v>17.21</v>
      </c>
      <c r="F5081" s="483">
        <v>566.94000000000005</v>
      </c>
    </row>
    <row r="5082" spans="1:6" ht="45" customHeight="1">
      <c r="A5082" s="480">
        <v>92845</v>
      </c>
      <c r="B5082" s="481" t="s">
        <v>6010</v>
      </c>
      <c r="C5082" s="482" t="s">
        <v>727</v>
      </c>
      <c r="D5082" s="483">
        <v>537.51</v>
      </c>
      <c r="E5082" s="483">
        <v>9.0399999999999991</v>
      </c>
      <c r="F5082" s="483">
        <v>546.54999999999995</v>
      </c>
    </row>
    <row r="5083" spans="1:6" ht="45" customHeight="1">
      <c r="A5083" s="480">
        <v>92863</v>
      </c>
      <c r="B5083" s="481" t="s">
        <v>2510</v>
      </c>
      <c r="C5083" s="482" t="s">
        <v>727</v>
      </c>
      <c r="D5083" s="483">
        <v>567.32000000000005</v>
      </c>
      <c r="E5083" s="483">
        <v>20.47</v>
      </c>
      <c r="F5083" s="483">
        <v>587.79</v>
      </c>
    </row>
    <row r="5084" spans="1:6" ht="45" customHeight="1">
      <c r="A5084" s="480">
        <v>92847</v>
      </c>
      <c r="B5084" s="481" t="s">
        <v>2511</v>
      </c>
      <c r="C5084" s="482" t="s">
        <v>727</v>
      </c>
      <c r="D5084" s="483">
        <v>553.94000000000005</v>
      </c>
      <c r="E5084" s="483">
        <v>10.78</v>
      </c>
      <c r="F5084" s="483">
        <v>564.72</v>
      </c>
    </row>
    <row r="5085" spans="1:6" ht="45" customHeight="1">
      <c r="A5085" s="480">
        <v>92221</v>
      </c>
      <c r="B5085" s="481" t="s">
        <v>2541</v>
      </c>
      <c r="C5085" s="482" t="s">
        <v>727</v>
      </c>
      <c r="D5085" s="483">
        <v>179.67</v>
      </c>
      <c r="E5085" s="483">
        <v>33.99</v>
      </c>
      <c r="F5085" s="483">
        <v>213.66</v>
      </c>
    </row>
    <row r="5086" spans="1:6" ht="45" customHeight="1">
      <c r="A5086" s="480">
        <v>92212</v>
      </c>
      <c r="B5086" s="481" t="s">
        <v>2542</v>
      </c>
      <c r="C5086" s="482" t="s">
        <v>727</v>
      </c>
      <c r="D5086" s="483">
        <v>171.38</v>
      </c>
      <c r="E5086" s="483">
        <v>28.36</v>
      </c>
      <c r="F5086" s="483">
        <v>199.74</v>
      </c>
    </row>
    <row r="5087" spans="1:6" ht="45" customHeight="1">
      <c r="A5087" s="480">
        <v>92222</v>
      </c>
      <c r="B5087" s="481" t="s">
        <v>2543</v>
      </c>
      <c r="C5087" s="482" t="s">
        <v>727</v>
      </c>
      <c r="D5087" s="483">
        <v>234.38</v>
      </c>
      <c r="E5087" s="483">
        <v>39.22</v>
      </c>
      <c r="F5087" s="483">
        <v>273.60000000000002</v>
      </c>
    </row>
    <row r="5088" spans="1:6" ht="45" customHeight="1">
      <c r="A5088" s="480">
        <v>92213</v>
      </c>
      <c r="B5088" s="481" t="s">
        <v>2544</v>
      </c>
      <c r="C5088" s="482" t="s">
        <v>727</v>
      </c>
      <c r="D5088" s="483">
        <v>224.66</v>
      </c>
      <c r="E5088" s="483">
        <v>32.75</v>
      </c>
      <c r="F5088" s="483">
        <v>257.41000000000003</v>
      </c>
    </row>
    <row r="5089" spans="1:6" ht="45" customHeight="1">
      <c r="A5089" s="480">
        <v>92223</v>
      </c>
      <c r="B5089" s="481" t="s">
        <v>2545</v>
      </c>
      <c r="C5089" s="482" t="s">
        <v>727</v>
      </c>
      <c r="D5089" s="483">
        <v>282.27</v>
      </c>
      <c r="E5089" s="483">
        <v>44.77</v>
      </c>
      <c r="F5089" s="483">
        <v>327.04000000000002</v>
      </c>
    </row>
    <row r="5090" spans="1:6" ht="45" customHeight="1">
      <c r="A5090" s="480">
        <v>92214</v>
      </c>
      <c r="B5090" s="481" t="s">
        <v>2546</v>
      </c>
      <c r="C5090" s="482" t="s">
        <v>727</v>
      </c>
      <c r="D5090" s="483">
        <v>271.45</v>
      </c>
      <c r="E5090" s="483">
        <v>37.47</v>
      </c>
      <c r="F5090" s="483">
        <v>308.92</v>
      </c>
    </row>
    <row r="5091" spans="1:6" ht="45" customHeight="1">
      <c r="A5091" s="480">
        <v>92224</v>
      </c>
      <c r="B5091" s="481" t="s">
        <v>2547</v>
      </c>
      <c r="C5091" s="482" t="s">
        <v>727</v>
      </c>
      <c r="D5091" s="483">
        <v>323.93</v>
      </c>
      <c r="E5091" s="483">
        <v>50.43</v>
      </c>
      <c r="F5091" s="483">
        <v>374.36</v>
      </c>
    </row>
    <row r="5092" spans="1:6" ht="45" customHeight="1">
      <c r="A5092" s="480">
        <v>92215</v>
      </c>
      <c r="B5092" s="481" t="s">
        <v>2548</v>
      </c>
      <c r="C5092" s="482" t="s">
        <v>727</v>
      </c>
      <c r="D5092" s="483">
        <v>311.95999999999998</v>
      </c>
      <c r="E5092" s="483">
        <v>42.31</v>
      </c>
      <c r="F5092" s="483">
        <v>354.27</v>
      </c>
    </row>
    <row r="5093" spans="1:6" ht="45" customHeight="1">
      <c r="A5093" s="480">
        <v>95565</v>
      </c>
      <c r="B5093" s="481" t="s">
        <v>2514</v>
      </c>
      <c r="C5093" s="482" t="s">
        <v>727</v>
      </c>
      <c r="D5093" s="483">
        <v>81.84</v>
      </c>
      <c r="E5093" s="483">
        <v>16.690000000000001</v>
      </c>
      <c r="F5093" s="483">
        <v>98.53</v>
      </c>
    </row>
    <row r="5094" spans="1:6" ht="45" customHeight="1">
      <c r="A5094" s="480">
        <v>92211</v>
      </c>
      <c r="B5094" s="481" t="s">
        <v>2518</v>
      </c>
      <c r="C5094" s="482" t="s">
        <v>727</v>
      </c>
      <c r="D5094" s="483">
        <v>115.41</v>
      </c>
      <c r="E5094" s="483">
        <v>24</v>
      </c>
      <c r="F5094" s="483">
        <v>139.41</v>
      </c>
    </row>
    <row r="5095" spans="1:6" ht="45" customHeight="1">
      <c r="A5095" s="480"/>
      <c r="B5095" s="481" t="s">
        <v>2512</v>
      </c>
      <c r="C5095" s="482"/>
      <c r="D5095" s="483"/>
      <c r="E5095" s="483"/>
      <c r="F5095" s="483"/>
    </row>
    <row r="5096" spans="1:6" ht="45" customHeight="1">
      <c r="A5096" s="480"/>
      <c r="B5096" s="481" t="s">
        <v>2513</v>
      </c>
      <c r="C5096" s="482"/>
      <c r="D5096" s="483"/>
      <c r="E5096" s="483"/>
      <c r="F5096" s="483"/>
    </row>
    <row r="5097" spans="1:6" ht="45" customHeight="1">
      <c r="A5097" s="480"/>
      <c r="B5097" s="481" t="s">
        <v>2515</v>
      </c>
      <c r="C5097" s="482"/>
      <c r="D5097" s="483"/>
      <c r="E5097" s="483"/>
      <c r="F5097" s="483"/>
    </row>
    <row r="5098" spans="1:6" ht="45" customHeight="1">
      <c r="A5098" s="475"/>
      <c r="B5098" s="479" t="s">
        <v>2516</v>
      </c>
      <c r="C5098" s="477"/>
      <c r="D5098" s="478"/>
      <c r="E5098" s="478"/>
      <c r="F5098" s="478"/>
    </row>
    <row r="5099" spans="1:6" ht="45" customHeight="1">
      <c r="A5099" s="480"/>
      <c r="B5099" s="481" t="s">
        <v>2517</v>
      </c>
      <c r="C5099" s="482"/>
      <c r="D5099" s="483"/>
      <c r="E5099" s="483"/>
      <c r="F5099" s="483"/>
    </row>
    <row r="5100" spans="1:6" ht="45" customHeight="1">
      <c r="A5100" s="480">
        <v>98114</v>
      </c>
      <c r="B5100" s="481" t="s">
        <v>6045</v>
      </c>
      <c r="C5100" s="482" t="s">
        <v>709</v>
      </c>
      <c r="D5100" s="483">
        <v>649.14</v>
      </c>
      <c r="E5100" s="483">
        <v>46.2</v>
      </c>
      <c r="F5100" s="483">
        <v>695.34</v>
      </c>
    </row>
    <row r="5101" spans="1:6" ht="30">
      <c r="A5101" s="480">
        <v>98115</v>
      </c>
      <c r="B5101" s="481" t="s">
        <v>6046</v>
      </c>
      <c r="C5101" s="482" t="s">
        <v>709</v>
      </c>
      <c r="D5101" s="483">
        <v>80.16</v>
      </c>
      <c r="E5101" s="483">
        <v>43.19</v>
      </c>
      <c r="F5101" s="483">
        <v>123.35</v>
      </c>
    </row>
    <row r="5102" spans="1:6" ht="45" customHeight="1">
      <c r="A5102" s="480">
        <v>101798</v>
      </c>
      <c r="B5102" s="481" t="s">
        <v>5464</v>
      </c>
      <c r="C5102" s="482" t="s">
        <v>709</v>
      </c>
      <c r="D5102" s="483">
        <v>331.57</v>
      </c>
      <c r="E5102" s="483">
        <v>29.63</v>
      </c>
      <c r="F5102" s="483">
        <v>361.2</v>
      </c>
    </row>
    <row r="5103" spans="1:6" ht="45" customHeight="1">
      <c r="A5103" s="480">
        <v>101799</v>
      </c>
      <c r="B5103" s="481" t="s">
        <v>5465</v>
      </c>
      <c r="C5103" s="482" t="s">
        <v>709</v>
      </c>
      <c r="D5103" s="483">
        <v>829.2</v>
      </c>
      <c r="E5103" s="483">
        <v>48.9</v>
      </c>
      <c r="F5103" s="483">
        <v>878.1</v>
      </c>
    </row>
    <row r="5104" spans="1:6" ht="45" customHeight="1">
      <c r="A5104" s="480"/>
      <c r="B5104" s="481" t="s">
        <v>2519</v>
      </c>
      <c r="C5104" s="482"/>
      <c r="D5104" s="483"/>
      <c r="E5104" s="483"/>
      <c r="F5104" s="483"/>
    </row>
    <row r="5105" spans="1:6" ht="45" customHeight="1">
      <c r="A5105" s="480">
        <v>90724</v>
      </c>
      <c r="B5105" s="481" t="s">
        <v>6031</v>
      </c>
      <c r="C5105" s="482" t="s">
        <v>709</v>
      </c>
      <c r="D5105" s="483">
        <v>6.86</v>
      </c>
      <c r="E5105" s="483">
        <v>15.79</v>
      </c>
      <c r="F5105" s="483">
        <v>22.65</v>
      </c>
    </row>
    <row r="5106" spans="1:6" ht="45" customHeight="1">
      <c r="A5106" s="480">
        <v>90725</v>
      </c>
      <c r="B5106" s="481" t="s">
        <v>6032</v>
      </c>
      <c r="C5106" s="482" t="s">
        <v>709</v>
      </c>
      <c r="D5106" s="483">
        <v>8.5299999999999994</v>
      </c>
      <c r="E5106" s="483">
        <v>19.309999999999999</v>
      </c>
      <c r="F5106" s="483">
        <v>27.84</v>
      </c>
    </row>
    <row r="5107" spans="1:6" ht="45" customHeight="1">
      <c r="A5107" s="480">
        <v>90726</v>
      </c>
      <c r="B5107" s="481" t="s">
        <v>6033</v>
      </c>
      <c r="C5107" s="482" t="s">
        <v>709</v>
      </c>
      <c r="D5107" s="483">
        <v>10.25</v>
      </c>
      <c r="E5107" s="483">
        <v>22.85</v>
      </c>
      <c r="F5107" s="483">
        <v>33.1</v>
      </c>
    </row>
    <row r="5108" spans="1:6" ht="45" customHeight="1">
      <c r="A5108" s="480">
        <v>90727</v>
      </c>
      <c r="B5108" s="481" t="s">
        <v>6034</v>
      </c>
      <c r="C5108" s="482" t="s">
        <v>709</v>
      </c>
      <c r="D5108" s="483">
        <v>11.9</v>
      </c>
      <c r="E5108" s="483">
        <v>26.4</v>
      </c>
      <c r="F5108" s="483">
        <v>38.299999999999997</v>
      </c>
    </row>
    <row r="5109" spans="1:6" ht="45" customHeight="1">
      <c r="A5109" s="480">
        <v>90728</v>
      </c>
      <c r="B5109" s="481" t="s">
        <v>6035</v>
      </c>
      <c r="C5109" s="482" t="s">
        <v>709</v>
      </c>
      <c r="D5109" s="483">
        <v>13.57</v>
      </c>
      <c r="E5109" s="483">
        <v>29.92</v>
      </c>
      <c r="F5109" s="483">
        <v>43.49</v>
      </c>
    </row>
    <row r="5110" spans="1:6" ht="45" customHeight="1">
      <c r="A5110" s="480">
        <v>90729</v>
      </c>
      <c r="B5110" s="481" t="s">
        <v>6036</v>
      </c>
      <c r="C5110" s="482" t="s">
        <v>709</v>
      </c>
      <c r="D5110" s="483">
        <v>15.25</v>
      </c>
      <c r="E5110" s="483">
        <v>33.450000000000003</v>
      </c>
      <c r="F5110" s="483">
        <v>48.7</v>
      </c>
    </row>
    <row r="5111" spans="1:6" ht="45" customHeight="1">
      <c r="A5111" s="480">
        <v>90730</v>
      </c>
      <c r="B5111" s="481" t="s">
        <v>6037</v>
      </c>
      <c r="C5111" s="482" t="s">
        <v>709</v>
      </c>
      <c r="D5111" s="483">
        <v>16.93</v>
      </c>
      <c r="E5111" s="483">
        <v>36.97</v>
      </c>
      <c r="F5111" s="483">
        <v>53.9</v>
      </c>
    </row>
    <row r="5112" spans="1:6" ht="45" customHeight="1">
      <c r="A5112" s="480">
        <v>90731</v>
      </c>
      <c r="B5112" s="481" t="s">
        <v>6038</v>
      </c>
      <c r="C5112" s="482" t="s">
        <v>709</v>
      </c>
      <c r="D5112" s="483">
        <v>18.57</v>
      </c>
      <c r="E5112" s="483">
        <v>40.53</v>
      </c>
      <c r="F5112" s="483">
        <v>59.1</v>
      </c>
    </row>
    <row r="5113" spans="1:6" ht="45" customHeight="1">
      <c r="A5113" s="480">
        <v>90732</v>
      </c>
      <c r="B5113" s="481" t="s">
        <v>6039</v>
      </c>
      <c r="C5113" s="482" t="s">
        <v>709</v>
      </c>
      <c r="D5113" s="483">
        <v>23.57</v>
      </c>
      <c r="E5113" s="483">
        <v>51.13</v>
      </c>
      <c r="F5113" s="483">
        <v>74.7</v>
      </c>
    </row>
    <row r="5114" spans="1:6" ht="45" customHeight="1">
      <c r="A5114" s="480">
        <v>102267</v>
      </c>
      <c r="B5114" s="481" t="s">
        <v>6042</v>
      </c>
      <c r="C5114" s="482" t="s">
        <v>709</v>
      </c>
      <c r="D5114" s="483">
        <v>38.619999999999997</v>
      </c>
      <c r="E5114" s="483">
        <v>82.94</v>
      </c>
      <c r="F5114" s="483">
        <v>121.56</v>
      </c>
    </row>
    <row r="5115" spans="1:6" ht="45" customHeight="1">
      <c r="A5115" s="475">
        <v>102268</v>
      </c>
      <c r="B5115" s="479" t="s">
        <v>6043</v>
      </c>
      <c r="C5115" s="477" t="s">
        <v>709</v>
      </c>
      <c r="D5115" s="478">
        <v>43.61</v>
      </c>
      <c r="E5115" s="478">
        <v>93.55</v>
      </c>
      <c r="F5115" s="478">
        <v>137.16</v>
      </c>
    </row>
    <row r="5116" spans="1:6" ht="45" customHeight="1">
      <c r="A5116" s="475">
        <v>102269</v>
      </c>
      <c r="B5116" s="479" t="s">
        <v>6044</v>
      </c>
      <c r="C5116" s="477" t="s">
        <v>709</v>
      </c>
      <c r="D5116" s="478">
        <v>53.64</v>
      </c>
      <c r="E5116" s="478">
        <v>114.72</v>
      </c>
      <c r="F5116" s="478">
        <v>168.36</v>
      </c>
    </row>
    <row r="5117" spans="1:6" ht="45" customHeight="1">
      <c r="A5117" s="480">
        <v>102265</v>
      </c>
      <c r="B5117" s="481" t="s">
        <v>6040</v>
      </c>
      <c r="C5117" s="482" t="s">
        <v>709</v>
      </c>
      <c r="D5117" s="483">
        <v>30.26</v>
      </c>
      <c r="E5117" s="483">
        <v>65.239999999999995</v>
      </c>
      <c r="F5117" s="483">
        <v>95.5</v>
      </c>
    </row>
    <row r="5118" spans="1:6" ht="45" customHeight="1">
      <c r="A5118" s="480">
        <v>102266</v>
      </c>
      <c r="B5118" s="481" t="s">
        <v>6041</v>
      </c>
      <c r="C5118" s="482" t="s">
        <v>709</v>
      </c>
      <c r="D5118" s="483">
        <v>33.58</v>
      </c>
      <c r="E5118" s="483">
        <v>72.33</v>
      </c>
      <c r="F5118" s="483">
        <v>105.91</v>
      </c>
    </row>
    <row r="5119" spans="1:6" ht="45" customHeight="1">
      <c r="A5119" s="480"/>
      <c r="B5119" s="481" t="s">
        <v>2520</v>
      </c>
      <c r="C5119" s="482"/>
      <c r="D5119" s="483"/>
      <c r="E5119" s="483"/>
      <c r="F5119" s="483"/>
    </row>
    <row r="5120" spans="1:6" ht="45" customHeight="1">
      <c r="A5120" s="480">
        <v>98109</v>
      </c>
      <c r="B5120" s="481" t="s">
        <v>6066</v>
      </c>
      <c r="C5120" s="482" t="s">
        <v>709</v>
      </c>
      <c r="D5120" s="483">
        <v>394.6</v>
      </c>
      <c r="E5120" s="483">
        <v>370.35</v>
      </c>
      <c r="F5120" s="483">
        <v>764.95</v>
      </c>
    </row>
    <row r="5121" spans="1:6" ht="45" customHeight="1">
      <c r="A5121" s="480">
        <v>98110</v>
      </c>
      <c r="B5121" s="481" t="s">
        <v>6067</v>
      </c>
      <c r="C5121" s="482" t="s">
        <v>709</v>
      </c>
      <c r="D5121" s="483">
        <v>315.54000000000002</v>
      </c>
      <c r="E5121" s="483">
        <v>12.2</v>
      </c>
      <c r="F5121" s="483">
        <v>327.74</v>
      </c>
    </row>
    <row r="5122" spans="1:6" ht="45" customHeight="1">
      <c r="A5122" s="480">
        <v>98102</v>
      </c>
      <c r="B5122" s="481" t="s">
        <v>6060</v>
      </c>
      <c r="C5122" s="482" t="s">
        <v>709</v>
      </c>
      <c r="D5122" s="483">
        <v>95.32</v>
      </c>
      <c r="E5122" s="483">
        <v>4.0999999999999996</v>
      </c>
      <c r="F5122" s="483">
        <v>99.42</v>
      </c>
    </row>
    <row r="5123" spans="1:6" ht="45" customHeight="1">
      <c r="A5123" s="475">
        <v>98104</v>
      </c>
      <c r="B5123" s="476" t="s">
        <v>6061</v>
      </c>
      <c r="C5123" s="477" t="s">
        <v>709</v>
      </c>
      <c r="D5123" s="478">
        <v>226.2</v>
      </c>
      <c r="E5123" s="478">
        <v>175.22</v>
      </c>
      <c r="F5123" s="478">
        <v>401.42</v>
      </c>
    </row>
    <row r="5124" spans="1:6" ht="45" customHeight="1">
      <c r="A5124" s="475">
        <v>98105</v>
      </c>
      <c r="B5124" s="479" t="s">
        <v>6062</v>
      </c>
      <c r="C5124" s="477" t="s">
        <v>709</v>
      </c>
      <c r="D5124" s="478">
        <v>385.11</v>
      </c>
      <c r="E5124" s="478">
        <v>305.55</v>
      </c>
      <c r="F5124" s="478">
        <v>690.66</v>
      </c>
    </row>
    <row r="5125" spans="1:6" ht="45" customHeight="1">
      <c r="A5125" s="475">
        <v>98106</v>
      </c>
      <c r="B5125" s="479" t="s">
        <v>6063</v>
      </c>
      <c r="C5125" s="477" t="s">
        <v>709</v>
      </c>
      <c r="D5125" s="478">
        <v>640.80999999999995</v>
      </c>
      <c r="E5125" s="478">
        <v>504.43</v>
      </c>
      <c r="F5125" s="478">
        <v>1145.24</v>
      </c>
    </row>
    <row r="5126" spans="1:6" ht="30" customHeight="1">
      <c r="A5126" s="475">
        <v>98107</v>
      </c>
      <c r="B5126" s="479" t="s">
        <v>6064</v>
      </c>
      <c r="C5126" s="477" t="s">
        <v>709</v>
      </c>
      <c r="D5126" s="478">
        <v>137.69</v>
      </c>
      <c r="E5126" s="478">
        <v>127</v>
      </c>
      <c r="F5126" s="478">
        <v>264.69</v>
      </c>
    </row>
    <row r="5127" spans="1:6" ht="30" customHeight="1">
      <c r="A5127" s="475">
        <v>98108</v>
      </c>
      <c r="B5127" s="476" t="s">
        <v>6065</v>
      </c>
      <c r="C5127" s="477" t="s">
        <v>709</v>
      </c>
      <c r="D5127" s="478">
        <v>242.41</v>
      </c>
      <c r="E5127" s="478">
        <v>227.87</v>
      </c>
      <c r="F5127" s="478">
        <v>470.28</v>
      </c>
    </row>
    <row r="5128" spans="1:6" ht="15" customHeight="1">
      <c r="A5128" s="475"/>
      <c r="B5128" s="479" t="s">
        <v>2521</v>
      </c>
      <c r="C5128" s="477"/>
      <c r="D5128" s="478"/>
      <c r="E5128" s="478"/>
      <c r="F5128" s="478"/>
    </row>
    <row r="5129" spans="1:6" ht="15" customHeight="1">
      <c r="A5129" s="475">
        <v>97900</v>
      </c>
      <c r="B5129" s="479" t="s">
        <v>6047</v>
      </c>
      <c r="C5129" s="477" t="s">
        <v>709</v>
      </c>
      <c r="D5129" s="478">
        <v>103.18</v>
      </c>
      <c r="E5129" s="478">
        <v>83.46</v>
      </c>
      <c r="F5129" s="478">
        <v>186.64</v>
      </c>
    </row>
    <row r="5130" spans="1:6" ht="30">
      <c r="A5130" s="475">
        <v>97901</v>
      </c>
      <c r="B5130" s="479" t="s">
        <v>6048</v>
      </c>
      <c r="C5130" s="477" t="s">
        <v>709</v>
      </c>
      <c r="D5130" s="478">
        <v>164.77</v>
      </c>
      <c r="E5130" s="478">
        <v>132.25</v>
      </c>
      <c r="F5130" s="478">
        <v>297.02</v>
      </c>
    </row>
    <row r="5131" spans="1:6" ht="30" customHeight="1">
      <c r="A5131" s="475">
        <v>97902</v>
      </c>
      <c r="B5131" s="479" t="s">
        <v>6049</v>
      </c>
      <c r="C5131" s="477" t="s">
        <v>709</v>
      </c>
      <c r="D5131" s="478">
        <v>333.89</v>
      </c>
      <c r="E5131" s="478">
        <v>255.06</v>
      </c>
      <c r="F5131" s="478">
        <v>588.95000000000005</v>
      </c>
    </row>
    <row r="5132" spans="1:6" ht="30" customHeight="1">
      <c r="A5132" s="480">
        <v>97903</v>
      </c>
      <c r="B5132" s="481" t="s">
        <v>6050</v>
      </c>
      <c r="C5132" s="482" t="s">
        <v>709</v>
      </c>
      <c r="D5132" s="483">
        <v>458.53</v>
      </c>
      <c r="E5132" s="483">
        <v>350.25</v>
      </c>
      <c r="F5132" s="483">
        <v>808.78</v>
      </c>
    </row>
    <row r="5133" spans="1:6" ht="30" customHeight="1">
      <c r="A5133" s="475">
        <v>97904</v>
      </c>
      <c r="B5133" s="479" t="s">
        <v>6051</v>
      </c>
      <c r="C5133" s="477" t="s">
        <v>709</v>
      </c>
      <c r="D5133" s="478">
        <v>567.89</v>
      </c>
      <c r="E5133" s="478">
        <v>388.9</v>
      </c>
      <c r="F5133" s="478">
        <v>956.79</v>
      </c>
    </row>
    <row r="5134" spans="1:6" ht="15" customHeight="1">
      <c r="A5134" s="480">
        <v>97905</v>
      </c>
      <c r="B5134" s="481" t="s">
        <v>6052</v>
      </c>
      <c r="C5134" s="482" t="s">
        <v>709</v>
      </c>
      <c r="D5134" s="483">
        <v>116.22</v>
      </c>
      <c r="E5134" s="483">
        <v>105.59</v>
      </c>
      <c r="F5134" s="483">
        <v>221.81</v>
      </c>
    </row>
    <row r="5135" spans="1:6" ht="30">
      <c r="A5135" s="480">
        <v>97906</v>
      </c>
      <c r="B5135" s="481" t="s">
        <v>6053</v>
      </c>
      <c r="C5135" s="482" t="s">
        <v>709</v>
      </c>
      <c r="D5135" s="483">
        <v>220.13</v>
      </c>
      <c r="E5135" s="483">
        <v>193.12</v>
      </c>
      <c r="F5135" s="483">
        <v>413.25</v>
      </c>
    </row>
    <row r="5136" spans="1:6" ht="30" customHeight="1">
      <c r="A5136" s="475">
        <v>97907</v>
      </c>
      <c r="B5136" s="479" t="s">
        <v>6054</v>
      </c>
      <c r="C5136" s="477" t="s">
        <v>709</v>
      </c>
      <c r="D5136" s="478">
        <v>313.38</v>
      </c>
      <c r="E5136" s="478">
        <v>271.20999999999998</v>
      </c>
      <c r="F5136" s="478">
        <v>584.59</v>
      </c>
    </row>
    <row r="5137" spans="1:6" ht="30" customHeight="1">
      <c r="A5137" s="475">
        <v>97908</v>
      </c>
      <c r="B5137" s="479" t="s">
        <v>6055</v>
      </c>
      <c r="C5137" s="477" t="s">
        <v>709</v>
      </c>
      <c r="D5137" s="478">
        <v>396.17</v>
      </c>
      <c r="E5137" s="478">
        <v>295.33</v>
      </c>
      <c r="F5137" s="478">
        <v>691.5</v>
      </c>
    </row>
    <row r="5138" spans="1:6" ht="30" customHeight="1">
      <c r="A5138" s="475">
        <v>99250</v>
      </c>
      <c r="B5138" s="479" t="s">
        <v>6279</v>
      </c>
      <c r="C5138" s="477" t="s">
        <v>709</v>
      </c>
      <c r="D5138" s="478">
        <v>99.46</v>
      </c>
      <c r="E5138" s="478">
        <v>83.33</v>
      </c>
      <c r="F5138" s="478">
        <v>182.79</v>
      </c>
    </row>
    <row r="5139" spans="1:6" ht="30" customHeight="1">
      <c r="A5139" s="475">
        <v>99251</v>
      </c>
      <c r="B5139" s="479" t="s">
        <v>6280</v>
      </c>
      <c r="C5139" s="477" t="s">
        <v>709</v>
      </c>
      <c r="D5139" s="478">
        <v>158.38999999999999</v>
      </c>
      <c r="E5139" s="478">
        <v>132.02000000000001</v>
      </c>
      <c r="F5139" s="478">
        <v>290.41000000000003</v>
      </c>
    </row>
    <row r="5140" spans="1:6" ht="30" customHeight="1">
      <c r="A5140" s="480">
        <v>99253</v>
      </c>
      <c r="B5140" s="481" t="s">
        <v>6281</v>
      </c>
      <c r="C5140" s="482" t="s">
        <v>709</v>
      </c>
      <c r="D5140" s="483">
        <v>319.55</v>
      </c>
      <c r="E5140" s="483">
        <v>254.55</v>
      </c>
      <c r="F5140" s="483">
        <v>574.1</v>
      </c>
    </row>
    <row r="5141" spans="1:6" ht="30" customHeight="1">
      <c r="A5141" s="480">
        <v>99255</v>
      </c>
      <c r="B5141" s="481" t="s">
        <v>6282</v>
      </c>
      <c r="C5141" s="482" t="s">
        <v>709</v>
      </c>
      <c r="D5141" s="483">
        <v>438.87</v>
      </c>
      <c r="E5141" s="483">
        <v>349.55</v>
      </c>
      <c r="F5141" s="483">
        <v>788.42</v>
      </c>
    </row>
    <row r="5142" spans="1:6" ht="30" customHeight="1">
      <c r="A5142" s="480">
        <v>99257</v>
      </c>
      <c r="B5142" s="481" t="s">
        <v>6283</v>
      </c>
      <c r="C5142" s="482" t="s">
        <v>709</v>
      </c>
      <c r="D5142" s="483">
        <v>542.46</v>
      </c>
      <c r="E5142" s="483">
        <v>388</v>
      </c>
      <c r="F5142" s="483">
        <v>930.46</v>
      </c>
    </row>
    <row r="5143" spans="1:6" ht="30" customHeight="1">
      <c r="A5143" s="480">
        <v>99258</v>
      </c>
      <c r="B5143" s="481" t="s">
        <v>6284</v>
      </c>
      <c r="C5143" s="482" t="s">
        <v>709</v>
      </c>
      <c r="D5143" s="483">
        <v>110.95</v>
      </c>
      <c r="E5143" s="483">
        <v>105.4</v>
      </c>
      <c r="F5143" s="483">
        <v>216.35</v>
      </c>
    </row>
    <row r="5144" spans="1:6" ht="30">
      <c r="A5144" s="480">
        <v>99260</v>
      </c>
      <c r="B5144" s="481" t="s">
        <v>6285</v>
      </c>
      <c r="C5144" s="482" t="s">
        <v>709</v>
      </c>
      <c r="D5144" s="483">
        <v>211.09</v>
      </c>
      <c r="E5144" s="483">
        <v>192.81</v>
      </c>
      <c r="F5144" s="483">
        <v>403.9</v>
      </c>
    </row>
    <row r="5145" spans="1:6" ht="45" customHeight="1">
      <c r="A5145" s="480">
        <v>99262</v>
      </c>
      <c r="B5145" s="481" t="s">
        <v>6286</v>
      </c>
      <c r="C5145" s="482" t="s">
        <v>709</v>
      </c>
      <c r="D5145" s="483">
        <v>300.5</v>
      </c>
      <c r="E5145" s="483">
        <v>270.74</v>
      </c>
      <c r="F5145" s="483">
        <v>571.24</v>
      </c>
    </row>
    <row r="5146" spans="1:6" ht="30" customHeight="1">
      <c r="A5146" s="475">
        <v>99264</v>
      </c>
      <c r="B5146" s="479" t="s">
        <v>6287</v>
      </c>
      <c r="C5146" s="477" t="s">
        <v>709</v>
      </c>
      <c r="D5146" s="478">
        <v>378.73</v>
      </c>
      <c r="E5146" s="478">
        <v>294.74</v>
      </c>
      <c r="F5146" s="478">
        <v>673.47</v>
      </c>
    </row>
    <row r="5147" spans="1:6" ht="30" customHeight="1">
      <c r="A5147" s="480">
        <v>97895</v>
      </c>
      <c r="B5147" s="481" t="s">
        <v>6056</v>
      </c>
      <c r="C5147" s="482" t="s">
        <v>709</v>
      </c>
      <c r="D5147" s="483">
        <v>99.38</v>
      </c>
      <c r="E5147" s="483">
        <v>3.45</v>
      </c>
      <c r="F5147" s="483">
        <v>102.83</v>
      </c>
    </row>
    <row r="5148" spans="1:6" ht="30" customHeight="1">
      <c r="A5148" s="480">
        <v>97896</v>
      </c>
      <c r="B5148" s="481" t="s">
        <v>6057</v>
      </c>
      <c r="C5148" s="482" t="s">
        <v>709</v>
      </c>
      <c r="D5148" s="483">
        <v>185.28</v>
      </c>
      <c r="E5148" s="483">
        <v>5</v>
      </c>
      <c r="F5148" s="483">
        <v>190.28</v>
      </c>
    </row>
    <row r="5149" spans="1:6" ht="30" customHeight="1">
      <c r="A5149" s="480">
        <v>97897</v>
      </c>
      <c r="B5149" s="481" t="s">
        <v>6058</v>
      </c>
      <c r="C5149" s="482" t="s">
        <v>709</v>
      </c>
      <c r="D5149" s="483">
        <v>241.24</v>
      </c>
      <c r="E5149" s="483">
        <v>8.67</v>
      </c>
      <c r="F5149" s="483">
        <v>249.91</v>
      </c>
    </row>
    <row r="5150" spans="1:6" ht="30" customHeight="1">
      <c r="A5150" s="480">
        <v>97898</v>
      </c>
      <c r="B5150" s="481" t="s">
        <v>6059</v>
      </c>
      <c r="C5150" s="482" t="s">
        <v>709</v>
      </c>
      <c r="D5150" s="483">
        <v>457.82</v>
      </c>
      <c r="E5150" s="483">
        <v>72.05</v>
      </c>
      <c r="F5150" s="483">
        <v>529.87</v>
      </c>
    </row>
    <row r="5151" spans="1:6" ht="30" customHeight="1">
      <c r="A5151" s="480"/>
      <c r="B5151" s="481" t="s">
        <v>2522</v>
      </c>
      <c r="C5151" s="482"/>
      <c r="D5151" s="483"/>
      <c r="E5151" s="483"/>
      <c r="F5151" s="483"/>
    </row>
    <row r="5152" spans="1:6" ht="30" customHeight="1">
      <c r="A5152" s="480">
        <v>89482</v>
      </c>
      <c r="B5152" s="481" t="s">
        <v>2523</v>
      </c>
      <c r="C5152" s="482" t="s">
        <v>709</v>
      </c>
      <c r="D5152" s="483">
        <v>26.75</v>
      </c>
      <c r="E5152" s="483">
        <v>4.3099999999999996</v>
      </c>
      <c r="F5152" s="483">
        <v>31.06</v>
      </c>
    </row>
    <row r="5153" spans="1:6" ht="30" customHeight="1">
      <c r="A5153" s="480">
        <v>89707</v>
      </c>
      <c r="B5153" s="481" t="s">
        <v>2524</v>
      </c>
      <c r="C5153" s="482" t="s">
        <v>709</v>
      </c>
      <c r="D5153" s="483">
        <v>27.76</v>
      </c>
      <c r="E5153" s="483">
        <v>7.98</v>
      </c>
      <c r="F5153" s="483">
        <v>35.74</v>
      </c>
    </row>
    <row r="5154" spans="1:6" ht="30" customHeight="1">
      <c r="A5154" s="480">
        <v>89491</v>
      </c>
      <c r="B5154" s="481" t="s">
        <v>2525</v>
      </c>
      <c r="C5154" s="482" t="s">
        <v>709</v>
      </c>
      <c r="D5154" s="483">
        <v>64.91</v>
      </c>
      <c r="E5154" s="483">
        <v>6.69</v>
      </c>
      <c r="F5154" s="483">
        <v>71.599999999999994</v>
      </c>
    </row>
    <row r="5155" spans="1:6" ht="30" customHeight="1">
      <c r="A5155" s="480">
        <v>89708</v>
      </c>
      <c r="B5155" s="481" t="s">
        <v>2526</v>
      </c>
      <c r="C5155" s="482" t="s">
        <v>709</v>
      </c>
      <c r="D5155" s="483">
        <v>66.83</v>
      </c>
      <c r="E5155" s="483">
        <v>12.14</v>
      </c>
      <c r="F5155" s="483">
        <v>78.97</v>
      </c>
    </row>
    <row r="5156" spans="1:6" ht="30" customHeight="1">
      <c r="A5156" s="480"/>
      <c r="B5156" s="481" t="s">
        <v>12772</v>
      </c>
      <c r="C5156" s="482"/>
      <c r="D5156" s="483"/>
      <c r="E5156" s="483"/>
      <c r="F5156" s="483"/>
    </row>
    <row r="5157" spans="1:6" ht="30" customHeight="1">
      <c r="A5157" s="475"/>
      <c r="B5157" s="479" t="s">
        <v>2527</v>
      </c>
      <c r="C5157" s="477"/>
      <c r="D5157" s="478"/>
      <c r="E5157" s="478"/>
      <c r="F5157" s="478"/>
    </row>
    <row r="5158" spans="1:6" ht="30" customHeight="1">
      <c r="A5158" s="480">
        <v>89495</v>
      </c>
      <c r="B5158" s="481" t="s">
        <v>2528</v>
      </c>
      <c r="C5158" s="482" t="s">
        <v>709</v>
      </c>
      <c r="D5158" s="483">
        <v>11.27</v>
      </c>
      <c r="E5158" s="483">
        <v>1.0900000000000001</v>
      </c>
      <c r="F5158" s="483">
        <v>12.36</v>
      </c>
    </row>
    <row r="5159" spans="1:6" ht="30" customHeight="1">
      <c r="A5159" s="480">
        <v>89709</v>
      </c>
      <c r="B5159" s="481" t="s">
        <v>2529</v>
      </c>
      <c r="C5159" s="482" t="s">
        <v>709</v>
      </c>
      <c r="D5159" s="483">
        <v>11.69</v>
      </c>
      <c r="E5159" s="483">
        <v>2.23</v>
      </c>
      <c r="F5159" s="483">
        <v>13.92</v>
      </c>
    </row>
    <row r="5160" spans="1:6" ht="30" customHeight="1">
      <c r="A5160" s="480">
        <v>89710</v>
      </c>
      <c r="B5160" s="481" t="s">
        <v>2530</v>
      </c>
      <c r="C5160" s="482" t="s">
        <v>709</v>
      </c>
      <c r="D5160" s="483">
        <v>9.58</v>
      </c>
      <c r="E5160" s="483">
        <v>2.23</v>
      </c>
      <c r="F5160" s="483">
        <v>11.81</v>
      </c>
    </row>
    <row r="5161" spans="1:6" ht="30" customHeight="1">
      <c r="A5161" s="480"/>
      <c r="B5161" s="481" t="s">
        <v>2531</v>
      </c>
      <c r="C5161" s="482"/>
      <c r="D5161" s="483"/>
      <c r="E5161" s="483"/>
      <c r="F5161" s="483"/>
    </row>
    <row r="5162" spans="1:6" ht="30" customHeight="1">
      <c r="A5162" s="480">
        <v>101802</v>
      </c>
      <c r="B5162" s="481" t="s">
        <v>6071</v>
      </c>
      <c r="C5162" s="482" t="s">
        <v>709</v>
      </c>
      <c r="D5162" s="483">
        <v>899.58</v>
      </c>
      <c r="E5162" s="483">
        <v>489.38</v>
      </c>
      <c r="F5162" s="483">
        <v>1388.96</v>
      </c>
    </row>
    <row r="5163" spans="1:6" ht="30" customHeight="1">
      <c r="A5163" s="480"/>
      <c r="B5163" s="481" t="s">
        <v>12773</v>
      </c>
      <c r="C5163" s="482"/>
      <c r="D5163" s="483"/>
      <c r="E5163" s="483"/>
      <c r="F5163" s="483"/>
    </row>
    <row r="5164" spans="1:6" ht="45" customHeight="1">
      <c r="A5164" s="480">
        <v>93350</v>
      </c>
      <c r="B5164" s="481" t="s">
        <v>2532</v>
      </c>
      <c r="C5164" s="482" t="s">
        <v>709</v>
      </c>
      <c r="D5164" s="483">
        <v>670.59</v>
      </c>
      <c r="E5164" s="483">
        <v>395.94</v>
      </c>
      <c r="F5164" s="483">
        <v>1066.53</v>
      </c>
    </row>
    <row r="5165" spans="1:6" ht="45" customHeight="1">
      <c r="A5165" s="480">
        <v>93351</v>
      </c>
      <c r="B5165" s="481" t="s">
        <v>2533</v>
      </c>
      <c r="C5165" s="482" t="s">
        <v>709</v>
      </c>
      <c r="D5165" s="483">
        <v>557.91</v>
      </c>
      <c r="E5165" s="483">
        <v>316.56</v>
      </c>
      <c r="F5165" s="483">
        <v>874.47</v>
      </c>
    </row>
    <row r="5166" spans="1:6" ht="45" customHeight="1">
      <c r="A5166" s="480">
        <v>93352</v>
      </c>
      <c r="B5166" s="481" t="s">
        <v>2534</v>
      </c>
      <c r="C5166" s="482" t="s">
        <v>709</v>
      </c>
      <c r="D5166" s="483">
        <v>444.31</v>
      </c>
      <c r="E5166" s="483">
        <v>239.02</v>
      </c>
      <c r="F5166" s="483">
        <v>683.33</v>
      </c>
    </row>
    <row r="5167" spans="1:6" ht="45" customHeight="1">
      <c r="A5167" s="480">
        <v>93353</v>
      </c>
      <c r="B5167" s="481" t="s">
        <v>2535</v>
      </c>
      <c r="C5167" s="482" t="s">
        <v>709</v>
      </c>
      <c r="D5167" s="483">
        <v>333.58</v>
      </c>
      <c r="E5167" s="483">
        <v>163.34</v>
      </c>
      <c r="F5167" s="483">
        <v>496.92</v>
      </c>
    </row>
    <row r="5168" spans="1:6" ht="45" customHeight="1">
      <c r="A5168" s="475">
        <v>93354</v>
      </c>
      <c r="B5168" s="479" t="s">
        <v>2536</v>
      </c>
      <c r="C5168" s="477" t="s">
        <v>709</v>
      </c>
      <c r="D5168" s="478">
        <v>592.58000000000004</v>
      </c>
      <c r="E5168" s="478">
        <v>128.11000000000001</v>
      </c>
      <c r="F5168" s="478">
        <v>720.69</v>
      </c>
    </row>
    <row r="5169" spans="1:6" ht="45" customHeight="1">
      <c r="A5169" s="475">
        <v>93355</v>
      </c>
      <c r="B5169" s="479" t="s">
        <v>2537</v>
      </c>
      <c r="C5169" s="477" t="s">
        <v>709</v>
      </c>
      <c r="D5169" s="478">
        <v>496.5</v>
      </c>
      <c r="E5169" s="478">
        <v>105.37</v>
      </c>
      <c r="F5169" s="478">
        <v>601.87</v>
      </c>
    </row>
    <row r="5170" spans="1:6" ht="45" customHeight="1">
      <c r="A5170" s="475">
        <v>93356</v>
      </c>
      <c r="B5170" s="476" t="s">
        <v>2538</v>
      </c>
      <c r="C5170" s="477" t="s">
        <v>709</v>
      </c>
      <c r="D5170" s="478">
        <v>399.05</v>
      </c>
      <c r="E5170" s="478">
        <v>82.91</v>
      </c>
      <c r="F5170" s="478">
        <v>481.96</v>
      </c>
    </row>
    <row r="5171" spans="1:6" ht="45" customHeight="1">
      <c r="A5171" s="475">
        <v>93357</v>
      </c>
      <c r="B5171" s="479" t="s">
        <v>2539</v>
      </c>
      <c r="C5171" s="477" t="s">
        <v>709</v>
      </c>
      <c r="D5171" s="478">
        <v>303.92</v>
      </c>
      <c r="E5171" s="478">
        <v>60.79</v>
      </c>
      <c r="F5171" s="478">
        <v>364.71</v>
      </c>
    </row>
    <row r="5172" spans="1:6" ht="45" customHeight="1">
      <c r="A5172" s="475">
        <v>101803</v>
      </c>
      <c r="B5172" s="479" t="s">
        <v>6068</v>
      </c>
      <c r="C5172" s="477" t="s">
        <v>709</v>
      </c>
      <c r="D5172" s="478">
        <v>527.09</v>
      </c>
      <c r="E5172" s="478">
        <v>339.53</v>
      </c>
      <c r="F5172" s="478">
        <v>866.62</v>
      </c>
    </row>
    <row r="5173" spans="1:6" ht="45" customHeight="1">
      <c r="A5173" s="480">
        <v>101804</v>
      </c>
      <c r="B5173" s="481" t="s">
        <v>6069</v>
      </c>
      <c r="C5173" s="482" t="s">
        <v>709</v>
      </c>
      <c r="D5173" s="483">
        <v>687.78</v>
      </c>
      <c r="E5173" s="483">
        <v>399.28</v>
      </c>
      <c r="F5173" s="483">
        <v>1087.06</v>
      </c>
    </row>
    <row r="5174" spans="1:6" ht="45" customHeight="1">
      <c r="A5174" s="480">
        <v>101805</v>
      </c>
      <c r="B5174" s="481" t="s">
        <v>6070</v>
      </c>
      <c r="C5174" s="482" t="s">
        <v>709</v>
      </c>
      <c r="D5174" s="483">
        <v>878.14</v>
      </c>
      <c r="E5174" s="483">
        <v>509.85</v>
      </c>
      <c r="F5174" s="483">
        <v>1387.99</v>
      </c>
    </row>
    <row r="5175" spans="1:6" ht="45" customHeight="1">
      <c r="A5175" s="475"/>
      <c r="B5175" s="479" t="s">
        <v>2540</v>
      </c>
      <c r="C5175" s="477"/>
      <c r="D5175" s="478"/>
      <c r="E5175" s="478"/>
      <c r="F5175" s="478"/>
    </row>
    <row r="5176" spans="1:6" ht="30">
      <c r="A5176" s="480">
        <v>97955</v>
      </c>
      <c r="B5176" s="481" t="s">
        <v>6270</v>
      </c>
      <c r="C5176" s="482" t="s">
        <v>709</v>
      </c>
      <c r="D5176" s="483">
        <v>1627.57</v>
      </c>
      <c r="E5176" s="483">
        <v>557.9</v>
      </c>
      <c r="F5176" s="483">
        <v>2185.4699999999998</v>
      </c>
    </row>
    <row r="5177" spans="1:6" ht="15" customHeight="1">
      <c r="A5177" s="480">
        <v>97948</v>
      </c>
      <c r="B5177" s="481" t="s">
        <v>6269</v>
      </c>
      <c r="C5177" s="482" t="s">
        <v>709</v>
      </c>
      <c r="D5177" s="483">
        <v>1965.65</v>
      </c>
      <c r="E5177" s="483">
        <v>723.73</v>
      </c>
      <c r="F5177" s="483">
        <v>2689.38</v>
      </c>
    </row>
    <row r="5178" spans="1:6" ht="30" customHeight="1">
      <c r="A5178" s="480">
        <v>97934</v>
      </c>
      <c r="B5178" s="481" t="s">
        <v>6268</v>
      </c>
      <c r="C5178" s="482" t="s">
        <v>709</v>
      </c>
      <c r="D5178" s="483">
        <v>1338.86</v>
      </c>
      <c r="E5178" s="483">
        <v>348.03</v>
      </c>
      <c r="F5178" s="483">
        <v>1686.89</v>
      </c>
    </row>
    <row r="5179" spans="1:6" ht="30" customHeight="1">
      <c r="A5179" s="480">
        <v>101801</v>
      </c>
      <c r="B5179" s="481" t="s">
        <v>6272</v>
      </c>
      <c r="C5179" s="482" t="s">
        <v>709</v>
      </c>
      <c r="D5179" s="483">
        <v>784.83</v>
      </c>
      <c r="E5179" s="483">
        <v>221.27</v>
      </c>
      <c r="F5179" s="483">
        <v>1006.1</v>
      </c>
    </row>
    <row r="5180" spans="1:6" ht="15" customHeight="1">
      <c r="A5180" s="480">
        <v>103005</v>
      </c>
      <c r="B5180" s="481" t="s">
        <v>12774</v>
      </c>
      <c r="C5180" s="482" t="s">
        <v>709</v>
      </c>
      <c r="D5180" s="483">
        <v>445.23</v>
      </c>
      <c r="E5180" s="483">
        <v>123.78</v>
      </c>
      <c r="F5180" s="483">
        <v>569.01</v>
      </c>
    </row>
    <row r="5181" spans="1:6" ht="30">
      <c r="A5181" s="480">
        <v>103006</v>
      </c>
      <c r="B5181" s="481" t="s">
        <v>12775</v>
      </c>
      <c r="C5181" s="482" t="s">
        <v>709</v>
      </c>
      <c r="D5181" s="483">
        <v>607.16</v>
      </c>
      <c r="E5181" s="483">
        <v>169.7</v>
      </c>
      <c r="F5181" s="483">
        <v>776.86</v>
      </c>
    </row>
    <row r="5182" spans="1:6" ht="15" customHeight="1">
      <c r="A5182" s="480">
        <v>103007</v>
      </c>
      <c r="B5182" s="481" t="s">
        <v>12776</v>
      </c>
      <c r="C5182" s="482" t="s">
        <v>709</v>
      </c>
      <c r="D5182" s="483">
        <v>814.18</v>
      </c>
      <c r="E5182" s="483">
        <v>215.72</v>
      </c>
      <c r="F5182" s="483">
        <v>1029.9000000000001</v>
      </c>
    </row>
    <row r="5183" spans="1:6" ht="15" customHeight="1">
      <c r="A5183" s="480">
        <v>101800</v>
      </c>
      <c r="B5183" s="481" t="s">
        <v>6271</v>
      </c>
      <c r="C5183" s="482" t="s">
        <v>709</v>
      </c>
      <c r="D5183" s="483">
        <v>1045.22</v>
      </c>
      <c r="E5183" s="483">
        <v>307.97000000000003</v>
      </c>
      <c r="F5183" s="483">
        <v>1353.19</v>
      </c>
    </row>
    <row r="5184" spans="1:6" ht="15" customHeight="1">
      <c r="A5184" s="480">
        <v>97953</v>
      </c>
      <c r="B5184" s="481" t="s">
        <v>6267</v>
      </c>
      <c r="C5184" s="482" t="s">
        <v>709</v>
      </c>
      <c r="D5184" s="483">
        <v>723.37</v>
      </c>
      <c r="E5184" s="483">
        <v>265.38</v>
      </c>
      <c r="F5184" s="483">
        <v>988.75</v>
      </c>
    </row>
    <row r="5185" spans="1:6" ht="15" customHeight="1">
      <c r="A5185" s="480">
        <v>97947</v>
      </c>
      <c r="B5185" s="481" t="s">
        <v>6266</v>
      </c>
      <c r="C5185" s="482" t="s">
        <v>709</v>
      </c>
      <c r="D5185" s="483">
        <v>1079.03</v>
      </c>
      <c r="E5185" s="483">
        <v>392.57</v>
      </c>
      <c r="F5185" s="483">
        <v>1471.6</v>
      </c>
    </row>
    <row r="5186" spans="1:6" ht="30">
      <c r="A5186" s="480">
        <v>97933</v>
      </c>
      <c r="B5186" s="481" t="s">
        <v>6265</v>
      </c>
      <c r="C5186" s="482" t="s">
        <v>709</v>
      </c>
      <c r="D5186" s="483">
        <v>581.23</v>
      </c>
      <c r="E5186" s="483">
        <v>21.95</v>
      </c>
      <c r="F5186" s="483">
        <v>603.17999999999995</v>
      </c>
    </row>
    <row r="5187" spans="1:6" ht="30" customHeight="1">
      <c r="A5187" s="480">
        <v>103001</v>
      </c>
      <c r="B5187" s="481" t="s">
        <v>12777</v>
      </c>
      <c r="C5187" s="482" t="s">
        <v>709</v>
      </c>
      <c r="D5187" s="483">
        <v>218.52</v>
      </c>
      <c r="E5187" s="483">
        <v>15.1</v>
      </c>
      <c r="F5187" s="483">
        <v>233.62</v>
      </c>
    </row>
    <row r="5188" spans="1:6" ht="30" customHeight="1">
      <c r="A5188" s="480">
        <v>103002</v>
      </c>
      <c r="B5188" s="481" t="s">
        <v>12778</v>
      </c>
      <c r="C5188" s="482" t="s">
        <v>709</v>
      </c>
      <c r="D5188" s="483">
        <v>275.81</v>
      </c>
      <c r="E5188" s="483">
        <v>15.73</v>
      </c>
      <c r="F5188" s="483">
        <v>291.54000000000002</v>
      </c>
    </row>
    <row r="5189" spans="1:6" ht="15" customHeight="1">
      <c r="A5189" s="480">
        <v>103003</v>
      </c>
      <c r="B5189" s="481" t="s">
        <v>12779</v>
      </c>
      <c r="C5189" s="482" t="s">
        <v>709</v>
      </c>
      <c r="D5189" s="483">
        <v>390.38</v>
      </c>
      <c r="E5189" s="483">
        <v>17.04</v>
      </c>
      <c r="F5189" s="483">
        <v>407.42</v>
      </c>
    </row>
    <row r="5190" spans="1:6" ht="30" customHeight="1">
      <c r="A5190" s="475"/>
      <c r="B5190" s="479" t="s">
        <v>2549</v>
      </c>
      <c r="C5190" s="477"/>
      <c r="D5190" s="478"/>
      <c r="E5190" s="478"/>
      <c r="F5190" s="478"/>
    </row>
    <row r="5191" spans="1:6" ht="30" customHeight="1">
      <c r="A5191" s="480"/>
      <c r="B5191" s="481" t="s">
        <v>2550</v>
      </c>
      <c r="C5191" s="482"/>
      <c r="D5191" s="483"/>
      <c r="E5191" s="483"/>
      <c r="F5191" s="483"/>
    </row>
    <row r="5192" spans="1:6" ht="30">
      <c r="A5192" s="480">
        <v>97961</v>
      </c>
      <c r="B5192" s="481" t="s">
        <v>6297</v>
      </c>
      <c r="C5192" s="482" t="s">
        <v>709</v>
      </c>
      <c r="D5192" s="483">
        <v>1270.6300000000001</v>
      </c>
      <c r="E5192" s="483">
        <v>553.75</v>
      </c>
      <c r="F5192" s="483">
        <v>1824.38</v>
      </c>
    </row>
    <row r="5193" spans="1:6" ht="30" customHeight="1">
      <c r="A5193" s="480">
        <v>97951</v>
      </c>
      <c r="B5193" s="481" t="s">
        <v>6293</v>
      </c>
      <c r="C5193" s="482" t="s">
        <v>709</v>
      </c>
      <c r="D5193" s="483">
        <v>1713.28</v>
      </c>
      <c r="E5193" s="483">
        <v>732.09</v>
      </c>
      <c r="F5193" s="483">
        <v>2445.37</v>
      </c>
    </row>
    <row r="5194" spans="1:6" ht="30" customHeight="1">
      <c r="A5194" s="475">
        <v>97973</v>
      </c>
      <c r="B5194" s="479" t="s">
        <v>6298</v>
      </c>
      <c r="C5194" s="477" t="s">
        <v>709</v>
      </c>
      <c r="D5194" s="478">
        <v>2415.65</v>
      </c>
      <c r="E5194" s="478">
        <v>1022.32</v>
      </c>
      <c r="F5194" s="478">
        <v>3437.97</v>
      </c>
    </row>
    <row r="5195" spans="1:6" ht="30" customHeight="1">
      <c r="A5195" s="480">
        <v>97952</v>
      </c>
      <c r="B5195" s="481" t="s">
        <v>6294</v>
      </c>
      <c r="C5195" s="482" t="s">
        <v>709</v>
      </c>
      <c r="D5195" s="483">
        <v>2914.66</v>
      </c>
      <c r="E5195" s="483">
        <v>1261.81</v>
      </c>
      <c r="F5195" s="483">
        <v>4176.47</v>
      </c>
    </row>
    <row r="5196" spans="1:6" ht="30">
      <c r="A5196" s="480">
        <v>97957</v>
      </c>
      <c r="B5196" s="481" t="s">
        <v>6296</v>
      </c>
      <c r="C5196" s="482" t="s">
        <v>709</v>
      </c>
      <c r="D5196" s="483">
        <v>1397.13</v>
      </c>
      <c r="E5196" s="483">
        <v>762.75</v>
      </c>
      <c r="F5196" s="483">
        <v>2159.88</v>
      </c>
    </row>
    <row r="5197" spans="1:6" ht="30">
      <c r="A5197" s="480">
        <v>97950</v>
      </c>
      <c r="B5197" s="481" t="s">
        <v>6292</v>
      </c>
      <c r="C5197" s="482" t="s">
        <v>709</v>
      </c>
      <c r="D5197" s="483">
        <v>1894.34</v>
      </c>
      <c r="E5197" s="483">
        <v>967.56</v>
      </c>
      <c r="F5197" s="483">
        <v>2861.9</v>
      </c>
    </row>
    <row r="5198" spans="1:6" ht="30">
      <c r="A5198" s="475">
        <v>97936</v>
      </c>
      <c r="B5198" s="479" t="s">
        <v>6290</v>
      </c>
      <c r="C5198" s="477" t="s">
        <v>709</v>
      </c>
      <c r="D5198" s="478">
        <v>1138.5899999999999</v>
      </c>
      <c r="E5198" s="478">
        <v>525.41</v>
      </c>
      <c r="F5198" s="478">
        <v>1664</v>
      </c>
    </row>
    <row r="5199" spans="1:6" ht="45" customHeight="1">
      <c r="A5199" s="480">
        <v>97956</v>
      </c>
      <c r="B5199" s="481" t="s">
        <v>6295</v>
      </c>
      <c r="C5199" s="482" t="s">
        <v>709</v>
      </c>
      <c r="D5199" s="483">
        <v>786.94</v>
      </c>
      <c r="E5199" s="483">
        <v>407.59</v>
      </c>
      <c r="F5199" s="483">
        <v>1194.53</v>
      </c>
    </row>
    <row r="5200" spans="1:6" ht="15" customHeight="1">
      <c r="A5200" s="480">
        <v>97949</v>
      </c>
      <c r="B5200" s="481" t="s">
        <v>6291</v>
      </c>
      <c r="C5200" s="482" t="s">
        <v>709</v>
      </c>
      <c r="D5200" s="483">
        <v>1087.98</v>
      </c>
      <c r="E5200" s="483">
        <v>537.19000000000005</v>
      </c>
      <c r="F5200" s="483">
        <v>1625.17</v>
      </c>
    </row>
    <row r="5201" spans="1:6" ht="30">
      <c r="A5201" s="475">
        <v>97935</v>
      </c>
      <c r="B5201" s="479" t="s">
        <v>6289</v>
      </c>
      <c r="C5201" s="477" t="s">
        <v>709</v>
      </c>
      <c r="D5201" s="478">
        <v>484.39</v>
      </c>
      <c r="E5201" s="478">
        <v>83.66</v>
      </c>
      <c r="F5201" s="478">
        <v>568.04999999999995</v>
      </c>
    </row>
    <row r="5202" spans="1:6" ht="30">
      <c r="A5202" s="480">
        <v>102765</v>
      </c>
      <c r="B5202" s="481" t="s">
        <v>12780</v>
      </c>
      <c r="C5202" s="482" t="s">
        <v>709</v>
      </c>
      <c r="D5202" s="483">
        <v>11265.04</v>
      </c>
      <c r="E5202" s="483">
        <v>3102.51</v>
      </c>
      <c r="F5202" s="483">
        <v>14367.55</v>
      </c>
    </row>
    <row r="5203" spans="1:6" ht="30" customHeight="1">
      <c r="A5203" s="480">
        <v>102795</v>
      </c>
      <c r="B5203" s="481" t="s">
        <v>12781</v>
      </c>
      <c r="C5203" s="482" t="s">
        <v>709</v>
      </c>
      <c r="D5203" s="483">
        <v>22371.35</v>
      </c>
      <c r="E5203" s="483">
        <v>4122.9799999999996</v>
      </c>
      <c r="F5203" s="483">
        <v>26494.33</v>
      </c>
    </row>
    <row r="5204" spans="1:6" ht="30" customHeight="1">
      <c r="A5204" s="475">
        <v>102766</v>
      </c>
      <c r="B5204" s="479" t="s">
        <v>12782</v>
      </c>
      <c r="C5204" s="477" t="s">
        <v>709</v>
      </c>
      <c r="D5204" s="478">
        <v>17403.73</v>
      </c>
      <c r="E5204" s="478">
        <v>4318.16</v>
      </c>
      <c r="F5204" s="478">
        <v>21721.89</v>
      </c>
    </row>
    <row r="5205" spans="1:6" ht="30" customHeight="1">
      <c r="A5205" s="480">
        <v>102796</v>
      </c>
      <c r="B5205" s="481" t="s">
        <v>12783</v>
      </c>
      <c r="C5205" s="482" t="s">
        <v>709</v>
      </c>
      <c r="D5205" s="483">
        <v>36503.199999999997</v>
      </c>
      <c r="E5205" s="483">
        <v>6187.44</v>
      </c>
      <c r="F5205" s="483">
        <v>42690.64</v>
      </c>
    </row>
    <row r="5206" spans="1:6" ht="15" customHeight="1">
      <c r="A5206" s="480">
        <v>102767</v>
      </c>
      <c r="B5206" s="481" t="s">
        <v>12784</v>
      </c>
      <c r="C5206" s="482" t="s">
        <v>709</v>
      </c>
      <c r="D5206" s="483">
        <v>24817.25</v>
      </c>
      <c r="E5206" s="483">
        <v>5836.88</v>
      </c>
      <c r="F5206" s="483">
        <v>30654.13</v>
      </c>
    </row>
    <row r="5207" spans="1:6" ht="15" customHeight="1">
      <c r="A5207" s="480">
        <v>102797</v>
      </c>
      <c r="B5207" s="481" t="s">
        <v>12785</v>
      </c>
      <c r="C5207" s="482" t="s">
        <v>709</v>
      </c>
      <c r="D5207" s="483">
        <v>52051.9</v>
      </c>
      <c r="E5207" s="483">
        <v>8489.09</v>
      </c>
      <c r="F5207" s="483">
        <v>60540.99</v>
      </c>
    </row>
    <row r="5208" spans="1:6" ht="30" customHeight="1">
      <c r="A5208" s="480">
        <v>102768</v>
      </c>
      <c r="B5208" s="481" t="s">
        <v>12786</v>
      </c>
      <c r="C5208" s="482" t="s">
        <v>709</v>
      </c>
      <c r="D5208" s="483">
        <v>35549.14</v>
      </c>
      <c r="E5208" s="483">
        <v>7531.17</v>
      </c>
      <c r="F5208" s="483">
        <v>43080.31</v>
      </c>
    </row>
    <row r="5209" spans="1:6" ht="15" customHeight="1">
      <c r="A5209" s="475">
        <v>102798</v>
      </c>
      <c r="B5209" s="479" t="s">
        <v>12787</v>
      </c>
      <c r="C5209" s="477" t="s">
        <v>709</v>
      </c>
      <c r="D5209" s="478">
        <v>63821.91</v>
      </c>
      <c r="E5209" s="478">
        <v>10221.23</v>
      </c>
      <c r="F5209" s="478">
        <v>74043.14</v>
      </c>
    </row>
    <row r="5210" spans="1:6" ht="30">
      <c r="A5210" s="480">
        <v>102744</v>
      </c>
      <c r="B5210" s="481" t="s">
        <v>12788</v>
      </c>
      <c r="C5210" s="482" t="s">
        <v>709</v>
      </c>
      <c r="D5210" s="483">
        <v>4916.58</v>
      </c>
      <c r="E5210" s="483">
        <v>1202.5</v>
      </c>
      <c r="F5210" s="483">
        <v>6119.08</v>
      </c>
    </row>
    <row r="5211" spans="1:6" ht="60" customHeight="1">
      <c r="A5211" s="475">
        <v>102755</v>
      </c>
      <c r="B5211" s="479" t="s">
        <v>12789</v>
      </c>
      <c r="C5211" s="477" t="s">
        <v>709</v>
      </c>
      <c r="D5211" s="478">
        <v>7820.79</v>
      </c>
      <c r="E5211" s="478">
        <v>1753.19</v>
      </c>
      <c r="F5211" s="478">
        <v>9573.98</v>
      </c>
    </row>
    <row r="5212" spans="1:6" ht="60" customHeight="1">
      <c r="A5212" s="480">
        <v>102782</v>
      </c>
      <c r="B5212" s="481" t="s">
        <v>12790</v>
      </c>
      <c r="C5212" s="482" t="s">
        <v>709</v>
      </c>
      <c r="D5212" s="483">
        <v>10855.27</v>
      </c>
      <c r="E5212" s="483">
        <v>2062.0100000000002</v>
      </c>
      <c r="F5212" s="483">
        <v>12917.28</v>
      </c>
    </row>
    <row r="5213" spans="1:6" ht="60" customHeight="1">
      <c r="A5213" s="480">
        <v>102745</v>
      </c>
      <c r="B5213" s="481" t="s">
        <v>12791</v>
      </c>
      <c r="C5213" s="482" t="s">
        <v>709</v>
      </c>
      <c r="D5213" s="483">
        <v>6972.62</v>
      </c>
      <c r="E5213" s="483">
        <v>1651.86</v>
      </c>
      <c r="F5213" s="483">
        <v>8624.48</v>
      </c>
    </row>
    <row r="5214" spans="1:6" ht="45" customHeight="1">
      <c r="A5214" s="480">
        <v>102756</v>
      </c>
      <c r="B5214" s="481" t="s">
        <v>12792</v>
      </c>
      <c r="C5214" s="482" t="s">
        <v>709</v>
      </c>
      <c r="D5214" s="483">
        <v>11743.15</v>
      </c>
      <c r="E5214" s="483">
        <v>2528.6</v>
      </c>
      <c r="F5214" s="483">
        <v>14271.75</v>
      </c>
    </row>
    <row r="5215" spans="1:6" ht="45" customHeight="1">
      <c r="A5215" s="480">
        <v>102783</v>
      </c>
      <c r="B5215" s="481" t="s">
        <v>12793</v>
      </c>
      <c r="C5215" s="482" t="s">
        <v>709</v>
      </c>
      <c r="D5215" s="483">
        <v>14293.75</v>
      </c>
      <c r="E5215" s="483">
        <v>2801.63</v>
      </c>
      <c r="F5215" s="483">
        <v>17095.38</v>
      </c>
    </row>
    <row r="5216" spans="1:6" ht="30" customHeight="1">
      <c r="A5216" s="480">
        <v>102746</v>
      </c>
      <c r="B5216" s="481" t="s">
        <v>12794</v>
      </c>
      <c r="C5216" s="482" t="s">
        <v>709</v>
      </c>
      <c r="D5216" s="483">
        <v>12198.25</v>
      </c>
      <c r="E5216" s="483">
        <v>2792.86</v>
      </c>
      <c r="F5216" s="483">
        <v>14991.11</v>
      </c>
    </row>
    <row r="5217" spans="1:6" ht="45" customHeight="1">
      <c r="A5217" s="480">
        <v>102757</v>
      </c>
      <c r="B5217" s="481" t="s">
        <v>12795</v>
      </c>
      <c r="C5217" s="482" t="s">
        <v>709</v>
      </c>
      <c r="D5217" s="483">
        <v>22055.63</v>
      </c>
      <c r="E5217" s="483">
        <v>4564.25</v>
      </c>
      <c r="F5217" s="483">
        <v>26619.88</v>
      </c>
    </row>
    <row r="5218" spans="1:6" ht="30" customHeight="1">
      <c r="A5218" s="480">
        <v>102784</v>
      </c>
      <c r="B5218" s="481" t="s">
        <v>12796</v>
      </c>
      <c r="C5218" s="482" t="s">
        <v>709</v>
      </c>
      <c r="D5218" s="483">
        <v>23666.11</v>
      </c>
      <c r="E5218" s="483">
        <v>2942.84</v>
      </c>
      <c r="F5218" s="483">
        <v>26608.95</v>
      </c>
    </row>
    <row r="5219" spans="1:6" ht="45" customHeight="1">
      <c r="A5219" s="480">
        <v>102779</v>
      </c>
      <c r="B5219" s="481" t="s">
        <v>12797</v>
      </c>
      <c r="C5219" s="482" t="s">
        <v>709</v>
      </c>
      <c r="D5219" s="483">
        <v>5650.69</v>
      </c>
      <c r="E5219" s="483">
        <v>1174.8499999999999</v>
      </c>
      <c r="F5219" s="483">
        <v>6825.54</v>
      </c>
    </row>
    <row r="5220" spans="1:6" ht="30" customHeight="1">
      <c r="A5220" s="480">
        <v>102780</v>
      </c>
      <c r="B5220" s="481" t="s">
        <v>12798</v>
      </c>
      <c r="C5220" s="482" t="s">
        <v>709</v>
      </c>
      <c r="D5220" s="483">
        <v>6505.75</v>
      </c>
      <c r="E5220" s="483">
        <v>1350.65</v>
      </c>
      <c r="F5220" s="483">
        <v>7856.4</v>
      </c>
    </row>
    <row r="5221" spans="1:6" ht="45" customHeight="1">
      <c r="A5221" s="475">
        <v>102743</v>
      </c>
      <c r="B5221" s="479" t="s">
        <v>12799</v>
      </c>
      <c r="C5221" s="477" t="s">
        <v>709</v>
      </c>
      <c r="D5221" s="478">
        <v>3249.68</v>
      </c>
      <c r="E5221" s="478">
        <v>822.02</v>
      </c>
      <c r="F5221" s="478">
        <v>4071.7</v>
      </c>
    </row>
    <row r="5222" spans="1:6" ht="30" customHeight="1">
      <c r="A5222" s="480">
        <v>102781</v>
      </c>
      <c r="B5222" s="481" t="s">
        <v>12800</v>
      </c>
      <c r="C5222" s="482" t="s">
        <v>709</v>
      </c>
      <c r="D5222" s="483">
        <v>9600.39</v>
      </c>
      <c r="E5222" s="483">
        <v>2016.3</v>
      </c>
      <c r="F5222" s="483">
        <v>11616.69</v>
      </c>
    </row>
    <row r="5223" spans="1:6" ht="45" customHeight="1">
      <c r="A5223" s="475">
        <v>102761</v>
      </c>
      <c r="B5223" s="479" t="s">
        <v>12801</v>
      </c>
      <c r="C5223" s="477" t="s">
        <v>709</v>
      </c>
      <c r="D5223" s="478">
        <v>9109.75</v>
      </c>
      <c r="E5223" s="478">
        <v>2512.73</v>
      </c>
      <c r="F5223" s="478">
        <v>11622.48</v>
      </c>
    </row>
    <row r="5224" spans="1:6" ht="30" customHeight="1">
      <c r="A5224" s="480">
        <v>102791</v>
      </c>
      <c r="B5224" s="481" t="s">
        <v>12802</v>
      </c>
      <c r="C5224" s="482" t="s">
        <v>709</v>
      </c>
      <c r="D5224" s="483">
        <v>20945.330000000002</v>
      </c>
      <c r="E5224" s="483">
        <v>3867.63</v>
      </c>
      <c r="F5224" s="483">
        <v>24812.959999999999</v>
      </c>
    </row>
    <row r="5225" spans="1:6" ht="45" customHeight="1">
      <c r="A5225" s="475">
        <v>102762</v>
      </c>
      <c r="B5225" s="479" t="s">
        <v>12803</v>
      </c>
      <c r="C5225" s="477" t="s">
        <v>709</v>
      </c>
      <c r="D5225" s="478">
        <v>14407.78</v>
      </c>
      <c r="E5225" s="478">
        <v>3582.64</v>
      </c>
      <c r="F5225" s="478">
        <v>17990.419999999998</v>
      </c>
    </row>
    <row r="5226" spans="1:6" ht="30" customHeight="1">
      <c r="A5226" s="475">
        <v>102792</v>
      </c>
      <c r="B5226" s="479" t="s">
        <v>12804</v>
      </c>
      <c r="C5226" s="477" t="s">
        <v>709</v>
      </c>
      <c r="D5226" s="478">
        <v>34423.35</v>
      </c>
      <c r="E5226" s="478">
        <v>5907.64</v>
      </c>
      <c r="F5226" s="478">
        <v>40330.99</v>
      </c>
    </row>
    <row r="5227" spans="1:6" ht="45" customHeight="1">
      <c r="A5227" s="480">
        <v>102763</v>
      </c>
      <c r="B5227" s="481" t="s">
        <v>12805</v>
      </c>
      <c r="C5227" s="482" t="s">
        <v>709</v>
      </c>
      <c r="D5227" s="483">
        <v>20312</v>
      </c>
      <c r="E5227" s="483">
        <v>4828.5200000000004</v>
      </c>
      <c r="F5227" s="483">
        <v>25140.52</v>
      </c>
    </row>
    <row r="5228" spans="1:6" ht="30" customHeight="1">
      <c r="A5228" s="480">
        <v>102793</v>
      </c>
      <c r="B5228" s="481" t="s">
        <v>12806</v>
      </c>
      <c r="C5228" s="482" t="s">
        <v>709</v>
      </c>
      <c r="D5228" s="483">
        <v>46965.64</v>
      </c>
      <c r="E5228" s="483">
        <v>7324.97</v>
      </c>
      <c r="F5228" s="483">
        <v>54290.61</v>
      </c>
    </row>
    <row r="5229" spans="1:6" ht="45" customHeight="1">
      <c r="A5229" s="480">
        <v>102764</v>
      </c>
      <c r="B5229" s="481" t="s">
        <v>12807</v>
      </c>
      <c r="C5229" s="482" t="s">
        <v>709</v>
      </c>
      <c r="D5229" s="483">
        <v>29319.34</v>
      </c>
      <c r="E5229" s="483">
        <v>6301.8</v>
      </c>
      <c r="F5229" s="483">
        <v>35621.14</v>
      </c>
    </row>
    <row r="5230" spans="1:6" ht="30" customHeight="1">
      <c r="A5230" s="480">
        <v>102794</v>
      </c>
      <c r="B5230" s="481" t="s">
        <v>12808</v>
      </c>
      <c r="C5230" s="482" t="s">
        <v>709</v>
      </c>
      <c r="D5230" s="483">
        <v>67444.899999999994</v>
      </c>
      <c r="E5230" s="483">
        <v>10247.06</v>
      </c>
      <c r="F5230" s="483">
        <v>77691.960000000006</v>
      </c>
    </row>
    <row r="5231" spans="1:6" ht="45" customHeight="1">
      <c r="A5231" s="480">
        <v>102740</v>
      </c>
      <c r="B5231" s="481" t="s">
        <v>12809</v>
      </c>
      <c r="C5231" s="482" t="s">
        <v>709</v>
      </c>
      <c r="D5231" s="483">
        <v>4063.52</v>
      </c>
      <c r="E5231" s="483">
        <v>1002.43</v>
      </c>
      <c r="F5231" s="483">
        <v>5065.95</v>
      </c>
    </row>
    <row r="5232" spans="1:6" ht="30" customHeight="1">
      <c r="A5232" s="480">
        <v>102752</v>
      </c>
      <c r="B5232" s="481" t="s">
        <v>12810</v>
      </c>
      <c r="C5232" s="482" t="s">
        <v>709</v>
      </c>
      <c r="D5232" s="483">
        <v>5562.19</v>
      </c>
      <c r="E5232" s="483">
        <v>1289.21</v>
      </c>
      <c r="F5232" s="483">
        <v>6851.4</v>
      </c>
    </row>
    <row r="5233" spans="1:6" ht="45" customHeight="1">
      <c r="A5233" s="480">
        <v>102776</v>
      </c>
      <c r="B5233" s="481" t="s">
        <v>12811</v>
      </c>
      <c r="C5233" s="482" t="s">
        <v>709</v>
      </c>
      <c r="D5233" s="483">
        <v>8401.48</v>
      </c>
      <c r="E5233" s="483">
        <v>1766.54</v>
      </c>
      <c r="F5233" s="483">
        <v>10168.02</v>
      </c>
    </row>
    <row r="5234" spans="1:6" ht="30" customHeight="1">
      <c r="A5234" s="480">
        <v>102741</v>
      </c>
      <c r="B5234" s="481" t="s">
        <v>12812</v>
      </c>
      <c r="C5234" s="482" t="s">
        <v>709</v>
      </c>
      <c r="D5234" s="483">
        <v>5752.43</v>
      </c>
      <c r="E5234" s="483">
        <v>1376.65</v>
      </c>
      <c r="F5234" s="483">
        <v>7129.08</v>
      </c>
    </row>
    <row r="5235" spans="1:6" ht="30">
      <c r="A5235" s="480">
        <v>102753</v>
      </c>
      <c r="B5235" s="481" t="s">
        <v>12813</v>
      </c>
      <c r="C5235" s="482" t="s">
        <v>709</v>
      </c>
      <c r="D5235" s="483">
        <v>8325.02</v>
      </c>
      <c r="E5235" s="483">
        <v>1855.35</v>
      </c>
      <c r="F5235" s="483">
        <v>10180.370000000001</v>
      </c>
    </row>
    <row r="5236" spans="1:6" ht="30" customHeight="1">
      <c r="A5236" s="480">
        <v>102777</v>
      </c>
      <c r="B5236" s="481" t="s">
        <v>12814</v>
      </c>
      <c r="C5236" s="482" t="s">
        <v>709</v>
      </c>
      <c r="D5236" s="483">
        <v>12695.02</v>
      </c>
      <c r="E5236" s="483">
        <v>2681.96</v>
      </c>
      <c r="F5236" s="483">
        <v>15376.98</v>
      </c>
    </row>
    <row r="5237" spans="1:6" ht="30" customHeight="1">
      <c r="A5237" s="475">
        <v>102742</v>
      </c>
      <c r="B5237" s="479" t="s">
        <v>12815</v>
      </c>
      <c r="C5237" s="477" t="s">
        <v>709</v>
      </c>
      <c r="D5237" s="478">
        <v>10046.799999999999</v>
      </c>
      <c r="E5237" s="478">
        <v>2328.7800000000002</v>
      </c>
      <c r="F5237" s="478">
        <v>12375.58</v>
      </c>
    </row>
    <row r="5238" spans="1:6" ht="30" customHeight="1">
      <c r="A5238" s="480">
        <v>102754</v>
      </c>
      <c r="B5238" s="481" t="s">
        <v>12816</v>
      </c>
      <c r="C5238" s="482" t="s">
        <v>709</v>
      </c>
      <c r="D5238" s="483">
        <v>15981.39</v>
      </c>
      <c r="E5238" s="483">
        <v>3424.7</v>
      </c>
      <c r="F5238" s="483">
        <v>19406.09</v>
      </c>
    </row>
    <row r="5239" spans="1:6" ht="30" customHeight="1">
      <c r="A5239" s="480">
        <v>102778</v>
      </c>
      <c r="B5239" s="481" t="s">
        <v>12817</v>
      </c>
      <c r="C5239" s="482" t="s">
        <v>709</v>
      </c>
      <c r="D5239" s="483">
        <v>20009.080000000002</v>
      </c>
      <c r="E5239" s="483">
        <v>2855.88</v>
      </c>
      <c r="F5239" s="483">
        <v>22864.959999999999</v>
      </c>
    </row>
    <row r="5240" spans="1:6" ht="30" customHeight="1">
      <c r="A5240" s="480">
        <v>102737</v>
      </c>
      <c r="B5240" s="481" t="s">
        <v>12818</v>
      </c>
      <c r="C5240" s="482" t="s">
        <v>709</v>
      </c>
      <c r="D5240" s="483">
        <v>761.03</v>
      </c>
      <c r="E5240" s="483">
        <v>213.04</v>
      </c>
      <c r="F5240" s="483">
        <v>974.07</v>
      </c>
    </row>
    <row r="5241" spans="1:6" ht="30" customHeight="1">
      <c r="A5241" s="480">
        <v>102773</v>
      </c>
      <c r="B5241" s="481" t="s">
        <v>12819</v>
      </c>
      <c r="C5241" s="482" t="s">
        <v>709</v>
      </c>
      <c r="D5241" s="483">
        <v>5650.69</v>
      </c>
      <c r="E5241" s="483">
        <v>1174.8499999999999</v>
      </c>
      <c r="F5241" s="483">
        <v>6825.54</v>
      </c>
    </row>
    <row r="5242" spans="1:6" ht="30" customHeight="1">
      <c r="A5242" s="475">
        <v>102738</v>
      </c>
      <c r="B5242" s="479" t="s">
        <v>12820</v>
      </c>
      <c r="C5242" s="477" t="s">
        <v>709</v>
      </c>
      <c r="D5242" s="478">
        <v>1587.33</v>
      </c>
      <c r="E5242" s="478">
        <v>417.75</v>
      </c>
      <c r="F5242" s="478">
        <v>2005.08</v>
      </c>
    </row>
    <row r="5243" spans="1:6" ht="30" customHeight="1">
      <c r="A5243" s="480">
        <v>102750</v>
      </c>
      <c r="B5243" s="481" t="s">
        <v>12821</v>
      </c>
      <c r="C5243" s="482" t="s">
        <v>709</v>
      </c>
      <c r="D5243" s="483">
        <v>1948.52</v>
      </c>
      <c r="E5243" s="483">
        <v>501.33</v>
      </c>
      <c r="F5243" s="483">
        <v>2449.85</v>
      </c>
    </row>
    <row r="5244" spans="1:6" ht="30" customHeight="1">
      <c r="A5244" s="480">
        <v>102774</v>
      </c>
      <c r="B5244" s="481" t="s">
        <v>12822</v>
      </c>
      <c r="C5244" s="482" t="s">
        <v>709</v>
      </c>
      <c r="D5244" s="483">
        <v>5650.69</v>
      </c>
      <c r="E5244" s="483">
        <v>1174.8499999999999</v>
      </c>
      <c r="F5244" s="483">
        <v>6825.54</v>
      </c>
    </row>
    <row r="5245" spans="1:6" ht="30" customHeight="1">
      <c r="A5245" s="475">
        <v>102739</v>
      </c>
      <c r="B5245" s="479" t="s">
        <v>12823</v>
      </c>
      <c r="C5245" s="477" t="s">
        <v>709</v>
      </c>
      <c r="D5245" s="478">
        <v>2685.72</v>
      </c>
      <c r="E5245" s="478">
        <v>684.06</v>
      </c>
      <c r="F5245" s="478">
        <v>3369.78</v>
      </c>
    </row>
    <row r="5246" spans="1:6" ht="30" customHeight="1">
      <c r="A5246" s="480">
        <v>102751</v>
      </c>
      <c r="B5246" s="481" t="s">
        <v>12824</v>
      </c>
      <c r="C5246" s="482" t="s">
        <v>709</v>
      </c>
      <c r="D5246" s="483">
        <v>3446.6</v>
      </c>
      <c r="E5246" s="483">
        <v>835.38</v>
      </c>
      <c r="F5246" s="483">
        <v>4281.9799999999996</v>
      </c>
    </row>
    <row r="5247" spans="1:6" ht="30" customHeight="1">
      <c r="A5247" s="480">
        <v>102775</v>
      </c>
      <c r="B5247" s="481" t="s">
        <v>12825</v>
      </c>
      <c r="C5247" s="482" t="s">
        <v>709</v>
      </c>
      <c r="D5247" s="483">
        <v>8401.48</v>
      </c>
      <c r="E5247" s="483">
        <v>1766.54</v>
      </c>
      <c r="F5247" s="483">
        <v>10168.02</v>
      </c>
    </row>
    <row r="5248" spans="1:6" ht="30" customHeight="1">
      <c r="A5248" s="475">
        <v>102769</v>
      </c>
      <c r="B5248" s="479" t="s">
        <v>12826</v>
      </c>
      <c r="C5248" s="477" t="s">
        <v>709</v>
      </c>
      <c r="D5248" s="478">
        <v>13051.64</v>
      </c>
      <c r="E5248" s="478">
        <v>3503.84</v>
      </c>
      <c r="F5248" s="478">
        <v>16555.48</v>
      </c>
    </row>
    <row r="5249" spans="1:6" ht="30" customHeight="1">
      <c r="A5249" s="480">
        <v>102799</v>
      </c>
      <c r="B5249" s="481" t="s">
        <v>12827</v>
      </c>
      <c r="C5249" s="482" t="s">
        <v>709</v>
      </c>
      <c r="D5249" s="483">
        <v>22829.82</v>
      </c>
      <c r="E5249" s="483">
        <v>4221.59</v>
      </c>
      <c r="F5249" s="483">
        <v>27051.41</v>
      </c>
    </row>
    <row r="5250" spans="1:6" ht="30" customHeight="1">
      <c r="A5250" s="480">
        <v>102770</v>
      </c>
      <c r="B5250" s="481" t="s">
        <v>12828</v>
      </c>
      <c r="C5250" s="482" t="s">
        <v>709</v>
      </c>
      <c r="D5250" s="483">
        <v>20458.169999999998</v>
      </c>
      <c r="E5250" s="483">
        <v>5056.41</v>
      </c>
      <c r="F5250" s="483">
        <v>25514.58</v>
      </c>
    </row>
    <row r="5251" spans="1:6" ht="30" customHeight="1">
      <c r="A5251" s="480">
        <v>102800</v>
      </c>
      <c r="B5251" s="481" t="s">
        <v>12829</v>
      </c>
      <c r="C5251" s="482" t="s">
        <v>709</v>
      </c>
      <c r="D5251" s="483">
        <v>40066.019999999997</v>
      </c>
      <c r="E5251" s="483">
        <v>6813.29</v>
      </c>
      <c r="F5251" s="483">
        <v>46879.31</v>
      </c>
    </row>
    <row r="5252" spans="1:6" ht="30" customHeight="1">
      <c r="A5252" s="480">
        <v>102771</v>
      </c>
      <c r="B5252" s="481" t="s">
        <v>12830</v>
      </c>
      <c r="C5252" s="482" t="s">
        <v>709</v>
      </c>
      <c r="D5252" s="483">
        <v>29152.49</v>
      </c>
      <c r="E5252" s="483">
        <v>6830.34</v>
      </c>
      <c r="F5252" s="483">
        <v>35982.83</v>
      </c>
    </row>
    <row r="5253" spans="1:6" ht="30" customHeight="1">
      <c r="A5253" s="475">
        <v>102801</v>
      </c>
      <c r="B5253" s="479" t="s">
        <v>12831</v>
      </c>
      <c r="C5253" s="477" t="s">
        <v>709</v>
      </c>
      <c r="D5253" s="478">
        <v>56511.77</v>
      </c>
      <c r="E5253" s="478">
        <v>9137.69</v>
      </c>
      <c r="F5253" s="478">
        <v>65649.460000000006</v>
      </c>
    </row>
    <row r="5254" spans="1:6" ht="30" customHeight="1">
      <c r="A5254" s="480">
        <v>102772</v>
      </c>
      <c r="B5254" s="481" t="s">
        <v>12832</v>
      </c>
      <c r="C5254" s="482" t="s">
        <v>709</v>
      </c>
      <c r="D5254" s="483">
        <v>42298.22</v>
      </c>
      <c r="E5254" s="483">
        <v>8818.2900000000009</v>
      </c>
      <c r="F5254" s="483">
        <v>51116.51</v>
      </c>
    </row>
    <row r="5255" spans="1:6" ht="30" customHeight="1">
      <c r="A5255" s="480">
        <v>102802</v>
      </c>
      <c r="B5255" s="481" t="s">
        <v>12833</v>
      </c>
      <c r="C5255" s="482" t="s">
        <v>709</v>
      </c>
      <c r="D5255" s="483">
        <v>67838.97</v>
      </c>
      <c r="E5255" s="483">
        <v>10858.24</v>
      </c>
      <c r="F5255" s="483">
        <v>78697.210000000006</v>
      </c>
    </row>
    <row r="5256" spans="1:6" ht="30">
      <c r="A5256" s="480">
        <v>102747</v>
      </c>
      <c r="B5256" s="481" t="s">
        <v>12834</v>
      </c>
      <c r="C5256" s="482" t="s">
        <v>709</v>
      </c>
      <c r="D5256" s="483">
        <v>6123.26</v>
      </c>
      <c r="E5256" s="483">
        <v>1471.51</v>
      </c>
      <c r="F5256" s="483">
        <v>7594.77</v>
      </c>
    </row>
    <row r="5257" spans="1:6" ht="30" customHeight="1">
      <c r="A5257" s="480">
        <v>102758</v>
      </c>
      <c r="B5257" s="481" t="s">
        <v>12835</v>
      </c>
      <c r="C5257" s="482" t="s">
        <v>709</v>
      </c>
      <c r="D5257" s="483">
        <v>10090.27</v>
      </c>
      <c r="E5257" s="483">
        <v>2219.9</v>
      </c>
      <c r="F5257" s="483">
        <v>12310.17</v>
      </c>
    </row>
    <row r="5258" spans="1:6" ht="30" customHeight="1">
      <c r="A5258" s="480">
        <v>102788</v>
      </c>
      <c r="B5258" s="481" t="s">
        <v>12836</v>
      </c>
      <c r="C5258" s="482" t="s">
        <v>709</v>
      </c>
      <c r="D5258" s="483">
        <v>12120.66</v>
      </c>
      <c r="E5258" s="483">
        <v>2069.44</v>
      </c>
      <c r="F5258" s="483">
        <v>14190.1</v>
      </c>
    </row>
    <row r="5259" spans="1:6" ht="30" customHeight="1">
      <c r="A5259" s="480">
        <v>102748</v>
      </c>
      <c r="B5259" s="481" t="s">
        <v>12837</v>
      </c>
      <c r="C5259" s="482" t="s">
        <v>709</v>
      </c>
      <c r="D5259" s="483">
        <v>8642.66</v>
      </c>
      <c r="E5259" s="483">
        <v>2014.13</v>
      </c>
      <c r="F5259" s="483">
        <v>10656.79</v>
      </c>
    </row>
    <row r="5260" spans="1:6" ht="15" customHeight="1">
      <c r="A5260" s="480">
        <v>102759</v>
      </c>
      <c r="B5260" s="481" t="s">
        <v>12838</v>
      </c>
      <c r="C5260" s="482" t="s">
        <v>709</v>
      </c>
      <c r="D5260" s="483">
        <v>15177.89</v>
      </c>
      <c r="E5260" s="483">
        <v>3205.88</v>
      </c>
      <c r="F5260" s="483">
        <v>18383.77</v>
      </c>
    </row>
    <row r="5261" spans="1:6" ht="15" customHeight="1">
      <c r="A5261" s="480">
        <v>102789</v>
      </c>
      <c r="B5261" s="481" t="s">
        <v>12839</v>
      </c>
      <c r="C5261" s="482" t="s">
        <v>709</v>
      </c>
      <c r="D5261" s="483">
        <v>15955.46</v>
      </c>
      <c r="E5261" s="483">
        <v>2691.73</v>
      </c>
      <c r="F5261" s="483">
        <v>18647.189999999999</v>
      </c>
    </row>
    <row r="5262" spans="1:6" ht="15" customHeight="1">
      <c r="A5262" s="480">
        <v>102749</v>
      </c>
      <c r="B5262" s="481" t="s">
        <v>12840</v>
      </c>
      <c r="C5262" s="482" t="s">
        <v>709</v>
      </c>
      <c r="D5262" s="483">
        <v>14971.77</v>
      </c>
      <c r="E5262" s="483">
        <v>3371.6</v>
      </c>
      <c r="F5262" s="483">
        <v>18343.37</v>
      </c>
    </row>
    <row r="5263" spans="1:6" ht="30">
      <c r="A5263" s="480">
        <v>102760</v>
      </c>
      <c r="B5263" s="481" t="s">
        <v>12841</v>
      </c>
      <c r="C5263" s="482" t="s">
        <v>709</v>
      </c>
      <c r="D5263" s="483">
        <v>28239.45</v>
      </c>
      <c r="E5263" s="483">
        <v>5732.67</v>
      </c>
      <c r="F5263" s="483">
        <v>33972.120000000003</v>
      </c>
    </row>
    <row r="5264" spans="1:6" ht="45" customHeight="1">
      <c r="A5264" s="480">
        <v>102790</v>
      </c>
      <c r="B5264" s="481" t="s">
        <v>12842</v>
      </c>
      <c r="C5264" s="482" t="s">
        <v>709</v>
      </c>
      <c r="D5264" s="483">
        <v>27148.23</v>
      </c>
      <c r="E5264" s="483">
        <v>3667.46</v>
      </c>
      <c r="F5264" s="483">
        <v>30815.69</v>
      </c>
    </row>
    <row r="5265" spans="1:6" ht="30" customHeight="1">
      <c r="A5265" s="480">
        <v>102785</v>
      </c>
      <c r="B5265" s="481" t="s">
        <v>12843</v>
      </c>
      <c r="C5265" s="482" t="s">
        <v>709</v>
      </c>
      <c r="D5265" s="483">
        <v>6505.75</v>
      </c>
      <c r="E5265" s="483">
        <v>1350.65</v>
      </c>
      <c r="F5265" s="483">
        <v>7856.4</v>
      </c>
    </row>
    <row r="5266" spans="1:6" ht="30" customHeight="1">
      <c r="A5266" s="480">
        <v>102786</v>
      </c>
      <c r="B5266" s="481" t="s">
        <v>12844</v>
      </c>
      <c r="C5266" s="482" t="s">
        <v>709</v>
      </c>
      <c r="D5266" s="483">
        <v>7416.79</v>
      </c>
      <c r="E5266" s="483">
        <v>1322.39</v>
      </c>
      <c r="F5266" s="483">
        <v>8739.18</v>
      </c>
    </row>
    <row r="5267" spans="1:6" ht="30" customHeight="1">
      <c r="A5267" s="480">
        <v>102787</v>
      </c>
      <c r="B5267" s="481" t="s">
        <v>12845</v>
      </c>
      <c r="C5267" s="482" t="s">
        <v>709</v>
      </c>
      <c r="D5267" s="483">
        <v>10855.27</v>
      </c>
      <c r="E5267" s="483">
        <v>2062.0100000000002</v>
      </c>
      <c r="F5267" s="483">
        <v>12917.28</v>
      </c>
    </row>
    <row r="5268" spans="1:6" ht="45" customHeight="1">
      <c r="A5268" s="480">
        <v>102727</v>
      </c>
      <c r="B5268" s="481" t="s">
        <v>12846</v>
      </c>
      <c r="C5268" s="482" t="s">
        <v>704</v>
      </c>
      <c r="D5268" s="483">
        <v>52.47</v>
      </c>
      <c r="E5268" s="483">
        <v>30.64</v>
      </c>
      <c r="F5268" s="483">
        <v>83.11</v>
      </c>
    </row>
    <row r="5269" spans="1:6" ht="30" customHeight="1">
      <c r="A5269" s="480"/>
      <c r="B5269" s="481" t="s">
        <v>2551</v>
      </c>
      <c r="C5269" s="482"/>
      <c r="D5269" s="483"/>
      <c r="E5269" s="483"/>
      <c r="F5269" s="483"/>
    </row>
    <row r="5270" spans="1:6" ht="30" customHeight="1">
      <c r="A5270" s="480">
        <v>97976</v>
      </c>
      <c r="B5270" s="481" t="s">
        <v>6074</v>
      </c>
      <c r="C5270" s="482" t="s">
        <v>709</v>
      </c>
      <c r="D5270" s="483">
        <v>685.11</v>
      </c>
      <c r="E5270" s="483">
        <v>334.01</v>
      </c>
      <c r="F5270" s="483">
        <v>1019.12</v>
      </c>
    </row>
    <row r="5271" spans="1:6" ht="30" customHeight="1">
      <c r="A5271" s="480">
        <v>97977</v>
      </c>
      <c r="B5271" s="481" t="s">
        <v>6075</v>
      </c>
      <c r="C5271" s="482" t="s">
        <v>709</v>
      </c>
      <c r="D5271" s="483">
        <v>942.99</v>
      </c>
      <c r="E5271" s="483">
        <v>490.62</v>
      </c>
      <c r="F5271" s="483">
        <v>1433.61</v>
      </c>
    </row>
    <row r="5272" spans="1:6" ht="45" customHeight="1">
      <c r="A5272" s="480">
        <v>99268</v>
      </c>
      <c r="B5272" s="481" t="s">
        <v>6273</v>
      </c>
      <c r="C5272" s="482" t="s">
        <v>709</v>
      </c>
      <c r="D5272" s="483">
        <v>269.33999999999997</v>
      </c>
      <c r="E5272" s="483">
        <v>61.78</v>
      </c>
      <c r="F5272" s="483">
        <v>331.12</v>
      </c>
    </row>
    <row r="5273" spans="1:6" ht="30" customHeight="1">
      <c r="A5273" s="480">
        <v>99270</v>
      </c>
      <c r="B5273" s="481" t="s">
        <v>6274</v>
      </c>
      <c r="C5273" s="482" t="s">
        <v>709</v>
      </c>
      <c r="D5273" s="483">
        <v>372.14</v>
      </c>
      <c r="E5273" s="483">
        <v>69.3</v>
      </c>
      <c r="F5273" s="483">
        <v>441.44</v>
      </c>
    </row>
    <row r="5274" spans="1:6" ht="30" customHeight="1">
      <c r="A5274" s="480">
        <v>97974</v>
      </c>
      <c r="B5274" s="481" t="s">
        <v>6072</v>
      </c>
      <c r="C5274" s="482" t="s">
        <v>709</v>
      </c>
      <c r="D5274" s="483">
        <v>272.93</v>
      </c>
      <c r="E5274" s="483">
        <v>61.91</v>
      </c>
      <c r="F5274" s="483">
        <v>334.84</v>
      </c>
    </row>
    <row r="5275" spans="1:6" ht="30" customHeight="1">
      <c r="A5275" s="480">
        <v>97975</v>
      </c>
      <c r="B5275" s="481" t="s">
        <v>6073</v>
      </c>
      <c r="C5275" s="482" t="s">
        <v>709</v>
      </c>
      <c r="D5275" s="483">
        <v>285.08999999999997</v>
      </c>
      <c r="E5275" s="483">
        <v>69.489999999999995</v>
      </c>
      <c r="F5275" s="483">
        <v>354.58</v>
      </c>
    </row>
    <row r="5276" spans="1:6" ht="45" customHeight="1">
      <c r="A5276" s="480">
        <v>97980</v>
      </c>
      <c r="B5276" s="481" t="s">
        <v>6139</v>
      </c>
      <c r="C5276" s="482" t="s">
        <v>709</v>
      </c>
      <c r="D5276" s="483">
        <v>1267.51</v>
      </c>
      <c r="E5276" s="483">
        <v>619.74</v>
      </c>
      <c r="F5276" s="483">
        <v>1887.25</v>
      </c>
    </row>
    <row r="5277" spans="1:6" ht="30" customHeight="1">
      <c r="A5277" s="480">
        <v>97981</v>
      </c>
      <c r="B5277" s="481" t="s">
        <v>6144</v>
      </c>
      <c r="C5277" s="482" t="s">
        <v>727</v>
      </c>
      <c r="D5277" s="483">
        <v>689.52</v>
      </c>
      <c r="E5277" s="483">
        <v>397.86</v>
      </c>
      <c r="F5277" s="483">
        <v>1087.3800000000001</v>
      </c>
    </row>
    <row r="5278" spans="1:6" ht="30" customHeight="1">
      <c r="A5278" s="480">
        <v>97983</v>
      </c>
      <c r="B5278" s="481" t="s">
        <v>6145</v>
      </c>
      <c r="C5278" s="482" t="s">
        <v>727</v>
      </c>
      <c r="D5278" s="483">
        <v>281.02</v>
      </c>
      <c r="E5278" s="483">
        <v>25.98</v>
      </c>
      <c r="F5278" s="483">
        <v>307</v>
      </c>
    </row>
    <row r="5279" spans="1:6" ht="30" customHeight="1">
      <c r="A5279" s="480">
        <v>97985</v>
      </c>
      <c r="B5279" s="481" t="s">
        <v>6146</v>
      </c>
      <c r="C5279" s="482" t="s">
        <v>727</v>
      </c>
      <c r="D5279" s="483">
        <v>828.64</v>
      </c>
      <c r="E5279" s="483">
        <v>486.47</v>
      </c>
      <c r="F5279" s="483">
        <v>1315.11</v>
      </c>
    </row>
    <row r="5280" spans="1:6" ht="45" customHeight="1">
      <c r="A5280" s="480">
        <v>97987</v>
      </c>
      <c r="B5280" s="481" t="s">
        <v>6147</v>
      </c>
      <c r="C5280" s="482" t="s">
        <v>727</v>
      </c>
      <c r="D5280" s="483">
        <v>374.07</v>
      </c>
      <c r="E5280" s="483">
        <v>30.56</v>
      </c>
      <c r="F5280" s="483">
        <v>404.63</v>
      </c>
    </row>
    <row r="5281" spans="1:6" ht="30" customHeight="1">
      <c r="A5281" s="480">
        <v>97988</v>
      </c>
      <c r="B5281" s="481" t="s">
        <v>6140</v>
      </c>
      <c r="C5281" s="482" t="s">
        <v>709</v>
      </c>
      <c r="D5281" s="483">
        <v>1901.04</v>
      </c>
      <c r="E5281" s="483">
        <v>879.45</v>
      </c>
      <c r="F5281" s="483">
        <v>2780.49</v>
      </c>
    </row>
    <row r="5282" spans="1:6" ht="30" customHeight="1">
      <c r="A5282" s="475">
        <v>97989</v>
      </c>
      <c r="B5282" s="479" t="s">
        <v>6148</v>
      </c>
      <c r="C5282" s="477" t="s">
        <v>727</v>
      </c>
      <c r="D5282" s="478">
        <v>967.86</v>
      </c>
      <c r="E5282" s="478">
        <v>574.98</v>
      </c>
      <c r="F5282" s="478">
        <v>1542.84</v>
      </c>
    </row>
    <row r="5283" spans="1:6" ht="30" customHeight="1">
      <c r="A5283" s="480">
        <v>97991</v>
      </c>
      <c r="B5283" s="481" t="s">
        <v>6149</v>
      </c>
      <c r="C5283" s="482" t="s">
        <v>727</v>
      </c>
      <c r="D5283" s="483">
        <v>552.88</v>
      </c>
      <c r="E5283" s="483">
        <v>38.96</v>
      </c>
      <c r="F5283" s="483">
        <v>591.84</v>
      </c>
    </row>
    <row r="5284" spans="1:6" ht="45" customHeight="1">
      <c r="A5284" s="480">
        <v>97992</v>
      </c>
      <c r="B5284" s="481" t="s">
        <v>6141</v>
      </c>
      <c r="C5284" s="482" t="s">
        <v>709</v>
      </c>
      <c r="D5284" s="483">
        <v>2479.0500000000002</v>
      </c>
      <c r="E5284" s="483">
        <v>1093.76</v>
      </c>
      <c r="F5284" s="483">
        <v>3572.81</v>
      </c>
    </row>
    <row r="5285" spans="1:6" ht="30" customHeight="1">
      <c r="A5285" s="480">
        <v>97993</v>
      </c>
      <c r="B5285" s="481" t="s">
        <v>6150</v>
      </c>
      <c r="C5285" s="482" t="s">
        <v>727</v>
      </c>
      <c r="D5285" s="483">
        <v>1176.6099999999999</v>
      </c>
      <c r="E5285" s="483">
        <v>707.82</v>
      </c>
      <c r="F5285" s="483">
        <v>1884.43</v>
      </c>
    </row>
    <row r="5286" spans="1:6" ht="30" customHeight="1">
      <c r="A5286" s="480">
        <v>97994</v>
      </c>
      <c r="B5286" s="481" t="s">
        <v>6078</v>
      </c>
      <c r="C5286" s="482" t="s">
        <v>709</v>
      </c>
      <c r="D5286" s="483">
        <v>1512.58</v>
      </c>
      <c r="E5286" s="483">
        <v>760.65</v>
      </c>
      <c r="F5286" s="483">
        <v>2273.23</v>
      </c>
    </row>
    <row r="5287" spans="1:6" ht="30" customHeight="1">
      <c r="A5287" s="480">
        <v>97995</v>
      </c>
      <c r="B5287" s="481" t="s">
        <v>6106</v>
      </c>
      <c r="C5287" s="482" t="s">
        <v>727</v>
      </c>
      <c r="D5287" s="483">
        <v>654.35</v>
      </c>
      <c r="E5287" s="483">
        <v>435.61</v>
      </c>
      <c r="F5287" s="483">
        <v>1089.96</v>
      </c>
    </row>
    <row r="5288" spans="1:6" ht="45">
      <c r="A5288" s="480">
        <v>97996</v>
      </c>
      <c r="B5288" s="481" t="s">
        <v>6079</v>
      </c>
      <c r="C5288" s="482" t="s">
        <v>709</v>
      </c>
      <c r="D5288" s="483">
        <v>1921.32</v>
      </c>
      <c r="E5288" s="483">
        <v>956.82</v>
      </c>
      <c r="F5288" s="483">
        <v>2878.14</v>
      </c>
    </row>
    <row r="5289" spans="1:6" ht="30">
      <c r="A5289" s="480">
        <v>97997</v>
      </c>
      <c r="B5289" s="481" t="s">
        <v>6107</v>
      </c>
      <c r="C5289" s="482" t="s">
        <v>727</v>
      </c>
      <c r="D5289" s="483">
        <v>779.63</v>
      </c>
      <c r="E5289" s="483">
        <v>521.98</v>
      </c>
      <c r="F5289" s="483">
        <v>1301.6099999999999</v>
      </c>
    </row>
    <row r="5290" spans="1:6" ht="30" customHeight="1">
      <c r="A5290" s="480">
        <v>97999</v>
      </c>
      <c r="B5290" s="481" t="s">
        <v>6108</v>
      </c>
      <c r="C5290" s="482" t="s">
        <v>727</v>
      </c>
      <c r="D5290" s="483">
        <v>904.95</v>
      </c>
      <c r="E5290" s="483">
        <v>608.29999999999995</v>
      </c>
      <c r="F5290" s="483">
        <v>1513.25</v>
      </c>
    </row>
    <row r="5291" spans="1:6" ht="30" customHeight="1">
      <c r="A5291" s="475">
        <v>98001</v>
      </c>
      <c r="B5291" s="479" t="s">
        <v>6109</v>
      </c>
      <c r="C5291" s="477" t="s">
        <v>727</v>
      </c>
      <c r="D5291" s="478">
        <v>1030.27</v>
      </c>
      <c r="E5291" s="478">
        <v>694.64</v>
      </c>
      <c r="F5291" s="478">
        <v>1724.91</v>
      </c>
    </row>
    <row r="5292" spans="1:6" ht="30" customHeight="1">
      <c r="A5292" s="480">
        <v>98002</v>
      </c>
      <c r="B5292" s="481" t="s">
        <v>6080</v>
      </c>
      <c r="C5292" s="482" t="s">
        <v>709</v>
      </c>
      <c r="D5292" s="483">
        <v>3182.69</v>
      </c>
      <c r="E5292" s="483">
        <v>1545.35</v>
      </c>
      <c r="F5292" s="483">
        <v>4728.04</v>
      </c>
    </row>
    <row r="5293" spans="1:6" ht="30" customHeight="1">
      <c r="A5293" s="480">
        <v>98003</v>
      </c>
      <c r="B5293" s="481" t="s">
        <v>6110</v>
      </c>
      <c r="C5293" s="482" t="s">
        <v>727</v>
      </c>
      <c r="D5293" s="483">
        <v>1155.5999999999999</v>
      </c>
      <c r="E5293" s="483">
        <v>781</v>
      </c>
      <c r="F5293" s="483">
        <v>1936.6</v>
      </c>
    </row>
    <row r="5294" spans="1:6" ht="30">
      <c r="A5294" s="480">
        <v>98005</v>
      </c>
      <c r="B5294" s="481" t="s">
        <v>6111</v>
      </c>
      <c r="C5294" s="482" t="s">
        <v>727</v>
      </c>
      <c r="D5294" s="483">
        <v>1280.95</v>
      </c>
      <c r="E5294" s="483">
        <v>867.32</v>
      </c>
      <c r="F5294" s="483">
        <v>2148.27</v>
      </c>
    </row>
    <row r="5295" spans="1:6" ht="30" customHeight="1">
      <c r="A5295" s="480">
        <v>98006</v>
      </c>
      <c r="B5295" s="481" t="s">
        <v>6081</v>
      </c>
      <c r="C5295" s="482" t="s">
        <v>709</v>
      </c>
      <c r="D5295" s="483">
        <v>4003.38</v>
      </c>
      <c r="E5295" s="483">
        <v>1937.64</v>
      </c>
      <c r="F5295" s="483">
        <v>5941.02</v>
      </c>
    </row>
    <row r="5296" spans="1:6" ht="30" customHeight="1">
      <c r="A5296" s="480">
        <v>98007</v>
      </c>
      <c r="B5296" s="481" t="s">
        <v>6112</v>
      </c>
      <c r="C5296" s="482" t="s">
        <v>727</v>
      </c>
      <c r="D5296" s="483">
        <v>1406.23</v>
      </c>
      <c r="E5296" s="483">
        <v>953.67</v>
      </c>
      <c r="F5296" s="483">
        <v>2359.9</v>
      </c>
    </row>
    <row r="5297" spans="1:6" ht="15" customHeight="1">
      <c r="A5297" s="480">
        <v>98008</v>
      </c>
      <c r="B5297" s="481" t="s">
        <v>6082</v>
      </c>
      <c r="C5297" s="482" t="s">
        <v>709</v>
      </c>
      <c r="D5297" s="483">
        <v>2414.6999999999998</v>
      </c>
      <c r="E5297" s="483">
        <v>1151.27</v>
      </c>
      <c r="F5297" s="483">
        <v>3565.97</v>
      </c>
    </row>
    <row r="5298" spans="1:6" ht="30">
      <c r="A5298" s="480">
        <v>98009</v>
      </c>
      <c r="B5298" s="481" t="s">
        <v>6113</v>
      </c>
      <c r="C5298" s="482" t="s">
        <v>727</v>
      </c>
      <c r="D5298" s="483">
        <v>904.95</v>
      </c>
      <c r="E5298" s="483">
        <v>608.29999999999995</v>
      </c>
      <c r="F5298" s="483">
        <v>1513.25</v>
      </c>
    </row>
    <row r="5299" spans="1:6" ht="45" customHeight="1">
      <c r="A5299" s="480">
        <v>98010</v>
      </c>
      <c r="B5299" s="481" t="s">
        <v>6083</v>
      </c>
      <c r="C5299" s="482" t="s">
        <v>709</v>
      </c>
      <c r="D5299" s="483">
        <v>2973.72</v>
      </c>
      <c r="E5299" s="483">
        <v>1384.53</v>
      </c>
      <c r="F5299" s="483">
        <v>4358.25</v>
      </c>
    </row>
    <row r="5300" spans="1:6" ht="45" customHeight="1">
      <c r="A5300" s="480">
        <v>98011</v>
      </c>
      <c r="B5300" s="481" t="s">
        <v>6114</v>
      </c>
      <c r="C5300" s="482" t="s">
        <v>727</v>
      </c>
      <c r="D5300" s="483">
        <v>1030.27</v>
      </c>
      <c r="E5300" s="483">
        <v>694.64</v>
      </c>
      <c r="F5300" s="483">
        <v>1724.91</v>
      </c>
    </row>
    <row r="5301" spans="1:6" ht="30" customHeight="1">
      <c r="A5301" s="480">
        <v>98012</v>
      </c>
      <c r="B5301" s="481" t="s">
        <v>6084</v>
      </c>
      <c r="C5301" s="482" t="s">
        <v>709</v>
      </c>
      <c r="D5301" s="483">
        <v>3504.51</v>
      </c>
      <c r="E5301" s="483">
        <v>1617.85</v>
      </c>
      <c r="F5301" s="483">
        <v>5122.3599999999997</v>
      </c>
    </row>
    <row r="5302" spans="1:6" ht="30" customHeight="1">
      <c r="A5302" s="480">
        <v>98013</v>
      </c>
      <c r="B5302" s="481" t="s">
        <v>6115</v>
      </c>
      <c r="C5302" s="482" t="s">
        <v>727</v>
      </c>
      <c r="D5302" s="483">
        <v>1155.5999999999999</v>
      </c>
      <c r="E5302" s="483">
        <v>781</v>
      </c>
      <c r="F5302" s="483">
        <v>1936.6</v>
      </c>
    </row>
    <row r="5303" spans="1:6" ht="30" customHeight="1">
      <c r="A5303" s="480">
        <v>98014</v>
      </c>
      <c r="B5303" s="481" t="s">
        <v>6085</v>
      </c>
      <c r="C5303" s="482" t="s">
        <v>709</v>
      </c>
      <c r="D5303" s="483">
        <v>4035.3</v>
      </c>
      <c r="E5303" s="483">
        <v>1851.15</v>
      </c>
      <c r="F5303" s="483">
        <v>5886.45</v>
      </c>
    </row>
    <row r="5304" spans="1:6" ht="30" customHeight="1">
      <c r="A5304" s="480">
        <v>98015</v>
      </c>
      <c r="B5304" s="481" t="s">
        <v>6116</v>
      </c>
      <c r="C5304" s="482" t="s">
        <v>727</v>
      </c>
      <c r="D5304" s="483">
        <v>1280.95</v>
      </c>
      <c r="E5304" s="483">
        <v>867.32</v>
      </c>
      <c r="F5304" s="483">
        <v>2148.27</v>
      </c>
    </row>
    <row r="5305" spans="1:6" ht="30" customHeight="1">
      <c r="A5305" s="480">
        <v>98016</v>
      </c>
      <c r="B5305" s="481" t="s">
        <v>6086</v>
      </c>
      <c r="C5305" s="482" t="s">
        <v>709</v>
      </c>
      <c r="D5305" s="483">
        <v>4569.45</v>
      </c>
      <c r="E5305" s="483">
        <v>2084.4499999999998</v>
      </c>
      <c r="F5305" s="483">
        <v>6653.9</v>
      </c>
    </row>
    <row r="5306" spans="1:6" ht="30" customHeight="1">
      <c r="A5306" s="480">
        <v>98017</v>
      </c>
      <c r="B5306" s="481" t="s">
        <v>6117</v>
      </c>
      <c r="C5306" s="482" t="s">
        <v>727</v>
      </c>
      <c r="D5306" s="483">
        <v>1406.23</v>
      </c>
      <c r="E5306" s="483">
        <v>953.67</v>
      </c>
      <c r="F5306" s="483">
        <v>2359.9</v>
      </c>
    </row>
    <row r="5307" spans="1:6" ht="30" customHeight="1">
      <c r="A5307" s="480">
        <v>98018</v>
      </c>
      <c r="B5307" s="481" t="s">
        <v>6087</v>
      </c>
      <c r="C5307" s="482" t="s">
        <v>709</v>
      </c>
      <c r="D5307" s="483">
        <v>5097</v>
      </c>
      <c r="E5307" s="483">
        <v>2317.75</v>
      </c>
      <c r="F5307" s="483">
        <v>7414.75</v>
      </c>
    </row>
    <row r="5308" spans="1:6" ht="30" customHeight="1">
      <c r="A5308" s="480">
        <v>98019</v>
      </c>
      <c r="B5308" s="481" t="s">
        <v>6118</v>
      </c>
      <c r="C5308" s="482" t="s">
        <v>727</v>
      </c>
      <c r="D5308" s="483">
        <v>1544.72</v>
      </c>
      <c r="E5308" s="483">
        <v>1046.81</v>
      </c>
      <c r="F5308" s="483">
        <v>2591.5300000000002</v>
      </c>
    </row>
    <row r="5309" spans="1:6" ht="30" customHeight="1">
      <c r="A5309" s="480">
        <v>98020</v>
      </c>
      <c r="B5309" s="481" t="s">
        <v>6088</v>
      </c>
      <c r="C5309" s="482" t="s">
        <v>709</v>
      </c>
      <c r="D5309" s="483">
        <v>3596.9</v>
      </c>
      <c r="E5309" s="483">
        <v>1653.74</v>
      </c>
      <c r="F5309" s="483">
        <v>5250.64</v>
      </c>
    </row>
    <row r="5310" spans="1:6" ht="30" customHeight="1">
      <c r="A5310" s="480">
        <v>98021</v>
      </c>
      <c r="B5310" s="481" t="s">
        <v>6119</v>
      </c>
      <c r="C5310" s="482" t="s">
        <v>727</v>
      </c>
      <c r="D5310" s="483">
        <v>1168.83</v>
      </c>
      <c r="E5310" s="483">
        <v>787.79</v>
      </c>
      <c r="F5310" s="483">
        <v>1956.62</v>
      </c>
    </row>
    <row r="5311" spans="1:6" ht="30" customHeight="1">
      <c r="A5311" s="480">
        <v>98022</v>
      </c>
      <c r="B5311" s="481" t="s">
        <v>6089</v>
      </c>
      <c r="C5311" s="482" t="s">
        <v>709</v>
      </c>
      <c r="D5311" s="483">
        <v>4235.3</v>
      </c>
      <c r="E5311" s="483">
        <v>1928.22</v>
      </c>
      <c r="F5311" s="483">
        <v>6163.52</v>
      </c>
    </row>
    <row r="5312" spans="1:6" ht="30" customHeight="1">
      <c r="A5312" s="480">
        <v>98023</v>
      </c>
      <c r="B5312" s="481" t="s">
        <v>6120</v>
      </c>
      <c r="C5312" s="482" t="s">
        <v>727</v>
      </c>
      <c r="D5312" s="483">
        <v>1294.1099999999999</v>
      </c>
      <c r="E5312" s="483">
        <v>874.13</v>
      </c>
      <c r="F5312" s="483">
        <v>2168.2399999999998</v>
      </c>
    </row>
    <row r="5313" spans="1:6" ht="30" customHeight="1">
      <c r="A5313" s="480">
        <v>98024</v>
      </c>
      <c r="B5313" s="481" t="s">
        <v>6090</v>
      </c>
      <c r="C5313" s="482" t="s">
        <v>709</v>
      </c>
      <c r="D5313" s="483">
        <v>4934.29</v>
      </c>
      <c r="E5313" s="483">
        <v>2198.56</v>
      </c>
      <c r="F5313" s="483">
        <v>7132.85</v>
      </c>
    </row>
    <row r="5314" spans="1:6" ht="30" customHeight="1">
      <c r="A5314" s="480">
        <v>98025</v>
      </c>
      <c r="B5314" s="481" t="s">
        <v>6121</v>
      </c>
      <c r="C5314" s="482" t="s">
        <v>727</v>
      </c>
      <c r="D5314" s="483">
        <v>1419.44</v>
      </c>
      <c r="E5314" s="483">
        <v>960.48</v>
      </c>
      <c r="F5314" s="483">
        <v>2379.92</v>
      </c>
    </row>
    <row r="5315" spans="1:6" ht="30" customHeight="1">
      <c r="A5315" s="480">
        <v>98026</v>
      </c>
      <c r="B5315" s="481" t="s">
        <v>6091</v>
      </c>
      <c r="C5315" s="482" t="s">
        <v>709</v>
      </c>
      <c r="D5315" s="483">
        <v>5578.94</v>
      </c>
      <c r="E5315" s="483">
        <v>2468.83</v>
      </c>
      <c r="F5315" s="483">
        <v>8047.77</v>
      </c>
    </row>
    <row r="5316" spans="1:6" ht="30">
      <c r="A5316" s="480">
        <v>98027</v>
      </c>
      <c r="B5316" s="481" t="s">
        <v>6122</v>
      </c>
      <c r="C5316" s="482" t="s">
        <v>727</v>
      </c>
      <c r="D5316" s="483">
        <v>1544.72</v>
      </c>
      <c r="E5316" s="483">
        <v>1046.81</v>
      </c>
      <c r="F5316" s="483">
        <v>2591.5300000000002</v>
      </c>
    </row>
    <row r="5317" spans="1:6" ht="30" customHeight="1">
      <c r="A5317" s="480">
        <v>98028</v>
      </c>
      <c r="B5317" s="481" t="s">
        <v>6092</v>
      </c>
      <c r="C5317" s="482" t="s">
        <v>709</v>
      </c>
      <c r="D5317" s="483">
        <v>6223.62</v>
      </c>
      <c r="E5317" s="483">
        <v>2739.09</v>
      </c>
      <c r="F5317" s="483">
        <v>8962.7099999999991</v>
      </c>
    </row>
    <row r="5318" spans="1:6" ht="30" customHeight="1">
      <c r="A5318" s="480">
        <v>98029</v>
      </c>
      <c r="B5318" s="481" t="s">
        <v>6123</v>
      </c>
      <c r="C5318" s="482" t="s">
        <v>727</v>
      </c>
      <c r="D5318" s="483">
        <v>1672.77</v>
      </c>
      <c r="E5318" s="483">
        <v>1134.56</v>
      </c>
      <c r="F5318" s="483">
        <v>2807.33</v>
      </c>
    </row>
    <row r="5319" spans="1:6" ht="30" customHeight="1">
      <c r="A5319" s="480">
        <v>98030</v>
      </c>
      <c r="B5319" s="481" t="s">
        <v>6093</v>
      </c>
      <c r="C5319" s="482" t="s">
        <v>709</v>
      </c>
      <c r="D5319" s="483">
        <v>5101.6099999999997</v>
      </c>
      <c r="E5319" s="483">
        <v>2183.37</v>
      </c>
      <c r="F5319" s="483">
        <v>7284.98</v>
      </c>
    </row>
    <row r="5320" spans="1:6" ht="30" customHeight="1">
      <c r="A5320" s="475">
        <v>98031</v>
      </c>
      <c r="B5320" s="479" t="s">
        <v>6124</v>
      </c>
      <c r="C5320" s="477" t="s">
        <v>727</v>
      </c>
      <c r="D5320" s="478">
        <v>1422.2</v>
      </c>
      <c r="E5320" s="478">
        <v>961.9</v>
      </c>
      <c r="F5320" s="478">
        <v>2384.1</v>
      </c>
    </row>
    <row r="5321" spans="1:6" ht="30" customHeight="1">
      <c r="A5321" s="475">
        <v>98032</v>
      </c>
      <c r="B5321" s="476" t="s">
        <v>6094</v>
      </c>
      <c r="C5321" s="477" t="s">
        <v>709</v>
      </c>
      <c r="D5321" s="478">
        <v>5890.7</v>
      </c>
      <c r="E5321" s="478">
        <v>2491.36</v>
      </c>
      <c r="F5321" s="478">
        <v>8382.06</v>
      </c>
    </row>
    <row r="5322" spans="1:6" ht="15" customHeight="1">
      <c r="A5322" s="475">
        <v>98033</v>
      </c>
      <c r="B5322" s="479" t="s">
        <v>6125</v>
      </c>
      <c r="C5322" s="477" t="s">
        <v>727</v>
      </c>
      <c r="D5322" s="478">
        <v>1547.48</v>
      </c>
      <c r="E5322" s="478">
        <v>1048.21</v>
      </c>
      <c r="F5322" s="478">
        <v>2595.69</v>
      </c>
    </row>
    <row r="5323" spans="1:6" ht="15" customHeight="1">
      <c r="A5323" s="475">
        <v>98034</v>
      </c>
      <c r="B5323" s="479" t="s">
        <v>6095</v>
      </c>
      <c r="C5323" s="477" t="s">
        <v>709</v>
      </c>
      <c r="D5323" s="478">
        <v>6679.69</v>
      </c>
      <c r="E5323" s="478">
        <v>2799.36</v>
      </c>
      <c r="F5323" s="478">
        <v>9479.0499999999993</v>
      </c>
    </row>
    <row r="5324" spans="1:6" ht="30">
      <c r="A5324" s="480">
        <v>98035</v>
      </c>
      <c r="B5324" s="481" t="s">
        <v>6126</v>
      </c>
      <c r="C5324" s="482" t="s">
        <v>727</v>
      </c>
      <c r="D5324" s="483">
        <v>1672.77</v>
      </c>
      <c r="E5324" s="483">
        <v>1134.56</v>
      </c>
      <c r="F5324" s="483">
        <v>2807.33</v>
      </c>
    </row>
    <row r="5325" spans="1:6" ht="30" customHeight="1">
      <c r="A5325" s="480">
        <v>98036</v>
      </c>
      <c r="B5325" s="481" t="s">
        <v>6096</v>
      </c>
      <c r="C5325" s="482" t="s">
        <v>709</v>
      </c>
      <c r="D5325" s="483">
        <v>7468.83</v>
      </c>
      <c r="E5325" s="483">
        <v>3107.3</v>
      </c>
      <c r="F5325" s="483">
        <v>10576.13</v>
      </c>
    </row>
    <row r="5326" spans="1:6" ht="30" customHeight="1">
      <c r="A5326" s="480">
        <v>98037</v>
      </c>
      <c r="B5326" s="481" t="s">
        <v>6127</v>
      </c>
      <c r="C5326" s="482" t="s">
        <v>727</v>
      </c>
      <c r="D5326" s="483">
        <v>1800.84</v>
      </c>
      <c r="E5326" s="483">
        <v>1222.3</v>
      </c>
      <c r="F5326" s="483">
        <v>3023.14</v>
      </c>
    </row>
    <row r="5327" spans="1:6" ht="30" customHeight="1">
      <c r="A5327" s="475">
        <v>98038</v>
      </c>
      <c r="B5327" s="479" t="s">
        <v>6097</v>
      </c>
      <c r="C5327" s="477" t="s">
        <v>709</v>
      </c>
      <c r="D5327" s="478">
        <v>6835.63</v>
      </c>
      <c r="E5327" s="478">
        <v>2837.05</v>
      </c>
      <c r="F5327" s="478">
        <v>9672.68</v>
      </c>
    </row>
    <row r="5328" spans="1:6" ht="15" customHeight="1">
      <c r="A5328" s="480">
        <v>98039</v>
      </c>
      <c r="B5328" s="481" t="s">
        <v>6128</v>
      </c>
      <c r="C5328" s="482" t="s">
        <v>727</v>
      </c>
      <c r="D5328" s="483">
        <v>1675.54</v>
      </c>
      <c r="E5328" s="483">
        <v>1135.96</v>
      </c>
      <c r="F5328" s="483">
        <v>2811.5</v>
      </c>
    </row>
    <row r="5329" spans="1:6" ht="30" customHeight="1">
      <c r="A5329" s="480">
        <v>98040</v>
      </c>
      <c r="B5329" s="481" t="s">
        <v>6098</v>
      </c>
      <c r="C5329" s="482" t="s">
        <v>709</v>
      </c>
      <c r="D5329" s="483">
        <v>7750.08</v>
      </c>
      <c r="E5329" s="483">
        <v>3182.23</v>
      </c>
      <c r="F5329" s="483">
        <v>10932.31</v>
      </c>
    </row>
    <row r="5330" spans="1:6" ht="15" customHeight="1">
      <c r="A5330" s="480">
        <v>98041</v>
      </c>
      <c r="B5330" s="481" t="s">
        <v>6129</v>
      </c>
      <c r="C5330" s="482" t="s">
        <v>727</v>
      </c>
      <c r="D5330" s="483">
        <v>1800.84</v>
      </c>
      <c r="E5330" s="483">
        <v>1222.3</v>
      </c>
      <c r="F5330" s="483">
        <v>3023.14</v>
      </c>
    </row>
    <row r="5331" spans="1:6" ht="15" customHeight="1">
      <c r="A5331" s="475">
        <v>98042</v>
      </c>
      <c r="B5331" s="479" t="s">
        <v>6099</v>
      </c>
      <c r="C5331" s="477" t="s">
        <v>709</v>
      </c>
      <c r="D5331" s="478">
        <v>8664.5400000000009</v>
      </c>
      <c r="E5331" s="478">
        <v>3527.38</v>
      </c>
      <c r="F5331" s="478">
        <v>12191.92</v>
      </c>
    </row>
    <row r="5332" spans="1:6" ht="30">
      <c r="A5332" s="480">
        <v>98043</v>
      </c>
      <c r="B5332" s="481" t="s">
        <v>6130</v>
      </c>
      <c r="C5332" s="482" t="s">
        <v>727</v>
      </c>
      <c r="D5332" s="483">
        <v>1928.91</v>
      </c>
      <c r="E5332" s="483">
        <v>1310.04</v>
      </c>
      <c r="F5332" s="483">
        <v>3238.95</v>
      </c>
    </row>
    <row r="5333" spans="1:6" ht="30" customHeight="1">
      <c r="A5333" s="480">
        <v>98044</v>
      </c>
      <c r="B5333" s="481" t="s">
        <v>6100</v>
      </c>
      <c r="C5333" s="482" t="s">
        <v>709</v>
      </c>
      <c r="D5333" s="483">
        <v>8812.18</v>
      </c>
      <c r="E5333" s="483">
        <v>3562.66</v>
      </c>
      <c r="F5333" s="483">
        <v>12374.84</v>
      </c>
    </row>
    <row r="5334" spans="1:6" ht="30" customHeight="1">
      <c r="A5334" s="475">
        <v>98045</v>
      </c>
      <c r="B5334" s="479" t="s">
        <v>6131</v>
      </c>
      <c r="C5334" s="477" t="s">
        <v>727</v>
      </c>
      <c r="D5334" s="478">
        <v>1928.91</v>
      </c>
      <c r="E5334" s="478">
        <v>1310.04</v>
      </c>
      <c r="F5334" s="478">
        <v>3238.95</v>
      </c>
    </row>
    <row r="5335" spans="1:6" ht="15" customHeight="1">
      <c r="A5335" s="480">
        <v>98046</v>
      </c>
      <c r="B5335" s="481" t="s">
        <v>6101</v>
      </c>
      <c r="C5335" s="482" t="s">
        <v>709</v>
      </c>
      <c r="D5335" s="483">
        <v>9860.2999999999993</v>
      </c>
      <c r="E5335" s="483">
        <v>3947.41</v>
      </c>
      <c r="F5335" s="483">
        <v>13807.71</v>
      </c>
    </row>
    <row r="5336" spans="1:6" ht="30">
      <c r="A5336" s="480">
        <v>98047</v>
      </c>
      <c r="B5336" s="481" t="s">
        <v>6132</v>
      </c>
      <c r="C5336" s="482" t="s">
        <v>727</v>
      </c>
      <c r="D5336" s="483">
        <v>2056.98</v>
      </c>
      <c r="E5336" s="483">
        <v>1397.8</v>
      </c>
      <c r="F5336" s="483">
        <v>3454.78</v>
      </c>
    </row>
    <row r="5337" spans="1:6" ht="30" customHeight="1">
      <c r="A5337" s="475">
        <v>98048</v>
      </c>
      <c r="B5337" s="479" t="s">
        <v>6102</v>
      </c>
      <c r="C5337" s="477" t="s">
        <v>709</v>
      </c>
      <c r="D5337" s="478">
        <v>11649.7</v>
      </c>
      <c r="E5337" s="478">
        <v>4426.13</v>
      </c>
      <c r="F5337" s="478">
        <v>16075.83</v>
      </c>
    </row>
    <row r="5338" spans="1:6" ht="30" customHeight="1">
      <c r="A5338" s="475">
        <v>98049</v>
      </c>
      <c r="B5338" s="479" t="s">
        <v>6133</v>
      </c>
      <c r="C5338" s="477" t="s">
        <v>727</v>
      </c>
      <c r="D5338" s="478">
        <v>2158.09</v>
      </c>
      <c r="E5338" s="478">
        <v>1471.68</v>
      </c>
      <c r="F5338" s="478">
        <v>3629.77</v>
      </c>
    </row>
    <row r="5339" spans="1:6" ht="30" customHeight="1">
      <c r="A5339" s="480">
        <v>98050</v>
      </c>
      <c r="B5339" s="481" t="s">
        <v>6076</v>
      </c>
      <c r="C5339" s="482" t="s">
        <v>727</v>
      </c>
      <c r="D5339" s="483">
        <v>154.82</v>
      </c>
      <c r="E5339" s="483">
        <v>13.35</v>
      </c>
      <c r="F5339" s="483">
        <v>168.17</v>
      </c>
    </row>
    <row r="5340" spans="1:6" ht="30" customHeight="1">
      <c r="A5340" s="480">
        <v>98051</v>
      </c>
      <c r="B5340" s="481" t="s">
        <v>6077</v>
      </c>
      <c r="C5340" s="482" t="s">
        <v>727</v>
      </c>
      <c r="D5340" s="483">
        <v>554.79999999999995</v>
      </c>
      <c r="E5340" s="483">
        <v>312.01</v>
      </c>
      <c r="F5340" s="483">
        <v>866.81</v>
      </c>
    </row>
    <row r="5341" spans="1:6" ht="30" customHeight="1">
      <c r="A5341" s="480">
        <v>98405</v>
      </c>
      <c r="B5341" s="481" t="s">
        <v>6142</v>
      </c>
      <c r="C5341" s="482" t="s">
        <v>709</v>
      </c>
      <c r="D5341" s="483">
        <v>1580.42</v>
      </c>
      <c r="E5341" s="483">
        <v>753.17</v>
      </c>
      <c r="F5341" s="483">
        <v>2333.59</v>
      </c>
    </row>
    <row r="5342" spans="1:6" ht="30" customHeight="1">
      <c r="A5342" s="475">
        <v>98406</v>
      </c>
      <c r="B5342" s="479" t="s">
        <v>6103</v>
      </c>
      <c r="C5342" s="477" t="s">
        <v>709</v>
      </c>
      <c r="D5342" s="478">
        <v>3595.88</v>
      </c>
      <c r="E5342" s="478">
        <v>1741.49</v>
      </c>
      <c r="F5342" s="478">
        <v>5337.37</v>
      </c>
    </row>
    <row r="5343" spans="1:6" ht="30" customHeight="1">
      <c r="A5343" s="480">
        <v>98407</v>
      </c>
      <c r="B5343" s="481" t="s">
        <v>6104</v>
      </c>
      <c r="C5343" s="482" t="s">
        <v>709</v>
      </c>
      <c r="D5343" s="483">
        <v>2329.9299999999998</v>
      </c>
      <c r="E5343" s="483">
        <v>1152.98</v>
      </c>
      <c r="F5343" s="483">
        <v>3482.91</v>
      </c>
    </row>
    <row r="5344" spans="1:6" ht="30" customHeight="1">
      <c r="A5344" s="475">
        <v>98408</v>
      </c>
      <c r="B5344" s="479" t="s">
        <v>6105</v>
      </c>
      <c r="C5344" s="477" t="s">
        <v>709</v>
      </c>
      <c r="D5344" s="478">
        <v>2738.6</v>
      </c>
      <c r="E5344" s="478">
        <v>1349.14</v>
      </c>
      <c r="F5344" s="478">
        <v>4087.74</v>
      </c>
    </row>
    <row r="5345" spans="1:6" ht="30" customHeight="1">
      <c r="A5345" s="475">
        <v>98409</v>
      </c>
      <c r="B5345" s="479" t="s">
        <v>6151</v>
      </c>
      <c r="C5345" s="477" t="s">
        <v>727</v>
      </c>
      <c r="D5345" s="478">
        <v>212.81</v>
      </c>
      <c r="E5345" s="478">
        <v>21.81</v>
      </c>
      <c r="F5345" s="478">
        <v>234.62</v>
      </c>
    </row>
    <row r="5346" spans="1:6" ht="30" customHeight="1">
      <c r="A5346" s="480">
        <v>98414</v>
      </c>
      <c r="B5346" s="481" t="s">
        <v>6143</v>
      </c>
      <c r="C5346" s="482" t="s">
        <v>709</v>
      </c>
      <c r="D5346" s="483">
        <v>725.32</v>
      </c>
      <c r="E5346" s="483">
        <v>175.28</v>
      </c>
      <c r="F5346" s="483">
        <v>900.6</v>
      </c>
    </row>
    <row r="5347" spans="1:6" ht="30" customHeight="1">
      <c r="A5347" s="475">
        <v>98415</v>
      </c>
      <c r="B5347" s="479" t="s">
        <v>2552</v>
      </c>
      <c r="C5347" s="477" t="s">
        <v>709</v>
      </c>
      <c r="D5347" s="478">
        <v>854.01</v>
      </c>
      <c r="E5347" s="478">
        <v>236.88</v>
      </c>
      <c r="F5347" s="478">
        <v>1090.8900000000001</v>
      </c>
    </row>
    <row r="5348" spans="1:6" ht="30" customHeight="1">
      <c r="A5348" s="475">
        <v>98416</v>
      </c>
      <c r="B5348" s="479" t="s">
        <v>2553</v>
      </c>
      <c r="C5348" s="477" t="s">
        <v>709</v>
      </c>
      <c r="D5348" s="478">
        <v>865.85</v>
      </c>
      <c r="E5348" s="478">
        <v>188.25</v>
      </c>
      <c r="F5348" s="478">
        <v>1054.0999999999999</v>
      </c>
    </row>
    <row r="5349" spans="1:6" s="471" customFormat="1" ht="30" customHeight="1">
      <c r="A5349" s="480">
        <v>98417</v>
      </c>
      <c r="B5349" s="481" t="s">
        <v>2554</v>
      </c>
      <c r="C5349" s="482" t="s">
        <v>709</v>
      </c>
      <c r="D5349" s="483">
        <v>1006.37</v>
      </c>
      <c r="E5349" s="483">
        <v>201.23</v>
      </c>
      <c r="F5349" s="483">
        <v>1207.5999999999999</v>
      </c>
    </row>
    <row r="5350" spans="1:6" s="471" customFormat="1" ht="30" customHeight="1">
      <c r="A5350" s="480">
        <v>98418</v>
      </c>
      <c r="B5350" s="481" t="s">
        <v>2555</v>
      </c>
      <c r="C5350" s="482" t="s">
        <v>709</v>
      </c>
      <c r="D5350" s="483">
        <v>1083.79</v>
      </c>
      <c r="E5350" s="483">
        <v>207.89</v>
      </c>
      <c r="F5350" s="483">
        <v>1291.68</v>
      </c>
    </row>
    <row r="5351" spans="1:6" s="471" customFormat="1" ht="30" customHeight="1">
      <c r="A5351" s="480">
        <v>98419</v>
      </c>
      <c r="B5351" s="481" t="s">
        <v>2556</v>
      </c>
      <c r="C5351" s="482" t="s">
        <v>709</v>
      </c>
      <c r="D5351" s="483">
        <v>1161.19</v>
      </c>
      <c r="E5351" s="483">
        <v>214.58</v>
      </c>
      <c r="F5351" s="483">
        <v>1375.77</v>
      </c>
    </row>
    <row r="5352" spans="1:6" s="471" customFormat="1" ht="30" customHeight="1">
      <c r="A5352" s="480">
        <v>98420</v>
      </c>
      <c r="B5352" s="481" t="s">
        <v>2557</v>
      </c>
      <c r="C5352" s="482" t="s">
        <v>709</v>
      </c>
      <c r="D5352" s="483">
        <v>1374.57</v>
      </c>
      <c r="E5352" s="483">
        <v>221.37</v>
      </c>
      <c r="F5352" s="483">
        <v>1595.94</v>
      </c>
    </row>
    <row r="5353" spans="1:6" s="471" customFormat="1" ht="30" customHeight="1">
      <c r="A5353" s="480">
        <v>98421</v>
      </c>
      <c r="B5353" s="481" t="s">
        <v>2558</v>
      </c>
      <c r="C5353" s="482" t="s">
        <v>709</v>
      </c>
      <c r="D5353" s="483">
        <v>1515.09</v>
      </c>
      <c r="E5353" s="483">
        <v>234.35</v>
      </c>
      <c r="F5353" s="483">
        <v>1749.44</v>
      </c>
    </row>
    <row r="5354" spans="1:6" s="471" customFormat="1" ht="30" customHeight="1">
      <c r="A5354" s="480">
        <v>98422</v>
      </c>
      <c r="B5354" s="481" t="s">
        <v>2559</v>
      </c>
      <c r="C5354" s="482" t="s">
        <v>709</v>
      </c>
      <c r="D5354" s="483">
        <v>1655.59</v>
      </c>
      <c r="E5354" s="483">
        <v>247.35</v>
      </c>
      <c r="F5354" s="483">
        <v>1902.94</v>
      </c>
    </row>
    <row r="5355" spans="1:6" s="471" customFormat="1" ht="30" customHeight="1">
      <c r="A5355" s="480">
        <v>98423</v>
      </c>
      <c r="B5355" s="481" t="s">
        <v>2560</v>
      </c>
      <c r="C5355" s="482" t="s">
        <v>709</v>
      </c>
      <c r="D5355" s="483">
        <v>1733.01</v>
      </c>
      <c r="E5355" s="483">
        <v>254.01</v>
      </c>
      <c r="F5355" s="483">
        <v>1987.02</v>
      </c>
    </row>
    <row r="5356" spans="1:6" s="471" customFormat="1" ht="30" customHeight="1">
      <c r="A5356" s="480">
        <v>98424</v>
      </c>
      <c r="B5356" s="481" t="s">
        <v>2561</v>
      </c>
      <c r="C5356" s="482" t="s">
        <v>709</v>
      </c>
      <c r="D5356" s="483">
        <v>1810.4</v>
      </c>
      <c r="E5356" s="483">
        <v>260.70999999999998</v>
      </c>
      <c r="F5356" s="483">
        <v>2071.11</v>
      </c>
    </row>
    <row r="5357" spans="1:6" s="471" customFormat="1" ht="30" customHeight="1">
      <c r="A5357" s="480">
        <v>98425</v>
      </c>
      <c r="B5357" s="481" t="s">
        <v>2562</v>
      </c>
      <c r="C5357" s="482" t="s">
        <v>709</v>
      </c>
      <c r="D5357" s="483">
        <v>1901.04</v>
      </c>
      <c r="E5357" s="483">
        <v>879.45</v>
      </c>
      <c r="F5357" s="483">
        <v>2780.49</v>
      </c>
    </row>
    <row r="5358" spans="1:6" s="471" customFormat="1" ht="30" customHeight="1">
      <c r="A5358" s="480">
        <v>98426</v>
      </c>
      <c r="B5358" s="481" t="s">
        <v>2563</v>
      </c>
      <c r="C5358" s="482" t="s">
        <v>709</v>
      </c>
      <c r="D5358" s="483">
        <v>2384.87</v>
      </c>
      <c r="E5358" s="483">
        <v>1167.04</v>
      </c>
      <c r="F5358" s="483">
        <v>3551.91</v>
      </c>
    </row>
    <row r="5359" spans="1:6" s="471" customFormat="1" ht="45">
      <c r="A5359" s="480">
        <v>98427</v>
      </c>
      <c r="B5359" s="481" t="s">
        <v>2564</v>
      </c>
      <c r="C5359" s="482" t="s">
        <v>709</v>
      </c>
      <c r="D5359" s="483">
        <v>2868.82</v>
      </c>
      <c r="E5359" s="483">
        <v>1454.51</v>
      </c>
      <c r="F5359" s="483">
        <v>4323.33</v>
      </c>
    </row>
    <row r="5360" spans="1:6" ht="30" customHeight="1">
      <c r="A5360" s="475">
        <v>98428</v>
      </c>
      <c r="B5360" s="479" t="s">
        <v>2565</v>
      </c>
      <c r="C5360" s="477" t="s">
        <v>709</v>
      </c>
      <c r="D5360" s="478">
        <v>3146.16</v>
      </c>
      <c r="E5360" s="478">
        <v>1610.57</v>
      </c>
      <c r="F5360" s="478">
        <v>4756.7299999999996</v>
      </c>
    </row>
    <row r="5361" spans="1:6" ht="30" customHeight="1">
      <c r="A5361" s="480">
        <v>98429</v>
      </c>
      <c r="B5361" s="481" t="s">
        <v>2566</v>
      </c>
      <c r="C5361" s="482" t="s">
        <v>709</v>
      </c>
      <c r="D5361" s="483">
        <v>3423.61</v>
      </c>
      <c r="E5361" s="483">
        <v>1766.53</v>
      </c>
      <c r="F5361" s="483">
        <v>5190.1400000000003</v>
      </c>
    </row>
    <row r="5362" spans="1:6" ht="30" customHeight="1">
      <c r="A5362" s="480">
        <v>98430</v>
      </c>
      <c r="B5362" s="481" t="s">
        <v>2567</v>
      </c>
      <c r="C5362" s="482" t="s">
        <v>709</v>
      </c>
      <c r="D5362" s="483">
        <v>2550.4</v>
      </c>
      <c r="E5362" s="483">
        <v>925.43</v>
      </c>
      <c r="F5362" s="483">
        <v>3475.83</v>
      </c>
    </row>
    <row r="5363" spans="1:6" ht="30" customHeight="1">
      <c r="A5363" s="480">
        <v>98431</v>
      </c>
      <c r="B5363" s="481" t="s">
        <v>2568</v>
      </c>
      <c r="C5363" s="482" t="s">
        <v>709</v>
      </c>
      <c r="D5363" s="483">
        <v>3034.21</v>
      </c>
      <c r="E5363" s="483">
        <v>1213.04</v>
      </c>
      <c r="F5363" s="483">
        <v>4247.25</v>
      </c>
    </row>
    <row r="5364" spans="1:6" ht="30" customHeight="1">
      <c r="A5364" s="475">
        <v>98432</v>
      </c>
      <c r="B5364" s="476" t="s">
        <v>2569</v>
      </c>
      <c r="C5364" s="477" t="s">
        <v>709</v>
      </c>
      <c r="D5364" s="478">
        <v>3518.14</v>
      </c>
      <c r="E5364" s="478">
        <v>1500.53</v>
      </c>
      <c r="F5364" s="478">
        <v>5018.67</v>
      </c>
    </row>
    <row r="5365" spans="1:6" ht="45" customHeight="1">
      <c r="A5365" s="475">
        <v>98433</v>
      </c>
      <c r="B5365" s="479" t="s">
        <v>2570</v>
      </c>
      <c r="C5365" s="477" t="s">
        <v>709</v>
      </c>
      <c r="D5365" s="478">
        <v>3795.48</v>
      </c>
      <c r="E5365" s="478">
        <v>1656.59</v>
      </c>
      <c r="F5365" s="478">
        <v>5452.07</v>
      </c>
    </row>
    <row r="5366" spans="1:6" ht="30" customHeight="1">
      <c r="A5366" s="480">
        <v>98434</v>
      </c>
      <c r="B5366" s="481" t="s">
        <v>2571</v>
      </c>
      <c r="C5366" s="482" t="s">
        <v>709</v>
      </c>
      <c r="D5366" s="483">
        <v>4072.92</v>
      </c>
      <c r="E5366" s="483">
        <v>1812.56</v>
      </c>
      <c r="F5366" s="483">
        <v>5885.48</v>
      </c>
    </row>
    <row r="5367" spans="1:6" ht="45" customHeight="1">
      <c r="A5367" s="480">
        <v>99240</v>
      </c>
      <c r="B5367" s="481" t="s">
        <v>6334</v>
      </c>
      <c r="C5367" s="482" t="s">
        <v>727</v>
      </c>
      <c r="D5367" s="483">
        <v>371.25</v>
      </c>
      <c r="E5367" s="483">
        <v>30.46</v>
      </c>
      <c r="F5367" s="483">
        <v>401.71</v>
      </c>
    </row>
    <row r="5368" spans="1:6" ht="30" customHeight="1">
      <c r="A5368" s="480">
        <v>99241</v>
      </c>
      <c r="B5368" s="481" t="s">
        <v>6342</v>
      </c>
      <c r="C5368" s="482" t="s">
        <v>727</v>
      </c>
      <c r="D5368" s="483">
        <v>845.9</v>
      </c>
      <c r="E5368" s="483">
        <v>606.16</v>
      </c>
      <c r="F5368" s="483">
        <v>1452.06</v>
      </c>
    </row>
    <row r="5369" spans="1:6" ht="45" customHeight="1">
      <c r="A5369" s="475">
        <v>99242</v>
      </c>
      <c r="B5369" s="479" t="s">
        <v>6303</v>
      </c>
      <c r="C5369" s="477" t="s">
        <v>709</v>
      </c>
      <c r="D5369" s="478">
        <v>1820.68</v>
      </c>
      <c r="E5369" s="478">
        <v>876.58</v>
      </c>
      <c r="F5369" s="478">
        <v>2697.26</v>
      </c>
    </row>
    <row r="5370" spans="1:6" ht="30" customHeight="1">
      <c r="A5370" s="480">
        <v>99243</v>
      </c>
      <c r="B5370" s="481" t="s">
        <v>6335</v>
      </c>
      <c r="C5370" s="482" t="s">
        <v>727</v>
      </c>
      <c r="D5370" s="483">
        <v>891.8</v>
      </c>
      <c r="E5370" s="483">
        <v>572.23</v>
      </c>
      <c r="F5370" s="483">
        <v>1464.03</v>
      </c>
    </row>
    <row r="5371" spans="1:6" ht="45" customHeight="1">
      <c r="A5371" s="480">
        <v>99244</v>
      </c>
      <c r="B5371" s="481" t="s">
        <v>6306</v>
      </c>
      <c r="C5371" s="482" t="s">
        <v>709</v>
      </c>
      <c r="D5371" s="483">
        <v>2877.19</v>
      </c>
      <c r="E5371" s="483">
        <v>1381.08</v>
      </c>
      <c r="F5371" s="483">
        <v>4258.2700000000004</v>
      </c>
    </row>
    <row r="5372" spans="1:6" ht="30" customHeight="1">
      <c r="A5372" s="480">
        <v>99246</v>
      </c>
      <c r="B5372" s="481" t="s">
        <v>6336</v>
      </c>
      <c r="C5372" s="482" t="s">
        <v>727</v>
      </c>
      <c r="D5372" s="483">
        <v>549.04999999999995</v>
      </c>
      <c r="E5372" s="483">
        <v>38.81</v>
      </c>
      <c r="F5372" s="483">
        <v>587.86</v>
      </c>
    </row>
    <row r="5373" spans="1:6" ht="30">
      <c r="A5373" s="480">
        <v>99247</v>
      </c>
      <c r="B5373" s="481" t="s">
        <v>6343</v>
      </c>
      <c r="C5373" s="482" t="s">
        <v>727</v>
      </c>
      <c r="D5373" s="483">
        <v>962.52</v>
      </c>
      <c r="E5373" s="483">
        <v>692.2</v>
      </c>
      <c r="F5373" s="483">
        <v>1654.72</v>
      </c>
    </row>
    <row r="5374" spans="1:6" ht="30" customHeight="1">
      <c r="A5374" s="480">
        <v>99248</v>
      </c>
      <c r="B5374" s="481" t="s">
        <v>6304</v>
      </c>
      <c r="C5374" s="482" t="s">
        <v>709</v>
      </c>
      <c r="D5374" s="483">
        <v>2789.65</v>
      </c>
      <c r="E5374" s="483">
        <v>1298.53</v>
      </c>
      <c r="F5374" s="483">
        <v>4088.18</v>
      </c>
    </row>
    <row r="5375" spans="1:6" ht="15" customHeight="1">
      <c r="A5375" s="480">
        <v>99249</v>
      </c>
      <c r="B5375" s="481" t="s">
        <v>6337</v>
      </c>
      <c r="C5375" s="482" t="s">
        <v>727</v>
      </c>
      <c r="D5375" s="483">
        <v>1088.72</v>
      </c>
      <c r="E5375" s="483">
        <v>704.64</v>
      </c>
      <c r="F5375" s="483">
        <v>1793.36</v>
      </c>
    </row>
    <row r="5376" spans="1:6" ht="15" customHeight="1">
      <c r="A5376" s="475">
        <v>99252</v>
      </c>
      <c r="B5376" s="479" t="s">
        <v>6307</v>
      </c>
      <c r="C5376" s="477" t="s">
        <v>709</v>
      </c>
      <c r="D5376" s="478">
        <v>1462.25</v>
      </c>
      <c r="E5376" s="478">
        <v>758.86</v>
      </c>
      <c r="F5376" s="478">
        <v>2221.11</v>
      </c>
    </row>
    <row r="5377" spans="1:6" ht="15" customHeight="1">
      <c r="A5377" s="480">
        <v>99254</v>
      </c>
      <c r="B5377" s="481" t="s">
        <v>6344</v>
      </c>
      <c r="C5377" s="482" t="s">
        <v>727</v>
      </c>
      <c r="D5377" s="483">
        <v>612.66</v>
      </c>
      <c r="E5377" s="483">
        <v>434.09</v>
      </c>
      <c r="F5377" s="483">
        <v>1046.75</v>
      </c>
    </row>
    <row r="5378" spans="1:6" ht="15" customHeight="1">
      <c r="A5378" s="480">
        <v>99256</v>
      </c>
      <c r="B5378" s="481" t="s">
        <v>6308</v>
      </c>
      <c r="C5378" s="482" t="s">
        <v>709</v>
      </c>
      <c r="D5378" s="483">
        <v>3401.03</v>
      </c>
      <c r="E5378" s="483">
        <v>1613.78</v>
      </c>
      <c r="F5378" s="483">
        <v>5014.8100000000004</v>
      </c>
    </row>
    <row r="5379" spans="1:6" ht="15" customHeight="1">
      <c r="A5379" s="480">
        <v>99259</v>
      </c>
      <c r="B5379" s="481" t="s">
        <v>6309</v>
      </c>
      <c r="C5379" s="482" t="s">
        <v>709</v>
      </c>
      <c r="D5379" s="483">
        <v>1857.11</v>
      </c>
      <c r="E5379" s="483">
        <v>954.52</v>
      </c>
      <c r="F5379" s="483">
        <v>2811.63</v>
      </c>
    </row>
    <row r="5380" spans="1:6" ht="15" customHeight="1">
      <c r="A5380" s="480">
        <v>99261</v>
      </c>
      <c r="B5380" s="481" t="s">
        <v>6345</v>
      </c>
      <c r="C5380" s="482" t="s">
        <v>727</v>
      </c>
      <c r="D5380" s="483">
        <v>729.25</v>
      </c>
      <c r="E5380" s="483">
        <v>520.16</v>
      </c>
      <c r="F5380" s="483">
        <v>1249.4100000000001</v>
      </c>
    </row>
    <row r="5381" spans="1:6" ht="15" customHeight="1">
      <c r="A5381" s="480">
        <v>99263</v>
      </c>
      <c r="B5381" s="481" t="s">
        <v>6346</v>
      </c>
      <c r="C5381" s="482" t="s">
        <v>727</v>
      </c>
      <c r="D5381" s="483">
        <v>1079.17</v>
      </c>
      <c r="E5381" s="483">
        <v>778.24</v>
      </c>
      <c r="F5381" s="483">
        <v>1857.41</v>
      </c>
    </row>
    <row r="5382" spans="1:6" ht="15" customHeight="1">
      <c r="A5382" s="480">
        <v>99265</v>
      </c>
      <c r="B5382" s="481" t="s">
        <v>6310</v>
      </c>
      <c r="C5382" s="482" t="s">
        <v>709</v>
      </c>
      <c r="D5382" s="483">
        <v>2251.8200000000002</v>
      </c>
      <c r="E5382" s="483">
        <v>1150.17</v>
      </c>
      <c r="F5382" s="483">
        <v>3401.99</v>
      </c>
    </row>
    <row r="5383" spans="1:6" ht="15" customHeight="1">
      <c r="A5383" s="480">
        <v>99266</v>
      </c>
      <c r="B5383" s="481" t="s">
        <v>6347</v>
      </c>
      <c r="C5383" s="482" t="s">
        <v>727</v>
      </c>
      <c r="D5383" s="483">
        <v>845.9</v>
      </c>
      <c r="E5383" s="483">
        <v>606.16</v>
      </c>
      <c r="F5383" s="483">
        <v>1452.06</v>
      </c>
    </row>
    <row r="5384" spans="1:6" ht="30" customHeight="1">
      <c r="A5384" s="480">
        <v>99267</v>
      </c>
      <c r="B5384" s="481" t="s">
        <v>6311</v>
      </c>
      <c r="C5384" s="482" t="s">
        <v>709</v>
      </c>
      <c r="D5384" s="483">
        <v>2648.11</v>
      </c>
      <c r="E5384" s="483">
        <v>1345.85</v>
      </c>
      <c r="F5384" s="483">
        <v>3993.96</v>
      </c>
    </row>
    <row r="5385" spans="1:6" ht="15" customHeight="1">
      <c r="A5385" s="475">
        <v>99269</v>
      </c>
      <c r="B5385" s="479" t="s">
        <v>6348</v>
      </c>
      <c r="C5385" s="477" t="s">
        <v>727</v>
      </c>
      <c r="D5385" s="478">
        <v>962.52</v>
      </c>
      <c r="E5385" s="478">
        <v>692.2</v>
      </c>
      <c r="F5385" s="478">
        <v>1654.72</v>
      </c>
    </row>
    <row r="5386" spans="1:6" ht="30" customHeight="1">
      <c r="A5386" s="480">
        <v>99271</v>
      </c>
      <c r="B5386" s="481" t="s">
        <v>6312</v>
      </c>
      <c r="C5386" s="482" t="s">
        <v>709</v>
      </c>
      <c r="D5386" s="483">
        <v>3903.97</v>
      </c>
      <c r="E5386" s="483">
        <v>1846.44</v>
      </c>
      <c r="F5386" s="483">
        <v>5750.41</v>
      </c>
    </row>
    <row r="5387" spans="1:6" ht="30" customHeight="1">
      <c r="A5387" s="480">
        <v>99272</v>
      </c>
      <c r="B5387" s="481" t="s">
        <v>6299</v>
      </c>
      <c r="C5387" s="482" t="s">
        <v>709</v>
      </c>
      <c r="D5387" s="483">
        <v>648.91999999999996</v>
      </c>
      <c r="E5387" s="483">
        <v>332.74</v>
      </c>
      <c r="F5387" s="483">
        <v>981.66</v>
      </c>
    </row>
    <row r="5388" spans="1:6" ht="30" customHeight="1">
      <c r="A5388" s="480">
        <v>99273</v>
      </c>
      <c r="B5388" s="481" t="s">
        <v>6300</v>
      </c>
      <c r="C5388" s="482" t="s">
        <v>709</v>
      </c>
      <c r="D5388" s="483">
        <v>902.12</v>
      </c>
      <c r="E5388" s="483">
        <v>488.3</v>
      </c>
      <c r="F5388" s="483">
        <v>1390.42</v>
      </c>
    </row>
    <row r="5389" spans="1:6" ht="30" customHeight="1">
      <c r="A5389" s="480">
        <v>99274</v>
      </c>
      <c r="B5389" s="481" t="s">
        <v>6313</v>
      </c>
      <c r="C5389" s="482" t="s">
        <v>709</v>
      </c>
      <c r="D5389" s="483">
        <v>3076.84</v>
      </c>
      <c r="E5389" s="483">
        <v>1541.55</v>
      </c>
      <c r="F5389" s="483">
        <v>4618.3900000000003</v>
      </c>
    </row>
    <row r="5390" spans="1:6" ht="30">
      <c r="A5390" s="480">
        <v>99276</v>
      </c>
      <c r="B5390" s="481" t="s">
        <v>6349</v>
      </c>
      <c r="C5390" s="482" t="s">
        <v>727</v>
      </c>
      <c r="D5390" s="483">
        <v>1195.83</v>
      </c>
      <c r="E5390" s="483">
        <v>864.24</v>
      </c>
      <c r="F5390" s="483">
        <v>2060.0700000000002</v>
      </c>
    </row>
    <row r="5391" spans="1:6" ht="15" customHeight="1">
      <c r="A5391" s="480">
        <v>99277</v>
      </c>
      <c r="B5391" s="481" t="s">
        <v>6350</v>
      </c>
      <c r="C5391" s="482" t="s">
        <v>727</v>
      </c>
      <c r="D5391" s="483">
        <v>1079.17</v>
      </c>
      <c r="E5391" s="483">
        <v>778.24</v>
      </c>
      <c r="F5391" s="483">
        <v>1857.41</v>
      </c>
    </row>
    <row r="5392" spans="1:6" ht="30" customHeight="1">
      <c r="A5392" s="480">
        <v>99278</v>
      </c>
      <c r="B5392" s="481" t="s">
        <v>6338</v>
      </c>
      <c r="C5392" s="482" t="s">
        <v>727</v>
      </c>
      <c r="D5392" s="483">
        <v>211.09</v>
      </c>
      <c r="E5392" s="483">
        <v>21.75</v>
      </c>
      <c r="F5392" s="483">
        <v>232.84</v>
      </c>
    </row>
    <row r="5393" spans="1:6" ht="45">
      <c r="A5393" s="480">
        <v>99279</v>
      </c>
      <c r="B5393" s="481" t="s">
        <v>6314</v>
      </c>
      <c r="C5393" s="482" t="s">
        <v>709</v>
      </c>
      <c r="D5393" s="483">
        <v>3476.14</v>
      </c>
      <c r="E5393" s="483">
        <v>1737.2</v>
      </c>
      <c r="F5393" s="483">
        <v>5213.34</v>
      </c>
    </row>
    <row r="5394" spans="1:6" ht="45">
      <c r="A5394" s="475">
        <v>99280</v>
      </c>
      <c r="B5394" s="479" t="s">
        <v>6305</v>
      </c>
      <c r="C5394" s="477" t="s">
        <v>709</v>
      </c>
      <c r="D5394" s="478">
        <v>1204.1400000000001</v>
      </c>
      <c r="E5394" s="478">
        <v>617.48</v>
      </c>
      <c r="F5394" s="478">
        <v>1821.62</v>
      </c>
    </row>
    <row r="5395" spans="1:6" ht="30">
      <c r="A5395" s="480">
        <v>99281</v>
      </c>
      <c r="B5395" s="481" t="s">
        <v>6351</v>
      </c>
      <c r="C5395" s="482" t="s">
        <v>727</v>
      </c>
      <c r="D5395" s="483">
        <v>1195.83</v>
      </c>
      <c r="E5395" s="483">
        <v>864.24</v>
      </c>
      <c r="F5395" s="483">
        <v>2060.0700000000002</v>
      </c>
    </row>
    <row r="5396" spans="1:6" ht="15" customHeight="1">
      <c r="A5396" s="480">
        <v>99282</v>
      </c>
      <c r="B5396" s="481" t="s">
        <v>6352</v>
      </c>
      <c r="C5396" s="482" t="s">
        <v>727</v>
      </c>
      <c r="D5396" s="483">
        <v>1325.24</v>
      </c>
      <c r="E5396" s="483">
        <v>958.39</v>
      </c>
      <c r="F5396" s="483">
        <v>2283.63</v>
      </c>
    </row>
    <row r="5397" spans="1:6" ht="30">
      <c r="A5397" s="480">
        <v>99283</v>
      </c>
      <c r="B5397" s="481" t="s">
        <v>6339</v>
      </c>
      <c r="C5397" s="482" t="s">
        <v>727</v>
      </c>
      <c r="D5397" s="483">
        <v>629.23</v>
      </c>
      <c r="E5397" s="483">
        <v>395.68</v>
      </c>
      <c r="F5397" s="483">
        <v>1024.9100000000001</v>
      </c>
    </row>
    <row r="5398" spans="1:6" ht="15" customHeight="1">
      <c r="A5398" s="480">
        <v>99284</v>
      </c>
      <c r="B5398" s="481" t="s">
        <v>6315</v>
      </c>
      <c r="C5398" s="482" t="s">
        <v>709</v>
      </c>
      <c r="D5398" s="483">
        <v>4417.4399999999996</v>
      </c>
      <c r="E5398" s="483">
        <v>2079.13</v>
      </c>
      <c r="F5398" s="483">
        <v>6496.57</v>
      </c>
    </row>
    <row r="5399" spans="1:6" ht="15" customHeight="1">
      <c r="A5399" s="475">
        <v>99286</v>
      </c>
      <c r="B5399" s="479" t="s">
        <v>6316</v>
      </c>
      <c r="C5399" s="477" t="s">
        <v>709</v>
      </c>
      <c r="D5399" s="478">
        <v>3869.75</v>
      </c>
      <c r="E5399" s="478">
        <v>1932.86</v>
      </c>
      <c r="F5399" s="478">
        <v>5802.61</v>
      </c>
    </row>
    <row r="5400" spans="1:6" ht="15" customHeight="1">
      <c r="A5400" s="480">
        <v>99287</v>
      </c>
      <c r="B5400" s="481" t="s">
        <v>6317</v>
      </c>
      <c r="C5400" s="482" t="s">
        <v>709</v>
      </c>
      <c r="D5400" s="483">
        <v>5701.51</v>
      </c>
      <c r="E5400" s="483">
        <v>2484.6</v>
      </c>
      <c r="F5400" s="483">
        <v>8186.11</v>
      </c>
    </row>
    <row r="5401" spans="1:6" ht="15" customHeight="1">
      <c r="A5401" s="480">
        <v>99288</v>
      </c>
      <c r="B5401" s="481" t="s">
        <v>6340</v>
      </c>
      <c r="C5401" s="482" t="s">
        <v>727</v>
      </c>
      <c r="D5401" s="483">
        <v>278.77999999999997</v>
      </c>
      <c r="E5401" s="483">
        <v>25.9</v>
      </c>
      <c r="F5401" s="483">
        <v>304.68</v>
      </c>
    </row>
    <row r="5402" spans="1:6" ht="15" customHeight="1">
      <c r="A5402" s="480">
        <v>99289</v>
      </c>
      <c r="B5402" s="481" t="s">
        <v>6353</v>
      </c>
      <c r="C5402" s="482" t="s">
        <v>727</v>
      </c>
      <c r="D5402" s="483">
        <v>1311.68</v>
      </c>
      <c r="E5402" s="483">
        <v>915.24</v>
      </c>
      <c r="F5402" s="483">
        <v>2226.92</v>
      </c>
    </row>
    <row r="5403" spans="1:6" ht="15" customHeight="1">
      <c r="A5403" s="475">
        <v>99290</v>
      </c>
      <c r="B5403" s="479" t="s">
        <v>6318</v>
      </c>
      <c r="C5403" s="477" t="s">
        <v>709</v>
      </c>
      <c r="D5403" s="478">
        <v>2335.58</v>
      </c>
      <c r="E5403" s="478">
        <v>1148.44</v>
      </c>
      <c r="F5403" s="478">
        <v>3484.02</v>
      </c>
    </row>
    <row r="5404" spans="1:6" ht="15" customHeight="1">
      <c r="A5404" s="480">
        <v>99291</v>
      </c>
      <c r="B5404" s="481" t="s">
        <v>6354</v>
      </c>
      <c r="C5404" s="482" t="s">
        <v>727</v>
      </c>
      <c r="D5404" s="483">
        <v>1312.44</v>
      </c>
      <c r="E5404" s="483">
        <v>950.27</v>
      </c>
      <c r="F5404" s="483">
        <v>2262.71</v>
      </c>
    </row>
    <row r="5405" spans="1:6" ht="30" customHeight="1">
      <c r="A5405" s="480">
        <v>99292</v>
      </c>
      <c r="B5405" s="481" t="s">
        <v>6277</v>
      </c>
      <c r="C5405" s="482" t="s">
        <v>709</v>
      </c>
      <c r="D5405" s="483">
        <v>1508.17</v>
      </c>
      <c r="E5405" s="483">
        <v>750.59</v>
      </c>
      <c r="F5405" s="483">
        <v>2258.7600000000002</v>
      </c>
    </row>
    <row r="5406" spans="1:6" ht="30" customHeight="1">
      <c r="A5406" s="480">
        <v>99293</v>
      </c>
      <c r="B5406" s="481" t="s">
        <v>6341</v>
      </c>
      <c r="C5406" s="482" t="s">
        <v>727</v>
      </c>
      <c r="D5406" s="483">
        <v>760.47</v>
      </c>
      <c r="E5406" s="483">
        <v>484</v>
      </c>
      <c r="F5406" s="483">
        <v>1244.47</v>
      </c>
    </row>
    <row r="5407" spans="1:6" ht="30" customHeight="1">
      <c r="A5407" s="480">
        <v>99294</v>
      </c>
      <c r="B5407" s="481" t="s">
        <v>6319</v>
      </c>
      <c r="C5407" s="482" t="s">
        <v>709</v>
      </c>
      <c r="D5407" s="483">
        <v>4859.12</v>
      </c>
      <c r="E5407" s="483">
        <v>2311.85</v>
      </c>
      <c r="F5407" s="483">
        <v>7170.97</v>
      </c>
    </row>
    <row r="5408" spans="1:6" ht="30" customHeight="1">
      <c r="A5408" s="480">
        <v>99296</v>
      </c>
      <c r="B5408" s="481" t="s">
        <v>6355</v>
      </c>
      <c r="C5408" s="482" t="s">
        <v>727</v>
      </c>
      <c r="D5408" s="483">
        <v>1441.84</v>
      </c>
      <c r="E5408" s="483">
        <v>1044.3900000000001</v>
      </c>
      <c r="F5408" s="483">
        <v>2486.23</v>
      </c>
    </row>
    <row r="5409" spans="1:6" ht="30" customHeight="1">
      <c r="A5409" s="480">
        <v>99297</v>
      </c>
      <c r="B5409" s="481" t="s">
        <v>6356</v>
      </c>
      <c r="C5409" s="482" t="s">
        <v>727</v>
      </c>
      <c r="D5409" s="483">
        <v>1439.63</v>
      </c>
      <c r="E5409" s="483">
        <v>1043</v>
      </c>
      <c r="F5409" s="483">
        <v>2482.63</v>
      </c>
    </row>
    <row r="5410" spans="1:6" ht="30" customHeight="1">
      <c r="A5410" s="480">
        <v>99298</v>
      </c>
      <c r="B5410" s="481" t="s">
        <v>6320</v>
      </c>
      <c r="C5410" s="482" t="s">
        <v>709</v>
      </c>
      <c r="D5410" s="483">
        <v>6464.96</v>
      </c>
      <c r="E5410" s="483">
        <v>2791.65</v>
      </c>
      <c r="F5410" s="483">
        <v>9256.61</v>
      </c>
    </row>
    <row r="5411" spans="1:6" ht="30" customHeight="1">
      <c r="A5411" s="480">
        <v>99299</v>
      </c>
      <c r="B5411" s="481" t="s">
        <v>6357</v>
      </c>
      <c r="C5411" s="482" t="s">
        <v>727</v>
      </c>
      <c r="D5411" s="483">
        <v>1558.44</v>
      </c>
      <c r="E5411" s="483">
        <v>1130.42</v>
      </c>
      <c r="F5411" s="483">
        <v>2688.86</v>
      </c>
    </row>
    <row r="5412" spans="1:6" ht="30" customHeight="1">
      <c r="A5412" s="480">
        <v>99300</v>
      </c>
      <c r="B5412" s="481" t="s">
        <v>6321</v>
      </c>
      <c r="C5412" s="482" t="s">
        <v>709</v>
      </c>
      <c r="D5412" s="483">
        <v>7228.63</v>
      </c>
      <c r="E5412" s="483">
        <v>3098.71</v>
      </c>
      <c r="F5412" s="483">
        <v>10327.34</v>
      </c>
    </row>
    <row r="5413" spans="1:6" ht="30" customHeight="1">
      <c r="A5413" s="480">
        <v>99301</v>
      </c>
      <c r="B5413" s="481" t="s">
        <v>6322</v>
      </c>
      <c r="C5413" s="482" t="s">
        <v>709</v>
      </c>
      <c r="D5413" s="483">
        <v>3480.82</v>
      </c>
      <c r="E5413" s="483">
        <v>1653.82</v>
      </c>
      <c r="F5413" s="483">
        <v>5134.6400000000003</v>
      </c>
    </row>
    <row r="5414" spans="1:6" ht="30" customHeight="1">
      <c r="A5414" s="480">
        <v>99302</v>
      </c>
      <c r="B5414" s="481" t="s">
        <v>6358</v>
      </c>
      <c r="C5414" s="482" t="s">
        <v>727</v>
      </c>
      <c r="D5414" s="483">
        <v>1677.3</v>
      </c>
      <c r="E5414" s="483">
        <v>1217.82</v>
      </c>
      <c r="F5414" s="483">
        <v>2895.12</v>
      </c>
    </row>
    <row r="5415" spans="1:6" ht="45">
      <c r="A5415" s="480">
        <v>99303</v>
      </c>
      <c r="B5415" s="481" t="s">
        <v>6323</v>
      </c>
      <c r="C5415" s="482" t="s">
        <v>709</v>
      </c>
      <c r="D5415" s="483">
        <v>6616.02</v>
      </c>
      <c r="E5415" s="483">
        <v>2829.18</v>
      </c>
      <c r="F5415" s="483">
        <v>9445.2000000000007</v>
      </c>
    </row>
    <row r="5416" spans="1:6" ht="45" customHeight="1">
      <c r="A5416" s="475">
        <v>99304</v>
      </c>
      <c r="B5416" s="479" t="s">
        <v>6359</v>
      </c>
      <c r="C5416" s="477" t="s">
        <v>727</v>
      </c>
      <c r="D5416" s="478">
        <v>1560.66</v>
      </c>
      <c r="E5416" s="478">
        <v>1131.81</v>
      </c>
      <c r="F5416" s="478">
        <v>2692.47</v>
      </c>
    </row>
    <row r="5417" spans="1:6" ht="45" customHeight="1">
      <c r="A5417" s="480">
        <v>99305</v>
      </c>
      <c r="B5417" s="481" t="s">
        <v>6324</v>
      </c>
      <c r="C5417" s="482" t="s">
        <v>709</v>
      </c>
      <c r="D5417" s="483">
        <v>7501.34</v>
      </c>
      <c r="E5417" s="483">
        <v>3173.31</v>
      </c>
      <c r="F5417" s="483">
        <v>10674.65</v>
      </c>
    </row>
    <row r="5418" spans="1:6" ht="60" customHeight="1">
      <c r="A5418" s="480">
        <v>99306</v>
      </c>
      <c r="B5418" s="481" t="s">
        <v>6360</v>
      </c>
      <c r="C5418" s="482" t="s">
        <v>727</v>
      </c>
      <c r="D5418" s="483">
        <v>1677.3</v>
      </c>
      <c r="E5418" s="483">
        <v>1217.82</v>
      </c>
      <c r="F5418" s="483">
        <v>2895.12</v>
      </c>
    </row>
    <row r="5419" spans="1:6" ht="60" customHeight="1">
      <c r="A5419" s="480">
        <v>99307</v>
      </c>
      <c r="B5419" s="481" t="s">
        <v>6361</v>
      </c>
      <c r="C5419" s="482" t="s">
        <v>727</v>
      </c>
      <c r="D5419" s="483">
        <v>1115.52</v>
      </c>
      <c r="E5419" s="483">
        <v>837.35</v>
      </c>
      <c r="F5419" s="483">
        <v>1952.87</v>
      </c>
    </row>
    <row r="5420" spans="1:6" ht="45" customHeight="1">
      <c r="A5420" s="480">
        <v>99308</v>
      </c>
      <c r="B5420" s="481" t="s">
        <v>6325</v>
      </c>
      <c r="C5420" s="482" t="s">
        <v>709</v>
      </c>
      <c r="D5420" s="483">
        <v>8381.5499999999993</v>
      </c>
      <c r="E5420" s="483">
        <v>3517.42</v>
      </c>
      <c r="F5420" s="483">
        <v>11898.97</v>
      </c>
    </row>
    <row r="5421" spans="1:6" ht="45" customHeight="1">
      <c r="A5421" s="480">
        <v>99309</v>
      </c>
      <c r="B5421" s="481" t="s">
        <v>6362</v>
      </c>
      <c r="C5421" s="482" t="s">
        <v>727</v>
      </c>
      <c r="D5421" s="483">
        <v>1796.12</v>
      </c>
      <c r="E5421" s="483">
        <v>1305.24</v>
      </c>
      <c r="F5421" s="483">
        <v>3101.36</v>
      </c>
    </row>
    <row r="5422" spans="1:6" ht="60" customHeight="1">
      <c r="A5422" s="480">
        <v>99310</v>
      </c>
      <c r="B5422" s="481" t="s">
        <v>6326</v>
      </c>
      <c r="C5422" s="482" t="s">
        <v>709</v>
      </c>
      <c r="D5422" s="483">
        <v>8539.92</v>
      </c>
      <c r="E5422" s="483">
        <v>3554.89</v>
      </c>
      <c r="F5422" s="483">
        <v>12094.81</v>
      </c>
    </row>
    <row r="5423" spans="1:6" ht="60" customHeight="1">
      <c r="A5423" s="480">
        <v>99311</v>
      </c>
      <c r="B5423" s="481" t="s">
        <v>6363</v>
      </c>
      <c r="C5423" s="482" t="s">
        <v>727</v>
      </c>
      <c r="D5423" s="483">
        <v>1796.12</v>
      </c>
      <c r="E5423" s="483">
        <v>1305.24</v>
      </c>
      <c r="F5423" s="483">
        <v>3101.36</v>
      </c>
    </row>
    <row r="5424" spans="1:6" ht="45" customHeight="1">
      <c r="A5424" s="480">
        <v>99312</v>
      </c>
      <c r="B5424" s="481" t="s">
        <v>6327</v>
      </c>
      <c r="C5424" s="482" t="s">
        <v>709</v>
      </c>
      <c r="D5424" s="483">
        <v>4097.22</v>
      </c>
      <c r="E5424" s="483">
        <v>1923.28</v>
      </c>
      <c r="F5424" s="483">
        <v>6020.5</v>
      </c>
    </row>
    <row r="5425" spans="1:6" ht="45" customHeight="1">
      <c r="A5425" s="480">
        <v>99313</v>
      </c>
      <c r="B5425" s="481" t="s">
        <v>6328</v>
      </c>
      <c r="C5425" s="482" t="s">
        <v>709</v>
      </c>
      <c r="D5425" s="483">
        <v>9544.69</v>
      </c>
      <c r="E5425" s="483">
        <v>3936.1</v>
      </c>
      <c r="F5425" s="483">
        <v>13480.79</v>
      </c>
    </row>
    <row r="5426" spans="1:6" ht="45" customHeight="1">
      <c r="A5426" s="480">
        <v>99314</v>
      </c>
      <c r="B5426" s="481" t="s">
        <v>6364</v>
      </c>
      <c r="C5426" s="482" t="s">
        <v>727</v>
      </c>
      <c r="D5426" s="483">
        <v>1914.96</v>
      </c>
      <c r="E5426" s="483">
        <v>1392.66</v>
      </c>
      <c r="F5426" s="483">
        <v>3307.62</v>
      </c>
    </row>
    <row r="5427" spans="1:6" ht="45" customHeight="1">
      <c r="A5427" s="480">
        <v>99315</v>
      </c>
      <c r="B5427" s="481" t="s">
        <v>6329</v>
      </c>
      <c r="C5427" s="482" t="s">
        <v>709</v>
      </c>
      <c r="D5427" s="483">
        <v>10702.68</v>
      </c>
      <c r="E5427" s="483">
        <v>4354.8999999999996</v>
      </c>
      <c r="F5427" s="483">
        <v>15057.58</v>
      </c>
    </row>
    <row r="5428" spans="1:6" ht="30">
      <c r="A5428" s="480">
        <v>99317</v>
      </c>
      <c r="B5428" s="481" t="s">
        <v>6365</v>
      </c>
      <c r="C5428" s="482" t="s">
        <v>727</v>
      </c>
      <c r="D5428" s="483">
        <v>1206.3900000000001</v>
      </c>
      <c r="E5428" s="483">
        <v>870.95</v>
      </c>
      <c r="F5428" s="483">
        <v>2077.34</v>
      </c>
    </row>
    <row r="5429" spans="1:6" ht="15" customHeight="1">
      <c r="A5429" s="475">
        <v>99318</v>
      </c>
      <c r="B5429" s="479" t="s">
        <v>6301</v>
      </c>
      <c r="C5429" s="477" t="s">
        <v>727</v>
      </c>
      <c r="D5429" s="478">
        <v>154.06</v>
      </c>
      <c r="E5429" s="478">
        <v>13.32</v>
      </c>
      <c r="F5429" s="478">
        <v>167.38</v>
      </c>
    </row>
    <row r="5430" spans="1:6" ht="15" customHeight="1">
      <c r="A5430" s="480">
        <v>99319</v>
      </c>
      <c r="B5430" s="481" t="s">
        <v>6302</v>
      </c>
      <c r="C5430" s="482" t="s">
        <v>727</v>
      </c>
      <c r="D5430" s="483">
        <v>504.36</v>
      </c>
      <c r="E5430" s="483">
        <v>310.19</v>
      </c>
      <c r="F5430" s="483">
        <v>814.55</v>
      </c>
    </row>
    <row r="5431" spans="1:6" ht="15" customHeight="1">
      <c r="A5431" s="480">
        <v>99320</v>
      </c>
      <c r="B5431" s="481" t="s">
        <v>6330</v>
      </c>
      <c r="C5431" s="482" t="s">
        <v>709</v>
      </c>
      <c r="D5431" s="483">
        <v>4775.6899999999996</v>
      </c>
      <c r="E5431" s="483">
        <v>2192.88</v>
      </c>
      <c r="F5431" s="483">
        <v>6968.57</v>
      </c>
    </row>
    <row r="5432" spans="1:6" ht="15" customHeight="1">
      <c r="A5432" s="480">
        <v>99321</v>
      </c>
      <c r="B5432" s="481" t="s">
        <v>6366</v>
      </c>
      <c r="C5432" s="482" t="s">
        <v>727</v>
      </c>
      <c r="D5432" s="483">
        <v>1323.02</v>
      </c>
      <c r="E5432" s="483">
        <v>956.99</v>
      </c>
      <c r="F5432" s="483">
        <v>2280.0100000000002</v>
      </c>
    </row>
    <row r="5433" spans="1:6" ht="30" customHeight="1">
      <c r="A5433" s="480">
        <v>99322</v>
      </c>
      <c r="B5433" s="481" t="s">
        <v>6331</v>
      </c>
      <c r="C5433" s="482" t="s">
        <v>709</v>
      </c>
      <c r="D5433" s="483">
        <v>5399.84</v>
      </c>
      <c r="E5433" s="483">
        <v>2462.42</v>
      </c>
      <c r="F5433" s="483">
        <v>7862.26</v>
      </c>
    </row>
    <row r="5434" spans="1:6" ht="30" customHeight="1">
      <c r="A5434" s="480">
        <v>99323</v>
      </c>
      <c r="B5434" s="481" t="s">
        <v>6367</v>
      </c>
      <c r="C5434" s="482" t="s">
        <v>727</v>
      </c>
      <c r="D5434" s="483">
        <v>1439.63</v>
      </c>
      <c r="E5434" s="483">
        <v>1043</v>
      </c>
      <c r="F5434" s="483">
        <v>2482.63</v>
      </c>
    </row>
    <row r="5435" spans="1:6" ht="30" customHeight="1">
      <c r="A5435" s="480">
        <v>99324</v>
      </c>
      <c r="B5435" s="481" t="s">
        <v>6332</v>
      </c>
      <c r="C5435" s="482" t="s">
        <v>709</v>
      </c>
      <c r="D5435" s="483">
        <v>6024</v>
      </c>
      <c r="E5435" s="483">
        <v>2731.95</v>
      </c>
      <c r="F5435" s="483">
        <v>8755.9500000000007</v>
      </c>
    </row>
    <row r="5436" spans="1:6" ht="30" customHeight="1">
      <c r="A5436" s="480">
        <v>99325</v>
      </c>
      <c r="B5436" s="481" t="s">
        <v>6368</v>
      </c>
      <c r="C5436" s="482" t="s">
        <v>727</v>
      </c>
      <c r="D5436" s="483">
        <v>1558.44</v>
      </c>
      <c r="E5436" s="483">
        <v>1130.42</v>
      </c>
      <c r="F5436" s="483">
        <v>2688.86</v>
      </c>
    </row>
    <row r="5437" spans="1:6" ht="30" customHeight="1">
      <c r="A5437" s="480">
        <v>99326</v>
      </c>
      <c r="B5437" s="481" t="s">
        <v>6333</v>
      </c>
      <c r="C5437" s="482" t="s">
        <v>709</v>
      </c>
      <c r="D5437" s="483">
        <v>4937.7299999999996</v>
      </c>
      <c r="E5437" s="483">
        <v>2177.5</v>
      </c>
      <c r="F5437" s="483">
        <v>7115.23</v>
      </c>
    </row>
    <row r="5438" spans="1:6" ht="30" customHeight="1">
      <c r="A5438" s="480">
        <v>99327</v>
      </c>
      <c r="B5438" s="481" t="s">
        <v>6369</v>
      </c>
      <c r="C5438" s="482" t="s">
        <v>727</v>
      </c>
      <c r="D5438" s="483">
        <v>2012.18</v>
      </c>
      <c r="E5438" s="483">
        <v>1466.4</v>
      </c>
      <c r="F5438" s="483">
        <v>3478.58</v>
      </c>
    </row>
    <row r="5439" spans="1:6" ht="15" customHeight="1">
      <c r="A5439" s="480">
        <v>102139</v>
      </c>
      <c r="B5439" s="481" t="s">
        <v>6135</v>
      </c>
      <c r="C5439" s="482" t="s">
        <v>709</v>
      </c>
      <c r="D5439" s="483">
        <v>1031.2</v>
      </c>
      <c r="E5439" s="483">
        <v>232.19</v>
      </c>
      <c r="F5439" s="483">
        <v>1263.3900000000001</v>
      </c>
    </row>
    <row r="5440" spans="1:6" ht="15" customHeight="1">
      <c r="A5440" s="480">
        <v>102141</v>
      </c>
      <c r="B5440" s="481" t="s">
        <v>6136</v>
      </c>
      <c r="C5440" s="482" t="s">
        <v>709</v>
      </c>
      <c r="D5440" s="483">
        <v>1696.98</v>
      </c>
      <c r="E5440" s="483">
        <v>337.83</v>
      </c>
      <c r="F5440" s="483">
        <v>2034.81</v>
      </c>
    </row>
    <row r="5441" spans="1:6" ht="15" customHeight="1">
      <c r="A5441" s="480">
        <v>99275</v>
      </c>
      <c r="B5441" s="481" t="s">
        <v>6275</v>
      </c>
      <c r="C5441" s="482" t="s">
        <v>709</v>
      </c>
      <c r="D5441" s="483">
        <v>525.70000000000005</v>
      </c>
      <c r="E5441" s="483">
        <v>166.09</v>
      </c>
      <c r="F5441" s="483">
        <v>691.79</v>
      </c>
    </row>
    <row r="5442" spans="1:6" ht="30" customHeight="1">
      <c r="A5442" s="480">
        <v>99285</v>
      </c>
      <c r="B5442" s="481" t="s">
        <v>6276</v>
      </c>
      <c r="C5442" s="482" t="s">
        <v>709</v>
      </c>
      <c r="D5442" s="483">
        <v>774.24</v>
      </c>
      <c r="E5442" s="483">
        <v>215.08</v>
      </c>
      <c r="F5442" s="483">
        <v>989.32</v>
      </c>
    </row>
    <row r="5443" spans="1:6" ht="15" customHeight="1">
      <c r="A5443" s="480">
        <v>102457</v>
      </c>
      <c r="B5443" s="481" t="s">
        <v>12847</v>
      </c>
      <c r="C5443" s="482" t="s">
        <v>709</v>
      </c>
      <c r="D5443" s="483">
        <v>1012.31</v>
      </c>
      <c r="E5443" s="483">
        <v>231.5</v>
      </c>
      <c r="F5443" s="483">
        <v>1243.81</v>
      </c>
    </row>
    <row r="5444" spans="1:6" ht="30">
      <c r="A5444" s="480">
        <v>102142</v>
      </c>
      <c r="B5444" s="481" t="s">
        <v>6278</v>
      </c>
      <c r="C5444" s="482" t="s">
        <v>709</v>
      </c>
      <c r="D5444" s="483">
        <v>1665.12</v>
      </c>
      <c r="E5444" s="483">
        <v>336.68</v>
      </c>
      <c r="F5444" s="483">
        <v>2001.8</v>
      </c>
    </row>
    <row r="5445" spans="1:6" ht="15" customHeight="1">
      <c r="A5445" s="480">
        <v>97978</v>
      </c>
      <c r="B5445" s="481" t="s">
        <v>6137</v>
      </c>
      <c r="C5445" s="482" t="s">
        <v>709</v>
      </c>
      <c r="D5445" s="483">
        <v>532.76</v>
      </c>
      <c r="E5445" s="483">
        <v>166.34</v>
      </c>
      <c r="F5445" s="483">
        <v>699.1</v>
      </c>
    </row>
    <row r="5446" spans="1:6" ht="15" customHeight="1">
      <c r="A5446" s="480">
        <v>98410</v>
      </c>
      <c r="B5446" s="481" t="s">
        <v>6138</v>
      </c>
      <c r="C5446" s="482" t="s">
        <v>709</v>
      </c>
      <c r="D5446" s="483">
        <v>737.65</v>
      </c>
      <c r="E5446" s="483">
        <v>175.73</v>
      </c>
      <c r="F5446" s="483">
        <v>913.38</v>
      </c>
    </row>
    <row r="5447" spans="1:6" ht="15" customHeight="1">
      <c r="A5447" s="480">
        <v>101809</v>
      </c>
      <c r="B5447" s="481" t="s">
        <v>6134</v>
      </c>
      <c r="C5447" s="482" t="s">
        <v>709</v>
      </c>
      <c r="D5447" s="483">
        <v>1902.14</v>
      </c>
      <c r="E5447" s="483">
        <v>793.15</v>
      </c>
      <c r="F5447" s="483">
        <v>2695.29</v>
      </c>
    </row>
    <row r="5448" spans="1:6" ht="15" customHeight="1">
      <c r="A5448" s="475"/>
      <c r="B5448" s="479" t="s">
        <v>2572</v>
      </c>
      <c r="C5448" s="477"/>
      <c r="D5448" s="478"/>
      <c r="E5448" s="478"/>
      <c r="F5448" s="478"/>
    </row>
    <row r="5449" spans="1:6" ht="15" customHeight="1">
      <c r="A5449" s="480"/>
      <c r="B5449" s="481" t="s">
        <v>2573</v>
      </c>
      <c r="C5449" s="482"/>
      <c r="D5449" s="483"/>
      <c r="E5449" s="483"/>
      <c r="F5449" s="483"/>
    </row>
    <row r="5450" spans="1:6" ht="15" customHeight="1">
      <c r="A5450" s="480">
        <v>97631</v>
      </c>
      <c r="B5450" s="481" t="s">
        <v>2574</v>
      </c>
      <c r="C5450" s="482" t="s">
        <v>704</v>
      </c>
      <c r="D5450" s="483">
        <v>0.89</v>
      </c>
      <c r="E5450" s="483">
        <v>2.14</v>
      </c>
      <c r="F5450" s="483">
        <v>3.03</v>
      </c>
    </row>
    <row r="5451" spans="1:6" ht="30" customHeight="1">
      <c r="A5451" s="480"/>
      <c r="B5451" s="481" t="s">
        <v>2575</v>
      </c>
      <c r="C5451" s="482"/>
      <c r="D5451" s="483"/>
      <c r="E5451" s="483"/>
      <c r="F5451" s="483"/>
    </row>
    <row r="5452" spans="1:6" ht="15" customHeight="1">
      <c r="A5452" s="480">
        <v>98560</v>
      </c>
      <c r="B5452" s="481" t="s">
        <v>2576</v>
      </c>
      <c r="C5452" s="482" t="s">
        <v>704</v>
      </c>
      <c r="D5452" s="483">
        <v>21.15</v>
      </c>
      <c r="E5452" s="483">
        <v>22.47</v>
      </c>
      <c r="F5452" s="483">
        <v>43.62</v>
      </c>
    </row>
    <row r="5453" spans="1:6" ht="30" customHeight="1">
      <c r="A5453" s="480">
        <v>98561</v>
      </c>
      <c r="B5453" s="481" t="s">
        <v>2577</v>
      </c>
      <c r="C5453" s="482" t="s">
        <v>704</v>
      </c>
      <c r="D5453" s="483">
        <v>17.989999999999998</v>
      </c>
      <c r="E5453" s="483">
        <v>20.420000000000002</v>
      </c>
      <c r="F5453" s="483">
        <v>38.409999999999997</v>
      </c>
    </row>
    <row r="5454" spans="1:6" ht="30" customHeight="1">
      <c r="A5454" s="480">
        <v>98562</v>
      </c>
      <c r="B5454" s="481" t="s">
        <v>2578</v>
      </c>
      <c r="C5454" s="482" t="s">
        <v>704</v>
      </c>
      <c r="D5454" s="483">
        <v>20.94</v>
      </c>
      <c r="E5454" s="483">
        <v>17.2</v>
      </c>
      <c r="F5454" s="483">
        <v>38.14</v>
      </c>
    </row>
    <row r="5455" spans="1:6" ht="15" customHeight="1">
      <c r="A5455" s="480"/>
      <c r="B5455" s="481" t="s">
        <v>2579</v>
      </c>
      <c r="C5455" s="482"/>
      <c r="D5455" s="483"/>
      <c r="E5455" s="483"/>
      <c r="F5455" s="483"/>
    </row>
    <row r="5456" spans="1:6" ht="15" customHeight="1">
      <c r="A5456" s="480">
        <v>97113</v>
      </c>
      <c r="B5456" s="481" t="s">
        <v>4477</v>
      </c>
      <c r="C5456" s="482" t="s">
        <v>704</v>
      </c>
      <c r="D5456" s="483">
        <v>2.25</v>
      </c>
      <c r="E5456" s="483">
        <v>0.15</v>
      </c>
      <c r="F5456" s="483">
        <v>2.4</v>
      </c>
    </row>
    <row r="5457" spans="1:6" ht="15" customHeight="1">
      <c r="A5457" s="480">
        <v>97087</v>
      </c>
      <c r="B5457" s="481" t="s">
        <v>12848</v>
      </c>
      <c r="C5457" s="482" t="s">
        <v>704</v>
      </c>
      <c r="D5457" s="483">
        <v>2.38</v>
      </c>
      <c r="E5457" s="483">
        <v>0.31</v>
      </c>
      <c r="F5457" s="483">
        <v>2.69</v>
      </c>
    </row>
    <row r="5458" spans="1:6" ht="15" customHeight="1">
      <c r="A5458" s="480"/>
      <c r="B5458" s="481" t="s">
        <v>2580</v>
      </c>
      <c r="C5458" s="482"/>
      <c r="D5458" s="483"/>
      <c r="E5458" s="483"/>
      <c r="F5458" s="483"/>
    </row>
    <row r="5459" spans="1:6" ht="30" customHeight="1">
      <c r="A5459" s="480">
        <v>98546</v>
      </c>
      <c r="B5459" s="481" t="s">
        <v>2583</v>
      </c>
      <c r="C5459" s="482" t="s">
        <v>704</v>
      </c>
      <c r="D5459" s="483">
        <v>70.569999999999993</v>
      </c>
      <c r="E5459" s="483">
        <v>20.53</v>
      </c>
      <c r="F5459" s="483">
        <v>91.1</v>
      </c>
    </row>
    <row r="5460" spans="1:6" ht="30">
      <c r="A5460" s="480">
        <v>98547</v>
      </c>
      <c r="B5460" s="481" t="s">
        <v>2584</v>
      </c>
      <c r="C5460" s="482" t="s">
        <v>704</v>
      </c>
      <c r="D5460" s="483">
        <v>142.61000000000001</v>
      </c>
      <c r="E5460" s="483">
        <v>29.76</v>
      </c>
      <c r="F5460" s="483">
        <v>172.37</v>
      </c>
    </row>
    <row r="5461" spans="1:6" ht="30" customHeight="1">
      <c r="A5461" s="480"/>
      <c r="B5461" s="481" t="s">
        <v>2581</v>
      </c>
      <c r="C5461" s="482"/>
      <c r="D5461" s="483"/>
      <c r="E5461" s="483"/>
      <c r="F5461" s="483"/>
    </row>
    <row r="5462" spans="1:6" ht="15" customHeight="1">
      <c r="A5462" s="480"/>
      <c r="B5462" s="481" t="s">
        <v>2582</v>
      </c>
      <c r="C5462" s="482"/>
      <c r="D5462" s="483"/>
      <c r="E5462" s="483"/>
      <c r="F5462" s="483"/>
    </row>
    <row r="5463" spans="1:6" ht="15" customHeight="1">
      <c r="A5463" s="480">
        <v>98557</v>
      </c>
      <c r="B5463" s="481" t="s">
        <v>2585</v>
      </c>
      <c r="C5463" s="482" t="s">
        <v>704</v>
      </c>
      <c r="D5463" s="483">
        <v>28.24</v>
      </c>
      <c r="E5463" s="483">
        <v>9.14</v>
      </c>
      <c r="F5463" s="483">
        <v>37.380000000000003</v>
      </c>
    </row>
    <row r="5464" spans="1:6" ht="15" customHeight="1">
      <c r="A5464" s="480">
        <v>98555</v>
      </c>
      <c r="B5464" s="481" t="s">
        <v>6370</v>
      </c>
      <c r="C5464" s="482" t="s">
        <v>704</v>
      </c>
      <c r="D5464" s="483">
        <v>13.24</v>
      </c>
      <c r="E5464" s="483">
        <v>11.53</v>
      </c>
      <c r="F5464" s="483">
        <v>24.77</v>
      </c>
    </row>
    <row r="5465" spans="1:6" ht="15" customHeight="1">
      <c r="A5465" s="480">
        <v>98556</v>
      </c>
      <c r="B5465" s="481" t="s">
        <v>6371</v>
      </c>
      <c r="C5465" s="482" t="s">
        <v>704</v>
      </c>
      <c r="D5465" s="483">
        <v>27.35</v>
      </c>
      <c r="E5465" s="483">
        <v>19.079999999999998</v>
      </c>
      <c r="F5465" s="483">
        <v>46.43</v>
      </c>
    </row>
    <row r="5466" spans="1:6" ht="30" customHeight="1">
      <c r="A5466" s="480">
        <v>98553</v>
      </c>
      <c r="B5466" s="481" t="s">
        <v>6373</v>
      </c>
      <c r="C5466" s="482" t="s">
        <v>704</v>
      </c>
      <c r="D5466" s="483">
        <v>106.28</v>
      </c>
      <c r="E5466" s="483">
        <v>10.28</v>
      </c>
      <c r="F5466" s="483">
        <v>116.56</v>
      </c>
    </row>
    <row r="5467" spans="1:6" ht="30" customHeight="1">
      <c r="A5467" s="475">
        <v>98554</v>
      </c>
      <c r="B5467" s="479" t="s">
        <v>6374</v>
      </c>
      <c r="C5467" s="477" t="s">
        <v>704</v>
      </c>
      <c r="D5467" s="478">
        <v>28.4</v>
      </c>
      <c r="E5467" s="478">
        <v>12.51</v>
      </c>
      <c r="F5467" s="478">
        <v>40.909999999999997</v>
      </c>
    </row>
    <row r="5468" spans="1:6" ht="30" customHeight="1">
      <c r="A5468" s="480">
        <v>98558</v>
      </c>
      <c r="B5468" s="481" t="s">
        <v>6372</v>
      </c>
      <c r="C5468" s="482" t="s">
        <v>709</v>
      </c>
      <c r="D5468" s="483">
        <v>4.49</v>
      </c>
      <c r="E5468" s="483">
        <v>2.59</v>
      </c>
      <c r="F5468" s="483">
        <v>7.08</v>
      </c>
    </row>
    <row r="5469" spans="1:6" ht="30" customHeight="1">
      <c r="A5469" s="480">
        <v>98559</v>
      </c>
      <c r="B5469" s="481" t="s">
        <v>2586</v>
      </c>
      <c r="C5469" s="482" t="s">
        <v>727</v>
      </c>
      <c r="D5469" s="483">
        <v>2.99</v>
      </c>
      <c r="E5469" s="483">
        <v>1.24</v>
      </c>
      <c r="F5469" s="483">
        <v>4.2300000000000004</v>
      </c>
    </row>
    <row r="5470" spans="1:6" ht="30" customHeight="1">
      <c r="A5470" s="475"/>
      <c r="B5470" s="479" t="s">
        <v>2587</v>
      </c>
      <c r="C5470" s="477"/>
      <c r="D5470" s="478"/>
      <c r="E5470" s="478"/>
      <c r="F5470" s="478"/>
    </row>
    <row r="5471" spans="1:6" ht="30" customHeight="1">
      <c r="A5471" s="480"/>
      <c r="B5471" s="481" t="s">
        <v>2588</v>
      </c>
      <c r="C5471" s="482"/>
      <c r="D5471" s="483"/>
      <c r="E5471" s="483"/>
      <c r="F5471" s="483"/>
    </row>
    <row r="5472" spans="1:6" ht="15" customHeight="1">
      <c r="A5472" s="480">
        <v>98576</v>
      </c>
      <c r="B5472" s="481" t="s">
        <v>2589</v>
      </c>
      <c r="C5472" s="482" t="s">
        <v>727</v>
      </c>
      <c r="D5472" s="483">
        <v>18.04</v>
      </c>
      <c r="E5472" s="483">
        <v>0.55000000000000004</v>
      </c>
      <c r="F5472" s="483">
        <v>18.59</v>
      </c>
    </row>
    <row r="5473" spans="1:6" ht="15" customHeight="1">
      <c r="A5473" s="480">
        <v>98575</v>
      </c>
      <c r="B5473" s="481" t="s">
        <v>12849</v>
      </c>
      <c r="C5473" s="482" t="s">
        <v>727</v>
      </c>
      <c r="D5473" s="483">
        <v>54.45</v>
      </c>
      <c r="E5473" s="483">
        <v>39.69</v>
      </c>
      <c r="F5473" s="483">
        <v>94.14</v>
      </c>
    </row>
    <row r="5474" spans="1:6" ht="15" customHeight="1">
      <c r="A5474" s="480"/>
      <c r="B5474" s="481" t="s">
        <v>2590</v>
      </c>
      <c r="C5474" s="482"/>
      <c r="D5474" s="483"/>
      <c r="E5474" s="483"/>
      <c r="F5474" s="483"/>
    </row>
    <row r="5475" spans="1:6" ht="15" customHeight="1">
      <c r="A5475" s="480">
        <v>98563</v>
      </c>
      <c r="B5475" s="481" t="s">
        <v>2591</v>
      </c>
      <c r="C5475" s="482" t="s">
        <v>704</v>
      </c>
      <c r="D5475" s="483">
        <v>17.989999999999998</v>
      </c>
      <c r="E5475" s="483">
        <v>12.87</v>
      </c>
      <c r="F5475" s="483">
        <v>30.86</v>
      </c>
    </row>
    <row r="5476" spans="1:6" ht="30">
      <c r="A5476" s="480">
        <v>98564</v>
      </c>
      <c r="B5476" s="481" t="s">
        <v>2592</v>
      </c>
      <c r="C5476" s="482" t="s">
        <v>704</v>
      </c>
      <c r="D5476" s="483">
        <v>31.53</v>
      </c>
      <c r="E5476" s="483">
        <v>13.88</v>
      </c>
      <c r="F5476" s="483">
        <v>45.41</v>
      </c>
    </row>
    <row r="5477" spans="1:6" ht="15" customHeight="1">
      <c r="A5477" s="475">
        <v>98565</v>
      </c>
      <c r="B5477" s="479" t="s">
        <v>2593</v>
      </c>
      <c r="C5477" s="477" t="s">
        <v>704</v>
      </c>
      <c r="D5477" s="478">
        <v>24.99</v>
      </c>
      <c r="E5477" s="478">
        <v>19.559999999999999</v>
      </c>
      <c r="F5477" s="478">
        <v>44.55</v>
      </c>
    </row>
    <row r="5478" spans="1:6" ht="15" customHeight="1">
      <c r="A5478" s="475">
        <v>98566</v>
      </c>
      <c r="B5478" s="479" t="s">
        <v>2594</v>
      </c>
      <c r="C5478" s="477" t="s">
        <v>704</v>
      </c>
      <c r="D5478" s="478">
        <v>38.53</v>
      </c>
      <c r="E5478" s="478">
        <v>20.56</v>
      </c>
      <c r="F5478" s="478">
        <v>59.09</v>
      </c>
    </row>
    <row r="5479" spans="1:6" ht="30" customHeight="1">
      <c r="A5479" s="475">
        <v>98567</v>
      </c>
      <c r="B5479" s="479" t="s">
        <v>2595</v>
      </c>
      <c r="C5479" s="477" t="s">
        <v>704</v>
      </c>
      <c r="D5479" s="478">
        <v>31.49</v>
      </c>
      <c r="E5479" s="478">
        <v>26.1</v>
      </c>
      <c r="F5479" s="478">
        <v>57.59</v>
      </c>
    </row>
    <row r="5480" spans="1:6" ht="30" customHeight="1">
      <c r="A5480" s="480">
        <v>98568</v>
      </c>
      <c r="B5480" s="481" t="s">
        <v>2596</v>
      </c>
      <c r="C5480" s="482" t="s">
        <v>704</v>
      </c>
      <c r="D5480" s="483">
        <v>45.02</v>
      </c>
      <c r="E5480" s="483">
        <v>27.1</v>
      </c>
      <c r="F5480" s="483">
        <v>72.12</v>
      </c>
    </row>
    <row r="5481" spans="1:6" ht="30" customHeight="1">
      <c r="A5481" s="480">
        <v>98569</v>
      </c>
      <c r="B5481" s="481" t="s">
        <v>2597</v>
      </c>
      <c r="C5481" s="482" t="s">
        <v>704</v>
      </c>
      <c r="D5481" s="483">
        <v>38.5</v>
      </c>
      <c r="E5481" s="483">
        <v>32.76</v>
      </c>
      <c r="F5481" s="483">
        <v>71.260000000000005</v>
      </c>
    </row>
    <row r="5482" spans="1:6" ht="30" customHeight="1">
      <c r="A5482" s="480">
        <v>98570</v>
      </c>
      <c r="B5482" s="481" t="s">
        <v>2598</v>
      </c>
      <c r="C5482" s="482" t="s">
        <v>704</v>
      </c>
      <c r="D5482" s="483">
        <v>52.06</v>
      </c>
      <c r="E5482" s="483">
        <v>33.78</v>
      </c>
      <c r="F5482" s="483">
        <v>85.84</v>
      </c>
    </row>
    <row r="5483" spans="1:6" ht="30" customHeight="1">
      <c r="A5483" s="480">
        <v>98571</v>
      </c>
      <c r="B5483" s="481" t="s">
        <v>2599</v>
      </c>
      <c r="C5483" s="482" t="s">
        <v>704</v>
      </c>
      <c r="D5483" s="483">
        <v>20.71</v>
      </c>
      <c r="E5483" s="483">
        <v>13.67</v>
      </c>
      <c r="F5483" s="483">
        <v>34.380000000000003</v>
      </c>
    </row>
    <row r="5484" spans="1:6" ht="30" customHeight="1">
      <c r="A5484" s="480">
        <v>98572</v>
      </c>
      <c r="B5484" s="481" t="s">
        <v>2600</v>
      </c>
      <c r="C5484" s="482" t="s">
        <v>704</v>
      </c>
      <c r="D5484" s="483">
        <v>25.17</v>
      </c>
      <c r="E5484" s="483">
        <v>17.27</v>
      </c>
      <c r="F5484" s="483">
        <v>42.44</v>
      </c>
    </row>
    <row r="5485" spans="1:6" ht="30" customHeight="1">
      <c r="A5485" s="480">
        <v>98573</v>
      </c>
      <c r="B5485" s="481" t="s">
        <v>2601</v>
      </c>
      <c r="C5485" s="482" t="s">
        <v>704</v>
      </c>
      <c r="D5485" s="483">
        <v>38.61</v>
      </c>
      <c r="E5485" s="483">
        <v>17.989999999999998</v>
      </c>
      <c r="F5485" s="483">
        <v>56.6</v>
      </c>
    </row>
    <row r="5486" spans="1:6" ht="30" customHeight="1">
      <c r="A5486" s="480">
        <v>103490</v>
      </c>
      <c r="B5486" s="481" t="s">
        <v>12850</v>
      </c>
      <c r="C5486" s="482" t="s">
        <v>702</v>
      </c>
      <c r="D5486" s="483">
        <v>1398.97</v>
      </c>
      <c r="E5486" s="483">
        <v>1458.44</v>
      </c>
      <c r="F5486" s="483">
        <v>2857.41</v>
      </c>
    </row>
    <row r="5487" spans="1:6" ht="30" customHeight="1">
      <c r="A5487" s="480"/>
      <c r="B5487" s="481" t="s">
        <v>2602</v>
      </c>
      <c r="C5487" s="482"/>
      <c r="D5487" s="483"/>
      <c r="E5487" s="483"/>
      <c r="F5487" s="483"/>
    </row>
    <row r="5488" spans="1:6" ht="30" customHeight="1">
      <c r="A5488" s="475">
        <v>101965</v>
      </c>
      <c r="B5488" s="479" t="s">
        <v>6375</v>
      </c>
      <c r="C5488" s="477" t="s">
        <v>727</v>
      </c>
      <c r="D5488" s="478">
        <v>83.22</v>
      </c>
      <c r="E5488" s="478">
        <v>19.899999999999999</v>
      </c>
      <c r="F5488" s="478">
        <v>103.12</v>
      </c>
    </row>
    <row r="5489" spans="1:6" ht="30" customHeight="1">
      <c r="A5489" s="480"/>
      <c r="B5489" s="481" t="s">
        <v>2603</v>
      </c>
      <c r="C5489" s="482"/>
      <c r="D5489" s="483"/>
      <c r="E5489" s="483"/>
      <c r="F5489" s="483"/>
    </row>
    <row r="5490" spans="1:6" ht="30" customHeight="1">
      <c r="A5490" s="480"/>
      <c r="B5490" s="481" t="s">
        <v>2604</v>
      </c>
      <c r="C5490" s="482"/>
      <c r="D5490" s="483"/>
      <c r="E5490" s="483"/>
      <c r="F5490" s="483"/>
    </row>
    <row r="5491" spans="1:6" ht="30" customHeight="1">
      <c r="A5491" s="475">
        <v>97640</v>
      </c>
      <c r="B5491" s="479" t="s">
        <v>2605</v>
      </c>
      <c r="C5491" s="477" t="s">
        <v>704</v>
      </c>
      <c r="D5491" s="478">
        <v>0.43</v>
      </c>
      <c r="E5491" s="478">
        <v>1.1599999999999999</v>
      </c>
      <c r="F5491" s="478">
        <v>1.59</v>
      </c>
    </row>
    <row r="5492" spans="1:6" ht="30" customHeight="1">
      <c r="A5492" s="480">
        <v>97641</v>
      </c>
      <c r="B5492" s="481" t="s">
        <v>2606</v>
      </c>
      <c r="C5492" s="482" t="s">
        <v>704</v>
      </c>
      <c r="D5492" s="483">
        <v>1.34</v>
      </c>
      <c r="E5492" s="483">
        <v>3.16</v>
      </c>
      <c r="F5492" s="483">
        <v>4.5</v>
      </c>
    </row>
    <row r="5493" spans="1:6" ht="30" customHeight="1">
      <c r="A5493" s="480">
        <v>97642</v>
      </c>
      <c r="B5493" s="481" t="s">
        <v>2607</v>
      </c>
      <c r="C5493" s="482" t="s">
        <v>704</v>
      </c>
      <c r="D5493" s="483">
        <v>0.81</v>
      </c>
      <c r="E5493" s="483">
        <v>2.04</v>
      </c>
      <c r="F5493" s="483">
        <v>2.85</v>
      </c>
    </row>
    <row r="5494" spans="1:6" ht="15" customHeight="1">
      <c r="A5494" s="480">
        <v>97632</v>
      </c>
      <c r="B5494" s="481" t="s">
        <v>2608</v>
      </c>
      <c r="C5494" s="482" t="s">
        <v>727</v>
      </c>
      <c r="D5494" s="483">
        <v>0.7</v>
      </c>
      <c r="E5494" s="483">
        <v>1.67</v>
      </c>
      <c r="F5494" s="483">
        <v>2.37</v>
      </c>
    </row>
    <row r="5495" spans="1:6" ht="30" customHeight="1">
      <c r="A5495" s="480">
        <v>97633</v>
      </c>
      <c r="B5495" s="481" t="s">
        <v>2609</v>
      </c>
      <c r="C5495" s="482" t="s">
        <v>704</v>
      </c>
      <c r="D5495" s="483">
        <v>6.33</v>
      </c>
      <c r="E5495" s="483">
        <v>14.36</v>
      </c>
      <c r="F5495" s="483">
        <v>20.69</v>
      </c>
    </row>
    <row r="5496" spans="1:6" ht="30" customHeight="1">
      <c r="A5496" s="480">
        <v>97634</v>
      </c>
      <c r="B5496" s="481" t="s">
        <v>2610</v>
      </c>
      <c r="C5496" s="482" t="s">
        <v>704</v>
      </c>
      <c r="D5496" s="483">
        <v>3.53</v>
      </c>
      <c r="E5496" s="483">
        <v>7.79</v>
      </c>
      <c r="F5496" s="483">
        <v>11.32</v>
      </c>
    </row>
    <row r="5497" spans="1:6" ht="45" customHeight="1">
      <c r="A5497" s="480"/>
      <c r="B5497" s="481" t="s">
        <v>2611</v>
      </c>
      <c r="C5497" s="482"/>
      <c r="D5497" s="483"/>
      <c r="E5497" s="483"/>
      <c r="F5497" s="483"/>
    </row>
    <row r="5498" spans="1:6" ht="45" customHeight="1">
      <c r="A5498" s="480">
        <v>87871</v>
      </c>
      <c r="B5498" s="481" t="s">
        <v>2612</v>
      </c>
      <c r="C5498" s="482" t="s">
        <v>704</v>
      </c>
      <c r="D5498" s="483">
        <v>9.77</v>
      </c>
      <c r="E5498" s="483">
        <v>3.5</v>
      </c>
      <c r="F5498" s="483">
        <v>13.27</v>
      </c>
    </row>
    <row r="5499" spans="1:6" ht="30" customHeight="1">
      <c r="A5499" s="480">
        <v>87872</v>
      </c>
      <c r="B5499" s="481" t="s">
        <v>2613</v>
      </c>
      <c r="C5499" s="482" t="s">
        <v>704</v>
      </c>
      <c r="D5499" s="483">
        <v>9.49</v>
      </c>
      <c r="E5499" s="483">
        <v>3.04</v>
      </c>
      <c r="F5499" s="483">
        <v>12.53</v>
      </c>
    </row>
    <row r="5500" spans="1:6" ht="30" customHeight="1">
      <c r="A5500" s="480">
        <v>87873</v>
      </c>
      <c r="B5500" s="481" t="s">
        <v>2614</v>
      </c>
      <c r="C5500" s="482" t="s">
        <v>704</v>
      </c>
      <c r="D5500" s="483">
        <v>4.55</v>
      </c>
      <c r="E5500" s="483">
        <v>1.04</v>
      </c>
      <c r="F5500" s="483">
        <v>5.59</v>
      </c>
    </row>
    <row r="5501" spans="1:6" ht="45">
      <c r="A5501" s="480">
        <v>87874</v>
      </c>
      <c r="B5501" s="481" t="s">
        <v>2615</v>
      </c>
      <c r="C5501" s="482" t="s">
        <v>704</v>
      </c>
      <c r="D5501" s="483">
        <v>4.49</v>
      </c>
      <c r="E5501" s="483">
        <v>0.93</v>
      </c>
      <c r="F5501" s="483">
        <v>5.42</v>
      </c>
    </row>
    <row r="5502" spans="1:6" ht="30" customHeight="1">
      <c r="A5502" s="475">
        <v>87876</v>
      </c>
      <c r="B5502" s="479" t="s">
        <v>2616</v>
      </c>
      <c r="C5502" s="477" t="s">
        <v>704</v>
      </c>
      <c r="D5502" s="478">
        <v>6.84</v>
      </c>
      <c r="E5502" s="478">
        <v>1.1399999999999999</v>
      </c>
      <c r="F5502" s="478">
        <v>7.98</v>
      </c>
    </row>
    <row r="5503" spans="1:6" ht="30" customHeight="1">
      <c r="A5503" s="480">
        <v>87877</v>
      </c>
      <c r="B5503" s="481" t="s">
        <v>2617</v>
      </c>
      <c r="C5503" s="482" t="s">
        <v>704</v>
      </c>
      <c r="D5503" s="483">
        <v>6.69</v>
      </c>
      <c r="E5503" s="483">
        <v>0.92</v>
      </c>
      <c r="F5503" s="483">
        <v>7.61</v>
      </c>
    </row>
    <row r="5504" spans="1:6" ht="30" customHeight="1">
      <c r="A5504" s="480">
        <v>87878</v>
      </c>
      <c r="B5504" s="481" t="s">
        <v>2618</v>
      </c>
      <c r="C5504" s="482" t="s">
        <v>704</v>
      </c>
      <c r="D5504" s="483">
        <v>2.14</v>
      </c>
      <c r="E5504" s="483">
        <v>2.04</v>
      </c>
      <c r="F5504" s="483">
        <v>4.18</v>
      </c>
    </row>
    <row r="5505" spans="1:6" ht="30" customHeight="1">
      <c r="A5505" s="480">
        <v>87879</v>
      </c>
      <c r="B5505" s="481" t="s">
        <v>2619</v>
      </c>
      <c r="C5505" s="482" t="s">
        <v>704</v>
      </c>
      <c r="D5505" s="483">
        <v>1.96</v>
      </c>
      <c r="E5505" s="483">
        <v>1.68</v>
      </c>
      <c r="F5505" s="483">
        <v>3.64</v>
      </c>
    </row>
    <row r="5506" spans="1:6" ht="30">
      <c r="A5506" s="480">
        <v>87881</v>
      </c>
      <c r="B5506" s="481" t="s">
        <v>2620</v>
      </c>
      <c r="C5506" s="482" t="s">
        <v>704</v>
      </c>
      <c r="D5506" s="483">
        <v>4.5199999999999996</v>
      </c>
      <c r="E5506" s="483">
        <v>0.96</v>
      </c>
      <c r="F5506" s="483">
        <v>5.48</v>
      </c>
    </row>
    <row r="5507" spans="1:6" ht="30" customHeight="1">
      <c r="A5507" s="480">
        <v>87882</v>
      </c>
      <c r="B5507" s="481" t="s">
        <v>2621</v>
      </c>
      <c r="C5507" s="482" t="s">
        <v>704</v>
      </c>
      <c r="D5507" s="483">
        <v>4.46</v>
      </c>
      <c r="E5507" s="483">
        <v>0.85</v>
      </c>
      <c r="F5507" s="483">
        <v>5.31</v>
      </c>
    </row>
    <row r="5508" spans="1:6" ht="30">
      <c r="A5508" s="480">
        <v>87884</v>
      </c>
      <c r="B5508" s="481" t="s">
        <v>2622</v>
      </c>
      <c r="C5508" s="482" t="s">
        <v>704</v>
      </c>
      <c r="D5508" s="483">
        <v>6.81</v>
      </c>
      <c r="E5508" s="483">
        <v>1.06</v>
      </c>
      <c r="F5508" s="483">
        <v>7.87</v>
      </c>
    </row>
    <row r="5509" spans="1:6" ht="15" customHeight="1">
      <c r="A5509" s="480">
        <v>87885</v>
      </c>
      <c r="B5509" s="481" t="s">
        <v>2623</v>
      </c>
      <c r="C5509" s="482" t="s">
        <v>704</v>
      </c>
      <c r="D5509" s="483">
        <v>6.66</v>
      </c>
      <c r="E5509" s="483">
        <v>0.84</v>
      </c>
      <c r="F5509" s="483">
        <v>7.5</v>
      </c>
    </row>
    <row r="5510" spans="1:6" ht="30">
      <c r="A5510" s="480">
        <v>87886</v>
      </c>
      <c r="B5510" s="481" t="s">
        <v>2624</v>
      </c>
      <c r="C5510" s="482" t="s">
        <v>704</v>
      </c>
      <c r="D5510" s="483">
        <v>11.53</v>
      </c>
      <c r="E5510" s="483">
        <v>8.39</v>
      </c>
      <c r="F5510" s="483">
        <v>19.920000000000002</v>
      </c>
    </row>
    <row r="5511" spans="1:6" ht="30" customHeight="1">
      <c r="A5511" s="480">
        <v>87887</v>
      </c>
      <c r="B5511" s="481" t="s">
        <v>2625</v>
      </c>
      <c r="C5511" s="482" t="s">
        <v>704</v>
      </c>
      <c r="D5511" s="483">
        <v>11.25</v>
      </c>
      <c r="E5511" s="483">
        <v>7.93</v>
      </c>
      <c r="F5511" s="483">
        <v>19.18</v>
      </c>
    </row>
    <row r="5512" spans="1:6" ht="30" customHeight="1">
      <c r="A5512" s="480">
        <v>87888</v>
      </c>
      <c r="B5512" s="481" t="s">
        <v>2626</v>
      </c>
      <c r="C5512" s="482" t="s">
        <v>704</v>
      </c>
      <c r="D5512" s="483">
        <v>4.96</v>
      </c>
      <c r="E5512" s="483">
        <v>2.0499999999999998</v>
      </c>
      <c r="F5512" s="483">
        <v>7.01</v>
      </c>
    </row>
    <row r="5513" spans="1:6" ht="15" customHeight="1">
      <c r="A5513" s="475">
        <v>87889</v>
      </c>
      <c r="B5513" s="479" t="s">
        <v>2627</v>
      </c>
      <c r="C5513" s="477" t="s">
        <v>704</v>
      </c>
      <c r="D5513" s="478">
        <v>4.9000000000000004</v>
      </c>
      <c r="E5513" s="478">
        <v>1.94</v>
      </c>
      <c r="F5513" s="478">
        <v>6.84</v>
      </c>
    </row>
    <row r="5514" spans="1:6" ht="15" customHeight="1">
      <c r="A5514" s="480">
        <v>87891</v>
      </c>
      <c r="B5514" s="481" t="s">
        <v>2628</v>
      </c>
      <c r="C5514" s="482" t="s">
        <v>704</v>
      </c>
      <c r="D5514" s="483">
        <v>7.25</v>
      </c>
      <c r="E5514" s="483">
        <v>2.15</v>
      </c>
      <c r="F5514" s="483">
        <v>9.4</v>
      </c>
    </row>
    <row r="5515" spans="1:6" ht="15" customHeight="1">
      <c r="A5515" s="480">
        <v>87892</v>
      </c>
      <c r="B5515" s="481" t="s">
        <v>2629</v>
      </c>
      <c r="C5515" s="482" t="s">
        <v>704</v>
      </c>
      <c r="D5515" s="483">
        <v>7.1</v>
      </c>
      <c r="E5515" s="483">
        <v>1.93</v>
      </c>
      <c r="F5515" s="483">
        <v>9.0299999999999994</v>
      </c>
    </row>
    <row r="5516" spans="1:6" ht="15" customHeight="1">
      <c r="A5516" s="480">
        <v>87893</v>
      </c>
      <c r="B5516" s="481" t="s">
        <v>2630</v>
      </c>
      <c r="C5516" s="482" t="s">
        <v>704</v>
      </c>
      <c r="D5516" s="483">
        <v>2.86</v>
      </c>
      <c r="E5516" s="483">
        <v>3.79</v>
      </c>
      <c r="F5516" s="483">
        <v>6.65</v>
      </c>
    </row>
    <row r="5517" spans="1:6" ht="15" customHeight="1">
      <c r="A5517" s="480">
        <v>87894</v>
      </c>
      <c r="B5517" s="481" t="s">
        <v>2631</v>
      </c>
      <c r="C5517" s="482" t="s">
        <v>704</v>
      </c>
      <c r="D5517" s="483">
        <v>2.69</v>
      </c>
      <c r="E5517" s="483">
        <v>3.42</v>
      </c>
      <c r="F5517" s="483">
        <v>6.11</v>
      </c>
    </row>
    <row r="5518" spans="1:6" ht="45">
      <c r="A5518" s="480">
        <v>87896</v>
      </c>
      <c r="B5518" s="481" t="s">
        <v>2632</v>
      </c>
      <c r="C5518" s="482" t="s">
        <v>704</v>
      </c>
      <c r="D5518" s="483">
        <v>3.06</v>
      </c>
      <c r="E5518" s="483">
        <v>2.95</v>
      </c>
      <c r="F5518" s="483">
        <v>6.01</v>
      </c>
    </row>
    <row r="5519" spans="1:6" ht="45">
      <c r="A5519" s="480">
        <v>87897</v>
      </c>
      <c r="B5519" s="481" t="s">
        <v>2633</v>
      </c>
      <c r="C5519" s="482" t="s">
        <v>704</v>
      </c>
      <c r="D5519" s="483">
        <v>2.89</v>
      </c>
      <c r="E5519" s="483">
        <v>2.58</v>
      </c>
      <c r="F5519" s="483">
        <v>5.47</v>
      </c>
    </row>
    <row r="5520" spans="1:6" ht="30" customHeight="1">
      <c r="A5520" s="480">
        <v>87899</v>
      </c>
      <c r="B5520" s="481" t="s">
        <v>2634</v>
      </c>
      <c r="C5520" s="482" t="s">
        <v>704</v>
      </c>
      <c r="D5520" s="483">
        <v>5.29</v>
      </c>
      <c r="E5520" s="483">
        <v>2.96</v>
      </c>
      <c r="F5520" s="483">
        <v>8.25</v>
      </c>
    </row>
    <row r="5521" spans="1:6" ht="30" customHeight="1">
      <c r="A5521" s="480">
        <v>87900</v>
      </c>
      <c r="B5521" s="481" t="s">
        <v>2635</v>
      </c>
      <c r="C5521" s="482" t="s">
        <v>704</v>
      </c>
      <c r="D5521" s="483">
        <v>5.23</v>
      </c>
      <c r="E5521" s="483">
        <v>2.85</v>
      </c>
      <c r="F5521" s="483">
        <v>8.08</v>
      </c>
    </row>
    <row r="5522" spans="1:6" ht="30" customHeight="1">
      <c r="A5522" s="480">
        <v>87902</v>
      </c>
      <c r="B5522" s="481" t="s">
        <v>2636</v>
      </c>
      <c r="C5522" s="482" t="s">
        <v>704</v>
      </c>
      <c r="D5522" s="483">
        <v>7.58</v>
      </c>
      <c r="E5522" s="483">
        <v>3.06</v>
      </c>
      <c r="F5522" s="483">
        <v>10.64</v>
      </c>
    </row>
    <row r="5523" spans="1:6" ht="30" customHeight="1">
      <c r="A5523" s="480">
        <v>87903</v>
      </c>
      <c r="B5523" s="481" t="s">
        <v>2637</v>
      </c>
      <c r="C5523" s="482" t="s">
        <v>704</v>
      </c>
      <c r="D5523" s="483">
        <v>7.43</v>
      </c>
      <c r="E5523" s="483">
        <v>2.84</v>
      </c>
      <c r="F5523" s="483">
        <v>10.27</v>
      </c>
    </row>
    <row r="5524" spans="1:6" ht="15" customHeight="1">
      <c r="A5524" s="480">
        <v>87904</v>
      </c>
      <c r="B5524" s="481" t="s">
        <v>2638</v>
      </c>
      <c r="C5524" s="482" t="s">
        <v>704</v>
      </c>
      <c r="D5524" s="483">
        <v>3.43</v>
      </c>
      <c r="E5524" s="483">
        <v>5.29</v>
      </c>
      <c r="F5524" s="483">
        <v>8.7200000000000006</v>
      </c>
    </row>
    <row r="5525" spans="1:6" ht="15" customHeight="1">
      <c r="A5525" s="480">
        <v>87905</v>
      </c>
      <c r="B5525" s="481" t="s">
        <v>2639</v>
      </c>
      <c r="C5525" s="482" t="s">
        <v>704</v>
      </c>
      <c r="D5525" s="483">
        <v>3.25</v>
      </c>
      <c r="E5525" s="483">
        <v>4.93</v>
      </c>
      <c r="F5525" s="483">
        <v>8.18</v>
      </c>
    </row>
    <row r="5526" spans="1:6" ht="30" customHeight="1">
      <c r="A5526" s="480">
        <v>87907</v>
      </c>
      <c r="B5526" s="481" t="s">
        <v>2640</v>
      </c>
      <c r="C5526" s="482" t="s">
        <v>704</v>
      </c>
      <c r="D5526" s="483">
        <v>3.74</v>
      </c>
      <c r="E5526" s="483">
        <v>4.0599999999999996</v>
      </c>
      <c r="F5526" s="483">
        <v>7.8</v>
      </c>
    </row>
    <row r="5527" spans="1:6" ht="30" customHeight="1">
      <c r="A5527" s="480">
        <v>87908</v>
      </c>
      <c r="B5527" s="481" t="s">
        <v>2641</v>
      </c>
      <c r="C5527" s="482" t="s">
        <v>704</v>
      </c>
      <c r="D5527" s="483">
        <v>3.57</v>
      </c>
      <c r="E5527" s="483">
        <v>3.69</v>
      </c>
      <c r="F5527" s="483">
        <v>7.26</v>
      </c>
    </row>
    <row r="5528" spans="1:6" ht="45">
      <c r="A5528" s="480">
        <v>87910</v>
      </c>
      <c r="B5528" s="481" t="s">
        <v>2642</v>
      </c>
      <c r="C5528" s="482" t="s">
        <v>704</v>
      </c>
      <c r="D5528" s="483">
        <v>11.6</v>
      </c>
      <c r="E5528" s="483">
        <v>8.11</v>
      </c>
      <c r="F5528" s="483">
        <v>19.71</v>
      </c>
    </row>
    <row r="5529" spans="1:6" ht="15" customHeight="1">
      <c r="A5529" s="480">
        <v>87911</v>
      </c>
      <c r="B5529" s="481" t="s">
        <v>2643</v>
      </c>
      <c r="C5529" s="482" t="s">
        <v>704</v>
      </c>
      <c r="D5529" s="483">
        <v>11.31</v>
      </c>
      <c r="E5529" s="483">
        <v>7.66</v>
      </c>
      <c r="F5529" s="483">
        <v>18.97</v>
      </c>
    </row>
    <row r="5530" spans="1:6" ht="15" customHeight="1">
      <c r="A5530" s="480"/>
      <c r="B5530" s="481" t="s">
        <v>2644</v>
      </c>
      <c r="C5530" s="482"/>
      <c r="D5530" s="483"/>
      <c r="E5530" s="483"/>
      <c r="F5530" s="483"/>
    </row>
    <row r="5531" spans="1:6" ht="45" customHeight="1">
      <c r="A5531" s="480">
        <v>89173</v>
      </c>
      <c r="B5531" s="481" t="s">
        <v>2645</v>
      </c>
      <c r="C5531" s="482" t="s">
        <v>704</v>
      </c>
      <c r="D5531" s="483">
        <v>16.899999999999999</v>
      </c>
      <c r="E5531" s="483">
        <v>13.67</v>
      </c>
      <c r="F5531" s="483">
        <v>30.57</v>
      </c>
    </row>
    <row r="5532" spans="1:6" ht="30" customHeight="1">
      <c r="A5532" s="480">
        <v>89048</v>
      </c>
      <c r="B5532" s="481" t="s">
        <v>2646</v>
      </c>
      <c r="C5532" s="482" t="s">
        <v>704</v>
      </c>
      <c r="D5532" s="483">
        <v>17.03</v>
      </c>
      <c r="E5532" s="483">
        <v>14.11</v>
      </c>
      <c r="F5532" s="483">
        <v>31.14</v>
      </c>
    </row>
    <row r="5533" spans="1:6" ht="30" customHeight="1">
      <c r="A5533" s="480">
        <v>94224</v>
      </c>
      <c r="B5533" s="481" t="s">
        <v>6378</v>
      </c>
      <c r="C5533" s="482" t="s">
        <v>727</v>
      </c>
      <c r="D5533" s="483">
        <v>8.6300000000000008</v>
      </c>
      <c r="E5533" s="483">
        <v>13.87</v>
      </c>
      <c r="F5533" s="483">
        <v>22.5</v>
      </c>
    </row>
    <row r="5534" spans="1:6" ht="30" customHeight="1">
      <c r="A5534" s="480">
        <v>87527</v>
      </c>
      <c r="B5534" s="481" t="s">
        <v>2647</v>
      </c>
      <c r="C5534" s="482" t="s">
        <v>704</v>
      </c>
      <c r="D5534" s="483">
        <v>17.93</v>
      </c>
      <c r="E5534" s="483">
        <v>16.03</v>
      </c>
      <c r="F5534" s="483">
        <v>33.96</v>
      </c>
    </row>
    <row r="5535" spans="1:6" ht="30" customHeight="1">
      <c r="A5535" s="480">
        <v>87528</v>
      </c>
      <c r="B5535" s="481" t="s">
        <v>2648</v>
      </c>
      <c r="C5535" s="482" t="s">
        <v>704</v>
      </c>
      <c r="D5535" s="483">
        <v>19.399999999999999</v>
      </c>
      <c r="E5535" s="483">
        <v>19.239999999999998</v>
      </c>
      <c r="F5535" s="483">
        <v>38.64</v>
      </c>
    </row>
    <row r="5536" spans="1:6" ht="30" customHeight="1">
      <c r="A5536" s="480">
        <v>87531</v>
      </c>
      <c r="B5536" s="481" t="s">
        <v>2649</v>
      </c>
      <c r="C5536" s="482" t="s">
        <v>704</v>
      </c>
      <c r="D5536" s="483">
        <v>16.59</v>
      </c>
      <c r="E5536" s="483">
        <v>12.51</v>
      </c>
      <c r="F5536" s="483">
        <v>29.1</v>
      </c>
    </row>
    <row r="5537" spans="1:6" ht="30" customHeight="1">
      <c r="A5537" s="480">
        <v>87532</v>
      </c>
      <c r="B5537" s="481" t="s">
        <v>2650</v>
      </c>
      <c r="C5537" s="482" t="s">
        <v>704</v>
      </c>
      <c r="D5537" s="483">
        <v>18.04</v>
      </c>
      <c r="E5537" s="483">
        <v>15.74</v>
      </c>
      <c r="F5537" s="483">
        <v>33.78</v>
      </c>
    </row>
    <row r="5538" spans="1:6" ht="30" customHeight="1">
      <c r="A5538" s="480">
        <v>87535</v>
      </c>
      <c r="B5538" s="481" t="s">
        <v>2651</v>
      </c>
      <c r="C5538" s="482" t="s">
        <v>704</v>
      </c>
      <c r="D5538" s="483">
        <v>15.61</v>
      </c>
      <c r="E5538" s="483">
        <v>9.91</v>
      </c>
      <c r="F5538" s="483">
        <v>25.52</v>
      </c>
    </row>
    <row r="5539" spans="1:6" ht="30" customHeight="1">
      <c r="A5539" s="480">
        <v>87536</v>
      </c>
      <c r="B5539" s="481" t="s">
        <v>2652</v>
      </c>
      <c r="C5539" s="482" t="s">
        <v>704</v>
      </c>
      <c r="D5539" s="483">
        <v>17.07</v>
      </c>
      <c r="E5539" s="483">
        <v>13.13</v>
      </c>
      <c r="F5539" s="483">
        <v>30.2</v>
      </c>
    </row>
    <row r="5540" spans="1:6" ht="30" customHeight="1">
      <c r="A5540" s="475">
        <v>87537</v>
      </c>
      <c r="B5540" s="479" t="s">
        <v>2653</v>
      </c>
      <c r="C5540" s="477" t="s">
        <v>704</v>
      </c>
      <c r="D5540" s="478">
        <v>55.55</v>
      </c>
      <c r="E5540" s="478">
        <v>13.2</v>
      </c>
      <c r="F5540" s="478">
        <v>68.75</v>
      </c>
    </row>
    <row r="5541" spans="1:6" ht="30" customHeight="1">
      <c r="A5541" s="480">
        <v>87539</v>
      </c>
      <c r="B5541" s="481" t="s">
        <v>2654</v>
      </c>
      <c r="C5541" s="482" t="s">
        <v>704</v>
      </c>
      <c r="D5541" s="483">
        <v>54.43</v>
      </c>
      <c r="E5541" s="483">
        <v>10.14</v>
      </c>
      <c r="F5541" s="483">
        <v>64.569999999999993</v>
      </c>
    </row>
    <row r="5542" spans="1:6" ht="60">
      <c r="A5542" s="480">
        <v>87541</v>
      </c>
      <c r="B5542" s="481" t="s">
        <v>2655</v>
      </c>
      <c r="C5542" s="482" t="s">
        <v>704</v>
      </c>
      <c r="D5542" s="483">
        <v>53.63</v>
      </c>
      <c r="E5542" s="483">
        <v>7.88</v>
      </c>
      <c r="F5542" s="483">
        <v>61.51</v>
      </c>
    </row>
    <row r="5543" spans="1:6" ht="60">
      <c r="A5543" s="480">
        <v>87545</v>
      </c>
      <c r="B5543" s="481" t="s">
        <v>2656</v>
      </c>
      <c r="C5543" s="482" t="s">
        <v>704</v>
      </c>
      <c r="D5543" s="483">
        <v>11.31</v>
      </c>
      <c r="E5543" s="483">
        <v>12.2</v>
      </c>
      <c r="F5543" s="483">
        <v>23.51</v>
      </c>
    </row>
    <row r="5544" spans="1:6" ht="30" customHeight="1">
      <c r="A5544" s="480">
        <v>87546</v>
      </c>
      <c r="B5544" s="481" t="s">
        <v>2657</v>
      </c>
      <c r="C5544" s="482" t="s">
        <v>704</v>
      </c>
      <c r="D5544" s="483">
        <v>12.15</v>
      </c>
      <c r="E5544" s="483">
        <v>14.01</v>
      </c>
      <c r="F5544" s="483">
        <v>26.16</v>
      </c>
    </row>
    <row r="5545" spans="1:6" ht="30" customHeight="1">
      <c r="A5545" s="480">
        <v>87549</v>
      </c>
      <c r="B5545" s="481" t="s">
        <v>2658</v>
      </c>
      <c r="C5545" s="482" t="s">
        <v>704</v>
      </c>
      <c r="D5545" s="483">
        <v>9.98</v>
      </c>
      <c r="E5545" s="483">
        <v>8.67</v>
      </c>
      <c r="F5545" s="483">
        <v>18.649999999999999</v>
      </c>
    </row>
    <row r="5546" spans="1:6" ht="30" customHeight="1">
      <c r="A5546" s="480">
        <v>87550</v>
      </c>
      <c r="B5546" s="481" t="s">
        <v>2659</v>
      </c>
      <c r="C5546" s="482" t="s">
        <v>704</v>
      </c>
      <c r="D5546" s="483">
        <v>10.82</v>
      </c>
      <c r="E5546" s="483">
        <v>10.48</v>
      </c>
      <c r="F5546" s="483">
        <v>21.3</v>
      </c>
    </row>
    <row r="5547" spans="1:6" ht="30" customHeight="1">
      <c r="A5547" s="480">
        <v>87553</v>
      </c>
      <c r="B5547" s="481" t="s">
        <v>2660</v>
      </c>
      <c r="C5547" s="482" t="s">
        <v>704</v>
      </c>
      <c r="D5547" s="483">
        <v>9</v>
      </c>
      <c r="E5547" s="483">
        <v>6.07</v>
      </c>
      <c r="F5547" s="483">
        <v>15.07</v>
      </c>
    </row>
    <row r="5548" spans="1:6" ht="30" customHeight="1">
      <c r="A5548" s="480">
        <v>87554</v>
      </c>
      <c r="B5548" s="481" t="s">
        <v>2661</v>
      </c>
      <c r="C5548" s="482" t="s">
        <v>704</v>
      </c>
      <c r="D5548" s="483">
        <v>9.83</v>
      </c>
      <c r="E5548" s="483">
        <v>7.89</v>
      </c>
      <c r="F5548" s="483">
        <v>17.72</v>
      </c>
    </row>
    <row r="5549" spans="1:6" ht="60">
      <c r="A5549" s="480">
        <v>87555</v>
      </c>
      <c r="B5549" s="481" t="s">
        <v>2662</v>
      </c>
      <c r="C5549" s="482" t="s">
        <v>704</v>
      </c>
      <c r="D5549" s="483">
        <v>32.299999999999997</v>
      </c>
      <c r="E5549" s="483">
        <v>9.81</v>
      </c>
      <c r="F5549" s="483">
        <v>42.11</v>
      </c>
    </row>
    <row r="5550" spans="1:6" ht="15" customHeight="1">
      <c r="A5550" s="480">
        <v>87557</v>
      </c>
      <c r="B5550" s="481" t="s">
        <v>2663</v>
      </c>
      <c r="C5550" s="482" t="s">
        <v>704</v>
      </c>
      <c r="D5550" s="483">
        <v>31.2</v>
      </c>
      <c r="E5550" s="483">
        <v>6.75</v>
      </c>
      <c r="F5550" s="483">
        <v>37.950000000000003</v>
      </c>
    </row>
    <row r="5551" spans="1:6" ht="15" customHeight="1">
      <c r="A5551" s="480">
        <v>87559</v>
      </c>
      <c r="B5551" s="481" t="s">
        <v>2664</v>
      </c>
      <c r="C5551" s="482" t="s">
        <v>704</v>
      </c>
      <c r="D5551" s="483">
        <v>30.39</v>
      </c>
      <c r="E5551" s="483">
        <v>4.4800000000000004</v>
      </c>
      <c r="F5551" s="483">
        <v>34.869999999999997</v>
      </c>
    </row>
    <row r="5552" spans="1:6" ht="15" customHeight="1">
      <c r="A5552" s="480">
        <v>87775</v>
      </c>
      <c r="B5552" s="481" t="s">
        <v>2665</v>
      </c>
      <c r="C5552" s="482" t="s">
        <v>704</v>
      </c>
      <c r="D5552" s="483">
        <v>24.63</v>
      </c>
      <c r="E5552" s="483">
        <v>26.96</v>
      </c>
      <c r="F5552" s="483">
        <v>51.59</v>
      </c>
    </row>
    <row r="5553" spans="1:6" ht="45">
      <c r="A5553" s="480">
        <v>87777</v>
      </c>
      <c r="B5553" s="481" t="s">
        <v>2666</v>
      </c>
      <c r="C5553" s="482" t="s">
        <v>704</v>
      </c>
      <c r="D5553" s="483">
        <v>25.87</v>
      </c>
      <c r="E5553" s="483">
        <v>29.64</v>
      </c>
      <c r="F5553" s="483">
        <v>55.51</v>
      </c>
    </row>
    <row r="5554" spans="1:6" ht="30" customHeight="1">
      <c r="A5554" s="480">
        <v>87778</v>
      </c>
      <c r="B5554" s="481" t="s">
        <v>2667</v>
      </c>
      <c r="C5554" s="482" t="s">
        <v>704</v>
      </c>
      <c r="D5554" s="483">
        <v>55.35</v>
      </c>
      <c r="E5554" s="483">
        <v>22.65</v>
      </c>
      <c r="F5554" s="483">
        <v>78</v>
      </c>
    </row>
    <row r="5555" spans="1:6" ht="15" customHeight="1">
      <c r="A5555" s="480">
        <v>87779</v>
      </c>
      <c r="B5555" s="481" t="s">
        <v>2668</v>
      </c>
      <c r="C5555" s="482" t="s">
        <v>704</v>
      </c>
      <c r="D5555" s="483">
        <v>29.33</v>
      </c>
      <c r="E5555" s="483">
        <v>30.18</v>
      </c>
      <c r="F5555" s="483">
        <v>59.51</v>
      </c>
    </row>
    <row r="5556" spans="1:6" ht="15" customHeight="1">
      <c r="A5556" s="480">
        <v>87781</v>
      </c>
      <c r="B5556" s="481" t="s">
        <v>2669</v>
      </c>
      <c r="C5556" s="482" t="s">
        <v>704</v>
      </c>
      <c r="D5556" s="483">
        <v>30.98</v>
      </c>
      <c r="E5556" s="483">
        <v>33.78</v>
      </c>
      <c r="F5556" s="483">
        <v>64.760000000000005</v>
      </c>
    </row>
    <row r="5557" spans="1:6" ht="15" customHeight="1">
      <c r="A5557" s="480">
        <v>87783</v>
      </c>
      <c r="B5557" s="481" t="s">
        <v>2670</v>
      </c>
      <c r="C5557" s="482" t="s">
        <v>704</v>
      </c>
      <c r="D5557" s="483">
        <v>71.08</v>
      </c>
      <c r="E5557" s="483">
        <v>25.82</v>
      </c>
      <c r="F5557" s="483">
        <v>96.9</v>
      </c>
    </row>
    <row r="5558" spans="1:6" ht="15" customHeight="1">
      <c r="A5558" s="480">
        <v>87784</v>
      </c>
      <c r="B5558" s="481" t="s">
        <v>2671</v>
      </c>
      <c r="C5558" s="482" t="s">
        <v>704</v>
      </c>
      <c r="D5558" s="483">
        <v>34.020000000000003</v>
      </c>
      <c r="E5558" s="483">
        <v>33.380000000000003</v>
      </c>
      <c r="F5558" s="483">
        <v>67.400000000000006</v>
      </c>
    </row>
    <row r="5559" spans="1:6" ht="45">
      <c r="A5559" s="480">
        <v>87786</v>
      </c>
      <c r="B5559" s="481" t="s">
        <v>2672</v>
      </c>
      <c r="C5559" s="482" t="s">
        <v>704</v>
      </c>
      <c r="D5559" s="483">
        <v>36.08</v>
      </c>
      <c r="E5559" s="483">
        <v>37.909999999999997</v>
      </c>
      <c r="F5559" s="483">
        <v>73.989999999999995</v>
      </c>
    </row>
    <row r="5560" spans="1:6" ht="15" customHeight="1">
      <c r="A5560" s="480">
        <v>87787</v>
      </c>
      <c r="B5560" s="481" t="s">
        <v>2673</v>
      </c>
      <c r="C5560" s="482" t="s">
        <v>704</v>
      </c>
      <c r="D5560" s="483">
        <v>86.8</v>
      </c>
      <c r="E5560" s="483">
        <v>29.01</v>
      </c>
      <c r="F5560" s="483">
        <v>115.81</v>
      </c>
    </row>
    <row r="5561" spans="1:6" ht="15" customHeight="1">
      <c r="A5561" s="480">
        <v>87788</v>
      </c>
      <c r="B5561" s="481" t="s">
        <v>2674</v>
      </c>
      <c r="C5561" s="482" t="s">
        <v>704</v>
      </c>
      <c r="D5561" s="483">
        <v>40.89</v>
      </c>
      <c r="E5561" s="483">
        <v>46.26</v>
      </c>
      <c r="F5561" s="483">
        <v>87.15</v>
      </c>
    </row>
    <row r="5562" spans="1:6" ht="15" customHeight="1">
      <c r="A5562" s="480">
        <v>87790</v>
      </c>
      <c r="B5562" s="481" t="s">
        <v>2675</v>
      </c>
      <c r="C5562" s="482" t="s">
        <v>704</v>
      </c>
      <c r="D5562" s="483">
        <v>43.19</v>
      </c>
      <c r="E5562" s="483">
        <v>51.2</v>
      </c>
      <c r="F5562" s="483">
        <v>94.39</v>
      </c>
    </row>
    <row r="5563" spans="1:6" ht="30" customHeight="1">
      <c r="A5563" s="480">
        <v>87791</v>
      </c>
      <c r="B5563" s="481" t="s">
        <v>2676</v>
      </c>
      <c r="C5563" s="482" t="s">
        <v>704</v>
      </c>
      <c r="D5563" s="483">
        <v>98</v>
      </c>
      <c r="E5563" s="483">
        <v>38.93</v>
      </c>
      <c r="F5563" s="483">
        <v>136.93</v>
      </c>
    </row>
    <row r="5564" spans="1:6" ht="45">
      <c r="A5564" s="480">
        <v>87792</v>
      </c>
      <c r="B5564" s="481" t="s">
        <v>2677</v>
      </c>
      <c r="C5564" s="482" t="s">
        <v>704</v>
      </c>
      <c r="D5564" s="483">
        <v>19.48</v>
      </c>
      <c r="E5564" s="483">
        <v>14.64</v>
      </c>
      <c r="F5564" s="483">
        <v>34.119999999999997</v>
      </c>
    </row>
    <row r="5565" spans="1:6" ht="45" customHeight="1">
      <c r="A5565" s="480">
        <v>87794</v>
      </c>
      <c r="B5565" s="481" t="s">
        <v>2678</v>
      </c>
      <c r="C5565" s="482" t="s">
        <v>704</v>
      </c>
      <c r="D5565" s="483">
        <v>20.63</v>
      </c>
      <c r="E5565" s="483">
        <v>17.14</v>
      </c>
      <c r="F5565" s="483">
        <v>37.770000000000003</v>
      </c>
    </row>
    <row r="5566" spans="1:6" ht="30" customHeight="1">
      <c r="A5566" s="480">
        <v>87795</v>
      </c>
      <c r="B5566" s="481" t="s">
        <v>2679</v>
      </c>
      <c r="C5566" s="482" t="s">
        <v>704</v>
      </c>
      <c r="D5566" s="483">
        <v>48.03</v>
      </c>
      <c r="E5566" s="483">
        <v>10.34</v>
      </c>
      <c r="F5566" s="483">
        <v>58.37</v>
      </c>
    </row>
    <row r="5567" spans="1:6" ht="30" customHeight="1">
      <c r="A5567" s="480">
        <v>87797</v>
      </c>
      <c r="B5567" s="481" t="s">
        <v>2680</v>
      </c>
      <c r="C5567" s="482" t="s">
        <v>704</v>
      </c>
      <c r="D5567" s="483">
        <v>23.92</v>
      </c>
      <c r="E5567" s="483">
        <v>17.82</v>
      </c>
      <c r="F5567" s="483">
        <v>41.74</v>
      </c>
    </row>
    <row r="5568" spans="1:6" ht="30" customHeight="1">
      <c r="A5568" s="480">
        <v>87799</v>
      </c>
      <c r="B5568" s="481" t="s">
        <v>2681</v>
      </c>
      <c r="C5568" s="482" t="s">
        <v>704</v>
      </c>
      <c r="D5568" s="483">
        <v>25.46</v>
      </c>
      <c r="E5568" s="483">
        <v>21.18</v>
      </c>
      <c r="F5568" s="483">
        <v>46.64</v>
      </c>
    </row>
    <row r="5569" spans="1:6" ht="30" customHeight="1">
      <c r="A5569" s="480">
        <v>87800</v>
      </c>
      <c r="B5569" s="481" t="s">
        <v>2682</v>
      </c>
      <c r="C5569" s="482" t="s">
        <v>704</v>
      </c>
      <c r="D5569" s="483">
        <v>62.79</v>
      </c>
      <c r="E5569" s="483">
        <v>13.48</v>
      </c>
      <c r="F5569" s="483">
        <v>76.27</v>
      </c>
    </row>
    <row r="5570" spans="1:6" ht="30" customHeight="1">
      <c r="A5570" s="480">
        <v>87801</v>
      </c>
      <c r="B5570" s="481" t="s">
        <v>2683</v>
      </c>
      <c r="C5570" s="482" t="s">
        <v>704</v>
      </c>
      <c r="D5570" s="483">
        <v>28.35</v>
      </c>
      <c r="E5570" s="483">
        <v>21</v>
      </c>
      <c r="F5570" s="483">
        <v>49.35</v>
      </c>
    </row>
    <row r="5571" spans="1:6" ht="30" customHeight="1">
      <c r="A5571" s="480">
        <v>87803</v>
      </c>
      <c r="B5571" s="481" t="s">
        <v>2684</v>
      </c>
      <c r="C5571" s="482" t="s">
        <v>704</v>
      </c>
      <c r="D5571" s="483">
        <v>30.29</v>
      </c>
      <c r="E5571" s="483">
        <v>25.21</v>
      </c>
      <c r="F5571" s="483">
        <v>55.5</v>
      </c>
    </row>
    <row r="5572" spans="1:6" ht="30" customHeight="1">
      <c r="A5572" s="480">
        <v>87804</v>
      </c>
      <c r="B5572" s="481" t="s">
        <v>2685</v>
      </c>
      <c r="C5572" s="482" t="s">
        <v>704</v>
      </c>
      <c r="D5572" s="483">
        <v>77.55</v>
      </c>
      <c r="E5572" s="483">
        <v>16.61</v>
      </c>
      <c r="F5572" s="483">
        <v>94.16</v>
      </c>
    </row>
    <row r="5573" spans="1:6" ht="30" customHeight="1">
      <c r="A5573" s="475">
        <v>87805</v>
      </c>
      <c r="B5573" s="479" t="s">
        <v>2686</v>
      </c>
      <c r="C5573" s="477" t="s">
        <v>704</v>
      </c>
      <c r="D5573" s="478">
        <v>31.66</v>
      </c>
      <c r="E5573" s="478">
        <v>25.13</v>
      </c>
      <c r="F5573" s="478">
        <v>56.79</v>
      </c>
    </row>
    <row r="5574" spans="1:6" ht="30" customHeight="1">
      <c r="A5574" s="475">
        <v>87807</v>
      </c>
      <c r="B5574" s="479" t="s">
        <v>2687</v>
      </c>
      <c r="C5574" s="477" t="s">
        <v>704</v>
      </c>
      <c r="D5574" s="478">
        <v>33.770000000000003</v>
      </c>
      <c r="E5574" s="478">
        <v>29.78</v>
      </c>
      <c r="F5574" s="478">
        <v>63.55</v>
      </c>
    </row>
    <row r="5575" spans="1:6" ht="30" customHeight="1">
      <c r="A5575" s="480">
        <v>87808</v>
      </c>
      <c r="B5575" s="481" t="s">
        <v>2688</v>
      </c>
      <c r="C5575" s="482" t="s">
        <v>704</v>
      </c>
      <c r="D5575" s="483">
        <v>84.78</v>
      </c>
      <c r="E5575" s="483">
        <v>17.88</v>
      </c>
      <c r="F5575" s="483">
        <v>102.66</v>
      </c>
    </row>
    <row r="5576" spans="1:6" ht="30" customHeight="1">
      <c r="A5576" s="480">
        <v>87809</v>
      </c>
      <c r="B5576" s="481" t="s">
        <v>2689</v>
      </c>
      <c r="C5576" s="482" t="s">
        <v>704</v>
      </c>
      <c r="D5576" s="483">
        <v>30.25</v>
      </c>
      <c r="E5576" s="483">
        <v>51.51</v>
      </c>
      <c r="F5576" s="483">
        <v>81.760000000000005</v>
      </c>
    </row>
    <row r="5577" spans="1:6" ht="30" customHeight="1">
      <c r="A5577" s="480">
        <v>87811</v>
      </c>
      <c r="B5577" s="481" t="s">
        <v>2690</v>
      </c>
      <c r="C5577" s="482" t="s">
        <v>704</v>
      </c>
      <c r="D5577" s="483">
        <v>31.4</v>
      </c>
      <c r="E5577" s="483">
        <v>54.01</v>
      </c>
      <c r="F5577" s="483">
        <v>85.41</v>
      </c>
    </row>
    <row r="5578" spans="1:6" ht="30" customHeight="1">
      <c r="A5578" s="480">
        <v>87812</v>
      </c>
      <c r="B5578" s="481" t="s">
        <v>2691</v>
      </c>
      <c r="C5578" s="482" t="s">
        <v>704</v>
      </c>
      <c r="D5578" s="483">
        <v>58.68</v>
      </c>
      <c r="E5578" s="483">
        <v>46.87</v>
      </c>
      <c r="F5578" s="483">
        <v>105.55</v>
      </c>
    </row>
    <row r="5579" spans="1:6" ht="30" customHeight="1">
      <c r="A5579" s="480">
        <v>87813</v>
      </c>
      <c r="B5579" s="481" t="s">
        <v>2692</v>
      </c>
      <c r="C5579" s="482" t="s">
        <v>704</v>
      </c>
      <c r="D5579" s="483">
        <v>34.71</v>
      </c>
      <c r="E5579" s="483">
        <v>54.68</v>
      </c>
      <c r="F5579" s="483">
        <v>89.39</v>
      </c>
    </row>
    <row r="5580" spans="1:6" ht="30" customHeight="1">
      <c r="A5580" s="480">
        <v>87815</v>
      </c>
      <c r="B5580" s="481" t="s">
        <v>2693</v>
      </c>
      <c r="C5580" s="482" t="s">
        <v>704</v>
      </c>
      <c r="D5580" s="483">
        <v>36.25</v>
      </c>
      <c r="E5580" s="483">
        <v>58.04</v>
      </c>
      <c r="F5580" s="483">
        <v>94.29</v>
      </c>
    </row>
    <row r="5581" spans="1:6" ht="30" customHeight="1">
      <c r="A5581" s="480">
        <v>87816</v>
      </c>
      <c r="B5581" s="481" t="s">
        <v>2694</v>
      </c>
      <c r="C5581" s="482" t="s">
        <v>704</v>
      </c>
      <c r="D5581" s="483">
        <v>73.44</v>
      </c>
      <c r="E5581" s="483">
        <v>50.03</v>
      </c>
      <c r="F5581" s="483">
        <v>123.47</v>
      </c>
    </row>
    <row r="5582" spans="1:6" ht="30" customHeight="1">
      <c r="A5582" s="480">
        <v>87817</v>
      </c>
      <c r="B5582" s="481" t="s">
        <v>2695</v>
      </c>
      <c r="C5582" s="482" t="s">
        <v>704</v>
      </c>
      <c r="D5582" s="483">
        <v>39.01</v>
      </c>
      <c r="E5582" s="483">
        <v>57.54</v>
      </c>
      <c r="F5582" s="483">
        <v>96.55</v>
      </c>
    </row>
    <row r="5583" spans="1:6" ht="30" customHeight="1">
      <c r="A5583" s="475">
        <v>87819</v>
      </c>
      <c r="B5583" s="479" t="s">
        <v>2696</v>
      </c>
      <c r="C5583" s="477" t="s">
        <v>704</v>
      </c>
      <c r="D5583" s="478">
        <v>40.950000000000003</v>
      </c>
      <c r="E5583" s="478">
        <v>61.75</v>
      </c>
      <c r="F5583" s="478">
        <v>102.7</v>
      </c>
    </row>
    <row r="5584" spans="1:6" ht="30" customHeight="1">
      <c r="A5584" s="480">
        <v>87820</v>
      </c>
      <c r="B5584" s="481" t="s">
        <v>2697</v>
      </c>
      <c r="C5584" s="482" t="s">
        <v>704</v>
      </c>
      <c r="D5584" s="483">
        <v>88.19</v>
      </c>
      <c r="E5584" s="483">
        <v>53.17</v>
      </c>
      <c r="F5584" s="483">
        <v>141.36000000000001</v>
      </c>
    </row>
    <row r="5585" spans="1:6" ht="45" customHeight="1">
      <c r="A5585" s="480">
        <v>87821</v>
      </c>
      <c r="B5585" s="481" t="s">
        <v>2698</v>
      </c>
      <c r="C5585" s="482" t="s">
        <v>704</v>
      </c>
      <c r="D5585" s="483">
        <v>52.95</v>
      </c>
      <c r="E5585" s="483">
        <v>87.64</v>
      </c>
      <c r="F5585" s="483">
        <v>140.59</v>
      </c>
    </row>
    <row r="5586" spans="1:6" ht="30" customHeight="1">
      <c r="A5586" s="480">
        <v>87823</v>
      </c>
      <c r="B5586" s="481" t="s">
        <v>2699</v>
      </c>
      <c r="C5586" s="482" t="s">
        <v>704</v>
      </c>
      <c r="D5586" s="483">
        <v>55.07</v>
      </c>
      <c r="E5586" s="483">
        <v>92.28</v>
      </c>
      <c r="F5586" s="483">
        <v>147.35</v>
      </c>
    </row>
    <row r="5587" spans="1:6" ht="45" customHeight="1">
      <c r="A5587" s="480">
        <v>87824</v>
      </c>
      <c r="B5587" s="481" t="s">
        <v>2700</v>
      </c>
      <c r="C5587" s="482" t="s">
        <v>704</v>
      </c>
      <c r="D5587" s="483">
        <v>105.98</v>
      </c>
      <c r="E5587" s="483">
        <v>80.040000000000006</v>
      </c>
      <c r="F5587" s="483">
        <v>186.02</v>
      </c>
    </row>
    <row r="5588" spans="1:6" ht="30" customHeight="1">
      <c r="A5588" s="480">
        <v>87825</v>
      </c>
      <c r="B5588" s="481" t="s">
        <v>2701</v>
      </c>
      <c r="C5588" s="482" t="s">
        <v>704</v>
      </c>
      <c r="D5588" s="483">
        <v>26.45</v>
      </c>
      <c r="E5588" s="483">
        <v>37.18</v>
      </c>
      <c r="F5588" s="483">
        <v>63.63</v>
      </c>
    </row>
    <row r="5589" spans="1:6" ht="45" customHeight="1">
      <c r="A5589" s="480">
        <v>87827</v>
      </c>
      <c r="B5589" s="481" t="s">
        <v>2702</v>
      </c>
      <c r="C5589" s="482" t="s">
        <v>704</v>
      </c>
      <c r="D5589" s="483">
        <v>27.86</v>
      </c>
      <c r="E5589" s="483">
        <v>40.24</v>
      </c>
      <c r="F5589" s="483">
        <v>68.099999999999994</v>
      </c>
    </row>
    <row r="5590" spans="1:6" ht="30" customHeight="1">
      <c r="A5590" s="480">
        <v>87828</v>
      </c>
      <c r="B5590" s="481" t="s">
        <v>2703</v>
      </c>
      <c r="C5590" s="482" t="s">
        <v>704</v>
      </c>
      <c r="D5590" s="483">
        <v>61.8</v>
      </c>
      <c r="E5590" s="483">
        <v>32.85</v>
      </c>
      <c r="F5590" s="483">
        <v>94.65</v>
      </c>
    </row>
    <row r="5591" spans="1:6" ht="45" customHeight="1">
      <c r="A5591" s="480">
        <v>87829</v>
      </c>
      <c r="B5591" s="481" t="s">
        <v>2704</v>
      </c>
      <c r="C5591" s="482" t="s">
        <v>704</v>
      </c>
      <c r="D5591" s="483">
        <v>31.64</v>
      </c>
      <c r="E5591" s="483">
        <v>40.479999999999997</v>
      </c>
      <c r="F5591" s="483">
        <v>72.12</v>
      </c>
    </row>
    <row r="5592" spans="1:6" ht="30" customHeight="1">
      <c r="A5592" s="480">
        <v>87831</v>
      </c>
      <c r="B5592" s="481" t="s">
        <v>2705</v>
      </c>
      <c r="C5592" s="482" t="s">
        <v>704</v>
      </c>
      <c r="D5592" s="483">
        <v>33.53</v>
      </c>
      <c r="E5592" s="483">
        <v>44.59</v>
      </c>
      <c r="F5592" s="483">
        <v>78.12</v>
      </c>
    </row>
    <row r="5593" spans="1:6" ht="45" customHeight="1">
      <c r="A5593" s="480">
        <v>87832</v>
      </c>
      <c r="B5593" s="481" t="s">
        <v>2706</v>
      </c>
      <c r="C5593" s="482" t="s">
        <v>704</v>
      </c>
      <c r="D5593" s="483">
        <v>79.599999999999994</v>
      </c>
      <c r="E5593" s="483">
        <v>36.1</v>
      </c>
      <c r="F5593" s="483">
        <v>115.7</v>
      </c>
    </row>
    <row r="5594" spans="1:6" ht="30" customHeight="1">
      <c r="A5594" s="480"/>
      <c r="B5594" s="481" t="s">
        <v>2707</v>
      </c>
      <c r="C5594" s="482"/>
      <c r="D5594" s="483"/>
      <c r="E5594" s="483"/>
      <c r="F5594" s="483"/>
    </row>
    <row r="5595" spans="1:6">
      <c r="A5595" s="480"/>
      <c r="B5595" s="481" t="s">
        <v>2708</v>
      </c>
      <c r="C5595" s="482"/>
      <c r="D5595" s="483"/>
      <c r="E5595" s="483"/>
      <c r="F5595" s="483"/>
    </row>
    <row r="5596" spans="1:6" ht="15" customHeight="1">
      <c r="A5596" s="480"/>
      <c r="B5596" s="481" t="s">
        <v>12851</v>
      </c>
      <c r="C5596" s="482"/>
      <c r="D5596" s="483"/>
      <c r="E5596" s="483"/>
      <c r="F5596" s="483"/>
    </row>
    <row r="5597" spans="1:6" ht="30" customHeight="1">
      <c r="A5597" s="480"/>
      <c r="B5597" s="481" t="s">
        <v>12852</v>
      </c>
      <c r="C5597" s="482"/>
      <c r="D5597" s="483"/>
      <c r="E5597" s="483"/>
      <c r="F5597" s="483"/>
    </row>
    <row r="5598" spans="1:6" ht="30" customHeight="1">
      <c r="A5598" s="480"/>
      <c r="B5598" s="481" t="s">
        <v>2709</v>
      </c>
      <c r="C5598" s="482"/>
      <c r="D5598" s="483"/>
      <c r="E5598" s="483"/>
      <c r="F5598" s="483"/>
    </row>
    <row r="5599" spans="1:6" ht="30">
      <c r="A5599" s="480">
        <v>87242</v>
      </c>
      <c r="B5599" s="481" t="s">
        <v>2710</v>
      </c>
      <c r="C5599" s="482" t="s">
        <v>704</v>
      </c>
      <c r="D5599" s="483">
        <v>159.85</v>
      </c>
      <c r="E5599" s="483">
        <v>32.71</v>
      </c>
      <c r="F5599" s="483">
        <v>192.56</v>
      </c>
    </row>
    <row r="5600" spans="1:6" ht="30" customHeight="1">
      <c r="A5600" s="480">
        <v>87243</v>
      </c>
      <c r="B5600" s="481" t="s">
        <v>2711</v>
      </c>
      <c r="C5600" s="482" t="s">
        <v>704</v>
      </c>
      <c r="D5600" s="483">
        <v>149.4</v>
      </c>
      <c r="E5600" s="483">
        <v>25.99</v>
      </c>
      <c r="F5600" s="483">
        <v>175.39</v>
      </c>
    </row>
    <row r="5601" spans="1:6" ht="30" customHeight="1">
      <c r="A5601" s="480">
        <v>87244</v>
      </c>
      <c r="B5601" s="481" t="s">
        <v>2712</v>
      </c>
      <c r="C5601" s="482" t="s">
        <v>704</v>
      </c>
      <c r="D5601" s="483">
        <v>152.9</v>
      </c>
      <c r="E5601" s="483">
        <v>34.92</v>
      </c>
      <c r="F5601" s="483">
        <v>187.82</v>
      </c>
    </row>
    <row r="5602" spans="1:6" ht="30" customHeight="1">
      <c r="A5602" s="480">
        <v>87245</v>
      </c>
      <c r="B5602" s="481" t="s">
        <v>2713</v>
      </c>
      <c r="C5602" s="482" t="s">
        <v>704</v>
      </c>
      <c r="D5602" s="483">
        <v>182.85</v>
      </c>
      <c r="E5602" s="483">
        <v>43.02</v>
      </c>
      <c r="F5602" s="483">
        <v>225.87</v>
      </c>
    </row>
    <row r="5603" spans="1:6" ht="45">
      <c r="A5603" s="480">
        <v>88786</v>
      </c>
      <c r="B5603" s="481" t="s">
        <v>2714</v>
      </c>
      <c r="C5603" s="482" t="s">
        <v>704</v>
      </c>
      <c r="D5603" s="483">
        <v>236.33</v>
      </c>
      <c r="E5603" s="483">
        <v>32.700000000000003</v>
      </c>
      <c r="F5603" s="483">
        <v>269.02999999999997</v>
      </c>
    </row>
    <row r="5604" spans="1:6" ht="45" customHeight="1">
      <c r="A5604" s="480">
        <v>88787</v>
      </c>
      <c r="B5604" s="481" t="s">
        <v>2715</v>
      </c>
      <c r="C5604" s="482" t="s">
        <v>704</v>
      </c>
      <c r="D5604" s="483">
        <v>221.55</v>
      </c>
      <c r="E5604" s="483">
        <v>25.99</v>
      </c>
      <c r="F5604" s="483">
        <v>247.54</v>
      </c>
    </row>
    <row r="5605" spans="1:6" ht="45" customHeight="1">
      <c r="A5605" s="480">
        <v>88788</v>
      </c>
      <c r="B5605" s="481" t="s">
        <v>2716</v>
      </c>
      <c r="C5605" s="482" t="s">
        <v>704</v>
      </c>
      <c r="D5605" s="483">
        <v>225.06</v>
      </c>
      <c r="E5605" s="483">
        <v>34.909999999999997</v>
      </c>
      <c r="F5605" s="483">
        <v>259.97000000000003</v>
      </c>
    </row>
    <row r="5606" spans="1:6" ht="45" customHeight="1">
      <c r="A5606" s="480">
        <v>88789</v>
      </c>
      <c r="B5606" s="481" t="s">
        <v>2717</v>
      </c>
      <c r="C5606" s="482" t="s">
        <v>704</v>
      </c>
      <c r="D5606" s="483">
        <v>269.81</v>
      </c>
      <c r="E5606" s="483">
        <v>43.01</v>
      </c>
      <c r="F5606" s="483">
        <v>312.82</v>
      </c>
    </row>
    <row r="5607" spans="1:6" ht="45" customHeight="1">
      <c r="A5607" s="480"/>
      <c r="B5607" s="481" t="s">
        <v>12853</v>
      </c>
      <c r="C5607" s="482"/>
      <c r="D5607" s="483"/>
      <c r="E5607" s="483"/>
      <c r="F5607" s="483"/>
    </row>
    <row r="5608" spans="1:6" ht="30" customHeight="1">
      <c r="A5608" s="480">
        <v>89170</v>
      </c>
      <c r="B5608" s="481" t="s">
        <v>12854</v>
      </c>
      <c r="C5608" s="482" t="s">
        <v>704</v>
      </c>
      <c r="D5608" s="483">
        <v>41.22</v>
      </c>
      <c r="E5608" s="483">
        <v>16.989999999999998</v>
      </c>
      <c r="F5608" s="483">
        <v>58.21</v>
      </c>
    </row>
    <row r="5609" spans="1:6" ht="30" customHeight="1">
      <c r="A5609" s="480">
        <v>89045</v>
      </c>
      <c r="B5609" s="481" t="s">
        <v>6379</v>
      </c>
      <c r="C5609" s="482" t="s">
        <v>704</v>
      </c>
      <c r="D5609" s="483">
        <v>41.8</v>
      </c>
      <c r="E5609" s="483">
        <v>18.39</v>
      </c>
      <c r="F5609" s="483">
        <v>60.19</v>
      </c>
    </row>
    <row r="5610" spans="1:6" ht="30" customHeight="1">
      <c r="A5610" s="480">
        <v>87267</v>
      </c>
      <c r="B5610" s="481" t="s">
        <v>2718</v>
      </c>
      <c r="C5610" s="482" t="s">
        <v>704</v>
      </c>
      <c r="D5610" s="483">
        <v>41.69</v>
      </c>
      <c r="E5610" s="483">
        <v>17.98</v>
      </c>
      <c r="F5610" s="483">
        <v>59.67</v>
      </c>
    </row>
    <row r="5611" spans="1:6" ht="30" customHeight="1">
      <c r="A5611" s="480">
        <v>87265</v>
      </c>
      <c r="B5611" s="481" t="s">
        <v>2719</v>
      </c>
      <c r="C5611" s="482" t="s">
        <v>704</v>
      </c>
      <c r="D5611" s="483">
        <v>39.5</v>
      </c>
      <c r="E5611" s="483">
        <v>12.99</v>
      </c>
      <c r="F5611" s="483">
        <v>52.49</v>
      </c>
    </row>
    <row r="5612" spans="1:6" ht="30" customHeight="1">
      <c r="A5612" s="480">
        <v>87266</v>
      </c>
      <c r="B5612" s="481" t="s">
        <v>2720</v>
      </c>
      <c r="C5612" s="482" t="s">
        <v>704</v>
      </c>
      <c r="D5612" s="483">
        <v>42.68</v>
      </c>
      <c r="E5612" s="483">
        <v>20.51</v>
      </c>
      <c r="F5612" s="483">
        <v>63.19</v>
      </c>
    </row>
    <row r="5613" spans="1:6" ht="30" customHeight="1">
      <c r="A5613" s="480">
        <v>87264</v>
      </c>
      <c r="B5613" s="481" t="s">
        <v>2721</v>
      </c>
      <c r="C5613" s="482" t="s">
        <v>704</v>
      </c>
      <c r="D5613" s="483">
        <v>41.9</v>
      </c>
      <c r="E5613" s="483">
        <v>18.48</v>
      </c>
      <c r="F5613" s="483">
        <v>60.38</v>
      </c>
    </row>
    <row r="5614" spans="1:6" ht="30" customHeight="1">
      <c r="A5614" s="480">
        <v>87271</v>
      </c>
      <c r="B5614" s="481" t="s">
        <v>2722</v>
      </c>
      <c r="C5614" s="482" t="s">
        <v>704</v>
      </c>
      <c r="D5614" s="483">
        <v>42.59</v>
      </c>
      <c r="E5614" s="483">
        <v>20.89</v>
      </c>
      <c r="F5614" s="483">
        <v>63.48</v>
      </c>
    </row>
    <row r="5615" spans="1:6" ht="30" customHeight="1">
      <c r="A5615" s="475">
        <v>87269</v>
      </c>
      <c r="B5615" s="479" t="s">
        <v>2723</v>
      </c>
      <c r="C5615" s="477" t="s">
        <v>704</v>
      </c>
      <c r="D5615" s="478">
        <v>40.68</v>
      </c>
      <c r="E5615" s="478">
        <v>15.9</v>
      </c>
      <c r="F5615" s="478">
        <v>56.58</v>
      </c>
    </row>
    <row r="5616" spans="1:6" ht="30" customHeight="1">
      <c r="A5616" s="480">
        <v>87270</v>
      </c>
      <c r="B5616" s="481" t="s">
        <v>2724</v>
      </c>
      <c r="C5616" s="482" t="s">
        <v>704</v>
      </c>
      <c r="D5616" s="483">
        <v>43.94</v>
      </c>
      <c r="E5616" s="483">
        <v>23.59</v>
      </c>
      <c r="F5616" s="483">
        <v>67.53</v>
      </c>
    </row>
    <row r="5617" spans="1:6" ht="30" customHeight="1">
      <c r="A5617" s="480">
        <v>87268</v>
      </c>
      <c r="B5617" s="481" t="s">
        <v>2725</v>
      </c>
      <c r="C5617" s="482" t="s">
        <v>704</v>
      </c>
      <c r="D5617" s="483">
        <v>43.28</v>
      </c>
      <c r="E5617" s="483">
        <v>21.89</v>
      </c>
      <c r="F5617" s="483">
        <v>65.17</v>
      </c>
    </row>
    <row r="5618" spans="1:6" ht="30" customHeight="1">
      <c r="A5618" s="475">
        <v>87273</v>
      </c>
      <c r="B5618" s="476" t="s">
        <v>2726</v>
      </c>
      <c r="C5618" s="477" t="s">
        <v>704</v>
      </c>
      <c r="D5618" s="478">
        <v>42</v>
      </c>
      <c r="E5618" s="478">
        <v>17.100000000000001</v>
      </c>
      <c r="F5618" s="478">
        <v>59.1</v>
      </c>
    </row>
    <row r="5619" spans="1:6" ht="30" customHeight="1">
      <c r="A5619" s="475">
        <v>87274</v>
      </c>
      <c r="B5619" s="479" t="s">
        <v>2727</v>
      </c>
      <c r="C5619" s="477" t="s">
        <v>704</v>
      </c>
      <c r="D5619" s="478">
        <v>45.58</v>
      </c>
      <c r="E5619" s="478">
        <v>25.68</v>
      </c>
      <c r="F5619" s="478">
        <v>71.260000000000005</v>
      </c>
    </row>
    <row r="5620" spans="1:6" ht="30" customHeight="1">
      <c r="A5620" s="475">
        <v>87272</v>
      </c>
      <c r="B5620" s="479" t="s">
        <v>2728</v>
      </c>
      <c r="C5620" s="477" t="s">
        <v>704</v>
      </c>
      <c r="D5620" s="478">
        <v>45.11</v>
      </c>
      <c r="E5620" s="478">
        <v>24.49</v>
      </c>
      <c r="F5620" s="478">
        <v>69.599999999999994</v>
      </c>
    </row>
    <row r="5621" spans="1:6" ht="30" customHeight="1">
      <c r="A5621" s="480">
        <v>87275</v>
      </c>
      <c r="B5621" s="481" t="s">
        <v>2729</v>
      </c>
      <c r="C5621" s="482" t="s">
        <v>704</v>
      </c>
      <c r="D5621" s="483">
        <v>44.58</v>
      </c>
      <c r="E5621" s="483">
        <v>23.1</v>
      </c>
      <c r="F5621" s="483">
        <v>67.680000000000007</v>
      </c>
    </row>
    <row r="5622" spans="1:6" ht="30" customHeight="1">
      <c r="A5622" s="480">
        <v>93392</v>
      </c>
      <c r="B5622" s="481" t="s">
        <v>2730</v>
      </c>
      <c r="C5622" s="482" t="s">
        <v>704</v>
      </c>
      <c r="D5622" s="483">
        <v>33.89</v>
      </c>
      <c r="E5622" s="483">
        <v>18.489999999999998</v>
      </c>
      <c r="F5622" s="483">
        <v>52.38</v>
      </c>
    </row>
    <row r="5623" spans="1:6" ht="30" customHeight="1">
      <c r="A5623" s="480">
        <v>93393</v>
      </c>
      <c r="B5623" s="481" t="s">
        <v>2731</v>
      </c>
      <c r="C5623" s="482" t="s">
        <v>704</v>
      </c>
      <c r="D5623" s="483">
        <v>31.58</v>
      </c>
      <c r="E5623" s="483">
        <v>12.99</v>
      </c>
      <c r="F5623" s="483">
        <v>44.57</v>
      </c>
    </row>
    <row r="5624" spans="1:6" ht="30" customHeight="1">
      <c r="A5624" s="480">
        <v>93394</v>
      </c>
      <c r="B5624" s="481" t="s">
        <v>2732</v>
      </c>
      <c r="C5624" s="482" t="s">
        <v>704</v>
      </c>
      <c r="D5624" s="483">
        <v>34.68</v>
      </c>
      <c r="E5624" s="483">
        <v>20.51</v>
      </c>
      <c r="F5624" s="483">
        <v>55.19</v>
      </c>
    </row>
    <row r="5625" spans="1:6" ht="45" customHeight="1">
      <c r="A5625" s="480">
        <v>93395</v>
      </c>
      <c r="B5625" s="481" t="s">
        <v>2733</v>
      </c>
      <c r="C5625" s="482" t="s">
        <v>704</v>
      </c>
      <c r="D5625" s="483">
        <v>33.68</v>
      </c>
      <c r="E5625" s="483">
        <v>17.989999999999998</v>
      </c>
      <c r="F5625" s="483">
        <v>51.67</v>
      </c>
    </row>
    <row r="5626" spans="1:6" ht="45" customHeight="1">
      <c r="A5626" s="480">
        <v>99194</v>
      </c>
      <c r="B5626" s="481" t="s">
        <v>2734</v>
      </c>
      <c r="C5626" s="482" t="s">
        <v>704</v>
      </c>
      <c r="D5626" s="483">
        <v>40.42</v>
      </c>
      <c r="E5626" s="483">
        <v>18.48</v>
      </c>
      <c r="F5626" s="483">
        <v>58.9</v>
      </c>
    </row>
    <row r="5627" spans="1:6" ht="45" customHeight="1">
      <c r="A5627" s="475">
        <v>99195</v>
      </c>
      <c r="B5627" s="479" t="s">
        <v>2735</v>
      </c>
      <c r="C5627" s="477" t="s">
        <v>704</v>
      </c>
      <c r="D5627" s="478">
        <v>38.1</v>
      </c>
      <c r="E5627" s="478">
        <v>12.99</v>
      </c>
      <c r="F5627" s="478">
        <v>51.09</v>
      </c>
    </row>
    <row r="5628" spans="1:6" ht="45" customHeight="1">
      <c r="A5628" s="480">
        <v>99196</v>
      </c>
      <c r="B5628" s="481" t="s">
        <v>2736</v>
      </c>
      <c r="C5628" s="482" t="s">
        <v>704</v>
      </c>
      <c r="D5628" s="483">
        <v>41.2</v>
      </c>
      <c r="E5628" s="483">
        <v>20.51</v>
      </c>
      <c r="F5628" s="483">
        <v>61.71</v>
      </c>
    </row>
    <row r="5629" spans="1:6" ht="45" customHeight="1">
      <c r="A5629" s="480">
        <v>99198</v>
      </c>
      <c r="B5629" s="481" t="s">
        <v>2737</v>
      </c>
      <c r="C5629" s="482" t="s">
        <v>704</v>
      </c>
      <c r="D5629" s="483">
        <v>40.21</v>
      </c>
      <c r="E5629" s="483">
        <v>17.98</v>
      </c>
      <c r="F5629" s="483">
        <v>58.19</v>
      </c>
    </row>
    <row r="5630" spans="1:6" ht="45" customHeight="1">
      <c r="A5630" s="480"/>
      <c r="B5630" s="481" t="s">
        <v>2738</v>
      </c>
      <c r="C5630" s="482"/>
      <c r="D5630" s="483"/>
      <c r="E5630" s="483"/>
      <c r="F5630" s="483"/>
    </row>
    <row r="5631" spans="1:6" ht="30" customHeight="1">
      <c r="A5631" s="480">
        <v>87834</v>
      </c>
      <c r="B5631" s="481" t="s">
        <v>2739</v>
      </c>
      <c r="C5631" s="482" t="s">
        <v>704</v>
      </c>
      <c r="D5631" s="483">
        <v>145.26</v>
      </c>
      <c r="E5631" s="483">
        <v>15.26</v>
      </c>
      <c r="F5631" s="483">
        <v>160.52000000000001</v>
      </c>
    </row>
    <row r="5632" spans="1:6" ht="30" customHeight="1">
      <c r="A5632" s="475">
        <v>87835</v>
      </c>
      <c r="B5632" s="476" t="s">
        <v>2740</v>
      </c>
      <c r="C5632" s="477" t="s">
        <v>704</v>
      </c>
      <c r="D5632" s="478">
        <v>99.15</v>
      </c>
      <c r="E5632" s="478">
        <v>12.47</v>
      </c>
      <c r="F5632" s="478">
        <v>111.62</v>
      </c>
    </row>
    <row r="5633" spans="1:6" ht="30" customHeight="1">
      <c r="A5633" s="475">
        <v>87836</v>
      </c>
      <c r="B5633" s="479" t="s">
        <v>2741</v>
      </c>
      <c r="C5633" s="477" t="s">
        <v>704</v>
      </c>
      <c r="D5633" s="478">
        <v>142.66999999999999</v>
      </c>
      <c r="E5633" s="478">
        <v>10.24</v>
      </c>
      <c r="F5633" s="478">
        <v>152.91</v>
      </c>
    </row>
    <row r="5634" spans="1:6" ht="30" customHeight="1">
      <c r="A5634" s="480">
        <v>87837</v>
      </c>
      <c r="B5634" s="481" t="s">
        <v>2742</v>
      </c>
      <c r="C5634" s="482" t="s">
        <v>704</v>
      </c>
      <c r="D5634" s="483">
        <v>96.97</v>
      </c>
      <c r="E5634" s="483">
        <v>7.86</v>
      </c>
      <c r="F5634" s="483">
        <v>104.83</v>
      </c>
    </row>
    <row r="5635" spans="1:6" ht="30" customHeight="1">
      <c r="A5635" s="480">
        <v>87838</v>
      </c>
      <c r="B5635" s="481" t="s">
        <v>2743</v>
      </c>
      <c r="C5635" s="482" t="s">
        <v>704</v>
      </c>
      <c r="D5635" s="483">
        <v>148.68</v>
      </c>
      <c r="E5635" s="483">
        <v>18.82</v>
      </c>
      <c r="F5635" s="483">
        <v>167.5</v>
      </c>
    </row>
    <row r="5636" spans="1:6" ht="30" customHeight="1">
      <c r="A5636" s="480">
        <v>87839</v>
      </c>
      <c r="B5636" s="481" t="s">
        <v>2744</v>
      </c>
      <c r="C5636" s="482" t="s">
        <v>704</v>
      </c>
      <c r="D5636" s="483">
        <v>101</v>
      </c>
      <c r="E5636" s="483">
        <v>16.05</v>
      </c>
      <c r="F5636" s="483">
        <v>117.05</v>
      </c>
    </row>
    <row r="5637" spans="1:6" ht="45">
      <c r="A5637" s="475">
        <v>87840</v>
      </c>
      <c r="B5637" s="479" t="s">
        <v>2745</v>
      </c>
      <c r="C5637" s="477" t="s">
        <v>704</v>
      </c>
      <c r="D5637" s="478">
        <v>145.47</v>
      </c>
      <c r="E5637" s="478">
        <v>12.59</v>
      </c>
      <c r="F5637" s="478">
        <v>158.06</v>
      </c>
    </row>
    <row r="5638" spans="1:6" ht="30" customHeight="1">
      <c r="A5638" s="480">
        <v>87841</v>
      </c>
      <c r="B5638" s="481" t="s">
        <v>2746</v>
      </c>
      <c r="C5638" s="482" t="s">
        <v>704</v>
      </c>
      <c r="D5638" s="483">
        <v>98.21</v>
      </c>
      <c r="E5638" s="483">
        <v>10.220000000000001</v>
      </c>
      <c r="F5638" s="483">
        <v>108.43</v>
      </c>
    </row>
    <row r="5639" spans="1:6" ht="45">
      <c r="A5639" s="480">
        <v>87842</v>
      </c>
      <c r="B5639" s="481" t="s">
        <v>2747</v>
      </c>
      <c r="C5639" s="482" t="s">
        <v>704</v>
      </c>
      <c r="D5639" s="483">
        <v>143.41999999999999</v>
      </c>
      <c r="E5639" s="483">
        <v>28.09</v>
      </c>
      <c r="F5639" s="483">
        <v>171.51</v>
      </c>
    </row>
    <row r="5640" spans="1:6" ht="30" customHeight="1">
      <c r="A5640" s="480">
        <v>87843</v>
      </c>
      <c r="B5640" s="481" t="s">
        <v>2748</v>
      </c>
      <c r="C5640" s="482" t="s">
        <v>704</v>
      </c>
      <c r="D5640" s="483">
        <v>102.32</v>
      </c>
      <c r="E5640" s="483">
        <v>25.29</v>
      </c>
      <c r="F5640" s="483">
        <v>127.61</v>
      </c>
    </row>
    <row r="5641" spans="1:6" ht="30" customHeight="1">
      <c r="A5641" s="475">
        <v>87844</v>
      </c>
      <c r="B5641" s="479" t="s">
        <v>2749</v>
      </c>
      <c r="C5641" s="477" t="s">
        <v>704</v>
      </c>
      <c r="D5641" s="478">
        <v>138.66</v>
      </c>
      <c r="E5641" s="478">
        <v>18.61</v>
      </c>
      <c r="F5641" s="478">
        <v>157.27000000000001</v>
      </c>
    </row>
    <row r="5642" spans="1:6" ht="45">
      <c r="A5642" s="480">
        <v>87845</v>
      </c>
      <c r="B5642" s="481" t="s">
        <v>2750</v>
      </c>
      <c r="C5642" s="482" t="s">
        <v>704</v>
      </c>
      <c r="D5642" s="483">
        <v>97.95</v>
      </c>
      <c r="E5642" s="483">
        <v>16.27</v>
      </c>
      <c r="F5642" s="483">
        <v>114.22</v>
      </c>
    </row>
    <row r="5643" spans="1:6" ht="45">
      <c r="A5643" s="480">
        <v>87846</v>
      </c>
      <c r="B5643" s="481" t="s">
        <v>2751</v>
      </c>
      <c r="C5643" s="482" t="s">
        <v>704</v>
      </c>
      <c r="D5643" s="483">
        <v>155.81</v>
      </c>
      <c r="E5643" s="483">
        <v>18.73</v>
      </c>
      <c r="F5643" s="483">
        <v>174.54</v>
      </c>
    </row>
    <row r="5644" spans="1:6" ht="30" customHeight="1">
      <c r="A5644" s="480">
        <v>87847</v>
      </c>
      <c r="B5644" s="481" t="s">
        <v>2752</v>
      </c>
      <c r="C5644" s="482" t="s">
        <v>704</v>
      </c>
      <c r="D5644" s="483">
        <v>109.69</v>
      </c>
      <c r="E5644" s="483">
        <v>15.94</v>
      </c>
      <c r="F5644" s="483">
        <v>125.63</v>
      </c>
    </row>
    <row r="5645" spans="1:6" ht="45">
      <c r="A5645" s="480">
        <v>87848</v>
      </c>
      <c r="B5645" s="481" t="s">
        <v>2753</v>
      </c>
      <c r="C5645" s="482" t="s">
        <v>704</v>
      </c>
      <c r="D5645" s="483">
        <v>152.9</v>
      </c>
      <c r="E5645" s="483">
        <v>12.66</v>
      </c>
      <c r="F5645" s="483">
        <v>165.56</v>
      </c>
    </row>
    <row r="5646" spans="1:6" ht="15" customHeight="1">
      <c r="A5646" s="480">
        <v>87849</v>
      </c>
      <c r="B5646" s="481" t="s">
        <v>2754</v>
      </c>
      <c r="C5646" s="482" t="s">
        <v>704</v>
      </c>
      <c r="D5646" s="483">
        <v>107.2</v>
      </c>
      <c r="E5646" s="483">
        <v>10.29</v>
      </c>
      <c r="F5646" s="483">
        <v>117.49</v>
      </c>
    </row>
    <row r="5647" spans="1:6" ht="15" customHeight="1">
      <c r="A5647" s="480">
        <v>87850</v>
      </c>
      <c r="B5647" s="481" t="s">
        <v>2755</v>
      </c>
      <c r="C5647" s="482" t="s">
        <v>704</v>
      </c>
      <c r="D5647" s="483">
        <v>159.21</v>
      </c>
      <c r="E5647" s="483">
        <v>22.32</v>
      </c>
      <c r="F5647" s="483">
        <v>181.53</v>
      </c>
    </row>
    <row r="5648" spans="1:6" ht="30" customHeight="1">
      <c r="A5648" s="480">
        <v>87851</v>
      </c>
      <c r="B5648" s="481" t="s">
        <v>2756</v>
      </c>
      <c r="C5648" s="482" t="s">
        <v>704</v>
      </c>
      <c r="D5648" s="483">
        <v>111.55</v>
      </c>
      <c r="E5648" s="483">
        <v>19.54</v>
      </c>
      <c r="F5648" s="483">
        <v>131.09</v>
      </c>
    </row>
    <row r="5649" spans="1:6" ht="30" customHeight="1">
      <c r="A5649" s="475">
        <v>87852</v>
      </c>
      <c r="B5649" s="479" t="s">
        <v>2757</v>
      </c>
      <c r="C5649" s="477" t="s">
        <v>704</v>
      </c>
      <c r="D5649" s="478">
        <v>155.69999999999999</v>
      </c>
      <c r="E5649" s="478">
        <v>14.99</v>
      </c>
      <c r="F5649" s="478">
        <v>170.69</v>
      </c>
    </row>
    <row r="5650" spans="1:6" ht="30" customHeight="1">
      <c r="A5650" s="480">
        <v>87853</v>
      </c>
      <c r="B5650" s="481" t="s">
        <v>2758</v>
      </c>
      <c r="C5650" s="482" t="s">
        <v>704</v>
      </c>
      <c r="D5650" s="483">
        <v>108.44</v>
      </c>
      <c r="E5650" s="483">
        <v>12.62</v>
      </c>
      <c r="F5650" s="483">
        <v>121.06</v>
      </c>
    </row>
    <row r="5651" spans="1:6" ht="45">
      <c r="A5651" s="480">
        <v>87854</v>
      </c>
      <c r="B5651" s="481" t="s">
        <v>2759</v>
      </c>
      <c r="C5651" s="482" t="s">
        <v>704</v>
      </c>
      <c r="D5651" s="483">
        <v>153.94999999999999</v>
      </c>
      <c r="E5651" s="483">
        <v>31.57</v>
      </c>
      <c r="F5651" s="483">
        <v>185.52</v>
      </c>
    </row>
    <row r="5652" spans="1:6" ht="30" customHeight="1">
      <c r="A5652" s="480">
        <v>87855</v>
      </c>
      <c r="B5652" s="481" t="s">
        <v>2760</v>
      </c>
      <c r="C5652" s="482" t="s">
        <v>704</v>
      </c>
      <c r="D5652" s="483">
        <v>112.86</v>
      </c>
      <c r="E5652" s="483">
        <v>28.79</v>
      </c>
      <c r="F5652" s="483">
        <v>141.65</v>
      </c>
    </row>
    <row r="5653" spans="1:6" ht="45">
      <c r="A5653" s="480">
        <v>87856</v>
      </c>
      <c r="B5653" s="481" t="s">
        <v>2761</v>
      </c>
      <c r="C5653" s="482" t="s">
        <v>704</v>
      </c>
      <c r="D5653" s="483">
        <v>148.88999999999999</v>
      </c>
      <c r="E5653" s="483">
        <v>21.04</v>
      </c>
      <c r="F5653" s="483">
        <v>169.93</v>
      </c>
    </row>
    <row r="5654" spans="1:6" ht="30" customHeight="1">
      <c r="A5654" s="480">
        <v>87857</v>
      </c>
      <c r="B5654" s="481" t="s">
        <v>2762</v>
      </c>
      <c r="C5654" s="482" t="s">
        <v>704</v>
      </c>
      <c r="D5654" s="483">
        <v>108.18</v>
      </c>
      <c r="E5654" s="483">
        <v>18.670000000000002</v>
      </c>
      <c r="F5654" s="483">
        <v>126.85</v>
      </c>
    </row>
    <row r="5655" spans="1:6" ht="30" customHeight="1">
      <c r="A5655" s="475">
        <v>87858</v>
      </c>
      <c r="B5655" s="479" t="s">
        <v>2763</v>
      </c>
      <c r="C5655" s="477" t="s">
        <v>704</v>
      </c>
      <c r="D5655" s="478">
        <v>101.36</v>
      </c>
      <c r="E5655" s="478">
        <v>20.62</v>
      </c>
      <c r="F5655" s="478">
        <v>121.98</v>
      </c>
    </row>
    <row r="5656" spans="1:6" ht="30" customHeight="1">
      <c r="A5656" s="475">
        <v>87859</v>
      </c>
      <c r="B5656" s="476" t="s">
        <v>2764</v>
      </c>
      <c r="C5656" s="477" t="s">
        <v>704</v>
      </c>
      <c r="D5656" s="478">
        <v>113.6</v>
      </c>
      <c r="E5656" s="478">
        <v>28.31</v>
      </c>
      <c r="F5656" s="478">
        <v>141.91</v>
      </c>
    </row>
    <row r="5657" spans="1:6" ht="30" customHeight="1">
      <c r="A5657" s="475">
        <v>95305</v>
      </c>
      <c r="B5657" s="479" t="s">
        <v>2765</v>
      </c>
      <c r="C5657" s="477" t="s">
        <v>704</v>
      </c>
      <c r="D5657" s="478">
        <v>7.97</v>
      </c>
      <c r="E5657" s="478">
        <v>4.43</v>
      </c>
      <c r="F5657" s="478">
        <v>12.4</v>
      </c>
    </row>
    <row r="5658" spans="1:6">
      <c r="A5658" s="480">
        <v>95306</v>
      </c>
      <c r="B5658" s="481" t="s">
        <v>2766</v>
      </c>
      <c r="C5658" s="482" t="s">
        <v>704</v>
      </c>
      <c r="D5658" s="483">
        <v>8.69</v>
      </c>
      <c r="E5658" s="483">
        <v>6.12</v>
      </c>
      <c r="F5658" s="483">
        <v>14.81</v>
      </c>
    </row>
    <row r="5659" spans="1:6" ht="30" customHeight="1">
      <c r="A5659" s="480"/>
      <c r="B5659" s="481" t="s">
        <v>2767</v>
      </c>
      <c r="C5659" s="482"/>
      <c r="D5659" s="483"/>
      <c r="E5659" s="483"/>
      <c r="F5659" s="483"/>
    </row>
    <row r="5660" spans="1:6" ht="30" customHeight="1">
      <c r="A5660" s="480">
        <v>87261</v>
      </c>
      <c r="B5660" s="481" t="s">
        <v>2768</v>
      </c>
      <c r="C5660" s="482" t="s">
        <v>704</v>
      </c>
      <c r="D5660" s="483">
        <v>121.99</v>
      </c>
      <c r="E5660" s="483">
        <v>24.7</v>
      </c>
      <c r="F5660" s="483">
        <v>146.69</v>
      </c>
    </row>
    <row r="5661" spans="1:6" ht="30" customHeight="1">
      <c r="A5661" s="480">
        <v>87262</v>
      </c>
      <c r="B5661" s="481" t="s">
        <v>2769</v>
      </c>
      <c r="C5661" s="482" t="s">
        <v>704</v>
      </c>
      <c r="D5661" s="483">
        <v>115.58</v>
      </c>
      <c r="E5661" s="483">
        <v>16.64</v>
      </c>
      <c r="F5661" s="483">
        <v>132.22</v>
      </c>
    </row>
    <row r="5662" spans="1:6" ht="30">
      <c r="A5662" s="475">
        <v>87263</v>
      </c>
      <c r="B5662" s="479" t="s">
        <v>2770</v>
      </c>
      <c r="C5662" s="477" t="s">
        <v>704</v>
      </c>
      <c r="D5662" s="478">
        <v>112.55</v>
      </c>
      <c r="E5662" s="478">
        <v>10.85</v>
      </c>
      <c r="F5662" s="478">
        <v>123.4</v>
      </c>
    </row>
    <row r="5663" spans="1:6" ht="45" customHeight="1">
      <c r="A5663" s="480"/>
      <c r="B5663" s="481" t="s">
        <v>2771</v>
      </c>
      <c r="C5663" s="482"/>
      <c r="D5663" s="483"/>
      <c r="E5663" s="483"/>
      <c r="F5663" s="483"/>
    </row>
    <row r="5664" spans="1:6" ht="45" customHeight="1">
      <c r="A5664" s="480">
        <v>91514</v>
      </c>
      <c r="B5664" s="481" t="s">
        <v>2772</v>
      </c>
      <c r="C5664" s="482" t="s">
        <v>704</v>
      </c>
      <c r="D5664" s="483">
        <v>1.83</v>
      </c>
      <c r="E5664" s="483">
        <v>4.8</v>
      </c>
      <c r="F5664" s="483">
        <v>6.63</v>
      </c>
    </row>
    <row r="5665" spans="1:6" ht="30" customHeight="1">
      <c r="A5665" s="480">
        <v>91515</v>
      </c>
      <c r="B5665" s="481" t="s">
        <v>2773</v>
      </c>
      <c r="C5665" s="482" t="s">
        <v>704</v>
      </c>
      <c r="D5665" s="483">
        <v>2.42</v>
      </c>
      <c r="E5665" s="483">
        <v>6.36</v>
      </c>
      <c r="F5665" s="483">
        <v>8.7799999999999994</v>
      </c>
    </row>
    <row r="5666" spans="1:6" ht="30">
      <c r="A5666" s="480">
        <v>91516</v>
      </c>
      <c r="B5666" s="481" t="s">
        <v>2774</v>
      </c>
      <c r="C5666" s="482" t="s">
        <v>704</v>
      </c>
      <c r="D5666" s="483">
        <v>3.52</v>
      </c>
      <c r="E5666" s="483">
        <v>9.31</v>
      </c>
      <c r="F5666" s="483">
        <v>12.83</v>
      </c>
    </row>
    <row r="5667" spans="1:6" ht="30">
      <c r="A5667" s="480">
        <v>91517</v>
      </c>
      <c r="B5667" s="481" t="s">
        <v>2775</v>
      </c>
      <c r="C5667" s="482" t="s">
        <v>704</v>
      </c>
      <c r="D5667" s="483">
        <v>3.91</v>
      </c>
      <c r="E5667" s="483">
        <v>10.38</v>
      </c>
      <c r="F5667" s="483">
        <v>14.29</v>
      </c>
    </row>
    <row r="5668" spans="1:6" ht="30">
      <c r="A5668" s="480">
        <v>91519</v>
      </c>
      <c r="B5668" s="481" t="s">
        <v>2776</v>
      </c>
      <c r="C5668" s="482" t="s">
        <v>704</v>
      </c>
      <c r="D5668" s="483">
        <v>4.5</v>
      </c>
      <c r="E5668" s="483">
        <v>11.91</v>
      </c>
      <c r="F5668" s="483">
        <v>16.41</v>
      </c>
    </row>
    <row r="5669" spans="1:6" ht="30">
      <c r="A5669" s="480">
        <v>91520</v>
      </c>
      <c r="B5669" s="481" t="s">
        <v>2777</v>
      </c>
      <c r="C5669" s="482" t="s">
        <v>704</v>
      </c>
      <c r="D5669" s="483">
        <v>0.69</v>
      </c>
      <c r="E5669" s="483">
        <v>1.7</v>
      </c>
      <c r="F5669" s="483">
        <v>2.39</v>
      </c>
    </row>
    <row r="5670" spans="1:6" ht="15" customHeight="1">
      <c r="A5670" s="480">
        <v>91522</v>
      </c>
      <c r="B5670" s="481" t="s">
        <v>2778</v>
      </c>
      <c r="C5670" s="482" t="s">
        <v>704</v>
      </c>
      <c r="D5670" s="483">
        <v>0.83</v>
      </c>
      <c r="E5670" s="483">
        <v>2.0499999999999998</v>
      </c>
      <c r="F5670" s="483">
        <v>2.88</v>
      </c>
    </row>
    <row r="5671" spans="1:6" ht="15" customHeight="1">
      <c r="A5671" s="480">
        <v>91525</v>
      </c>
      <c r="B5671" s="481" t="s">
        <v>2779</v>
      </c>
      <c r="C5671" s="482" t="s">
        <v>704</v>
      </c>
      <c r="D5671" s="483">
        <v>1.82</v>
      </c>
      <c r="E5671" s="483">
        <v>3.4</v>
      </c>
      <c r="F5671" s="483">
        <v>5.22</v>
      </c>
    </row>
    <row r="5672" spans="1:6" ht="15" customHeight="1">
      <c r="A5672" s="480"/>
      <c r="B5672" s="481" t="s">
        <v>2780</v>
      </c>
      <c r="C5672" s="482"/>
      <c r="D5672" s="483"/>
      <c r="E5672" s="483"/>
      <c r="F5672" s="483"/>
    </row>
    <row r="5673" spans="1:6" ht="30" customHeight="1">
      <c r="A5673" s="480">
        <v>89049</v>
      </c>
      <c r="B5673" s="481" t="s">
        <v>2781</v>
      </c>
      <c r="C5673" s="482" t="s">
        <v>704</v>
      </c>
      <c r="D5673" s="483">
        <v>11.03</v>
      </c>
      <c r="E5673" s="483">
        <v>10.53</v>
      </c>
      <c r="F5673" s="483">
        <v>21.56</v>
      </c>
    </row>
    <row r="5674" spans="1:6" ht="30" customHeight="1">
      <c r="A5674" s="480">
        <v>87418</v>
      </c>
      <c r="B5674" s="481" t="s">
        <v>2782</v>
      </c>
      <c r="C5674" s="482" t="s">
        <v>704</v>
      </c>
      <c r="D5674" s="483">
        <v>9.81</v>
      </c>
      <c r="E5674" s="483">
        <v>7.14</v>
      </c>
      <c r="F5674" s="483">
        <v>16.95</v>
      </c>
    </row>
    <row r="5675" spans="1:6" ht="30">
      <c r="A5675" s="480">
        <v>87421</v>
      </c>
      <c r="B5675" s="481" t="s">
        <v>2783</v>
      </c>
      <c r="C5675" s="482" t="s">
        <v>704</v>
      </c>
      <c r="D5675" s="483">
        <v>16.07</v>
      </c>
      <c r="E5675" s="483">
        <v>9.18</v>
      </c>
      <c r="F5675" s="483">
        <v>25.25</v>
      </c>
    </row>
    <row r="5676" spans="1:6" ht="30" customHeight="1">
      <c r="A5676" s="480">
        <v>87417</v>
      </c>
      <c r="B5676" s="481" t="s">
        <v>2784</v>
      </c>
      <c r="C5676" s="482" t="s">
        <v>704</v>
      </c>
      <c r="D5676" s="483">
        <v>9.66</v>
      </c>
      <c r="E5676" s="483">
        <v>6.8</v>
      </c>
      <c r="F5676" s="483">
        <v>16.46</v>
      </c>
    </row>
    <row r="5677" spans="1:6" ht="30" customHeight="1">
      <c r="A5677" s="480">
        <v>87420</v>
      </c>
      <c r="B5677" s="481" t="s">
        <v>2785</v>
      </c>
      <c r="C5677" s="482" t="s">
        <v>704</v>
      </c>
      <c r="D5677" s="483">
        <v>15.94</v>
      </c>
      <c r="E5677" s="483">
        <v>8.82</v>
      </c>
      <c r="F5677" s="483">
        <v>24.76</v>
      </c>
    </row>
    <row r="5678" spans="1:6" ht="30" customHeight="1">
      <c r="A5678" s="480">
        <v>87419</v>
      </c>
      <c r="B5678" s="481" t="s">
        <v>2786</v>
      </c>
      <c r="C5678" s="482" t="s">
        <v>704</v>
      </c>
      <c r="D5678" s="483">
        <v>10.210000000000001</v>
      </c>
      <c r="E5678" s="483">
        <v>8.16</v>
      </c>
      <c r="F5678" s="483">
        <v>18.37</v>
      </c>
    </row>
    <row r="5679" spans="1:6" ht="30" customHeight="1">
      <c r="A5679" s="480">
        <v>87422</v>
      </c>
      <c r="B5679" s="481" t="s">
        <v>2787</v>
      </c>
      <c r="C5679" s="482" t="s">
        <v>704</v>
      </c>
      <c r="D5679" s="483">
        <v>16.46</v>
      </c>
      <c r="E5679" s="483">
        <v>10.199999999999999</v>
      </c>
      <c r="F5679" s="483">
        <v>26.66</v>
      </c>
    </row>
    <row r="5680" spans="1:6" ht="30" customHeight="1">
      <c r="A5680" s="480">
        <v>87412</v>
      </c>
      <c r="B5680" s="481" t="s">
        <v>2788</v>
      </c>
      <c r="C5680" s="482" t="s">
        <v>704</v>
      </c>
      <c r="D5680" s="483">
        <v>11.25</v>
      </c>
      <c r="E5680" s="483">
        <v>10.88</v>
      </c>
      <c r="F5680" s="483">
        <v>22.13</v>
      </c>
    </row>
    <row r="5681" spans="1:6" ht="30" customHeight="1">
      <c r="A5681" s="480">
        <v>87415</v>
      </c>
      <c r="B5681" s="481" t="s">
        <v>2789</v>
      </c>
      <c r="C5681" s="482" t="s">
        <v>704</v>
      </c>
      <c r="D5681" s="483">
        <v>17.25</v>
      </c>
      <c r="E5681" s="483">
        <v>12.25</v>
      </c>
      <c r="F5681" s="483">
        <v>29.5</v>
      </c>
    </row>
    <row r="5682" spans="1:6" ht="30" customHeight="1">
      <c r="A5682" s="480">
        <v>87411</v>
      </c>
      <c r="B5682" s="481" t="s">
        <v>2790</v>
      </c>
      <c r="C5682" s="482" t="s">
        <v>704</v>
      </c>
      <c r="D5682" s="483">
        <v>9.4</v>
      </c>
      <c r="E5682" s="483">
        <v>6.13</v>
      </c>
      <c r="F5682" s="483">
        <v>15.53</v>
      </c>
    </row>
    <row r="5683" spans="1:6" ht="30" customHeight="1">
      <c r="A5683" s="480">
        <v>87414</v>
      </c>
      <c r="B5683" s="481" t="s">
        <v>2791</v>
      </c>
      <c r="C5683" s="482" t="s">
        <v>704</v>
      </c>
      <c r="D5683" s="483">
        <v>15.48</v>
      </c>
      <c r="E5683" s="483">
        <v>7.62</v>
      </c>
      <c r="F5683" s="483">
        <v>23.1</v>
      </c>
    </row>
    <row r="5684" spans="1:6" ht="30" customHeight="1">
      <c r="A5684" s="480">
        <v>87413</v>
      </c>
      <c r="B5684" s="481" t="s">
        <v>2792</v>
      </c>
      <c r="C5684" s="482" t="s">
        <v>704</v>
      </c>
      <c r="D5684" s="483">
        <v>12.29</v>
      </c>
      <c r="E5684" s="483">
        <v>13.6</v>
      </c>
      <c r="F5684" s="483">
        <v>25.89</v>
      </c>
    </row>
    <row r="5685" spans="1:6" ht="30" customHeight="1">
      <c r="A5685" s="480">
        <v>87416</v>
      </c>
      <c r="B5685" s="481" t="s">
        <v>2793</v>
      </c>
      <c r="C5685" s="482" t="s">
        <v>704</v>
      </c>
      <c r="D5685" s="483">
        <v>18.37</v>
      </c>
      <c r="E5685" s="483">
        <v>15.13</v>
      </c>
      <c r="F5685" s="483">
        <v>33.5</v>
      </c>
    </row>
    <row r="5686" spans="1:6" ht="30" customHeight="1">
      <c r="A5686" s="480">
        <v>87424</v>
      </c>
      <c r="B5686" s="481" t="s">
        <v>2794</v>
      </c>
      <c r="C5686" s="482" t="s">
        <v>704</v>
      </c>
      <c r="D5686" s="483">
        <v>18.37</v>
      </c>
      <c r="E5686" s="483">
        <v>15.13</v>
      </c>
      <c r="F5686" s="483">
        <v>33.5</v>
      </c>
    </row>
    <row r="5687" spans="1:6" ht="30" customHeight="1">
      <c r="A5687" s="475">
        <v>87427</v>
      </c>
      <c r="B5687" s="479" t="s">
        <v>2795</v>
      </c>
      <c r="C5687" s="477" t="s">
        <v>704</v>
      </c>
      <c r="D5687" s="478">
        <v>22.77</v>
      </c>
      <c r="E5687" s="478">
        <v>16.510000000000002</v>
      </c>
      <c r="F5687" s="478">
        <v>39.28</v>
      </c>
    </row>
    <row r="5688" spans="1:6" ht="30">
      <c r="A5688" s="480">
        <v>87423</v>
      </c>
      <c r="B5688" s="481" t="s">
        <v>2796</v>
      </c>
      <c r="C5688" s="482" t="s">
        <v>704</v>
      </c>
      <c r="D5688" s="483">
        <v>18.170000000000002</v>
      </c>
      <c r="E5688" s="483">
        <v>14.6</v>
      </c>
      <c r="F5688" s="483">
        <v>32.770000000000003</v>
      </c>
    </row>
    <row r="5689" spans="1:6" ht="30" customHeight="1">
      <c r="A5689" s="480">
        <v>87426</v>
      </c>
      <c r="B5689" s="481" t="s">
        <v>2797</v>
      </c>
      <c r="C5689" s="482" t="s">
        <v>704</v>
      </c>
      <c r="D5689" s="483">
        <v>22.57</v>
      </c>
      <c r="E5689" s="483">
        <v>15.98</v>
      </c>
      <c r="F5689" s="483">
        <v>38.549999999999997</v>
      </c>
    </row>
    <row r="5690" spans="1:6" ht="30" customHeight="1">
      <c r="A5690" s="480">
        <v>87425</v>
      </c>
      <c r="B5690" s="481" t="s">
        <v>2798</v>
      </c>
      <c r="C5690" s="482" t="s">
        <v>704</v>
      </c>
      <c r="D5690" s="483">
        <v>18.7</v>
      </c>
      <c r="E5690" s="483">
        <v>15.98</v>
      </c>
      <c r="F5690" s="483">
        <v>34.68</v>
      </c>
    </row>
    <row r="5691" spans="1:6" ht="30" customHeight="1">
      <c r="A5691" s="480">
        <v>87428</v>
      </c>
      <c r="B5691" s="481" t="s">
        <v>2799</v>
      </c>
      <c r="C5691" s="482" t="s">
        <v>704</v>
      </c>
      <c r="D5691" s="483">
        <v>23.11</v>
      </c>
      <c r="E5691" s="483">
        <v>17.350000000000001</v>
      </c>
      <c r="F5691" s="483">
        <v>40.46</v>
      </c>
    </row>
    <row r="5692" spans="1:6" ht="30" customHeight="1">
      <c r="A5692" s="480">
        <v>87429</v>
      </c>
      <c r="B5692" s="481" t="s">
        <v>2800</v>
      </c>
      <c r="C5692" s="482" t="s">
        <v>704</v>
      </c>
      <c r="D5692" s="483">
        <v>9.34</v>
      </c>
      <c r="E5692" s="483">
        <v>7.6</v>
      </c>
      <c r="F5692" s="483">
        <v>16.940000000000001</v>
      </c>
    </row>
    <row r="5693" spans="1:6" ht="30" customHeight="1">
      <c r="A5693" s="480">
        <v>87430</v>
      </c>
      <c r="B5693" s="481" t="s">
        <v>2801</v>
      </c>
      <c r="C5693" s="482" t="s">
        <v>704</v>
      </c>
      <c r="D5693" s="483">
        <v>9.48</v>
      </c>
      <c r="E5693" s="483">
        <v>7.95</v>
      </c>
      <c r="F5693" s="483">
        <v>17.43</v>
      </c>
    </row>
    <row r="5694" spans="1:6" ht="45">
      <c r="A5694" s="480">
        <v>87431</v>
      </c>
      <c r="B5694" s="481" t="s">
        <v>2802</v>
      </c>
      <c r="C5694" s="482" t="s">
        <v>704</v>
      </c>
      <c r="D5694" s="483">
        <v>9.5500000000000007</v>
      </c>
      <c r="E5694" s="483">
        <v>8.1300000000000008</v>
      </c>
      <c r="F5694" s="483">
        <v>17.68</v>
      </c>
    </row>
    <row r="5695" spans="1:6" ht="15" customHeight="1">
      <c r="A5695" s="480">
        <v>87432</v>
      </c>
      <c r="B5695" s="481" t="s">
        <v>2803</v>
      </c>
      <c r="C5695" s="482" t="s">
        <v>704</v>
      </c>
      <c r="D5695" s="483">
        <v>14.91</v>
      </c>
      <c r="E5695" s="483">
        <v>9.02</v>
      </c>
      <c r="F5695" s="483">
        <v>23.93</v>
      </c>
    </row>
    <row r="5696" spans="1:6" ht="15" customHeight="1">
      <c r="A5696" s="480">
        <v>87433</v>
      </c>
      <c r="B5696" s="481" t="s">
        <v>2804</v>
      </c>
      <c r="C5696" s="482" t="s">
        <v>704</v>
      </c>
      <c r="D5696" s="483">
        <v>15.16</v>
      </c>
      <c r="E5696" s="483">
        <v>9.74</v>
      </c>
      <c r="F5696" s="483">
        <v>24.9</v>
      </c>
    </row>
    <row r="5697" spans="1:6" ht="15" customHeight="1">
      <c r="A5697" s="480">
        <v>87434</v>
      </c>
      <c r="B5697" s="481" t="s">
        <v>2805</v>
      </c>
      <c r="C5697" s="482" t="s">
        <v>704</v>
      </c>
      <c r="D5697" s="483">
        <v>15.36</v>
      </c>
      <c r="E5697" s="483">
        <v>10.23</v>
      </c>
      <c r="F5697" s="483">
        <v>25.59</v>
      </c>
    </row>
    <row r="5698" spans="1:6" ht="15" customHeight="1">
      <c r="A5698" s="480">
        <v>87435</v>
      </c>
      <c r="B5698" s="481" t="s">
        <v>2806</v>
      </c>
      <c r="C5698" s="482" t="s">
        <v>704</v>
      </c>
      <c r="D5698" s="483">
        <v>15.74</v>
      </c>
      <c r="E5698" s="483">
        <v>11.26</v>
      </c>
      <c r="F5698" s="483">
        <v>27</v>
      </c>
    </row>
    <row r="5699" spans="1:6" ht="45">
      <c r="A5699" s="480">
        <v>87436</v>
      </c>
      <c r="B5699" s="481" t="s">
        <v>2807</v>
      </c>
      <c r="C5699" s="482" t="s">
        <v>704</v>
      </c>
      <c r="D5699" s="483">
        <v>16.21</v>
      </c>
      <c r="E5699" s="483">
        <v>12.46</v>
      </c>
      <c r="F5699" s="483">
        <v>28.67</v>
      </c>
    </row>
    <row r="5700" spans="1:6" ht="45" customHeight="1">
      <c r="A5700" s="480">
        <v>87437</v>
      </c>
      <c r="B5700" s="481" t="s">
        <v>2808</v>
      </c>
      <c r="C5700" s="482" t="s">
        <v>704</v>
      </c>
      <c r="D5700" s="483">
        <v>16.53</v>
      </c>
      <c r="E5700" s="483">
        <v>13.31</v>
      </c>
      <c r="F5700" s="483">
        <v>29.84</v>
      </c>
    </row>
    <row r="5701" spans="1:6" ht="45" customHeight="1">
      <c r="A5701" s="480">
        <v>87438</v>
      </c>
      <c r="B5701" s="481" t="s">
        <v>2809</v>
      </c>
      <c r="C5701" s="482" t="s">
        <v>704</v>
      </c>
      <c r="D5701" s="483">
        <v>20.03</v>
      </c>
      <c r="E5701" s="483">
        <v>13.07</v>
      </c>
      <c r="F5701" s="483">
        <v>33.1</v>
      </c>
    </row>
    <row r="5702" spans="1:6" ht="45" customHeight="1">
      <c r="A5702" s="480">
        <v>87439</v>
      </c>
      <c r="B5702" s="481" t="s">
        <v>2810</v>
      </c>
      <c r="C5702" s="482" t="s">
        <v>704</v>
      </c>
      <c r="D5702" s="483">
        <v>20.62</v>
      </c>
      <c r="E5702" s="483">
        <v>14.59</v>
      </c>
      <c r="F5702" s="483">
        <v>35.21</v>
      </c>
    </row>
    <row r="5703" spans="1:6" ht="45" customHeight="1">
      <c r="A5703" s="480">
        <v>87440</v>
      </c>
      <c r="B5703" s="481" t="s">
        <v>2811</v>
      </c>
      <c r="C5703" s="482" t="s">
        <v>704</v>
      </c>
      <c r="D5703" s="483">
        <v>20.88</v>
      </c>
      <c r="E5703" s="483">
        <v>15.3</v>
      </c>
      <c r="F5703" s="483">
        <v>36.18</v>
      </c>
    </row>
    <row r="5704" spans="1:6" ht="45" customHeight="1">
      <c r="A5704" s="480"/>
      <c r="B5704" s="481" t="s">
        <v>2812</v>
      </c>
      <c r="C5704" s="482"/>
      <c r="D5704" s="483"/>
      <c r="E5704" s="483"/>
      <c r="F5704" s="483"/>
    </row>
    <row r="5705" spans="1:6" ht="45" customHeight="1">
      <c r="A5705" s="480">
        <v>96112</v>
      </c>
      <c r="B5705" s="481" t="s">
        <v>2813</v>
      </c>
      <c r="C5705" s="482" t="s">
        <v>704</v>
      </c>
      <c r="D5705" s="483">
        <v>106.71</v>
      </c>
      <c r="E5705" s="483">
        <v>47.73</v>
      </c>
      <c r="F5705" s="483">
        <v>154.44</v>
      </c>
    </row>
    <row r="5706" spans="1:6" ht="45" customHeight="1">
      <c r="A5706" s="480">
        <v>96117</v>
      </c>
      <c r="B5706" s="481" t="s">
        <v>2814</v>
      </c>
      <c r="C5706" s="482" t="s">
        <v>704</v>
      </c>
      <c r="D5706" s="483">
        <v>170.41</v>
      </c>
      <c r="E5706" s="483">
        <v>37.78</v>
      </c>
      <c r="F5706" s="483">
        <v>208.19</v>
      </c>
    </row>
    <row r="5707" spans="1:6" ht="45" customHeight="1">
      <c r="A5707" s="480">
        <v>96122</v>
      </c>
      <c r="B5707" s="481" t="s">
        <v>2815</v>
      </c>
      <c r="C5707" s="482" t="s">
        <v>727</v>
      </c>
      <c r="D5707" s="483">
        <v>43.18</v>
      </c>
      <c r="E5707" s="483">
        <v>8.26</v>
      </c>
      <c r="F5707" s="483">
        <v>51.44</v>
      </c>
    </row>
    <row r="5708" spans="1:6" ht="45" customHeight="1">
      <c r="A5708" s="475"/>
      <c r="B5708" s="479" t="s">
        <v>2816</v>
      </c>
      <c r="C5708" s="477"/>
      <c r="D5708" s="478"/>
      <c r="E5708" s="478"/>
      <c r="F5708" s="478"/>
    </row>
    <row r="5709" spans="1:6" ht="45" customHeight="1">
      <c r="A5709" s="480">
        <v>96109</v>
      </c>
      <c r="B5709" s="481" t="s">
        <v>2817</v>
      </c>
      <c r="C5709" s="482" t="s">
        <v>704</v>
      </c>
      <c r="D5709" s="483">
        <v>21.19</v>
      </c>
      <c r="E5709" s="483">
        <v>19.440000000000001</v>
      </c>
      <c r="F5709" s="483">
        <v>40.630000000000003</v>
      </c>
    </row>
    <row r="5710" spans="1:6" ht="45" customHeight="1">
      <c r="A5710" s="480">
        <v>96113</v>
      </c>
      <c r="B5710" s="481" t="s">
        <v>2818</v>
      </c>
      <c r="C5710" s="482" t="s">
        <v>704</v>
      </c>
      <c r="D5710" s="483">
        <v>19.989999999999998</v>
      </c>
      <c r="E5710" s="483">
        <v>15.4</v>
      </c>
      <c r="F5710" s="483">
        <v>35.39</v>
      </c>
    </row>
    <row r="5711" spans="1:6" ht="45" customHeight="1">
      <c r="A5711" s="480">
        <v>96120</v>
      </c>
      <c r="B5711" s="481" t="s">
        <v>2819</v>
      </c>
      <c r="C5711" s="482" t="s">
        <v>727</v>
      </c>
      <c r="D5711" s="483">
        <v>1.67</v>
      </c>
      <c r="E5711" s="483">
        <v>1.0900000000000001</v>
      </c>
      <c r="F5711" s="483">
        <v>2.76</v>
      </c>
    </row>
    <row r="5712" spans="1:6" ht="30" customHeight="1">
      <c r="A5712" s="480">
        <v>99054</v>
      </c>
      <c r="B5712" s="481" t="s">
        <v>2820</v>
      </c>
      <c r="C5712" s="482" t="s">
        <v>704</v>
      </c>
      <c r="D5712" s="483">
        <v>24.46</v>
      </c>
      <c r="E5712" s="483">
        <v>26.2</v>
      </c>
      <c r="F5712" s="483">
        <v>50.66</v>
      </c>
    </row>
    <row r="5713" spans="1:6" ht="30" customHeight="1">
      <c r="A5713" s="480"/>
      <c r="B5713" s="481" t="s">
        <v>2821</v>
      </c>
      <c r="C5713" s="482"/>
      <c r="D5713" s="483"/>
      <c r="E5713" s="483"/>
      <c r="F5713" s="483"/>
    </row>
    <row r="5714" spans="1:6" ht="30" customHeight="1">
      <c r="A5714" s="480">
        <v>96111</v>
      </c>
      <c r="B5714" s="481" t="s">
        <v>2822</v>
      </c>
      <c r="C5714" s="482" t="s">
        <v>704</v>
      </c>
      <c r="D5714" s="483">
        <v>58.7</v>
      </c>
      <c r="E5714" s="483">
        <v>9.94</v>
      </c>
      <c r="F5714" s="483">
        <v>68.64</v>
      </c>
    </row>
    <row r="5715" spans="1:6" ht="45" customHeight="1">
      <c r="A5715" s="475">
        <v>96116</v>
      </c>
      <c r="B5715" s="479" t="s">
        <v>2823</v>
      </c>
      <c r="C5715" s="477" t="s">
        <v>704</v>
      </c>
      <c r="D5715" s="478">
        <v>66.69</v>
      </c>
      <c r="E5715" s="478">
        <v>8.74</v>
      </c>
      <c r="F5715" s="478">
        <v>75.430000000000007</v>
      </c>
    </row>
    <row r="5716" spans="1:6">
      <c r="A5716" s="480">
        <v>96121</v>
      </c>
      <c r="B5716" s="481" t="s">
        <v>2824</v>
      </c>
      <c r="C5716" s="482" t="s">
        <v>727</v>
      </c>
      <c r="D5716" s="483">
        <v>10.5</v>
      </c>
      <c r="E5716" s="483">
        <v>2.57</v>
      </c>
      <c r="F5716" s="483">
        <v>13.07</v>
      </c>
    </row>
    <row r="5717" spans="1:6" ht="30">
      <c r="A5717" s="480">
        <v>96485</v>
      </c>
      <c r="B5717" s="481" t="s">
        <v>2825</v>
      </c>
      <c r="C5717" s="482" t="s">
        <v>704</v>
      </c>
      <c r="D5717" s="483">
        <v>70.55</v>
      </c>
      <c r="E5717" s="483">
        <v>9.94</v>
      </c>
      <c r="F5717" s="483">
        <v>80.489999999999995</v>
      </c>
    </row>
    <row r="5718" spans="1:6" ht="15" customHeight="1">
      <c r="A5718" s="480">
        <v>96486</v>
      </c>
      <c r="B5718" s="481" t="s">
        <v>2826</v>
      </c>
      <c r="C5718" s="482" t="s">
        <v>704</v>
      </c>
      <c r="D5718" s="483">
        <v>79.27</v>
      </c>
      <c r="E5718" s="483">
        <v>8.74</v>
      </c>
      <c r="F5718" s="483">
        <v>88.01</v>
      </c>
    </row>
    <row r="5719" spans="1:6" ht="15" customHeight="1">
      <c r="A5719" s="480"/>
      <c r="B5719" s="481" t="s">
        <v>12855</v>
      </c>
      <c r="C5719" s="482"/>
      <c r="D5719" s="483"/>
      <c r="E5719" s="483"/>
      <c r="F5719" s="483"/>
    </row>
    <row r="5720" spans="1:6" ht="30">
      <c r="A5720" s="480">
        <v>96110</v>
      </c>
      <c r="B5720" s="481" t="s">
        <v>2827</v>
      </c>
      <c r="C5720" s="482" t="s">
        <v>704</v>
      </c>
      <c r="D5720" s="483">
        <v>55.11</v>
      </c>
      <c r="E5720" s="483">
        <v>14.06</v>
      </c>
      <c r="F5720" s="483">
        <v>69.17</v>
      </c>
    </row>
    <row r="5721" spans="1:6" ht="45" customHeight="1">
      <c r="A5721" s="480">
        <v>96114</v>
      </c>
      <c r="B5721" s="481" t="s">
        <v>2828</v>
      </c>
      <c r="C5721" s="482" t="s">
        <v>704</v>
      </c>
      <c r="D5721" s="483">
        <v>61.07</v>
      </c>
      <c r="E5721" s="483">
        <v>11.16</v>
      </c>
      <c r="F5721" s="483">
        <v>72.23</v>
      </c>
    </row>
    <row r="5722" spans="1:6" ht="45" customHeight="1">
      <c r="A5722" s="480">
        <v>96123</v>
      </c>
      <c r="B5722" s="481" t="s">
        <v>2829</v>
      </c>
      <c r="C5722" s="482" t="s">
        <v>727</v>
      </c>
      <c r="D5722" s="483">
        <v>28.07</v>
      </c>
      <c r="E5722" s="483">
        <v>6.24</v>
      </c>
      <c r="F5722" s="483">
        <v>34.31</v>
      </c>
    </row>
    <row r="5723" spans="1:6" ht="45" customHeight="1">
      <c r="A5723" s="480"/>
      <c r="B5723" s="481" t="s">
        <v>2830</v>
      </c>
      <c r="C5723" s="482"/>
      <c r="D5723" s="483"/>
      <c r="E5723" s="483"/>
      <c r="F5723" s="483"/>
    </row>
    <row r="5724" spans="1:6" ht="45" customHeight="1">
      <c r="A5724" s="480"/>
      <c r="B5724" s="481" t="s">
        <v>2831</v>
      </c>
      <c r="C5724" s="482"/>
      <c r="D5724" s="483"/>
      <c r="E5724" s="483"/>
      <c r="F5724" s="483"/>
    </row>
    <row r="5725" spans="1:6" ht="45" customHeight="1">
      <c r="A5725" s="480"/>
      <c r="B5725" s="481" t="s">
        <v>2832</v>
      </c>
      <c r="C5725" s="482"/>
      <c r="D5725" s="483"/>
      <c r="E5725" s="483"/>
      <c r="F5725" s="483"/>
    </row>
    <row r="5726" spans="1:6" ht="45" customHeight="1">
      <c r="A5726" s="480"/>
      <c r="B5726" s="481" t="s">
        <v>2833</v>
      </c>
      <c r="C5726" s="482"/>
      <c r="D5726" s="483"/>
      <c r="E5726" s="483"/>
      <c r="F5726" s="483"/>
    </row>
    <row r="5727" spans="1:6" ht="45" customHeight="1">
      <c r="A5727" s="480"/>
      <c r="B5727" s="481" t="s">
        <v>2834</v>
      </c>
      <c r="C5727" s="482"/>
      <c r="D5727" s="483"/>
      <c r="E5727" s="483"/>
      <c r="F5727" s="483"/>
    </row>
    <row r="5728" spans="1:6" ht="45" customHeight="1">
      <c r="A5728" s="480">
        <v>97643</v>
      </c>
      <c r="B5728" s="481" t="s">
        <v>2835</v>
      </c>
      <c r="C5728" s="482" t="s">
        <v>704</v>
      </c>
      <c r="D5728" s="483">
        <v>6.73</v>
      </c>
      <c r="E5728" s="483">
        <v>15.68</v>
      </c>
      <c r="F5728" s="483">
        <v>22.41</v>
      </c>
    </row>
    <row r="5729" spans="1:6" ht="45" customHeight="1">
      <c r="A5729" s="480">
        <v>102803</v>
      </c>
      <c r="B5729" s="481" t="s">
        <v>12856</v>
      </c>
      <c r="C5729" s="482" t="s">
        <v>704</v>
      </c>
      <c r="D5729" s="483">
        <v>0.78</v>
      </c>
      <c r="E5729" s="483">
        <v>1.35</v>
      </c>
      <c r="F5729" s="483">
        <v>2.13</v>
      </c>
    </row>
    <row r="5730" spans="1:6" ht="45" customHeight="1">
      <c r="A5730" s="480"/>
      <c r="B5730" s="481" t="s">
        <v>2836</v>
      </c>
      <c r="C5730" s="482"/>
      <c r="D5730" s="483"/>
      <c r="E5730" s="483"/>
      <c r="F5730" s="483"/>
    </row>
    <row r="5731" spans="1:6" ht="45" customHeight="1">
      <c r="A5731" s="480">
        <v>94438</v>
      </c>
      <c r="B5731" s="481" t="s">
        <v>2837</v>
      </c>
      <c r="C5731" s="482" t="s">
        <v>704</v>
      </c>
      <c r="D5731" s="483">
        <v>23.87</v>
      </c>
      <c r="E5731" s="483">
        <v>12.17</v>
      </c>
      <c r="F5731" s="483">
        <v>36.04</v>
      </c>
    </row>
    <row r="5732" spans="1:6" ht="45" customHeight="1">
      <c r="A5732" s="480">
        <v>94439</v>
      </c>
      <c r="B5732" s="481" t="s">
        <v>12857</v>
      </c>
      <c r="C5732" s="482" t="s">
        <v>704</v>
      </c>
      <c r="D5732" s="483">
        <v>27.31</v>
      </c>
      <c r="E5732" s="483">
        <v>13.25</v>
      </c>
      <c r="F5732" s="483">
        <v>40.56</v>
      </c>
    </row>
    <row r="5733" spans="1:6" ht="45" customHeight="1">
      <c r="A5733" s="480">
        <v>94782</v>
      </c>
      <c r="B5733" s="481" t="s">
        <v>12858</v>
      </c>
      <c r="C5733" s="482" t="s">
        <v>704</v>
      </c>
      <c r="D5733" s="483">
        <v>27.42</v>
      </c>
      <c r="E5733" s="483">
        <v>12.2</v>
      </c>
      <c r="F5733" s="483">
        <v>39.619999999999997</v>
      </c>
    </row>
    <row r="5734" spans="1:6" ht="45" customHeight="1">
      <c r="A5734" s="480">
        <v>94779</v>
      </c>
      <c r="B5734" s="481" t="s">
        <v>2838</v>
      </c>
      <c r="C5734" s="482" t="s">
        <v>704</v>
      </c>
      <c r="D5734" s="483">
        <v>23.58</v>
      </c>
      <c r="E5734" s="483">
        <v>11.03</v>
      </c>
      <c r="F5734" s="483">
        <v>34.61</v>
      </c>
    </row>
    <row r="5735" spans="1:6" ht="45" customHeight="1">
      <c r="A5735" s="480">
        <v>87620</v>
      </c>
      <c r="B5735" s="481" t="s">
        <v>12859</v>
      </c>
      <c r="C5735" s="482" t="s">
        <v>704</v>
      </c>
      <c r="D5735" s="483">
        <v>17.940000000000001</v>
      </c>
      <c r="E5735" s="483">
        <v>7.5</v>
      </c>
      <c r="F5735" s="483">
        <v>25.44</v>
      </c>
    </row>
    <row r="5736" spans="1:6" ht="45" customHeight="1">
      <c r="A5736" s="480">
        <v>87622</v>
      </c>
      <c r="B5736" s="481" t="s">
        <v>12860</v>
      </c>
      <c r="C5736" s="482" t="s">
        <v>704</v>
      </c>
      <c r="D5736" s="483">
        <v>19.12</v>
      </c>
      <c r="E5736" s="483">
        <v>9.9600000000000009</v>
      </c>
      <c r="F5736" s="483">
        <v>29.08</v>
      </c>
    </row>
    <row r="5737" spans="1:6" ht="45" customHeight="1">
      <c r="A5737" s="480">
        <v>87630</v>
      </c>
      <c r="B5737" s="481" t="s">
        <v>12861</v>
      </c>
      <c r="C5737" s="482" t="s">
        <v>704</v>
      </c>
      <c r="D5737" s="483">
        <v>23.23</v>
      </c>
      <c r="E5737" s="483">
        <v>9.09</v>
      </c>
      <c r="F5737" s="483">
        <v>32.32</v>
      </c>
    </row>
    <row r="5738" spans="1:6" ht="45" customHeight="1">
      <c r="A5738" s="480">
        <v>87632</v>
      </c>
      <c r="B5738" s="481" t="s">
        <v>12862</v>
      </c>
      <c r="C5738" s="482" t="s">
        <v>704</v>
      </c>
      <c r="D5738" s="483">
        <v>24.84</v>
      </c>
      <c r="E5738" s="483">
        <v>12.54</v>
      </c>
      <c r="F5738" s="483">
        <v>37.380000000000003</v>
      </c>
    </row>
    <row r="5739" spans="1:6" ht="45" customHeight="1">
      <c r="A5739" s="480">
        <v>87640</v>
      </c>
      <c r="B5739" s="481" t="s">
        <v>12863</v>
      </c>
      <c r="C5739" s="482" t="s">
        <v>704</v>
      </c>
      <c r="D5739" s="483">
        <v>27.54</v>
      </c>
      <c r="E5739" s="483">
        <v>10.42</v>
      </c>
      <c r="F5739" s="483">
        <v>37.96</v>
      </c>
    </row>
    <row r="5740" spans="1:6" ht="45" customHeight="1">
      <c r="A5740" s="475">
        <v>87642</v>
      </c>
      <c r="B5740" s="479" t="s">
        <v>12864</v>
      </c>
      <c r="C5740" s="477" t="s">
        <v>704</v>
      </c>
      <c r="D5740" s="478">
        <v>29.54</v>
      </c>
      <c r="E5740" s="478">
        <v>14.64</v>
      </c>
      <c r="F5740" s="478">
        <v>44.18</v>
      </c>
    </row>
    <row r="5741" spans="1:6" ht="45">
      <c r="A5741" s="480">
        <v>87680</v>
      </c>
      <c r="B5741" s="481" t="s">
        <v>12865</v>
      </c>
      <c r="C5741" s="482" t="s">
        <v>704</v>
      </c>
      <c r="D5741" s="483">
        <v>24.2</v>
      </c>
      <c r="E5741" s="483">
        <v>9.82</v>
      </c>
      <c r="F5741" s="483">
        <v>34.020000000000003</v>
      </c>
    </row>
    <row r="5742" spans="1:6" ht="45">
      <c r="A5742" s="475">
        <v>87682</v>
      </c>
      <c r="B5742" s="479" t="s">
        <v>12866</v>
      </c>
      <c r="C5742" s="477" t="s">
        <v>704</v>
      </c>
      <c r="D5742" s="478">
        <v>26.21</v>
      </c>
      <c r="E5742" s="478">
        <v>14.03</v>
      </c>
      <c r="F5742" s="478">
        <v>40.24</v>
      </c>
    </row>
    <row r="5743" spans="1:6" ht="15" customHeight="1">
      <c r="A5743" s="480">
        <v>87690</v>
      </c>
      <c r="B5743" s="481" t="s">
        <v>12867</v>
      </c>
      <c r="C5743" s="482" t="s">
        <v>704</v>
      </c>
      <c r="D5743" s="483">
        <v>27.71</v>
      </c>
      <c r="E5743" s="483">
        <v>11.27</v>
      </c>
      <c r="F5743" s="483">
        <v>38.979999999999997</v>
      </c>
    </row>
    <row r="5744" spans="1:6" ht="45">
      <c r="A5744" s="475">
        <v>87692</v>
      </c>
      <c r="B5744" s="479" t="s">
        <v>12868</v>
      </c>
      <c r="C5744" s="477" t="s">
        <v>704</v>
      </c>
      <c r="D5744" s="478">
        <v>30</v>
      </c>
      <c r="E5744" s="478">
        <v>16.11</v>
      </c>
      <c r="F5744" s="478">
        <v>46.11</v>
      </c>
    </row>
    <row r="5745" spans="1:6" ht="15" customHeight="1">
      <c r="A5745" s="480">
        <v>87700</v>
      </c>
      <c r="B5745" s="481" t="s">
        <v>12869</v>
      </c>
      <c r="C5745" s="482" t="s">
        <v>704</v>
      </c>
      <c r="D5745" s="483">
        <v>30.07</v>
      </c>
      <c r="E5745" s="483">
        <v>11.97</v>
      </c>
      <c r="F5745" s="483">
        <v>42.04</v>
      </c>
    </row>
    <row r="5746" spans="1:6" ht="30" customHeight="1">
      <c r="A5746" s="480">
        <v>87702</v>
      </c>
      <c r="B5746" s="481" t="s">
        <v>12870</v>
      </c>
      <c r="C5746" s="482" t="s">
        <v>704</v>
      </c>
      <c r="D5746" s="483">
        <v>32.56</v>
      </c>
      <c r="E5746" s="483">
        <v>17.25</v>
      </c>
      <c r="F5746" s="483">
        <v>49.81</v>
      </c>
    </row>
    <row r="5747" spans="1:6" ht="30" customHeight="1">
      <c r="A5747" s="480">
        <v>87735</v>
      </c>
      <c r="B5747" s="481" t="s">
        <v>12871</v>
      </c>
      <c r="C5747" s="482" t="s">
        <v>704</v>
      </c>
      <c r="D5747" s="483">
        <v>21.05</v>
      </c>
      <c r="E5747" s="483">
        <v>15.53</v>
      </c>
      <c r="F5747" s="483">
        <v>36.58</v>
      </c>
    </row>
    <row r="5748" spans="1:6" ht="15" customHeight="1">
      <c r="A5748" s="480">
        <v>87737</v>
      </c>
      <c r="B5748" s="481" t="s">
        <v>12872</v>
      </c>
      <c r="C5748" s="482" t="s">
        <v>704</v>
      </c>
      <c r="D5748" s="483">
        <v>22.23</v>
      </c>
      <c r="E5748" s="483">
        <v>17.989999999999998</v>
      </c>
      <c r="F5748" s="483">
        <v>40.22</v>
      </c>
    </row>
    <row r="5749" spans="1:6" ht="15" customHeight="1">
      <c r="A5749" s="480">
        <v>87745</v>
      </c>
      <c r="B5749" s="481" t="s">
        <v>12873</v>
      </c>
      <c r="C5749" s="482" t="s">
        <v>704</v>
      </c>
      <c r="D5749" s="483">
        <v>26.33</v>
      </c>
      <c r="E5749" s="483">
        <v>17.12</v>
      </c>
      <c r="F5749" s="483">
        <v>43.45</v>
      </c>
    </row>
    <row r="5750" spans="1:6" ht="15" customHeight="1">
      <c r="A5750" s="475">
        <v>87747</v>
      </c>
      <c r="B5750" s="479" t="s">
        <v>12874</v>
      </c>
      <c r="C5750" s="477" t="s">
        <v>704</v>
      </c>
      <c r="D5750" s="478">
        <v>27.95</v>
      </c>
      <c r="E5750" s="478">
        <v>20.56</v>
      </c>
      <c r="F5750" s="478">
        <v>48.51</v>
      </c>
    </row>
    <row r="5751" spans="1:6" ht="15" customHeight="1">
      <c r="A5751" s="480">
        <v>87755</v>
      </c>
      <c r="B5751" s="481" t="s">
        <v>12875</v>
      </c>
      <c r="C5751" s="482" t="s">
        <v>704</v>
      </c>
      <c r="D5751" s="483">
        <v>23.78</v>
      </c>
      <c r="E5751" s="483">
        <v>17.84</v>
      </c>
      <c r="F5751" s="483">
        <v>41.62</v>
      </c>
    </row>
    <row r="5752" spans="1:6" ht="15" customHeight="1">
      <c r="A5752" s="480">
        <v>87757</v>
      </c>
      <c r="B5752" s="481" t="s">
        <v>12876</v>
      </c>
      <c r="C5752" s="482" t="s">
        <v>704</v>
      </c>
      <c r="D5752" s="483">
        <v>25.4</v>
      </c>
      <c r="E5752" s="483">
        <v>21.28</v>
      </c>
      <c r="F5752" s="483">
        <v>46.68</v>
      </c>
    </row>
    <row r="5753" spans="1:6" ht="15" customHeight="1">
      <c r="A5753" s="480">
        <v>87765</v>
      </c>
      <c r="B5753" s="481" t="s">
        <v>12877</v>
      </c>
      <c r="C5753" s="482" t="s">
        <v>704</v>
      </c>
      <c r="D5753" s="483">
        <v>28.11</v>
      </c>
      <c r="E5753" s="483">
        <v>19.2</v>
      </c>
      <c r="F5753" s="483">
        <v>47.31</v>
      </c>
    </row>
    <row r="5754" spans="1:6" ht="15" customHeight="1">
      <c r="A5754" s="480">
        <v>87767</v>
      </c>
      <c r="B5754" s="481" t="s">
        <v>12878</v>
      </c>
      <c r="C5754" s="482" t="s">
        <v>704</v>
      </c>
      <c r="D5754" s="483">
        <v>30.13</v>
      </c>
      <c r="E5754" s="483">
        <v>23.4</v>
      </c>
      <c r="F5754" s="483">
        <v>53.53</v>
      </c>
    </row>
    <row r="5755" spans="1:6" ht="15" customHeight="1">
      <c r="A5755" s="480"/>
      <c r="B5755" s="481" t="s">
        <v>2839</v>
      </c>
      <c r="C5755" s="482"/>
      <c r="D5755" s="483"/>
      <c r="E5755" s="483"/>
      <c r="F5755" s="483"/>
    </row>
    <row r="5756" spans="1:6" ht="30" customHeight="1">
      <c r="A5756" s="475">
        <v>87623</v>
      </c>
      <c r="B5756" s="479" t="s">
        <v>12879</v>
      </c>
      <c r="C5756" s="477" t="s">
        <v>704</v>
      </c>
      <c r="D5756" s="478">
        <v>53.41</v>
      </c>
      <c r="E5756" s="478">
        <v>7.13</v>
      </c>
      <c r="F5756" s="478">
        <v>60.54</v>
      </c>
    </row>
    <row r="5757" spans="1:6" ht="30" customHeight="1">
      <c r="A5757" s="480">
        <v>87624</v>
      </c>
      <c r="B5757" s="481" t="s">
        <v>12880</v>
      </c>
      <c r="C5757" s="482" t="s">
        <v>704</v>
      </c>
      <c r="D5757" s="483">
        <v>55.95</v>
      </c>
      <c r="E5757" s="483">
        <v>10.98</v>
      </c>
      <c r="F5757" s="483">
        <v>66.930000000000007</v>
      </c>
    </row>
    <row r="5758" spans="1:6" ht="30" customHeight="1">
      <c r="A5758" s="480">
        <v>87633</v>
      </c>
      <c r="B5758" s="481" t="s">
        <v>12881</v>
      </c>
      <c r="C5758" s="482" t="s">
        <v>704</v>
      </c>
      <c r="D5758" s="483">
        <v>72.540000000000006</v>
      </c>
      <c r="E5758" s="483">
        <v>8.58</v>
      </c>
      <c r="F5758" s="483">
        <v>81.12</v>
      </c>
    </row>
    <row r="5759" spans="1:6" ht="15" customHeight="1">
      <c r="A5759" s="480">
        <v>87634</v>
      </c>
      <c r="B5759" s="481" t="s">
        <v>12882</v>
      </c>
      <c r="C5759" s="482" t="s">
        <v>704</v>
      </c>
      <c r="D5759" s="483">
        <v>76.069999999999993</v>
      </c>
      <c r="E5759" s="483">
        <v>13.94</v>
      </c>
      <c r="F5759" s="483">
        <v>90.01</v>
      </c>
    </row>
    <row r="5760" spans="1:6" ht="30" customHeight="1">
      <c r="A5760" s="480">
        <v>87643</v>
      </c>
      <c r="B5760" s="481" t="s">
        <v>12883</v>
      </c>
      <c r="C5760" s="482" t="s">
        <v>704</v>
      </c>
      <c r="D5760" s="483">
        <v>88.2</v>
      </c>
      <c r="E5760" s="483">
        <v>9.7799999999999994</v>
      </c>
      <c r="F5760" s="483">
        <v>97.98</v>
      </c>
    </row>
    <row r="5761" spans="1:6" ht="30" customHeight="1">
      <c r="A5761" s="480">
        <v>87644</v>
      </c>
      <c r="B5761" s="481" t="s">
        <v>12884</v>
      </c>
      <c r="C5761" s="482" t="s">
        <v>704</v>
      </c>
      <c r="D5761" s="483">
        <v>92.52</v>
      </c>
      <c r="E5761" s="483">
        <v>16.38</v>
      </c>
      <c r="F5761" s="483">
        <v>108.9</v>
      </c>
    </row>
    <row r="5762" spans="1:6" ht="30" customHeight="1">
      <c r="A5762" s="480">
        <v>87683</v>
      </c>
      <c r="B5762" s="481" t="s">
        <v>12885</v>
      </c>
      <c r="C5762" s="482" t="s">
        <v>704</v>
      </c>
      <c r="D5762" s="483">
        <v>84.86</v>
      </c>
      <c r="E5762" s="483">
        <v>9.18</v>
      </c>
      <c r="F5762" s="483">
        <v>94.04</v>
      </c>
    </row>
    <row r="5763" spans="1:6" ht="30">
      <c r="A5763" s="480">
        <v>87684</v>
      </c>
      <c r="B5763" s="481" t="s">
        <v>12886</v>
      </c>
      <c r="C5763" s="482" t="s">
        <v>704</v>
      </c>
      <c r="D5763" s="483">
        <v>89.18</v>
      </c>
      <c r="E5763" s="483">
        <v>15.78</v>
      </c>
      <c r="F5763" s="483">
        <v>104.96</v>
      </c>
    </row>
    <row r="5764" spans="1:6" ht="15" customHeight="1">
      <c r="A5764" s="480">
        <v>87693</v>
      </c>
      <c r="B5764" s="481" t="s">
        <v>12887</v>
      </c>
      <c r="C5764" s="482" t="s">
        <v>704</v>
      </c>
      <c r="D5764" s="483">
        <v>97.16</v>
      </c>
      <c r="E5764" s="483">
        <v>10.56</v>
      </c>
      <c r="F5764" s="483">
        <v>107.72</v>
      </c>
    </row>
    <row r="5765" spans="1:6" ht="15" customHeight="1">
      <c r="A5765" s="480">
        <v>87694</v>
      </c>
      <c r="B5765" s="481" t="s">
        <v>12888</v>
      </c>
      <c r="C5765" s="482" t="s">
        <v>704</v>
      </c>
      <c r="D5765" s="483">
        <v>102.11</v>
      </c>
      <c r="E5765" s="483">
        <v>18.11</v>
      </c>
      <c r="F5765" s="483">
        <v>120.22</v>
      </c>
    </row>
    <row r="5766" spans="1:6" ht="45">
      <c r="A5766" s="480">
        <v>87703</v>
      </c>
      <c r="B5766" s="481" t="s">
        <v>12889</v>
      </c>
      <c r="C5766" s="482" t="s">
        <v>704</v>
      </c>
      <c r="D5766" s="483">
        <v>105.7</v>
      </c>
      <c r="E5766" s="483">
        <v>11.2</v>
      </c>
      <c r="F5766" s="483">
        <v>116.9</v>
      </c>
    </row>
    <row r="5767" spans="1:6" ht="30">
      <c r="A5767" s="480">
        <v>87704</v>
      </c>
      <c r="B5767" s="481" t="s">
        <v>12890</v>
      </c>
      <c r="C5767" s="482" t="s">
        <v>704</v>
      </c>
      <c r="D5767" s="483">
        <v>111.09</v>
      </c>
      <c r="E5767" s="483">
        <v>19.43</v>
      </c>
      <c r="F5767" s="483">
        <v>130.52000000000001</v>
      </c>
    </row>
    <row r="5768" spans="1:6" ht="45">
      <c r="A5768" s="480">
        <v>87738</v>
      </c>
      <c r="B5768" s="481" t="s">
        <v>12891</v>
      </c>
      <c r="C5768" s="482" t="s">
        <v>704</v>
      </c>
      <c r="D5768" s="483">
        <v>56.53</v>
      </c>
      <c r="E5768" s="483">
        <v>15.15</v>
      </c>
      <c r="F5768" s="483">
        <v>71.680000000000007</v>
      </c>
    </row>
    <row r="5769" spans="1:6" ht="30">
      <c r="A5769" s="480">
        <v>87739</v>
      </c>
      <c r="B5769" s="481" t="s">
        <v>12892</v>
      </c>
      <c r="C5769" s="482" t="s">
        <v>704</v>
      </c>
      <c r="D5769" s="483">
        <v>59.07</v>
      </c>
      <c r="E5769" s="483">
        <v>19</v>
      </c>
      <c r="F5769" s="483">
        <v>78.069999999999993</v>
      </c>
    </row>
    <row r="5770" spans="1:6" ht="45">
      <c r="A5770" s="480">
        <v>87748</v>
      </c>
      <c r="B5770" s="481" t="s">
        <v>12893</v>
      </c>
      <c r="C5770" s="482" t="s">
        <v>704</v>
      </c>
      <c r="D5770" s="483">
        <v>75.650000000000006</v>
      </c>
      <c r="E5770" s="483">
        <v>16.600000000000001</v>
      </c>
      <c r="F5770" s="483">
        <v>92.25</v>
      </c>
    </row>
    <row r="5771" spans="1:6" ht="30">
      <c r="A5771" s="480">
        <v>87749</v>
      </c>
      <c r="B5771" s="481" t="s">
        <v>12894</v>
      </c>
      <c r="C5771" s="482" t="s">
        <v>704</v>
      </c>
      <c r="D5771" s="483">
        <v>79.180000000000007</v>
      </c>
      <c r="E5771" s="483">
        <v>21.96</v>
      </c>
      <c r="F5771" s="483">
        <v>101.14</v>
      </c>
    </row>
    <row r="5772" spans="1:6" ht="45">
      <c r="A5772" s="480">
        <v>87758</v>
      </c>
      <c r="B5772" s="481" t="s">
        <v>12895</v>
      </c>
      <c r="C5772" s="482" t="s">
        <v>704</v>
      </c>
      <c r="D5772" s="483">
        <v>73.099999999999994</v>
      </c>
      <c r="E5772" s="483">
        <v>17.32</v>
      </c>
      <c r="F5772" s="483">
        <v>90.42</v>
      </c>
    </row>
    <row r="5773" spans="1:6" ht="30">
      <c r="A5773" s="480">
        <v>87759</v>
      </c>
      <c r="B5773" s="481" t="s">
        <v>12896</v>
      </c>
      <c r="C5773" s="482" t="s">
        <v>704</v>
      </c>
      <c r="D5773" s="483">
        <v>76.63</v>
      </c>
      <c r="E5773" s="483">
        <v>22.68</v>
      </c>
      <c r="F5773" s="483">
        <v>99.31</v>
      </c>
    </row>
    <row r="5774" spans="1:6" ht="45">
      <c r="A5774" s="480">
        <v>87768</v>
      </c>
      <c r="B5774" s="481" t="s">
        <v>12897</v>
      </c>
      <c r="C5774" s="482" t="s">
        <v>704</v>
      </c>
      <c r="D5774" s="483">
        <v>88.78</v>
      </c>
      <c r="E5774" s="483">
        <v>18.55</v>
      </c>
      <c r="F5774" s="483">
        <v>107.33</v>
      </c>
    </row>
    <row r="5775" spans="1:6" ht="30">
      <c r="A5775" s="480">
        <v>87769</v>
      </c>
      <c r="B5775" s="481" t="s">
        <v>12898</v>
      </c>
      <c r="C5775" s="482" t="s">
        <v>704</v>
      </c>
      <c r="D5775" s="483">
        <v>93.1</v>
      </c>
      <c r="E5775" s="483">
        <v>25.15</v>
      </c>
      <c r="F5775" s="483">
        <v>118.25</v>
      </c>
    </row>
    <row r="5776" spans="1:6">
      <c r="A5776" s="480"/>
      <c r="B5776" s="481" t="s">
        <v>2840</v>
      </c>
      <c r="C5776" s="482"/>
      <c r="D5776" s="483"/>
      <c r="E5776" s="483"/>
      <c r="F5776" s="483"/>
    </row>
    <row r="5777" spans="1:6" ht="30">
      <c r="A5777" s="480">
        <v>88470</v>
      </c>
      <c r="B5777" s="481" t="s">
        <v>12899</v>
      </c>
      <c r="C5777" s="482" t="s">
        <v>704</v>
      </c>
      <c r="D5777" s="483">
        <v>16.079999999999998</v>
      </c>
      <c r="E5777" s="483">
        <v>2.09</v>
      </c>
      <c r="F5777" s="483">
        <v>18.170000000000002</v>
      </c>
    </row>
    <row r="5778" spans="1:6" ht="30">
      <c r="A5778" s="480">
        <v>88471</v>
      </c>
      <c r="B5778" s="481" t="s">
        <v>12900</v>
      </c>
      <c r="C5778" s="482" t="s">
        <v>704</v>
      </c>
      <c r="D5778" s="483">
        <v>19.940000000000001</v>
      </c>
      <c r="E5778" s="483">
        <v>2.91</v>
      </c>
      <c r="F5778" s="483">
        <v>22.85</v>
      </c>
    </row>
    <row r="5779" spans="1:6" ht="30">
      <c r="A5779" s="480">
        <v>88472</v>
      </c>
      <c r="B5779" s="481" t="s">
        <v>12901</v>
      </c>
      <c r="C5779" s="482" t="s">
        <v>704</v>
      </c>
      <c r="D5779" s="483">
        <v>23.02</v>
      </c>
      <c r="E5779" s="483">
        <v>3.54</v>
      </c>
      <c r="F5779" s="483">
        <v>26.56</v>
      </c>
    </row>
    <row r="5780" spans="1:6" ht="30">
      <c r="A5780" s="480">
        <v>88476</v>
      </c>
      <c r="B5780" s="481" t="s">
        <v>12902</v>
      </c>
      <c r="C5780" s="482" t="s">
        <v>704</v>
      </c>
      <c r="D5780" s="483">
        <v>14.35</v>
      </c>
      <c r="E5780" s="483">
        <v>1.31</v>
      </c>
      <c r="F5780" s="483">
        <v>15.66</v>
      </c>
    </row>
    <row r="5781" spans="1:6" ht="30">
      <c r="A5781" s="475">
        <v>88477</v>
      </c>
      <c r="B5781" s="479" t="s">
        <v>12903</v>
      </c>
      <c r="C5781" s="477" t="s">
        <v>704</v>
      </c>
      <c r="D5781" s="478">
        <v>19.05</v>
      </c>
      <c r="E5781" s="478">
        <v>2.5299999999999998</v>
      </c>
      <c r="F5781" s="478">
        <v>21.58</v>
      </c>
    </row>
    <row r="5782" spans="1:6" ht="15" customHeight="1">
      <c r="A5782" s="480">
        <v>88478</v>
      </c>
      <c r="B5782" s="481" t="s">
        <v>12904</v>
      </c>
      <c r="C5782" s="482" t="s">
        <v>704</v>
      </c>
      <c r="D5782" s="483">
        <v>22.99</v>
      </c>
      <c r="E5782" s="483">
        <v>3.48</v>
      </c>
      <c r="F5782" s="483">
        <v>26.47</v>
      </c>
    </row>
    <row r="5783" spans="1:6" ht="15" customHeight="1">
      <c r="A5783" s="480"/>
      <c r="B5783" s="481" t="s">
        <v>2841</v>
      </c>
      <c r="C5783" s="482"/>
      <c r="D5783" s="483"/>
      <c r="E5783" s="483"/>
      <c r="F5783" s="483"/>
    </row>
    <row r="5784" spans="1:6" ht="45">
      <c r="A5784" s="480">
        <v>90930</v>
      </c>
      <c r="B5784" s="481" t="s">
        <v>12905</v>
      </c>
      <c r="C5784" s="482" t="s">
        <v>704</v>
      </c>
      <c r="D5784" s="483">
        <v>53.86</v>
      </c>
      <c r="E5784" s="483">
        <v>15.56</v>
      </c>
      <c r="F5784" s="483">
        <v>69.42</v>
      </c>
    </row>
    <row r="5785" spans="1:6" ht="15" customHeight="1">
      <c r="A5785" s="480">
        <v>90932</v>
      </c>
      <c r="B5785" s="481" t="s">
        <v>12906</v>
      </c>
      <c r="C5785" s="482" t="s">
        <v>704</v>
      </c>
      <c r="D5785" s="483">
        <v>56.14</v>
      </c>
      <c r="E5785" s="483">
        <v>20.41</v>
      </c>
      <c r="F5785" s="483">
        <v>76.55</v>
      </c>
    </row>
    <row r="5786" spans="1:6" ht="15" customHeight="1">
      <c r="A5786" s="480">
        <v>90933</v>
      </c>
      <c r="B5786" s="481" t="s">
        <v>12907</v>
      </c>
      <c r="C5786" s="482" t="s">
        <v>704</v>
      </c>
      <c r="D5786" s="483">
        <v>123.3</v>
      </c>
      <c r="E5786" s="483">
        <v>14.86</v>
      </c>
      <c r="F5786" s="483">
        <v>138.16</v>
      </c>
    </row>
    <row r="5787" spans="1:6" ht="15" customHeight="1">
      <c r="A5787" s="480">
        <v>90934</v>
      </c>
      <c r="B5787" s="481" t="s">
        <v>12908</v>
      </c>
      <c r="C5787" s="482" t="s">
        <v>704</v>
      </c>
      <c r="D5787" s="483">
        <v>128.25</v>
      </c>
      <c r="E5787" s="483">
        <v>22.41</v>
      </c>
      <c r="F5787" s="483">
        <v>150.66</v>
      </c>
    </row>
    <row r="5788" spans="1:6" ht="15" customHeight="1">
      <c r="A5788" s="480">
        <v>90940</v>
      </c>
      <c r="B5788" s="481" t="s">
        <v>12909</v>
      </c>
      <c r="C5788" s="482" t="s">
        <v>704</v>
      </c>
      <c r="D5788" s="483">
        <v>56.55</v>
      </c>
      <c r="E5788" s="483">
        <v>17.13</v>
      </c>
      <c r="F5788" s="483">
        <v>73.680000000000007</v>
      </c>
    </row>
    <row r="5789" spans="1:6" ht="15" customHeight="1">
      <c r="A5789" s="480">
        <v>90942</v>
      </c>
      <c r="B5789" s="481" t="s">
        <v>12910</v>
      </c>
      <c r="C5789" s="482" t="s">
        <v>704</v>
      </c>
      <c r="D5789" s="483">
        <v>59.05</v>
      </c>
      <c r="E5789" s="483">
        <v>22.4</v>
      </c>
      <c r="F5789" s="483">
        <v>81.45</v>
      </c>
    </row>
    <row r="5790" spans="1:6" ht="15" customHeight="1">
      <c r="A5790" s="475">
        <v>90943</v>
      </c>
      <c r="B5790" s="479" t="s">
        <v>12911</v>
      </c>
      <c r="C5790" s="477" t="s">
        <v>704</v>
      </c>
      <c r="D5790" s="478">
        <v>132.18</v>
      </c>
      <c r="E5790" s="478">
        <v>16.36</v>
      </c>
      <c r="F5790" s="478">
        <v>148.54</v>
      </c>
    </row>
    <row r="5791" spans="1:6" ht="15" customHeight="1">
      <c r="A5791" s="475">
        <v>90944</v>
      </c>
      <c r="B5791" s="479" t="s">
        <v>12912</v>
      </c>
      <c r="C5791" s="477" t="s">
        <v>704</v>
      </c>
      <c r="D5791" s="478">
        <v>137.57</v>
      </c>
      <c r="E5791" s="478">
        <v>24.59</v>
      </c>
      <c r="F5791" s="478">
        <v>162.16</v>
      </c>
    </row>
    <row r="5792" spans="1:6" ht="45">
      <c r="A5792" s="480">
        <v>90950</v>
      </c>
      <c r="B5792" s="481" t="s">
        <v>12913</v>
      </c>
      <c r="C5792" s="482" t="s">
        <v>704</v>
      </c>
      <c r="D5792" s="483">
        <v>61.47</v>
      </c>
      <c r="E5792" s="483">
        <v>20.010000000000002</v>
      </c>
      <c r="F5792" s="483">
        <v>81.48</v>
      </c>
    </row>
    <row r="5793" spans="1:6" ht="30">
      <c r="A5793" s="475">
        <v>90952</v>
      </c>
      <c r="B5793" s="479" t="s">
        <v>12914</v>
      </c>
      <c r="C5793" s="477" t="s">
        <v>704</v>
      </c>
      <c r="D5793" s="478">
        <v>64.33</v>
      </c>
      <c r="E5793" s="478">
        <v>26.08</v>
      </c>
      <c r="F5793" s="478">
        <v>90.41</v>
      </c>
    </row>
    <row r="5794" spans="1:6" ht="45">
      <c r="A5794" s="480">
        <v>90953</v>
      </c>
      <c r="B5794" s="481" t="s">
        <v>12915</v>
      </c>
      <c r="C5794" s="482" t="s">
        <v>704</v>
      </c>
      <c r="D5794" s="483">
        <v>148.43</v>
      </c>
      <c r="E5794" s="483">
        <v>19.12</v>
      </c>
      <c r="F5794" s="483">
        <v>167.55</v>
      </c>
    </row>
    <row r="5795" spans="1:6" ht="30">
      <c r="A5795" s="480">
        <v>90954</v>
      </c>
      <c r="B5795" s="481" t="s">
        <v>12916</v>
      </c>
      <c r="C5795" s="482" t="s">
        <v>704</v>
      </c>
      <c r="D5795" s="483">
        <v>154.63</v>
      </c>
      <c r="E5795" s="483">
        <v>28.58</v>
      </c>
      <c r="F5795" s="483">
        <v>183.21</v>
      </c>
    </row>
    <row r="5796" spans="1:6" ht="30" customHeight="1">
      <c r="A5796" s="480"/>
      <c r="B5796" s="481" t="s">
        <v>12917</v>
      </c>
      <c r="C5796" s="482"/>
      <c r="D5796" s="483"/>
      <c r="E5796" s="483"/>
      <c r="F5796" s="483"/>
    </row>
    <row r="5797" spans="1:6" ht="30" customHeight="1">
      <c r="A5797" s="475">
        <v>101748</v>
      </c>
      <c r="B5797" s="479" t="s">
        <v>6380</v>
      </c>
      <c r="C5797" s="477" t="s">
        <v>704</v>
      </c>
      <c r="D5797" s="478">
        <v>0.96</v>
      </c>
      <c r="E5797" s="478">
        <v>2.34</v>
      </c>
      <c r="F5797" s="478">
        <v>3.3</v>
      </c>
    </row>
    <row r="5798" spans="1:6" ht="30" customHeight="1">
      <c r="A5798" s="480"/>
      <c r="B5798" s="481" t="s">
        <v>2842</v>
      </c>
      <c r="C5798" s="482"/>
      <c r="D5798" s="483"/>
      <c r="E5798" s="483"/>
      <c r="F5798" s="483"/>
    </row>
    <row r="5799" spans="1:6" ht="30" customHeight="1">
      <c r="A5799" s="480">
        <v>98679</v>
      </c>
      <c r="B5799" s="481" t="s">
        <v>6429</v>
      </c>
      <c r="C5799" s="482" t="s">
        <v>704</v>
      </c>
      <c r="D5799" s="483">
        <v>22.56</v>
      </c>
      <c r="E5799" s="483">
        <v>10.86</v>
      </c>
      <c r="F5799" s="483">
        <v>33.42</v>
      </c>
    </row>
    <row r="5800" spans="1:6" ht="30" customHeight="1">
      <c r="A5800" s="480">
        <v>98680</v>
      </c>
      <c r="B5800" s="481" t="s">
        <v>6430</v>
      </c>
      <c r="C5800" s="482" t="s">
        <v>704</v>
      </c>
      <c r="D5800" s="483">
        <v>28.57</v>
      </c>
      <c r="E5800" s="483">
        <v>12.5</v>
      </c>
      <c r="F5800" s="483">
        <v>41.07</v>
      </c>
    </row>
    <row r="5801" spans="1:6" ht="30" customHeight="1">
      <c r="A5801" s="475">
        <v>98681</v>
      </c>
      <c r="B5801" s="476" t="s">
        <v>6432</v>
      </c>
      <c r="C5801" s="477" t="s">
        <v>704</v>
      </c>
      <c r="D5801" s="478">
        <v>21.68</v>
      </c>
      <c r="E5801" s="478">
        <v>9.4600000000000009</v>
      </c>
      <c r="F5801" s="478">
        <v>31.14</v>
      </c>
    </row>
    <row r="5802" spans="1:6" ht="45" customHeight="1">
      <c r="A5802" s="475">
        <v>98682</v>
      </c>
      <c r="B5802" s="479" t="s">
        <v>6433</v>
      </c>
      <c r="C5802" s="477" t="s">
        <v>704</v>
      </c>
      <c r="D5802" s="478">
        <v>27.74</v>
      </c>
      <c r="E5802" s="478">
        <v>11.06</v>
      </c>
      <c r="F5802" s="478">
        <v>38.799999999999997</v>
      </c>
    </row>
    <row r="5803" spans="1:6" ht="45" customHeight="1">
      <c r="A5803" s="480">
        <v>101749</v>
      </c>
      <c r="B5803" s="481" t="s">
        <v>6431</v>
      </c>
      <c r="C5803" s="482" t="s">
        <v>704</v>
      </c>
      <c r="D5803" s="483">
        <v>33.5</v>
      </c>
      <c r="E5803" s="483">
        <v>13.83</v>
      </c>
      <c r="F5803" s="483">
        <v>47.33</v>
      </c>
    </row>
    <row r="5804" spans="1:6" ht="45" customHeight="1">
      <c r="A5804" s="480">
        <v>101750</v>
      </c>
      <c r="B5804" s="481" t="s">
        <v>6434</v>
      </c>
      <c r="C5804" s="482" t="s">
        <v>704</v>
      </c>
      <c r="D5804" s="483">
        <v>32.64</v>
      </c>
      <c r="E5804" s="483">
        <v>12.41</v>
      </c>
      <c r="F5804" s="483">
        <v>45.05</v>
      </c>
    </row>
    <row r="5805" spans="1:6" ht="45" customHeight="1">
      <c r="A5805" s="480">
        <v>102488</v>
      </c>
      <c r="B5805" s="481" t="s">
        <v>12918</v>
      </c>
      <c r="C5805" s="482" t="s">
        <v>704</v>
      </c>
      <c r="D5805" s="483">
        <v>0.92</v>
      </c>
      <c r="E5805" s="483">
        <v>2.37</v>
      </c>
      <c r="F5805" s="483">
        <v>3.29</v>
      </c>
    </row>
    <row r="5806" spans="1:6" ht="30" customHeight="1">
      <c r="A5806" s="480"/>
      <c r="B5806" s="481" t="s">
        <v>2843</v>
      </c>
      <c r="C5806" s="482"/>
      <c r="D5806" s="483"/>
      <c r="E5806" s="483"/>
      <c r="F5806" s="483"/>
    </row>
    <row r="5807" spans="1:6" ht="45" customHeight="1">
      <c r="A5807" s="480">
        <v>101746</v>
      </c>
      <c r="B5807" s="481" t="s">
        <v>6385</v>
      </c>
      <c r="C5807" s="482" t="s">
        <v>704</v>
      </c>
      <c r="D5807" s="483">
        <v>239.44</v>
      </c>
      <c r="E5807" s="483">
        <v>13.1</v>
      </c>
      <c r="F5807" s="483">
        <v>252.54</v>
      </c>
    </row>
    <row r="5808" spans="1:6" ht="45" customHeight="1">
      <c r="A5808" s="480">
        <v>102499</v>
      </c>
      <c r="B5808" s="481" t="s">
        <v>12919</v>
      </c>
      <c r="C5808" s="482" t="s">
        <v>704</v>
      </c>
      <c r="D5808" s="483">
        <v>1.83</v>
      </c>
      <c r="E5808" s="483">
        <v>0.93</v>
      </c>
      <c r="F5808" s="483">
        <v>2.76</v>
      </c>
    </row>
    <row r="5809" spans="1:6" ht="45" customHeight="1">
      <c r="A5809" s="480">
        <v>101751</v>
      </c>
      <c r="B5809" s="481" t="s">
        <v>6384</v>
      </c>
      <c r="C5809" s="482" t="s">
        <v>704</v>
      </c>
      <c r="D5809" s="483">
        <v>156.68</v>
      </c>
      <c r="E5809" s="483">
        <v>16.32</v>
      </c>
      <c r="F5809" s="483">
        <v>173</v>
      </c>
    </row>
    <row r="5810" spans="1:6" ht="45" customHeight="1">
      <c r="A5810" s="480">
        <v>101729</v>
      </c>
      <c r="B5810" s="481" t="s">
        <v>6383</v>
      </c>
      <c r="C5810" s="482" t="s">
        <v>704</v>
      </c>
      <c r="D5810" s="483">
        <v>155.02000000000001</v>
      </c>
      <c r="E5810" s="483">
        <v>11.24</v>
      </c>
      <c r="F5810" s="483">
        <v>166.26</v>
      </c>
    </row>
    <row r="5811" spans="1:6" ht="30" customHeight="1">
      <c r="A5811" s="480"/>
      <c r="B5811" s="481" t="s">
        <v>2844</v>
      </c>
      <c r="C5811" s="482"/>
      <c r="D5811" s="483"/>
      <c r="E5811" s="483"/>
      <c r="F5811" s="483"/>
    </row>
    <row r="5812" spans="1:6" ht="45" customHeight="1">
      <c r="A5812" s="480">
        <v>89171</v>
      </c>
      <c r="B5812" s="481" t="s">
        <v>6392</v>
      </c>
      <c r="C5812" s="482" t="s">
        <v>704</v>
      </c>
      <c r="D5812" s="483">
        <v>35.35</v>
      </c>
      <c r="E5812" s="483">
        <v>8.36</v>
      </c>
      <c r="F5812" s="483">
        <v>43.71</v>
      </c>
    </row>
    <row r="5813" spans="1:6" ht="45" customHeight="1">
      <c r="A5813" s="480">
        <v>89046</v>
      </c>
      <c r="B5813" s="481" t="s">
        <v>6393</v>
      </c>
      <c r="C5813" s="482" t="s">
        <v>704</v>
      </c>
      <c r="D5813" s="483">
        <v>36.18</v>
      </c>
      <c r="E5813" s="483">
        <v>10.36</v>
      </c>
      <c r="F5813" s="483">
        <v>46.54</v>
      </c>
    </row>
    <row r="5814" spans="1:6" ht="45" customHeight="1">
      <c r="A5814" s="480">
        <v>87246</v>
      </c>
      <c r="B5814" s="481" t="s">
        <v>2845</v>
      </c>
      <c r="C5814" s="482" t="s">
        <v>704</v>
      </c>
      <c r="D5814" s="483">
        <v>38.5</v>
      </c>
      <c r="E5814" s="483">
        <v>15.41</v>
      </c>
      <c r="F5814" s="483">
        <v>53.91</v>
      </c>
    </row>
    <row r="5815" spans="1:6" ht="30" customHeight="1">
      <c r="A5815" s="480">
        <v>87247</v>
      </c>
      <c r="B5815" s="481" t="s">
        <v>2846</v>
      </c>
      <c r="C5815" s="482" t="s">
        <v>704</v>
      </c>
      <c r="D5815" s="483">
        <v>36.200000000000003</v>
      </c>
      <c r="E5815" s="483">
        <v>10.67</v>
      </c>
      <c r="F5815" s="483">
        <v>46.87</v>
      </c>
    </row>
    <row r="5816" spans="1:6" ht="45" customHeight="1">
      <c r="A5816" s="480">
        <v>87248</v>
      </c>
      <c r="B5816" s="481" t="s">
        <v>2847</v>
      </c>
      <c r="C5816" s="482" t="s">
        <v>704</v>
      </c>
      <c r="D5816" s="483">
        <v>34.61</v>
      </c>
      <c r="E5816" s="483">
        <v>6.46</v>
      </c>
      <c r="F5816" s="483">
        <v>41.07</v>
      </c>
    </row>
    <row r="5817" spans="1:6" ht="45" customHeight="1">
      <c r="A5817" s="480">
        <v>87249</v>
      </c>
      <c r="B5817" s="481" t="s">
        <v>2848</v>
      </c>
      <c r="C5817" s="482" t="s">
        <v>704</v>
      </c>
      <c r="D5817" s="483">
        <v>41.21</v>
      </c>
      <c r="E5817" s="483">
        <v>19.43</v>
      </c>
      <c r="F5817" s="483">
        <v>60.64</v>
      </c>
    </row>
    <row r="5818" spans="1:6" ht="45" customHeight="1">
      <c r="A5818" s="480">
        <v>87250</v>
      </c>
      <c r="B5818" s="481" t="s">
        <v>2849</v>
      </c>
      <c r="C5818" s="482" t="s">
        <v>704</v>
      </c>
      <c r="D5818" s="483">
        <v>37.58</v>
      </c>
      <c r="E5818" s="483">
        <v>11.92</v>
      </c>
      <c r="F5818" s="483">
        <v>49.5</v>
      </c>
    </row>
    <row r="5819" spans="1:6" ht="30" customHeight="1">
      <c r="A5819" s="480">
        <v>87251</v>
      </c>
      <c r="B5819" s="481" t="s">
        <v>2850</v>
      </c>
      <c r="C5819" s="482" t="s">
        <v>704</v>
      </c>
      <c r="D5819" s="483">
        <v>35.409999999999997</v>
      </c>
      <c r="E5819" s="483">
        <v>6.82</v>
      </c>
      <c r="F5819" s="483">
        <v>42.23</v>
      </c>
    </row>
    <row r="5820" spans="1:6" ht="45" customHeight="1">
      <c r="A5820" s="480">
        <v>87255</v>
      </c>
      <c r="B5820" s="481" t="s">
        <v>2851</v>
      </c>
      <c r="C5820" s="482" t="s">
        <v>704</v>
      </c>
      <c r="D5820" s="483">
        <v>74.78</v>
      </c>
      <c r="E5820" s="483">
        <v>21.87</v>
      </c>
      <c r="F5820" s="483">
        <v>96.65</v>
      </c>
    </row>
    <row r="5821" spans="1:6" ht="45" customHeight="1">
      <c r="A5821" s="480">
        <v>87256</v>
      </c>
      <c r="B5821" s="481" t="s">
        <v>2852</v>
      </c>
      <c r="C5821" s="482" t="s">
        <v>704</v>
      </c>
      <c r="D5821" s="483">
        <v>69.59</v>
      </c>
      <c r="E5821" s="483">
        <v>13.82</v>
      </c>
      <c r="F5821" s="483">
        <v>83.41</v>
      </c>
    </row>
    <row r="5822" spans="1:6" ht="45" customHeight="1">
      <c r="A5822" s="480">
        <v>87257</v>
      </c>
      <c r="B5822" s="481" t="s">
        <v>2853</v>
      </c>
      <c r="C5822" s="482" t="s">
        <v>704</v>
      </c>
      <c r="D5822" s="483">
        <v>66.88</v>
      </c>
      <c r="E5822" s="483">
        <v>8.02</v>
      </c>
      <c r="F5822" s="483">
        <v>74.900000000000006</v>
      </c>
    </row>
    <row r="5823" spans="1:6" ht="45" customHeight="1">
      <c r="A5823" s="480">
        <v>87258</v>
      </c>
      <c r="B5823" s="481" t="s">
        <v>2854</v>
      </c>
      <c r="C5823" s="482" t="s">
        <v>704</v>
      </c>
      <c r="D5823" s="483">
        <v>105.48</v>
      </c>
      <c r="E5823" s="483">
        <v>22.24</v>
      </c>
      <c r="F5823" s="483">
        <v>127.72</v>
      </c>
    </row>
    <row r="5824" spans="1:6" ht="45" customHeight="1">
      <c r="A5824" s="480">
        <v>87259</v>
      </c>
      <c r="B5824" s="481" t="s">
        <v>2855</v>
      </c>
      <c r="C5824" s="482" t="s">
        <v>704</v>
      </c>
      <c r="D5824" s="483">
        <v>100.48</v>
      </c>
      <c r="E5824" s="483">
        <v>14.7</v>
      </c>
      <c r="F5824" s="483">
        <v>115.18</v>
      </c>
    </row>
    <row r="5825" spans="1:6" ht="45" customHeight="1">
      <c r="A5825" s="480">
        <v>87260</v>
      </c>
      <c r="B5825" s="481" t="s">
        <v>2856</v>
      </c>
      <c r="C5825" s="482" t="s">
        <v>704</v>
      </c>
      <c r="D5825" s="483">
        <v>97.92</v>
      </c>
      <c r="E5825" s="483">
        <v>9.7799999999999994</v>
      </c>
      <c r="F5825" s="483">
        <v>107.7</v>
      </c>
    </row>
    <row r="5826" spans="1:6" ht="45" customHeight="1">
      <c r="A5826" s="480">
        <v>93389</v>
      </c>
      <c r="B5826" s="481" t="s">
        <v>2857</v>
      </c>
      <c r="C5826" s="482" t="s">
        <v>704</v>
      </c>
      <c r="D5826" s="483">
        <v>33.64</v>
      </c>
      <c r="E5826" s="483">
        <v>15.41</v>
      </c>
      <c r="F5826" s="483">
        <v>49.05</v>
      </c>
    </row>
    <row r="5827" spans="1:6" ht="45" customHeight="1">
      <c r="A5827" s="480">
        <v>93390</v>
      </c>
      <c r="B5827" s="481" t="s">
        <v>2858</v>
      </c>
      <c r="C5827" s="482" t="s">
        <v>704</v>
      </c>
      <c r="D5827" s="483">
        <v>31.43</v>
      </c>
      <c r="E5827" s="483">
        <v>10.67</v>
      </c>
      <c r="F5827" s="483">
        <v>42.1</v>
      </c>
    </row>
    <row r="5828" spans="1:6" ht="45" customHeight="1">
      <c r="A5828" s="480">
        <v>93391</v>
      </c>
      <c r="B5828" s="481" t="s">
        <v>2859</v>
      </c>
      <c r="C5828" s="482" t="s">
        <v>704</v>
      </c>
      <c r="D5828" s="483">
        <v>29.83</v>
      </c>
      <c r="E5828" s="483">
        <v>6.47</v>
      </c>
      <c r="F5828" s="483">
        <v>36.299999999999997</v>
      </c>
    </row>
    <row r="5829" spans="1:6" ht="45" customHeight="1">
      <c r="A5829" s="480">
        <v>101091</v>
      </c>
      <c r="B5829" s="481" t="s">
        <v>6388</v>
      </c>
      <c r="C5829" s="482" t="s">
        <v>704</v>
      </c>
      <c r="D5829" s="483">
        <v>75.010000000000005</v>
      </c>
      <c r="E5829" s="483">
        <v>31.28</v>
      </c>
      <c r="F5829" s="483">
        <v>106.29</v>
      </c>
    </row>
    <row r="5830" spans="1:6" ht="45" customHeight="1">
      <c r="A5830" s="480">
        <v>101726</v>
      </c>
      <c r="B5830" s="481" t="s">
        <v>6390</v>
      </c>
      <c r="C5830" s="482" t="s">
        <v>704</v>
      </c>
      <c r="D5830" s="483">
        <v>88.28</v>
      </c>
      <c r="E5830" s="483">
        <v>55.66</v>
      </c>
      <c r="F5830" s="483">
        <v>143.94</v>
      </c>
    </row>
    <row r="5831" spans="1:6" ht="45" customHeight="1">
      <c r="A5831" s="475">
        <v>101725</v>
      </c>
      <c r="B5831" s="479" t="s">
        <v>6389</v>
      </c>
      <c r="C5831" s="477" t="s">
        <v>704</v>
      </c>
      <c r="D5831" s="478">
        <v>111.97</v>
      </c>
      <c r="E5831" s="478">
        <v>116.3</v>
      </c>
      <c r="F5831" s="478">
        <v>228.27</v>
      </c>
    </row>
    <row r="5832" spans="1:6">
      <c r="A5832" s="480"/>
      <c r="B5832" s="481" t="s">
        <v>12920</v>
      </c>
      <c r="C5832" s="482"/>
      <c r="D5832" s="483"/>
      <c r="E5832" s="483"/>
      <c r="F5832" s="483"/>
    </row>
    <row r="5833" spans="1:6" ht="30" customHeight="1">
      <c r="A5833" s="480">
        <v>98671</v>
      </c>
      <c r="B5833" s="481" t="s">
        <v>6445</v>
      </c>
      <c r="C5833" s="482" t="s">
        <v>704</v>
      </c>
      <c r="D5833" s="483">
        <v>370.86</v>
      </c>
      <c r="E5833" s="483">
        <v>33.07</v>
      </c>
      <c r="F5833" s="483">
        <v>403.93</v>
      </c>
    </row>
    <row r="5834" spans="1:6">
      <c r="A5834" s="475">
        <v>98672</v>
      </c>
      <c r="B5834" s="479" t="s">
        <v>6446</v>
      </c>
      <c r="C5834" s="477" t="s">
        <v>704</v>
      </c>
      <c r="D5834" s="478">
        <v>383.24</v>
      </c>
      <c r="E5834" s="478">
        <v>33.07</v>
      </c>
      <c r="F5834" s="478">
        <v>416.31</v>
      </c>
    </row>
    <row r="5835" spans="1:6" ht="30" customHeight="1">
      <c r="A5835" s="480">
        <v>101852</v>
      </c>
      <c r="B5835" s="481" t="s">
        <v>12921</v>
      </c>
      <c r="C5835" s="482" t="s">
        <v>704</v>
      </c>
      <c r="D5835" s="483">
        <v>37.1</v>
      </c>
      <c r="E5835" s="483">
        <v>26.63</v>
      </c>
      <c r="F5835" s="483">
        <v>63.73</v>
      </c>
    </row>
    <row r="5836" spans="1:6" ht="30" customHeight="1">
      <c r="A5836" s="480">
        <v>101851</v>
      </c>
      <c r="B5836" s="481" t="s">
        <v>12922</v>
      </c>
      <c r="C5836" s="482" t="s">
        <v>704</v>
      </c>
      <c r="D5836" s="483">
        <v>101.56</v>
      </c>
      <c r="E5836" s="483">
        <v>24.65</v>
      </c>
      <c r="F5836" s="483">
        <v>126.21</v>
      </c>
    </row>
    <row r="5837" spans="1:6" ht="30" customHeight="1">
      <c r="A5837" s="475">
        <v>101850</v>
      </c>
      <c r="B5837" s="479" t="s">
        <v>12923</v>
      </c>
      <c r="C5837" s="477" t="s">
        <v>704</v>
      </c>
      <c r="D5837" s="478">
        <v>28.2</v>
      </c>
      <c r="E5837" s="478">
        <v>23.23</v>
      </c>
      <c r="F5837" s="478">
        <v>51.43</v>
      </c>
    </row>
    <row r="5838" spans="1:6" ht="30" customHeight="1">
      <c r="A5838" s="480">
        <v>101855</v>
      </c>
      <c r="B5838" s="481" t="s">
        <v>12924</v>
      </c>
      <c r="C5838" s="482" t="s">
        <v>704</v>
      </c>
      <c r="D5838" s="483">
        <v>42.98</v>
      </c>
      <c r="E5838" s="483">
        <v>23.44</v>
      </c>
      <c r="F5838" s="483">
        <v>66.42</v>
      </c>
    </row>
    <row r="5839" spans="1:6" ht="30" customHeight="1">
      <c r="A5839" s="480">
        <v>101854</v>
      </c>
      <c r="B5839" s="481" t="s">
        <v>12925</v>
      </c>
      <c r="C5839" s="482" t="s">
        <v>704</v>
      </c>
      <c r="D5839" s="483">
        <v>107.79</v>
      </c>
      <c r="E5839" s="483">
        <v>20.39</v>
      </c>
      <c r="F5839" s="483">
        <v>128.18</v>
      </c>
    </row>
    <row r="5840" spans="1:6" ht="45">
      <c r="A5840" s="480">
        <v>101853</v>
      </c>
      <c r="B5840" s="481" t="s">
        <v>12926</v>
      </c>
      <c r="C5840" s="482" t="s">
        <v>704</v>
      </c>
      <c r="D5840" s="483">
        <v>26.1</v>
      </c>
      <c r="E5840" s="483">
        <v>18.940000000000001</v>
      </c>
      <c r="F5840" s="483">
        <v>45.04</v>
      </c>
    </row>
    <row r="5841" spans="1:6" ht="30" customHeight="1">
      <c r="A5841" s="480">
        <v>101092</v>
      </c>
      <c r="B5841" s="481" t="s">
        <v>6450</v>
      </c>
      <c r="C5841" s="482" t="s">
        <v>704</v>
      </c>
      <c r="D5841" s="483">
        <v>373.71</v>
      </c>
      <c r="E5841" s="483">
        <v>41.07</v>
      </c>
      <c r="F5841" s="483">
        <v>414.78</v>
      </c>
    </row>
    <row r="5842" spans="1:6" ht="30" customHeight="1">
      <c r="A5842" s="480">
        <v>101093</v>
      </c>
      <c r="B5842" s="481" t="s">
        <v>6451</v>
      </c>
      <c r="C5842" s="482" t="s">
        <v>704</v>
      </c>
      <c r="D5842" s="483">
        <v>386.09</v>
      </c>
      <c r="E5842" s="483">
        <v>41.07</v>
      </c>
      <c r="F5842" s="483">
        <v>427.16</v>
      </c>
    </row>
    <row r="5843" spans="1:6" ht="30" customHeight="1">
      <c r="A5843" s="480">
        <v>101731</v>
      </c>
      <c r="B5843" s="481" t="s">
        <v>6448</v>
      </c>
      <c r="C5843" s="482" t="s">
        <v>704</v>
      </c>
      <c r="D5843" s="483">
        <v>193.78</v>
      </c>
      <c r="E5843" s="483">
        <v>33.880000000000003</v>
      </c>
      <c r="F5843" s="483">
        <v>227.66</v>
      </c>
    </row>
    <row r="5844" spans="1:6" ht="30" customHeight="1">
      <c r="A5844" s="480">
        <v>101732</v>
      </c>
      <c r="B5844" s="481" t="s">
        <v>6449</v>
      </c>
      <c r="C5844" s="482" t="s">
        <v>704</v>
      </c>
      <c r="D5844" s="483">
        <v>52.7</v>
      </c>
      <c r="E5844" s="483">
        <v>23.01</v>
      </c>
      <c r="F5844" s="483">
        <v>75.709999999999994</v>
      </c>
    </row>
    <row r="5845" spans="1:6" ht="30" customHeight="1">
      <c r="A5845" s="480">
        <v>101090</v>
      </c>
      <c r="B5845" s="481" t="s">
        <v>6447</v>
      </c>
      <c r="C5845" s="482" t="s">
        <v>704</v>
      </c>
      <c r="D5845" s="483">
        <v>136.19999999999999</v>
      </c>
      <c r="E5845" s="483">
        <v>18.88</v>
      </c>
      <c r="F5845" s="483">
        <v>155.08000000000001</v>
      </c>
    </row>
    <row r="5846" spans="1:6" ht="30" customHeight="1">
      <c r="A5846" s="480"/>
      <c r="B5846" s="481" t="s">
        <v>12927</v>
      </c>
      <c r="C5846" s="482"/>
      <c r="D5846" s="483"/>
      <c r="E5846" s="483"/>
      <c r="F5846" s="483"/>
    </row>
    <row r="5847" spans="1:6" ht="15" customHeight="1">
      <c r="A5847" s="480">
        <v>101094</v>
      </c>
      <c r="B5847" s="481" t="s">
        <v>6464</v>
      </c>
      <c r="C5847" s="482" t="s">
        <v>727</v>
      </c>
      <c r="D5847" s="483">
        <v>137.04</v>
      </c>
      <c r="E5847" s="483">
        <v>11.07</v>
      </c>
      <c r="F5847" s="483">
        <v>148.11000000000001</v>
      </c>
    </row>
    <row r="5848" spans="1:6" ht="15" customHeight="1">
      <c r="A5848" s="480"/>
      <c r="B5848" s="481" t="s">
        <v>12928</v>
      </c>
      <c r="C5848" s="482"/>
      <c r="D5848" s="483"/>
      <c r="E5848" s="483"/>
      <c r="F5848" s="483"/>
    </row>
    <row r="5849" spans="1:6" ht="30" customHeight="1">
      <c r="A5849" s="480">
        <v>101744</v>
      </c>
      <c r="B5849" s="481" t="s">
        <v>6403</v>
      </c>
      <c r="C5849" s="482" t="s">
        <v>704</v>
      </c>
      <c r="D5849" s="483">
        <v>122</v>
      </c>
      <c r="E5849" s="483">
        <v>0</v>
      </c>
      <c r="F5849" s="483">
        <v>122</v>
      </c>
    </row>
    <row r="5850" spans="1:6" ht="30" customHeight="1">
      <c r="A5850" s="480">
        <v>101745</v>
      </c>
      <c r="B5850" s="481" t="s">
        <v>6404</v>
      </c>
      <c r="C5850" s="482" t="s">
        <v>704</v>
      </c>
      <c r="D5850" s="483">
        <v>149.88</v>
      </c>
      <c r="E5850" s="483">
        <v>0</v>
      </c>
      <c r="F5850" s="483">
        <v>149.88</v>
      </c>
    </row>
    <row r="5851" spans="1:6" ht="30" customHeight="1">
      <c r="A5851" s="480">
        <v>101743</v>
      </c>
      <c r="B5851" s="481" t="s">
        <v>6402</v>
      </c>
      <c r="C5851" s="482" t="s">
        <v>704</v>
      </c>
      <c r="D5851" s="483">
        <v>153.05000000000001</v>
      </c>
      <c r="E5851" s="483">
        <v>0</v>
      </c>
      <c r="F5851" s="483">
        <v>153.05000000000001</v>
      </c>
    </row>
    <row r="5852" spans="1:6" ht="30" customHeight="1">
      <c r="A5852" s="480"/>
      <c r="B5852" s="481" t="s">
        <v>2860</v>
      </c>
      <c r="C5852" s="482"/>
      <c r="D5852" s="483"/>
      <c r="E5852" s="483"/>
      <c r="F5852" s="483"/>
    </row>
    <row r="5853" spans="1:6" ht="30" customHeight="1">
      <c r="A5853" s="480">
        <v>101737</v>
      </c>
      <c r="B5853" s="481" t="s">
        <v>6399</v>
      </c>
      <c r="C5853" s="482" t="s">
        <v>704</v>
      </c>
      <c r="D5853" s="483">
        <v>99.23</v>
      </c>
      <c r="E5853" s="483">
        <v>11.72</v>
      </c>
      <c r="F5853" s="483">
        <v>110.95</v>
      </c>
    </row>
    <row r="5854" spans="1:6" ht="15" customHeight="1">
      <c r="A5854" s="480">
        <v>101735</v>
      </c>
      <c r="B5854" s="481" t="s">
        <v>6397</v>
      </c>
      <c r="C5854" s="482" t="s">
        <v>704</v>
      </c>
      <c r="D5854" s="483">
        <v>350.6</v>
      </c>
      <c r="E5854" s="483">
        <v>18.28</v>
      </c>
      <c r="F5854" s="483">
        <v>368.88</v>
      </c>
    </row>
    <row r="5855" spans="1:6" ht="30">
      <c r="A5855" s="480">
        <v>101734</v>
      </c>
      <c r="B5855" s="481" t="s">
        <v>6396</v>
      </c>
      <c r="C5855" s="482" t="s">
        <v>704</v>
      </c>
      <c r="D5855" s="483">
        <v>341.74</v>
      </c>
      <c r="E5855" s="483">
        <v>18.28</v>
      </c>
      <c r="F5855" s="483">
        <v>360.02</v>
      </c>
    </row>
    <row r="5856" spans="1:6" ht="30" customHeight="1">
      <c r="A5856" s="480">
        <v>101736</v>
      </c>
      <c r="B5856" s="481" t="s">
        <v>6398</v>
      </c>
      <c r="C5856" s="482" t="s">
        <v>704</v>
      </c>
      <c r="D5856" s="483">
        <v>81.69</v>
      </c>
      <c r="E5856" s="483">
        <v>11.72</v>
      </c>
      <c r="F5856" s="483">
        <v>93.41</v>
      </c>
    </row>
    <row r="5857" spans="1:6" ht="30" customHeight="1">
      <c r="A5857" s="480">
        <v>101733</v>
      </c>
      <c r="B5857" s="481" t="s">
        <v>6395</v>
      </c>
      <c r="C5857" s="482" t="s">
        <v>704</v>
      </c>
      <c r="D5857" s="483">
        <v>219.52</v>
      </c>
      <c r="E5857" s="483">
        <v>18.28</v>
      </c>
      <c r="F5857" s="483">
        <v>237.8</v>
      </c>
    </row>
    <row r="5858" spans="1:6" ht="30" customHeight="1">
      <c r="A5858" s="480">
        <v>101727</v>
      </c>
      <c r="B5858" s="481" t="s">
        <v>6394</v>
      </c>
      <c r="C5858" s="482" t="s">
        <v>704</v>
      </c>
      <c r="D5858" s="483">
        <v>169.43</v>
      </c>
      <c r="E5858" s="483">
        <v>4.3099999999999996</v>
      </c>
      <c r="F5858" s="483">
        <v>173.74</v>
      </c>
    </row>
    <row r="5859" spans="1:6" ht="30" customHeight="1">
      <c r="A5859" s="480"/>
      <c r="B5859" s="481" t="s">
        <v>6381</v>
      </c>
      <c r="C5859" s="482"/>
      <c r="D5859" s="483"/>
      <c r="E5859" s="483"/>
      <c r="F5859" s="483"/>
    </row>
    <row r="5860" spans="1:6" ht="30" customHeight="1">
      <c r="A5860" s="475">
        <v>98678</v>
      </c>
      <c r="B5860" s="479" t="s">
        <v>6382</v>
      </c>
      <c r="C5860" s="477" t="s">
        <v>704</v>
      </c>
      <c r="D5860" s="478">
        <v>473.68</v>
      </c>
      <c r="E5860" s="478">
        <v>10.37</v>
      </c>
      <c r="F5860" s="478">
        <v>484.05</v>
      </c>
    </row>
    <row r="5861" spans="1:6" ht="30" customHeight="1">
      <c r="A5861" s="475"/>
      <c r="B5861" s="476" t="s">
        <v>2861</v>
      </c>
      <c r="C5861" s="477"/>
      <c r="D5861" s="478"/>
      <c r="E5861" s="478"/>
      <c r="F5861" s="478"/>
    </row>
    <row r="5862" spans="1:6" ht="30" customHeight="1">
      <c r="A5862" s="475"/>
      <c r="B5862" s="479" t="s">
        <v>12929</v>
      </c>
      <c r="C5862" s="477"/>
      <c r="D5862" s="478"/>
      <c r="E5862" s="478"/>
      <c r="F5862" s="478"/>
    </row>
    <row r="5863" spans="1:6" ht="30" customHeight="1">
      <c r="A5863" s="475">
        <v>101747</v>
      </c>
      <c r="B5863" s="479" t="s">
        <v>6435</v>
      </c>
      <c r="C5863" s="477" t="s">
        <v>704</v>
      </c>
      <c r="D5863" s="478">
        <v>57.9</v>
      </c>
      <c r="E5863" s="478">
        <v>2.7</v>
      </c>
      <c r="F5863" s="478">
        <v>60.6</v>
      </c>
    </row>
    <row r="5864" spans="1:6" ht="30" customHeight="1">
      <c r="A5864" s="480"/>
      <c r="B5864" s="481" t="s">
        <v>12930</v>
      </c>
      <c r="C5864" s="482"/>
      <c r="D5864" s="483"/>
      <c r="E5864" s="483"/>
      <c r="F5864" s="483"/>
    </row>
    <row r="5865" spans="1:6" ht="30" customHeight="1">
      <c r="A5865" s="480">
        <v>92391</v>
      </c>
      <c r="B5865" s="481" t="s">
        <v>2862</v>
      </c>
      <c r="C5865" s="482" t="s">
        <v>704</v>
      </c>
      <c r="D5865" s="483">
        <v>39.6</v>
      </c>
      <c r="E5865" s="483">
        <v>2.81</v>
      </c>
      <c r="F5865" s="483">
        <v>42.41</v>
      </c>
    </row>
    <row r="5866" spans="1:6" ht="30" customHeight="1">
      <c r="A5866" s="480">
        <v>92392</v>
      </c>
      <c r="B5866" s="481" t="s">
        <v>2863</v>
      </c>
      <c r="C5866" s="482" t="s">
        <v>704</v>
      </c>
      <c r="D5866" s="483">
        <v>81.95</v>
      </c>
      <c r="E5866" s="483">
        <v>3.13</v>
      </c>
      <c r="F5866" s="483">
        <v>85.08</v>
      </c>
    </row>
    <row r="5867" spans="1:6" ht="30" customHeight="1">
      <c r="A5867" s="480">
        <v>92393</v>
      </c>
      <c r="B5867" s="481" t="s">
        <v>2864</v>
      </c>
      <c r="C5867" s="482" t="s">
        <v>704</v>
      </c>
      <c r="D5867" s="483">
        <v>39.04</v>
      </c>
      <c r="E5867" s="483">
        <v>3.64</v>
      </c>
      <c r="F5867" s="483">
        <v>42.68</v>
      </c>
    </row>
    <row r="5868" spans="1:6" ht="30" customHeight="1">
      <c r="A5868" s="480">
        <v>92394</v>
      </c>
      <c r="B5868" s="481" t="s">
        <v>2865</v>
      </c>
      <c r="C5868" s="482" t="s">
        <v>704</v>
      </c>
      <c r="D5868" s="483">
        <v>48.28</v>
      </c>
      <c r="E5868" s="483">
        <v>5.37</v>
      </c>
      <c r="F5868" s="483">
        <v>53.65</v>
      </c>
    </row>
    <row r="5869" spans="1:6" ht="30" customHeight="1">
      <c r="A5869" s="480">
        <v>92395</v>
      </c>
      <c r="B5869" s="481" t="s">
        <v>2866</v>
      </c>
      <c r="C5869" s="482" t="s">
        <v>704</v>
      </c>
      <c r="D5869" s="483">
        <v>57.78</v>
      </c>
      <c r="E5869" s="483">
        <v>8.1</v>
      </c>
      <c r="F5869" s="483">
        <v>65.88</v>
      </c>
    </row>
    <row r="5870" spans="1:6" ht="45" customHeight="1">
      <c r="A5870" s="480">
        <v>92396</v>
      </c>
      <c r="B5870" s="481" t="s">
        <v>2867</v>
      </c>
      <c r="C5870" s="482" t="s">
        <v>704</v>
      </c>
      <c r="D5870" s="483">
        <v>43.91</v>
      </c>
      <c r="E5870" s="483">
        <v>11.55</v>
      </c>
      <c r="F5870" s="483">
        <v>55.46</v>
      </c>
    </row>
    <row r="5871" spans="1:6" ht="45" customHeight="1">
      <c r="A5871" s="480">
        <v>92397</v>
      </c>
      <c r="B5871" s="481" t="s">
        <v>2868</v>
      </c>
      <c r="C5871" s="482" t="s">
        <v>704</v>
      </c>
      <c r="D5871" s="483">
        <v>38.71</v>
      </c>
      <c r="E5871" s="483">
        <v>4.63</v>
      </c>
      <c r="F5871" s="483">
        <v>43.34</v>
      </c>
    </row>
    <row r="5872" spans="1:6" ht="45" customHeight="1">
      <c r="A5872" s="480">
        <v>92398</v>
      </c>
      <c r="B5872" s="481" t="s">
        <v>2869</v>
      </c>
      <c r="C5872" s="482" t="s">
        <v>704</v>
      </c>
      <c r="D5872" s="483">
        <v>48.49</v>
      </c>
      <c r="E5872" s="483">
        <v>7.35</v>
      </c>
      <c r="F5872" s="483">
        <v>55.84</v>
      </c>
    </row>
    <row r="5873" spans="1:6" ht="30" customHeight="1">
      <c r="A5873" s="480">
        <v>92399</v>
      </c>
      <c r="B5873" s="481" t="s">
        <v>2870</v>
      </c>
      <c r="C5873" s="482" t="s">
        <v>704</v>
      </c>
      <c r="D5873" s="483">
        <v>49.25</v>
      </c>
      <c r="E5873" s="483">
        <v>7.84</v>
      </c>
      <c r="F5873" s="483">
        <v>57.09</v>
      </c>
    </row>
    <row r="5874" spans="1:6" ht="30" customHeight="1">
      <c r="A5874" s="480">
        <v>92400</v>
      </c>
      <c r="B5874" s="481" t="s">
        <v>2871</v>
      </c>
      <c r="C5874" s="482" t="s">
        <v>704</v>
      </c>
      <c r="D5874" s="483">
        <v>57.09</v>
      </c>
      <c r="E5874" s="483">
        <v>10.07</v>
      </c>
      <c r="F5874" s="483">
        <v>67.16</v>
      </c>
    </row>
    <row r="5875" spans="1:6" ht="30" customHeight="1">
      <c r="A5875" s="480">
        <v>92401</v>
      </c>
      <c r="B5875" s="481" t="s">
        <v>2872</v>
      </c>
      <c r="C5875" s="482" t="s">
        <v>704</v>
      </c>
      <c r="D5875" s="483">
        <v>57.9</v>
      </c>
      <c r="E5875" s="483">
        <v>10.58</v>
      </c>
      <c r="F5875" s="483">
        <v>68.48</v>
      </c>
    </row>
    <row r="5876" spans="1:6" ht="30" customHeight="1">
      <c r="A5876" s="480">
        <v>92402</v>
      </c>
      <c r="B5876" s="481" t="s">
        <v>2873</v>
      </c>
      <c r="C5876" s="482" t="s">
        <v>704</v>
      </c>
      <c r="D5876" s="483">
        <v>44.54</v>
      </c>
      <c r="E5876" s="483">
        <v>12.66</v>
      </c>
      <c r="F5876" s="483">
        <v>57.2</v>
      </c>
    </row>
    <row r="5877" spans="1:6" ht="15" customHeight="1">
      <c r="A5877" s="480">
        <v>92403</v>
      </c>
      <c r="B5877" s="481" t="s">
        <v>2874</v>
      </c>
      <c r="C5877" s="482" t="s">
        <v>704</v>
      </c>
      <c r="D5877" s="483">
        <v>39.28</v>
      </c>
      <c r="E5877" s="483">
        <v>5.73</v>
      </c>
      <c r="F5877" s="483">
        <v>45.01</v>
      </c>
    </row>
    <row r="5878" spans="1:6" ht="30" customHeight="1">
      <c r="A5878" s="480">
        <v>92404</v>
      </c>
      <c r="B5878" s="481" t="s">
        <v>2875</v>
      </c>
      <c r="C5878" s="482" t="s">
        <v>704</v>
      </c>
      <c r="D5878" s="483">
        <v>49.08</v>
      </c>
      <c r="E5878" s="483">
        <v>8.4499999999999993</v>
      </c>
      <c r="F5878" s="483">
        <v>57.53</v>
      </c>
    </row>
    <row r="5879" spans="1:6" ht="30" customHeight="1">
      <c r="A5879" s="480">
        <v>92405</v>
      </c>
      <c r="B5879" s="481" t="s">
        <v>2876</v>
      </c>
      <c r="C5879" s="482" t="s">
        <v>704</v>
      </c>
      <c r="D5879" s="483">
        <v>49.81</v>
      </c>
      <c r="E5879" s="483">
        <v>8.94</v>
      </c>
      <c r="F5879" s="483">
        <v>58.75</v>
      </c>
    </row>
    <row r="5880" spans="1:6" ht="30" customHeight="1">
      <c r="A5880" s="480">
        <v>92406</v>
      </c>
      <c r="B5880" s="481" t="s">
        <v>2877</v>
      </c>
      <c r="C5880" s="482" t="s">
        <v>704</v>
      </c>
      <c r="D5880" s="483">
        <v>57.71</v>
      </c>
      <c r="E5880" s="483">
        <v>11.17</v>
      </c>
      <c r="F5880" s="483">
        <v>68.88</v>
      </c>
    </row>
    <row r="5881" spans="1:6" ht="30" customHeight="1">
      <c r="A5881" s="480">
        <v>92407</v>
      </c>
      <c r="B5881" s="481" t="s">
        <v>2878</v>
      </c>
      <c r="C5881" s="482" t="s">
        <v>704</v>
      </c>
      <c r="D5881" s="483">
        <v>58.49</v>
      </c>
      <c r="E5881" s="483">
        <v>11.66</v>
      </c>
      <c r="F5881" s="483">
        <v>70.150000000000006</v>
      </c>
    </row>
    <row r="5882" spans="1:6" ht="30" customHeight="1">
      <c r="A5882" s="480">
        <v>93679</v>
      </c>
      <c r="B5882" s="481" t="s">
        <v>2879</v>
      </c>
      <c r="C5882" s="482" t="s">
        <v>704</v>
      </c>
      <c r="D5882" s="483">
        <v>49.17</v>
      </c>
      <c r="E5882" s="483">
        <v>11.55</v>
      </c>
      <c r="F5882" s="483">
        <v>60.72</v>
      </c>
    </row>
    <row r="5883" spans="1:6" ht="30" customHeight="1">
      <c r="A5883" s="480">
        <v>93680</v>
      </c>
      <c r="B5883" s="481" t="s">
        <v>2880</v>
      </c>
      <c r="C5883" s="482" t="s">
        <v>704</v>
      </c>
      <c r="D5883" s="483">
        <v>43.75</v>
      </c>
      <c r="E5883" s="483">
        <v>4.63</v>
      </c>
      <c r="F5883" s="483">
        <v>48.38</v>
      </c>
    </row>
    <row r="5884" spans="1:6" ht="30" customHeight="1">
      <c r="A5884" s="480">
        <v>93681</v>
      </c>
      <c r="B5884" s="481" t="s">
        <v>2881</v>
      </c>
      <c r="C5884" s="482" t="s">
        <v>704</v>
      </c>
      <c r="D5884" s="483">
        <v>52.52</v>
      </c>
      <c r="E5884" s="483">
        <v>7.34</v>
      </c>
      <c r="F5884" s="483">
        <v>59.86</v>
      </c>
    </row>
    <row r="5885" spans="1:6" ht="30" customHeight="1">
      <c r="A5885" s="480">
        <v>93682</v>
      </c>
      <c r="B5885" s="481" t="s">
        <v>2882</v>
      </c>
      <c r="C5885" s="482" t="s">
        <v>704</v>
      </c>
      <c r="D5885" s="483">
        <v>53.31</v>
      </c>
      <c r="E5885" s="483">
        <v>7.84</v>
      </c>
      <c r="F5885" s="483">
        <v>61.15</v>
      </c>
    </row>
    <row r="5886" spans="1:6" ht="30" customHeight="1">
      <c r="A5886" s="480">
        <v>94294</v>
      </c>
      <c r="B5886" s="481" t="s">
        <v>2883</v>
      </c>
      <c r="C5886" s="482" t="s">
        <v>727</v>
      </c>
      <c r="D5886" s="483">
        <v>5.12</v>
      </c>
      <c r="E5886" s="483">
        <v>2.25</v>
      </c>
      <c r="F5886" s="483">
        <v>7.37</v>
      </c>
    </row>
    <row r="5887" spans="1:6" ht="30" customHeight="1">
      <c r="A5887" s="480">
        <v>101870</v>
      </c>
      <c r="B5887" s="481" t="s">
        <v>12931</v>
      </c>
      <c r="C5887" s="482" t="s">
        <v>704</v>
      </c>
      <c r="D5887" s="483">
        <v>13.23</v>
      </c>
      <c r="E5887" s="483">
        <v>19.18</v>
      </c>
      <c r="F5887" s="483">
        <v>32.409999999999997</v>
      </c>
    </row>
    <row r="5888" spans="1:6" ht="30" customHeight="1">
      <c r="A5888" s="480">
        <v>101866</v>
      </c>
      <c r="B5888" s="481" t="s">
        <v>12932</v>
      </c>
      <c r="C5888" s="482" t="s">
        <v>704</v>
      </c>
      <c r="D5888" s="483">
        <v>11.57</v>
      </c>
      <c r="E5888" s="483">
        <v>15.63</v>
      </c>
      <c r="F5888" s="483">
        <v>27.2</v>
      </c>
    </row>
    <row r="5889" spans="1:6" ht="30" customHeight="1">
      <c r="A5889" s="480">
        <v>101867</v>
      </c>
      <c r="B5889" s="481" t="s">
        <v>12933</v>
      </c>
      <c r="C5889" s="482" t="s">
        <v>704</v>
      </c>
      <c r="D5889" s="483">
        <v>12.82</v>
      </c>
      <c r="E5889" s="483">
        <v>18.38</v>
      </c>
      <c r="F5889" s="483">
        <v>31.2</v>
      </c>
    </row>
    <row r="5890" spans="1:6" ht="30" customHeight="1">
      <c r="A5890" s="480">
        <v>101868</v>
      </c>
      <c r="B5890" s="481" t="s">
        <v>12934</v>
      </c>
      <c r="C5890" s="482" t="s">
        <v>704</v>
      </c>
      <c r="D5890" s="483">
        <v>10.69</v>
      </c>
      <c r="E5890" s="483">
        <v>13.73</v>
      </c>
      <c r="F5890" s="483">
        <v>24.42</v>
      </c>
    </row>
    <row r="5891" spans="1:6" ht="30" customHeight="1">
      <c r="A5891" s="475">
        <v>101869</v>
      </c>
      <c r="B5891" s="479" t="s">
        <v>12935</v>
      </c>
      <c r="C5891" s="477" t="s">
        <v>704</v>
      </c>
      <c r="D5891" s="478">
        <v>11.96</v>
      </c>
      <c r="E5891" s="478">
        <v>16.46</v>
      </c>
      <c r="F5891" s="478">
        <v>28.42</v>
      </c>
    </row>
    <row r="5892" spans="1:6" ht="45" customHeight="1">
      <c r="A5892" s="475">
        <v>101856</v>
      </c>
      <c r="B5892" s="476" t="s">
        <v>12936</v>
      </c>
      <c r="C5892" s="477" t="s">
        <v>704</v>
      </c>
      <c r="D5892" s="478">
        <v>9.92</v>
      </c>
      <c r="E5892" s="478">
        <v>12.05</v>
      </c>
      <c r="F5892" s="478">
        <v>21.97</v>
      </c>
    </row>
    <row r="5893" spans="1:6" ht="45" customHeight="1">
      <c r="A5893" s="475">
        <v>101865</v>
      </c>
      <c r="B5893" s="479" t="s">
        <v>12937</v>
      </c>
      <c r="C5893" s="477" t="s">
        <v>704</v>
      </c>
      <c r="D5893" s="478">
        <v>12.72</v>
      </c>
      <c r="E5893" s="478">
        <v>18.079999999999998</v>
      </c>
      <c r="F5893" s="478">
        <v>30.8</v>
      </c>
    </row>
    <row r="5894" spans="1:6" ht="30" customHeight="1">
      <c r="A5894" s="480">
        <v>101861</v>
      </c>
      <c r="B5894" s="481" t="s">
        <v>12938</v>
      </c>
      <c r="C5894" s="482" t="s">
        <v>704</v>
      </c>
      <c r="D5894" s="483">
        <v>11.49</v>
      </c>
      <c r="E5894" s="483">
        <v>15.52</v>
      </c>
      <c r="F5894" s="483">
        <v>27.01</v>
      </c>
    </row>
    <row r="5895" spans="1:6" ht="30" customHeight="1">
      <c r="A5895" s="480">
        <v>101862</v>
      </c>
      <c r="B5895" s="481" t="s">
        <v>12939</v>
      </c>
      <c r="C5895" s="482" t="s">
        <v>704</v>
      </c>
      <c r="D5895" s="483">
        <v>12.32</v>
      </c>
      <c r="E5895" s="483">
        <v>17.28</v>
      </c>
      <c r="F5895" s="483">
        <v>29.6</v>
      </c>
    </row>
    <row r="5896" spans="1:6" ht="30" customHeight="1">
      <c r="A5896" s="475">
        <v>101863</v>
      </c>
      <c r="B5896" s="479" t="s">
        <v>12940</v>
      </c>
      <c r="C5896" s="477" t="s">
        <v>704</v>
      </c>
      <c r="D5896" s="478">
        <v>10.19</v>
      </c>
      <c r="E5896" s="478">
        <v>12.63</v>
      </c>
      <c r="F5896" s="478">
        <v>22.82</v>
      </c>
    </row>
    <row r="5897" spans="1:6" ht="30" customHeight="1">
      <c r="A5897" s="480">
        <v>101864</v>
      </c>
      <c r="B5897" s="481" t="s">
        <v>12941</v>
      </c>
      <c r="C5897" s="482" t="s">
        <v>704</v>
      </c>
      <c r="D5897" s="483">
        <v>11.46</v>
      </c>
      <c r="E5897" s="483">
        <v>15.35</v>
      </c>
      <c r="F5897" s="483">
        <v>26.81</v>
      </c>
    </row>
    <row r="5898" spans="1:6" ht="15" customHeight="1">
      <c r="A5898" s="480">
        <v>101860</v>
      </c>
      <c r="B5898" s="481" t="s">
        <v>12942</v>
      </c>
      <c r="C5898" s="482" t="s">
        <v>704</v>
      </c>
      <c r="D5898" s="483">
        <v>12.14</v>
      </c>
      <c r="E5898" s="483">
        <v>16.86</v>
      </c>
      <c r="F5898" s="483">
        <v>29</v>
      </c>
    </row>
    <row r="5899" spans="1:6" ht="30" customHeight="1">
      <c r="A5899" s="480">
        <v>101857</v>
      </c>
      <c r="B5899" s="481" t="s">
        <v>12943</v>
      </c>
      <c r="C5899" s="482" t="s">
        <v>704</v>
      </c>
      <c r="D5899" s="483">
        <v>11.78</v>
      </c>
      <c r="E5899" s="483">
        <v>16.09</v>
      </c>
      <c r="F5899" s="483">
        <v>27.87</v>
      </c>
    </row>
    <row r="5900" spans="1:6" ht="30" customHeight="1">
      <c r="A5900" s="475">
        <v>101858</v>
      </c>
      <c r="B5900" s="479" t="s">
        <v>12944</v>
      </c>
      <c r="C5900" s="477" t="s">
        <v>704</v>
      </c>
      <c r="D5900" s="478">
        <v>10.08</v>
      </c>
      <c r="E5900" s="478">
        <v>12.39</v>
      </c>
      <c r="F5900" s="478">
        <v>22.47</v>
      </c>
    </row>
    <row r="5901" spans="1:6" ht="30" customHeight="1">
      <c r="A5901" s="480">
        <v>101859</v>
      </c>
      <c r="B5901" s="481" t="s">
        <v>12945</v>
      </c>
      <c r="C5901" s="482" t="s">
        <v>704</v>
      </c>
      <c r="D5901" s="483">
        <v>10.89</v>
      </c>
      <c r="E5901" s="483">
        <v>14.11</v>
      </c>
      <c r="F5901" s="483">
        <v>25</v>
      </c>
    </row>
    <row r="5902" spans="1:6" ht="30" customHeight="1">
      <c r="A5902" s="480"/>
      <c r="B5902" s="481" t="s">
        <v>2884</v>
      </c>
      <c r="C5902" s="482"/>
      <c r="D5902" s="483"/>
      <c r="E5902" s="483"/>
      <c r="F5902" s="483"/>
    </row>
    <row r="5903" spans="1:6" ht="30" customHeight="1">
      <c r="A5903" s="480">
        <v>94990</v>
      </c>
      <c r="B5903" s="481" t="s">
        <v>2885</v>
      </c>
      <c r="C5903" s="482" t="s">
        <v>702</v>
      </c>
      <c r="D5903" s="483">
        <v>467.09</v>
      </c>
      <c r="E5903" s="483">
        <v>202.83</v>
      </c>
      <c r="F5903" s="483">
        <v>669.92</v>
      </c>
    </row>
    <row r="5904" spans="1:6" ht="30" customHeight="1">
      <c r="A5904" s="480">
        <v>94991</v>
      </c>
      <c r="B5904" s="481" t="s">
        <v>2886</v>
      </c>
      <c r="C5904" s="482" t="s">
        <v>702</v>
      </c>
      <c r="D5904" s="483">
        <v>461.81</v>
      </c>
      <c r="E5904" s="483">
        <v>80.25</v>
      </c>
      <c r="F5904" s="483">
        <v>542.05999999999995</v>
      </c>
    </row>
    <row r="5905" spans="1:6" ht="30" customHeight="1">
      <c r="A5905" s="480">
        <v>94992</v>
      </c>
      <c r="B5905" s="481" t="s">
        <v>2887</v>
      </c>
      <c r="C5905" s="482" t="s">
        <v>704</v>
      </c>
      <c r="D5905" s="483">
        <v>77.36</v>
      </c>
      <c r="E5905" s="483">
        <v>15.44</v>
      </c>
      <c r="F5905" s="483">
        <v>92.8</v>
      </c>
    </row>
    <row r="5906" spans="1:6" ht="30" customHeight="1">
      <c r="A5906" s="480">
        <v>94993</v>
      </c>
      <c r="B5906" s="481" t="s">
        <v>2888</v>
      </c>
      <c r="C5906" s="482" t="s">
        <v>704</v>
      </c>
      <c r="D5906" s="483">
        <v>77.040000000000006</v>
      </c>
      <c r="E5906" s="483">
        <v>8.08</v>
      </c>
      <c r="F5906" s="483">
        <v>85.12</v>
      </c>
    </row>
    <row r="5907" spans="1:6" ht="30" customHeight="1">
      <c r="A5907" s="475">
        <v>94994</v>
      </c>
      <c r="B5907" s="479" t="s">
        <v>2889</v>
      </c>
      <c r="C5907" s="477" t="s">
        <v>704</v>
      </c>
      <c r="D5907" s="478">
        <v>88.76</v>
      </c>
      <c r="E5907" s="478">
        <v>20</v>
      </c>
      <c r="F5907" s="478">
        <v>108.76</v>
      </c>
    </row>
    <row r="5908" spans="1:6" ht="30" customHeight="1">
      <c r="A5908" s="475">
        <v>94995</v>
      </c>
      <c r="B5908" s="479" t="s">
        <v>2890</v>
      </c>
      <c r="C5908" s="477" t="s">
        <v>704</v>
      </c>
      <c r="D5908" s="478">
        <v>88.33</v>
      </c>
      <c r="E5908" s="478">
        <v>10.19</v>
      </c>
      <c r="F5908" s="478">
        <v>98.52</v>
      </c>
    </row>
    <row r="5909" spans="1:6" ht="30" customHeight="1">
      <c r="A5909" s="480">
        <v>94996</v>
      </c>
      <c r="B5909" s="481" t="s">
        <v>2891</v>
      </c>
      <c r="C5909" s="482" t="s">
        <v>704</v>
      </c>
      <c r="D5909" s="483">
        <v>97.62</v>
      </c>
      <c r="E5909" s="483">
        <v>24.55</v>
      </c>
      <c r="F5909" s="483">
        <v>122.17</v>
      </c>
    </row>
    <row r="5910" spans="1:6" ht="30" customHeight="1">
      <c r="A5910" s="480">
        <v>94997</v>
      </c>
      <c r="B5910" s="481" t="s">
        <v>2892</v>
      </c>
      <c r="C5910" s="482" t="s">
        <v>704</v>
      </c>
      <c r="D5910" s="483">
        <v>97.11</v>
      </c>
      <c r="E5910" s="483">
        <v>12.28</v>
      </c>
      <c r="F5910" s="483">
        <v>109.39</v>
      </c>
    </row>
    <row r="5911" spans="1:6" ht="30" customHeight="1">
      <c r="A5911" s="480">
        <v>94998</v>
      </c>
      <c r="B5911" s="481" t="s">
        <v>2893</v>
      </c>
      <c r="C5911" s="482" t="s">
        <v>704</v>
      </c>
      <c r="D5911" s="483">
        <v>107.87</v>
      </c>
      <c r="E5911" s="483">
        <v>29.1</v>
      </c>
      <c r="F5911" s="483">
        <v>136.97</v>
      </c>
    </row>
    <row r="5912" spans="1:6" ht="45" customHeight="1">
      <c r="A5912" s="480">
        <v>94999</v>
      </c>
      <c r="B5912" s="481" t="s">
        <v>2894</v>
      </c>
      <c r="C5912" s="482" t="s">
        <v>704</v>
      </c>
      <c r="D5912" s="483">
        <v>107.26</v>
      </c>
      <c r="E5912" s="483">
        <v>14.37</v>
      </c>
      <c r="F5912" s="483">
        <v>121.63</v>
      </c>
    </row>
    <row r="5913" spans="1:6" ht="45" customHeight="1">
      <c r="A5913" s="480">
        <v>103075</v>
      </c>
      <c r="B5913" s="481" t="s">
        <v>12946</v>
      </c>
      <c r="C5913" s="482" t="s">
        <v>704</v>
      </c>
      <c r="D5913" s="483">
        <v>170.76</v>
      </c>
      <c r="E5913" s="483">
        <v>16.510000000000002</v>
      </c>
      <c r="F5913" s="483">
        <v>187.27</v>
      </c>
    </row>
    <row r="5914" spans="1:6" ht="30" customHeight="1">
      <c r="A5914" s="480">
        <v>103074</v>
      </c>
      <c r="B5914" s="481" t="s">
        <v>12947</v>
      </c>
      <c r="C5914" s="482" t="s">
        <v>704</v>
      </c>
      <c r="D5914" s="483">
        <v>139.78</v>
      </c>
      <c r="E5914" s="483">
        <v>14.87</v>
      </c>
      <c r="F5914" s="483">
        <v>154.65</v>
      </c>
    </row>
    <row r="5915" spans="1:6" ht="30" customHeight="1">
      <c r="A5915" s="480"/>
      <c r="B5915" s="481" t="s">
        <v>12948</v>
      </c>
      <c r="C5915" s="482"/>
      <c r="D5915" s="483"/>
      <c r="E5915" s="483"/>
      <c r="F5915" s="483"/>
    </row>
    <row r="5916" spans="1:6" ht="30" customHeight="1">
      <c r="A5916" s="480">
        <v>98695</v>
      </c>
      <c r="B5916" s="481" t="s">
        <v>6463</v>
      </c>
      <c r="C5916" s="482" t="s">
        <v>727</v>
      </c>
      <c r="D5916" s="483">
        <v>62.16</v>
      </c>
      <c r="E5916" s="483">
        <v>15.21</v>
      </c>
      <c r="F5916" s="483">
        <v>77.37</v>
      </c>
    </row>
    <row r="5917" spans="1:6" ht="30" customHeight="1">
      <c r="A5917" s="480">
        <v>98689</v>
      </c>
      <c r="B5917" s="481" t="s">
        <v>6462</v>
      </c>
      <c r="C5917" s="482" t="s">
        <v>727</v>
      </c>
      <c r="D5917" s="483">
        <v>90.13</v>
      </c>
      <c r="E5917" s="483">
        <v>15.21</v>
      </c>
      <c r="F5917" s="483">
        <v>105.34</v>
      </c>
    </row>
    <row r="5918" spans="1:6" ht="30" customHeight="1">
      <c r="A5918" s="480">
        <v>98697</v>
      </c>
      <c r="B5918" s="481" t="s">
        <v>6461</v>
      </c>
      <c r="C5918" s="482" t="s">
        <v>727</v>
      </c>
      <c r="D5918" s="483">
        <v>42.24</v>
      </c>
      <c r="E5918" s="483">
        <v>8.32</v>
      </c>
      <c r="F5918" s="483">
        <v>50.56</v>
      </c>
    </row>
    <row r="5919" spans="1:6" ht="30" customHeight="1">
      <c r="A5919" s="480">
        <v>98685</v>
      </c>
      <c r="B5919" s="481" t="s">
        <v>6460</v>
      </c>
      <c r="C5919" s="482" t="s">
        <v>727</v>
      </c>
      <c r="D5919" s="483">
        <v>65.5</v>
      </c>
      <c r="E5919" s="483">
        <v>8.32</v>
      </c>
      <c r="F5919" s="483">
        <v>73.819999999999993</v>
      </c>
    </row>
    <row r="5920" spans="1:6" ht="30" customHeight="1">
      <c r="A5920" s="475">
        <v>98686</v>
      </c>
      <c r="B5920" s="479" t="s">
        <v>6391</v>
      </c>
      <c r="C5920" s="477" t="s">
        <v>727</v>
      </c>
      <c r="D5920" s="478">
        <v>15.23</v>
      </c>
      <c r="E5920" s="478">
        <v>20.79</v>
      </c>
      <c r="F5920" s="478">
        <v>36.020000000000003</v>
      </c>
    </row>
    <row r="5921" spans="1:6" ht="30" customHeight="1">
      <c r="A5921" s="480">
        <v>98688</v>
      </c>
      <c r="B5921" s="481" t="s">
        <v>6401</v>
      </c>
      <c r="C5921" s="482" t="s">
        <v>727</v>
      </c>
      <c r="D5921" s="483">
        <v>50.88</v>
      </c>
      <c r="E5921" s="483">
        <v>2.61</v>
      </c>
      <c r="F5921" s="483">
        <v>53.49</v>
      </c>
    </row>
    <row r="5922" spans="1:6" ht="30">
      <c r="A5922" s="480">
        <v>96467</v>
      </c>
      <c r="B5922" s="481" t="s">
        <v>2895</v>
      </c>
      <c r="C5922" s="482" t="s">
        <v>727</v>
      </c>
      <c r="D5922" s="483">
        <v>4.0599999999999996</v>
      </c>
      <c r="E5922" s="483">
        <v>1.72</v>
      </c>
      <c r="F5922" s="483">
        <v>5.78</v>
      </c>
    </row>
    <row r="5923" spans="1:6" ht="30">
      <c r="A5923" s="480">
        <v>88648</v>
      </c>
      <c r="B5923" s="481" t="s">
        <v>2896</v>
      </c>
      <c r="C5923" s="482" t="s">
        <v>727</v>
      </c>
      <c r="D5923" s="483">
        <v>4.62</v>
      </c>
      <c r="E5923" s="483">
        <v>1.71</v>
      </c>
      <c r="F5923" s="483">
        <v>6.33</v>
      </c>
    </row>
    <row r="5924" spans="1:6" ht="30">
      <c r="A5924" s="480">
        <v>88649</v>
      </c>
      <c r="B5924" s="481" t="s">
        <v>2897</v>
      </c>
      <c r="C5924" s="482" t="s">
        <v>727</v>
      </c>
      <c r="D5924" s="483">
        <v>5.37</v>
      </c>
      <c r="E5924" s="483">
        <v>1.78</v>
      </c>
      <c r="F5924" s="483">
        <v>7.15</v>
      </c>
    </row>
    <row r="5925" spans="1:6" ht="30">
      <c r="A5925" s="480">
        <v>88650</v>
      </c>
      <c r="B5925" s="481" t="s">
        <v>2898</v>
      </c>
      <c r="C5925" s="482" t="s">
        <v>727</v>
      </c>
      <c r="D5925" s="483">
        <v>11.6</v>
      </c>
      <c r="E5925" s="483">
        <v>1.98</v>
      </c>
      <c r="F5925" s="483">
        <v>13.58</v>
      </c>
    </row>
    <row r="5926" spans="1:6">
      <c r="A5926" s="480">
        <v>101742</v>
      </c>
      <c r="B5926" s="481" t="s">
        <v>6400</v>
      </c>
      <c r="C5926" s="482" t="s">
        <v>727</v>
      </c>
      <c r="D5926" s="483">
        <v>36.729999999999997</v>
      </c>
      <c r="E5926" s="483">
        <v>16.77</v>
      </c>
      <c r="F5926" s="483">
        <v>53.5</v>
      </c>
    </row>
    <row r="5927" spans="1:6" ht="15" customHeight="1">
      <c r="A5927" s="480">
        <v>101740</v>
      </c>
      <c r="B5927" s="481" t="s">
        <v>6458</v>
      </c>
      <c r="C5927" s="482" t="s">
        <v>727</v>
      </c>
      <c r="D5927" s="483">
        <v>20.16</v>
      </c>
      <c r="E5927" s="483">
        <v>20.75</v>
      </c>
      <c r="F5927" s="483">
        <v>40.909999999999997</v>
      </c>
    </row>
    <row r="5928" spans="1:6" ht="45" customHeight="1">
      <c r="A5928" s="480">
        <v>101739</v>
      </c>
      <c r="B5928" s="481" t="s">
        <v>6387</v>
      </c>
      <c r="C5928" s="482" t="s">
        <v>727</v>
      </c>
      <c r="D5928" s="483">
        <v>18.690000000000001</v>
      </c>
      <c r="E5928" s="483">
        <v>12.02</v>
      </c>
      <c r="F5928" s="483">
        <v>30.71</v>
      </c>
    </row>
    <row r="5929" spans="1:6">
      <c r="A5929" s="480">
        <v>101738</v>
      </c>
      <c r="B5929" s="481" t="s">
        <v>6386</v>
      </c>
      <c r="C5929" s="482" t="s">
        <v>727</v>
      </c>
      <c r="D5929" s="483">
        <v>17.14</v>
      </c>
      <c r="E5929" s="483">
        <v>10.32</v>
      </c>
      <c r="F5929" s="483">
        <v>27.46</v>
      </c>
    </row>
    <row r="5930" spans="1:6">
      <c r="A5930" s="475">
        <v>101741</v>
      </c>
      <c r="B5930" s="479" t="s">
        <v>6459</v>
      </c>
      <c r="C5930" s="477" t="s">
        <v>727</v>
      </c>
      <c r="D5930" s="478">
        <v>7.18</v>
      </c>
      <c r="E5930" s="478">
        <v>14.33</v>
      </c>
      <c r="F5930" s="478">
        <v>21.51</v>
      </c>
    </row>
    <row r="5931" spans="1:6">
      <c r="A5931" s="480"/>
      <c r="B5931" s="481" t="s">
        <v>2899</v>
      </c>
      <c r="C5931" s="482"/>
      <c r="D5931" s="483"/>
      <c r="E5931" s="483"/>
      <c r="F5931" s="483"/>
    </row>
    <row r="5932" spans="1:6" ht="30">
      <c r="A5932" s="480">
        <v>98577</v>
      </c>
      <c r="B5932" s="481" t="s">
        <v>12949</v>
      </c>
      <c r="C5932" s="482" t="s">
        <v>727</v>
      </c>
      <c r="D5932" s="483">
        <v>18.510000000000002</v>
      </c>
      <c r="E5932" s="483">
        <v>25.02</v>
      </c>
      <c r="F5932" s="483">
        <v>43.53</v>
      </c>
    </row>
    <row r="5933" spans="1:6">
      <c r="A5933" s="480"/>
      <c r="B5933" s="481" t="s">
        <v>2900</v>
      </c>
      <c r="C5933" s="482"/>
      <c r="D5933" s="483"/>
      <c r="E5933" s="483"/>
      <c r="F5933" s="483"/>
    </row>
    <row r="5934" spans="1:6">
      <c r="A5934" s="480"/>
      <c r="B5934" s="481" t="s">
        <v>12950</v>
      </c>
      <c r="C5934" s="482"/>
      <c r="D5934" s="483"/>
      <c r="E5934" s="483"/>
      <c r="F5934" s="483"/>
    </row>
    <row r="5935" spans="1:6" ht="15" customHeight="1">
      <c r="A5935" s="480"/>
      <c r="B5935" s="481" t="s">
        <v>12951</v>
      </c>
      <c r="C5935" s="482"/>
      <c r="D5935" s="483"/>
      <c r="E5935" s="483"/>
      <c r="F5935" s="483"/>
    </row>
    <row r="5936" spans="1:6" ht="15" customHeight="1">
      <c r="A5936" s="480"/>
      <c r="B5936" s="481" t="s">
        <v>12952</v>
      </c>
      <c r="C5936" s="482"/>
      <c r="D5936" s="483"/>
      <c r="E5936" s="483"/>
      <c r="F5936" s="483"/>
    </row>
    <row r="5937" spans="1:6" ht="15" customHeight="1">
      <c r="A5937" s="480">
        <v>102193</v>
      </c>
      <c r="B5937" s="481" t="s">
        <v>6505</v>
      </c>
      <c r="C5937" s="482" t="s">
        <v>704</v>
      </c>
      <c r="D5937" s="483">
        <v>1</v>
      </c>
      <c r="E5937" s="483">
        <v>1.02</v>
      </c>
      <c r="F5937" s="483">
        <v>2.02</v>
      </c>
    </row>
    <row r="5938" spans="1:6">
      <c r="A5938" s="480">
        <v>102194</v>
      </c>
      <c r="B5938" s="481" t="s">
        <v>6506</v>
      </c>
      <c r="C5938" s="482" t="s">
        <v>704</v>
      </c>
      <c r="D5938" s="483">
        <v>2.75</v>
      </c>
      <c r="E5938" s="483">
        <v>4.88</v>
      </c>
      <c r="F5938" s="483">
        <v>7.63</v>
      </c>
    </row>
    <row r="5939" spans="1:6" ht="15" customHeight="1">
      <c r="A5939" s="475">
        <v>100717</v>
      </c>
      <c r="B5939" s="476" t="s">
        <v>6485</v>
      </c>
      <c r="C5939" s="477" t="s">
        <v>704</v>
      </c>
      <c r="D5939" s="478">
        <v>3.63</v>
      </c>
      <c r="E5939" s="478">
        <v>5.6</v>
      </c>
      <c r="F5939" s="478">
        <v>9.23</v>
      </c>
    </row>
    <row r="5940" spans="1:6">
      <c r="A5940" s="475"/>
      <c r="B5940" s="479" t="s">
        <v>2901</v>
      </c>
      <c r="C5940" s="477"/>
      <c r="D5940" s="478"/>
      <c r="E5940" s="478"/>
      <c r="F5940" s="478"/>
    </row>
    <row r="5941" spans="1:6" ht="15" customHeight="1">
      <c r="A5941" s="480">
        <v>88497</v>
      </c>
      <c r="B5941" s="481" t="s">
        <v>2902</v>
      </c>
      <c r="C5941" s="482" t="s">
        <v>704</v>
      </c>
      <c r="D5941" s="483">
        <v>10.18</v>
      </c>
      <c r="E5941" s="483">
        <v>7.33</v>
      </c>
      <c r="F5941" s="483">
        <v>17.510000000000002</v>
      </c>
    </row>
    <row r="5942" spans="1:6">
      <c r="A5942" s="480">
        <v>88495</v>
      </c>
      <c r="B5942" s="481" t="s">
        <v>2903</v>
      </c>
      <c r="C5942" s="482" t="s">
        <v>704</v>
      </c>
      <c r="D5942" s="483">
        <v>7.06</v>
      </c>
      <c r="E5942" s="483">
        <v>5.52</v>
      </c>
      <c r="F5942" s="483">
        <v>12.58</v>
      </c>
    </row>
    <row r="5943" spans="1:6" ht="15" customHeight="1">
      <c r="A5943" s="480">
        <v>88496</v>
      </c>
      <c r="B5943" s="481" t="s">
        <v>2904</v>
      </c>
      <c r="C5943" s="482" t="s">
        <v>704</v>
      </c>
      <c r="D5943" s="483">
        <v>13.83</v>
      </c>
      <c r="E5943" s="483">
        <v>15.84</v>
      </c>
      <c r="F5943" s="483">
        <v>29.67</v>
      </c>
    </row>
    <row r="5944" spans="1:6" ht="15" customHeight="1">
      <c r="A5944" s="480">
        <v>88494</v>
      </c>
      <c r="B5944" s="481" t="s">
        <v>2905</v>
      </c>
      <c r="C5944" s="482" t="s">
        <v>704</v>
      </c>
      <c r="D5944" s="483">
        <v>9.7899999999999991</v>
      </c>
      <c r="E5944" s="483">
        <v>11.89</v>
      </c>
      <c r="F5944" s="483">
        <v>21.68</v>
      </c>
    </row>
    <row r="5945" spans="1:6" ht="15" customHeight="1">
      <c r="A5945" s="480">
        <v>96126</v>
      </c>
      <c r="B5945" s="481" t="s">
        <v>2906</v>
      </c>
      <c r="C5945" s="482" t="s">
        <v>704</v>
      </c>
      <c r="D5945" s="483">
        <v>11.99</v>
      </c>
      <c r="E5945" s="483">
        <v>8.5</v>
      </c>
      <c r="F5945" s="483">
        <v>20.49</v>
      </c>
    </row>
    <row r="5946" spans="1:6" ht="15" customHeight="1">
      <c r="A5946" s="480">
        <v>96127</v>
      </c>
      <c r="B5946" s="481" t="s">
        <v>2907</v>
      </c>
      <c r="C5946" s="482" t="s">
        <v>704</v>
      </c>
      <c r="D5946" s="483">
        <v>10.73</v>
      </c>
      <c r="E5946" s="483">
        <v>5.52</v>
      </c>
      <c r="F5946" s="483">
        <v>16.25</v>
      </c>
    </row>
    <row r="5947" spans="1:6" ht="15" customHeight="1">
      <c r="A5947" s="480">
        <v>96128</v>
      </c>
      <c r="B5947" s="481" t="s">
        <v>2908</v>
      </c>
      <c r="C5947" s="482" t="s">
        <v>704</v>
      </c>
      <c r="D5947" s="483">
        <v>14.57</v>
      </c>
      <c r="E5947" s="483">
        <v>14.53</v>
      </c>
      <c r="F5947" s="483">
        <v>29.1</v>
      </c>
    </row>
    <row r="5948" spans="1:6" ht="30" customHeight="1">
      <c r="A5948" s="480">
        <v>96129</v>
      </c>
      <c r="B5948" s="481" t="s">
        <v>2909</v>
      </c>
      <c r="C5948" s="482" t="s">
        <v>704</v>
      </c>
      <c r="D5948" s="483">
        <v>15.39</v>
      </c>
      <c r="E5948" s="483">
        <v>16.440000000000001</v>
      </c>
      <c r="F5948" s="483">
        <v>31.83</v>
      </c>
    </row>
    <row r="5949" spans="1:6" ht="15" customHeight="1">
      <c r="A5949" s="480">
        <v>96130</v>
      </c>
      <c r="B5949" s="481" t="s">
        <v>2910</v>
      </c>
      <c r="C5949" s="482" t="s">
        <v>704</v>
      </c>
      <c r="D5949" s="483">
        <v>12.39</v>
      </c>
      <c r="E5949" s="483">
        <v>9.44</v>
      </c>
      <c r="F5949" s="483">
        <v>21.83</v>
      </c>
    </row>
    <row r="5950" spans="1:6" ht="15" customHeight="1">
      <c r="A5950" s="480">
        <v>96131</v>
      </c>
      <c r="B5950" s="481" t="s">
        <v>2911</v>
      </c>
      <c r="C5950" s="482" t="s">
        <v>704</v>
      </c>
      <c r="D5950" s="483">
        <v>17.3</v>
      </c>
      <c r="E5950" s="483">
        <v>11.3</v>
      </c>
      <c r="F5950" s="483">
        <v>28.6</v>
      </c>
    </row>
    <row r="5951" spans="1:6" ht="30">
      <c r="A5951" s="480">
        <v>96132</v>
      </c>
      <c r="B5951" s="481" t="s">
        <v>2912</v>
      </c>
      <c r="C5951" s="482" t="s">
        <v>704</v>
      </c>
      <c r="D5951" s="483">
        <v>15.62</v>
      </c>
      <c r="E5951" s="483">
        <v>7.33</v>
      </c>
      <c r="F5951" s="483">
        <v>22.95</v>
      </c>
    </row>
    <row r="5952" spans="1:6" ht="30">
      <c r="A5952" s="480">
        <v>96133</v>
      </c>
      <c r="B5952" s="481" t="s">
        <v>2913</v>
      </c>
      <c r="C5952" s="482" t="s">
        <v>704</v>
      </c>
      <c r="D5952" s="483">
        <v>20.72</v>
      </c>
      <c r="E5952" s="483">
        <v>19.32</v>
      </c>
      <c r="F5952" s="483">
        <v>40.04</v>
      </c>
    </row>
    <row r="5953" spans="1:6" ht="15" customHeight="1">
      <c r="A5953" s="480">
        <v>96134</v>
      </c>
      <c r="B5953" s="481" t="s">
        <v>2914</v>
      </c>
      <c r="C5953" s="482" t="s">
        <v>704</v>
      </c>
      <c r="D5953" s="483">
        <v>21.81</v>
      </c>
      <c r="E5953" s="483">
        <v>21.87</v>
      </c>
      <c r="F5953" s="483">
        <v>43.68</v>
      </c>
    </row>
    <row r="5954" spans="1:6" ht="15" customHeight="1">
      <c r="A5954" s="480">
        <v>96135</v>
      </c>
      <c r="B5954" s="481" t="s">
        <v>2915</v>
      </c>
      <c r="C5954" s="482" t="s">
        <v>704</v>
      </c>
      <c r="D5954" s="483">
        <v>17.829999999999998</v>
      </c>
      <c r="E5954" s="483">
        <v>12.57</v>
      </c>
      <c r="F5954" s="483">
        <v>30.4</v>
      </c>
    </row>
    <row r="5955" spans="1:6">
      <c r="A5955" s="480"/>
      <c r="B5955" s="481" t="s">
        <v>12953</v>
      </c>
      <c r="C5955" s="482"/>
      <c r="D5955" s="483"/>
      <c r="E5955" s="483"/>
      <c r="F5955" s="483"/>
    </row>
    <row r="5956" spans="1:6" ht="15" customHeight="1">
      <c r="A5956" s="480">
        <v>87529</v>
      </c>
      <c r="B5956" s="481" t="s">
        <v>2916</v>
      </c>
      <c r="C5956" s="482" t="s">
        <v>704</v>
      </c>
      <c r="D5956" s="483">
        <v>16.96</v>
      </c>
      <c r="E5956" s="483">
        <v>13.42</v>
      </c>
      <c r="F5956" s="483">
        <v>30.38</v>
      </c>
    </row>
    <row r="5957" spans="1:6" ht="15" customHeight="1">
      <c r="A5957" s="480">
        <v>87530</v>
      </c>
      <c r="B5957" s="481" t="s">
        <v>2917</v>
      </c>
      <c r="C5957" s="482" t="s">
        <v>704</v>
      </c>
      <c r="D5957" s="483">
        <v>18.420000000000002</v>
      </c>
      <c r="E5957" s="483">
        <v>16.64</v>
      </c>
      <c r="F5957" s="483">
        <v>35.06</v>
      </c>
    </row>
    <row r="5958" spans="1:6" ht="15" customHeight="1">
      <c r="A5958" s="480">
        <v>87538</v>
      </c>
      <c r="B5958" s="481" t="s">
        <v>2918</v>
      </c>
      <c r="C5958" s="482" t="s">
        <v>704</v>
      </c>
      <c r="D5958" s="483">
        <v>54.72</v>
      </c>
      <c r="E5958" s="483">
        <v>10.95</v>
      </c>
      <c r="F5958" s="483">
        <v>65.67</v>
      </c>
    </row>
    <row r="5959" spans="1:6" ht="15" customHeight="1">
      <c r="A5959" s="480">
        <v>87543</v>
      </c>
      <c r="B5959" s="481" t="s">
        <v>2919</v>
      </c>
      <c r="C5959" s="482" t="s">
        <v>704</v>
      </c>
      <c r="D5959" s="483">
        <v>16.97</v>
      </c>
      <c r="E5959" s="483">
        <v>4.74</v>
      </c>
      <c r="F5959" s="483">
        <v>21.71</v>
      </c>
    </row>
    <row r="5960" spans="1:6" ht="45">
      <c r="A5960" s="480">
        <v>87547</v>
      </c>
      <c r="B5960" s="481" t="s">
        <v>2920</v>
      </c>
      <c r="C5960" s="482" t="s">
        <v>704</v>
      </c>
      <c r="D5960" s="483">
        <v>10.34</v>
      </c>
      <c r="E5960" s="483">
        <v>9.61</v>
      </c>
      <c r="F5960" s="483">
        <v>19.95</v>
      </c>
    </row>
    <row r="5961" spans="1:6" ht="15" customHeight="1">
      <c r="A5961" s="480">
        <v>87548</v>
      </c>
      <c r="B5961" s="481" t="s">
        <v>2921</v>
      </c>
      <c r="C5961" s="482" t="s">
        <v>704</v>
      </c>
      <c r="D5961" s="483">
        <v>11.17</v>
      </c>
      <c r="E5961" s="483">
        <v>11.43</v>
      </c>
      <c r="F5961" s="483">
        <v>22.6</v>
      </c>
    </row>
    <row r="5962" spans="1:6" ht="60">
      <c r="A5962" s="480">
        <v>87556</v>
      </c>
      <c r="B5962" s="481" t="s">
        <v>2922</v>
      </c>
      <c r="C5962" s="482" t="s">
        <v>704</v>
      </c>
      <c r="D5962" s="483">
        <v>31.5</v>
      </c>
      <c r="E5962" s="483">
        <v>7.56</v>
      </c>
      <c r="F5962" s="483">
        <v>39.06</v>
      </c>
    </row>
    <row r="5963" spans="1:6" ht="60">
      <c r="A5963" s="480">
        <v>87561</v>
      </c>
      <c r="B5963" s="481" t="s">
        <v>2923</v>
      </c>
      <c r="C5963" s="482" t="s">
        <v>704</v>
      </c>
      <c r="D5963" s="483">
        <v>31.28</v>
      </c>
      <c r="E5963" s="483">
        <v>6.94</v>
      </c>
      <c r="F5963" s="483">
        <v>38.22</v>
      </c>
    </row>
    <row r="5964" spans="1:6" ht="45">
      <c r="A5964" s="480">
        <v>90406</v>
      </c>
      <c r="B5964" s="481" t="s">
        <v>2924</v>
      </c>
      <c r="C5964" s="482" t="s">
        <v>704</v>
      </c>
      <c r="D5964" s="483">
        <v>19.82</v>
      </c>
      <c r="E5964" s="483">
        <v>21.02</v>
      </c>
      <c r="F5964" s="483">
        <v>40.840000000000003</v>
      </c>
    </row>
    <row r="5965" spans="1:6" ht="30" customHeight="1">
      <c r="A5965" s="480">
        <v>90407</v>
      </c>
      <c r="B5965" s="481" t="s">
        <v>2925</v>
      </c>
      <c r="C5965" s="482" t="s">
        <v>704</v>
      </c>
      <c r="D5965" s="483">
        <v>21.29</v>
      </c>
      <c r="E5965" s="483">
        <v>24.23</v>
      </c>
      <c r="F5965" s="483">
        <v>45.52</v>
      </c>
    </row>
    <row r="5966" spans="1:6" ht="30" customHeight="1">
      <c r="A5966" s="480">
        <v>90408</v>
      </c>
      <c r="B5966" s="481" t="s">
        <v>2926</v>
      </c>
      <c r="C5966" s="482" t="s">
        <v>704</v>
      </c>
      <c r="D5966" s="483">
        <v>13.11</v>
      </c>
      <c r="E5966" s="483">
        <v>16.989999999999998</v>
      </c>
      <c r="F5966" s="483">
        <v>30.1</v>
      </c>
    </row>
    <row r="5967" spans="1:6" ht="30" customHeight="1">
      <c r="A5967" s="480">
        <v>90409</v>
      </c>
      <c r="B5967" s="481" t="s">
        <v>2927</v>
      </c>
      <c r="C5967" s="482" t="s">
        <v>704</v>
      </c>
      <c r="D5967" s="483">
        <v>13.96</v>
      </c>
      <c r="E5967" s="483">
        <v>18.79</v>
      </c>
      <c r="F5967" s="483">
        <v>32.75</v>
      </c>
    </row>
    <row r="5968" spans="1:6" ht="45" customHeight="1">
      <c r="A5968" s="475"/>
      <c r="B5968" s="479" t="s">
        <v>12954</v>
      </c>
      <c r="C5968" s="477"/>
      <c r="D5968" s="478"/>
      <c r="E5968" s="478"/>
      <c r="F5968" s="478"/>
    </row>
    <row r="5969" spans="1:6" ht="30" customHeight="1">
      <c r="A5969" s="480">
        <v>88485</v>
      </c>
      <c r="B5969" s="481" t="s">
        <v>2928</v>
      </c>
      <c r="C5969" s="482" t="s">
        <v>704</v>
      </c>
      <c r="D5969" s="483">
        <v>1.79</v>
      </c>
      <c r="E5969" s="483">
        <v>0.91</v>
      </c>
      <c r="F5969" s="483">
        <v>2.7</v>
      </c>
    </row>
    <row r="5970" spans="1:6" ht="30" customHeight="1">
      <c r="A5970" s="480">
        <v>88484</v>
      </c>
      <c r="B5970" s="481" t="s">
        <v>2929</v>
      </c>
      <c r="C5970" s="482" t="s">
        <v>704</v>
      </c>
      <c r="D5970" s="483">
        <v>1.91</v>
      </c>
      <c r="E5970" s="483">
        <v>1.2</v>
      </c>
      <c r="F5970" s="483">
        <v>3.11</v>
      </c>
    </row>
    <row r="5971" spans="1:6" ht="30">
      <c r="A5971" s="480">
        <v>88412</v>
      </c>
      <c r="B5971" s="481" t="s">
        <v>2930</v>
      </c>
      <c r="C5971" s="482" t="s">
        <v>704</v>
      </c>
      <c r="D5971" s="483">
        <v>1.63</v>
      </c>
      <c r="E5971" s="483">
        <v>0.54</v>
      </c>
      <c r="F5971" s="483">
        <v>2.17</v>
      </c>
    </row>
    <row r="5972" spans="1:6" ht="30" customHeight="1">
      <c r="A5972" s="480">
        <v>88411</v>
      </c>
      <c r="B5972" s="481" t="s">
        <v>2931</v>
      </c>
      <c r="C5972" s="482" t="s">
        <v>704</v>
      </c>
      <c r="D5972" s="483">
        <v>1.83</v>
      </c>
      <c r="E5972" s="483">
        <v>1.04</v>
      </c>
      <c r="F5972" s="483">
        <v>2.87</v>
      </c>
    </row>
    <row r="5973" spans="1:6" ht="30" customHeight="1">
      <c r="A5973" s="475">
        <v>88415</v>
      </c>
      <c r="B5973" s="479" t="s">
        <v>2932</v>
      </c>
      <c r="C5973" s="477" t="s">
        <v>704</v>
      </c>
      <c r="D5973" s="478">
        <v>1.89</v>
      </c>
      <c r="E5973" s="478">
        <v>1.2</v>
      </c>
      <c r="F5973" s="478">
        <v>3.09</v>
      </c>
    </row>
    <row r="5974" spans="1:6" ht="30" customHeight="1">
      <c r="A5974" s="480">
        <v>88413</v>
      </c>
      <c r="B5974" s="481" t="s">
        <v>2933</v>
      </c>
      <c r="C5974" s="482" t="s">
        <v>704</v>
      </c>
      <c r="D5974" s="483">
        <v>2.25</v>
      </c>
      <c r="E5974" s="483">
        <v>2.0299999999999998</v>
      </c>
      <c r="F5974" s="483">
        <v>4.28</v>
      </c>
    </row>
    <row r="5975" spans="1:6" ht="30" customHeight="1">
      <c r="A5975" s="480">
        <v>88414</v>
      </c>
      <c r="B5975" s="481" t="s">
        <v>2934</v>
      </c>
      <c r="C5975" s="482" t="s">
        <v>704</v>
      </c>
      <c r="D5975" s="483">
        <v>2.38</v>
      </c>
      <c r="E5975" s="483">
        <v>2.35</v>
      </c>
      <c r="F5975" s="483">
        <v>4.7300000000000004</v>
      </c>
    </row>
    <row r="5976" spans="1:6" ht="30" customHeight="1">
      <c r="A5976" s="480">
        <v>98397</v>
      </c>
      <c r="B5976" s="481" t="s">
        <v>2935</v>
      </c>
      <c r="C5976" s="482" t="s">
        <v>704</v>
      </c>
      <c r="D5976" s="483">
        <v>6.86</v>
      </c>
      <c r="E5976" s="483">
        <v>4.62</v>
      </c>
      <c r="F5976" s="483">
        <v>11.48</v>
      </c>
    </row>
    <row r="5977" spans="1:6" ht="30" customHeight="1">
      <c r="A5977" s="480"/>
      <c r="B5977" s="481" t="s">
        <v>12955</v>
      </c>
      <c r="C5977" s="482"/>
      <c r="D5977" s="483"/>
      <c r="E5977" s="483"/>
      <c r="F5977" s="483"/>
    </row>
    <row r="5978" spans="1:6" ht="30" customHeight="1">
      <c r="A5978" s="480">
        <v>102201</v>
      </c>
      <c r="B5978" s="481" t="s">
        <v>12956</v>
      </c>
      <c r="C5978" s="482" t="s">
        <v>704</v>
      </c>
      <c r="D5978" s="483">
        <v>10.94</v>
      </c>
      <c r="E5978" s="483">
        <v>8.4499999999999993</v>
      </c>
      <c r="F5978" s="483">
        <v>19.39</v>
      </c>
    </row>
    <row r="5979" spans="1:6" ht="30" customHeight="1">
      <c r="A5979" s="480">
        <v>102200</v>
      </c>
      <c r="B5979" s="481" t="s">
        <v>6507</v>
      </c>
      <c r="C5979" s="482" t="s">
        <v>704</v>
      </c>
      <c r="D5979" s="483">
        <v>15.42</v>
      </c>
      <c r="E5979" s="483">
        <v>6.86</v>
      </c>
      <c r="F5979" s="483">
        <v>22.28</v>
      </c>
    </row>
    <row r="5980" spans="1:6" ht="30" customHeight="1">
      <c r="A5980" s="480">
        <v>102202</v>
      </c>
      <c r="B5980" s="481" t="s">
        <v>6508</v>
      </c>
      <c r="C5980" s="482" t="s">
        <v>704</v>
      </c>
      <c r="D5980" s="483">
        <v>52.49</v>
      </c>
      <c r="E5980" s="483">
        <v>6.86</v>
      </c>
      <c r="F5980" s="483">
        <v>59.35</v>
      </c>
    </row>
    <row r="5981" spans="1:6" ht="45" customHeight="1">
      <c r="A5981" s="480">
        <v>102197</v>
      </c>
      <c r="B5981" s="481" t="s">
        <v>6509</v>
      </c>
      <c r="C5981" s="482" t="s">
        <v>704</v>
      </c>
      <c r="D5981" s="483">
        <v>24.79</v>
      </c>
      <c r="E5981" s="483">
        <v>5.23</v>
      </c>
      <c r="F5981" s="483">
        <v>30.02</v>
      </c>
    </row>
    <row r="5982" spans="1:6" ht="30" customHeight="1">
      <c r="A5982" s="480">
        <v>102489</v>
      </c>
      <c r="B5982" s="481" t="s">
        <v>12957</v>
      </c>
      <c r="C5982" s="482" t="s">
        <v>704</v>
      </c>
      <c r="D5982" s="483">
        <v>15.84</v>
      </c>
      <c r="E5982" s="483">
        <v>8.6999999999999993</v>
      </c>
      <c r="F5982" s="483">
        <v>24.54</v>
      </c>
    </row>
    <row r="5983" spans="1:6" ht="30" customHeight="1">
      <c r="A5983" s="480">
        <v>102233</v>
      </c>
      <c r="B5983" s="481" t="s">
        <v>6531</v>
      </c>
      <c r="C5983" s="482" t="s">
        <v>704</v>
      </c>
      <c r="D5983" s="483">
        <v>5.84</v>
      </c>
      <c r="E5983" s="483">
        <v>4.2300000000000004</v>
      </c>
      <c r="F5983" s="483">
        <v>10.07</v>
      </c>
    </row>
    <row r="5984" spans="1:6" ht="30" customHeight="1">
      <c r="A5984" s="480">
        <v>102234</v>
      </c>
      <c r="B5984" s="481" t="s">
        <v>6532</v>
      </c>
      <c r="C5984" s="482" t="s">
        <v>704</v>
      </c>
      <c r="D5984" s="483">
        <v>11.69</v>
      </c>
      <c r="E5984" s="483">
        <v>8.4600000000000009</v>
      </c>
      <c r="F5984" s="483">
        <v>20.149999999999999</v>
      </c>
    </row>
    <row r="5985" spans="1:6" ht="30" customHeight="1">
      <c r="A5985" s="480">
        <v>102207</v>
      </c>
      <c r="B5985" s="481" t="s">
        <v>6519</v>
      </c>
      <c r="C5985" s="482" t="s">
        <v>704</v>
      </c>
      <c r="D5985" s="483">
        <v>4.03</v>
      </c>
      <c r="E5985" s="483">
        <v>3.55</v>
      </c>
      <c r="F5985" s="483">
        <v>7.58</v>
      </c>
    </row>
    <row r="5986" spans="1:6" ht="30" customHeight="1">
      <c r="A5986" s="480">
        <v>102217</v>
      </c>
      <c r="B5986" s="481" t="s">
        <v>6520</v>
      </c>
      <c r="C5986" s="482" t="s">
        <v>704</v>
      </c>
      <c r="D5986" s="483">
        <v>8.07</v>
      </c>
      <c r="E5986" s="483">
        <v>7.11</v>
      </c>
      <c r="F5986" s="483">
        <v>15.18</v>
      </c>
    </row>
    <row r="5987" spans="1:6" ht="30" customHeight="1">
      <c r="A5987" s="480">
        <v>102227</v>
      </c>
      <c r="B5987" s="481" t="s">
        <v>6521</v>
      </c>
      <c r="C5987" s="482" t="s">
        <v>704</v>
      </c>
      <c r="D5987" s="483">
        <v>12.11</v>
      </c>
      <c r="E5987" s="483">
        <v>10.66</v>
      </c>
      <c r="F5987" s="483">
        <v>22.77</v>
      </c>
    </row>
    <row r="5988" spans="1:6" ht="30" customHeight="1">
      <c r="A5988" s="475">
        <v>102209</v>
      </c>
      <c r="B5988" s="479" t="s">
        <v>6525</v>
      </c>
      <c r="C5988" s="477" t="s">
        <v>704</v>
      </c>
      <c r="D5988" s="478">
        <v>3.92</v>
      </c>
      <c r="E5988" s="478">
        <v>3.55</v>
      </c>
      <c r="F5988" s="478">
        <v>7.47</v>
      </c>
    </row>
    <row r="5989" spans="1:6" ht="30" customHeight="1">
      <c r="A5989" s="480">
        <v>102219</v>
      </c>
      <c r="B5989" s="481" t="s">
        <v>6526</v>
      </c>
      <c r="C5989" s="482" t="s">
        <v>704</v>
      </c>
      <c r="D5989" s="483">
        <v>7.85</v>
      </c>
      <c r="E5989" s="483">
        <v>7.11</v>
      </c>
      <c r="F5989" s="483">
        <v>14.96</v>
      </c>
    </row>
    <row r="5990" spans="1:6" ht="30" customHeight="1">
      <c r="A5990" s="480">
        <v>102229</v>
      </c>
      <c r="B5990" s="481" t="s">
        <v>6527</v>
      </c>
      <c r="C5990" s="482" t="s">
        <v>704</v>
      </c>
      <c r="D5990" s="483">
        <v>11.77</v>
      </c>
      <c r="E5990" s="483">
        <v>10.66</v>
      </c>
      <c r="F5990" s="483">
        <v>22.43</v>
      </c>
    </row>
    <row r="5991" spans="1:6" ht="30" customHeight="1">
      <c r="A5991" s="480">
        <v>102210</v>
      </c>
      <c r="B5991" s="481" t="s">
        <v>6528</v>
      </c>
      <c r="C5991" s="482" t="s">
        <v>704</v>
      </c>
      <c r="D5991" s="483">
        <v>3.59</v>
      </c>
      <c r="E5991" s="483">
        <v>3.55</v>
      </c>
      <c r="F5991" s="483">
        <v>7.14</v>
      </c>
    </row>
    <row r="5992" spans="1:6" ht="45" customHeight="1">
      <c r="A5992" s="480">
        <v>102220</v>
      </c>
      <c r="B5992" s="481" t="s">
        <v>6529</v>
      </c>
      <c r="C5992" s="482" t="s">
        <v>704</v>
      </c>
      <c r="D5992" s="483">
        <v>7.19</v>
      </c>
      <c r="E5992" s="483">
        <v>7.11</v>
      </c>
      <c r="F5992" s="483">
        <v>14.3</v>
      </c>
    </row>
    <row r="5993" spans="1:6" ht="30" customHeight="1">
      <c r="A5993" s="475">
        <v>102230</v>
      </c>
      <c r="B5993" s="479" t="s">
        <v>6530</v>
      </c>
      <c r="C5993" s="477" t="s">
        <v>704</v>
      </c>
      <c r="D5993" s="478">
        <v>10.79</v>
      </c>
      <c r="E5993" s="478">
        <v>10.66</v>
      </c>
      <c r="F5993" s="478">
        <v>21.45</v>
      </c>
    </row>
    <row r="5994" spans="1:6" ht="30" customHeight="1">
      <c r="A5994" s="480">
        <v>102208</v>
      </c>
      <c r="B5994" s="481" t="s">
        <v>6522</v>
      </c>
      <c r="C5994" s="482" t="s">
        <v>704</v>
      </c>
      <c r="D5994" s="483">
        <v>3.7</v>
      </c>
      <c r="E5994" s="483">
        <v>3.55</v>
      </c>
      <c r="F5994" s="483">
        <v>7.25</v>
      </c>
    </row>
    <row r="5995" spans="1:6" ht="30" customHeight="1">
      <c r="A5995" s="480">
        <v>102218</v>
      </c>
      <c r="B5995" s="481" t="s">
        <v>6523</v>
      </c>
      <c r="C5995" s="482" t="s">
        <v>704</v>
      </c>
      <c r="D5995" s="483">
        <v>7.4</v>
      </c>
      <c r="E5995" s="483">
        <v>7.11</v>
      </c>
      <c r="F5995" s="483">
        <v>14.51</v>
      </c>
    </row>
    <row r="5996" spans="1:6" ht="30" customHeight="1">
      <c r="A5996" s="475">
        <v>102228</v>
      </c>
      <c r="B5996" s="476" t="s">
        <v>6524</v>
      </c>
      <c r="C5996" s="477" t="s">
        <v>704</v>
      </c>
      <c r="D5996" s="478">
        <v>11.13</v>
      </c>
      <c r="E5996" s="478">
        <v>10.66</v>
      </c>
      <c r="F5996" s="478">
        <v>21.79</v>
      </c>
    </row>
    <row r="5997" spans="1:6" ht="30" customHeight="1">
      <c r="A5997" s="475">
        <v>102203</v>
      </c>
      <c r="B5997" s="479" t="s">
        <v>6510</v>
      </c>
      <c r="C5997" s="477" t="s">
        <v>704</v>
      </c>
      <c r="D5997" s="478">
        <v>4.46</v>
      </c>
      <c r="E5997" s="478">
        <v>4.41</v>
      </c>
      <c r="F5997" s="478">
        <v>8.8699999999999992</v>
      </c>
    </row>
    <row r="5998" spans="1:6" ht="30" customHeight="1">
      <c r="A5998" s="480">
        <v>102213</v>
      </c>
      <c r="B5998" s="481" t="s">
        <v>6513</v>
      </c>
      <c r="C5998" s="482" t="s">
        <v>704</v>
      </c>
      <c r="D5998" s="483">
        <v>8.94</v>
      </c>
      <c r="E5998" s="483">
        <v>8.81</v>
      </c>
      <c r="F5998" s="483">
        <v>17.75</v>
      </c>
    </row>
    <row r="5999" spans="1:6" ht="30" customHeight="1">
      <c r="A5999" s="480">
        <v>102223</v>
      </c>
      <c r="B5999" s="481" t="s">
        <v>6516</v>
      </c>
      <c r="C5999" s="482" t="s">
        <v>704</v>
      </c>
      <c r="D5999" s="483">
        <v>13.43</v>
      </c>
      <c r="E5999" s="483">
        <v>13.22</v>
      </c>
      <c r="F5999" s="483">
        <v>26.65</v>
      </c>
    </row>
    <row r="6000" spans="1:6" ht="30" customHeight="1">
      <c r="A6000" s="480">
        <v>102204</v>
      </c>
      <c r="B6000" s="481" t="s">
        <v>6511</v>
      </c>
      <c r="C6000" s="482" t="s">
        <v>704</v>
      </c>
      <c r="D6000" s="483">
        <v>4.71</v>
      </c>
      <c r="E6000" s="483">
        <v>4.41</v>
      </c>
      <c r="F6000" s="483">
        <v>9.1199999999999992</v>
      </c>
    </row>
    <row r="6001" spans="1:6" ht="30" customHeight="1">
      <c r="A6001" s="475">
        <v>102214</v>
      </c>
      <c r="B6001" s="479" t="s">
        <v>6514</v>
      </c>
      <c r="C6001" s="477" t="s">
        <v>704</v>
      </c>
      <c r="D6001" s="478">
        <v>9.43</v>
      </c>
      <c r="E6001" s="478">
        <v>8.81</v>
      </c>
      <c r="F6001" s="478">
        <v>18.239999999999998</v>
      </c>
    </row>
    <row r="6002" spans="1:6" ht="30" customHeight="1">
      <c r="A6002" s="480">
        <v>102224</v>
      </c>
      <c r="B6002" s="481" t="s">
        <v>6517</v>
      </c>
      <c r="C6002" s="482" t="s">
        <v>704</v>
      </c>
      <c r="D6002" s="483">
        <v>14.15</v>
      </c>
      <c r="E6002" s="483">
        <v>13.22</v>
      </c>
      <c r="F6002" s="483">
        <v>27.37</v>
      </c>
    </row>
    <row r="6003" spans="1:6" ht="30" customHeight="1">
      <c r="A6003" s="480">
        <v>102205</v>
      </c>
      <c r="B6003" s="481" t="s">
        <v>6512</v>
      </c>
      <c r="C6003" s="482" t="s">
        <v>704</v>
      </c>
      <c r="D6003" s="483">
        <v>3.92</v>
      </c>
      <c r="E6003" s="483">
        <v>4.42</v>
      </c>
      <c r="F6003" s="483">
        <v>8.34</v>
      </c>
    </row>
    <row r="6004" spans="1:6" ht="30" customHeight="1">
      <c r="A6004" s="480">
        <v>102215</v>
      </c>
      <c r="B6004" s="481" t="s">
        <v>6515</v>
      </c>
      <c r="C6004" s="482" t="s">
        <v>704</v>
      </c>
      <c r="D6004" s="483">
        <v>7.87</v>
      </c>
      <c r="E6004" s="483">
        <v>8.83</v>
      </c>
      <c r="F6004" s="483">
        <v>16.7</v>
      </c>
    </row>
    <row r="6005" spans="1:6" ht="30" customHeight="1">
      <c r="A6005" s="475">
        <v>102225</v>
      </c>
      <c r="B6005" s="479" t="s">
        <v>6518</v>
      </c>
      <c r="C6005" s="477" t="s">
        <v>704</v>
      </c>
      <c r="D6005" s="478">
        <v>11.83</v>
      </c>
      <c r="E6005" s="478">
        <v>13.23</v>
      </c>
      <c r="F6005" s="478">
        <v>25.06</v>
      </c>
    </row>
    <row r="6006" spans="1:6" ht="30" customHeight="1">
      <c r="A6006" s="480"/>
      <c r="B6006" s="481" t="s">
        <v>12958</v>
      </c>
      <c r="C6006" s="482"/>
      <c r="D6006" s="483"/>
      <c r="E6006" s="483"/>
      <c r="F6006" s="483"/>
    </row>
    <row r="6007" spans="1:6" ht="30" customHeight="1">
      <c r="A6007" s="480">
        <v>100754</v>
      </c>
      <c r="B6007" s="481" t="s">
        <v>6490</v>
      </c>
      <c r="C6007" s="482" t="s">
        <v>704</v>
      </c>
      <c r="D6007" s="483">
        <v>9.77</v>
      </c>
      <c r="E6007" s="483">
        <v>17.010000000000002</v>
      </c>
      <c r="F6007" s="483">
        <v>26.78</v>
      </c>
    </row>
    <row r="6008" spans="1:6" ht="30" customHeight="1">
      <c r="A6008" s="475">
        <v>100736</v>
      </c>
      <c r="B6008" s="479" t="s">
        <v>6489</v>
      </c>
      <c r="C6008" s="477" t="s">
        <v>704</v>
      </c>
      <c r="D6008" s="478">
        <v>4.87</v>
      </c>
      <c r="E6008" s="478">
        <v>8.51</v>
      </c>
      <c r="F6008" s="478">
        <v>13.38</v>
      </c>
    </row>
    <row r="6009" spans="1:6" ht="30" customHeight="1">
      <c r="A6009" s="480">
        <v>100753</v>
      </c>
      <c r="B6009" s="481" t="s">
        <v>12959</v>
      </c>
      <c r="C6009" s="482" t="s">
        <v>704</v>
      </c>
      <c r="D6009" s="483">
        <v>8.65</v>
      </c>
      <c r="E6009" s="483">
        <v>11.35</v>
      </c>
      <c r="F6009" s="483">
        <v>20</v>
      </c>
    </row>
    <row r="6010" spans="1:6" ht="30" customHeight="1">
      <c r="A6010" s="480">
        <v>100735</v>
      </c>
      <c r="B6010" s="481" t="s">
        <v>12960</v>
      </c>
      <c r="C6010" s="482" t="s">
        <v>704</v>
      </c>
      <c r="D6010" s="483">
        <v>4.3099999999999996</v>
      </c>
      <c r="E6010" s="483">
        <v>5.69</v>
      </c>
      <c r="F6010" s="483">
        <v>10</v>
      </c>
    </row>
    <row r="6011" spans="1:6" ht="30" customHeight="1">
      <c r="A6011" s="480">
        <v>100734</v>
      </c>
      <c r="B6011" s="481" t="s">
        <v>6488</v>
      </c>
      <c r="C6011" s="482" t="s">
        <v>704</v>
      </c>
      <c r="D6011" s="483">
        <v>5.95</v>
      </c>
      <c r="E6011" s="483">
        <v>8.51</v>
      </c>
      <c r="F6011" s="483">
        <v>14.46</v>
      </c>
    </row>
    <row r="6012" spans="1:6" ht="30" customHeight="1">
      <c r="A6012" s="475">
        <v>100733</v>
      </c>
      <c r="B6012" s="479" t="s">
        <v>12961</v>
      </c>
      <c r="C6012" s="477" t="s">
        <v>704</v>
      </c>
      <c r="D6012" s="478">
        <v>5.6</v>
      </c>
      <c r="E6012" s="478">
        <v>5.69</v>
      </c>
      <c r="F6012" s="478">
        <v>11.29</v>
      </c>
    </row>
    <row r="6013" spans="1:6" ht="30" customHeight="1">
      <c r="A6013" s="480">
        <v>100740</v>
      </c>
      <c r="B6013" s="481" t="s">
        <v>6493</v>
      </c>
      <c r="C6013" s="482" t="s">
        <v>704</v>
      </c>
      <c r="D6013" s="483">
        <v>5.99</v>
      </c>
      <c r="E6013" s="483">
        <v>4.01</v>
      </c>
      <c r="F6013" s="483">
        <v>10</v>
      </c>
    </row>
    <row r="6014" spans="1:6" ht="30" customHeight="1">
      <c r="A6014" s="480">
        <v>100758</v>
      </c>
      <c r="B6014" s="481" t="s">
        <v>6495</v>
      </c>
      <c r="C6014" s="482" t="s">
        <v>704</v>
      </c>
      <c r="D6014" s="483">
        <v>19.440000000000001</v>
      </c>
      <c r="E6014" s="483">
        <v>25.34</v>
      </c>
      <c r="F6014" s="483">
        <v>44.78</v>
      </c>
    </row>
    <row r="6015" spans="1:6" ht="30" customHeight="1">
      <c r="A6015" s="480">
        <v>100742</v>
      </c>
      <c r="B6015" s="481" t="s">
        <v>6494</v>
      </c>
      <c r="C6015" s="482" t="s">
        <v>704</v>
      </c>
      <c r="D6015" s="483">
        <v>9.6999999999999993</v>
      </c>
      <c r="E6015" s="483">
        <v>12.68</v>
      </c>
      <c r="F6015" s="483">
        <v>22.38</v>
      </c>
    </row>
    <row r="6016" spans="1:6" ht="30" customHeight="1">
      <c r="A6016" s="480">
        <v>100739</v>
      </c>
      <c r="B6016" s="481" t="s">
        <v>12962</v>
      </c>
      <c r="C6016" s="482" t="s">
        <v>704</v>
      </c>
      <c r="D6016" s="483">
        <v>7.92</v>
      </c>
      <c r="E6016" s="483">
        <v>1.18</v>
      </c>
      <c r="F6016" s="483">
        <v>9.1</v>
      </c>
    </row>
    <row r="6017" spans="1:6" ht="30" customHeight="1">
      <c r="A6017" s="480">
        <v>100757</v>
      </c>
      <c r="B6017" s="481" t="s">
        <v>12963</v>
      </c>
      <c r="C6017" s="482" t="s">
        <v>704</v>
      </c>
      <c r="D6017" s="483">
        <v>23.97</v>
      </c>
      <c r="E6017" s="483">
        <v>19.68</v>
      </c>
      <c r="F6017" s="483">
        <v>43.65</v>
      </c>
    </row>
    <row r="6018" spans="1:6" ht="30" customHeight="1">
      <c r="A6018" s="480">
        <v>100741</v>
      </c>
      <c r="B6018" s="481" t="s">
        <v>12964</v>
      </c>
      <c r="C6018" s="482" t="s">
        <v>704</v>
      </c>
      <c r="D6018" s="483">
        <v>11.97</v>
      </c>
      <c r="E6018" s="483">
        <v>9.84</v>
      </c>
      <c r="F6018" s="483">
        <v>21.81</v>
      </c>
    </row>
    <row r="6019" spans="1:6" ht="30" customHeight="1">
      <c r="A6019" s="480">
        <v>100744</v>
      </c>
      <c r="B6019" s="481" t="s">
        <v>6496</v>
      </c>
      <c r="C6019" s="482" t="s">
        <v>704</v>
      </c>
      <c r="D6019" s="483">
        <v>5.86</v>
      </c>
      <c r="E6019" s="483">
        <v>4.01</v>
      </c>
      <c r="F6019" s="483">
        <v>9.8699999999999992</v>
      </c>
    </row>
    <row r="6020" spans="1:6" ht="45" customHeight="1">
      <c r="A6020" s="480">
        <v>100760</v>
      </c>
      <c r="B6020" s="481" t="s">
        <v>6498</v>
      </c>
      <c r="C6020" s="482" t="s">
        <v>704</v>
      </c>
      <c r="D6020" s="483">
        <v>19.170000000000002</v>
      </c>
      <c r="E6020" s="483">
        <v>25.34</v>
      </c>
      <c r="F6020" s="483">
        <v>44.51</v>
      </c>
    </row>
    <row r="6021" spans="1:6" ht="45" customHeight="1">
      <c r="A6021" s="480">
        <v>100746</v>
      </c>
      <c r="B6021" s="481" t="s">
        <v>6497</v>
      </c>
      <c r="C6021" s="482" t="s">
        <v>704</v>
      </c>
      <c r="D6021" s="483">
        <v>9.56</v>
      </c>
      <c r="E6021" s="483">
        <v>12.68</v>
      </c>
      <c r="F6021" s="483">
        <v>22.24</v>
      </c>
    </row>
    <row r="6022" spans="1:6" ht="45" customHeight="1">
      <c r="A6022" s="480">
        <v>100743</v>
      </c>
      <c r="B6022" s="481" t="s">
        <v>12965</v>
      </c>
      <c r="C6022" s="482" t="s">
        <v>704</v>
      </c>
      <c r="D6022" s="483">
        <v>7.71</v>
      </c>
      <c r="E6022" s="483">
        <v>1.18</v>
      </c>
      <c r="F6022" s="483">
        <v>8.89</v>
      </c>
    </row>
    <row r="6023" spans="1:6" ht="45" customHeight="1">
      <c r="A6023" s="475">
        <v>100745</v>
      </c>
      <c r="B6023" s="479" t="s">
        <v>12966</v>
      </c>
      <c r="C6023" s="477" t="s">
        <v>704</v>
      </c>
      <c r="D6023" s="478">
        <v>11.75</v>
      </c>
      <c r="E6023" s="478">
        <v>9.84</v>
      </c>
      <c r="F6023" s="478">
        <v>21.59</v>
      </c>
    </row>
    <row r="6024" spans="1:6" ht="45" customHeight="1">
      <c r="A6024" s="480">
        <v>100759</v>
      </c>
      <c r="B6024" s="481" t="s">
        <v>12967</v>
      </c>
      <c r="C6024" s="482" t="s">
        <v>704</v>
      </c>
      <c r="D6024" s="483">
        <v>23.53</v>
      </c>
      <c r="E6024" s="483">
        <v>19.68</v>
      </c>
      <c r="F6024" s="483">
        <v>43.21</v>
      </c>
    </row>
    <row r="6025" spans="1:6" ht="45" customHeight="1">
      <c r="A6025" s="480">
        <v>100748</v>
      </c>
      <c r="B6025" s="481" t="s">
        <v>6499</v>
      </c>
      <c r="C6025" s="482" t="s">
        <v>704</v>
      </c>
      <c r="D6025" s="483">
        <v>5.92</v>
      </c>
      <c r="E6025" s="483">
        <v>4.01</v>
      </c>
      <c r="F6025" s="483">
        <v>9.93</v>
      </c>
    </row>
    <row r="6026" spans="1:6" ht="45">
      <c r="A6026" s="480">
        <v>100762</v>
      </c>
      <c r="B6026" s="481" t="s">
        <v>6501</v>
      </c>
      <c r="C6026" s="482" t="s">
        <v>704</v>
      </c>
      <c r="D6026" s="483">
        <v>19.28</v>
      </c>
      <c r="E6026" s="483">
        <v>25.34</v>
      </c>
      <c r="F6026" s="483">
        <v>44.62</v>
      </c>
    </row>
    <row r="6027" spans="1:6" ht="30" customHeight="1">
      <c r="A6027" s="480">
        <v>100750</v>
      </c>
      <c r="B6027" s="481" t="s">
        <v>6500</v>
      </c>
      <c r="C6027" s="482" t="s">
        <v>704</v>
      </c>
      <c r="D6027" s="483">
        <v>9.6199999999999992</v>
      </c>
      <c r="E6027" s="483">
        <v>12.68</v>
      </c>
      <c r="F6027" s="483">
        <v>22.3</v>
      </c>
    </row>
    <row r="6028" spans="1:6" ht="30" customHeight="1">
      <c r="A6028" s="480">
        <v>100747</v>
      </c>
      <c r="B6028" s="481" t="s">
        <v>12968</v>
      </c>
      <c r="C6028" s="482" t="s">
        <v>704</v>
      </c>
      <c r="D6028" s="483">
        <v>7.8</v>
      </c>
      <c r="E6028" s="483">
        <v>1.18</v>
      </c>
      <c r="F6028" s="483">
        <v>8.98</v>
      </c>
    </row>
    <row r="6029" spans="1:6" ht="30" customHeight="1">
      <c r="A6029" s="480">
        <v>100761</v>
      </c>
      <c r="B6029" s="481" t="s">
        <v>12969</v>
      </c>
      <c r="C6029" s="482" t="s">
        <v>704</v>
      </c>
      <c r="D6029" s="483">
        <v>23.72</v>
      </c>
      <c r="E6029" s="483">
        <v>19.68</v>
      </c>
      <c r="F6029" s="483">
        <v>43.4</v>
      </c>
    </row>
    <row r="6030" spans="1:6" ht="30" customHeight="1">
      <c r="A6030" s="475">
        <v>100749</v>
      </c>
      <c r="B6030" s="479" t="s">
        <v>12970</v>
      </c>
      <c r="C6030" s="477" t="s">
        <v>704</v>
      </c>
      <c r="D6030" s="478">
        <v>11.85</v>
      </c>
      <c r="E6030" s="478">
        <v>9.84</v>
      </c>
      <c r="F6030" s="478">
        <v>21.69</v>
      </c>
    </row>
    <row r="6031" spans="1:6" ht="30" customHeight="1">
      <c r="A6031" s="480">
        <v>100720</v>
      </c>
      <c r="B6031" s="481" t="s">
        <v>6486</v>
      </c>
      <c r="C6031" s="482" t="s">
        <v>704</v>
      </c>
      <c r="D6031" s="483">
        <v>5.52</v>
      </c>
      <c r="E6031" s="483">
        <v>4.01</v>
      </c>
      <c r="F6031" s="483">
        <v>9.5299999999999994</v>
      </c>
    </row>
    <row r="6032" spans="1:6" ht="30" customHeight="1">
      <c r="A6032" s="475">
        <v>100722</v>
      </c>
      <c r="B6032" s="479" t="s">
        <v>6487</v>
      </c>
      <c r="C6032" s="477" t="s">
        <v>704</v>
      </c>
      <c r="D6032" s="478">
        <v>9.25</v>
      </c>
      <c r="E6032" s="478">
        <v>12.68</v>
      </c>
      <c r="F6032" s="478">
        <v>21.93</v>
      </c>
    </row>
    <row r="6033" spans="1:6" ht="30" customHeight="1">
      <c r="A6033" s="480">
        <v>100719</v>
      </c>
      <c r="B6033" s="481" t="s">
        <v>12971</v>
      </c>
      <c r="C6033" s="482" t="s">
        <v>704</v>
      </c>
      <c r="D6033" s="483">
        <v>8.07</v>
      </c>
      <c r="E6033" s="483">
        <v>1.18</v>
      </c>
      <c r="F6033" s="483">
        <v>9.25</v>
      </c>
    </row>
    <row r="6034" spans="1:6" ht="30" customHeight="1">
      <c r="A6034" s="475">
        <v>100721</v>
      </c>
      <c r="B6034" s="476" t="s">
        <v>12972</v>
      </c>
      <c r="C6034" s="477" t="s">
        <v>704</v>
      </c>
      <c r="D6034" s="478">
        <v>12.29</v>
      </c>
      <c r="E6034" s="478">
        <v>9.84</v>
      </c>
      <c r="F6034" s="478">
        <v>22.13</v>
      </c>
    </row>
    <row r="6035" spans="1:6" ht="30" customHeight="1">
      <c r="A6035" s="475">
        <v>100724</v>
      </c>
      <c r="B6035" s="479" t="s">
        <v>6491</v>
      </c>
      <c r="C6035" s="477" t="s">
        <v>704</v>
      </c>
      <c r="D6035" s="478">
        <v>8.24</v>
      </c>
      <c r="E6035" s="478">
        <v>4</v>
      </c>
      <c r="F6035" s="478">
        <v>12.24</v>
      </c>
    </row>
    <row r="6036" spans="1:6" ht="30" customHeight="1">
      <c r="A6036" s="480">
        <v>100726</v>
      </c>
      <c r="B6036" s="481" t="s">
        <v>6492</v>
      </c>
      <c r="C6036" s="482" t="s">
        <v>704</v>
      </c>
      <c r="D6036" s="483">
        <v>11.87</v>
      </c>
      <c r="E6036" s="483">
        <v>12.68</v>
      </c>
      <c r="F6036" s="483">
        <v>24.55</v>
      </c>
    </row>
    <row r="6037" spans="1:6" ht="30" customHeight="1">
      <c r="A6037" s="480">
        <v>100723</v>
      </c>
      <c r="B6037" s="481" t="s">
        <v>12973</v>
      </c>
      <c r="C6037" s="482" t="s">
        <v>704</v>
      </c>
      <c r="D6037" s="483">
        <v>8.74</v>
      </c>
      <c r="E6037" s="483">
        <v>1.18</v>
      </c>
      <c r="F6037" s="483">
        <v>9.92</v>
      </c>
    </row>
    <row r="6038" spans="1:6" ht="30" customHeight="1">
      <c r="A6038" s="480">
        <v>100725</v>
      </c>
      <c r="B6038" s="481" t="s">
        <v>12974</v>
      </c>
      <c r="C6038" s="482" t="s">
        <v>704</v>
      </c>
      <c r="D6038" s="483">
        <v>12.51</v>
      </c>
      <c r="E6038" s="483">
        <v>9.84</v>
      </c>
      <c r="F6038" s="483">
        <v>22.35</v>
      </c>
    </row>
    <row r="6039" spans="1:6" ht="45" customHeight="1">
      <c r="A6039" s="480">
        <v>100752</v>
      </c>
      <c r="B6039" s="481" t="s">
        <v>6504</v>
      </c>
      <c r="C6039" s="482" t="s">
        <v>704</v>
      </c>
      <c r="D6039" s="483">
        <v>32.44</v>
      </c>
      <c r="E6039" s="483">
        <v>8.6300000000000008</v>
      </c>
      <c r="F6039" s="483">
        <v>41.07</v>
      </c>
    </row>
    <row r="6040" spans="1:6" ht="45" customHeight="1">
      <c r="A6040" s="480">
        <v>100730</v>
      </c>
      <c r="B6040" s="481" t="s">
        <v>6503</v>
      </c>
      <c r="C6040" s="482" t="s">
        <v>704</v>
      </c>
      <c r="D6040" s="483">
        <v>16.23</v>
      </c>
      <c r="E6040" s="483">
        <v>4.3</v>
      </c>
      <c r="F6040" s="483">
        <v>20.53</v>
      </c>
    </row>
    <row r="6041" spans="1:6" ht="45" customHeight="1">
      <c r="A6041" s="480">
        <v>100751</v>
      </c>
      <c r="B6041" s="481" t="s">
        <v>12975</v>
      </c>
      <c r="C6041" s="482" t="s">
        <v>704</v>
      </c>
      <c r="D6041" s="483">
        <v>31.66</v>
      </c>
      <c r="E6041" s="483">
        <v>2.54</v>
      </c>
      <c r="F6041" s="483">
        <v>34.200000000000003</v>
      </c>
    </row>
    <row r="6042" spans="1:6" ht="45" customHeight="1">
      <c r="A6042" s="480">
        <v>100729</v>
      </c>
      <c r="B6042" s="481" t="s">
        <v>12976</v>
      </c>
      <c r="C6042" s="482" t="s">
        <v>704</v>
      </c>
      <c r="D6042" s="483">
        <v>15.83</v>
      </c>
      <c r="E6042" s="483">
        <v>1.27</v>
      </c>
      <c r="F6042" s="483">
        <v>17.100000000000001</v>
      </c>
    </row>
    <row r="6043" spans="1:6" ht="45" customHeight="1">
      <c r="A6043" s="480">
        <v>100728</v>
      </c>
      <c r="B6043" s="481" t="s">
        <v>6502</v>
      </c>
      <c r="C6043" s="482" t="s">
        <v>704</v>
      </c>
      <c r="D6043" s="483">
        <v>16.59</v>
      </c>
      <c r="E6043" s="483">
        <v>4.3</v>
      </c>
      <c r="F6043" s="483">
        <v>20.89</v>
      </c>
    </row>
    <row r="6044" spans="1:6" ht="45" customHeight="1">
      <c r="A6044" s="475">
        <v>100727</v>
      </c>
      <c r="B6044" s="479" t="s">
        <v>12977</v>
      </c>
      <c r="C6044" s="477" t="s">
        <v>704</v>
      </c>
      <c r="D6044" s="478">
        <v>21.32</v>
      </c>
      <c r="E6044" s="478">
        <v>1.27</v>
      </c>
      <c r="F6044" s="478">
        <v>22.59</v>
      </c>
    </row>
    <row r="6045" spans="1:6" ht="45" customHeight="1">
      <c r="A6045" s="480"/>
      <c r="B6045" s="481" t="s">
        <v>2936</v>
      </c>
      <c r="C6045" s="482"/>
      <c r="D6045" s="483"/>
      <c r="E6045" s="483"/>
      <c r="F6045" s="483"/>
    </row>
    <row r="6046" spans="1:6" ht="45" customHeight="1">
      <c r="A6046" s="480">
        <v>95622</v>
      </c>
      <c r="B6046" s="481" t="s">
        <v>2937</v>
      </c>
      <c r="C6046" s="482" t="s">
        <v>704</v>
      </c>
      <c r="D6046" s="483">
        <v>7.36</v>
      </c>
      <c r="E6046" s="483">
        <v>6.79</v>
      </c>
      <c r="F6046" s="483">
        <v>14.15</v>
      </c>
    </row>
    <row r="6047" spans="1:6" ht="45" customHeight="1">
      <c r="A6047" s="480">
        <v>95623</v>
      </c>
      <c r="B6047" s="481" t="s">
        <v>2938</v>
      </c>
      <c r="C6047" s="482" t="s">
        <v>704</v>
      </c>
      <c r="D6047" s="483">
        <v>6.33</v>
      </c>
      <c r="E6047" s="483">
        <v>4.43</v>
      </c>
      <c r="F6047" s="483">
        <v>10.76</v>
      </c>
    </row>
    <row r="6048" spans="1:6" ht="45" customHeight="1">
      <c r="A6048" s="480">
        <v>95625</v>
      </c>
      <c r="B6048" s="481" t="s">
        <v>2939</v>
      </c>
      <c r="C6048" s="482" t="s">
        <v>704</v>
      </c>
      <c r="D6048" s="483">
        <v>10.06</v>
      </c>
      <c r="E6048" s="483">
        <v>13.18</v>
      </c>
      <c r="F6048" s="483">
        <v>23.24</v>
      </c>
    </row>
    <row r="6049" spans="1:6" ht="45" customHeight="1">
      <c r="A6049" s="475">
        <v>88489</v>
      </c>
      <c r="B6049" s="479" t="s">
        <v>2940</v>
      </c>
      <c r="C6049" s="477" t="s">
        <v>704</v>
      </c>
      <c r="D6049" s="478">
        <v>9.27</v>
      </c>
      <c r="E6049" s="478">
        <v>4.4000000000000004</v>
      </c>
      <c r="F6049" s="478">
        <v>13.67</v>
      </c>
    </row>
    <row r="6050" spans="1:6" ht="45" customHeight="1">
      <c r="A6050" s="475">
        <v>88431</v>
      </c>
      <c r="B6050" s="479" t="s">
        <v>2941</v>
      </c>
      <c r="C6050" s="477" t="s">
        <v>704</v>
      </c>
      <c r="D6050" s="478">
        <v>13.17</v>
      </c>
      <c r="E6050" s="478">
        <v>6.67</v>
      </c>
      <c r="F6050" s="478">
        <v>19.84</v>
      </c>
    </row>
    <row r="6051" spans="1:6" ht="45" customHeight="1">
      <c r="A6051" s="480">
        <v>88423</v>
      </c>
      <c r="B6051" s="481" t="s">
        <v>2942</v>
      </c>
      <c r="C6051" s="482" t="s">
        <v>704</v>
      </c>
      <c r="D6051" s="483">
        <v>11.99</v>
      </c>
      <c r="E6051" s="483">
        <v>3.85</v>
      </c>
      <c r="F6051" s="483">
        <v>15.84</v>
      </c>
    </row>
    <row r="6052" spans="1:6" ht="45" customHeight="1">
      <c r="A6052" s="480">
        <v>88428</v>
      </c>
      <c r="B6052" s="481" t="s">
        <v>2943</v>
      </c>
      <c r="C6052" s="482" t="s">
        <v>704</v>
      </c>
      <c r="D6052" s="483">
        <v>15.36</v>
      </c>
      <c r="E6052" s="483">
        <v>11.77</v>
      </c>
      <c r="F6052" s="483">
        <v>27.13</v>
      </c>
    </row>
    <row r="6053" spans="1:6" ht="45" customHeight="1">
      <c r="A6053" s="475">
        <v>88420</v>
      </c>
      <c r="B6053" s="479" t="s">
        <v>2944</v>
      </c>
      <c r="C6053" s="477" t="s">
        <v>704</v>
      </c>
      <c r="D6053" s="478">
        <v>13.25</v>
      </c>
      <c r="E6053" s="478">
        <v>6.84</v>
      </c>
      <c r="F6053" s="478">
        <v>20.09</v>
      </c>
    </row>
    <row r="6054" spans="1:6" ht="45" customHeight="1">
      <c r="A6054" s="480">
        <v>88429</v>
      </c>
      <c r="B6054" s="481" t="s">
        <v>2945</v>
      </c>
      <c r="C6054" s="482" t="s">
        <v>704</v>
      </c>
      <c r="D6054" s="483">
        <v>16.170000000000002</v>
      </c>
      <c r="E6054" s="483">
        <v>13.72</v>
      </c>
      <c r="F6054" s="483">
        <v>29.89</v>
      </c>
    </row>
    <row r="6055" spans="1:6" ht="45" customHeight="1">
      <c r="A6055" s="480">
        <v>88421</v>
      </c>
      <c r="B6055" s="481" t="s">
        <v>2946</v>
      </c>
      <c r="C6055" s="482" t="s">
        <v>704</v>
      </c>
      <c r="D6055" s="483">
        <v>13.73</v>
      </c>
      <c r="E6055" s="483">
        <v>7.95</v>
      </c>
      <c r="F6055" s="483">
        <v>21.68</v>
      </c>
    </row>
    <row r="6056" spans="1:6" ht="45" customHeight="1">
      <c r="A6056" s="480">
        <v>95626</v>
      </c>
      <c r="B6056" s="481" t="s">
        <v>2947</v>
      </c>
      <c r="C6056" s="482" t="s">
        <v>704</v>
      </c>
      <c r="D6056" s="483">
        <v>7.67</v>
      </c>
      <c r="E6056" s="483">
        <v>7.59</v>
      </c>
      <c r="F6056" s="483">
        <v>15.26</v>
      </c>
    </row>
    <row r="6057" spans="1:6" ht="45" customHeight="1">
      <c r="A6057" s="480">
        <v>95624</v>
      </c>
      <c r="B6057" s="481" t="s">
        <v>2948</v>
      </c>
      <c r="C6057" s="482" t="s">
        <v>704</v>
      </c>
      <c r="D6057" s="483">
        <v>9.41</v>
      </c>
      <c r="E6057" s="483">
        <v>11.66</v>
      </c>
      <c r="F6057" s="483">
        <v>21.07</v>
      </c>
    </row>
    <row r="6058" spans="1:6" ht="45" customHeight="1">
      <c r="A6058" s="480">
        <v>88426</v>
      </c>
      <c r="B6058" s="481" t="s">
        <v>2949</v>
      </c>
      <c r="C6058" s="482" t="s">
        <v>704</v>
      </c>
      <c r="D6058" s="483">
        <v>11.48</v>
      </c>
      <c r="E6058" s="483">
        <v>2.7</v>
      </c>
      <c r="F6058" s="483">
        <v>14.18</v>
      </c>
    </row>
    <row r="6059" spans="1:6" ht="45" customHeight="1">
      <c r="A6059" s="480">
        <v>88417</v>
      </c>
      <c r="B6059" s="481" t="s">
        <v>2950</v>
      </c>
      <c r="C6059" s="482" t="s">
        <v>704</v>
      </c>
      <c r="D6059" s="483">
        <v>11.01</v>
      </c>
      <c r="E6059" s="483">
        <v>1.56</v>
      </c>
      <c r="F6059" s="483">
        <v>12.57</v>
      </c>
    </row>
    <row r="6060" spans="1:6" ht="45" customHeight="1">
      <c r="A6060" s="480">
        <v>88424</v>
      </c>
      <c r="B6060" s="481" t="s">
        <v>2951</v>
      </c>
      <c r="C6060" s="482" t="s">
        <v>704</v>
      </c>
      <c r="D6060" s="483">
        <v>12.78</v>
      </c>
      <c r="E6060" s="483">
        <v>5.7</v>
      </c>
      <c r="F6060" s="483">
        <v>18.48</v>
      </c>
    </row>
    <row r="6061" spans="1:6" ht="45" customHeight="1">
      <c r="A6061" s="480">
        <v>88416</v>
      </c>
      <c r="B6061" s="481" t="s">
        <v>2952</v>
      </c>
      <c r="C6061" s="482" t="s">
        <v>704</v>
      </c>
      <c r="D6061" s="483">
        <v>11.75</v>
      </c>
      <c r="E6061" s="483">
        <v>3.31</v>
      </c>
      <c r="F6061" s="483">
        <v>15.06</v>
      </c>
    </row>
    <row r="6062" spans="1:6" ht="45" customHeight="1">
      <c r="A6062" s="475"/>
      <c r="B6062" s="479" t="s">
        <v>2953</v>
      </c>
      <c r="C6062" s="477"/>
      <c r="D6062" s="478"/>
      <c r="E6062" s="478"/>
      <c r="F6062" s="478"/>
    </row>
    <row r="6063" spans="1:6" ht="45" customHeight="1">
      <c r="A6063" s="480">
        <v>88488</v>
      </c>
      <c r="B6063" s="481" t="s">
        <v>2954</v>
      </c>
      <c r="C6063" s="482" t="s">
        <v>704</v>
      </c>
      <c r="D6063" s="483">
        <v>9.84</v>
      </c>
      <c r="E6063" s="483">
        <v>5.74</v>
      </c>
      <c r="F6063" s="483">
        <v>15.58</v>
      </c>
    </row>
    <row r="6064" spans="1:6" ht="45" customHeight="1">
      <c r="A6064" s="480"/>
      <c r="B6064" s="481" t="s">
        <v>2955</v>
      </c>
      <c r="C6064" s="482"/>
      <c r="D6064" s="483"/>
      <c r="E6064" s="483"/>
      <c r="F6064" s="483"/>
    </row>
    <row r="6065" spans="1:6" ht="45" customHeight="1">
      <c r="A6065" s="475">
        <v>88432</v>
      </c>
      <c r="B6065" s="476" t="s">
        <v>2956</v>
      </c>
      <c r="C6065" s="477" t="s">
        <v>704</v>
      </c>
      <c r="D6065" s="478">
        <v>7.64</v>
      </c>
      <c r="E6065" s="478">
        <v>8.24</v>
      </c>
      <c r="F6065" s="478">
        <v>15.88</v>
      </c>
    </row>
    <row r="6066" spans="1:6" ht="45" customHeight="1">
      <c r="A6066" s="475"/>
      <c r="B6066" s="479" t="s">
        <v>2957</v>
      </c>
      <c r="C6066" s="477"/>
      <c r="D6066" s="478"/>
      <c r="E6066" s="478"/>
      <c r="F6066" s="478"/>
    </row>
    <row r="6067" spans="1:6" ht="45" customHeight="1">
      <c r="A6067" s="480"/>
      <c r="B6067" s="481" t="s">
        <v>2958</v>
      </c>
      <c r="C6067" s="482"/>
      <c r="D6067" s="483"/>
      <c r="E6067" s="483"/>
      <c r="F6067" s="483"/>
    </row>
    <row r="6068" spans="1:6" ht="45" customHeight="1">
      <c r="A6068" s="475">
        <v>102505</v>
      </c>
      <c r="B6068" s="479" t="s">
        <v>12978</v>
      </c>
      <c r="C6068" s="477" t="s">
        <v>727</v>
      </c>
      <c r="D6068" s="478">
        <v>3.55</v>
      </c>
      <c r="E6068" s="478">
        <v>5.82</v>
      </c>
      <c r="F6068" s="478">
        <v>9.3699999999999992</v>
      </c>
    </row>
    <row r="6069" spans="1:6" ht="45" customHeight="1">
      <c r="A6069" s="480">
        <v>102504</v>
      </c>
      <c r="B6069" s="481" t="s">
        <v>12979</v>
      </c>
      <c r="C6069" s="482" t="s">
        <v>727</v>
      </c>
      <c r="D6069" s="483">
        <v>3.09</v>
      </c>
      <c r="E6069" s="483">
        <v>5.82</v>
      </c>
      <c r="F6069" s="483">
        <v>8.91</v>
      </c>
    </row>
    <row r="6070" spans="1:6" ht="45" customHeight="1">
      <c r="A6070" s="480">
        <v>102506</v>
      </c>
      <c r="B6070" s="481" t="s">
        <v>12980</v>
      </c>
      <c r="C6070" s="482" t="s">
        <v>727</v>
      </c>
      <c r="D6070" s="483">
        <v>3.95</v>
      </c>
      <c r="E6070" s="483">
        <v>5.82</v>
      </c>
      <c r="F6070" s="483">
        <v>9.77</v>
      </c>
    </row>
    <row r="6071" spans="1:6" ht="45" customHeight="1">
      <c r="A6071" s="480">
        <v>102500</v>
      </c>
      <c r="B6071" s="481" t="s">
        <v>12981</v>
      </c>
      <c r="C6071" s="482" t="s">
        <v>727</v>
      </c>
      <c r="D6071" s="483">
        <v>1.8</v>
      </c>
      <c r="E6071" s="483">
        <v>2.0299999999999998</v>
      </c>
      <c r="F6071" s="483">
        <v>3.83</v>
      </c>
    </row>
    <row r="6072" spans="1:6" ht="45" customHeight="1">
      <c r="A6072" s="480">
        <v>102507</v>
      </c>
      <c r="B6072" s="481" t="s">
        <v>12982</v>
      </c>
      <c r="C6072" s="482" t="s">
        <v>727</v>
      </c>
      <c r="D6072" s="483">
        <v>3.52</v>
      </c>
      <c r="E6072" s="483">
        <v>2.0099999999999998</v>
      </c>
      <c r="F6072" s="483">
        <v>5.53</v>
      </c>
    </row>
    <row r="6073" spans="1:6" ht="45" customHeight="1">
      <c r="A6073" s="480">
        <v>102512</v>
      </c>
      <c r="B6073" s="481" t="s">
        <v>12983</v>
      </c>
      <c r="C6073" s="482" t="s">
        <v>727</v>
      </c>
      <c r="D6073" s="483">
        <v>2.71</v>
      </c>
      <c r="E6073" s="483">
        <v>1.41</v>
      </c>
      <c r="F6073" s="483">
        <v>4.12</v>
      </c>
    </row>
    <row r="6074" spans="1:6" ht="45" customHeight="1">
      <c r="A6074" s="480">
        <v>102501</v>
      </c>
      <c r="B6074" s="481" t="s">
        <v>12984</v>
      </c>
      <c r="C6074" s="482" t="s">
        <v>704</v>
      </c>
      <c r="D6074" s="483">
        <v>11</v>
      </c>
      <c r="E6074" s="483">
        <v>10.47</v>
      </c>
      <c r="F6074" s="483">
        <v>21.47</v>
      </c>
    </row>
    <row r="6075" spans="1:6" ht="45" customHeight="1">
      <c r="A6075" s="480">
        <v>102508</v>
      </c>
      <c r="B6075" s="481" t="s">
        <v>12985</v>
      </c>
      <c r="C6075" s="482" t="s">
        <v>704</v>
      </c>
      <c r="D6075" s="483">
        <v>28.41</v>
      </c>
      <c r="E6075" s="483">
        <v>10.45</v>
      </c>
      <c r="F6075" s="483">
        <v>38.86</v>
      </c>
    </row>
    <row r="6076" spans="1:6" ht="45" customHeight="1">
      <c r="A6076" s="480">
        <v>102509</v>
      </c>
      <c r="B6076" s="481" t="s">
        <v>12986</v>
      </c>
      <c r="C6076" s="482" t="s">
        <v>704</v>
      </c>
      <c r="D6076" s="483">
        <v>15.47</v>
      </c>
      <c r="E6076" s="483">
        <v>8.8000000000000007</v>
      </c>
      <c r="F6076" s="483">
        <v>24.27</v>
      </c>
    </row>
    <row r="6077" spans="1:6">
      <c r="A6077" s="480">
        <v>102498</v>
      </c>
      <c r="B6077" s="481" t="s">
        <v>12987</v>
      </c>
      <c r="C6077" s="482" t="s">
        <v>727</v>
      </c>
      <c r="D6077" s="483">
        <v>0.45</v>
      </c>
      <c r="E6077" s="483">
        <v>0.93</v>
      </c>
      <c r="F6077" s="483">
        <v>1.38</v>
      </c>
    </row>
    <row r="6078" spans="1:6" ht="30" customHeight="1">
      <c r="A6078" s="480">
        <v>102491</v>
      </c>
      <c r="B6078" s="481" t="s">
        <v>12988</v>
      </c>
      <c r="C6078" s="482" t="s">
        <v>704</v>
      </c>
      <c r="D6078" s="483">
        <v>10.74</v>
      </c>
      <c r="E6078" s="483">
        <v>6.66</v>
      </c>
      <c r="F6078" s="483">
        <v>17.399999999999999</v>
      </c>
    </row>
    <row r="6079" spans="1:6" ht="30" customHeight="1">
      <c r="A6079" s="480">
        <v>102492</v>
      </c>
      <c r="B6079" s="481" t="s">
        <v>12989</v>
      </c>
      <c r="C6079" s="482" t="s">
        <v>704</v>
      </c>
      <c r="D6079" s="483">
        <v>11.68</v>
      </c>
      <c r="E6079" s="483">
        <v>8.84</v>
      </c>
      <c r="F6079" s="483">
        <v>20.52</v>
      </c>
    </row>
    <row r="6080" spans="1:6" ht="30" customHeight="1">
      <c r="A6080" s="480">
        <v>102494</v>
      </c>
      <c r="B6080" s="481" t="s">
        <v>12990</v>
      </c>
      <c r="C6080" s="482" t="s">
        <v>704</v>
      </c>
      <c r="D6080" s="483">
        <v>46.89</v>
      </c>
      <c r="E6080" s="483">
        <v>6.64</v>
      </c>
      <c r="F6080" s="483">
        <v>53.53</v>
      </c>
    </row>
    <row r="6081" spans="1:6" ht="30" customHeight="1">
      <c r="A6081" s="480"/>
      <c r="B6081" s="481" t="s">
        <v>12991</v>
      </c>
      <c r="C6081" s="482"/>
      <c r="D6081" s="483"/>
      <c r="E6081" s="483"/>
      <c r="F6081" s="483"/>
    </row>
    <row r="6082" spans="1:6" ht="30" customHeight="1">
      <c r="A6082" s="480">
        <v>102496</v>
      </c>
      <c r="B6082" s="481" t="s">
        <v>12992</v>
      </c>
      <c r="C6082" s="482" t="s">
        <v>727</v>
      </c>
      <c r="D6082" s="483">
        <v>8.31</v>
      </c>
      <c r="E6082" s="483">
        <v>3.13</v>
      </c>
      <c r="F6082" s="483">
        <v>11.44</v>
      </c>
    </row>
    <row r="6083" spans="1:6" ht="30" customHeight="1">
      <c r="A6083" s="475">
        <v>102497</v>
      </c>
      <c r="B6083" s="479" t="s">
        <v>12993</v>
      </c>
      <c r="C6083" s="477" t="s">
        <v>727</v>
      </c>
      <c r="D6083" s="478">
        <v>2.1800000000000002</v>
      </c>
      <c r="E6083" s="478">
        <v>2.09</v>
      </c>
      <c r="F6083" s="478">
        <v>4.2699999999999996</v>
      </c>
    </row>
    <row r="6084" spans="1:6">
      <c r="A6084" s="480"/>
      <c r="B6084" s="481" t="s">
        <v>12994</v>
      </c>
      <c r="C6084" s="482"/>
      <c r="D6084" s="483"/>
      <c r="E6084" s="483"/>
      <c r="F6084" s="483"/>
    </row>
    <row r="6085" spans="1:6" ht="30" customHeight="1">
      <c r="A6085" s="480"/>
      <c r="B6085" s="481" t="s">
        <v>12995</v>
      </c>
      <c r="C6085" s="482"/>
      <c r="D6085" s="483"/>
      <c r="E6085" s="483"/>
      <c r="F6085" s="483"/>
    </row>
    <row r="6086" spans="1:6" ht="30" customHeight="1">
      <c r="A6086" s="480">
        <v>97636</v>
      </c>
      <c r="B6086" s="481" t="s">
        <v>2959</v>
      </c>
      <c r="C6086" s="482" t="s">
        <v>704</v>
      </c>
      <c r="D6086" s="483">
        <v>12.72</v>
      </c>
      <c r="E6086" s="483">
        <v>4.91</v>
      </c>
      <c r="F6086" s="483">
        <v>17.63</v>
      </c>
    </row>
    <row r="6087" spans="1:6" ht="30" customHeight="1">
      <c r="A6087" s="480">
        <v>97635</v>
      </c>
      <c r="B6087" s="481" t="s">
        <v>2960</v>
      </c>
      <c r="C6087" s="482" t="s">
        <v>704</v>
      </c>
      <c r="D6087" s="483">
        <v>4.03</v>
      </c>
      <c r="E6087" s="483">
        <v>9.4</v>
      </c>
      <c r="F6087" s="483">
        <v>13.43</v>
      </c>
    </row>
    <row r="6088" spans="1:6" ht="30" customHeight="1">
      <c r="A6088" s="480">
        <v>96001</v>
      </c>
      <c r="B6088" s="481" t="s">
        <v>6465</v>
      </c>
      <c r="C6088" s="482" t="s">
        <v>704</v>
      </c>
      <c r="D6088" s="483">
        <v>7.27</v>
      </c>
      <c r="E6088" s="483">
        <v>0.68</v>
      </c>
      <c r="F6088" s="483">
        <v>7.95</v>
      </c>
    </row>
    <row r="6089" spans="1:6" ht="30" customHeight="1">
      <c r="A6089" s="480"/>
      <c r="B6089" s="481" t="s">
        <v>2961</v>
      </c>
      <c r="C6089" s="482"/>
      <c r="D6089" s="483"/>
      <c r="E6089" s="483"/>
      <c r="F6089" s="483"/>
    </row>
    <row r="6090" spans="1:6" ht="30" customHeight="1">
      <c r="A6090" s="480">
        <v>96388</v>
      </c>
      <c r="B6090" s="481" t="s">
        <v>6407</v>
      </c>
      <c r="C6090" s="482" t="s">
        <v>702</v>
      </c>
      <c r="D6090" s="483">
        <v>8.1999999999999993</v>
      </c>
      <c r="E6090" s="483">
        <v>2.1800000000000002</v>
      </c>
      <c r="F6090" s="483">
        <v>10.38</v>
      </c>
    </row>
    <row r="6091" spans="1:6" ht="45">
      <c r="A6091" s="480">
        <v>96389</v>
      </c>
      <c r="B6091" s="481" t="s">
        <v>6408</v>
      </c>
      <c r="C6091" s="482" t="s">
        <v>702</v>
      </c>
      <c r="D6091" s="483">
        <v>40.24</v>
      </c>
      <c r="E6091" s="483">
        <v>3.54</v>
      </c>
      <c r="F6091" s="483">
        <v>43.78</v>
      </c>
    </row>
    <row r="6092" spans="1:6" ht="45">
      <c r="A6092" s="480">
        <v>96390</v>
      </c>
      <c r="B6092" s="481" t="s">
        <v>6409</v>
      </c>
      <c r="C6092" s="482" t="s">
        <v>702</v>
      </c>
      <c r="D6092" s="483">
        <v>65.61</v>
      </c>
      <c r="E6092" s="483">
        <v>3.38</v>
      </c>
      <c r="F6092" s="483">
        <v>68.989999999999995</v>
      </c>
    </row>
    <row r="6093" spans="1:6" ht="45">
      <c r="A6093" s="475">
        <v>96391</v>
      </c>
      <c r="B6093" s="479" t="s">
        <v>6410</v>
      </c>
      <c r="C6093" s="477" t="s">
        <v>702</v>
      </c>
      <c r="D6093" s="478">
        <v>92.19</v>
      </c>
      <c r="E6093" s="478">
        <v>3.69</v>
      </c>
      <c r="F6093" s="478">
        <v>95.88</v>
      </c>
    </row>
    <row r="6094" spans="1:6" ht="30" customHeight="1">
      <c r="A6094" s="475">
        <v>96392</v>
      </c>
      <c r="B6094" s="479" t="s">
        <v>6411</v>
      </c>
      <c r="C6094" s="477" t="s">
        <v>702</v>
      </c>
      <c r="D6094" s="478">
        <v>118.03</v>
      </c>
      <c r="E6094" s="478">
        <v>3.69</v>
      </c>
      <c r="F6094" s="478">
        <v>121.72</v>
      </c>
    </row>
    <row r="6095" spans="1:6" ht="30" customHeight="1">
      <c r="A6095" s="480">
        <v>96396</v>
      </c>
      <c r="B6095" s="481" t="s">
        <v>6412</v>
      </c>
      <c r="C6095" s="482" t="s">
        <v>702</v>
      </c>
      <c r="D6095" s="483">
        <v>96.11</v>
      </c>
      <c r="E6095" s="483">
        <v>3.7</v>
      </c>
      <c r="F6095" s="483">
        <v>99.81</v>
      </c>
    </row>
    <row r="6096" spans="1:6" ht="30" customHeight="1">
      <c r="A6096" s="480">
        <v>96397</v>
      </c>
      <c r="B6096" s="481" t="s">
        <v>6413</v>
      </c>
      <c r="C6096" s="482" t="s">
        <v>702</v>
      </c>
      <c r="D6096" s="483">
        <v>148.28</v>
      </c>
      <c r="E6096" s="483">
        <v>4.09</v>
      </c>
      <c r="F6096" s="483">
        <v>152.37</v>
      </c>
    </row>
    <row r="6097" spans="1:6" ht="30" customHeight="1">
      <c r="A6097" s="480">
        <v>96398</v>
      </c>
      <c r="B6097" s="481" t="s">
        <v>6414</v>
      </c>
      <c r="C6097" s="482" t="s">
        <v>702</v>
      </c>
      <c r="D6097" s="483">
        <v>216.27</v>
      </c>
      <c r="E6097" s="483">
        <v>4.5599999999999996</v>
      </c>
      <c r="F6097" s="483">
        <v>220.83</v>
      </c>
    </row>
    <row r="6098" spans="1:6" ht="30" customHeight="1">
      <c r="A6098" s="480">
        <v>96399</v>
      </c>
      <c r="B6098" s="481" t="s">
        <v>6415</v>
      </c>
      <c r="C6098" s="482" t="s">
        <v>702</v>
      </c>
      <c r="D6098" s="483">
        <v>66.14</v>
      </c>
      <c r="E6098" s="483">
        <v>3.37</v>
      </c>
      <c r="F6098" s="483">
        <v>69.510000000000005</v>
      </c>
    </row>
    <row r="6099" spans="1:6" ht="30" customHeight="1">
      <c r="A6099" s="480">
        <v>96400</v>
      </c>
      <c r="B6099" s="481" t="s">
        <v>6416</v>
      </c>
      <c r="C6099" s="482" t="s">
        <v>702</v>
      </c>
      <c r="D6099" s="483">
        <v>86.88</v>
      </c>
      <c r="E6099" s="483">
        <v>4.4400000000000004</v>
      </c>
      <c r="F6099" s="483">
        <v>91.32</v>
      </c>
    </row>
    <row r="6100" spans="1:6" ht="30" customHeight="1">
      <c r="A6100" s="480"/>
      <c r="B6100" s="481" t="s">
        <v>12996</v>
      </c>
      <c r="C6100" s="482"/>
      <c r="D6100" s="483"/>
      <c r="E6100" s="483"/>
      <c r="F6100" s="483"/>
    </row>
    <row r="6101" spans="1:6" ht="30" customHeight="1">
      <c r="A6101" s="480"/>
      <c r="B6101" s="481" t="s">
        <v>12997</v>
      </c>
      <c r="C6101" s="482"/>
      <c r="D6101" s="483"/>
      <c r="E6101" s="483"/>
      <c r="F6101" s="483"/>
    </row>
    <row r="6102" spans="1:6" ht="30" customHeight="1">
      <c r="A6102" s="480">
        <v>101768</v>
      </c>
      <c r="B6102" s="481" t="s">
        <v>6428</v>
      </c>
      <c r="C6102" s="482" t="s">
        <v>702</v>
      </c>
      <c r="D6102" s="483">
        <v>30.53</v>
      </c>
      <c r="E6102" s="483">
        <v>7.21</v>
      </c>
      <c r="F6102" s="483">
        <v>37.74</v>
      </c>
    </row>
    <row r="6103" spans="1:6" ht="30" customHeight="1">
      <c r="A6103" s="480">
        <v>101767</v>
      </c>
      <c r="B6103" s="481" t="s">
        <v>6427</v>
      </c>
      <c r="C6103" s="482" t="s">
        <v>702</v>
      </c>
      <c r="D6103" s="483">
        <v>17.149999999999999</v>
      </c>
      <c r="E6103" s="483">
        <v>7.64</v>
      </c>
      <c r="F6103" s="483">
        <v>24.79</v>
      </c>
    </row>
    <row r="6104" spans="1:6" ht="30" customHeight="1">
      <c r="A6104" s="480">
        <v>100564</v>
      </c>
      <c r="B6104" s="481" t="s">
        <v>6417</v>
      </c>
      <c r="C6104" s="482" t="s">
        <v>702</v>
      </c>
      <c r="D6104" s="483">
        <v>59</v>
      </c>
      <c r="E6104" s="483">
        <v>5.67</v>
      </c>
      <c r="F6104" s="483">
        <v>64.67</v>
      </c>
    </row>
    <row r="6105" spans="1:6" ht="30" customHeight="1">
      <c r="A6105" s="480">
        <v>100566</v>
      </c>
      <c r="B6105" s="481" t="s">
        <v>6419</v>
      </c>
      <c r="C6105" s="482" t="s">
        <v>702</v>
      </c>
      <c r="D6105" s="483">
        <v>113.03</v>
      </c>
      <c r="E6105" s="483">
        <v>5.66</v>
      </c>
      <c r="F6105" s="483">
        <v>118.69</v>
      </c>
    </row>
    <row r="6106" spans="1:6" ht="30" customHeight="1">
      <c r="A6106" s="480">
        <v>100567</v>
      </c>
      <c r="B6106" s="481" t="s">
        <v>6420</v>
      </c>
      <c r="C6106" s="482" t="s">
        <v>702</v>
      </c>
      <c r="D6106" s="483">
        <v>138.36000000000001</v>
      </c>
      <c r="E6106" s="483">
        <v>5.65</v>
      </c>
      <c r="F6106" s="483">
        <v>144.01</v>
      </c>
    </row>
    <row r="6107" spans="1:6" ht="30" customHeight="1">
      <c r="A6107" s="480">
        <v>100568</v>
      </c>
      <c r="B6107" s="481" t="s">
        <v>6421</v>
      </c>
      <c r="C6107" s="482" t="s">
        <v>702</v>
      </c>
      <c r="D6107" s="483">
        <v>163.27000000000001</v>
      </c>
      <c r="E6107" s="483">
        <v>5.65</v>
      </c>
      <c r="F6107" s="483">
        <v>168.92</v>
      </c>
    </row>
    <row r="6108" spans="1:6" ht="30" customHeight="1">
      <c r="A6108" s="480">
        <v>100565</v>
      </c>
      <c r="B6108" s="481" t="s">
        <v>6418</v>
      </c>
      <c r="C6108" s="482" t="s">
        <v>702</v>
      </c>
      <c r="D6108" s="483">
        <v>51.57</v>
      </c>
      <c r="E6108" s="483">
        <v>5.68</v>
      </c>
      <c r="F6108" s="483">
        <v>57.25</v>
      </c>
    </row>
    <row r="6109" spans="1:6" ht="30" customHeight="1">
      <c r="A6109" s="480">
        <v>100569</v>
      </c>
      <c r="B6109" s="481" t="s">
        <v>6422</v>
      </c>
      <c r="C6109" s="482" t="s">
        <v>702</v>
      </c>
      <c r="D6109" s="483">
        <v>105.88</v>
      </c>
      <c r="E6109" s="483">
        <v>5.66</v>
      </c>
      <c r="F6109" s="483">
        <v>111.54</v>
      </c>
    </row>
    <row r="6110" spans="1:6" ht="30" customHeight="1">
      <c r="A6110" s="480">
        <v>100570</v>
      </c>
      <c r="B6110" s="481" t="s">
        <v>6423</v>
      </c>
      <c r="C6110" s="482" t="s">
        <v>702</v>
      </c>
      <c r="D6110" s="483">
        <v>133.26</v>
      </c>
      <c r="E6110" s="483">
        <v>5.83</v>
      </c>
      <c r="F6110" s="483">
        <v>139.09</v>
      </c>
    </row>
    <row r="6111" spans="1:6" ht="30" customHeight="1">
      <c r="A6111" s="480">
        <v>100571</v>
      </c>
      <c r="B6111" s="481" t="s">
        <v>6424</v>
      </c>
      <c r="C6111" s="482" t="s">
        <v>702</v>
      </c>
      <c r="D6111" s="483">
        <v>156.44999999999999</v>
      </c>
      <c r="E6111" s="483">
        <v>5.65</v>
      </c>
      <c r="F6111" s="483">
        <v>162.1</v>
      </c>
    </row>
    <row r="6112" spans="1:6" ht="45">
      <c r="A6112" s="480">
        <v>100572</v>
      </c>
      <c r="B6112" s="481" t="s">
        <v>6425</v>
      </c>
      <c r="C6112" s="482" t="s">
        <v>702</v>
      </c>
      <c r="D6112" s="483">
        <v>61.94</v>
      </c>
      <c r="E6112" s="483">
        <v>7.57</v>
      </c>
      <c r="F6112" s="483">
        <v>69.510000000000005</v>
      </c>
    </row>
    <row r="6113" spans="1:6" ht="45">
      <c r="A6113" s="480">
        <v>100573</v>
      </c>
      <c r="B6113" s="481" t="s">
        <v>6426</v>
      </c>
      <c r="C6113" s="482" t="s">
        <v>702</v>
      </c>
      <c r="D6113" s="483">
        <v>54.52</v>
      </c>
      <c r="E6113" s="483">
        <v>7.57</v>
      </c>
      <c r="F6113" s="483">
        <v>62.09</v>
      </c>
    </row>
    <row r="6114" spans="1:6" ht="30" customHeight="1">
      <c r="A6114" s="480">
        <v>101849</v>
      </c>
      <c r="B6114" s="481" t="s">
        <v>12998</v>
      </c>
      <c r="C6114" s="482" t="s">
        <v>702</v>
      </c>
      <c r="D6114" s="483">
        <v>103.73</v>
      </c>
      <c r="E6114" s="483">
        <v>7.67</v>
      </c>
      <c r="F6114" s="483">
        <v>111.4</v>
      </c>
    </row>
    <row r="6115" spans="1:6" ht="30" customHeight="1">
      <c r="A6115" s="475">
        <v>101841</v>
      </c>
      <c r="B6115" s="479" t="s">
        <v>12999</v>
      </c>
      <c r="C6115" s="477" t="s">
        <v>702</v>
      </c>
      <c r="D6115" s="478">
        <v>61.44</v>
      </c>
      <c r="E6115" s="478">
        <v>6.41</v>
      </c>
      <c r="F6115" s="478">
        <v>67.849999999999994</v>
      </c>
    </row>
    <row r="6116" spans="1:6" ht="30" customHeight="1">
      <c r="A6116" s="480">
        <v>101843</v>
      </c>
      <c r="B6116" s="481" t="s">
        <v>13000</v>
      </c>
      <c r="C6116" s="482" t="s">
        <v>702</v>
      </c>
      <c r="D6116" s="483">
        <v>115.47</v>
      </c>
      <c r="E6116" s="483">
        <v>6.4</v>
      </c>
      <c r="F6116" s="483">
        <v>121.87</v>
      </c>
    </row>
    <row r="6117" spans="1:6" ht="30" customHeight="1">
      <c r="A6117" s="480">
        <v>101844</v>
      </c>
      <c r="B6117" s="481" t="s">
        <v>13001</v>
      </c>
      <c r="C6117" s="482" t="s">
        <v>702</v>
      </c>
      <c r="D6117" s="483">
        <v>140.76</v>
      </c>
      <c r="E6117" s="483">
        <v>6.4</v>
      </c>
      <c r="F6117" s="483">
        <v>147.16</v>
      </c>
    </row>
    <row r="6118" spans="1:6" ht="30" customHeight="1">
      <c r="A6118" s="480">
        <v>101845</v>
      </c>
      <c r="B6118" s="481" t="s">
        <v>13002</v>
      </c>
      <c r="C6118" s="482" t="s">
        <v>702</v>
      </c>
      <c r="D6118" s="483">
        <v>165.72</v>
      </c>
      <c r="E6118" s="483">
        <v>6.39</v>
      </c>
      <c r="F6118" s="483">
        <v>172.11</v>
      </c>
    </row>
    <row r="6119" spans="1:6" ht="30" customHeight="1">
      <c r="A6119" s="480">
        <v>101842</v>
      </c>
      <c r="B6119" s="481" t="s">
        <v>13003</v>
      </c>
      <c r="C6119" s="482" t="s">
        <v>702</v>
      </c>
      <c r="D6119" s="483">
        <v>53.99</v>
      </c>
      <c r="E6119" s="483">
        <v>6.41</v>
      </c>
      <c r="F6119" s="483">
        <v>60.4</v>
      </c>
    </row>
    <row r="6120" spans="1:6" ht="30">
      <c r="A6120" s="475">
        <v>101846</v>
      </c>
      <c r="B6120" s="479" t="s">
        <v>13004</v>
      </c>
      <c r="C6120" s="477" t="s">
        <v>702</v>
      </c>
      <c r="D6120" s="478">
        <v>108.32</v>
      </c>
      <c r="E6120" s="478">
        <v>6.4</v>
      </c>
      <c r="F6120" s="478">
        <v>114.72</v>
      </c>
    </row>
    <row r="6121" spans="1:6" ht="30" customHeight="1">
      <c r="A6121" s="480">
        <v>101847</v>
      </c>
      <c r="B6121" s="481" t="s">
        <v>13005</v>
      </c>
      <c r="C6121" s="482" t="s">
        <v>702</v>
      </c>
      <c r="D6121" s="483">
        <v>133.76</v>
      </c>
      <c r="E6121" s="483">
        <v>6.4</v>
      </c>
      <c r="F6121" s="483">
        <v>140.16</v>
      </c>
    </row>
    <row r="6122" spans="1:6" ht="30" customHeight="1">
      <c r="A6122" s="475">
        <v>101848</v>
      </c>
      <c r="B6122" s="479" t="s">
        <v>13006</v>
      </c>
      <c r="C6122" s="477" t="s">
        <v>702</v>
      </c>
      <c r="D6122" s="478">
        <v>158.87</v>
      </c>
      <c r="E6122" s="478">
        <v>6.39</v>
      </c>
      <c r="F6122" s="478">
        <v>165.26</v>
      </c>
    </row>
    <row r="6123" spans="1:6" ht="30" customHeight="1">
      <c r="A6123" s="475">
        <v>101839</v>
      </c>
      <c r="B6123" s="479" t="s">
        <v>13007</v>
      </c>
      <c r="C6123" s="477" t="s">
        <v>702</v>
      </c>
      <c r="D6123" s="478">
        <v>98.76</v>
      </c>
      <c r="E6123" s="478">
        <v>6.4</v>
      </c>
      <c r="F6123" s="478">
        <v>105.16</v>
      </c>
    </row>
    <row r="6124" spans="1:6" ht="30" customHeight="1">
      <c r="A6124" s="480">
        <v>101840</v>
      </c>
      <c r="B6124" s="481" t="s">
        <v>13008</v>
      </c>
      <c r="C6124" s="482" t="s">
        <v>702</v>
      </c>
      <c r="D6124" s="483">
        <v>150.12</v>
      </c>
      <c r="E6124" s="483">
        <v>21.11</v>
      </c>
      <c r="F6124" s="483">
        <v>171.23</v>
      </c>
    </row>
    <row r="6125" spans="1:6" ht="30" customHeight="1">
      <c r="A6125" s="480">
        <v>101837</v>
      </c>
      <c r="B6125" s="481" t="s">
        <v>13009</v>
      </c>
      <c r="C6125" s="482" t="s">
        <v>702</v>
      </c>
      <c r="D6125" s="483">
        <v>45.66</v>
      </c>
      <c r="E6125" s="483">
        <v>6.41</v>
      </c>
      <c r="F6125" s="483">
        <v>52.07</v>
      </c>
    </row>
    <row r="6126" spans="1:6" ht="30" customHeight="1">
      <c r="A6126" s="480">
        <v>101838</v>
      </c>
      <c r="B6126" s="481" t="s">
        <v>13010</v>
      </c>
      <c r="C6126" s="482" t="s">
        <v>702</v>
      </c>
      <c r="D6126" s="483">
        <v>72.58</v>
      </c>
      <c r="E6126" s="483">
        <v>6.4</v>
      </c>
      <c r="F6126" s="483">
        <v>78.98</v>
      </c>
    </row>
    <row r="6127" spans="1:6" ht="45">
      <c r="A6127" s="480">
        <v>101836</v>
      </c>
      <c r="B6127" s="481" t="s">
        <v>13011</v>
      </c>
      <c r="C6127" s="482" t="s">
        <v>702</v>
      </c>
      <c r="D6127" s="483">
        <v>16.72</v>
      </c>
      <c r="E6127" s="483">
        <v>6.45</v>
      </c>
      <c r="F6127" s="483">
        <v>23.17</v>
      </c>
    </row>
    <row r="6128" spans="1:6" ht="30" customHeight="1">
      <c r="A6128" s="480">
        <v>101835</v>
      </c>
      <c r="B6128" s="481" t="s">
        <v>13012</v>
      </c>
      <c r="C6128" s="482" t="s">
        <v>702</v>
      </c>
      <c r="D6128" s="483">
        <v>122.46</v>
      </c>
      <c r="E6128" s="483">
        <v>76.849999999999994</v>
      </c>
      <c r="F6128" s="483">
        <v>199.31</v>
      </c>
    </row>
    <row r="6129" spans="1:6" ht="30" customHeight="1">
      <c r="A6129" s="480">
        <v>101827</v>
      </c>
      <c r="B6129" s="481" t="s">
        <v>13013</v>
      </c>
      <c r="C6129" s="482" t="s">
        <v>702</v>
      </c>
      <c r="D6129" s="483">
        <v>80.260000000000005</v>
      </c>
      <c r="E6129" s="483">
        <v>75.5</v>
      </c>
      <c r="F6129" s="483">
        <v>155.76</v>
      </c>
    </row>
    <row r="6130" spans="1:6" ht="30" customHeight="1">
      <c r="A6130" s="480">
        <v>101829</v>
      </c>
      <c r="B6130" s="481" t="s">
        <v>13014</v>
      </c>
      <c r="C6130" s="482" t="s">
        <v>702</v>
      </c>
      <c r="D6130" s="483">
        <v>134.30000000000001</v>
      </c>
      <c r="E6130" s="483">
        <v>75.48</v>
      </c>
      <c r="F6130" s="483">
        <v>209.78</v>
      </c>
    </row>
    <row r="6131" spans="1:6" ht="30" customHeight="1">
      <c r="A6131" s="475">
        <v>101830</v>
      </c>
      <c r="B6131" s="476" t="s">
        <v>13015</v>
      </c>
      <c r="C6131" s="477" t="s">
        <v>702</v>
      </c>
      <c r="D6131" s="478">
        <v>159.59</v>
      </c>
      <c r="E6131" s="478">
        <v>75.48</v>
      </c>
      <c r="F6131" s="478">
        <v>235.07</v>
      </c>
    </row>
    <row r="6132" spans="1:6" ht="30" customHeight="1">
      <c r="A6132" s="475">
        <v>101831</v>
      </c>
      <c r="B6132" s="479" t="s">
        <v>13016</v>
      </c>
      <c r="C6132" s="477" t="s">
        <v>702</v>
      </c>
      <c r="D6132" s="478">
        <v>184.55</v>
      </c>
      <c r="E6132" s="478">
        <v>75.47</v>
      </c>
      <c r="F6132" s="478">
        <v>260.02</v>
      </c>
    </row>
    <row r="6133" spans="1:6" ht="30" customHeight="1">
      <c r="A6133" s="480">
        <v>101828</v>
      </c>
      <c r="B6133" s="481" t="s">
        <v>13017</v>
      </c>
      <c r="C6133" s="482" t="s">
        <v>702</v>
      </c>
      <c r="D6133" s="483">
        <v>72.8</v>
      </c>
      <c r="E6133" s="483">
        <v>75.510000000000005</v>
      </c>
      <c r="F6133" s="483">
        <v>148.31</v>
      </c>
    </row>
    <row r="6134" spans="1:6" ht="30">
      <c r="A6134" s="480">
        <v>101832</v>
      </c>
      <c r="B6134" s="481" t="s">
        <v>13018</v>
      </c>
      <c r="C6134" s="482" t="s">
        <v>702</v>
      </c>
      <c r="D6134" s="483">
        <v>127.15</v>
      </c>
      <c r="E6134" s="483">
        <v>75.48</v>
      </c>
      <c r="F6134" s="483">
        <v>202.63</v>
      </c>
    </row>
    <row r="6135" spans="1:6" ht="30" customHeight="1">
      <c r="A6135" s="480">
        <v>101833</v>
      </c>
      <c r="B6135" s="481" t="s">
        <v>13019</v>
      </c>
      <c r="C6135" s="482" t="s">
        <v>702</v>
      </c>
      <c r="D6135" s="483">
        <v>152.59</v>
      </c>
      <c r="E6135" s="483">
        <v>75.48</v>
      </c>
      <c r="F6135" s="483">
        <v>228.07</v>
      </c>
    </row>
    <row r="6136" spans="1:6" ht="30" customHeight="1">
      <c r="A6136" s="475">
        <v>101834</v>
      </c>
      <c r="B6136" s="479" t="s">
        <v>13020</v>
      </c>
      <c r="C6136" s="477" t="s">
        <v>702</v>
      </c>
      <c r="D6136" s="478">
        <v>177.7</v>
      </c>
      <c r="E6136" s="478">
        <v>75.47</v>
      </c>
      <c r="F6136" s="478">
        <v>253.17</v>
      </c>
    </row>
    <row r="6137" spans="1:6" ht="30" customHeight="1">
      <c r="A6137" s="480">
        <v>101825</v>
      </c>
      <c r="B6137" s="481" t="s">
        <v>13021</v>
      </c>
      <c r="C6137" s="482" t="s">
        <v>702</v>
      </c>
      <c r="D6137" s="483">
        <v>117.58</v>
      </c>
      <c r="E6137" s="483">
        <v>75.489999999999995</v>
      </c>
      <c r="F6137" s="483">
        <v>193.07</v>
      </c>
    </row>
    <row r="6138" spans="1:6" ht="30" customHeight="1">
      <c r="A6138" s="480">
        <v>101826</v>
      </c>
      <c r="B6138" s="481" t="s">
        <v>13022</v>
      </c>
      <c r="C6138" s="482" t="s">
        <v>702</v>
      </c>
      <c r="D6138" s="483">
        <v>143.43</v>
      </c>
      <c r="E6138" s="483">
        <v>75.48</v>
      </c>
      <c r="F6138" s="483">
        <v>218.91</v>
      </c>
    </row>
    <row r="6139" spans="1:6" ht="30" customHeight="1">
      <c r="A6139" s="480">
        <v>101823</v>
      </c>
      <c r="B6139" s="481" t="s">
        <v>13023</v>
      </c>
      <c r="C6139" s="482" t="s">
        <v>702</v>
      </c>
      <c r="D6139" s="483">
        <v>64.459999999999994</v>
      </c>
      <c r="E6139" s="483">
        <v>75.52</v>
      </c>
      <c r="F6139" s="483">
        <v>139.97999999999999</v>
      </c>
    </row>
    <row r="6140" spans="1:6" ht="30">
      <c r="A6140" s="480">
        <v>101824</v>
      </c>
      <c r="B6140" s="481" t="s">
        <v>13024</v>
      </c>
      <c r="C6140" s="482" t="s">
        <v>702</v>
      </c>
      <c r="D6140" s="483">
        <v>91.4</v>
      </c>
      <c r="E6140" s="483">
        <v>75.489999999999995</v>
      </c>
      <c r="F6140" s="483">
        <v>166.89</v>
      </c>
    </row>
    <row r="6141" spans="1:6" ht="45">
      <c r="A6141" s="480">
        <v>101822</v>
      </c>
      <c r="B6141" s="481" t="s">
        <v>13025</v>
      </c>
      <c r="C6141" s="482" t="s">
        <v>702</v>
      </c>
      <c r="D6141" s="483">
        <v>35.549999999999997</v>
      </c>
      <c r="E6141" s="483">
        <v>75.53</v>
      </c>
      <c r="F6141" s="483">
        <v>111.08</v>
      </c>
    </row>
    <row r="6142" spans="1:6" ht="15" customHeight="1">
      <c r="A6142" s="475"/>
      <c r="B6142" s="479" t="s">
        <v>2962</v>
      </c>
      <c r="C6142" s="477"/>
      <c r="D6142" s="478"/>
      <c r="E6142" s="478"/>
      <c r="F6142" s="478"/>
    </row>
    <row r="6143" spans="1:6" ht="15" customHeight="1">
      <c r="A6143" s="475"/>
      <c r="B6143" s="479" t="s">
        <v>13026</v>
      </c>
      <c r="C6143" s="477"/>
      <c r="D6143" s="478"/>
      <c r="E6143" s="478"/>
      <c r="F6143" s="478"/>
    </row>
    <row r="6144" spans="1:6" ht="15" customHeight="1">
      <c r="A6144" s="480">
        <v>97110</v>
      </c>
      <c r="B6144" s="481" t="s">
        <v>6442</v>
      </c>
      <c r="C6144" s="482" t="s">
        <v>704</v>
      </c>
      <c r="D6144" s="483">
        <v>158.51</v>
      </c>
      <c r="E6144" s="483">
        <v>10.47</v>
      </c>
      <c r="F6144" s="483">
        <v>168.98</v>
      </c>
    </row>
    <row r="6145" spans="1:6" ht="15" customHeight="1">
      <c r="A6145" s="480">
        <v>97111</v>
      </c>
      <c r="B6145" s="481" t="s">
        <v>6443</v>
      </c>
      <c r="C6145" s="482" t="s">
        <v>704</v>
      </c>
      <c r="D6145" s="483">
        <v>181.76</v>
      </c>
      <c r="E6145" s="483">
        <v>10.9</v>
      </c>
      <c r="F6145" s="483">
        <v>192.66</v>
      </c>
    </row>
    <row r="6146" spans="1:6" ht="15" customHeight="1">
      <c r="A6146" s="480">
        <v>97112</v>
      </c>
      <c r="B6146" s="481" t="s">
        <v>6444</v>
      </c>
      <c r="C6146" s="482" t="s">
        <v>704</v>
      </c>
      <c r="D6146" s="483">
        <v>194.84</v>
      </c>
      <c r="E6146" s="483">
        <v>11.24</v>
      </c>
      <c r="F6146" s="483">
        <v>206.08</v>
      </c>
    </row>
    <row r="6147" spans="1:6" ht="15" customHeight="1">
      <c r="A6147" s="480">
        <v>97104</v>
      </c>
      <c r="B6147" s="481" t="s">
        <v>6436</v>
      </c>
      <c r="C6147" s="482" t="s">
        <v>704</v>
      </c>
      <c r="D6147" s="483">
        <v>89.3</v>
      </c>
      <c r="E6147" s="483">
        <v>9.51</v>
      </c>
      <c r="F6147" s="483">
        <v>98.81</v>
      </c>
    </row>
    <row r="6148" spans="1:6" ht="30" customHeight="1">
      <c r="A6148" s="480">
        <v>97105</v>
      </c>
      <c r="B6148" s="481" t="s">
        <v>6437</v>
      </c>
      <c r="C6148" s="482" t="s">
        <v>704</v>
      </c>
      <c r="D6148" s="483">
        <v>105.9</v>
      </c>
      <c r="E6148" s="483">
        <v>9.9499999999999993</v>
      </c>
      <c r="F6148" s="483">
        <v>115.85</v>
      </c>
    </row>
    <row r="6149" spans="1:6" ht="30" customHeight="1">
      <c r="A6149" s="480">
        <v>97106</v>
      </c>
      <c r="B6149" s="481" t="s">
        <v>6438</v>
      </c>
      <c r="C6149" s="482" t="s">
        <v>704</v>
      </c>
      <c r="D6149" s="483">
        <v>116.01</v>
      </c>
      <c r="E6149" s="483">
        <v>10.15</v>
      </c>
      <c r="F6149" s="483">
        <v>126.16</v>
      </c>
    </row>
    <row r="6150" spans="1:6" ht="30" customHeight="1">
      <c r="A6150" s="475">
        <v>97107</v>
      </c>
      <c r="B6150" s="479" t="s">
        <v>6439</v>
      </c>
      <c r="C6150" s="477" t="s">
        <v>704</v>
      </c>
      <c r="D6150" s="478">
        <v>126.1</v>
      </c>
      <c r="E6150" s="478">
        <v>10.36</v>
      </c>
      <c r="F6150" s="478">
        <v>136.46</v>
      </c>
    </row>
    <row r="6151" spans="1:6" ht="30" customHeight="1">
      <c r="A6151" s="480">
        <v>97108</v>
      </c>
      <c r="B6151" s="481" t="s">
        <v>6440</v>
      </c>
      <c r="C6151" s="482" t="s">
        <v>704</v>
      </c>
      <c r="D6151" s="483">
        <v>149.24</v>
      </c>
      <c r="E6151" s="483">
        <v>10.82</v>
      </c>
      <c r="F6151" s="483">
        <v>160.06</v>
      </c>
    </row>
    <row r="6152" spans="1:6" ht="30" customHeight="1">
      <c r="A6152" s="480">
        <v>97109</v>
      </c>
      <c r="B6152" s="481" t="s">
        <v>6441</v>
      </c>
      <c r="C6152" s="482" t="s">
        <v>704</v>
      </c>
      <c r="D6152" s="483">
        <v>159.31</v>
      </c>
      <c r="E6152" s="483">
        <v>10.97</v>
      </c>
      <c r="F6152" s="483">
        <v>170.28</v>
      </c>
    </row>
    <row r="6153" spans="1:6" ht="30" customHeight="1">
      <c r="A6153" s="480">
        <v>101169</v>
      </c>
      <c r="B6153" s="481" t="s">
        <v>6454</v>
      </c>
      <c r="C6153" s="482" t="s">
        <v>704</v>
      </c>
      <c r="D6153" s="483">
        <v>76.930000000000007</v>
      </c>
      <c r="E6153" s="483">
        <v>14.76</v>
      </c>
      <c r="F6153" s="483">
        <v>91.69</v>
      </c>
    </row>
    <row r="6154" spans="1:6" ht="30" customHeight="1">
      <c r="A6154" s="480">
        <v>101168</v>
      </c>
      <c r="B6154" s="481" t="s">
        <v>6453</v>
      </c>
      <c r="C6154" s="482" t="s">
        <v>704</v>
      </c>
      <c r="D6154" s="483">
        <v>114.27</v>
      </c>
      <c r="E6154" s="483">
        <v>12.83</v>
      </c>
      <c r="F6154" s="483">
        <v>127.1</v>
      </c>
    </row>
    <row r="6155" spans="1:6" ht="30" customHeight="1">
      <c r="A6155" s="475">
        <v>101167</v>
      </c>
      <c r="B6155" s="479" t="s">
        <v>6452</v>
      </c>
      <c r="C6155" s="477" t="s">
        <v>704</v>
      </c>
      <c r="D6155" s="478">
        <v>68.02</v>
      </c>
      <c r="E6155" s="478">
        <v>11.34</v>
      </c>
      <c r="F6155" s="478">
        <v>79.36</v>
      </c>
    </row>
    <row r="6156" spans="1:6" ht="30" customHeight="1">
      <c r="A6156" s="480">
        <v>101172</v>
      </c>
      <c r="B6156" s="481" t="s">
        <v>6457</v>
      </c>
      <c r="C6156" s="482" t="s">
        <v>704</v>
      </c>
      <c r="D6156" s="483">
        <v>40.11</v>
      </c>
      <c r="E6156" s="483">
        <v>13.5</v>
      </c>
      <c r="F6156" s="483">
        <v>53.61</v>
      </c>
    </row>
    <row r="6157" spans="1:6" ht="30" customHeight="1">
      <c r="A6157" s="480">
        <v>101171</v>
      </c>
      <c r="B6157" s="481" t="s">
        <v>6456</v>
      </c>
      <c r="C6157" s="482" t="s">
        <v>704</v>
      </c>
      <c r="D6157" s="483">
        <v>82.08</v>
      </c>
      <c r="E6157" s="483">
        <v>10.42</v>
      </c>
      <c r="F6157" s="483">
        <v>92.5</v>
      </c>
    </row>
    <row r="6158" spans="1:6" ht="30" customHeight="1">
      <c r="A6158" s="480">
        <v>101170</v>
      </c>
      <c r="B6158" s="481" t="s">
        <v>6455</v>
      </c>
      <c r="C6158" s="482" t="s">
        <v>704</v>
      </c>
      <c r="D6158" s="483">
        <v>23.15</v>
      </c>
      <c r="E6158" s="483">
        <v>8.9600000000000009</v>
      </c>
      <c r="F6158" s="483">
        <v>32.11</v>
      </c>
    </row>
    <row r="6159" spans="1:6" ht="30" customHeight="1">
      <c r="A6159" s="480">
        <v>101819</v>
      </c>
      <c r="B6159" s="481" t="s">
        <v>13027</v>
      </c>
      <c r="C6159" s="482" t="s">
        <v>704</v>
      </c>
      <c r="D6159" s="483">
        <v>29.61</v>
      </c>
      <c r="E6159" s="483">
        <v>26.19</v>
      </c>
      <c r="F6159" s="483">
        <v>55.8</v>
      </c>
    </row>
    <row r="6160" spans="1:6" ht="45">
      <c r="A6160" s="480">
        <v>101818</v>
      </c>
      <c r="B6160" s="481" t="s">
        <v>13028</v>
      </c>
      <c r="C6160" s="482" t="s">
        <v>704</v>
      </c>
      <c r="D6160" s="483">
        <v>37.85</v>
      </c>
      <c r="E6160" s="483">
        <v>24.14</v>
      </c>
      <c r="F6160" s="483">
        <v>61.99</v>
      </c>
    </row>
    <row r="6161" spans="1:6" ht="45">
      <c r="A6161" s="480">
        <v>101817</v>
      </c>
      <c r="B6161" s="481" t="s">
        <v>13029</v>
      </c>
      <c r="C6161" s="482" t="s">
        <v>704</v>
      </c>
      <c r="D6161" s="483">
        <v>21.28</v>
      </c>
      <c r="E6161" s="483">
        <v>22.53</v>
      </c>
      <c r="F6161" s="483">
        <v>43.81</v>
      </c>
    </row>
    <row r="6162" spans="1:6" ht="15" customHeight="1">
      <c r="A6162" s="475">
        <v>101816</v>
      </c>
      <c r="B6162" s="479" t="s">
        <v>13030</v>
      </c>
      <c r="C6162" s="477" t="s">
        <v>704</v>
      </c>
      <c r="D6162" s="478">
        <v>36.880000000000003</v>
      </c>
      <c r="E6162" s="478">
        <v>23.28</v>
      </c>
      <c r="F6162" s="478">
        <v>60.16</v>
      </c>
    </row>
    <row r="6163" spans="1:6" ht="45">
      <c r="A6163" s="480">
        <v>101815</v>
      </c>
      <c r="B6163" s="481" t="s">
        <v>13031</v>
      </c>
      <c r="C6163" s="482" t="s">
        <v>704</v>
      </c>
      <c r="D6163" s="483">
        <v>55.16</v>
      </c>
      <c r="E6163" s="483">
        <v>20.12</v>
      </c>
      <c r="F6163" s="483">
        <v>75.28</v>
      </c>
    </row>
    <row r="6164" spans="1:6" ht="60" customHeight="1">
      <c r="A6164" s="480">
        <v>101820</v>
      </c>
      <c r="B6164" s="481" t="s">
        <v>13032</v>
      </c>
      <c r="C6164" s="482" t="s">
        <v>704</v>
      </c>
      <c r="D6164" s="483">
        <v>14.81</v>
      </c>
      <c r="E6164" s="483">
        <v>21.4</v>
      </c>
      <c r="F6164" s="483">
        <v>36.21</v>
      </c>
    </row>
    <row r="6165" spans="1:6" ht="60" customHeight="1">
      <c r="A6165" s="480">
        <v>102988</v>
      </c>
      <c r="B6165" s="481" t="s">
        <v>13033</v>
      </c>
      <c r="C6165" s="482" t="s">
        <v>704</v>
      </c>
      <c r="D6165" s="483">
        <v>19.059999999999999</v>
      </c>
      <c r="E6165" s="483">
        <v>29.88</v>
      </c>
      <c r="F6165" s="483">
        <v>48.94</v>
      </c>
    </row>
    <row r="6166" spans="1:6" ht="60" customHeight="1">
      <c r="A6166" s="480">
        <v>101814</v>
      </c>
      <c r="B6166" s="481" t="s">
        <v>13034</v>
      </c>
      <c r="C6166" s="482" t="s">
        <v>704</v>
      </c>
      <c r="D6166" s="483">
        <v>20.49</v>
      </c>
      <c r="E6166" s="483">
        <v>18.5</v>
      </c>
      <c r="F6166" s="483">
        <v>38.99</v>
      </c>
    </row>
    <row r="6167" spans="1:6" ht="60" customHeight="1">
      <c r="A6167" s="480"/>
      <c r="B6167" s="481" t="s">
        <v>2963</v>
      </c>
      <c r="C6167" s="482"/>
      <c r="D6167" s="483"/>
      <c r="E6167" s="483"/>
      <c r="F6167" s="483"/>
    </row>
    <row r="6168" spans="1:6" ht="60" customHeight="1">
      <c r="A6168" s="480">
        <v>96402</v>
      </c>
      <c r="B6168" s="481" t="s">
        <v>6469</v>
      </c>
      <c r="C6168" s="482" t="s">
        <v>704</v>
      </c>
      <c r="D6168" s="483">
        <v>2.2999999999999998</v>
      </c>
      <c r="E6168" s="483">
        <v>0.25</v>
      </c>
      <c r="F6168" s="483">
        <v>2.5499999999999998</v>
      </c>
    </row>
    <row r="6169" spans="1:6" ht="60" customHeight="1">
      <c r="A6169" s="475">
        <v>102101</v>
      </c>
      <c r="B6169" s="479" t="s">
        <v>6470</v>
      </c>
      <c r="C6169" s="477" t="s">
        <v>704</v>
      </c>
      <c r="D6169" s="478">
        <v>2.37</v>
      </c>
      <c r="E6169" s="478">
        <v>1.31</v>
      </c>
      <c r="F6169" s="478">
        <v>3.68</v>
      </c>
    </row>
    <row r="6170" spans="1:6">
      <c r="A6170" s="480"/>
      <c r="B6170" s="481" t="s">
        <v>13035</v>
      </c>
      <c r="C6170" s="482"/>
      <c r="D6170" s="483"/>
      <c r="E6170" s="483"/>
      <c r="F6170" s="483"/>
    </row>
    <row r="6171" spans="1:6" ht="15" customHeight="1">
      <c r="A6171" s="480">
        <v>97802</v>
      </c>
      <c r="B6171" s="481" t="s">
        <v>6473</v>
      </c>
      <c r="C6171" s="482" t="s">
        <v>704</v>
      </c>
      <c r="D6171" s="483">
        <v>6.51</v>
      </c>
      <c r="E6171" s="483">
        <v>0.17</v>
      </c>
      <c r="F6171" s="483">
        <v>6.68</v>
      </c>
    </row>
    <row r="6172" spans="1:6" ht="45" customHeight="1">
      <c r="A6172" s="480">
        <v>97803</v>
      </c>
      <c r="B6172" s="481" t="s">
        <v>6474</v>
      </c>
      <c r="C6172" s="482" t="s">
        <v>704</v>
      </c>
      <c r="D6172" s="483">
        <v>9.86</v>
      </c>
      <c r="E6172" s="483">
        <v>0.38</v>
      </c>
      <c r="F6172" s="483">
        <v>10.24</v>
      </c>
    </row>
    <row r="6173" spans="1:6" ht="45" customHeight="1">
      <c r="A6173" s="480">
        <v>97805</v>
      </c>
      <c r="B6173" s="481" t="s">
        <v>6475</v>
      </c>
      <c r="C6173" s="482" t="s">
        <v>704</v>
      </c>
      <c r="D6173" s="483">
        <v>16.27</v>
      </c>
      <c r="E6173" s="483">
        <v>0.4</v>
      </c>
      <c r="F6173" s="483">
        <v>16.670000000000002</v>
      </c>
    </row>
    <row r="6174" spans="1:6" ht="45" customHeight="1">
      <c r="A6174" s="480">
        <v>97806</v>
      </c>
      <c r="B6174" s="481" t="s">
        <v>6476</v>
      </c>
      <c r="C6174" s="482" t="s">
        <v>704</v>
      </c>
      <c r="D6174" s="483">
        <v>19.59</v>
      </c>
      <c r="E6174" s="483">
        <v>0.61</v>
      </c>
      <c r="F6174" s="483">
        <v>20.2</v>
      </c>
    </row>
    <row r="6175" spans="1:6" ht="45" customHeight="1">
      <c r="A6175" s="480">
        <v>97807</v>
      </c>
      <c r="B6175" s="481" t="s">
        <v>6477</v>
      </c>
      <c r="C6175" s="482" t="s">
        <v>704</v>
      </c>
      <c r="D6175" s="483">
        <v>22.47</v>
      </c>
      <c r="E6175" s="483">
        <v>0.59</v>
      </c>
      <c r="F6175" s="483">
        <v>23.06</v>
      </c>
    </row>
    <row r="6176" spans="1:6" ht="45" customHeight="1">
      <c r="A6176" s="475">
        <v>97809</v>
      </c>
      <c r="B6176" s="479" t="s">
        <v>6478</v>
      </c>
      <c r="C6176" s="477" t="s">
        <v>704</v>
      </c>
      <c r="D6176" s="478">
        <v>17.86</v>
      </c>
      <c r="E6176" s="478">
        <v>0.7</v>
      </c>
      <c r="F6176" s="478">
        <v>18.559999999999999</v>
      </c>
    </row>
    <row r="6177" spans="1:6" ht="45" customHeight="1">
      <c r="A6177" s="480">
        <v>97810</v>
      </c>
      <c r="B6177" s="481" t="s">
        <v>6479</v>
      </c>
      <c r="C6177" s="482" t="s">
        <v>704</v>
      </c>
      <c r="D6177" s="483">
        <v>19.41</v>
      </c>
      <c r="E6177" s="483">
        <v>0.82</v>
      </c>
      <c r="F6177" s="483">
        <v>20.23</v>
      </c>
    </row>
    <row r="6178" spans="1:6" ht="45" customHeight="1">
      <c r="A6178" s="480">
        <v>97811</v>
      </c>
      <c r="B6178" s="481" t="s">
        <v>6480</v>
      </c>
      <c r="C6178" s="482" t="s">
        <v>704</v>
      </c>
      <c r="D6178" s="483">
        <v>22.32</v>
      </c>
      <c r="E6178" s="483">
        <v>0.81</v>
      </c>
      <c r="F6178" s="483">
        <v>23.13</v>
      </c>
    </row>
    <row r="6179" spans="1:6" ht="45" customHeight="1">
      <c r="A6179" s="480">
        <v>95995</v>
      </c>
      <c r="B6179" s="481" t="s">
        <v>6481</v>
      </c>
      <c r="C6179" s="482" t="s">
        <v>702</v>
      </c>
      <c r="D6179" s="483">
        <v>1157.6400000000001</v>
      </c>
      <c r="E6179" s="483">
        <v>24.46</v>
      </c>
      <c r="F6179" s="483">
        <v>1182.0999999999999</v>
      </c>
    </row>
    <row r="6180" spans="1:6" ht="45" customHeight="1">
      <c r="A6180" s="480">
        <v>95996</v>
      </c>
      <c r="B6180" s="481" t="s">
        <v>6482</v>
      </c>
      <c r="C6180" s="482" t="s">
        <v>702</v>
      </c>
      <c r="D6180" s="483">
        <v>1002.05</v>
      </c>
      <c r="E6180" s="483">
        <v>17.47</v>
      </c>
      <c r="F6180" s="483">
        <v>1019.52</v>
      </c>
    </row>
    <row r="6181" spans="1:6" ht="45" customHeight="1">
      <c r="A6181" s="480">
        <v>100625</v>
      </c>
      <c r="B6181" s="481" t="s">
        <v>6472</v>
      </c>
      <c r="C6181" s="482" t="s">
        <v>702</v>
      </c>
      <c r="D6181" s="483">
        <v>864.33</v>
      </c>
      <c r="E6181" s="483">
        <v>21</v>
      </c>
      <c r="F6181" s="483">
        <v>885.33</v>
      </c>
    </row>
    <row r="6182" spans="1:6" ht="15" customHeight="1">
      <c r="A6182" s="480">
        <v>100624</v>
      </c>
      <c r="B6182" s="481" t="s">
        <v>6471</v>
      </c>
      <c r="C6182" s="482" t="s">
        <v>702</v>
      </c>
      <c r="D6182" s="483">
        <v>895.42</v>
      </c>
      <c r="E6182" s="483">
        <v>25.28</v>
      </c>
      <c r="F6182" s="483">
        <v>920.7</v>
      </c>
    </row>
    <row r="6183" spans="1:6" ht="15" customHeight="1">
      <c r="A6183" s="475">
        <v>102096</v>
      </c>
      <c r="B6183" s="479" t="s">
        <v>6468</v>
      </c>
      <c r="C6183" s="477" t="s">
        <v>702</v>
      </c>
      <c r="D6183" s="478">
        <v>1222.3900000000001</v>
      </c>
      <c r="E6183" s="478">
        <v>187.31</v>
      </c>
      <c r="F6183" s="478">
        <v>1409.7</v>
      </c>
    </row>
    <row r="6184" spans="1:6" ht="15" customHeight="1">
      <c r="A6184" s="475">
        <v>101810</v>
      </c>
      <c r="B6184" s="476" t="s">
        <v>6466</v>
      </c>
      <c r="C6184" s="477" t="s">
        <v>702</v>
      </c>
      <c r="D6184" s="478">
        <v>1189.67</v>
      </c>
      <c r="E6184" s="478">
        <v>190.29</v>
      </c>
      <c r="F6184" s="478">
        <v>1379.96</v>
      </c>
    </row>
    <row r="6185" spans="1:6" ht="15" customHeight="1">
      <c r="A6185" s="475">
        <v>101811</v>
      </c>
      <c r="B6185" s="479" t="s">
        <v>6467</v>
      </c>
      <c r="C6185" s="477" t="s">
        <v>702</v>
      </c>
      <c r="D6185" s="478">
        <v>992.63</v>
      </c>
      <c r="E6185" s="478">
        <v>197.9</v>
      </c>
      <c r="F6185" s="478">
        <v>1190.53</v>
      </c>
    </row>
    <row r="6186" spans="1:6" ht="15" customHeight="1">
      <c r="A6186" s="480">
        <v>102098</v>
      </c>
      <c r="B6186" s="481" t="s">
        <v>13036</v>
      </c>
      <c r="C6186" s="482" t="s">
        <v>702</v>
      </c>
      <c r="D6186" s="483">
        <v>1396.53</v>
      </c>
      <c r="E6186" s="483">
        <v>152.16</v>
      </c>
      <c r="F6186" s="483">
        <v>1548.69</v>
      </c>
    </row>
    <row r="6187" spans="1:6" ht="15" customHeight="1">
      <c r="A6187" s="480">
        <v>101812</v>
      </c>
      <c r="B6187" s="481" t="s">
        <v>13037</v>
      </c>
      <c r="C6187" s="482" t="s">
        <v>702</v>
      </c>
      <c r="D6187" s="483">
        <v>1363.82</v>
      </c>
      <c r="E6187" s="483">
        <v>155.13</v>
      </c>
      <c r="F6187" s="483">
        <v>1518.95</v>
      </c>
    </row>
    <row r="6188" spans="1:6" ht="15" customHeight="1">
      <c r="A6188" s="480">
        <v>101813</v>
      </c>
      <c r="B6188" s="481" t="s">
        <v>13038</v>
      </c>
      <c r="C6188" s="482" t="s">
        <v>702</v>
      </c>
      <c r="D6188" s="483">
        <v>1166.73</v>
      </c>
      <c r="E6188" s="483">
        <v>162.79</v>
      </c>
      <c r="F6188" s="483">
        <v>1329.52</v>
      </c>
    </row>
    <row r="6189" spans="1:6" ht="45" customHeight="1">
      <c r="A6189" s="475"/>
      <c r="B6189" s="479" t="s">
        <v>13039</v>
      </c>
      <c r="C6189" s="477"/>
      <c r="D6189" s="478"/>
      <c r="E6189" s="478"/>
      <c r="F6189" s="478"/>
    </row>
    <row r="6190" spans="1:6" ht="45" customHeight="1">
      <c r="A6190" s="480">
        <v>97114</v>
      </c>
      <c r="B6190" s="481" t="s">
        <v>2964</v>
      </c>
      <c r="C6190" s="482" t="s">
        <v>727</v>
      </c>
      <c r="D6190" s="483">
        <v>0.1</v>
      </c>
      <c r="E6190" s="483">
        <v>0.3</v>
      </c>
      <c r="F6190" s="483">
        <v>0.4</v>
      </c>
    </row>
    <row r="6191" spans="1:6" ht="45" customHeight="1">
      <c r="A6191" s="480">
        <v>97115</v>
      </c>
      <c r="B6191" s="481" t="s">
        <v>2965</v>
      </c>
      <c r="C6191" s="482" t="s">
        <v>1110</v>
      </c>
      <c r="D6191" s="483">
        <v>37.479999999999997</v>
      </c>
      <c r="E6191" s="483">
        <v>7.9</v>
      </c>
      <c r="F6191" s="483">
        <v>45.38</v>
      </c>
    </row>
    <row r="6192" spans="1:6" ht="45" customHeight="1">
      <c r="A6192" s="475">
        <v>97120</v>
      </c>
      <c r="B6192" s="479" t="s">
        <v>13804</v>
      </c>
      <c r="C6192" s="477" t="s">
        <v>1110</v>
      </c>
      <c r="D6192" s="478">
        <v>10.77</v>
      </c>
      <c r="E6192" s="478">
        <v>1.36</v>
      </c>
      <c r="F6192" s="478">
        <v>12.13</v>
      </c>
    </row>
    <row r="6193" spans="1:6" ht="45" customHeight="1">
      <c r="A6193" s="480">
        <v>97116</v>
      </c>
      <c r="B6193" s="481" t="s">
        <v>13805</v>
      </c>
      <c r="C6193" s="482" t="s">
        <v>1110</v>
      </c>
      <c r="D6193" s="483">
        <v>15.5</v>
      </c>
      <c r="E6193" s="483">
        <v>4.97</v>
      </c>
      <c r="F6193" s="483">
        <v>20.47</v>
      </c>
    </row>
    <row r="6194" spans="1:6" ht="45" customHeight="1">
      <c r="A6194" s="475">
        <v>97117</v>
      </c>
      <c r="B6194" s="479" t="s">
        <v>13806</v>
      </c>
      <c r="C6194" s="477" t="s">
        <v>1110</v>
      </c>
      <c r="D6194" s="478">
        <v>16.420000000000002</v>
      </c>
      <c r="E6194" s="478">
        <v>3.25</v>
      </c>
      <c r="F6194" s="478">
        <v>19.670000000000002</v>
      </c>
    </row>
    <row r="6195" spans="1:6" ht="45" customHeight="1">
      <c r="A6195" s="480">
        <v>97118</v>
      </c>
      <c r="B6195" s="481" t="s">
        <v>13807</v>
      </c>
      <c r="C6195" s="482" t="s">
        <v>1110</v>
      </c>
      <c r="D6195" s="483">
        <v>15.12</v>
      </c>
      <c r="E6195" s="483">
        <v>2.13</v>
      </c>
      <c r="F6195" s="483">
        <v>17.25</v>
      </c>
    </row>
    <row r="6196" spans="1:6" ht="45" customHeight="1">
      <c r="A6196" s="480">
        <v>97119</v>
      </c>
      <c r="B6196" s="481" t="s">
        <v>13808</v>
      </c>
      <c r="C6196" s="482" t="s">
        <v>1110</v>
      </c>
      <c r="D6196" s="483">
        <v>15.07</v>
      </c>
      <c r="E6196" s="483">
        <v>1.36</v>
      </c>
      <c r="F6196" s="483">
        <v>16.43</v>
      </c>
    </row>
    <row r="6197" spans="1:6" ht="45" customHeight="1">
      <c r="A6197" s="480"/>
      <c r="B6197" s="481" t="s">
        <v>2966</v>
      </c>
      <c r="C6197" s="482"/>
      <c r="D6197" s="483"/>
      <c r="E6197" s="483"/>
      <c r="F6197" s="483"/>
    </row>
    <row r="6198" spans="1:6" ht="45" customHeight="1">
      <c r="A6198" s="480">
        <v>96393</v>
      </c>
      <c r="B6198" s="481" t="s">
        <v>6705</v>
      </c>
      <c r="C6198" s="482" t="s">
        <v>702</v>
      </c>
      <c r="D6198" s="483">
        <v>86.98</v>
      </c>
      <c r="E6198" s="483">
        <v>1.25</v>
      </c>
      <c r="F6198" s="483">
        <v>88.23</v>
      </c>
    </row>
    <row r="6199" spans="1:6" ht="45" customHeight="1">
      <c r="A6199" s="480">
        <v>96394</v>
      </c>
      <c r="B6199" s="481" t="s">
        <v>6706</v>
      </c>
      <c r="C6199" s="482" t="s">
        <v>702</v>
      </c>
      <c r="D6199" s="483">
        <v>137.99</v>
      </c>
      <c r="E6199" s="483">
        <v>1.25</v>
      </c>
      <c r="F6199" s="483">
        <v>139.24</v>
      </c>
    </row>
    <row r="6200" spans="1:6" ht="30" customHeight="1">
      <c r="A6200" s="480">
        <v>96395</v>
      </c>
      <c r="B6200" s="481" t="s">
        <v>6707</v>
      </c>
      <c r="C6200" s="482" t="s">
        <v>702</v>
      </c>
      <c r="D6200" s="483">
        <v>207.13</v>
      </c>
      <c r="E6200" s="483">
        <v>2.12</v>
      </c>
      <c r="F6200" s="483">
        <v>209.25</v>
      </c>
    </row>
    <row r="6201" spans="1:6" ht="30" customHeight="1">
      <c r="A6201" s="480"/>
      <c r="B6201" s="481" t="s">
        <v>2967</v>
      </c>
      <c r="C6201" s="482"/>
      <c r="D6201" s="483"/>
      <c r="E6201" s="483"/>
      <c r="F6201" s="483"/>
    </row>
    <row r="6202" spans="1:6" ht="30" customHeight="1">
      <c r="A6202" s="480">
        <v>94276</v>
      </c>
      <c r="B6202" s="481" t="s">
        <v>2968</v>
      </c>
      <c r="C6202" s="482" t="s">
        <v>727</v>
      </c>
      <c r="D6202" s="483">
        <v>26.81</v>
      </c>
      <c r="E6202" s="483">
        <v>14.5</v>
      </c>
      <c r="F6202" s="483">
        <v>41.31</v>
      </c>
    </row>
    <row r="6203" spans="1:6" ht="30" customHeight="1">
      <c r="A6203" s="480">
        <v>94274</v>
      </c>
      <c r="B6203" s="481" t="s">
        <v>2969</v>
      </c>
      <c r="C6203" s="482" t="s">
        <v>727</v>
      </c>
      <c r="D6203" s="483">
        <v>27.68</v>
      </c>
      <c r="E6203" s="483">
        <v>15.71</v>
      </c>
      <c r="F6203" s="483">
        <v>43.39</v>
      </c>
    </row>
    <row r="6204" spans="1:6" ht="30" customHeight="1">
      <c r="A6204" s="475">
        <v>94275</v>
      </c>
      <c r="B6204" s="479" t="s">
        <v>2970</v>
      </c>
      <c r="C6204" s="477" t="s">
        <v>727</v>
      </c>
      <c r="D6204" s="478">
        <v>25.64</v>
      </c>
      <c r="E6204" s="478">
        <v>11.65</v>
      </c>
      <c r="F6204" s="478">
        <v>37.29</v>
      </c>
    </row>
    <row r="6205" spans="1:6" ht="30" customHeight="1">
      <c r="A6205" s="480">
        <v>94273</v>
      </c>
      <c r="B6205" s="481" t="s">
        <v>2971</v>
      </c>
      <c r="C6205" s="482" t="s">
        <v>727</v>
      </c>
      <c r="D6205" s="483">
        <v>26.52</v>
      </c>
      <c r="E6205" s="483">
        <v>12.85</v>
      </c>
      <c r="F6205" s="483">
        <v>39.369999999999997</v>
      </c>
    </row>
    <row r="6206" spans="1:6" ht="45" customHeight="1">
      <c r="A6206" s="480">
        <v>94280</v>
      </c>
      <c r="B6206" s="481" t="s">
        <v>13040</v>
      </c>
      <c r="C6206" s="482" t="s">
        <v>727</v>
      </c>
      <c r="D6206" s="483">
        <v>26.41</v>
      </c>
      <c r="E6206" s="483">
        <v>12.74</v>
      </c>
      <c r="F6206" s="483">
        <v>39.15</v>
      </c>
    </row>
    <row r="6207" spans="1:6" ht="45" customHeight="1">
      <c r="A6207" s="480">
        <v>94278</v>
      </c>
      <c r="B6207" s="481" t="s">
        <v>13041</v>
      </c>
      <c r="C6207" s="482" t="s">
        <v>727</v>
      </c>
      <c r="D6207" s="483">
        <v>21.93</v>
      </c>
      <c r="E6207" s="483">
        <v>13.61</v>
      </c>
      <c r="F6207" s="483">
        <v>35.54</v>
      </c>
    </row>
    <row r="6208" spans="1:6" ht="45" customHeight="1">
      <c r="A6208" s="475">
        <v>94279</v>
      </c>
      <c r="B6208" s="479" t="s">
        <v>13042</v>
      </c>
      <c r="C6208" s="477" t="s">
        <v>727</v>
      </c>
      <c r="D6208" s="478">
        <v>25.24</v>
      </c>
      <c r="E6208" s="478">
        <v>9.89</v>
      </c>
      <c r="F6208" s="478">
        <v>35.130000000000003</v>
      </c>
    </row>
    <row r="6209" spans="1:6" ht="45" customHeight="1">
      <c r="A6209" s="480">
        <v>94277</v>
      </c>
      <c r="B6209" s="481" t="s">
        <v>13043</v>
      </c>
      <c r="C6209" s="482" t="s">
        <v>727</v>
      </c>
      <c r="D6209" s="483">
        <v>20.75</v>
      </c>
      <c r="E6209" s="483">
        <v>10.77</v>
      </c>
      <c r="F6209" s="483">
        <v>31.52</v>
      </c>
    </row>
    <row r="6210" spans="1:6" ht="30" customHeight="1">
      <c r="A6210" s="480">
        <v>94263</v>
      </c>
      <c r="B6210" s="481" t="s">
        <v>2972</v>
      </c>
      <c r="C6210" s="482" t="s">
        <v>727</v>
      </c>
      <c r="D6210" s="483">
        <v>16.47</v>
      </c>
      <c r="E6210" s="483">
        <v>11.5</v>
      </c>
      <c r="F6210" s="483">
        <v>27.97</v>
      </c>
    </row>
    <row r="6211" spans="1:6" ht="30" customHeight="1">
      <c r="A6211" s="480">
        <v>94264</v>
      </c>
      <c r="B6211" s="481" t="s">
        <v>2973</v>
      </c>
      <c r="C6211" s="482" t="s">
        <v>727</v>
      </c>
      <c r="D6211" s="483">
        <v>17.71</v>
      </c>
      <c r="E6211" s="483">
        <v>13.69</v>
      </c>
      <c r="F6211" s="483">
        <v>31.4</v>
      </c>
    </row>
    <row r="6212" spans="1:6" ht="30" customHeight="1">
      <c r="A6212" s="480">
        <v>94265</v>
      </c>
      <c r="B6212" s="481" t="s">
        <v>2974</v>
      </c>
      <c r="C6212" s="482" t="s">
        <v>727</v>
      </c>
      <c r="D6212" s="483">
        <v>23.41</v>
      </c>
      <c r="E6212" s="483">
        <v>12.23</v>
      </c>
      <c r="F6212" s="483">
        <v>35.64</v>
      </c>
    </row>
    <row r="6213" spans="1:6" ht="30" customHeight="1">
      <c r="A6213" s="480">
        <v>94266</v>
      </c>
      <c r="B6213" s="481" t="s">
        <v>2975</v>
      </c>
      <c r="C6213" s="482" t="s">
        <v>727</v>
      </c>
      <c r="D6213" s="483">
        <v>24.8</v>
      </c>
      <c r="E6213" s="483">
        <v>14.77</v>
      </c>
      <c r="F6213" s="483">
        <v>39.57</v>
      </c>
    </row>
    <row r="6214" spans="1:6" ht="30" customHeight="1">
      <c r="A6214" s="480">
        <v>94281</v>
      </c>
      <c r="B6214" s="481" t="s">
        <v>2976</v>
      </c>
      <c r="C6214" s="482" t="s">
        <v>727</v>
      </c>
      <c r="D6214" s="483">
        <v>30.39</v>
      </c>
      <c r="E6214" s="483">
        <v>15.96</v>
      </c>
      <c r="F6214" s="483">
        <v>46.35</v>
      </c>
    </row>
    <row r="6215" spans="1:6" ht="30" customHeight="1">
      <c r="A6215" s="480">
        <v>94282</v>
      </c>
      <c r="B6215" s="481" t="s">
        <v>2977</v>
      </c>
      <c r="C6215" s="482" t="s">
        <v>727</v>
      </c>
      <c r="D6215" s="483">
        <v>33.97</v>
      </c>
      <c r="E6215" s="483">
        <v>24.63</v>
      </c>
      <c r="F6215" s="483">
        <v>58.6</v>
      </c>
    </row>
    <row r="6216" spans="1:6" ht="30" customHeight="1">
      <c r="A6216" s="480">
        <v>94283</v>
      </c>
      <c r="B6216" s="481" t="s">
        <v>2978</v>
      </c>
      <c r="C6216" s="482" t="s">
        <v>727</v>
      </c>
      <c r="D6216" s="483">
        <v>40.479999999999997</v>
      </c>
      <c r="E6216" s="483">
        <v>17.39</v>
      </c>
      <c r="F6216" s="483">
        <v>57.87</v>
      </c>
    </row>
    <row r="6217" spans="1:6" ht="30" customHeight="1">
      <c r="A6217" s="480">
        <v>94284</v>
      </c>
      <c r="B6217" s="481" t="s">
        <v>2979</v>
      </c>
      <c r="C6217" s="482" t="s">
        <v>727</v>
      </c>
      <c r="D6217" s="483">
        <v>44.03</v>
      </c>
      <c r="E6217" s="483">
        <v>26.09</v>
      </c>
      <c r="F6217" s="483">
        <v>70.12</v>
      </c>
    </row>
    <row r="6218" spans="1:6" ht="30" customHeight="1">
      <c r="A6218" s="475">
        <v>94285</v>
      </c>
      <c r="B6218" s="479" t="s">
        <v>2980</v>
      </c>
      <c r="C6218" s="477" t="s">
        <v>727</v>
      </c>
      <c r="D6218" s="478">
        <v>50.39</v>
      </c>
      <c r="E6218" s="478">
        <v>18.41</v>
      </c>
      <c r="F6218" s="478">
        <v>68.8</v>
      </c>
    </row>
    <row r="6219" spans="1:6" ht="30" customHeight="1">
      <c r="A6219" s="480">
        <v>94286</v>
      </c>
      <c r="B6219" s="481" t="s">
        <v>2981</v>
      </c>
      <c r="C6219" s="482" t="s">
        <v>727</v>
      </c>
      <c r="D6219" s="483">
        <v>53.94</v>
      </c>
      <c r="E6219" s="483">
        <v>27.1</v>
      </c>
      <c r="F6219" s="483">
        <v>81.040000000000006</v>
      </c>
    </row>
    <row r="6220" spans="1:6" ht="30" customHeight="1">
      <c r="A6220" s="480">
        <v>94287</v>
      </c>
      <c r="B6220" s="481" t="s">
        <v>2982</v>
      </c>
      <c r="C6220" s="482" t="s">
        <v>727</v>
      </c>
      <c r="D6220" s="483">
        <v>22.1</v>
      </c>
      <c r="E6220" s="483">
        <v>14.56</v>
      </c>
      <c r="F6220" s="483">
        <v>36.659999999999997</v>
      </c>
    </row>
    <row r="6221" spans="1:6" ht="30" customHeight="1">
      <c r="A6221" s="475">
        <v>94288</v>
      </c>
      <c r="B6221" s="476" t="s">
        <v>2983</v>
      </c>
      <c r="C6221" s="477" t="s">
        <v>727</v>
      </c>
      <c r="D6221" s="478">
        <v>25.22</v>
      </c>
      <c r="E6221" s="478">
        <v>22.14</v>
      </c>
      <c r="F6221" s="478">
        <v>47.36</v>
      </c>
    </row>
    <row r="6222" spans="1:6" ht="45" customHeight="1">
      <c r="A6222" s="475">
        <v>94289</v>
      </c>
      <c r="B6222" s="479" t="s">
        <v>2984</v>
      </c>
      <c r="C6222" s="477" t="s">
        <v>727</v>
      </c>
      <c r="D6222" s="478">
        <v>29.22</v>
      </c>
      <c r="E6222" s="478">
        <v>15.82</v>
      </c>
      <c r="F6222" s="478">
        <v>45.04</v>
      </c>
    </row>
    <row r="6223" spans="1:6" ht="45" customHeight="1">
      <c r="A6223" s="480">
        <v>94290</v>
      </c>
      <c r="B6223" s="481" t="s">
        <v>2985</v>
      </c>
      <c r="C6223" s="482" t="s">
        <v>727</v>
      </c>
      <c r="D6223" s="483">
        <v>32.32</v>
      </c>
      <c r="E6223" s="483">
        <v>23.42</v>
      </c>
      <c r="F6223" s="483">
        <v>55.74</v>
      </c>
    </row>
    <row r="6224" spans="1:6" ht="45" customHeight="1">
      <c r="A6224" s="475">
        <v>94291</v>
      </c>
      <c r="B6224" s="479" t="s">
        <v>2986</v>
      </c>
      <c r="C6224" s="477" t="s">
        <v>727</v>
      </c>
      <c r="D6224" s="478">
        <v>36.14</v>
      </c>
      <c r="E6224" s="478">
        <v>16.71</v>
      </c>
      <c r="F6224" s="478">
        <v>52.85</v>
      </c>
    </row>
    <row r="6225" spans="1:6" ht="45" customHeight="1">
      <c r="A6225" s="475">
        <v>94292</v>
      </c>
      <c r="B6225" s="479" t="s">
        <v>2987</v>
      </c>
      <c r="C6225" s="477" t="s">
        <v>727</v>
      </c>
      <c r="D6225" s="478">
        <v>39.25</v>
      </c>
      <c r="E6225" s="478">
        <v>24.31</v>
      </c>
      <c r="F6225" s="478">
        <v>63.56</v>
      </c>
    </row>
    <row r="6226" spans="1:6" ht="30">
      <c r="A6226" s="480">
        <v>94293</v>
      </c>
      <c r="B6226" s="481" t="s">
        <v>2988</v>
      </c>
      <c r="C6226" s="482" t="s">
        <v>727</v>
      </c>
      <c r="D6226" s="483">
        <v>108.38</v>
      </c>
      <c r="E6226" s="483">
        <v>26.64</v>
      </c>
      <c r="F6226" s="483">
        <v>135.02000000000001</v>
      </c>
    </row>
    <row r="6227" spans="1:6" ht="30" customHeight="1">
      <c r="A6227" s="480">
        <v>94267</v>
      </c>
      <c r="B6227" s="481" t="s">
        <v>2989</v>
      </c>
      <c r="C6227" s="482" t="s">
        <v>727</v>
      </c>
      <c r="D6227" s="483">
        <v>28.96</v>
      </c>
      <c r="E6227" s="483">
        <v>12.93</v>
      </c>
      <c r="F6227" s="483">
        <v>41.89</v>
      </c>
    </row>
    <row r="6228" spans="1:6" ht="30" customHeight="1">
      <c r="A6228" s="480">
        <v>94268</v>
      </c>
      <c r="B6228" s="481" t="s">
        <v>2990</v>
      </c>
      <c r="C6228" s="482" t="s">
        <v>727</v>
      </c>
      <c r="D6228" s="483">
        <v>30.49</v>
      </c>
      <c r="E6228" s="483">
        <v>15.71</v>
      </c>
      <c r="F6228" s="483">
        <v>46.2</v>
      </c>
    </row>
    <row r="6229" spans="1:6" ht="30" customHeight="1">
      <c r="A6229" s="480">
        <v>94269</v>
      </c>
      <c r="B6229" s="481" t="s">
        <v>2991</v>
      </c>
      <c r="C6229" s="482" t="s">
        <v>727</v>
      </c>
      <c r="D6229" s="483">
        <v>43.16</v>
      </c>
      <c r="E6229" s="483">
        <v>15.56</v>
      </c>
      <c r="F6229" s="483">
        <v>58.72</v>
      </c>
    </row>
    <row r="6230" spans="1:6" ht="30" customHeight="1">
      <c r="A6230" s="480">
        <v>94270</v>
      </c>
      <c r="B6230" s="481" t="s">
        <v>2992</v>
      </c>
      <c r="C6230" s="482" t="s">
        <v>727</v>
      </c>
      <c r="D6230" s="483">
        <v>45.3</v>
      </c>
      <c r="E6230" s="483">
        <v>19.46</v>
      </c>
      <c r="F6230" s="483">
        <v>64.760000000000005</v>
      </c>
    </row>
    <row r="6231" spans="1:6" ht="30" customHeight="1">
      <c r="A6231" s="480">
        <v>94271</v>
      </c>
      <c r="B6231" s="481" t="s">
        <v>2993</v>
      </c>
      <c r="C6231" s="482" t="s">
        <v>727</v>
      </c>
      <c r="D6231" s="483">
        <v>52.76</v>
      </c>
      <c r="E6231" s="483">
        <v>18.72</v>
      </c>
      <c r="F6231" s="483">
        <v>71.48</v>
      </c>
    </row>
    <row r="6232" spans="1:6" ht="30" customHeight="1">
      <c r="A6232" s="480">
        <v>94272</v>
      </c>
      <c r="B6232" s="481" t="s">
        <v>2994</v>
      </c>
      <c r="C6232" s="482" t="s">
        <v>727</v>
      </c>
      <c r="D6232" s="483">
        <v>55.61</v>
      </c>
      <c r="E6232" s="483">
        <v>23.9</v>
      </c>
      <c r="F6232" s="483">
        <v>79.510000000000005</v>
      </c>
    </row>
    <row r="6233" spans="1:6" ht="30" customHeight="1">
      <c r="A6233" s="480">
        <v>92960</v>
      </c>
      <c r="B6233" s="481" t="s">
        <v>2995</v>
      </c>
      <c r="C6233" s="482" t="s">
        <v>2996</v>
      </c>
      <c r="D6233" s="483">
        <v>17.27</v>
      </c>
      <c r="E6233" s="483">
        <v>0</v>
      </c>
      <c r="F6233" s="483">
        <v>17.27</v>
      </c>
    </row>
    <row r="6234" spans="1:6" ht="30" customHeight="1">
      <c r="A6234" s="480">
        <v>92961</v>
      </c>
      <c r="B6234" s="481" t="s">
        <v>2997</v>
      </c>
      <c r="C6234" s="482" t="s">
        <v>2998</v>
      </c>
      <c r="D6234" s="483">
        <v>4.62</v>
      </c>
      <c r="E6234" s="483">
        <v>0</v>
      </c>
      <c r="F6234" s="483">
        <v>4.62</v>
      </c>
    </row>
    <row r="6235" spans="1:6" ht="30" customHeight="1">
      <c r="A6235" s="480">
        <v>92956</v>
      </c>
      <c r="B6235" s="481" t="s">
        <v>2999</v>
      </c>
      <c r="C6235" s="482" t="s">
        <v>707</v>
      </c>
      <c r="D6235" s="483">
        <v>4.13</v>
      </c>
      <c r="E6235" s="483">
        <v>0</v>
      </c>
      <c r="F6235" s="483">
        <v>4.13</v>
      </c>
    </row>
    <row r="6236" spans="1:6" ht="30" customHeight="1">
      <c r="A6236" s="480">
        <v>92957</v>
      </c>
      <c r="B6236" s="481" t="s">
        <v>3000</v>
      </c>
      <c r="C6236" s="482" t="s">
        <v>707</v>
      </c>
      <c r="D6236" s="483">
        <v>0.49</v>
      </c>
      <c r="E6236" s="483">
        <v>0</v>
      </c>
      <c r="F6236" s="483">
        <v>0.49</v>
      </c>
    </row>
    <row r="6237" spans="1:6" ht="30" customHeight="1">
      <c r="A6237" s="480">
        <v>92958</v>
      </c>
      <c r="B6237" s="481" t="s">
        <v>3001</v>
      </c>
      <c r="C6237" s="482" t="s">
        <v>707</v>
      </c>
      <c r="D6237" s="483">
        <v>4.5199999999999996</v>
      </c>
      <c r="E6237" s="483">
        <v>0</v>
      </c>
      <c r="F6237" s="483">
        <v>4.5199999999999996</v>
      </c>
    </row>
    <row r="6238" spans="1:6" ht="30" customHeight="1">
      <c r="A6238" s="480">
        <v>92959</v>
      </c>
      <c r="B6238" s="481" t="s">
        <v>3002</v>
      </c>
      <c r="C6238" s="482" t="s">
        <v>707</v>
      </c>
      <c r="D6238" s="483">
        <v>8.1300000000000008</v>
      </c>
      <c r="E6238" s="483">
        <v>0</v>
      </c>
      <c r="F6238" s="483">
        <v>8.1300000000000008</v>
      </c>
    </row>
    <row r="6239" spans="1:6" ht="30" customHeight="1">
      <c r="A6239" s="480"/>
      <c r="B6239" s="481" t="s">
        <v>3003</v>
      </c>
      <c r="C6239" s="482"/>
      <c r="D6239" s="483"/>
      <c r="E6239" s="483"/>
      <c r="F6239" s="483"/>
    </row>
    <row r="6240" spans="1:6" ht="30" customHeight="1">
      <c r="A6240" s="480"/>
      <c r="B6240" s="481" t="s">
        <v>3004</v>
      </c>
      <c r="C6240" s="482"/>
      <c r="D6240" s="483"/>
      <c r="E6240" s="483"/>
      <c r="F6240" s="483"/>
    </row>
    <row r="6241" spans="1:6" ht="30" customHeight="1">
      <c r="A6241" s="480"/>
      <c r="B6241" s="481" t="s">
        <v>3005</v>
      </c>
      <c r="C6241" s="482"/>
      <c r="D6241" s="483"/>
      <c r="E6241" s="483"/>
      <c r="F6241" s="483"/>
    </row>
    <row r="6242" spans="1:6" ht="30" customHeight="1">
      <c r="A6242" s="475"/>
      <c r="B6242" s="479" t="s">
        <v>3006</v>
      </c>
      <c r="C6242" s="477"/>
      <c r="D6242" s="478"/>
      <c r="E6242" s="478"/>
      <c r="F6242" s="478"/>
    </row>
    <row r="6243" spans="1:6" ht="30" customHeight="1">
      <c r="A6243" s="475"/>
      <c r="B6243" s="479" t="s">
        <v>13044</v>
      </c>
      <c r="C6243" s="477"/>
      <c r="D6243" s="478"/>
      <c r="E6243" s="478"/>
      <c r="F6243" s="478"/>
    </row>
    <row r="6244" spans="1:6" ht="30" customHeight="1">
      <c r="A6244" s="480">
        <v>101205</v>
      </c>
      <c r="B6244" s="481" t="s">
        <v>6548</v>
      </c>
      <c r="C6244" s="482" t="s">
        <v>727</v>
      </c>
      <c r="D6244" s="483">
        <v>24.34</v>
      </c>
      <c r="E6244" s="483">
        <v>17.7</v>
      </c>
      <c r="F6244" s="483">
        <v>42.04</v>
      </c>
    </row>
    <row r="6245" spans="1:6" ht="30" customHeight="1">
      <c r="A6245" s="475"/>
      <c r="B6245" s="479" t="s">
        <v>3007</v>
      </c>
      <c r="C6245" s="477"/>
      <c r="D6245" s="478"/>
      <c r="E6245" s="478"/>
      <c r="F6245" s="478"/>
    </row>
    <row r="6246" spans="1:6" ht="30" customHeight="1">
      <c r="A6246" s="475">
        <v>101188</v>
      </c>
      <c r="B6246" s="479" t="s">
        <v>6533</v>
      </c>
      <c r="C6246" s="477" t="s">
        <v>727</v>
      </c>
      <c r="D6246" s="478">
        <v>3.09</v>
      </c>
      <c r="E6246" s="478">
        <v>2.97</v>
      </c>
      <c r="F6246" s="478">
        <v>6.06</v>
      </c>
    </row>
    <row r="6247" spans="1:6" ht="30" customHeight="1">
      <c r="A6247" s="475">
        <v>101193</v>
      </c>
      <c r="B6247" s="476" t="s">
        <v>6538</v>
      </c>
      <c r="C6247" s="477" t="s">
        <v>727</v>
      </c>
      <c r="D6247" s="478">
        <v>31.11</v>
      </c>
      <c r="E6247" s="478">
        <v>17.39</v>
      </c>
      <c r="F6247" s="478">
        <v>48.5</v>
      </c>
    </row>
    <row r="6248" spans="1:6" ht="30" customHeight="1">
      <c r="A6248" s="475">
        <v>101192</v>
      </c>
      <c r="B6248" s="479" t="s">
        <v>6537</v>
      </c>
      <c r="C6248" s="477" t="s">
        <v>727</v>
      </c>
      <c r="D6248" s="478">
        <v>39.130000000000003</v>
      </c>
      <c r="E6248" s="478">
        <v>17.38</v>
      </c>
      <c r="F6248" s="478">
        <v>56.51</v>
      </c>
    </row>
    <row r="6249" spans="1:6" ht="30" customHeight="1">
      <c r="A6249" s="475">
        <v>101194</v>
      </c>
      <c r="B6249" s="479" t="s">
        <v>6539</v>
      </c>
      <c r="C6249" s="477" t="s">
        <v>727</v>
      </c>
      <c r="D6249" s="478">
        <v>31.55</v>
      </c>
      <c r="E6249" s="478">
        <v>17.38</v>
      </c>
      <c r="F6249" s="478">
        <v>48.93</v>
      </c>
    </row>
    <row r="6250" spans="1:6" ht="30" customHeight="1">
      <c r="A6250" s="480">
        <v>101190</v>
      </c>
      <c r="B6250" s="481" t="s">
        <v>6535</v>
      </c>
      <c r="C6250" s="482" t="s">
        <v>727</v>
      </c>
      <c r="D6250" s="483">
        <v>34.5</v>
      </c>
      <c r="E6250" s="483">
        <v>17.38</v>
      </c>
      <c r="F6250" s="483">
        <v>51.88</v>
      </c>
    </row>
    <row r="6251" spans="1:6" ht="30" customHeight="1">
      <c r="A6251" s="480">
        <v>101189</v>
      </c>
      <c r="B6251" s="481" t="s">
        <v>6534</v>
      </c>
      <c r="C6251" s="482" t="s">
        <v>727</v>
      </c>
      <c r="D6251" s="483">
        <v>35.369999999999997</v>
      </c>
      <c r="E6251" s="483">
        <v>17.38</v>
      </c>
      <c r="F6251" s="483">
        <v>52.75</v>
      </c>
    </row>
    <row r="6252" spans="1:6" ht="30" customHeight="1">
      <c r="A6252" s="480">
        <v>101191</v>
      </c>
      <c r="B6252" s="481" t="s">
        <v>6536</v>
      </c>
      <c r="C6252" s="482" t="s">
        <v>727</v>
      </c>
      <c r="D6252" s="483">
        <v>34.93</v>
      </c>
      <c r="E6252" s="483">
        <v>17.38</v>
      </c>
      <c r="F6252" s="483">
        <v>52.31</v>
      </c>
    </row>
    <row r="6253" spans="1:6" ht="30" customHeight="1">
      <c r="A6253" s="480">
        <v>101198</v>
      </c>
      <c r="B6253" s="481" t="s">
        <v>6541</v>
      </c>
      <c r="C6253" s="482" t="s">
        <v>727</v>
      </c>
      <c r="D6253" s="483">
        <v>50.03</v>
      </c>
      <c r="E6253" s="483">
        <v>27.75</v>
      </c>
      <c r="F6253" s="483">
        <v>77.78</v>
      </c>
    </row>
    <row r="6254" spans="1:6" ht="30" customHeight="1">
      <c r="A6254" s="480">
        <v>101197</v>
      </c>
      <c r="B6254" s="481" t="s">
        <v>6540</v>
      </c>
      <c r="C6254" s="482" t="s">
        <v>727</v>
      </c>
      <c r="D6254" s="483">
        <v>72.430000000000007</v>
      </c>
      <c r="E6254" s="483">
        <v>31.9</v>
      </c>
      <c r="F6254" s="483">
        <v>104.33</v>
      </c>
    </row>
    <row r="6255" spans="1:6" ht="30" customHeight="1">
      <c r="A6255" s="475">
        <v>101199</v>
      </c>
      <c r="B6255" s="479" t="s">
        <v>6542</v>
      </c>
      <c r="C6255" s="477" t="s">
        <v>727</v>
      </c>
      <c r="D6255" s="478">
        <v>51.11</v>
      </c>
      <c r="E6255" s="478">
        <v>27.75</v>
      </c>
      <c r="F6255" s="478">
        <v>78.86</v>
      </c>
    </row>
    <row r="6256" spans="1:6" ht="30" customHeight="1">
      <c r="A6256" s="480"/>
      <c r="B6256" s="481" t="s">
        <v>3008</v>
      </c>
      <c r="C6256" s="482"/>
      <c r="D6256" s="483"/>
      <c r="E6256" s="483"/>
      <c r="F6256" s="483"/>
    </row>
    <row r="6257" spans="1:6" ht="30" customHeight="1">
      <c r="A6257" s="480">
        <v>101203</v>
      </c>
      <c r="B6257" s="481" t="s">
        <v>6546</v>
      </c>
      <c r="C6257" s="482" t="s">
        <v>727</v>
      </c>
      <c r="D6257" s="483">
        <v>23.25</v>
      </c>
      <c r="E6257" s="483">
        <v>17.7</v>
      </c>
      <c r="F6257" s="483">
        <v>40.950000000000003</v>
      </c>
    </row>
    <row r="6258" spans="1:6" ht="30" customHeight="1">
      <c r="A6258" s="480">
        <v>101202</v>
      </c>
      <c r="B6258" s="481" t="s">
        <v>6545</v>
      </c>
      <c r="C6258" s="482" t="s">
        <v>727</v>
      </c>
      <c r="D6258" s="483">
        <v>24.34</v>
      </c>
      <c r="E6258" s="483">
        <v>17.7</v>
      </c>
      <c r="F6258" s="483">
        <v>42.04</v>
      </c>
    </row>
    <row r="6259" spans="1:6" ht="30" customHeight="1">
      <c r="A6259" s="480">
        <v>101204</v>
      </c>
      <c r="B6259" s="481" t="s">
        <v>6547</v>
      </c>
      <c r="C6259" s="482" t="s">
        <v>727</v>
      </c>
      <c r="D6259" s="483">
        <v>23.69</v>
      </c>
      <c r="E6259" s="483">
        <v>17.7</v>
      </c>
      <c r="F6259" s="483">
        <v>41.39</v>
      </c>
    </row>
    <row r="6260" spans="1:6" ht="30" customHeight="1">
      <c r="A6260" s="475">
        <v>101200</v>
      </c>
      <c r="B6260" s="479" t="s">
        <v>6543</v>
      </c>
      <c r="C6260" s="477" t="s">
        <v>727</v>
      </c>
      <c r="D6260" s="478">
        <v>47.61</v>
      </c>
      <c r="E6260" s="478">
        <v>16.46</v>
      </c>
      <c r="F6260" s="478">
        <v>64.069999999999993</v>
      </c>
    </row>
    <row r="6261" spans="1:6" ht="30" customHeight="1">
      <c r="A6261" s="480">
        <v>101201</v>
      </c>
      <c r="B6261" s="481" t="s">
        <v>6544</v>
      </c>
      <c r="C6261" s="482" t="s">
        <v>727</v>
      </c>
      <c r="D6261" s="483">
        <v>56.47</v>
      </c>
      <c r="E6261" s="483">
        <v>21.37</v>
      </c>
      <c r="F6261" s="483">
        <v>77.84</v>
      </c>
    </row>
    <row r="6262" spans="1:6" ht="30" customHeight="1">
      <c r="A6262" s="480"/>
      <c r="B6262" s="481" t="s">
        <v>3009</v>
      </c>
      <c r="C6262" s="482"/>
      <c r="D6262" s="483"/>
      <c r="E6262" s="483"/>
      <c r="F6262" s="483"/>
    </row>
    <row r="6263" spans="1:6" ht="30">
      <c r="A6263" s="480">
        <v>98522</v>
      </c>
      <c r="B6263" s="481" t="s">
        <v>3010</v>
      </c>
      <c r="C6263" s="482" t="s">
        <v>727</v>
      </c>
      <c r="D6263" s="483">
        <v>119.73</v>
      </c>
      <c r="E6263" s="483">
        <v>37.159999999999997</v>
      </c>
      <c r="F6263" s="483">
        <v>156.88999999999999</v>
      </c>
    </row>
    <row r="6264" spans="1:6" ht="30" customHeight="1">
      <c r="A6264" s="480">
        <v>102364</v>
      </c>
      <c r="B6264" s="481" t="s">
        <v>13809</v>
      </c>
      <c r="C6264" s="482" t="s">
        <v>704</v>
      </c>
      <c r="D6264" s="483">
        <v>192.15</v>
      </c>
      <c r="E6264" s="483">
        <v>31.38</v>
      </c>
      <c r="F6264" s="483">
        <v>223.53</v>
      </c>
    </row>
    <row r="6265" spans="1:6" ht="30" customHeight="1">
      <c r="A6265" s="480">
        <v>102363</v>
      </c>
      <c r="B6265" s="481" t="s">
        <v>13810</v>
      </c>
      <c r="C6265" s="482" t="s">
        <v>704</v>
      </c>
      <c r="D6265" s="483">
        <v>167.85</v>
      </c>
      <c r="E6265" s="483">
        <v>31.39</v>
      </c>
      <c r="F6265" s="483">
        <v>199.24</v>
      </c>
    </row>
    <row r="6266" spans="1:6" ht="30" customHeight="1">
      <c r="A6266" s="480">
        <v>102362</v>
      </c>
      <c r="B6266" s="481" t="s">
        <v>13811</v>
      </c>
      <c r="C6266" s="482" t="s">
        <v>704</v>
      </c>
      <c r="D6266" s="483">
        <v>154.22999999999999</v>
      </c>
      <c r="E6266" s="483">
        <v>31.65</v>
      </c>
      <c r="F6266" s="483">
        <v>185.88</v>
      </c>
    </row>
    <row r="6267" spans="1:6" ht="30" customHeight="1">
      <c r="A6267" s="480"/>
      <c r="B6267" s="481" t="s">
        <v>3011</v>
      </c>
      <c r="C6267" s="482"/>
      <c r="D6267" s="483"/>
      <c r="E6267" s="483"/>
      <c r="F6267" s="483"/>
    </row>
    <row r="6268" spans="1:6" ht="30" customHeight="1">
      <c r="A6268" s="480"/>
      <c r="B6268" s="481" t="s">
        <v>3012</v>
      </c>
      <c r="C6268" s="482"/>
      <c r="D6268" s="483"/>
      <c r="E6268" s="483"/>
      <c r="F6268" s="483"/>
    </row>
    <row r="6269" spans="1:6" ht="30" customHeight="1">
      <c r="A6269" s="480"/>
      <c r="B6269" s="481" t="s">
        <v>3013</v>
      </c>
      <c r="C6269" s="482"/>
      <c r="D6269" s="483"/>
      <c r="E6269" s="483"/>
      <c r="F6269" s="483"/>
    </row>
    <row r="6270" spans="1:6" ht="30" customHeight="1">
      <c r="A6270" s="480"/>
      <c r="B6270" s="481" t="s">
        <v>3014</v>
      </c>
      <c r="C6270" s="482"/>
      <c r="D6270" s="483"/>
      <c r="E6270" s="483"/>
      <c r="F6270" s="483"/>
    </row>
    <row r="6271" spans="1:6" ht="30" customHeight="1">
      <c r="A6271" s="480"/>
      <c r="B6271" s="481" t="s">
        <v>13045</v>
      </c>
      <c r="C6271" s="482"/>
      <c r="D6271" s="483"/>
      <c r="E6271" s="483"/>
      <c r="F6271" s="483"/>
    </row>
    <row r="6272" spans="1:6" ht="30" customHeight="1">
      <c r="A6272" s="480">
        <v>98615</v>
      </c>
      <c r="B6272" s="481" t="s">
        <v>3015</v>
      </c>
      <c r="C6272" s="482" t="s">
        <v>704</v>
      </c>
      <c r="D6272" s="483">
        <v>102.27</v>
      </c>
      <c r="E6272" s="483">
        <v>13.1</v>
      </c>
      <c r="F6272" s="483">
        <v>115.37</v>
      </c>
    </row>
    <row r="6273" spans="1:6" ht="30" customHeight="1">
      <c r="A6273" s="475">
        <v>98616</v>
      </c>
      <c r="B6273" s="479" t="s">
        <v>3016</v>
      </c>
      <c r="C6273" s="477" t="s">
        <v>704</v>
      </c>
      <c r="D6273" s="478">
        <v>78.86</v>
      </c>
      <c r="E6273" s="478">
        <v>8.33</v>
      </c>
      <c r="F6273" s="478">
        <v>87.19</v>
      </c>
    </row>
    <row r="6274" spans="1:6" ht="30" customHeight="1">
      <c r="A6274" s="475">
        <v>98617</v>
      </c>
      <c r="B6274" s="479" t="s">
        <v>3017</v>
      </c>
      <c r="C6274" s="477" t="s">
        <v>704</v>
      </c>
      <c r="D6274" s="478">
        <v>72.63</v>
      </c>
      <c r="E6274" s="478">
        <v>6.54</v>
      </c>
      <c r="F6274" s="478">
        <v>79.17</v>
      </c>
    </row>
    <row r="6275" spans="1:6" ht="15" customHeight="1">
      <c r="A6275" s="480">
        <v>98618</v>
      </c>
      <c r="B6275" s="481" t="s">
        <v>3018</v>
      </c>
      <c r="C6275" s="482" t="s">
        <v>704</v>
      </c>
      <c r="D6275" s="483">
        <v>99.77</v>
      </c>
      <c r="E6275" s="483">
        <v>9.67</v>
      </c>
      <c r="F6275" s="483">
        <v>109.44</v>
      </c>
    </row>
    <row r="6276" spans="1:6" ht="30" customHeight="1">
      <c r="A6276" s="480">
        <v>98619</v>
      </c>
      <c r="B6276" s="481" t="s">
        <v>3019</v>
      </c>
      <c r="C6276" s="482" t="s">
        <v>704</v>
      </c>
      <c r="D6276" s="483">
        <v>90.35</v>
      </c>
      <c r="E6276" s="483">
        <v>6.95</v>
      </c>
      <c r="F6276" s="483">
        <v>97.3</v>
      </c>
    </row>
    <row r="6277" spans="1:6" ht="15" customHeight="1">
      <c r="A6277" s="480">
        <v>98620</v>
      </c>
      <c r="B6277" s="481" t="s">
        <v>3020</v>
      </c>
      <c r="C6277" s="482" t="s">
        <v>704</v>
      </c>
      <c r="D6277" s="483">
        <v>85.6</v>
      </c>
      <c r="E6277" s="483">
        <v>5.59</v>
      </c>
      <c r="F6277" s="483">
        <v>91.19</v>
      </c>
    </row>
    <row r="6278" spans="1:6" ht="30" customHeight="1">
      <c r="A6278" s="480">
        <v>98621</v>
      </c>
      <c r="B6278" s="481" t="s">
        <v>3021</v>
      </c>
      <c r="C6278" s="482" t="s">
        <v>704</v>
      </c>
      <c r="D6278" s="483">
        <v>112.6</v>
      </c>
      <c r="E6278" s="483">
        <v>8.42</v>
      </c>
      <c r="F6278" s="483">
        <v>121.02</v>
      </c>
    </row>
    <row r="6279" spans="1:6" ht="15" customHeight="1">
      <c r="A6279" s="480">
        <v>98622</v>
      </c>
      <c r="B6279" s="481" t="s">
        <v>3022</v>
      </c>
      <c r="C6279" s="482" t="s">
        <v>704</v>
      </c>
      <c r="D6279" s="483">
        <v>105.02</v>
      </c>
      <c r="E6279" s="483">
        <v>6.27</v>
      </c>
      <c r="F6279" s="483">
        <v>111.29</v>
      </c>
    </row>
    <row r="6280" spans="1:6" ht="30" customHeight="1">
      <c r="A6280" s="480">
        <v>98623</v>
      </c>
      <c r="B6280" s="481" t="s">
        <v>3023</v>
      </c>
      <c r="C6280" s="482" t="s">
        <v>704</v>
      </c>
      <c r="D6280" s="483">
        <v>101.17</v>
      </c>
      <c r="E6280" s="483">
        <v>5.18</v>
      </c>
      <c r="F6280" s="483">
        <v>106.35</v>
      </c>
    </row>
    <row r="6281" spans="1:6" ht="15" customHeight="1">
      <c r="A6281" s="480">
        <v>98624</v>
      </c>
      <c r="B6281" s="481" t="s">
        <v>3024</v>
      </c>
      <c r="C6281" s="482" t="s">
        <v>704</v>
      </c>
      <c r="D6281" s="483">
        <v>126.62</v>
      </c>
      <c r="E6281" s="483">
        <v>7.73</v>
      </c>
      <c r="F6281" s="483">
        <v>134.35</v>
      </c>
    </row>
    <row r="6282" spans="1:6" ht="30" customHeight="1">
      <c r="A6282" s="480">
        <v>98625</v>
      </c>
      <c r="B6282" s="481" t="s">
        <v>3025</v>
      </c>
      <c r="C6282" s="482" t="s">
        <v>704</v>
      </c>
      <c r="D6282" s="483">
        <v>120.21</v>
      </c>
      <c r="E6282" s="483">
        <v>5.94</v>
      </c>
      <c r="F6282" s="483">
        <v>126.15</v>
      </c>
    </row>
    <row r="6283" spans="1:6" ht="30" customHeight="1">
      <c r="A6283" s="480">
        <v>98626</v>
      </c>
      <c r="B6283" s="481" t="s">
        <v>3026</v>
      </c>
      <c r="C6283" s="482" t="s">
        <v>704</v>
      </c>
      <c r="D6283" s="483">
        <v>116.94</v>
      </c>
      <c r="E6283" s="483">
        <v>5.0199999999999996</v>
      </c>
      <c r="F6283" s="483">
        <v>121.96</v>
      </c>
    </row>
    <row r="6284" spans="1:6" ht="30" customHeight="1">
      <c r="A6284" s="480">
        <v>100332</v>
      </c>
      <c r="B6284" s="481" t="s">
        <v>6549</v>
      </c>
      <c r="C6284" s="482" t="s">
        <v>704</v>
      </c>
      <c r="D6284" s="483">
        <v>1155.02</v>
      </c>
      <c r="E6284" s="483">
        <v>53.75</v>
      </c>
      <c r="F6284" s="483">
        <v>1208.77</v>
      </c>
    </row>
    <row r="6285" spans="1:6" ht="15" customHeight="1">
      <c r="A6285" s="480">
        <v>100333</v>
      </c>
      <c r="B6285" s="481" t="s">
        <v>6550</v>
      </c>
      <c r="C6285" s="482" t="s">
        <v>704</v>
      </c>
      <c r="D6285" s="483">
        <v>657.66</v>
      </c>
      <c r="E6285" s="483">
        <v>41.17</v>
      </c>
      <c r="F6285" s="483">
        <v>698.83</v>
      </c>
    </row>
    <row r="6286" spans="1:6" ht="30" customHeight="1">
      <c r="A6286" s="480">
        <v>100334</v>
      </c>
      <c r="B6286" s="481" t="s">
        <v>6551</v>
      </c>
      <c r="C6286" s="482" t="s">
        <v>704</v>
      </c>
      <c r="D6286" s="483">
        <v>887.78</v>
      </c>
      <c r="E6286" s="483">
        <v>45.78</v>
      </c>
      <c r="F6286" s="483">
        <v>933.56</v>
      </c>
    </row>
    <row r="6287" spans="1:6" ht="30" customHeight="1">
      <c r="A6287" s="480">
        <v>100335</v>
      </c>
      <c r="B6287" s="481" t="s">
        <v>6552</v>
      </c>
      <c r="C6287" s="482" t="s">
        <v>704</v>
      </c>
      <c r="D6287" s="483">
        <v>514.76</v>
      </c>
      <c r="E6287" s="483">
        <v>36.35</v>
      </c>
      <c r="F6287" s="483">
        <v>551.11</v>
      </c>
    </row>
    <row r="6288" spans="1:6" ht="30" customHeight="1">
      <c r="A6288" s="480">
        <v>100341</v>
      </c>
      <c r="B6288" s="481" t="s">
        <v>4746</v>
      </c>
      <c r="C6288" s="482" t="s">
        <v>704</v>
      </c>
      <c r="D6288" s="483">
        <v>20.27</v>
      </c>
      <c r="E6288" s="483">
        <v>12.75</v>
      </c>
      <c r="F6288" s="483">
        <v>33.020000000000003</v>
      </c>
    </row>
    <row r="6289" spans="1:6" ht="30" customHeight="1">
      <c r="A6289" s="480"/>
      <c r="B6289" s="481" t="s">
        <v>13046</v>
      </c>
      <c r="C6289" s="482"/>
      <c r="D6289" s="483"/>
      <c r="E6289" s="483"/>
      <c r="F6289" s="483"/>
    </row>
    <row r="6290" spans="1:6" ht="30" customHeight="1">
      <c r="A6290" s="480">
        <v>98655</v>
      </c>
      <c r="B6290" s="481" t="s">
        <v>3027</v>
      </c>
      <c r="C6290" s="482" t="s">
        <v>727</v>
      </c>
      <c r="D6290" s="483">
        <v>460.92</v>
      </c>
      <c r="E6290" s="483">
        <v>142.4</v>
      </c>
      <c r="F6290" s="483">
        <v>603.32000000000005</v>
      </c>
    </row>
    <row r="6291" spans="1:6" ht="30" customHeight="1">
      <c r="A6291" s="475">
        <v>98656</v>
      </c>
      <c r="B6291" s="479" t="s">
        <v>3028</v>
      </c>
      <c r="C6291" s="477" t="s">
        <v>727</v>
      </c>
      <c r="D6291" s="478">
        <v>468.05</v>
      </c>
      <c r="E6291" s="478">
        <v>143.61000000000001</v>
      </c>
      <c r="F6291" s="478">
        <v>611.66</v>
      </c>
    </row>
    <row r="6292" spans="1:6" ht="30" customHeight="1">
      <c r="A6292" s="475">
        <v>98657</v>
      </c>
      <c r="B6292" s="479" t="s">
        <v>3029</v>
      </c>
      <c r="C6292" s="477" t="s">
        <v>727</v>
      </c>
      <c r="D6292" s="478">
        <v>475.18</v>
      </c>
      <c r="E6292" s="478">
        <v>144.83000000000001</v>
      </c>
      <c r="F6292" s="478">
        <v>620.01</v>
      </c>
    </row>
    <row r="6293" spans="1:6" ht="30" customHeight="1">
      <c r="A6293" s="480">
        <v>98658</v>
      </c>
      <c r="B6293" s="481" t="s">
        <v>3030</v>
      </c>
      <c r="C6293" s="482" t="s">
        <v>727</v>
      </c>
      <c r="D6293" s="483">
        <v>482.27</v>
      </c>
      <c r="E6293" s="483">
        <v>146.07</v>
      </c>
      <c r="F6293" s="483">
        <v>628.34</v>
      </c>
    </row>
    <row r="6294" spans="1:6" ht="30">
      <c r="A6294" s="480">
        <v>98659</v>
      </c>
      <c r="B6294" s="481" t="s">
        <v>3031</v>
      </c>
      <c r="C6294" s="482" t="s">
        <v>727</v>
      </c>
      <c r="D6294" s="483">
        <v>496.52</v>
      </c>
      <c r="E6294" s="483">
        <v>148.51</v>
      </c>
      <c r="F6294" s="483">
        <v>645.03</v>
      </c>
    </row>
    <row r="6295" spans="1:6">
      <c r="A6295" s="480"/>
      <c r="B6295" s="481" t="s">
        <v>3032</v>
      </c>
      <c r="C6295" s="482"/>
      <c r="D6295" s="483"/>
      <c r="E6295" s="483"/>
      <c r="F6295" s="483"/>
    </row>
    <row r="6296" spans="1:6" ht="30" customHeight="1">
      <c r="A6296" s="480"/>
      <c r="B6296" s="481" t="s">
        <v>3033</v>
      </c>
      <c r="C6296" s="482"/>
      <c r="D6296" s="483"/>
      <c r="E6296" s="483"/>
      <c r="F6296" s="483"/>
    </row>
    <row r="6297" spans="1:6" ht="30" customHeight="1">
      <c r="A6297" s="480">
        <v>92743</v>
      </c>
      <c r="B6297" s="481" t="s">
        <v>13812</v>
      </c>
      <c r="C6297" s="482" t="s">
        <v>702</v>
      </c>
      <c r="D6297" s="483">
        <v>458.47</v>
      </c>
      <c r="E6297" s="483">
        <v>98.61</v>
      </c>
      <c r="F6297" s="483">
        <v>557.08000000000004</v>
      </c>
    </row>
    <row r="6298" spans="1:6" ht="30" customHeight="1">
      <c r="A6298" s="480">
        <v>92744</v>
      </c>
      <c r="B6298" s="481" t="s">
        <v>13813</v>
      </c>
      <c r="C6298" s="482" t="s">
        <v>702</v>
      </c>
      <c r="D6298" s="483">
        <v>472.46</v>
      </c>
      <c r="E6298" s="483">
        <v>47.6</v>
      </c>
      <c r="F6298" s="483">
        <v>520.05999999999995</v>
      </c>
    </row>
    <row r="6299" spans="1:6" ht="30" customHeight="1">
      <c r="A6299" s="480">
        <v>92745</v>
      </c>
      <c r="B6299" s="481" t="s">
        <v>13814</v>
      </c>
      <c r="C6299" s="482" t="s">
        <v>702</v>
      </c>
      <c r="D6299" s="483">
        <v>578.94000000000005</v>
      </c>
      <c r="E6299" s="483">
        <v>118.68</v>
      </c>
      <c r="F6299" s="483">
        <v>697.62</v>
      </c>
    </row>
    <row r="6300" spans="1:6" ht="30" customHeight="1">
      <c r="A6300" s="480">
        <v>92746</v>
      </c>
      <c r="B6300" s="481" t="s">
        <v>3034</v>
      </c>
      <c r="C6300" s="482" t="s">
        <v>702</v>
      </c>
      <c r="D6300" s="483">
        <v>558.46</v>
      </c>
      <c r="E6300" s="483">
        <v>66.989999999999995</v>
      </c>
      <c r="F6300" s="483">
        <v>625.45000000000005</v>
      </c>
    </row>
    <row r="6301" spans="1:6" ht="45">
      <c r="A6301" s="480">
        <v>92747</v>
      </c>
      <c r="B6301" s="481" t="s">
        <v>3035</v>
      </c>
      <c r="C6301" s="482" t="s">
        <v>702</v>
      </c>
      <c r="D6301" s="483">
        <v>647.07000000000005</v>
      </c>
      <c r="E6301" s="483">
        <v>130.28</v>
      </c>
      <c r="F6301" s="483">
        <v>777.35</v>
      </c>
    </row>
    <row r="6302" spans="1:6" ht="30" customHeight="1">
      <c r="A6302" s="480">
        <v>92748</v>
      </c>
      <c r="B6302" s="481" t="s">
        <v>13815</v>
      </c>
      <c r="C6302" s="482" t="s">
        <v>702</v>
      </c>
      <c r="D6302" s="483">
        <v>607.09</v>
      </c>
      <c r="E6302" s="483">
        <v>78.489999999999995</v>
      </c>
      <c r="F6302" s="483">
        <v>685.58</v>
      </c>
    </row>
    <row r="6303" spans="1:6" ht="30" customHeight="1">
      <c r="A6303" s="480">
        <v>92749</v>
      </c>
      <c r="B6303" s="481" t="s">
        <v>3036</v>
      </c>
      <c r="C6303" s="482" t="s">
        <v>702</v>
      </c>
      <c r="D6303" s="483">
        <v>706.29</v>
      </c>
      <c r="E6303" s="483">
        <v>97.5</v>
      </c>
      <c r="F6303" s="483">
        <v>803.79</v>
      </c>
    </row>
    <row r="6304" spans="1:6" ht="30" customHeight="1">
      <c r="A6304" s="480">
        <v>92750</v>
      </c>
      <c r="B6304" s="481" t="s">
        <v>3037</v>
      </c>
      <c r="C6304" s="482" t="s">
        <v>702</v>
      </c>
      <c r="D6304" s="483">
        <v>1262.6300000000001</v>
      </c>
      <c r="E6304" s="483">
        <v>134.04</v>
      </c>
      <c r="F6304" s="483">
        <v>1396.67</v>
      </c>
    </row>
    <row r="6305" spans="1:6" ht="30" customHeight="1">
      <c r="A6305" s="480">
        <v>92751</v>
      </c>
      <c r="B6305" s="481" t="s">
        <v>3038</v>
      </c>
      <c r="C6305" s="482" t="s">
        <v>702</v>
      </c>
      <c r="D6305" s="483">
        <v>1585.86</v>
      </c>
      <c r="E6305" s="483">
        <v>154.62</v>
      </c>
      <c r="F6305" s="483">
        <v>1740.48</v>
      </c>
    </row>
    <row r="6306" spans="1:6" ht="30" customHeight="1">
      <c r="A6306" s="480">
        <v>92752</v>
      </c>
      <c r="B6306" s="481" t="s">
        <v>3039</v>
      </c>
      <c r="C6306" s="482" t="s">
        <v>702</v>
      </c>
      <c r="D6306" s="483">
        <v>1908.29</v>
      </c>
      <c r="E6306" s="483">
        <v>174.49</v>
      </c>
      <c r="F6306" s="483">
        <v>2082.7800000000002</v>
      </c>
    </row>
    <row r="6307" spans="1:6" ht="30" customHeight="1">
      <c r="A6307" s="480">
        <v>92753</v>
      </c>
      <c r="B6307" s="481" t="s">
        <v>3040</v>
      </c>
      <c r="C6307" s="482" t="s">
        <v>702</v>
      </c>
      <c r="D6307" s="483">
        <v>471.26</v>
      </c>
      <c r="E6307" s="483">
        <v>68.790000000000006</v>
      </c>
      <c r="F6307" s="483">
        <v>540.04999999999995</v>
      </c>
    </row>
    <row r="6308" spans="1:6" ht="45">
      <c r="A6308" s="480">
        <v>92754</v>
      </c>
      <c r="B6308" s="481" t="s">
        <v>3041</v>
      </c>
      <c r="C6308" s="482" t="s">
        <v>702</v>
      </c>
      <c r="D6308" s="483">
        <v>426.6</v>
      </c>
      <c r="E6308" s="483">
        <v>63.32</v>
      </c>
      <c r="F6308" s="483">
        <v>489.92</v>
      </c>
    </row>
    <row r="6309" spans="1:6" ht="30" customHeight="1">
      <c r="A6309" s="480">
        <v>92755</v>
      </c>
      <c r="B6309" s="481" t="s">
        <v>3042</v>
      </c>
      <c r="C6309" s="482" t="s">
        <v>704</v>
      </c>
      <c r="D6309" s="483">
        <v>176.95</v>
      </c>
      <c r="E6309" s="483">
        <v>32.5</v>
      </c>
      <c r="F6309" s="483">
        <v>209.45</v>
      </c>
    </row>
    <row r="6310" spans="1:6" ht="30" customHeight="1">
      <c r="A6310" s="480">
        <v>92756</v>
      </c>
      <c r="B6310" s="481" t="s">
        <v>3043</v>
      </c>
      <c r="C6310" s="482" t="s">
        <v>704</v>
      </c>
      <c r="D6310" s="483">
        <v>198.3</v>
      </c>
      <c r="E6310" s="483">
        <v>38.590000000000003</v>
      </c>
      <c r="F6310" s="483">
        <v>236.89</v>
      </c>
    </row>
    <row r="6311" spans="1:6" ht="30" customHeight="1">
      <c r="A6311" s="480">
        <v>92757</v>
      </c>
      <c r="B6311" s="481" t="s">
        <v>3044</v>
      </c>
      <c r="C6311" s="482" t="s">
        <v>704</v>
      </c>
      <c r="D6311" s="483">
        <v>224.64</v>
      </c>
      <c r="E6311" s="483">
        <v>45.67</v>
      </c>
      <c r="F6311" s="483">
        <v>270.31</v>
      </c>
    </row>
    <row r="6312" spans="1:6" ht="30" customHeight="1">
      <c r="A6312" s="480">
        <v>92758</v>
      </c>
      <c r="B6312" s="481" t="s">
        <v>3045</v>
      </c>
      <c r="C6312" s="482" t="s">
        <v>702</v>
      </c>
      <c r="D6312" s="483">
        <v>539.73</v>
      </c>
      <c r="E6312" s="483">
        <v>73.75</v>
      </c>
      <c r="F6312" s="483">
        <v>613.48</v>
      </c>
    </row>
    <row r="6313" spans="1:6" ht="30" customHeight="1">
      <c r="A6313" s="475"/>
      <c r="B6313" s="476" t="s">
        <v>13047</v>
      </c>
      <c r="C6313" s="477"/>
      <c r="D6313" s="478"/>
      <c r="E6313" s="478"/>
      <c r="F6313" s="478"/>
    </row>
    <row r="6314" spans="1:6" ht="30" customHeight="1">
      <c r="A6314" s="475"/>
      <c r="B6314" s="479" t="s">
        <v>3046</v>
      </c>
      <c r="C6314" s="477"/>
      <c r="D6314" s="478"/>
      <c r="E6314" s="478"/>
      <c r="F6314" s="478"/>
    </row>
    <row r="6315" spans="1:6" ht="30" customHeight="1">
      <c r="A6315" s="480"/>
      <c r="B6315" s="481" t="s">
        <v>3047</v>
      </c>
      <c r="C6315" s="482"/>
      <c r="D6315" s="483"/>
      <c r="E6315" s="483"/>
      <c r="F6315" s="483"/>
    </row>
    <row r="6316" spans="1:6" ht="30" customHeight="1">
      <c r="A6316" s="480">
        <v>93952</v>
      </c>
      <c r="B6316" s="481" t="s">
        <v>3048</v>
      </c>
      <c r="C6316" s="482" t="s">
        <v>727</v>
      </c>
      <c r="D6316" s="483">
        <v>128.53</v>
      </c>
      <c r="E6316" s="483">
        <v>77.849999999999994</v>
      </c>
      <c r="F6316" s="483">
        <v>206.38</v>
      </c>
    </row>
    <row r="6317" spans="1:6" ht="30" customHeight="1">
      <c r="A6317" s="475">
        <v>93953</v>
      </c>
      <c r="B6317" s="479" t="s">
        <v>3049</v>
      </c>
      <c r="C6317" s="477" t="s">
        <v>727</v>
      </c>
      <c r="D6317" s="478">
        <v>122.47</v>
      </c>
      <c r="E6317" s="478">
        <v>69.39</v>
      </c>
      <c r="F6317" s="478">
        <v>191.86</v>
      </c>
    </row>
    <row r="6318" spans="1:6" ht="30" customHeight="1">
      <c r="A6318" s="480">
        <v>93954</v>
      </c>
      <c r="B6318" s="481" t="s">
        <v>3050</v>
      </c>
      <c r="C6318" s="482" t="s">
        <v>727</v>
      </c>
      <c r="D6318" s="483">
        <v>118.74</v>
      </c>
      <c r="E6318" s="483">
        <v>64.41</v>
      </c>
      <c r="F6318" s="483">
        <v>183.15</v>
      </c>
    </row>
    <row r="6319" spans="1:6" ht="30" customHeight="1">
      <c r="A6319" s="480">
        <v>93955</v>
      </c>
      <c r="B6319" s="481" t="s">
        <v>3051</v>
      </c>
      <c r="C6319" s="482" t="s">
        <v>727</v>
      </c>
      <c r="D6319" s="483">
        <v>116.06</v>
      </c>
      <c r="E6319" s="483">
        <v>60.92</v>
      </c>
      <c r="F6319" s="483">
        <v>176.98</v>
      </c>
    </row>
    <row r="6320" spans="1:6" ht="30" customHeight="1">
      <c r="A6320" s="480">
        <v>93956</v>
      </c>
      <c r="B6320" s="481" t="s">
        <v>3052</v>
      </c>
      <c r="C6320" s="482" t="s">
        <v>727</v>
      </c>
      <c r="D6320" s="483">
        <v>113.87</v>
      </c>
      <c r="E6320" s="483">
        <v>58.22</v>
      </c>
      <c r="F6320" s="483">
        <v>172.09</v>
      </c>
    </row>
    <row r="6321" spans="1:6" ht="30" customHeight="1">
      <c r="A6321" s="480">
        <v>93957</v>
      </c>
      <c r="B6321" s="481" t="s">
        <v>3053</v>
      </c>
      <c r="C6321" s="482" t="s">
        <v>727</v>
      </c>
      <c r="D6321" s="483">
        <v>141.94</v>
      </c>
      <c r="E6321" s="483">
        <v>79.290000000000006</v>
      </c>
      <c r="F6321" s="483">
        <v>221.23</v>
      </c>
    </row>
    <row r="6322" spans="1:6" ht="30" customHeight="1">
      <c r="A6322" s="480">
        <v>93958</v>
      </c>
      <c r="B6322" s="481" t="s">
        <v>3054</v>
      </c>
      <c r="C6322" s="482" t="s">
        <v>727</v>
      </c>
      <c r="D6322" s="483">
        <v>135.44</v>
      </c>
      <c r="E6322" s="483">
        <v>70.41</v>
      </c>
      <c r="F6322" s="483">
        <v>205.85</v>
      </c>
    </row>
    <row r="6323" spans="1:6" ht="45">
      <c r="A6323" s="480">
        <v>93959</v>
      </c>
      <c r="B6323" s="481" t="s">
        <v>3055</v>
      </c>
      <c r="C6323" s="482" t="s">
        <v>727</v>
      </c>
      <c r="D6323" s="483">
        <v>131.46</v>
      </c>
      <c r="E6323" s="483">
        <v>65.22</v>
      </c>
      <c r="F6323" s="483">
        <v>196.68</v>
      </c>
    </row>
    <row r="6324" spans="1:6" ht="45" customHeight="1">
      <c r="A6324" s="480">
        <v>93960</v>
      </c>
      <c r="B6324" s="481" t="s">
        <v>3056</v>
      </c>
      <c r="C6324" s="482" t="s">
        <v>727</v>
      </c>
      <c r="D6324" s="483">
        <v>128.66999999999999</v>
      </c>
      <c r="E6324" s="483">
        <v>61.59</v>
      </c>
      <c r="F6324" s="483">
        <v>190.26</v>
      </c>
    </row>
    <row r="6325" spans="1:6" ht="45" customHeight="1">
      <c r="A6325" s="480">
        <v>93961</v>
      </c>
      <c r="B6325" s="481" t="s">
        <v>3057</v>
      </c>
      <c r="C6325" s="482" t="s">
        <v>727</v>
      </c>
      <c r="D6325" s="483">
        <v>126.35</v>
      </c>
      <c r="E6325" s="483">
        <v>58.84</v>
      </c>
      <c r="F6325" s="483">
        <v>185.19</v>
      </c>
    </row>
    <row r="6326" spans="1:6" ht="45" customHeight="1">
      <c r="A6326" s="480">
        <v>93962</v>
      </c>
      <c r="B6326" s="481" t="s">
        <v>3058</v>
      </c>
      <c r="C6326" s="482" t="s">
        <v>727</v>
      </c>
      <c r="D6326" s="483">
        <v>119.71</v>
      </c>
      <c r="E6326" s="483">
        <v>75.14</v>
      </c>
      <c r="F6326" s="483">
        <v>194.85</v>
      </c>
    </row>
    <row r="6327" spans="1:6" ht="45" customHeight="1">
      <c r="A6327" s="480">
        <v>93963</v>
      </c>
      <c r="B6327" s="481" t="s">
        <v>3059</v>
      </c>
      <c r="C6327" s="482" t="s">
        <v>727</v>
      </c>
      <c r="D6327" s="483">
        <v>113.66</v>
      </c>
      <c r="E6327" s="483">
        <v>66.67</v>
      </c>
      <c r="F6327" s="483">
        <v>180.33</v>
      </c>
    </row>
    <row r="6328" spans="1:6" ht="45" customHeight="1">
      <c r="A6328" s="480">
        <v>93964</v>
      </c>
      <c r="B6328" s="481" t="s">
        <v>3060</v>
      </c>
      <c r="C6328" s="482" t="s">
        <v>727</v>
      </c>
      <c r="D6328" s="483">
        <v>109.94</v>
      </c>
      <c r="E6328" s="483">
        <v>61.72</v>
      </c>
      <c r="F6328" s="483">
        <v>171.66</v>
      </c>
    </row>
    <row r="6329" spans="1:6" ht="45" customHeight="1">
      <c r="A6329" s="480">
        <v>93965</v>
      </c>
      <c r="B6329" s="481" t="s">
        <v>3061</v>
      </c>
      <c r="C6329" s="482" t="s">
        <v>727</v>
      </c>
      <c r="D6329" s="483">
        <v>106.76</v>
      </c>
      <c r="E6329" s="483">
        <v>56.36</v>
      </c>
      <c r="F6329" s="483">
        <v>163.12</v>
      </c>
    </row>
    <row r="6330" spans="1:6" ht="45" customHeight="1">
      <c r="A6330" s="480">
        <v>93966</v>
      </c>
      <c r="B6330" s="481" t="s">
        <v>3062</v>
      </c>
      <c r="C6330" s="482" t="s">
        <v>727</v>
      </c>
      <c r="D6330" s="483">
        <v>105.11</v>
      </c>
      <c r="E6330" s="483">
        <v>55.59</v>
      </c>
      <c r="F6330" s="483">
        <v>160.69999999999999</v>
      </c>
    </row>
    <row r="6331" spans="1:6" ht="45" customHeight="1">
      <c r="A6331" s="475">
        <v>93967</v>
      </c>
      <c r="B6331" s="479" t="s">
        <v>3063</v>
      </c>
      <c r="C6331" s="477" t="s">
        <v>727</v>
      </c>
      <c r="D6331" s="478">
        <v>133.09</v>
      </c>
      <c r="E6331" s="478">
        <v>76.61</v>
      </c>
      <c r="F6331" s="478">
        <v>209.7</v>
      </c>
    </row>
    <row r="6332" spans="1:6" ht="45" customHeight="1">
      <c r="A6332" s="480">
        <v>93968</v>
      </c>
      <c r="B6332" s="481" t="s">
        <v>3064</v>
      </c>
      <c r="C6332" s="482" t="s">
        <v>727</v>
      </c>
      <c r="D6332" s="483">
        <v>126.62</v>
      </c>
      <c r="E6332" s="483">
        <v>67.7</v>
      </c>
      <c r="F6332" s="483">
        <v>194.32</v>
      </c>
    </row>
    <row r="6333" spans="1:6" ht="45" customHeight="1">
      <c r="A6333" s="480">
        <v>93969</v>
      </c>
      <c r="B6333" s="481" t="s">
        <v>3065</v>
      </c>
      <c r="C6333" s="482" t="s">
        <v>727</v>
      </c>
      <c r="D6333" s="483">
        <v>122.67</v>
      </c>
      <c r="E6333" s="483">
        <v>62.55</v>
      </c>
      <c r="F6333" s="483">
        <v>185.22</v>
      </c>
    </row>
    <row r="6334" spans="1:6" ht="45" customHeight="1">
      <c r="A6334" s="480">
        <v>93970</v>
      </c>
      <c r="B6334" s="481" t="s">
        <v>3066</v>
      </c>
      <c r="C6334" s="482" t="s">
        <v>727</v>
      </c>
      <c r="D6334" s="483">
        <v>119.9</v>
      </c>
      <c r="E6334" s="483">
        <v>58.93</v>
      </c>
      <c r="F6334" s="483">
        <v>178.83</v>
      </c>
    </row>
    <row r="6335" spans="1:6" ht="45" customHeight="1">
      <c r="A6335" s="480">
        <v>93971</v>
      </c>
      <c r="B6335" s="481" t="s">
        <v>3067</v>
      </c>
      <c r="C6335" s="482" t="s">
        <v>727</v>
      </c>
      <c r="D6335" s="483">
        <v>113.12</v>
      </c>
      <c r="E6335" s="483">
        <v>54.97</v>
      </c>
      <c r="F6335" s="483">
        <v>168.09</v>
      </c>
    </row>
    <row r="6336" spans="1:6" ht="45" customHeight="1">
      <c r="A6336" s="480"/>
      <c r="B6336" s="481" t="s">
        <v>3068</v>
      </c>
      <c r="C6336" s="482"/>
      <c r="D6336" s="483"/>
      <c r="E6336" s="483"/>
      <c r="F6336" s="483"/>
    </row>
    <row r="6337" spans="1:6" ht="45" customHeight="1">
      <c r="A6337" s="480"/>
      <c r="B6337" s="481" t="s">
        <v>3069</v>
      </c>
      <c r="C6337" s="482"/>
      <c r="D6337" s="483"/>
      <c r="E6337" s="483"/>
      <c r="F6337" s="483"/>
    </row>
    <row r="6338" spans="1:6" ht="45" customHeight="1">
      <c r="A6338" s="480"/>
      <c r="B6338" s="481" t="s">
        <v>3070</v>
      </c>
      <c r="C6338" s="482"/>
      <c r="D6338" s="483"/>
      <c r="E6338" s="483"/>
      <c r="F6338" s="483"/>
    </row>
    <row r="6339" spans="1:6" ht="45" customHeight="1">
      <c r="A6339" s="475">
        <v>98509</v>
      </c>
      <c r="B6339" s="479" t="s">
        <v>3071</v>
      </c>
      <c r="C6339" s="477" t="s">
        <v>709</v>
      </c>
      <c r="D6339" s="478">
        <v>25.78</v>
      </c>
      <c r="E6339" s="478">
        <v>1.69</v>
      </c>
      <c r="F6339" s="478">
        <v>27.47</v>
      </c>
    </row>
    <row r="6340" spans="1:6" ht="45" customHeight="1">
      <c r="A6340" s="475">
        <v>98510</v>
      </c>
      <c r="B6340" s="479" t="s">
        <v>3072</v>
      </c>
      <c r="C6340" s="477" t="s">
        <v>709</v>
      </c>
      <c r="D6340" s="478">
        <v>35.72</v>
      </c>
      <c r="E6340" s="478">
        <v>12.17</v>
      </c>
      <c r="F6340" s="478">
        <v>47.89</v>
      </c>
    </row>
    <row r="6341" spans="1:6" ht="45" customHeight="1">
      <c r="A6341" s="475">
        <v>98511</v>
      </c>
      <c r="B6341" s="479" t="s">
        <v>3073</v>
      </c>
      <c r="C6341" s="477" t="s">
        <v>709</v>
      </c>
      <c r="D6341" s="478">
        <v>69.66</v>
      </c>
      <c r="E6341" s="478">
        <v>17.399999999999999</v>
      </c>
      <c r="F6341" s="478">
        <v>87.06</v>
      </c>
    </row>
    <row r="6342" spans="1:6" ht="45" customHeight="1">
      <c r="A6342" s="475">
        <v>98516</v>
      </c>
      <c r="B6342" s="479" t="s">
        <v>3074</v>
      </c>
      <c r="C6342" s="477" t="s">
        <v>709</v>
      </c>
      <c r="D6342" s="478">
        <v>181.82</v>
      </c>
      <c r="E6342" s="478">
        <v>101.09</v>
      </c>
      <c r="F6342" s="478">
        <v>282.91000000000003</v>
      </c>
    </row>
    <row r="6343" spans="1:6" ht="45" customHeight="1">
      <c r="A6343" s="475">
        <v>98503</v>
      </c>
      <c r="B6343" s="476" t="s">
        <v>3076</v>
      </c>
      <c r="C6343" s="477" t="s">
        <v>704</v>
      </c>
      <c r="D6343" s="478">
        <v>15.4</v>
      </c>
      <c r="E6343" s="478">
        <v>3.21</v>
      </c>
      <c r="F6343" s="478">
        <v>18.61</v>
      </c>
    </row>
    <row r="6344" spans="1:6" ht="45" customHeight="1">
      <c r="A6344" s="475">
        <v>98504</v>
      </c>
      <c r="B6344" s="479" t="s">
        <v>3077</v>
      </c>
      <c r="C6344" s="477" t="s">
        <v>704</v>
      </c>
      <c r="D6344" s="478">
        <v>7.88</v>
      </c>
      <c r="E6344" s="478">
        <v>2.61</v>
      </c>
      <c r="F6344" s="478">
        <v>10.49</v>
      </c>
    </row>
    <row r="6345" spans="1:6" ht="30" customHeight="1">
      <c r="A6345" s="475">
        <v>98505</v>
      </c>
      <c r="B6345" s="479" t="s">
        <v>3078</v>
      </c>
      <c r="C6345" s="477" t="s">
        <v>704</v>
      </c>
      <c r="D6345" s="478">
        <v>36.729999999999997</v>
      </c>
      <c r="E6345" s="478">
        <v>3.52</v>
      </c>
      <c r="F6345" s="478">
        <v>40.25</v>
      </c>
    </row>
    <row r="6346" spans="1:6" ht="30" customHeight="1">
      <c r="A6346" s="475">
        <v>98529</v>
      </c>
      <c r="B6346" s="479" t="s">
        <v>3079</v>
      </c>
      <c r="C6346" s="477" t="s">
        <v>709</v>
      </c>
      <c r="D6346" s="478">
        <v>20.29</v>
      </c>
      <c r="E6346" s="478">
        <v>42.06</v>
      </c>
      <c r="F6346" s="478">
        <v>62.35</v>
      </c>
    </row>
    <row r="6347" spans="1:6" ht="30" customHeight="1">
      <c r="A6347" s="475">
        <v>98530</v>
      </c>
      <c r="B6347" s="476" t="s">
        <v>3080</v>
      </c>
      <c r="C6347" s="477" t="s">
        <v>709</v>
      </c>
      <c r="D6347" s="478">
        <v>36.159999999999997</v>
      </c>
      <c r="E6347" s="478">
        <v>74.92</v>
      </c>
      <c r="F6347" s="478">
        <v>111.08</v>
      </c>
    </row>
    <row r="6348" spans="1:6" ht="30" customHeight="1">
      <c r="A6348" s="475">
        <v>98531</v>
      </c>
      <c r="B6348" s="479" t="s">
        <v>3081</v>
      </c>
      <c r="C6348" s="477" t="s">
        <v>709</v>
      </c>
      <c r="D6348" s="478">
        <v>129.6</v>
      </c>
      <c r="E6348" s="478">
        <v>142.9</v>
      </c>
      <c r="F6348" s="478">
        <v>272.5</v>
      </c>
    </row>
    <row r="6349" spans="1:6" ht="30" customHeight="1">
      <c r="A6349" s="480">
        <v>98532</v>
      </c>
      <c r="B6349" s="481" t="s">
        <v>3082</v>
      </c>
      <c r="C6349" s="482" t="s">
        <v>709</v>
      </c>
      <c r="D6349" s="483">
        <v>64.569999999999993</v>
      </c>
      <c r="E6349" s="483">
        <v>31.54</v>
      </c>
      <c r="F6349" s="483">
        <v>96.11</v>
      </c>
    </row>
    <row r="6350" spans="1:6" ht="30" customHeight="1">
      <c r="A6350" s="480">
        <v>98533</v>
      </c>
      <c r="B6350" s="481" t="s">
        <v>3083</v>
      </c>
      <c r="C6350" s="482" t="s">
        <v>709</v>
      </c>
      <c r="D6350" s="483">
        <v>162.69</v>
      </c>
      <c r="E6350" s="483">
        <v>98.47</v>
      </c>
      <c r="F6350" s="483">
        <v>261.16000000000003</v>
      </c>
    </row>
    <row r="6351" spans="1:6" ht="30" customHeight="1">
      <c r="A6351" s="480">
        <v>98534</v>
      </c>
      <c r="B6351" s="481" t="s">
        <v>3084</v>
      </c>
      <c r="C6351" s="482" t="s">
        <v>709</v>
      </c>
      <c r="D6351" s="483">
        <v>433.69</v>
      </c>
      <c r="E6351" s="483">
        <v>237.86</v>
      </c>
      <c r="F6351" s="483">
        <v>671.55</v>
      </c>
    </row>
    <row r="6352" spans="1:6" ht="30" customHeight="1">
      <c r="A6352" s="480">
        <v>98535</v>
      </c>
      <c r="B6352" s="481" t="s">
        <v>3085</v>
      </c>
      <c r="C6352" s="482" t="s">
        <v>709</v>
      </c>
      <c r="D6352" s="483">
        <v>657.75</v>
      </c>
      <c r="E6352" s="483">
        <v>400.9</v>
      </c>
      <c r="F6352" s="483">
        <v>1058.6500000000001</v>
      </c>
    </row>
    <row r="6353" spans="1:6" ht="30" customHeight="1">
      <c r="A6353" s="480"/>
      <c r="B6353" s="481" t="s">
        <v>13048</v>
      </c>
      <c r="C6353" s="482"/>
      <c r="D6353" s="483"/>
      <c r="E6353" s="483"/>
      <c r="F6353" s="483"/>
    </row>
    <row r="6354" spans="1:6" ht="30" customHeight="1">
      <c r="A6354" s="480">
        <v>98520</v>
      </c>
      <c r="B6354" s="481" t="s">
        <v>3086</v>
      </c>
      <c r="C6354" s="482" t="s">
        <v>704</v>
      </c>
      <c r="D6354" s="483">
        <v>4.41</v>
      </c>
      <c r="E6354" s="483">
        <v>1.04</v>
      </c>
      <c r="F6354" s="483">
        <v>5.45</v>
      </c>
    </row>
    <row r="6355" spans="1:6" ht="30" customHeight="1">
      <c r="A6355" s="480">
        <v>98521</v>
      </c>
      <c r="B6355" s="481" t="s">
        <v>3087</v>
      </c>
      <c r="C6355" s="482" t="s">
        <v>704</v>
      </c>
      <c r="D6355" s="483">
        <v>0.09</v>
      </c>
      <c r="E6355" s="483">
        <v>0.24</v>
      </c>
      <c r="F6355" s="483">
        <v>0.33</v>
      </c>
    </row>
    <row r="6356" spans="1:6" ht="30" customHeight="1">
      <c r="A6356" s="480"/>
      <c r="B6356" s="481" t="s">
        <v>13049</v>
      </c>
      <c r="C6356" s="482"/>
      <c r="D6356" s="483"/>
      <c r="E6356" s="483"/>
      <c r="F6356" s="483"/>
    </row>
    <row r="6357" spans="1:6" ht="30" customHeight="1">
      <c r="A6357" s="475"/>
      <c r="B6357" s="479" t="s">
        <v>3088</v>
      </c>
      <c r="C6357" s="477"/>
      <c r="D6357" s="478"/>
      <c r="E6357" s="478"/>
      <c r="F6357" s="478"/>
    </row>
    <row r="6358" spans="1:6" ht="30" customHeight="1">
      <c r="A6358" s="475">
        <v>100623</v>
      </c>
      <c r="B6358" s="479" t="s">
        <v>5389</v>
      </c>
      <c r="C6358" s="477" t="s">
        <v>709</v>
      </c>
      <c r="D6358" s="478">
        <v>3061.27</v>
      </c>
      <c r="E6358" s="478">
        <v>108.22</v>
      </c>
      <c r="F6358" s="478">
        <v>3169.49</v>
      </c>
    </row>
    <row r="6359" spans="1:6" ht="30">
      <c r="A6359" s="480">
        <v>100621</v>
      </c>
      <c r="B6359" s="481" t="s">
        <v>5387</v>
      </c>
      <c r="C6359" s="482" t="s">
        <v>709</v>
      </c>
      <c r="D6359" s="483">
        <v>4549.97</v>
      </c>
      <c r="E6359" s="483">
        <v>73.23</v>
      </c>
      <c r="F6359" s="483">
        <v>4623.2</v>
      </c>
    </row>
    <row r="6360" spans="1:6" ht="30" customHeight="1">
      <c r="A6360" s="480">
        <v>100622</v>
      </c>
      <c r="B6360" s="481" t="s">
        <v>5388</v>
      </c>
      <c r="C6360" s="482" t="s">
        <v>709</v>
      </c>
      <c r="D6360" s="483">
        <v>2858.19</v>
      </c>
      <c r="E6360" s="483">
        <v>86.47</v>
      </c>
      <c r="F6360" s="483">
        <v>2944.66</v>
      </c>
    </row>
    <row r="6361" spans="1:6" ht="30" customHeight="1">
      <c r="A6361" s="480">
        <v>100620</v>
      </c>
      <c r="B6361" s="481" t="s">
        <v>5386</v>
      </c>
      <c r="C6361" s="482" t="s">
        <v>709</v>
      </c>
      <c r="D6361" s="483">
        <v>4015</v>
      </c>
      <c r="E6361" s="483">
        <v>51.46</v>
      </c>
      <c r="F6361" s="483">
        <v>4066.46</v>
      </c>
    </row>
    <row r="6362" spans="1:6" ht="30" customHeight="1">
      <c r="A6362" s="480">
        <v>100619</v>
      </c>
      <c r="B6362" s="481" t="s">
        <v>5385</v>
      </c>
      <c r="C6362" s="482" t="s">
        <v>709</v>
      </c>
      <c r="D6362" s="483">
        <v>569.24</v>
      </c>
      <c r="E6362" s="483">
        <v>79.47</v>
      </c>
      <c r="F6362" s="483">
        <v>648.71</v>
      </c>
    </row>
    <row r="6363" spans="1:6" ht="30" customHeight="1">
      <c r="A6363" s="480"/>
      <c r="B6363" s="481" t="s">
        <v>3089</v>
      </c>
      <c r="C6363" s="482"/>
      <c r="D6363" s="483"/>
      <c r="E6363" s="483"/>
      <c r="F6363" s="483"/>
    </row>
    <row r="6364" spans="1:6" ht="30" customHeight="1">
      <c r="A6364" s="475">
        <v>103206</v>
      </c>
      <c r="B6364" s="479" t="s">
        <v>13050</v>
      </c>
      <c r="C6364" s="477" t="s">
        <v>709</v>
      </c>
      <c r="D6364" s="478">
        <v>2037.57</v>
      </c>
      <c r="E6364" s="478">
        <v>63.44</v>
      </c>
      <c r="F6364" s="478">
        <v>2101.0100000000002</v>
      </c>
    </row>
    <row r="6365" spans="1:6" ht="30" customHeight="1">
      <c r="A6365" s="480">
        <v>103191</v>
      </c>
      <c r="B6365" s="481" t="s">
        <v>13051</v>
      </c>
      <c r="C6365" s="482" t="s">
        <v>709</v>
      </c>
      <c r="D6365" s="483">
        <v>2038.27</v>
      </c>
      <c r="E6365" s="483">
        <v>48.35</v>
      </c>
      <c r="F6365" s="483">
        <v>2086.62</v>
      </c>
    </row>
    <row r="6366" spans="1:6" ht="30" customHeight="1">
      <c r="A6366" s="480">
        <v>103185</v>
      </c>
      <c r="B6366" s="481" t="s">
        <v>13052</v>
      </c>
      <c r="C6366" s="482" t="s">
        <v>709</v>
      </c>
      <c r="D6366" s="483">
        <v>5323.4</v>
      </c>
      <c r="E6366" s="483">
        <v>85.14</v>
      </c>
      <c r="F6366" s="483">
        <v>5408.54</v>
      </c>
    </row>
    <row r="6367" spans="1:6" ht="30" customHeight="1">
      <c r="A6367" s="480">
        <v>103186</v>
      </c>
      <c r="B6367" s="481" t="s">
        <v>13053</v>
      </c>
      <c r="C6367" s="482" t="s">
        <v>709</v>
      </c>
      <c r="D6367" s="483">
        <v>5663.03</v>
      </c>
      <c r="E6367" s="483">
        <v>34.869999999999997</v>
      </c>
      <c r="F6367" s="483">
        <v>5697.9</v>
      </c>
    </row>
    <row r="6368" spans="1:6" ht="30" customHeight="1">
      <c r="A6368" s="480">
        <v>103210</v>
      </c>
      <c r="B6368" s="481" t="s">
        <v>13054</v>
      </c>
      <c r="C6368" s="482" t="s">
        <v>709</v>
      </c>
      <c r="D6368" s="483">
        <v>1904.09</v>
      </c>
      <c r="E6368" s="483">
        <v>114.73</v>
      </c>
      <c r="F6368" s="483">
        <v>2018.82</v>
      </c>
    </row>
    <row r="6369" spans="1:6" ht="30" customHeight="1">
      <c r="A6369" s="480">
        <v>103195</v>
      </c>
      <c r="B6369" s="481" t="s">
        <v>13055</v>
      </c>
      <c r="C6369" s="482" t="s">
        <v>709</v>
      </c>
      <c r="D6369" s="483">
        <v>1875.09</v>
      </c>
      <c r="E6369" s="483">
        <v>49.68</v>
      </c>
      <c r="F6369" s="483">
        <v>1924.77</v>
      </c>
    </row>
    <row r="6370" spans="1:6" ht="30" customHeight="1">
      <c r="A6370" s="480">
        <v>103205</v>
      </c>
      <c r="B6370" s="481" t="s">
        <v>13056</v>
      </c>
      <c r="C6370" s="482" t="s">
        <v>709</v>
      </c>
      <c r="D6370" s="483">
        <v>3522.83</v>
      </c>
      <c r="E6370" s="483">
        <v>74.06</v>
      </c>
      <c r="F6370" s="483">
        <v>3596.89</v>
      </c>
    </row>
    <row r="6371" spans="1:6" ht="30" customHeight="1">
      <c r="A6371" s="475">
        <v>103190</v>
      </c>
      <c r="B6371" s="479" t="s">
        <v>13057</v>
      </c>
      <c r="C6371" s="477" t="s">
        <v>709</v>
      </c>
      <c r="D6371" s="478">
        <v>3523.52</v>
      </c>
      <c r="E6371" s="478">
        <v>58.98</v>
      </c>
      <c r="F6371" s="478">
        <v>3582.5</v>
      </c>
    </row>
    <row r="6372" spans="1:6" ht="30" customHeight="1">
      <c r="A6372" s="480">
        <v>103207</v>
      </c>
      <c r="B6372" s="481" t="s">
        <v>13058</v>
      </c>
      <c r="C6372" s="482" t="s">
        <v>709</v>
      </c>
      <c r="D6372" s="483">
        <v>2172.4699999999998</v>
      </c>
      <c r="E6372" s="483">
        <v>63.44</v>
      </c>
      <c r="F6372" s="483">
        <v>2235.91</v>
      </c>
    </row>
    <row r="6373" spans="1:6" ht="30" customHeight="1">
      <c r="A6373" s="480">
        <v>103192</v>
      </c>
      <c r="B6373" s="481" t="s">
        <v>13059</v>
      </c>
      <c r="C6373" s="482" t="s">
        <v>709</v>
      </c>
      <c r="D6373" s="483">
        <v>2173.17</v>
      </c>
      <c r="E6373" s="483">
        <v>48.35</v>
      </c>
      <c r="F6373" s="483">
        <v>2221.52</v>
      </c>
    </row>
    <row r="6374" spans="1:6" ht="45">
      <c r="A6374" s="475">
        <v>103208</v>
      </c>
      <c r="B6374" s="476" t="s">
        <v>13060</v>
      </c>
      <c r="C6374" s="477" t="s">
        <v>709</v>
      </c>
      <c r="D6374" s="478">
        <v>1662.1</v>
      </c>
      <c r="E6374" s="478">
        <v>63.44</v>
      </c>
      <c r="F6374" s="478">
        <v>1725.54</v>
      </c>
    </row>
    <row r="6375" spans="1:6" ht="45" customHeight="1">
      <c r="A6375" s="475">
        <v>103193</v>
      </c>
      <c r="B6375" s="479" t="s">
        <v>13061</v>
      </c>
      <c r="C6375" s="477" t="s">
        <v>709</v>
      </c>
      <c r="D6375" s="478">
        <v>1662.8</v>
      </c>
      <c r="E6375" s="478">
        <v>48.35</v>
      </c>
      <c r="F6375" s="478">
        <v>1711.15</v>
      </c>
    </row>
    <row r="6376" spans="1:6" ht="45" customHeight="1">
      <c r="A6376" s="480">
        <v>103187</v>
      </c>
      <c r="B6376" s="481" t="s">
        <v>13062</v>
      </c>
      <c r="C6376" s="482" t="s">
        <v>709</v>
      </c>
      <c r="D6376" s="483">
        <v>4227.74</v>
      </c>
      <c r="E6376" s="483">
        <v>58.24</v>
      </c>
      <c r="F6376" s="483">
        <v>4285.9799999999996</v>
      </c>
    </row>
    <row r="6377" spans="1:6" ht="45" customHeight="1">
      <c r="A6377" s="480">
        <v>103188</v>
      </c>
      <c r="B6377" s="481" t="s">
        <v>13063</v>
      </c>
      <c r="C6377" s="482" t="s">
        <v>709</v>
      </c>
      <c r="D6377" s="483">
        <v>4561.62</v>
      </c>
      <c r="E6377" s="483">
        <v>44.77</v>
      </c>
      <c r="F6377" s="483">
        <v>4606.3900000000003</v>
      </c>
    </row>
    <row r="6378" spans="1:6" ht="45" customHeight="1">
      <c r="A6378" s="480">
        <v>103189</v>
      </c>
      <c r="B6378" s="481" t="s">
        <v>13064</v>
      </c>
      <c r="C6378" s="482" t="s">
        <v>709</v>
      </c>
      <c r="D6378" s="483">
        <v>2278.21</v>
      </c>
      <c r="E6378" s="483">
        <v>31.33</v>
      </c>
      <c r="F6378" s="483">
        <v>2309.54</v>
      </c>
    </row>
    <row r="6379" spans="1:6" ht="45" customHeight="1">
      <c r="A6379" s="480">
        <v>103209</v>
      </c>
      <c r="B6379" s="481" t="s">
        <v>13065</v>
      </c>
      <c r="C6379" s="482" t="s">
        <v>709</v>
      </c>
      <c r="D6379" s="483">
        <v>2415.42</v>
      </c>
      <c r="E6379" s="483">
        <v>63.44</v>
      </c>
      <c r="F6379" s="483">
        <v>2478.86</v>
      </c>
    </row>
    <row r="6380" spans="1:6" ht="45" customHeight="1">
      <c r="A6380" s="480">
        <v>103194</v>
      </c>
      <c r="B6380" s="481" t="s">
        <v>13066</v>
      </c>
      <c r="C6380" s="482" t="s">
        <v>709</v>
      </c>
      <c r="D6380" s="483">
        <v>2416.12</v>
      </c>
      <c r="E6380" s="483">
        <v>48.35</v>
      </c>
      <c r="F6380" s="483">
        <v>2464.4699999999998</v>
      </c>
    </row>
    <row r="6381" spans="1:6" ht="45" customHeight="1">
      <c r="A6381" s="480"/>
      <c r="B6381" s="481" t="s">
        <v>3090</v>
      </c>
      <c r="C6381" s="482"/>
      <c r="D6381" s="483"/>
      <c r="E6381" s="483"/>
      <c r="F6381" s="483"/>
    </row>
    <row r="6382" spans="1:6" ht="45" customHeight="1">
      <c r="A6382" s="480">
        <v>103304</v>
      </c>
      <c r="B6382" s="481" t="s">
        <v>13067</v>
      </c>
      <c r="C6382" s="482" t="s">
        <v>709</v>
      </c>
      <c r="D6382" s="483">
        <v>1071.17</v>
      </c>
      <c r="E6382" s="483">
        <v>26.77</v>
      </c>
      <c r="F6382" s="483">
        <v>1097.94</v>
      </c>
    </row>
    <row r="6383" spans="1:6" ht="45" customHeight="1">
      <c r="A6383" s="480"/>
      <c r="B6383" s="481" t="s">
        <v>3091</v>
      </c>
      <c r="C6383" s="482"/>
      <c r="D6383" s="483"/>
      <c r="E6383" s="483"/>
      <c r="F6383" s="483"/>
    </row>
    <row r="6384" spans="1:6" ht="45" customHeight="1">
      <c r="A6384" s="480">
        <v>103307</v>
      </c>
      <c r="B6384" s="481" t="s">
        <v>13068</v>
      </c>
      <c r="C6384" s="482" t="s">
        <v>709</v>
      </c>
      <c r="D6384" s="483">
        <v>1117.33</v>
      </c>
      <c r="E6384" s="483">
        <v>57.93</v>
      </c>
      <c r="F6384" s="483">
        <v>1175.26</v>
      </c>
    </row>
    <row r="6385" spans="1:6" ht="45" customHeight="1">
      <c r="A6385" s="480">
        <v>103310</v>
      </c>
      <c r="B6385" s="481" t="s">
        <v>13069</v>
      </c>
      <c r="C6385" s="482" t="s">
        <v>709</v>
      </c>
      <c r="D6385" s="483">
        <v>1103.23</v>
      </c>
      <c r="E6385" s="483">
        <v>25.77</v>
      </c>
      <c r="F6385" s="483">
        <v>1129</v>
      </c>
    </row>
    <row r="6386" spans="1:6" ht="45" customHeight="1">
      <c r="A6386" s="480">
        <v>103314</v>
      </c>
      <c r="B6386" s="481" t="s">
        <v>13070</v>
      </c>
      <c r="C6386" s="482" t="s">
        <v>704</v>
      </c>
      <c r="D6386" s="483">
        <v>305.97000000000003</v>
      </c>
      <c r="E6386" s="483">
        <v>20.74</v>
      </c>
      <c r="F6386" s="483">
        <v>326.70999999999998</v>
      </c>
    </row>
    <row r="6387" spans="1:6" ht="45" customHeight="1">
      <c r="A6387" s="480">
        <v>103315</v>
      </c>
      <c r="B6387" s="481" t="s">
        <v>13071</v>
      </c>
      <c r="C6387" s="482" t="s">
        <v>704</v>
      </c>
      <c r="D6387" s="483">
        <v>303.31</v>
      </c>
      <c r="E6387" s="483">
        <v>15.74</v>
      </c>
      <c r="F6387" s="483">
        <v>319.05</v>
      </c>
    </row>
    <row r="6388" spans="1:6" ht="45" customHeight="1">
      <c r="A6388" s="480"/>
      <c r="B6388" s="481" t="s">
        <v>3092</v>
      </c>
      <c r="C6388" s="482"/>
      <c r="D6388" s="483"/>
      <c r="E6388" s="483"/>
      <c r="F6388" s="483"/>
    </row>
    <row r="6389" spans="1:6" ht="45" customHeight="1">
      <c r="A6389" s="480"/>
      <c r="B6389" s="481" t="s">
        <v>13072</v>
      </c>
      <c r="C6389" s="482"/>
      <c r="D6389" s="483"/>
      <c r="E6389" s="483"/>
      <c r="F6389" s="483"/>
    </row>
    <row r="6390" spans="1:6" ht="45" customHeight="1">
      <c r="A6390" s="480"/>
      <c r="B6390" s="481" t="s">
        <v>13073</v>
      </c>
      <c r="C6390" s="482"/>
      <c r="D6390" s="483"/>
      <c r="E6390" s="483"/>
      <c r="F6390" s="483"/>
    </row>
    <row r="6391" spans="1:6" ht="45" customHeight="1">
      <c r="A6391" s="480"/>
      <c r="B6391" s="481" t="s">
        <v>13074</v>
      </c>
      <c r="C6391" s="482"/>
      <c r="D6391" s="483"/>
      <c r="E6391" s="483"/>
      <c r="F6391" s="483"/>
    </row>
    <row r="6392" spans="1:6" ht="45" customHeight="1">
      <c r="A6392" s="480"/>
      <c r="B6392" s="481" t="s">
        <v>3093</v>
      </c>
      <c r="C6392" s="482"/>
      <c r="D6392" s="483"/>
      <c r="E6392" s="483"/>
      <c r="F6392" s="483"/>
    </row>
    <row r="6393" spans="1:6" ht="45" customHeight="1">
      <c r="A6393" s="480"/>
      <c r="B6393" s="481" t="s">
        <v>3094</v>
      </c>
      <c r="C6393" s="482"/>
      <c r="D6393" s="483"/>
      <c r="E6393" s="483"/>
      <c r="F6393" s="483"/>
    </row>
    <row r="6394" spans="1:6" ht="45" customHeight="1">
      <c r="A6394" s="480"/>
      <c r="B6394" s="481" t="s">
        <v>13075</v>
      </c>
      <c r="C6394" s="482"/>
      <c r="D6394" s="483"/>
      <c r="E6394" s="483"/>
      <c r="F6394" s="483"/>
    </row>
    <row r="6395" spans="1:6" ht="45" customHeight="1">
      <c r="A6395" s="480"/>
      <c r="B6395" s="481" t="s">
        <v>13076</v>
      </c>
      <c r="C6395" s="482"/>
      <c r="D6395" s="483"/>
      <c r="E6395" s="483"/>
      <c r="F6395" s="483"/>
    </row>
    <row r="6396" spans="1:6" ht="45" customHeight="1">
      <c r="A6396" s="475"/>
      <c r="B6396" s="479" t="s">
        <v>3095</v>
      </c>
      <c r="C6396" s="477"/>
      <c r="D6396" s="478"/>
      <c r="E6396" s="478"/>
      <c r="F6396" s="478"/>
    </row>
    <row r="6397" spans="1:6" ht="45" customHeight="1">
      <c r="A6397" s="480"/>
      <c r="B6397" s="481" t="s">
        <v>3096</v>
      </c>
      <c r="C6397" s="482"/>
      <c r="D6397" s="483"/>
      <c r="E6397" s="483"/>
      <c r="F6397" s="483"/>
    </row>
    <row r="6398" spans="1:6" ht="45" customHeight="1">
      <c r="A6398" s="480"/>
      <c r="B6398" s="481" t="s">
        <v>3097</v>
      </c>
      <c r="C6398" s="482"/>
      <c r="D6398" s="483"/>
      <c r="E6398" s="483"/>
      <c r="F6398" s="483"/>
    </row>
    <row r="6399" spans="1:6" ht="45" customHeight="1">
      <c r="A6399" s="480">
        <v>99805</v>
      </c>
      <c r="B6399" s="481" t="s">
        <v>6555</v>
      </c>
      <c r="C6399" s="482" t="s">
        <v>704</v>
      </c>
      <c r="D6399" s="483">
        <v>3.74</v>
      </c>
      <c r="E6399" s="483">
        <v>6.56</v>
      </c>
      <c r="F6399" s="483">
        <v>10.3</v>
      </c>
    </row>
    <row r="6400" spans="1:6" ht="45" customHeight="1">
      <c r="A6400" s="480">
        <v>99803</v>
      </c>
      <c r="B6400" s="481" t="s">
        <v>6554</v>
      </c>
      <c r="C6400" s="482" t="s">
        <v>704</v>
      </c>
      <c r="D6400" s="483">
        <v>0.6</v>
      </c>
      <c r="E6400" s="483">
        <v>1.31</v>
      </c>
      <c r="F6400" s="483">
        <v>1.91</v>
      </c>
    </row>
    <row r="6401" spans="1:6" ht="45" customHeight="1">
      <c r="A6401" s="480">
        <v>99802</v>
      </c>
      <c r="B6401" s="481" t="s">
        <v>6553</v>
      </c>
      <c r="C6401" s="482" t="s">
        <v>704</v>
      </c>
      <c r="D6401" s="483">
        <v>0.14000000000000001</v>
      </c>
      <c r="E6401" s="483">
        <v>0.35</v>
      </c>
      <c r="F6401" s="483">
        <v>0.49</v>
      </c>
    </row>
    <row r="6402" spans="1:6" ht="45" customHeight="1">
      <c r="A6402" s="480">
        <v>99804</v>
      </c>
      <c r="B6402" s="481" t="s">
        <v>13077</v>
      </c>
      <c r="C6402" s="482" t="s">
        <v>704</v>
      </c>
      <c r="D6402" s="483">
        <v>1.66</v>
      </c>
      <c r="E6402" s="483">
        <v>3.3</v>
      </c>
      <c r="F6402" s="483">
        <v>4.96</v>
      </c>
    </row>
    <row r="6403" spans="1:6" ht="45" customHeight="1">
      <c r="A6403" s="480">
        <v>99809</v>
      </c>
      <c r="B6403" s="481" t="s">
        <v>6556</v>
      </c>
      <c r="C6403" s="482" t="s">
        <v>704</v>
      </c>
      <c r="D6403" s="483">
        <v>1.77</v>
      </c>
      <c r="E6403" s="483">
        <v>3.68</v>
      </c>
      <c r="F6403" s="483">
        <v>5.45</v>
      </c>
    </row>
    <row r="6404" spans="1:6" ht="45" customHeight="1">
      <c r="A6404" s="480">
        <v>99810</v>
      </c>
      <c r="B6404" s="481" t="s">
        <v>13078</v>
      </c>
      <c r="C6404" s="482" t="s">
        <v>704</v>
      </c>
      <c r="D6404" s="483">
        <v>2.2599999999999998</v>
      </c>
      <c r="E6404" s="483">
        <v>4.5199999999999996</v>
      </c>
      <c r="F6404" s="483">
        <v>6.78</v>
      </c>
    </row>
    <row r="6405" spans="1:6" ht="45" customHeight="1">
      <c r="A6405" s="480"/>
      <c r="B6405" s="481" t="s">
        <v>3098</v>
      </c>
      <c r="C6405" s="482"/>
      <c r="D6405" s="483"/>
      <c r="E6405" s="483"/>
      <c r="F6405" s="483"/>
    </row>
    <row r="6406" spans="1:6" ht="45" customHeight="1">
      <c r="A6406" s="480">
        <v>99818</v>
      </c>
      <c r="B6406" s="481" t="s">
        <v>13079</v>
      </c>
      <c r="C6406" s="482" t="s">
        <v>709</v>
      </c>
      <c r="D6406" s="483">
        <v>3.13</v>
      </c>
      <c r="E6406" s="483">
        <v>1.64</v>
      </c>
      <c r="F6406" s="483">
        <v>4.7699999999999996</v>
      </c>
    </row>
    <row r="6407" spans="1:6" ht="45" customHeight="1">
      <c r="A6407" s="480">
        <v>99819</v>
      </c>
      <c r="B6407" s="481" t="s">
        <v>13080</v>
      </c>
      <c r="C6407" s="482" t="s">
        <v>704</v>
      </c>
      <c r="D6407" s="483">
        <v>5.2</v>
      </c>
      <c r="E6407" s="483">
        <v>10.32</v>
      </c>
      <c r="F6407" s="483">
        <v>15.52</v>
      </c>
    </row>
    <row r="6408" spans="1:6" ht="45" customHeight="1">
      <c r="A6408" s="480">
        <v>99811</v>
      </c>
      <c r="B6408" s="481" t="s">
        <v>6557</v>
      </c>
      <c r="C6408" s="482" t="s">
        <v>704</v>
      </c>
      <c r="D6408" s="483">
        <v>1.05</v>
      </c>
      <c r="E6408" s="483">
        <v>2.21</v>
      </c>
      <c r="F6408" s="483">
        <v>3.26</v>
      </c>
    </row>
    <row r="6409" spans="1:6" ht="30" customHeight="1">
      <c r="A6409" s="480">
        <v>99826</v>
      </c>
      <c r="B6409" s="481" t="s">
        <v>6563</v>
      </c>
      <c r="C6409" s="482" t="s">
        <v>704</v>
      </c>
      <c r="D6409" s="483">
        <v>0.45</v>
      </c>
      <c r="E6409" s="483">
        <v>0.97</v>
      </c>
      <c r="F6409" s="483">
        <v>1.42</v>
      </c>
    </row>
    <row r="6410" spans="1:6" ht="30" customHeight="1">
      <c r="A6410" s="480">
        <v>99821</v>
      </c>
      <c r="B6410" s="481" t="s">
        <v>13081</v>
      </c>
      <c r="C6410" s="482" t="s">
        <v>704</v>
      </c>
      <c r="D6410" s="483">
        <v>1.48</v>
      </c>
      <c r="E6410" s="483">
        <v>1.21</v>
      </c>
      <c r="F6410" s="483">
        <v>2.69</v>
      </c>
    </row>
    <row r="6411" spans="1:6" ht="45" customHeight="1">
      <c r="A6411" s="480">
        <v>99820</v>
      </c>
      <c r="B6411" s="481" t="s">
        <v>13082</v>
      </c>
      <c r="C6411" s="482" t="s">
        <v>704</v>
      </c>
      <c r="D6411" s="483">
        <v>0.91</v>
      </c>
      <c r="E6411" s="483">
        <v>0.83</v>
      </c>
      <c r="F6411" s="483">
        <v>1.74</v>
      </c>
    </row>
    <row r="6412" spans="1:6" ht="30" customHeight="1">
      <c r="A6412" s="480">
        <v>99812</v>
      </c>
      <c r="B6412" s="481" t="s">
        <v>6560</v>
      </c>
      <c r="C6412" s="482" t="s">
        <v>704</v>
      </c>
      <c r="D6412" s="483">
        <v>0.32</v>
      </c>
      <c r="E6412" s="483">
        <v>0.72</v>
      </c>
      <c r="F6412" s="483">
        <v>1.04</v>
      </c>
    </row>
    <row r="6413" spans="1:6" ht="30" customHeight="1">
      <c r="A6413" s="480">
        <v>99817</v>
      </c>
      <c r="B6413" s="481" t="s">
        <v>13083</v>
      </c>
      <c r="C6413" s="482" t="s">
        <v>709</v>
      </c>
      <c r="D6413" s="483">
        <v>3.13</v>
      </c>
      <c r="E6413" s="483">
        <v>1.64</v>
      </c>
      <c r="F6413" s="483">
        <v>4.7699999999999996</v>
      </c>
    </row>
    <row r="6414" spans="1:6" ht="45" customHeight="1">
      <c r="A6414" s="480">
        <v>99813</v>
      </c>
      <c r="B6414" s="481" t="s">
        <v>13084</v>
      </c>
      <c r="C6414" s="482" t="s">
        <v>704</v>
      </c>
      <c r="D6414" s="483">
        <v>0.31</v>
      </c>
      <c r="E6414" s="483">
        <v>0.57999999999999996</v>
      </c>
      <c r="F6414" s="483">
        <v>0.89</v>
      </c>
    </row>
    <row r="6415" spans="1:6" ht="30" customHeight="1">
      <c r="A6415" s="480">
        <v>99815</v>
      </c>
      <c r="B6415" s="481" t="s">
        <v>13085</v>
      </c>
      <c r="C6415" s="482" t="s">
        <v>709</v>
      </c>
      <c r="D6415" s="483">
        <v>4.0999999999999996</v>
      </c>
      <c r="E6415" s="483">
        <v>3.61</v>
      </c>
      <c r="F6415" s="483">
        <v>7.71</v>
      </c>
    </row>
    <row r="6416" spans="1:6" ht="45" customHeight="1">
      <c r="A6416" s="480">
        <v>99822</v>
      </c>
      <c r="B6416" s="481" t="s">
        <v>6562</v>
      </c>
      <c r="C6416" s="482" t="s">
        <v>704</v>
      </c>
      <c r="D6416" s="483">
        <v>0.28000000000000003</v>
      </c>
      <c r="E6416" s="483">
        <v>0.64</v>
      </c>
      <c r="F6416" s="483">
        <v>0.92</v>
      </c>
    </row>
    <row r="6417" spans="1:6" ht="45" customHeight="1">
      <c r="A6417" s="475">
        <v>99825</v>
      </c>
      <c r="B6417" s="479" t="s">
        <v>13086</v>
      </c>
      <c r="C6417" s="477" t="s">
        <v>704</v>
      </c>
      <c r="D6417" s="478">
        <v>1.63</v>
      </c>
      <c r="E6417" s="478">
        <v>1.54</v>
      </c>
      <c r="F6417" s="478">
        <v>3.17</v>
      </c>
    </row>
    <row r="6418" spans="1:6" ht="45" customHeight="1">
      <c r="A6418" s="480">
        <v>99824</v>
      </c>
      <c r="B6418" s="481" t="s">
        <v>13087</v>
      </c>
      <c r="C6418" s="482" t="s">
        <v>704</v>
      </c>
      <c r="D6418" s="483">
        <v>1.02</v>
      </c>
      <c r="E6418" s="483">
        <v>1.25</v>
      </c>
      <c r="F6418" s="483">
        <v>2.27</v>
      </c>
    </row>
    <row r="6419" spans="1:6" ht="45" customHeight="1">
      <c r="A6419" s="480">
        <v>99823</v>
      </c>
      <c r="B6419" s="481" t="s">
        <v>13088</v>
      </c>
      <c r="C6419" s="482" t="s">
        <v>704</v>
      </c>
      <c r="D6419" s="483">
        <v>1</v>
      </c>
      <c r="E6419" s="483">
        <v>1.06</v>
      </c>
      <c r="F6419" s="483">
        <v>2.06</v>
      </c>
    </row>
    <row r="6420" spans="1:6" ht="45" customHeight="1">
      <c r="A6420" s="480">
        <v>99806</v>
      </c>
      <c r="B6420" s="481" t="s">
        <v>6558</v>
      </c>
      <c r="C6420" s="482" t="s">
        <v>704</v>
      </c>
      <c r="D6420" s="483">
        <v>0.24</v>
      </c>
      <c r="E6420" s="483">
        <v>0.55000000000000004</v>
      </c>
      <c r="F6420" s="483">
        <v>0.79</v>
      </c>
    </row>
    <row r="6421" spans="1:6" ht="45" customHeight="1">
      <c r="A6421" s="480">
        <v>99808</v>
      </c>
      <c r="B6421" s="481" t="s">
        <v>6559</v>
      </c>
      <c r="C6421" s="482" t="s">
        <v>704</v>
      </c>
      <c r="D6421" s="483">
        <v>1.53</v>
      </c>
      <c r="E6421" s="483">
        <v>2.04</v>
      </c>
      <c r="F6421" s="483">
        <v>3.57</v>
      </c>
    </row>
    <row r="6422" spans="1:6" ht="45" customHeight="1">
      <c r="A6422" s="480">
        <v>99807</v>
      </c>
      <c r="B6422" s="481" t="s">
        <v>13089</v>
      </c>
      <c r="C6422" s="482" t="s">
        <v>704</v>
      </c>
      <c r="D6422" s="483">
        <v>0.51</v>
      </c>
      <c r="E6422" s="483">
        <v>0.99</v>
      </c>
      <c r="F6422" s="483">
        <v>1.5</v>
      </c>
    </row>
    <row r="6423" spans="1:6" ht="45" customHeight="1">
      <c r="A6423" s="480">
        <v>99814</v>
      </c>
      <c r="B6423" s="481" t="s">
        <v>6561</v>
      </c>
      <c r="C6423" s="482" t="s">
        <v>704</v>
      </c>
      <c r="D6423" s="483">
        <v>0.61</v>
      </c>
      <c r="E6423" s="483">
        <v>1.21</v>
      </c>
      <c r="F6423" s="483">
        <v>1.82</v>
      </c>
    </row>
    <row r="6424" spans="1:6" ht="45" customHeight="1">
      <c r="A6424" s="480">
        <v>99816</v>
      </c>
      <c r="B6424" s="481" t="s">
        <v>13090</v>
      </c>
      <c r="C6424" s="482" t="s">
        <v>709</v>
      </c>
      <c r="D6424" s="483">
        <v>4.26</v>
      </c>
      <c r="E6424" s="483">
        <v>3.95</v>
      </c>
      <c r="F6424" s="483">
        <v>8.2100000000000009</v>
      </c>
    </row>
    <row r="6425" spans="1:6" ht="45" customHeight="1">
      <c r="A6425" s="480"/>
      <c r="B6425" s="481" t="s">
        <v>3099</v>
      </c>
      <c r="C6425" s="482"/>
      <c r="D6425" s="483"/>
      <c r="E6425" s="483"/>
      <c r="F6425" s="483"/>
    </row>
    <row r="6426" spans="1:6" ht="45" customHeight="1">
      <c r="A6426" s="480"/>
      <c r="B6426" s="481" t="s">
        <v>3100</v>
      </c>
      <c r="C6426" s="482"/>
      <c r="D6426" s="483"/>
      <c r="E6426" s="483"/>
      <c r="F6426" s="483"/>
    </row>
    <row r="6427" spans="1:6" ht="45" customHeight="1">
      <c r="A6427" s="480"/>
      <c r="B6427" s="481" t="s">
        <v>3101</v>
      </c>
      <c r="C6427" s="482"/>
      <c r="D6427" s="483"/>
      <c r="E6427" s="483"/>
      <c r="F6427" s="483"/>
    </row>
    <row r="6428" spans="1:6" ht="45" customHeight="1">
      <c r="A6428" s="480">
        <v>100718</v>
      </c>
      <c r="B6428" s="481" t="s">
        <v>6483</v>
      </c>
      <c r="C6428" s="482" t="s">
        <v>727</v>
      </c>
      <c r="D6428" s="483">
        <v>0.46</v>
      </c>
      <c r="E6428" s="483">
        <v>0.78</v>
      </c>
      <c r="F6428" s="483">
        <v>1.24</v>
      </c>
    </row>
    <row r="6429" spans="1:6" ht="45" customHeight="1">
      <c r="A6429" s="480"/>
      <c r="B6429" s="481" t="s">
        <v>3102</v>
      </c>
      <c r="C6429" s="482"/>
      <c r="D6429" s="483"/>
      <c r="E6429" s="483"/>
      <c r="F6429" s="483"/>
    </row>
    <row r="6430" spans="1:6" ht="30" customHeight="1">
      <c r="A6430" s="480">
        <v>87382</v>
      </c>
      <c r="B6430" s="481" t="s">
        <v>6569</v>
      </c>
      <c r="C6430" s="482" t="s">
        <v>702</v>
      </c>
      <c r="D6430" s="483">
        <v>1337.35</v>
      </c>
      <c r="E6430" s="483">
        <v>60.96</v>
      </c>
      <c r="F6430" s="483">
        <v>1398.31</v>
      </c>
    </row>
    <row r="6431" spans="1:6" ht="30" customHeight="1">
      <c r="A6431" s="480">
        <v>87383</v>
      </c>
      <c r="B6431" s="481" t="s">
        <v>6570</v>
      </c>
      <c r="C6431" s="482" t="s">
        <v>702</v>
      </c>
      <c r="D6431" s="483">
        <v>1344.99</v>
      </c>
      <c r="E6431" s="483">
        <v>47.84</v>
      </c>
      <c r="F6431" s="483">
        <v>1392.83</v>
      </c>
    </row>
    <row r="6432" spans="1:6" ht="45" customHeight="1">
      <c r="A6432" s="480">
        <v>87384</v>
      </c>
      <c r="B6432" s="481" t="s">
        <v>6571</v>
      </c>
      <c r="C6432" s="482" t="s">
        <v>702</v>
      </c>
      <c r="D6432" s="483">
        <v>1348.76</v>
      </c>
      <c r="E6432" s="483">
        <v>36.14</v>
      </c>
      <c r="F6432" s="483">
        <v>1384.9</v>
      </c>
    </row>
    <row r="6433" spans="1:6" ht="45" customHeight="1">
      <c r="A6433" s="480">
        <v>87398</v>
      </c>
      <c r="B6433" s="481" t="s">
        <v>6578</v>
      </c>
      <c r="C6433" s="482" t="s">
        <v>702</v>
      </c>
      <c r="D6433" s="483">
        <v>1424</v>
      </c>
      <c r="E6433" s="483">
        <v>166.93</v>
      </c>
      <c r="F6433" s="483">
        <v>1590.93</v>
      </c>
    </row>
    <row r="6434" spans="1:6" ht="45" customHeight="1">
      <c r="A6434" s="480">
        <v>88627</v>
      </c>
      <c r="B6434" s="481" t="s">
        <v>6688</v>
      </c>
      <c r="C6434" s="482" t="s">
        <v>702</v>
      </c>
      <c r="D6434" s="483">
        <v>393.01</v>
      </c>
      <c r="E6434" s="483">
        <v>116.42</v>
      </c>
      <c r="F6434" s="483">
        <v>509.43</v>
      </c>
    </row>
    <row r="6435" spans="1:6" ht="45" customHeight="1">
      <c r="A6435" s="480">
        <v>87368</v>
      </c>
      <c r="B6435" s="481" t="s">
        <v>6686</v>
      </c>
      <c r="C6435" s="482" t="s">
        <v>702</v>
      </c>
      <c r="D6435" s="483">
        <v>370.82</v>
      </c>
      <c r="E6435" s="483">
        <v>150.11000000000001</v>
      </c>
      <c r="F6435" s="483">
        <v>520.92999999999995</v>
      </c>
    </row>
    <row r="6436" spans="1:6" ht="45" customHeight="1">
      <c r="A6436" s="480">
        <v>87289</v>
      </c>
      <c r="B6436" s="481" t="s">
        <v>6682</v>
      </c>
      <c r="C6436" s="482" t="s">
        <v>702</v>
      </c>
      <c r="D6436" s="483">
        <v>332.52</v>
      </c>
      <c r="E6436" s="483">
        <v>66.56</v>
      </c>
      <c r="F6436" s="483">
        <v>399.08</v>
      </c>
    </row>
    <row r="6437" spans="1:6" ht="30" customHeight="1">
      <c r="A6437" s="480">
        <v>87290</v>
      </c>
      <c r="B6437" s="481" t="s">
        <v>6683</v>
      </c>
      <c r="C6437" s="482" t="s">
        <v>702</v>
      </c>
      <c r="D6437" s="483">
        <v>334.42</v>
      </c>
      <c r="E6437" s="483">
        <v>56.68</v>
      </c>
      <c r="F6437" s="483">
        <v>391.1</v>
      </c>
    </row>
    <row r="6438" spans="1:6" ht="45" customHeight="1">
      <c r="A6438" s="480">
        <v>87333</v>
      </c>
      <c r="B6438" s="481" t="s">
        <v>6684</v>
      </c>
      <c r="C6438" s="482" t="s">
        <v>702</v>
      </c>
      <c r="D6438" s="483">
        <v>332.21</v>
      </c>
      <c r="E6438" s="483">
        <v>73.260000000000005</v>
      </c>
      <c r="F6438" s="483">
        <v>405.47</v>
      </c>
    </row>
    <row r="6439" spans="1:6" ht="45" customHeight="1">
      <c r="A6439" s="480">
        <v>87334</v>
      </c>
      <c r="B6439" s="481" t="s">
        <v>6685</v>
      </c>
      <c r="C6439" s="482" t="s">
        <v>702</v>
      </c>
      <c r="D6439" s="483">
        <v>322.91000000000003</v>
      </c>
      <c r="E6439" s="483">
        <v>50.17</v>
      </c>
      <c r="F6439" s="483">
        <v>373.08</v>
      </c>
    </row>
    <row r="6440" spans="1:6" ht="45" customHeight="1">
      <c r="A6440" s="480">
        <v>87367</v>
      </c>
      <c r="B6440" s="481" t="s">
        <v>6670</v>
      </c>
      <c r="C6440" s="482" t="s">
        <v>702</v>
      </c>
      <c r="D6440" s="483">
        <v>389.22</v>
      </c>
      <c r="E6440" s="483">
        <v>148.9</v>
      </c>
      <c r="F6440" s="483">
        <v>538.12</v>
      </c>
    </row>
    <row r="6441" spans="1:6" ht="45" customHeight="1">
      <c r="A6441" s="480">
        <v>87286</v>
      </c>
      <c r="B6441" s="481" t="s">
        <v>6689</v>
      </c>
      <c r="C6441" s="482" t="s">
        <v>702</v>
      </c>
      <c r="D6441" s="483">
        <v>350.52</v>
      </c>
      <c r="E6441" s="483">
        <v>70.540000000000006</v>
      </c>
      <c r="F6441" s="483">
        <v>421.06</v>
      </c>
    </row>
    <row r="6442" spans="1:6" ht="45" customHeight="1">
      <c r="A6442" s="480">
        <v>87287</v>
      </c>
      <c r="B6442" s="481" t="s">
        <v>6690</v>
      </c>
      <c r="C6442" s="482" t="s">
        <v>702</v>
      </c>
      <c r="D6442" s="483">
        <v>351.95</v>
      </c>
      <c r="E6442" s="483">
        <v>53</v>
      </c>
      <c r="F6442" s="483">
        <v>404.95</v>
      </c>
    </row>
    <row r="6443" spans="1:6" ht="45" customHeight="1">
      <c r="A6443" s="480">
        <v>87331</v>
      </c>
      <c r="B6443" s="481" t="s">
        <v>6691</v>
      </c>
      <c r="C6443" s="482" t="s">
        <v>702</v>
      </c>
      <c r="D6443" s="483">
        <v>357.24</v>
      </c>
      <c r="E6443" s="483">
        <v>84.74</v>
      </c>
      <c r="F6443" s="483">
        <v>441.98</v>
      </c>
    </row>
    <row r="6444" spans="1:6" ht="45" customHeight="1">
      <c r="A6444" s="480">
        <v>87332</v>
      </c>
      <c r="B6444" s="481" t="s">
        <v>6692</v>
      </c>
      <c r="C6444" s="482" t="s">
        <v>702</v>
      </c>
      <c r="D6444" s="483">
        <v>341.48</v>
      </c>
      <c r="E6444" s="483">
        <v>46.75</v>
      </c>
      <c r="F6444" s="483">
        <v>388.23</v>
      </c>
    </row>
    <row r="6445" spans="1:6" ht="45" customHeight="1">
      <c r="A6445" s="480">
        <v>87369</v>
      </c>
      <c r="B6445" s="481" t="s">
        <v>6696</v>
      </c>
      <c r="C6445" s="482" t="s">
        <v>702</v>
      </c>
      <c r="D6445" s="483">
        <v>378.04</v>
      </c>
      <c r="E6445" s="483">
        <v>147.18</v>
      </c>
      <c r="F6445" s="483">
        <v>525.22</v>
      </c>
    </row>
    <row r="6446" spans="1:6" ht="45" customHeight="1">
      <c r="A6446" s="480">
        <v>87292</v>
      </c>
      <c r="B6446" s="481" t="s">
        <v>6693</v>
      </c>
      <c r="C6446" s="482" t="s">
        <v>702</v>
      </c>
      <c r="D6446" s="483">
        <v>339.05</v>
      </c>
      <c r="E6446" s="483">
        <v>61.51</v>
      </c>
      <c r="F6446" s="483">
        <v>400.56</v>
      </c>
    </row>
    <row r="6447" spans="1:6" ht="45" customHeight="1">
      <c r="A6447" s="480">
        <v>87335</v>
      </c>
      <c r="B6447" s="481" t="s">
        <v>6694</v>
      </c>
      <c r="C6447" s="482" t="s">
        <v>702</v>
      </c>
      <c r="D6447" s="483">
        <v>330.95</v>
      </c>
      <c r="E6447" s="483">
        <v>67.8</v>
      </c>
      <c r="F6447" s="483">
        <v>398.75</v>
      </c>
    </row>
    <row r="6448" spans="1:6" ht="45" customHeight="1">
      <c r="A6448" s="480">
        <v>87336</v>
      </c>
      <c r="B6448" s="481" t="s">
        <v>6695</v>
      </c>
      <c r="C6448" s="482" t="s">
        <v>702</v>
      </c>
      <c r="D6448" s="483">
        <v>330.6</v>
      </c>
      <c r="E6448" s="483">
        <v>48.13</v>
      </c>
      <c r="F6448" s="483">
        <v>378.73</v>
      </c>
    </row>
    <row r="6449" spans="1:6" ht="45" customHeight="1">
      <c r="A6449" s="480">
        <v>87370</v>
      </c>
      <c r="B6449" s="481" t="s">
        <v>6698</v>
      </c>
      <c r="C6449" s="482" t="s">
        <v>702</v>
      </c>
      <c r="D6449" s="483">
        <v>361.33</v>
      </c>
      <c r="E6449" s="483">
        <v>148.11000000000001</v>
      </c>
      <c r="F6449" s="483">
        <v>509.44</v>
      </c>
    </row>
    <row r="6450" spans="1:6" ht="45" customHeight="1">
      <c r="A6450" s="475">
        <v>88715</v>
      </c>
      <c r="B6450" s="479" t="s">
        <v>6699</v>
      </c>
      <c r="C6450" s="477" t="s">
        <v>702</v>
      </c>
      <c r="D6450" s="478">
        <v>320.54000000000002</v>
      </c>
      <c r="E6450" s="478">
        <v>58.23</v>
      </c>
      <c r="F6450" s="478">
        <v>378.77</v>
      </c>
    </row>
    <row r="6451" spans="1:6" ht="45" customHeight="1">
      <c r="A6451" s="480">
        <v>87294</v>
      </c>
      <c r="B6451" s="481" t="s">
        <v>6700</v>
      </c>
      <c r="C6451" s="482" t="s">
        <v>702</v>
      </c>
      <c r="D6451" s="483">
        <v>324.82</v>
      </c>
      <c r="E6451" s="483">
        <v>60.36</v>
      </c>
      <c r="F6451" s="483">
        <v>385.18</v>
      </c>
    </row>
    <row r="6452" spans="1:6" ht="45" customHeight="1">
      <c r="A6452" s="480">
        <v>87337</v>
      </c>
      <c r="B6452" s="481" t="s">
        <v>6697</v>
      </c>
      <c r="C6452" s="482" t="s">
        <v>702</v>
      </c>
      <c r="D6452" s="483">
        <v>321.64</v>
      </c>
      <c r="E6452" s="483">
        <v>66.709999999999994</v>
      </c>
      <c r="F6452" s="483">
        <v>388.35</v>
      </c>
    </row>
    <row r="6453" spans="1:6" ht="45" customHeight="1">
      <c r="A6453" s="480">
        <v>87371</v>
      </c>
      <c r="B6453" s="481" t="s">
        <v>6704</v>
      </c>
      <c r="C6453" s="482" t="s">
        <v>702</v>
      </c>
      <c r="D6453" s="483">
        <v>349.08</v>
      </c>
      <c r="E6453" s="483">
        <v>144.26</v>
      </c>
      <c r="F6453" s="483">
        <v>493.34</v>
      </c>
    </row>
    <row r="6454" spans="1:6" ht="45" customHeight="1">
      <c r="A6454" s="480">
        <v>87295</v>
      </c>
      <c r="B6454" s="481" t="s">
        <v>6701</v>
      </c>
      <c r="C6454" s="482" t="s">
        <v>702</v>
      </c>
      <c r="D6454" s="483">
        <v>315.25</v>
      </c>
      <c r="E6454" s="483">
        <v>75.59</v>
      </c>
      <c r="F6454" s="483">
        <v>390.84</v>
      </c>
    </row>
    <row r="6455" spans="1:6" ht="45" customHeight="1">
      <c r="A6455" s="480">
        <v>87296</v>
      </c>
      <c r="B6455" s="481" t="s">
        <v>6702</v>
      </c>
      <c r="C6455" s="482" t="s">
        <v>702</v>
      </c>
      <c r="D6455" s="483">
        <v>312.70999999999998</v>
      </c>
      <c r="E6455" s="483">
        <v>53.4</v>
      </c>
      <c r="F6455" s="483">
        <v>366.11</v>
      </c>
    </row>
    <row r="6456" spans="1:6" ht="45" customHeight="1">
      <c r="A6456" s="480">
        <v>87338</v>
      </c>
      <c r="B6456" s="481" t="s">
        <v>6703</v>
      </c>
      <c r="C6456" s="482" t="s">
        <v>702</v>
      </c>
      <c r="D6456" s="483">
        <v>307.95</v>
      </c>
      <c r="E6456" s="483">
        <v>59.16</v>
      </c>
      <c r="F6456" s="483">
        <v>367.11</v>
      </c>
    </row>
    <row r="6457" spans="1:6" ht="45" customHeight="1">
      <c r="A6457" s="480">
        <v>87366</v>
      </c>
      <c r="B6457" s="481" t="s">
        <v>6669</v>
      </c>
      <c r="C6457" s="482" t="s">
        <v>702</v>
      </c>
      <c r="D6457" s="483">
        <v>337.5</v>
      </c>
      <c r="E6457" s="483">
        <v>147.71</v>
      </c>
      <c r="F6457" s="483">
        <v>485.21</v>
      </c>
    </row>
    <row r="6458" spans="1:6" ht="45" customHeight="1">
      <c r="A6458" s="480">
        <v>87283</v>
      </c>
      <c r="B6458" s="481" t="s">
        <v>6662</v>
      </c>
      <c r="C6458" s="482" t="s">
        <v>702</v>
      </c>
      <c r="D6458" s="483">
        <v>297.05</v>
      </c>
      <c r="E6458" s="483">
        <v>59.19</v>
      </c>
      <c r="F6458" s="483">
        <v>356.24</v>
      </c>
    </row>
    <row r="6459" spans="1:6" ht="45" customHeight="1">
      <c r="A6459" s="480">
        <v>87284</v>
      </c>
      <c r="B6459" s="481" t="s">
        <v>6663</v>
      </c>
      <c r="C6459" s="482" t="s">
        <v>702</v>
      </c>
      <c r="D6459" s="483">
        <v>297.60000000000002</v>
      </c>
      <c r="E6459" s="483">
        <v>51.91</v>
      </c>
      <c r="F6459" s="483">
        <v>349.51</v>
      </c>
    </row>
    <row r="6460" spans="1:6" ht="45" customHeight="1">
      <c r="A6460" s="480">
        <v>87329</v>
      </c>
      <c r="B6460" s="481" t="s">
        <v>6665</v>
      </c>
      <c r="C6460" s="482" t="s">
        <v>702</v>
      </c>
      <c r="D6460" s="483">
        <v>306.77999999999997</v>
      </c>
      <c r="E6460" s="483">
        <v>86.39</v>
      </c>
      <c r="F6460" s="483">
        <v>393.17</v>
      </c>
    </row>
    <row r="6461" spans="1:6" ht="45" customHeight="1">
      <c r="A6461" s="480">
        <v>87330</v>
      </c>
      <c r="B6461" s="481" t="s">
        <v>6666</v>
      </c>
      <c r="C6461" s="482" t="s">
        <v>702</v>
      </c>
      <c r="D6461" s="483">
        <v>288.85000000000002</v>
      </c>
      <c r="E6461" s="483">
        <v>46.09</v>
      </c>
      <c r="F6461" s="483">
        <v>334.94</v>
      </c>
    </row>
    <row r="6462" spans="1:6" ht="45" customHeight="1">
      <c r="A6462" s="480">
        <v>87280</v>
      </c>
      <c r="B6462" s="481" t="s">
        <v>6672</v>
      </c>
      <c r="C6462" s="482" t="s">
        <v>702</v>
      </c>
      <c r="D6462" s="483">
        <v>278.3</v>
      </c>
      <c r="E6462" s="483">
        <v>65.89</v>
      </c>
      <c r="F6462" s="483">
        <v>344.19</v>
      </c>
    </row>
    <row r="6463" spans="1:6" ht="45" customHeight="1">
      <c r="A6463" s="480">
        <v>87281</v>
      </c>
      <c r="B6463" s="481" t="s">
        <v>6673</v>
      </c>
      <c r="C6463" s="482" t="s">
        <v>702</v>
      </c>
      <c r="D6463" s="483">
        <v>281.08999999999997</v>
      </c>
      <c r="E6463" s="483">
        <v>57.91</v>
      </c>
      <c r="F6463" s="483">
        <v>339</v>
      </c>
    </row>
    <row r="6464" spans="1:6" ht="45" customHeight="1">
      <c r="A6464" s="480">
        <v>87327</v>
      </c>
      <c r="B6464" s="481" t="s">
        <v>6674</v>
      </c>
      <c r="C6464" s="482" t="s">
        <v>702</v>
      </c>
      <c r="D6464" s="483">
        <v>285.47000000000003</v>
      </c>
      <c r="E6464" s="483">
        <v>79.83</v>
      </c>
      <c r="F6464" s="483">
        <v>365.3</v>
      </c>
    </row>
    <row r="6465" spans="1:6" ht="45" customHeight="1">
      <c r="A6465" s="480">
        <v>87328</v>
      </c>
      <c r="B6465" s="481" t="s">
        <v>6675</v>
      </c>
      <c r="C6465" s="482" t="s">
        <v>702</v>
      </c>
      <c r="D6465" s="483">
        <v>269.94</v>
      </c>
      <c r="E6465" s="483">
        <v>44.03</v>
      </c>
      <c r="F6465" s="483">
        <v>313.97000000000003</v>
      </c>
    </row>
    <row r="6466" spans="1:6" ht="45" customHeight="1">
      <c r="A6466" s="480">
        <v>100489</v>
      </c>
      <c r="B6466" s="481" t="s">
        <v>6592</v>
      </c>
      <c r="C6466" s="482" t="s">
        <v>702</v>
      </c>
      <c r="D6466" s="483">
        <v>396.23</v>
      </c>
      <c r="E6466" s="483">
        <v>43.28</v>
      </c>
      <c r="F6466" s="483">
        <v>439.51</v>
      </c>
    </row>
    <row r="6467" spans="1:6" ht="45" customHeight="1">
      <c r="A6467" s="480">
        <v>100468</v>
      </c>
      <c r="B6467" s="481" t="s">
        <v>6586</v>
      </c>
      <c r="C6467" s="482" t="s">
        <v>702</v>
      </c>
      <c r="D6467" s="483">
        <v>448.81</v>
      </c>
      <c r="E6467" s="483">
        <v>92.81</v>
      </c>
      <c r="F6467" s="483">
        <v>541.62</v>
      </c>
    </row>
    <row r="6468" spans="1:6" ht="45" customHeight="1">
      <c r="A6468" s="480">
        <v>100469</v>
      </c>
      <c r="B6468" s="481" t="s">
        <v>6587</v>
      </c>
      <c r="C6468" s="482" t="s">
        <v>702</v>
      </c>
      <c r="D6468" s="483">
        <v>388.45</v>
      </c>
      <c r="E6468" s="483">
        <v>44.42</v>
      </c>
      <c r="F6468" s="483">
        <v>432.87</v>
      </c>
    </row>
    <row r="6469" spans="1:6" ht="45" customHeight="1">
      <c r="A6469" s="480">
        <v>100470</v>
      </c>
      <c r="B6469" s="481" t="s">
        <v>6588</v>
      </c>
      <c r="C6469" s="482" t="s">
        <v>702</v>
      </c>
      <c r="D6469" s="483">
        <v>341.94</v>
      </c>
      <c r="E6469" s="483">
        <v>44.42</v>
      </c>
      <c r="F6469" s="483">
        <v>386.36</v>
      </c>
    </row>
    <row r="6470" spans="1:6" ht="45" customHeight="1">
      <c r="A6470" s="480">
        <v>100490</v>
      </c>
      <c r="B6470" s="481" t="s">
        <v>6593</v>
      </c>
      <c r="C6470" s="482" t="s">
        <v>702</v>
      </c>
      <c r="D6470" s="483">
        <v>345.65</v>
      </c>
      <c r="E6470" s="483">
        <v>40.840000000000003</v>
      </c>
      <c r="F6470" s="483">
        <v>386.49</v>
      </c>
    </row>
    <row r="6471" spans="1:6" ht="45" customHeight="1">
      <c r="A6471" s="475">
        <v>100472</v>
      </c>
      <c r="B6471" s="476" t="s">
        <v>6589</v>
      </c>
      <c r="C6471" s="477" t="s">
        <v>702</v>
      </c>
      <c r="D6471" s="478">
        <v>353.51</v>
      </c>
      <c r="E6471" s="478">
        <v>78.459999999999994</v>
      </c>
      <c r="F6471" s="478">
        <v>431.97</v>
      </c>
    </row>
    <row r="6472" spans="1:6" ht="45" customHeight="1">
      <c r="A6472" s="475">
        <v>100473</v>
      </c>
      <c r="B6472" s="479" t="s">
        <v>6590</v>
      </c>
      <c r="C6472" s="477" t="s">
        <v>702</v>
      </c>
      <c r="D6472" s="478">
        <v>341</v>
      </c>
      <c r="E6472" s="478">
        <v>48.24</v>
      </c>
      <c r="F6472" s="478">
        <v>389.24</v>
      </c>
    </row>
    <row r="6473" spans="1:6" ht="60" customHeight="1">
      <c r="A6473" s="475">
        <v>100474</v>
      </c>
      <c r="B6473" s="476" t="s">
        <v>6591</v>
      </c>
      <c r="C6473" s="477" t="s">
        <v>702</v>
      </c>
      <c r="D6473" s="478">
        <v>336.98</v>
      </c>
      <c r="E6473" s="478">
        <v>33.92</v>
      </c>
      <c r="F6473" s="478">
        <v>370.9</v>
      </c>
    </row>
    <row r="6474" spans="1:6" ht="45" customHeight="1">
      <c r="A6474" s="475"/>
      <c r="B6474" s="479" t="s">
        <v>3103</v>
      </c>
      <c r="C6474" s="477"/>
      <c r="D6474" s="478"/>
      <c r="E6474" s="478"/>
      <c r="F6474" s="478"/>
    </row>
    <row r="6475" spans="1:6" ht="60" customHeight="1">
      <c r="A6475" s="475">
        <v>87410</v>
      </c>
      <c r="B6475" s="479" t="s">
        <v>6564</v>
      </c>
      <c r="C6475" s="477" t="s">
        <v>702</v>
      </c>
      <c r="D6475" s="478">
        <v>694.62</v>
      </c>
      <c r="E6475" s="478">
        <v>80.78</v>
      </c>
      <c r="F6475" s="478">
        <v>775.4</v>
      </c>
    </row>
    <row r="6476" spans="1:6" ht="60" customHeight="1">
      <c r="A6476" s="475"/>
      <c r="B6476" s="479" t="s">
        <v>3104</v>
      </c>
      <c r="C6476" s="477"/>
      <c r="D6476" s="478"/>
      <c r="E6476" s="478"/>
      <c r="F6476" s="478"/>
    </row>
    <row r="6477" spans="1:6" ht="60" customHeight="1">
      <c r="A6477" s="475">
        <v>87388</v>
      </c>
      <c r="B6477" s="476" t="s">
        <v>6565</v>
      </c>
      <c r="C6477" s="477" t="s">
        <v>702</v>
      </c>
      <c r="D6477" s="478">
        <v>3801.67</v>
      </c>
      <c r="E6477" s="478">
        <v>61.37</v>
      </c>
      <c r="F6477" s="478">
        <v>3863.04</v>
      </c>
    </row>
    <row r="6478" spans="1:6" ht="60" customHeight="1">
      <c r="A6478" s="475">
        <v>87389</v>
      </c>
      <c r="B6478" s="479" t="s">
        <v>6566</v>
      </c>
      <c r="C6478" s="477" t="s">
        <v>702</v>
      </c>
      <c r="D6478" s="478">
        <v>3827.47</v>
      </c>
      <c r="E6478" s="478">
        <v>47.43</v>
      </c>
      <c r="F6478" s="478">
        <v>3874.9</v>
      </c>
    </row>
    <row r="6479" spans="1:6" ht="60" customHeight="1">
      <c r="A6479" s="480">
        <v>87390</v>
      </c>
      <c r="B6479" s="481" t="s">
        <v>6567</v>
      </c>
      <c r="C6479" s="482" t="s">
        <v>702</v>
      </c>
      <c r="D6479" s="483">
        <v>3856.38</v>
      </c>
      <c r="E6479" s="483">
        <v>36.14</v>
      </c>
      <c r="F6479" s="483">
        <v>3892.52</v>
      </c>
    </row>
    <row r="6480" spans="1:6" ht="45" customHeight="1">
      <c r="A6480" s="475">
        <v>87404</v>
      </c>
      <c r="B6480" s="479" t="s">
        <v>6568</v>
      </c>
      <c r="C6480" s="477" t="s">
        <v>702</v>
      </c>
      <c r="D6480" s="478">
        <v>3937.38</v>
      </c>
      <c r="E6480" s="478">
        <v>85.84</v>
      </c>
      <c r="F6480" s="478">
        <v>4023.22</v>
      </c>
    </row>
    <row r="6481" spans="1:6" ht="45" customHeight="1">
      <c r="A6481" s="480">
        <v>87405</v>
      </c>
      <c r="B6481" s="481" t="s">
        <v>3105</v>
      </c>
      <c r="C6481" s="482" t="s">
        <v>702</v>
      </c>
      <c r="D6481" s="483">
        <v>3963.59</v>
      </c>
      <c r="E6481" s="483">
        <v>64.38</v>
      </c>
      <c r="F6481" s="483">
        <v>4027.97</v>
      </c>
    </row>
    <row r="6482" spans="1:6" ht="45" customHeight="1">
      <c r="A6482" s="480"/>
      <c r="B6482" s="481" t="s">
        <v>3106</v>
      </c>
      <c r="C6482" s="482"/>
      <c r="D6482" s="483"/>
      <c r="E6482" s="483"/>
      <c r="F6482" s="483"/>
    </row>
    <row r="6483" spans="1:6" ht="45" customHeight="1">
      <c r="A6483" s="480">
        <v>87391</v>
      </c>
      <c r="B6483" s="481" t="s">
        <v>6572</v>
      </c>
      <c r="C6483" s="482" t="s">
        <v>702</v>
      </c>
      <c r="D6483" s="483">
        <v>4204.82</v>
      </c>
      <c r="E6483" s="483">
        <v>79.55</v>
      </c>
      <c r="F6483" s="483">
        <v>4284.37</v>
      </c>
    </row>
    <row r="6484" spans="1:6" ht="45" customHeight="1">
      <c r="A6484" s="480">
        <v>87393</v>
      </c>
      <c r="B6484" s="481" t="s">
        <v>6573</v>
      </c>
      <c r="C6484" s="482" t="s">
        <v>702</v>
      </c>
      <c r="D6484" s="483">
        <v>4254.5200000000004</v>
      </c>
      <c r="E6484" s="483">
        <v>64.510000000000005</v>
      </c>
      <c r="F6484" s="483">
        <v>4319.03</v>
      </c>
    </row>
    <row r="6485" spans="1:6" ht="45" customHeight="1">
      <c r="A6485" s="480">
        <v>87394</v>
      </c>
      <c r="B6485" s="481" t="s">
        <v>6574</v>
      </c>
      <c r="C6485" s="482" t="s">
        <v>702</v>
      </c>
      <c r="D6485" s="483">
        <v>4302.5</v>
      </c>
      <c r="E6485" s="483">
        <v>52.25</v>
      </c>
      <c r="F6485" s="483">
        <v>4354.75</v>
      </c>
    </row>
    <row r="6486" spans="1:6" ht="45" customHeight="1">
      <c r="A6486" s="475">
        <v>87395</v>
      </c>
      <c r="B6486" s="479" t="s">
        <v>6575</v>
      </c>
      <c r="C6486" s="477" t="s">
        <v>702</v>
      </c>
      <c r="D6486" s="478">
        <v>2621.3000000000002</v>
      </c>
      <c r="E6486" s="478">
        <v>79.55</v>
      </c>
      <c r="F6486" s="478">
        <v>2700.85</v>
      </c>
    </row>
    <row r="6487" spans="1:6" ht="30">
      <c r="A6487" s="480">
        <v>87396</v>
      </c>
      <c r="B6487" s="481" t="s">
        <v>6576</v>
      </c>
      <c r="C6487" s="482" t="s">
        <v>702</v>
      </c>
      <c r="D6487" s="483">
        <v>2649.73</v>
      </c>
      <c r="E6487" s="483">
        <v>64.510000000000005</v>
      </c>
      <c r="F6487" s="483">
        <v>2714.24</v>
      </c>
    </row>
    <row r="6488" spans="1:6" ht="30" customHeight="1">
      <c r="A6488" s="480">
        <v>87397</v>
      </c>
      <c r="B6488" s="481" t="s">
        <v>6577</v>
      </c>
      <c r="C6488" s="482" t="s">
        <v>702</v>
      </c>
      <c r="D6488" s="483">
        <v>2677.38</v>
      </c>
      <c r="E6488" s="483">
        <v>52.25</v>
      </c>
      <c r="F6488" s="483">
        <v>2729.63</v>
      </c>
    </row>
    <row r="6489" spans="1:6" ht="30" customHeight="1">
      <c r="A6489" s="480">
        <v>87401</v>
      </c>
      <c r="B6489" s="481" t="s">
        <v>6579</v>
      </c>
      <c r="C6489" s="482" t="s">
        <v>702</v>
      </c>
      <c r="D6489" s="483">
        <v>4352.2299999999996</v>
      </c>
      <c r="E6489" s="483">
        <v>209.24</v>
      </c>
      <c r="F6489" s="483">
        <v>4561.47</v>
      </c>
    </row>
    <row r="6490" spans="1:6" ht="30" customHeight="1">
      <c r="A6490" s="480">
        <v>87402</v>
      </c>
      <c r="B6490" s="481" t="s">
        <v>6580</v>
      </c>
      <c r="C6490" s="482" t="s">
        <v>702</v>
      </c>
      <c r="D6490" s="483">
        <v>2736.28</v>
      </c>
      <c r="E6490" s="483">
        <v>209.24</v>
      </c>
      <c r="F6490" s="483">
        <v>2945.52</v>
      </c>
    </row>
    <row r="6491" spans="1:6" ht="30" customHeight="1">
      <c r="A6491" s="480">
        <v>87407</v>
      </c>
      <c r="B6491" s="481" t="s">
        <v>6581</v>
      </c>
      <c r="C6491" s="482" t="s">
        <v>702</v>
      </c>
      <c r="D6491" s="483">
        <v>1370.62</v>
      </c>
      <c r="E6491" s="483">
        <v>57.95</v>
      </c>
      <c r="F6491" s="483">
        <v>1428.57</v>
      </c>
    </row>
    <row r="6492" spans="1:6" ht="30" customHeight="1">
      <c r="A6492" s="480">
        <v>87408</v>
      </c>
      <c r="B6492" s="481" t="s">
        <v>3107</v>
      </c>
      <c r="C6492" s="482" t="s">
        <v>702</v>
      </c>
      <c r="D6492" s="483">
        <v>1372.62</v>
      </c>
      <c r="E6492" s="483">
        <v>43.46</v>
      </c>
      <c r="F6492" s="483">
        <v>1416.08</v>
      </c>
    </row>
    <row r="6493" spans="1:6" ht="30" customHeight="1">
      <c r="A6493" s="480">
        <v>87385</v>
      </c>
      <c r="B6493" s="481" t="s">
        <v>6582</v>
      </c>
      <c r="C6493" s="482" t="s">
        <v>702</v>
      </c>
      <c r="D6493" s="483">
        <v>1546.87</v>
      </c>
      <c r="E6493" s="483">
        <v>72.709999999999994</v>
      </c>
      <c r="F6493" s="483">
        <v>1619.58</v>
      </c>
    </row>
    <row r="6494" spans="1:6" ht="30" customHeight="1">
      <c r="A6494" s="480">
        <v>87386</v>
      </c>
      <c r="B6494" s="481" t="s">
        <v>6583</v>
      </c>
      <c r="C6494" s="482" t="s">
        <v>702</v>
      </c>
      <c r="D6494" s="483">
        <v>1554.32</v>
      </c>
      <c r="E6494" s="483">
        <v>54.95</v>
      </c>
      <c r="F6494" s="483">
        <v>1609.27</v>
      </c>
    </row>
    <row r="6495" spans="1:6" ht="30" customHeight="1">
      <c r="A6495" s="480">
        <v>87387</v>
      </c>
      <c r="B6495" s="481" t="s">
        <v>6584</v>
      </c>
      <c r="C6495" s="482" t="s">
        <v>702</v>
      </c>
      <c r="D6495" s="483">
        <v>1560.54</v>
      </c>
      <c r="E6495" s="483">
        <v>42.37</v>
      </c>
      <c r="F6495" s="483">
        <v>1602.91</v>
      </c>
    </row>
    <row r="6496" spans="1:6">
      <c r="A6496" s="480">
        <v>87399</v>
      </c>
      <c r="B6496" s="481" t="s">
        <v>6585</v>
      </c>
      <c r="C6496" s="482" t="s">
        <v>702</v>
      </c>
      <c r="D6496" s="483">
        <v>1635.92</v>
      </c>
      <c r="E6496" s="483">
        <v>179.4</v>
      </c>
      <c r="F6496" s="483">
        <v>1815.32</v>
      </c>
    </row>
    <row r="6497" spans="1:6" ht="30" customHeight="1">
      <c r="A6497" s="480"/>
      <c r="B6497" s="481" t="s">
        <v>13091</v>
      </c>
      <c r="C6497" s="482"/>
      <c r="D6497" s="483"/>
      <c r="E6497" s="483"/>
      <c r="F6497" s="483"/>
    </row>
    <row r="6498" spans="1:6" ht="30" customHeight="1">
      <c r="A6498" s="480">
        <v>100480</v>
      </c>
      <c r="B6498" s="481" t="s">
        <v>6600</v>
      </c>
      <c r="C6498" s="482" t="s">
        <v>702</v>
      </c>
      <c r="D6498" s="483">
        <v>551.16999999999996</v>
      </c>
      <c r="E6498" s="483">
        <v>118</v>
      </c>
      <c r="F6498" s="483">
        <v>669.17</v>
      </c>
    </row>
    <row r="6499" spans="1:6" ht="30" customHeight="1">
      <c r="A6499" s="480">
        <v>100475</v>
      </c>
      <c r="B6499" s="481" t="s">
        <v>6596</v>
      </c>
      <c r="C6499" s="482" t="s">
        <v>702</v>
      </c>
      <c r="D6499" s="483">
        <v>517.62</v>
      </c>
      <c r="E6499" s="483">
        <v>51.25</v>
      </c>
      <c r="F6499" s="483">
        <v>568.87</v>
      </c>
    </row>
    <row r="6500" spans="1:6" ht="30" customHeight="1">
      <c r="A6500" s="480">
        <v>100491</v>
      </c>
      <c r="B6500" s="481" t="s">
        <v>6594</v>
      </c>
      <c r="C6500" s="482" t="s">
        <v>702</v>
      </c>
      <c r="D6500" s="483">
        <v>520.80999999999995</v>
      </c>
      <c r="E6500" s="483">
        <v>48.29</v>
      </c>
      <c r="F6500" s="483">
        <v>569.1</v>
      </c>
    </row>
    <row r="6501" spans="1:6" ht="30" customHeight="1">
      <c r="A6501" s="480">
        <v>100477</v>
      </c>
      <c r="B6501" s="481" t="s">
        <v>6597</v>
      </c>
      <c r="C6501" s="482" t="s">
        <v>702</v>
      </c>
      <c r="D6501" s="483">
        <v>527.29999999999995</v>
      </c>
      <c r="E6501" s="483">
        <v>97.33</v>
      </c>
      <c r="F6501" s="483">
        <v>624.63</v>
      </c>
    </row>
    <row r="6502" spans="1:6" ht="30" customHeight="1">
      <c r="A6502" s="480">
        <v>100478</v>
      </c>
      <c r="B6502" s="481" t="s">
        <v>6598</v>
      </c>
      <c r="C6502" s="482" t="s">
        <v>702</v>
      </c>
      <c r="D6502" s="483">
        <v>509.4</v>
      </c>
      <c r="E6502" s="483">
        <v>48.93</v>
      </c>
      <c r="F6502" s="483">
        <v>558.33000000000004</v>
      </c>
    </row>
    <row r="6503" spans="1:6" ht="30" customHeight="1">
      <c r="A6503" s="480">
        <v>100479</v>
      </c>
      <c r="B6503" s="481" t="s">
        <v>6599</v>
      </c>
      <c r="C6503" s="482" t="s">
        <v>702</v>
      </c>
      <c r="D6503" s="483">
        <v>506.81</v>
      </c>
      <c r="E6503" s="483">
        <v>37.99</v>
      </c>
      <c r="F6503" s="483">
        <v>544.79999999999995</v>
      </c>
    </row>
    <row r="6504" spans="1:6" ht="30" customHeight="1">
      <c r="A6504" s="480">
        <v>100486</v>
      </c>
      <c r="B6504" s="481" t="s">
        <v>6605</v>
      </c>
      <c r="C6504" s="482" t="s">
        <v>702</v>
      </c>
      <c r="D6504" s="483">
        <v>479.64</v>
      </c>
      <c r="E6504" s="483">
        <v>113.37</v>
      </c>
      <c r="F6504" s="483">
        <v>593.01</v>
      </c>
    </row>
    <row r="6505" spans="1:6" ht="30" customHeight="1">
      <c r="A6505" s="475">
        <v>100481</v>
      </c>
      <c r="B6505" s="479" t="s">
        <v>6601</v>
      </c>
      <c r="C6505" s="477" t="s">
        <v>702</v>
      </c>
      <c r="D6505" s="478">
        <v>441.42</v>
      </c>
      <c r="E6505" s="478">
        <v>47.97</v>
      </c>
      <c r="F6505" s="478">
        <v>489.39</v>
      </c>
    </row>
    <row r="6506" spans="1:6" ht="30" customHeight="1">
      <c r="A6506" s="480">
        <v>100492</v>
      </c>
      <c r="B6506" s="481" t="s">
        <v>6595</v>
      </c>
      <c r="C6506" s="482" t="s">
        <v>702</v>
      </c>
      <c r="D6506" s="483">
        <v>445.16</v>
      </c>
      <c r="E6506" s="483">
        <v>44.77</v>
      </c>
      <c r="F6506" s="483">
        <v>489.93</v>
      </c>
    </row>
    <row r="6507" spans="1:6" ht="30" customHeight="1">
      <c r="A6507" s="480">
        <v>100483</v>
      </c>
      <c r="B6507" s="481" t="s">
        <v>6602</v>
      </c>
      <c r="C6507" s="482" t="s">
        <v>702</v>
      </c>
      <c r="D6507" s="483">
        <v>449.05</v>
      </c>
      <c r="E6507" s="483">
        <v>82.15</v>
      </c>
      <c r="F6507" s="483">
        <v>531.20000000000005</v>
      </c>
    </row>
    <row r="6508" spans="1:6" ht="30" customHeight="1">
      <c r="A6508" s="480">
        <v>100484</v>
      </c>
      <c r="B6508" s="481" t="s">
        <v>6603</v>
      </c>
      <c r="C6508" s="482" t="s">
        <v>702</v>
      </c>
      <c r="D6508" s="483">
        <v>437.44</v>
      </c>
      <c r="E6508" s="483">
        <v>51.94</v>
      </c>
      <c r="F6508" s="483">
        <v>489.38</v>
      </c>
    </row>
    <row r="6509" spans="1:6" ht="45">
      <c r="A6509" s="480">
        <v>100485</v>
      </c>
      <c r="B6509" s="481" t="s">
        <v>6604</v>
      </c>
      <c r="C6509" s="482" t="s">
        <v>702</v>
      </c>
      <c r="D6509" s="483">
        <v>434.99</v>
      </c>
      <c r="E6509" s="483">
        <v>37.840000000000003</v>
      </c>
      <c r="F6509" s="483">
        <v>472.83</v>
      </c>
    </row>
    <row r="6510" spans="1:6" ht="45" customHeight="1">
      <c r="A6510" s="480"/>
      <c r="B6510" s="481" t="s">
        <v>3108</v>
      </c>
      <c r="C6510" s="482"/>
      <c r="D6510" s="483"/>
      <c r="E6510" s="483"/>
      <c r="F6510" s="483"/>
    </row>
    <row r="6511" spans="1:6" ht="45" customHeight="1">
      <c r="A6511" s="480">
        <v>95563</v>
      </c>
      <c r="B6511" s="481" t="s">
        <v>6606</v>
      </c>
      <c r="C6511" s="482" t="s">
        <v>702</v>
      </c>
      <c r="D6511" s="483">
        <v>554.35</v>
      </c>
      <c r="E6511" s="483">
        <v>108.8</v>
      </c>
      <c r="F6511" s="483">
        <v>663.15</v>
      </c>
    </row>
    <row r="6512" spans="1:6" ht="45" customHeight="1">
      <c r="A6512" s="480">
        <v>87299</v>
      </c>
      <c r="B6512" s="481" t="s">
        <v>6607</v>
      </c>
      <c r="C6512" s="482" t="s">
        <v>702</v>
      </c>
      <c r="D6512" s="483">
        <v>292.33999999999997</v>
      </c>
      <c r="E6512" s="483">
        <v>55.58</v>
      </c>
      <c r="F6512" s="483">
        <v>347.92</v>
      </c>
    </row>
    <row r="6513" spans="1:6" ht="45" customHeight="1">
      <c r="A6513" s="480">
        <v>87298</v>
      </c>
      <c r="B6513" s="481" t="s">
        <v>6608</v>
      </c>
      <c r="C6513" s="482" t="s">
        <v>702</v>
      </c>
      <c r="D6513" s="483">
        <v>469.19</v>
      </c>
      <c r="E6513" s="483">
        <v>60.41</v>
      </c>
      <c r="F6513" s="483">
        <v>529.6</v>
      </c>
    </row>
    <row r="6514" spans="1:6" ht="45" customHeight="1">
      <c r="A6514" s="480">
        <v>87313</v>
      </c>
      <c r="B6514" s="481" t="s">
        <v>6609</v>
      </c>
      <c r="C6514" s="482" t="s">
        <v>702</v>
      </c>
      <c r="D6514" s="483">
        <v>356.7</v>
      </c>
      <c r="E6514" s="483">
        <v>59.04</v>
      </c>
      <c r="F6514" s="483">
        <v>415.74</v>
      </c>
    </row>
    <row r="6515" spans="1:6" ht="45" customHeight="1">
      <c r="A6515" s="480">
        <v>87314</v>
      </c>
      <c r="B6515" s="481" t="s">
        <v>6610</v>
      </c>
      <c r="C6515" s="482" t="s">
        <v>702</v>
      </c>
      <c r="D6515" s="483">
        <v>358.54</v>
      </c>
      <c r="E6515" s="483">
        <v>50.42</v>
      </c>
      <c r="F6515" s="483">
        <v>408.96</v>
      </c>
    </row>
    <row r="6516" spans="1:6" ht="45" customHeight="1">
      <c r="A6516" s="480">
        <v>87322</v>
      </c>
      <c r="B6516" s="481" t="s">
        <v>6611</v>
      </c>
      <c r="C6516" s="482" t="s">
        <v>702</v>
      </c>
      <c r="D6516" s="483">
        <v>2860.8</v>
      </c>
      <c r="E6516" s="483">
        <v>62.33</v>
      </c>
      <c r="F6516" s="483">
        <v>2923.13</v>
      </c>
    </row>
    <row r="6517" spans="1:6" ht="45" customHeight="1">
      <c r="A6517" s="480">
        <v>87323</v>
      </c>
      <c r="B6517" s="481" t="s">
        <v>6612</v>
      </c>
      <c r="C6517" s="482" t="s">
        <v>702</v>
      </c>
      <c r="D6517" s="483">
        <v>2872.07</v>
      </c>
      <c r="E6517" s="483">
        <v>49.32</v>
      </c>
      <c r="F6517" s="483">
        <v>2921.39</v>
      </c>
    </row>
    <row r="6518" spans="1:6" ht="60" customHeight="1">
      <c r="A6518" s="480">
        <v>87339</v>
      </c>
      <c r="B6518" s="481" t="s">
        <v>6613</v>
      </c>
      <c r="C6518" s="482" t="s">
        <v>702</v>
      </c>
      <c r="D6518" s="483">
        <v>496.71</v>
      </c>
      <c r="E6518" s="483">
        <v>141.47999999999999</v>
      </c>
      <c r="F6518" s="483">
        <v>638.19000000000005</v>
      </c>
    </row>
    <row r="6519" spans="1:6" ht="45" customHeight="1">
      <c r="A6519" s="480">
        <v>87340</v>
      </c>
      <c r="B6519" s="481" t="s">
        <v>6614</v>
      </c>
      <c r="C6519" s="482" t="s">
        <v>702</v>
      </c>
      <c r="D6519" s="483">
        <v>464.14</v>
      </c>
      <c r="E6519" s="483">
        <v>65.34</v>
      </c>
      <c r="F6519" s="483">
        <v>529.48</v>
      </c>
    </row>
    <row r="6520" spans="1:6" ht="45" customHeight="1">
      <c r="A6520" s="480">
        <v>87341</v>
      </c>
      <c r="B6520" s="481" t="s">
        <v>6615</v>
      </c>
      <c r="C6520" s="482" t="s">
        <v>702</v>
      </c>
      <c r="D6520" s="483">
        <v>456.78</v>
      </c>
      <c r="E6520" s="483">
        <v>45.81</v>
      </c>
      <c r="F6520" s="483">
        <v>502.59</v>
      </c>
    </row>
    <row r="6521" spans="1:6" ht="45" customHeight="1">
      <c r="A6521" s="480">
        <v>87352</v>
      </c>
      <c r="B6521" s="481" t="s">
        <v>6616</v>
      </c>
      <c r="C6521" s="482" t="s">
        <v>702</v>
      </c>
      <c r="D6521" s="483">
        <v>376.71</v>
      </c>
      <c r="E6521" s="483">
        <v>111.14</v>
      </c>
      <c r="F6521" s="483">
        <v>487.85</v>
      </c>
    </row>
    <row r="6522" spans="1:6" ht="45" customHeight="1">
      <c r="A6522" s="480">
        <v>87353</v>
      </c>
      <c r="B6522" s="481" t="s">
        <v>6617</v>
      </c>
      <c r="C6522" s="482" t="s">
        <v>702</v>
      </c>
      <c r="D6522" s="483">
        <v>355.75</v>
      </c>
      <c r="E6522" s="483">
        <v>65.069999999999993</v>
      </c>
      <c r="F6522" s="483">
        <v>420.82</v>
      </c>
    </row>
    <row r="6523" spans="1:6" ht="45" customHeight="1">
      <c r="A6523" s="480">
        <v>87354</v>
      </c>
      <c r="B6523" s="481" t="s">
        <v>6618</v>
      </c>
      <c r="C6523" s="482" t="s">
        <v>702</v>
      </c>
      <c r="D6523" s="483">
        <v>348.32</v>
      </c>
      <c r="E6523" s="483">
        <v>42.55</v>
      </c>
      <c r="F6523" s="483">
        <v>390.87</v>
      </c>
    </row>
    <row r="6524" spans="1:6" ht="45" customHeight="1">
      <c r="A6524" s="480">
        <v>87360</v>
      </c>
      <c r="B6524" s="481" t="s">
        <v>6619</v>
      </c>
      <c r="C6524" s="482" t="s">
        <v>702</v>
      </c>
      <c r="D6524" s="483">
        <v>2799.22</v>
      </c>
      <c r="E6524" s="483">
        <v>94.18</v>
      </c>
      <c r="F6524" s="483">
        <v>2893.4</v>
      </c>
    </row>
    <row r="6525" spans="1:6" ht="45" customHeight="1">
      <c r="A6525" s="480">
        <v>87361</v>
      </c>
      <c r="B6525" s="481" t="s">
        <v>6620</v>
      </c>
      <c r="C6525" s="482" t="s">
        <v>702</v>
      </c>
      <c r="D6525" s="483">
        <v>2797.69</v>
      </c>
      <c r="E6525" s="483">
        <v>56.31</v>
      </c>
      <c r="F6525" s="483">
        <v>2854</v>
      </c>
    </row>
    <row r="6526" spans="1:6" ht="45" customHeight="1">
      <c r="A6526" s="480">
        <v>87362</v>
      </c>
      <c r="B6526" s="481" t="s">
        <v>6621</v>
      </c>
      <c r="C6526" s="482" t="s">
        <v>702</v>
      </c>
      <c r="D6526" s="483">
        <v>2810.86</v>
      </c>
      <c r="E6526" s="483">
        <v>41.19</v>
      </c>
      <c r="F6526" s="483">
        <v>2852.05</v>
      </c>
    </row>
    <row r="6527" spans="1:6" ht="45" customHeight="1">
      <c r="A6527" s="480">
        <v>87372</v>
      </c>
      <c r="B6527" s="481" t="s">
        <v>6622</v>
      </c>
      <c r="C6527" s="482" t="s">
        <v>702</v>
      </c>
      <c r="D6527" s="483">
        <v>510.04</v>
      </c>
      <c r="E6527" s="483">
        <v>154.47</v>
      </c>
      <c r="F6527" s="483">
        <v>664.51</v>
      </c>
    </row>
    <row r="6528" spans="1:6" ht="30">
      <c r="A6528" s="480">
        <v>87377</v>
      </c>
      <c r="B6528" s="481" t="s">
        <v>6623</v>
      </c>
      <c r="C6528" s="482" t="s">
        <v>702</v>
      </c>
      <c r="D6528" s="483">
        <v>398.5</v>
      </c>
      <c r="E6528" s="483">
        <v>146.12</v>
      </c>
      <c r="F6528" s="483">
        <v>544.62</v>
      </c>
    </row>
    <row r="6529" spans="1:6" ht="30" customHeight="1">
      <c r="A6529" s="480">
        <v>87380</v>
      </c>
      <c r="B6529" s="481" t="s">
        <v>6624</v>
      </c>
      <c r="C6529" s="482" t="s">
        <v>702</v>
      </c>
      <c r="D6529" s="483">
        <v>2873.95</v>
      </c>
      <c r="E6529" s="483">
        <v>144.13</v>
      </c>
      <c r="F6529" s="483">
        <v>3018.08</v>
      </c>
    </row>
    <row r="6530" spans="1:6" ht="30" customHeight="1">
      <c r="A6530" s="480">
        <v>88628</v>
      </c>
      <c r="B6530" s="481" t="s">
        <v>6625</v>
      </c>
      <c r="C6530" s="482" t="s">
        <v>702</v>
      </c>
      <c r="D6530" s="483">
        <v>393.67</v>
      </c>
      <c r="E6530" s="483">
        <v>46.74</v>
      </c>
      <c r="F6530" s="483">
        <v>440.41</v>
      </c>
    </row>
    <row r="6531" spans="1:6" ht="30" customHeight="1">
      <c r="A6531" s="480">
        <v>88629</v>
      </c>
      <c r="B6531" s="481" t="s">
        <v>6626</v>
      </c>
      <c r="C6531" s="482" t="s">
        <v>702</v>
      </c>
      <c r="D6531" s="483">
        <v>427.77</v>
      </c>
      <c r="E6531" s="483">
        <v>113.63</v>
      </c>
      <c r="F6531" s="483">
        <v>541.4</v>
      </c>
    </row>
    <row r="6532" spans="1:6" ht="30" customHeight="1">
      <c r="A6532" s="480">
        <v>87301</v>
      </c>
      <c r="B6532" s="481" t="s">
        <v>6627</v>
      </c>
      <c r="C6532" s="482" t="s">
        <v>702</v>
      </c>
      <c r="D6532" s="483">
        <v>410.53</v>
      </c>
      <c r="E6532" s="483">
        <v>66.290000000000006</v>
      </c>
      <c r="F6532" s="483">
        <v>476.82</v>
      </c>
    </row>
    <row r="6533" spans="1:6" ht="30" customHeight="1">
      <c r="A6533" s="480">
        <v>87302</v>
      </c>
      <c r="B6533" s="481" t="s">
        <v>6628</v>
      </c>
      <c r="C6533" s="482" t="s">
        <v>702</v>
      </c>
      <c r="D6533" s="483">
        <v>412.84</v>
      </c>
      <c r="E6533" s="483">
        <v>56.13</v>
      </c>
      <c r="F6533" s="483">
        <v>468.97</v>
      </c>
    </row>
    <row r="6534" spans="1:6" ht="30" customHeight="1">
      <c r="A6534" s="480">
        <v>87316</v>
      </c>
      <c r="B6534" s="481" t="s">
        <v>6629</v>
      </c>
      <c r="C6534" s="482" t="s">
        <v>702</v>
      </c>
      <c r="D6534" s="483">
        <v>314.33</v>
      </c>
      <c r="E6534" s="483">
        <v>63.43</v>
      </c>
      <c r="F6534" s="483">
        <v>377.76</v>
      </c>
    </row>
    <row r="6535" spans="1:6" ht="30" customHeight="1">
      <c r="A6535" s="480">
        <v>87317</v>
      </c>
      <c r="B6535" s="481" t="s">
        <v>6630</v>
      </c>
      <c r="C6535" s="482" t="s">
        <v>702</v>
      </c>
      <c r="D6535" s="483">
        <v>314.35000000000002</v>
      </c>
      <c r="E6535" s="483">
        <v>50.43</v>
      </c>
      <c r="F6535" s="483">
        <v>364.78</v>
      </c>
    </row>
    <row r="6536" spans="1:6" ht="30" customHeight="1">
      <c r="A6536" s="480">
        <v>87325</v>
      </c>
      <c r="B6536" s="481" t="s">
        <v>6631</v>
      </c>
      <c r="C6536" s="482" t="s">
        <v>702</v>
      </c>
      <c r="D6536" s="483">
        <v>2794.05</v>
      </c>
      <c r="E6536" s="483">
        <v>64.11</v>
      </c>
      <c r="F6536" s="483">
        <v>2858.16</v>
      </c>
    </row>
    <row r="6537" spans="1:6" ht="30" customHeight="1">
      <c r="A6537" s="480">
        <v>87326</v>
      </c>
      <c r="B6537" s="481" t="s">
        <v>6632</v>
      </c>
      <c r="C6537" s="482" t="s">
        <v>702</v>
      </c>
      <c r="D6537" s="483">
        <v>2817.26</v>
      </c>
      <c r="E6537" s="483">
        <v>46.48</v>
      </c>
      <c r="F6537" s="483">
        <v>2863.74</v>
      </c>
    </row>
    <row r="6538" spans="1:6" ht="30" customHeight="1">
      <c r="A6538" s="480">
        <v>87342</v>
      </c>
      <c r="B6538" s="481" t="s">
        <v>6633</v>
      </c>
      <c r="C6538" s="482" t="s">
        <v>702</v>
      </c>
      <c r="D6538" s="483">
        <v>426.45</v>
      </c>
      <c r="E6538" s="483">
        <v>114.15</v>
      </c>
      <c r="F6538" s="483">
        <v>540.6</v>
      </c>
    </row>
    <row r="6539" spans="1:6" ht="30" customHeight="1">
      <c r="A6539" s="480">
        <v>87343</v>
      </c>
      <c r="B6539" s="481" t="s">
        <v>6634</v>
      </c>
      <c r="C6539" s="482" t="s">
        <v>702</v>
      </c>
      <c r="D6539" s="483">
        <v>408.34</v>
      </c>
      <c r="E6539" s="483">
        <v>70.8</v>
      </c>
      <c r="F6539" s="483">
        <v>479.14</v>
      </c>
    </row>
    <row r="6540" spans="1:6" ht="30" customHeight="1">
      <c r="A6540" s="480">
        <v>87344</v>
      </c>
      <c r="B6540" s="481" t="s">
        <v>6635</v>
      </c>
      <c r="C6540" s="482" t="s">
        <v>702</v>
      </c>
      <c r="D6540" s="483">
        <v>399.72</v>
      </c>
      <c r="E6540" s="483">
        <v>45.67</v>
      </c>
      <c r="F6540" s="483">
        <v>445.39</v>
      </c>
    </row>
    <row r="6541" spans="1:6" ht="30" customHeight="1">
      <c r="A6541" s="480">
        <v>87355</v>
      </c>
      <c r="B6541" s="481" t="s">
        <v>6636</v>
      </c>
      <c r="C6541" s="482" t="s">
        <v>702</v>
      </c>
      <c r="D6541" s="483">
        <v>322.79000000000002</v>
      </c>
      <c r="E6541" s="483">
        <v>89.53</v>
      </c>
      <c r="F6541" s="483">
        <v>412.32</v>
      </c>
    </row>
    <row r="6542" spans="1:6" ht="30" customHeight="1">
      <c r="A6542" s="480">
        <v>87356</v>
      </c>
      <c r="B6542" s="481" t="s">
        <v>6637</v>
      </c>
      <c r="C6542" s="482" t="s">
        <v>702</v>
      </c>
      <c r="D6542" s="483">
        <v>309.83</v>
      </c>
      <c r="E6542" s="483">
        <v>57.13</v>
      </c>
      <c r="F6542" s="483">
        <v>366.96</v>
      </c>
    </row>
    <row r="6543" spans="1:6" ht="30" customHeight="1">
      <c r="A6543" s="480">
        <v>87357</v>
      </c>
      <c r="B6543" s="481" t="s">
        <v>6638</v>
      </c>
      <c r="C6543" s="482" t="s">
        <v>702</v>
      </c>
      <c r="D6543" s="483">
        <v>303.88</v>
      </c>
      <c r="E6543" s="483">
        <v>41.47</v>
      </c>
      <c r="F6543" s="483">
        <v>345.35</v>
      </c>
    </row>
    <row r="6544" spans="1:6" ht="30" customHeight="1">
      <c r="A6544" s="480">
        <v>87363</v>
      </c>
      <c r="B6544" s="481" t="s">
        <v>6639</v>
      </c>
      <c r="C6544" s="482" t="s">
        <v>702</v>
      </c>
      <c r="D6544" s="483">
        <v>2756.94</v>
      </c>
      <c r="E6544" s="483">
        <v>80.09</v>
      </c>
      <c r="F6544" s="483">
        <v>2837.03</v>
      </c>
    </row>
    <row r="6545" spans="1:6" ht="30" customHeight="1">
      <c r="A6545" s="480">
        <v>87364</v>
      </c>
      <c r="B6545" s="481" t="s">
        <v>6640</v>
      </c>
      <c r="C6545" s="482" t="s">
        <v>702</v>
      </c>
      <c r="D6545" s="483">
        <v>2767.73</v>
      </c>
      <c r="E6545" s="483">
        <v>43.23</v>
      </c>
      <c r="F6545" s="483">
        <v>2810.96</v>
      </c>
    </row>
    <row r="6546" spans="1:6" ht="30" customHeight="1">
      <c r="A6546" s="480">
        <v>87373</v>
      </c>
      <c r="B6546" s="481" t="s">
        <v>6641</v>
      </c>
      <c r="C6546" s="482" t="s">
        <v>702</v>
      </c>
      <c r="D6546" s="483">
        <v>448.2</v>
      </c>
      <c r="E6546" s="483">
        <v>146.12</v>
      </c>
      <c r="F6546" s="483">
        <v>594.32000000000005</v>
      </c>
    </row>
    <row r="6547" spans="1:6" ht="45" customHeight="1">
      <c r="A6547" s="480">
        <v>87378</v>
      </c>
      <c r="B6547" s="481" t="s">
        <v>6642</v>
      </c>
      <c r="C6547" s="482" t="s">
        <v>702</v>
      </c>
      <c r="D6547" s="483">
        <v>352.26</v>
      </c>
      <c r="E6547" s="483">
        <v>141.35</v>
      </c>
      <c r="F6547" s="483">
        <v>493.61</v>
      </c>
    </row>
    <row r="6548" spans="1:6" ht="45" customHeight="1">
      <c r="A6548" s="480">
        <v>87381</v>
      </c>
      <c r="B6548" s="481" t="s">
        <v>6643</v>
      </c>
      <c r="C6548" s="482" t="s">
        <v>702</v>
      </c>
      <c r="D6548" s="483">
        <v>2828.64</v>
      </c>
      <c r="E6548" s="483">
        <v>139.36000000000001</v>
      </c>
      <c r="F6548" s="483">
        <v>2968</v>
      </c>
    </row>
    <row r="6549" spans="1:6" ht="45" customHeight="1">
      <c r="A6549" s="480">
        <v>88630</v>
      </c>
      <c r="B6549" s="481" t="s">
        <v>3109</v>
      </c>
      <c r="C6549" s="482" t="s">
        <v>702</v>
      </c>
      <c r="D6549" s="483">
        <v>328.37</v>
      </c>
      <c r="E6549" s="483">
        <v>45.92</v>
      </c>
      <c r="F6549" s="483">
        <v>374.29</v>
      </c>
    </row>
    <row r="6550" spans="1:6" ht="45" customHeight="1">
      <c r="A6550" s="480">
        <v>88631</v>
      </c>
      <c r="B6550" s="481" t="s">
        <v>6644</v>
      </c>
      <c r="C6550" s="482" t="s">
        <v>702</v>
      </c>
      <c r="D6550" s="483">
        <v>376.03</v>
      </c>
      <c r="E6550" s="483">
        <v>109.92</v>
      </c>
      <c r="F6550" s="483">
        <v>485.95</v>
      </c>
    </row>
    <row r="6551" spans="1:6" ht="45" customHeight="1">
      <c r="A6551" s="480">
        <v>87304</v>
      </c>
      <c r="B6551" s="481" t="s">
        <v>6645</v>
      </c>
      <c r="C6551" s="482" t="s">
        <v>702</v>
      </c>
      <c r="D6551" s="483">
        <v>369.52</v>
      </c>
      <c r="E6551" s="483">
        <v>60.14</v>
      </c>
      <c r="F6551" s="483">
        <v>429.66</v>
      </c>
    </row>
    <row r="6552" spans="1:6" ht="45" customHeight="1">
      <c r="A6552" s="480">
        <v>87305</v>
      </c>
      <c r="B6552" s="481" t="s">
        <v>6646</v>
      </c>
      <c r="C6552" s="482" t="s">
        <v>702</v>
      </c>
      <c r="D6552" s="483">
        <v>374.15</v>
      </c>
      <c r="E6552" s="483">
        <v>58.17</v>
      </c>
      <c r="F6552" s="483">
        <v>432.32</v>
      </c>
    </row>
    <row r="6553" spans="1:6" ht="45" customHeight="1">
      <c r="A6553" s="480">
        <v>87308</v>
      </c>
      <c r="B6553" s="481" t="s">
        <v>6647</v>
      </c>
      <c r="C6553" s="482" t="s">
        <v>702</v>
      </c>
      <c r="D6553" s="483">
        <v>343.8</v>
      </c>
      <c r="E6553" s="483">
        <v>57.77</v>
      </c>
      <c r="F6553" s="483">
        <v>401.57</v>
      </c>
    </row>
    <row r="6554" spans="1:6" ht="45" customHeight="1">
      <c r="A6554" s="480">
        <v>87310</v>
      </c>
      <c r="B6554" s="481" t="s">
        <v>6648</v>
      </c>
      <c r="C6554" s="482" t="s">
        <v>702</v>
      </c>
      <c r="D6554" s="483">
        <v>283.58999999999997</v>
      </c>
      <c r="E6554" s="483">
        <v>58.77</v>
      </c>
      <c r="F6554" s="483">
        <v>342.36</v>
      </c>
    </row>
    <row r="6555" spans="1:6" ht="45" customHeight="1">
      <c r="A6555" s="480">
        <v>87311</v>
      </c>
      <c r="B6555" s="481" t="s">
        <v>6649</v>
      </c>
      <c r="C6555" s="482" t="s">
        <v>702</v>
      </c>
      <c r="D6555" s="483">
        <v>283.97000000000003</v>
      </c>
      <c r="E6555" s="483">
        <v>50.16</v>
      </c>
      <c r="F6555" s="483">
        <v>334.13</v>
      </c>
    </row>
    <row r="6556" spans="1:6" ht="45" customHeight="1">
      <c r="A6556" s="480">
        <v>87319</v>
      </c>
      <c r="B6556" s="481" t="s">
        <v>6650</v>
      </c>
      <c r="C6556" s="482" t="s">
        <v>702</v>
      </c>
      <c r="D6556" s="483">
        <v>2776.42</v>
      </c>
      <c r="E6556" s="483">
        <v>59.04</v>
      </c>
      <c r="F6556" s="483">
        <v>2835.46</v>
      </c>
    </row>
    <row r="6557" spans="1:6" ht="45" customHeight="1">
      <c r="A6557" s="480">
        <v>87320</v>
      </c>
      <c r="B6557" s="481" t="s">
        <v>6651</v>
      </c>
      <c r="C6557" s="482" t="s">
        <v>702</v>
      </c>
      <c r="D6557" s="483">
        <v>2788.66</v>
      </c>
      <c r="E6557" s="483">
        <v>50.96</v>
      </c>
      <c r="F6557" s="483">
        <v>2839.62</v>
      </c>
    </row>
    <row r="6558" spans="1:6" ht="45" customHeight="1">
      <c r="A6558" s="480">
        <v>87345</v>
      </c>
      <c r="B6558" s="481" t="s">
        <v>6652</v>
      </c>
      <c r="C6558" s="482" t="s">
        <v>702</v>
      </c>
      <c r="D6558" s="483">
        <v>381.85</v>
      </c>
      <c r="E6558" s="483">
        <v>101.7</v>
      </c>
      <c r="F6558" s="483">
        <v>483.55</v>
      </c>
    </row>
    <row r="6559" spans="1:6" ht="30">
      <c r="A6559" s="480">
        <v>87346</v>
      </c>
      <c r="B6559" s="481" t="s">
        <v>6653</v>
      </c>
      <c r="C6559" s="482" t="s">
        <v>702</v>
      </c>
      <c r="D6559" s="483">
        <v>367.35</v>
      </c>
      <c r="E6559" s="483">
        <v>65.47</v>
      </c>
      <c r="F6559" s="483">
        <v>432.82</v>
      </c>
    </row>
    <row r="6560" spans="1:6" ht="30" customHeight="1">
      <c r="A6560" s="480">
        <v>87347</v>
      </c>
      <c r="B6560" s="481" t="s">
        <v>6654</v>
      </c>
      <c r="C6560" s="482" t="s">
        <v>702</v>
      </c>
      <c r="D6560" s="483">
        <v>360.15</v>
      </c>
      <c r="E6560" s="483">
        <v>45.96</v>
      </c>
      <c r="F6560" s="483">
        <v>406.11</v>
      </c>
    </row>
    <row r="6561" spans="1:6" ht="30" customHeight="1">
      <c r="A6561" s="480">
        <v>87350</v>
      </c>
      <c r="B6561" s="481" t="s">
        <v>6655</v>
      </c>
      <c r="C6561" s="482" t="s">
        <v>702</v>
      </c>
      <c r="D6561" s="483">
        <v>295.93</v>
      </c>
      <c r="E6561" s="483">
        <v>87.61</v>
      </c>
      <c r="F6561" s="483">
        <v>383.54</v>
      </c>
    </row>
    <row r="6562" spans="1:6" ht="30" customHeight="1">
      <c r="A6562" s="480">
        <v>87351</v>
      </c>
      <c r="B6562" s="481" t="s">
        <v>6656</v>
      </c>
      <c r="C6562" s="482" t="s">
        <v>702</v>
      </c>
      <c r="D6562" s="483">
        <v>276.17</v>
      </c>
      <c r="E6562" s="483">
        <v>44.74</v>
      </c>
      <c r="F6562" s="483">
        <v>320.91000000000003</v>
      </c>
    </row>
    <row r="6563" spans="1:6" ht="30" customHeight="1">
      <c r="A6563" s="480">
        <v>87358</v>
      </c>
      <c r="B6563" s="481" t="s">
        <v>6657</v>
      </c>
      <c r="C6563" s="482" t="s">
        <v>702</v>
      </c>
      <c r="D6563" s="483">
        <v>2733.06</v>
      </c>
      <c r="E6563" s="483">
        <v>73.400000000000006</v>
      </c>
      <c r="F6563" s="483">
        <v>2806.46</v>
      </c>
    </row>
    <row r="6564" spans="1:6" ht="30" customHeight="1">
      <c r="A6564" s="480">
        <v>87359</v>
      </c>
      <c r="B6564" s="481" t="s">
        <v>6658</v>
      </c>
      <c r="C6564" s="482" t="s">
        <v>702</v>
      </c>
      <c r="D6564" s="483">
        <v>2732.55</v>
      </c>
      <c r="E6564" s="483">
        <v>48.96</v>
      </c>
      <c r="F6564" s="483">
        <v>2781.51</v>
      </c>
    </row>
    <row r="6565" spans="1:6" ht="30" customHeight="1">
      <c r="A6565" s="480">
        <v>87374</v>
      </c>
      <c r="B6565" s="481" t="s">
        <v>6659</v>
      </c>
      <c r="C6565" s="482" t="s">
        <v>702</v>
      </c>
      <c r="D6565" s="483">
        <v>409.12</v>
      </c>
      <c r="E6565" s="483">
        <v>147.18</v>
      </c>
      <c r="F6565" s="483">
        <v>556.29999999999995</v>
      </c>
    </row>
    <row r="6566" spans="1:6" ht="30" customHeight="1">
      <c r="A6566" s="480">
        <v>87376</v>
      </c>
      <c r="B6566" s="481" t="s">
        <v>6660</v>
      </c>
      <c r="C6566" s="482" t="s">
        <v>702</v>
      </c>
      <c r="D6566" s="483">
        <v>323.8</v>
      </c>
      <c r="E6566" s="483">
        <v>143.21</v>
      </c>
      <c r="F6566" s="483">
        <v>467.01</v>
      </c>
    </row>
    <row r="6567" spans="1:6" ht="30" customHeight="1">
      <c r="A6567" s="480">
        <v>87379</v>
      </c>
      <c r="B6567" s="481" t="s">
        <v>6661</v>
      </c>
      <c r="C6567" s="482" t="s">
        <v>702</v>
      </c>
      <c r="D6567" s="483">
        <v>2801.09</v>
      </c>
      <c r="E6567" s="483">
        <v>141.21</v>
      </c>
      <c r="F6567" s="483">
        <v>2942.3</v>
      </c>
    </row>
    <row r="6568" spans="1:6" ht="30" customHeight="1">
      <c r="A6568" s="480">
        <v>87307</v>
      </c>
      <c r="B6568" s="481" t="s">
        <v>6664</v>
      </c>
      <c r="C6568" s="482" t="s">
        <v>702</v>
      </c>
      <c r="D6568" s="483">
        <v>343.26</v>
      </c>
      <c r="E6568" s="483">
        <v>66.290000000000006</v>
      </c>
      <c r="F6568" s="483">
        <v>409.55</v>
      </c>
    </row>
    <row r="6569" spans="1:6" ht="30">
      <c r="A6569" s="480">
        <v>87348</v>
      </c>
      <c r="B6569" s="481" t="s">
        <v>6667</v>
      </c>
      <c r="C6569" s="482" t="s">
        <v>702</v>
      </c>
      <c r="D6569" s="483">
        <v>349.27</v>
      </c>
      <c r="E6569" s="483">
        <v>91.58</v>
      </c>
      <c r="F6569" s="483">
        <v>440.85</v>
      </c>
    </row>
    <row r="6570" spans="1:6" ht="15" customHeight="1">
      <c r="A6570" s="480">
        <v>87349</v>
      </c>
      <c r="B6570" s="481" t="s">
        <v>6668</v>
      </c>
      <c r="C6570" s="482" t="s">
        <v>702</v>
      </c>
      <c r="D6570" s="483">
        <v>331.42</v>
      </c>
      <c r="E6570" s="483">
        <v>43.22</v>
      </c>
      <c r="F6570" s="483">
        <v>374.64</v>
      </c>
    </row>
    <row r="6571" spans="1:6" ht="15" customHeight="1">
      <c r="A6571" s="480">
        <v>87375</v>
      </c>
      <c r="B6571" s="481" t="s">
        <v>6671</v>
      </c>
      <c r="C6571" s="482" t="s">
        <v>702</v>
      </c>
      <c r="D6571" s="483">
        <v>382.45</v>
      </c>
      <c r="E6571" s="483">
        <v>149.97</v>
      </c>
      <c r="F6571" s="483">
        <v>532.41999999999996</v>
      </c>
    </row>
    <row r="6572" spans="1:6" ht="30" customHeight="1">
      <c r="A6572" s="480">
        <v>87365</v>
      </c>
      <c r="B6572" s="481" t="s">
        <v>6676</v>
      </c>
      <c r="C6572" s="482" t="s">
        <v>702</v>
      </c>
      <c r="D6572" s="483">
        <v>316.92</v>
      </c>
      <c r="E6572" s="483">
        <v>143.21</v>
      </c>
      <c r="F6572" s="483">
        <v>460.13</v>
      </c>
    </row>
    <row r="6573" spans="1:6" ht="30" customHeight="1">
      <c r="A6573" s="480"/>
      <c r="B6573" s="481" t="s">
        <v>13092</v>
      </c>
      <c r="C6573" s="482"/>
      <c r="D6573" s="483"/>
      <c r="E6573" s="483"/>
      <c r="F6573" s="483"/>
    </row>
    <row r="6574" spans="1:6" ht="30" customHeight="1">
      <c r="A6574" s="480"/>
      <c r="B6574" s="481" t="s">
        <v>3110</v>
      </c>
      <c r="C6574" s="482"/>
      <c r="D6574" s="483"/>
      <c r="E6574" s="483"/>
      <c r="F6574" s="483"/>
    </row>
    <row r="6575" spans="1:6" ht="30" customHeight="1">
      <c r="A6575" s="480">
        <v>100464</v>
      </c>
      <c r="B6575" s="481" t="s">
        <v>6677</v>
      </c>
      <c r="C6575" s="482" t="s">
        <v>702</v>
      </c>
      <c r="D6575" s="483">
        <v>364.25</v>
      </c>
      <c r="E6575" s="483">
        <v>72.709999999999994</v>
      </c>
      <c r="F6575" s="483">
        <v>436.96</v>
      </c>
    </row>
    <row r="6576" spans="1:6" ht="30" customHeight="1">
      <c r="A6576" s="480">
        <v>100465</v>
      </c>
      <c r="B6576" s="481" t="s">
        <v>6678</v>
      </c>
      <c r="C6576" s="482" t="s">
        <v>702</v>
      </c>
      <c r="D6576" s="483">
        <v>355.18</v>
      </c>
      <c r="E6576" s="483">
        <v>47.97</v>
      </c>
      <c r="F6576" s="483">
        <v>403.15</v>
      </c>
    </row>
    <row r="6577" spans="1:6" ht="30" customHeight="1">
      <c r="A6577" s="480">
        <v>100466</v>
      </c>
      <c r="B6577" s="481" t="s">
        <v>6679</v>
      </c>
      <c r="C6577" s="482" t="s">
        <v>702</v>
      </c>
      <c r="D6577" s="483">
        <v>351.24</v>
      </c>
      <c r="E6577" s="483">
        <v>35.56</v>
      </c>
      <c r="F6577" s="483">
        <v>386.8</v>
      </c>
    </row>
    <row r="6578" spans="1:6" ht="30">
      <c r="A6578" s="480">
        <v>88626</v>
      </c>
      <c r="B6578" s="481" t="s">
        <v>6687</v>
      </c>
      <c r="C6578" s="482" t="s">
        <v>702</v>
      </c>
      <c r="D6578" s="483">
        <v>359.95</v>
      </c>
      <c r="E6578" s="483">
        <v>53.03</v>
      </c>
      <c r="F6578" s="483">
        <v>412.98</v>
      </c>
    </row>
    <row r="6579" spans="1:6" ht="30" customHeight="1">
      <c r="A6579" s="480">
        <v>100488</v>
      </c>
      <c r="B6579" s="481" t="s">
        <v>6681</v>
      </c>
      <c r="C6579" s="482" t="s">
        <v>702</v>
      </c>
      <c r="D6579" s="483">
        <v>361.69</v>
      </c>
      <c r="E6579" s="483">
        <v>44.24</v>
      </c>
      <c r="F6579" s="483">
        <v>405.93</v>
      </c>
    </row>
    <row r="6580" spans="1:6" ht="30" customHeight="1">
      <c r="A6580" s="480">
        <v>100487</v>
      </c>
      <c r="B6580" s="481" t="s">
        <v>6680</v>
      </c>
      <c r="C6580" s="482" t="s">
        <v>702</v>
      </c>
      <c r="D6580" s="483">
        <v>312.93</v>
      </c>
      <c r="E6580" s="483">
        <v>46.35</v>
      </c>
      <c r="F6580" s="483">
        <v>359.28</v>
      </c>
    </row>
    <row r="6581" spans="1:6" ht="30" customHeight="1">
      <c r="A6581" s="480"/>
      <c r="B6581" s="481" t="s">
        <v>13093</v>
      </c>
      <c r="C6581" s="482"/>
      <c r="D6581" s="483"/>
      <c r="E6581" s="483"/>
      <c r="F6581" s="483"/>
    </row>
    <row r="6582" spans="1:6" ht="15" customHeight="1">
      <c r="A6582" s="480"/>
      <c r="B6582" s="481" t="s">
        <v>3111</v>
      </c>
      <c r="C6582" s="482"/>
      <c r="D6582" s="483"/>
      <c r="E6582" s="483"/>
      <c r="F6582" s="483"/>
    </row>
    <row r="6583" spans="1:6" ht="30" customHeight="1">
      <c r="A6583" s="480"/>
      <c r="B6583" s="481" t="s">
        <v>3112</v>
      </c>
      <c r="C6583" s="482"/>
      <c r="D6583" s="483"/>
      <c r="E6583" s="483"/>
      <c r="F6583" s="483"/>
    </row>
    <row r="6584" spans="1:6" ht="15" customHeight="1">
      <c r="A6584" s="480"/>
      <c r="B6584" s="481" t="s">
        <v>3113</v>
      </c>
      <c r="C6584" s="482"/>
      <c r="D6584" s="483"/>
      <c r="E6584" s="483"/>
      <c r="F6584" s="483"/>
    </row>
    <row r="6585" spans="1:6" ht="15" customHeight="1">
      <c r="A6585" s="480"/>
      <c r="B6585" s="481" t="s">
        <v>13094</v>
      </c>
      <c r="C6585" s="482"/>
      <c r="D6585" s="483"/>
      <c r="E6585" s="483"/>
      <c r="F6585" s="483"/>
    </row>
    <row r="6586" spans="1:6" ht="15" customHeight="1">
      <c r="A6586" s="480"/>
      <c r="B6586" s="481" t="s">
        <v>13095</v>
      </c>
      <c r="C6586" s="482"/>
      <c r="D6586" s="483"/>
      <c r="E6586" s="483"/>
      <c r="F6586" s="483"/>
    </row>
    <row r="6587" spans="1:6" ht="15" customHeight="1">
      <c r="A6587" s="480"/>
      <c r="B6587" s="481" t="s">
        <v>13096</v>
      </c>
      <c r="C6587" s="482"/>
      <c r="D6587" s="483"/>
      <c r="E6587" s="483"/>
      <c r="F6587" s="483"/>
    </row>
    <row r="6588" spans="1:6" ht="15" customHeight="1">
      <c r="A6588" s="480"/>
      <c r="B6588" s="481" t="s">
        <v>13097</v>
      </c>
      <c r="C6588" s="482"/>
      <c r="D6588" s="483"/>
      <c r="E6588" s="483"/>
      <c r="F6588" s="483"/>
    </row>
    <row r="6589" spans="1:6">
      <c r="A6589" s="480"/>
      <c r="B6589" s="481" t="s">
        <v>3114</v>
      </c>
      <c r="C6589" s="482"/>
      <c r="D6589" s="483"/>
      <c r="E6589" s="483"/>
      <c r="F6589" s="483"/>
    </row>
    <row r="6590" spans="1:6" ht="30" customHeight="1">
      <c r="A6590" s="480"/>
      <c r="B6590" s="481" t="s">
        <v>3115</v>
      </c>
      <c r="C6590" s="482"/>
      <c r="D6590" s="483"/>
      <c r="E6590" s="483"/>
      <c r="F6590" s="483"/>
    </row>
    <row r="6591" spans="1:6" ht="30" customHeight="1">
      <c r="A6591" s="480"/>
      <c r="B6591" s="481" t="s">
        <v>3116</v>
      </c>
      <c r="C6591" s="482"/>
      <c r="D6591" s="483"/>
      <c r="E6591" s="483"/>
      <c r="F6591" s="483"/>
    </row>
    <row r="6592" spans="1:6" ht="30" customHeight="1">
      <c r="A6592" s="480"/>
      <c r="B6592" s="481" t="s">
        <v>3117</v>
      </c>
      <c r="C6592" s="482"/>
      <c r="D6592" s="483"/>
      <c r="E6592" s="483"/>
      <c r="F6592" s="483"/>
    </row>
    <row r="6593" spans="1:6" ht="30" customHeight="1">
      <c r="A6593" s="480"/>
      <c r="B6593" s="481" t="s">
        <v>13098</v>
      </c>
      <c r="C6593" s="482"/>
      <c r="D6593" s="483"/>
      <c r="E6593" s="483"/>
      <c r="F6593" s="483"/>
    </row>
    <row r="6594" spans="1:6" ht="30" customHeight="1">
      <c r="A6594" s="480"/>
      <c r="B6594" s="481" t="s">
        <v>3118</v>
      </c>
      <c r="C6594" s="482"/>
      <c r="D6594" s="483"/>
      <c r="E6594" s="483"/>
      <c r="F6594" s="483"/>
    </row>
    <row r="6595" spans="1:6" ht="30" customHeight="1">
      <c r="A6595" s="480"/>
      <c r="B6595" s="481" t="s">
        <v>3119</v>
      </c>
      <c r="C6595" s="482"/>
      <c r="D6595" s="483"/>
      <c r="E6595" s="483"/>
      <c r="F6595" s="483"/>
    </row>
    <row r="6596" spans="1:6" ht="30" customHeight="1">
      <c r="A6596" s="480"/>
      <c r="B6596" s="481" t="s">
        <v>3120</v>
      </c>
      <c r="C6596" s="482"/>
      <c r="D6596" s="483"/>
      <c r="E6596" s="483"/>
      <c r="F6596" s="483"/>
    </row>
    <row r="6597" spans="1:6" ht="30" customHeight="1">
      <c r="A6597" s="480"/>
      <c r="B6597" s="481" t="s">
        <v>3121</v>
      </c>
      <c r="C6597" s="482"/>
      <c r="D6597" s="483"/>
      <c r="E6597" s="483"/>
      <c r="F6597" s="483"/>
    </row>
    <row r="6598" spans="1:6" ht="30" customHeight="1">
      <c r="A6598" s="480"/>
      <c r="B6598" s="481" t="s">
        <v>13099</v>
      </c>
      <c r="C6598" s="482"/>
      <c r="D6598" s="483"/>
      <c r="E6598" s="483"/>
      <c r="F6598" s="483"/>
    </row>
    <row r="6599" spans="1:6" ht="30" customHeight="1">
      <c r="A6599" s="475"/>
      <c r="B6599" s="479" t="s">
        <v>13100</v>
      </c>
      <c r="C6599" s="477"/>
      <c r="D6599" s="478"/>
      <c r="E6599" s="478"/>
      <c r="F6599" s="478"/>
    </row>
    <row r="6600" spans="1:6" ht="30" customHeight="1">
      <c r="A6600" s="480">
        <v>98760</v>
      </c>
      <c r="B6600" s="481" t="s">
        <v>3122</v>
      </c>
      <c r="C6600" s="482" t="s">
        <v>707</v>
      </c>
      <c r="D6600" s="483">
        <v>0.08</v>
      </c>
      <c r="E6600" s="483">
        <v>0</v>
      </c>
      <c r="F6600" s="483">
        <v>0.08</v>
      </c>
    </row>
    <row r="6601" spans="1:6" ht="30" customHeight="1">
      <c r="A6601" s="480">
        <v>98761</v>
      </c>
      <c r="B6601" s="481" t="s">
        <v>3123</v>
      </c>
      <c r="C6601" s="482" t="s">
        <v>707</v>
      </c>
      <c r="D6601" s="483">
        <v>0</v>
      </c>
      <c r="E6601" s="483">
        <v>0</v>
      </c>
      <c r="F6601" s="483">
        <v>0</v>
      </c>
    </row>
    <row r="6602" spans="1:6" ht="30" customHeight="1">
      <c r="A6602" s="480">
        <v>98762</v>
      </c>
      <c r="B6602" s="481" t="s">
        <v>3124</v>
      </c>
      <c r="C6602" s="482" t="s">
        <v>707</v>
      </c>
      <c r="D6602" s="483">
        <v>0.1</v>
      </c>
      <c r="E6602" s="483">
        <v>0</v>
      </c>
      <c r="F6602" s="483">
        <v>0.1</v>
      </c>
    </row>
    <row r="6603" spans="1:6" ht="30" customHeight="1">
      <c r="A6603" s="480">
        <v>98763</v>
      </c>
      <c r="B6603" s="481" t="s">
        <v>3125</v>
      </c>
      <c r="C6603" s="482" t="s">
        <v>707</v>
      </c>
      <c r="D6603" s="483">
        <v>3.94</v>
      </c>
      <c r="E6603" s="483">
        <v>0</v>
      </c>
      <c r="F6603" s="483">
        <v>3.94</v>
      </c>
    </row>
    <row r="6604" spans="1:6" ht="30" customHeight="1">
      <c r="A6604" s="480">
        <v>98764</v>
      </c>
      <c r="B6604" s="481" t="s">
        <v>3126</v>
      </c>
      <c r="C6604" s="482" t="s">
        <v>2996</v>
      </c>
      <c r="D6604" s="483">
        <v>4.12</v>
      </c>
      <c r="E6604" s="483">
        <v>0</v>
      </c>
      <c r="F6604" s="483">
        <v>4.12</v>
      </c>
    </row>
    <row r="6605" spans="1:6" ht="30" customHeight="1">
      <c r="A6605" s="480">
        <v>98765</v>
      </c>
      <c r="B6605" s="481" t="s">
        <v>3127</v>
      </c>
      <c r="C6605" s="482" t="s">
        <v>2998</v>
      </c>
      <c r="D6605" s="483">
        <v>0.08</v>
      </c>
      <c r="E6605" s="483">
        <v>0</v>
      </c>
      <c r="F6605" s="483">
        <v>0.08</v>
      </c>
    </row>
    <row r="6606" spans="1:6" ht="30" customHeight="1">
      <c r="A6606" s="480"/>
      <c r="B6606" s="481" t="s">
        <v>13101</v>
      </c>
      <c r="C6606" s="482"/>
      <c r="D6606" s="483"/>
      <c r="E6606" s="483"/>
      <c r="F6606" s="483"/>
    </row>
    <row r="6607" spans="1:6" ht="30" customHeight="1">
      <c r="A6607" s="480">
        <v>102951</v>
      </c>
      <c r="B6607" s="481" t="s">
        <v>13102</v>
      </c>
      <c r="C6607" s="482" t="s">
        <v>707</v>
      </c>
      <c r="D6607" s="483">
        <v>0.54</v>
      </c>
      <c r="E6607" s="483">
        <v>0</v>
      </c>
      <c r="F6607" s="483">
        <v>0.54</v>
      </c>
    </row>
    <row r="6608" spans="1:6" ht="30" customHeight="1">
      <c r="A6608" s="480">
        <v>87441</v>
      </c>
      <c r="B6608" s="481" t="s">
        <v>13103</v>
      </c>
      <c r="C6608" s="482" t="s">
        <v>707</v>
      </c>
      <c r="D6608" s="483">
        <v>0.41</v>
      </c>
      <c r="E6608" s="483">
        <v>0</v>
      </c>
      <c r="F6608" s="483">
        <v>0.41</v>
      </c>
    </row>
    <row r="6609" spans="1:6" ht="30" customHeight="1">
      <c r="A6609" s="480">
        <v>87442</v>
      </c>
      <c r="B6609" s="481" t="s">
        <v>13104</v>
      </c>
      <c r="C6609" s="482" t="s">
        <v>707</v>
      </c>
      <c r="D6609" s="483">
        <v>0.04</v>
      </c>
      <c r="E6609" s="483">
        <v>0</v>
      </c>
      <c r="F6609" s="483">
        <v>0.04</v>
      </c>
    </row>
    <row r="6610" spans="1:6" ht="30" customHeight="1">
      <c r="A6610" s="480">
        <v>87443</v>
      </c>
      <c r="B6610" s="481" t="s">
        <v>13105</v>
      </c>
      <c r="C6610" s="482" t="s">
        <v>707</v>
      </c>
      <c r="D6610" s="483">
        <v>0.52</v>
      </c>
      <c r="E6610" s="483">
        <v>0</v>
      </c>
      <c r="F6610" s="483">
        <v>0.52</v>
      </c>
    </row>
    <row r="6611" spans="1:6" ht="30" customHeight="1">
      <c r="A6611" s="480">
        <v>87444</v>
      </c>
      <c r="B6611" s="481" t="s">
        <v>13106</v>
      </c>
      <c r="C6611" s="482" t="s">
        <v>707</v>
      </c>
      <c r="D6611" s="483">
        <v>3.67</v>
      </c>
      <c r="E6611" s="483">
        <v>0</v>
      </c>
      <c r="F6611" s="483">
        <v>3.67</v>
      </c>
    </row>
    <row r="6612" spans="1:6" ht="30" customHeight="1">
      <c r="A6612" s="480">
        <v>87445</v>
      </c>
      <c r="B6612" s="481" t="s">
        <v>3128</v>
      </c>
      <c r="C6612" s="482" t="s">
        <v>2996</v>
      </c>
      <c r="D6612" s="483">
        <v>4.6399999999999997</v>
      </c>
      <c r="E6612" s="483">
        <v>0</v>
      </c>
      <c r="F6612" s="483">
        <v>4.6399999999999997</v>
      </c>
    </row>
    <row r="6613" spans="1:6" ht="30" customHeight="1">
      <c r="A6613" s="480">
        <v>87446</v>
      </c>
      <c r="B6613" s="481" t="s">
        <v>3129</v>
      </c>
      <c r="C6613" s="482" t="s">
        <v>2998</v>
      </c>
      <c r="D6613" s="483">
        <v>0.45</v>
      </c>
      <c r="E6613" s="483">
        <v>0</v>
      </c>
      <c r="F6613" s="483">
        <v>0.45</v>
      </c>
    </row>
    <row r="6614" spans="1:6" ht="30" customHeight="1">
      <c r="A6614" s="480">
        <v>88826</v>
      </c>
      <c r="B6614" s="481" t="s">
        <v>3130</v>
      </c>
      <c r="C6614" s="482" t="s">
        <v>707</v>
      </c>
      <c r="D6614" s="483">
        <v>0.3</v>
      </c>
      <c r="E6614" s="483">
        <v>0</v>
      </c>
      <c r="F6614" s="483">
        <v>0.3</v>
      </c>
    </row>
    <row r="6615" spans="1:6" ht="30" customHeight="1">
      <c r="A6615" s="480">
        <v>88827</v>
      </c>
      <c r="B6615" s="481" t="s">
        <v>3131</v>
      </c>
      <c r="C6615" s="482" t="s">
        <v>707</v>
      </c>
      <c r="D6615" s="483">
        <v>0.03</v>
      </c>
      <c r="E6615" s="483">
        <v>0</v>
      </c>
      <c r="F6615" s="483">
        <v>0.03</v>
      </c>
    </row>
    <row r="6616" spans="1:6" ht="30" customHeight="1">
      <c r="A6616" s="480">
        <v>88828</v>
      </c>
      <c r="B6616" s="481" t="s">
        <v>3132</v>
      </c>
      <c r="C6616" s="482" t="s">
        <v>707</v>
      </c>
      <c r="D6616" s="483">
        <v>0.33</v>
      </c>
      <c r="E6616" s="483">
        <v>0</v>
      </c>
      <c r="F6616" s="483">
        <v>0.33</v>
      </c>
    </row>
    <row r="6617" spans="1:6" ht="30" customHeight="1">
      <c r="A6617" s="480">
        <v>88829</v>
      </c>
      <c r="B6617" s="481" t="s">
        <v>3133</v>
      </c>
      <c r="C6617" s="482" t="s">
        <v>707</v>
      </c>
      <c r="D6617" s="483">
        <v>1.07</v>
      </c>
      <c r="E6617" s="483">
        <v>0</v>
      </c>
      <c r="F6617" s="483">
        <v>1.07</v>
      </c>
    </row>
    <row r="6618" spans="1:6" ht="30" customHeight="1">
      <c r="A6618" s="480">
        <v>88830</v>
      </c>
      <c r="B6618" s="481" t="s">
        <v>3134</v>
      </c>
      <c r="C6618" s="482" t="s">
        <v>2996</v>
      </c>
      <c r="D6618" s="483">
        <v>1.73</v>
      </c>
      <c r="E6618" s="483">
        <v>0</v>
      </c>
      <c r="F6618" s="483">
        <v>1.73</v>
      </c>
    </row>
    <row r="6619" spans="1:6" ht="30" customHeight="1">
      <c r="A6619" s="480">
        <v>88831</v>
      </c>
      <c r="B6619" s="481" t="s">
        <v>3135</v>
      </c>
      <c r="C6619" s="482" t="s">
        <v>2998</v>
      </c>
      <c r="D6619" s="483">
        <v>0.33</v>
      </c>
      <c r="E6619" s="483">
        <v>0</v>
      </c>
      <c r="F6619" s="483">
        <v>0.33</v>
      </c>
    </row>
    <row r="6620" spans="1:6" ht="30" customHeight="1">
      <c r="A6620" s="480">
        <v>89274</v>
      </c>
      <c r="B6620" s="481" t="s">
        <v>13107</v>
      </c>
      <c r="C6620" s="482" t="s">
        <v>707</v>
      </c>
      <c r="D6620" s="483">
        <v>1.51</v>
      </c>
      <c r="E6620" s="483">
        <v>0</v>
      </c>
      <c r="F6620" s="483">
        <v>1.51</v>
      </c>
    </row>
    <row r="6621" spans="1:6" ht="30" customHeight="1">
      <c r="A6621" s="480">
        <v>89275</v>
      </c>
      <c r="B6621" s="481" t="s">
        <v>13108</v>
      </c>
      <c r="C6621" s="482" t="s">
        <v>707</v>
      </c>
      <c r="D6621" s="483">
        <v>0.17</v>
      </c>
      <c r="E6621" s="483">
        <v>0</v>
      </c>
      <c r="F6621" s="483">
        <v>0.17</v>
      </c>
    </row>
    <row r="6622" spans="1:6" ht="30" customHeight="1">
      <c r="A6622" s="480">
        <v>89276</v>
      </c>
      <c r="B6622" s="481" t="s">
        <v>13109</v>
      </c>
      <c r="C6622" s="482" t="s">
        <v>707</v>
      </c>
      <c r="D6622" s="483">
        <v>1.89</v>
      </c>
      <c r="E6622" s="483">
        <v>0</v>
      </c>
      <c r="F6622" s="483">
        <v>1.89</v>
      </c>
    </row>
    <row r="6623" spans="1:6" ht="30" customHeight="1">
      <c r="A6623" s="480">
        <v>89278</v>
      </c>
      <c r="B6623" s="481" t="s">
        <v>3136</v>
      </c>
      <c r="C6623" s="482" t="s">
        <v>2996</v>
      </c>
      <c r="D6623" s="483">
        <v>10.92</v>
      </c>
      <c r="E6623" s="483">
        <v>0</v>
      </c>
      <c r="F6623" s="483">
        <v>10.92</v>
      </c>
    </row>
    <row r="6624" spans="1:6" ht="30" customHeight="1">
      <c r="A6624" s="480">
        <v>89279</v>
      </c>
      <c r="B6624" s="481" t="s">
        <v>3137</v>
      </c>
      <c r="C6624" s="482" t="s">
        <v>2998</v>
      </c>
      <c r="D6624" s="483">
        <v>1.68</v>
      </c>
      <c r="E6624" s="483">
        <v>0</v>
      </c>
      <c r="F6624" s="483">
        <v>1.68</v>
      </c>
    </row>
    <row r="6625" spans="1:6" ht="30" customHeight="1">
      <c r="A6625" s="480">
        <v>89221</v>
      </c>
      <c r="B6625" s="481" t="s">
        <v>3138</v>
      </c>
      <c r="C6625" s="482" t="s">
        <v>707</v>
      </c>
      <c r="D6625" s="483">
        <v>1.24</v>
      </c>
      <c r="E6625" s="483">
        <v>0</v>
      </c>
      <c r="F6625" s="483">
        <v>1.24</v>
      </c>
    </row>
    <row r="6626" spans="1:6" ht="30" customHeight="1">
      <c r="A6626" s="480">
        <v>89222</v>
      </c>
      <c r="B6626" s="481" t="s">
        <v>3139</v>
      </c>
      <c r="C6626" s="482" t="s">
        <v>707</v>
      </c>
      <c r="D6626" s="483">
        <v>0.14000000000000001</v>
      </c>
      <c r="E6626" s="483">
        <v>0</v>
      </c>
      <c r="F6626" s="483">
        <v>0.14000000000000001</v>
      </c>
    </row>
    <row r="6627" spans="1:6" ht="30" customHeight="1">
      <c r="A6627" s="480">
        <v>89223</v>
      </c>
      <c r="B6627" s="481" t="s">
        <v>3140</v>
      </c>
      <c r="C6627" s="482" t="s">
        <v>707</v>
      </c>
      <c r="D6627" s="483">
        <v>1.36</v>
      </c>
      <c r="E6627" s="483">
        <v>0</v>
      </c>
      <c r="F6627" s="483">
        <v>1.36</v>
      </c>
    </row>
    <row r="6628" spans="1:6" ht="30" customHeight="1">
      <c r="A6628" s="475">
        <v>89224</v>
      </c>
      <c r="B6628" s="479" t="s">
        <v>3141</v>
      </c>
      <c r="C6628" s="477" t="s">
        <v>707</v>
      </c>
      <c r="D6628" s="478">
        <v>2.15</v>
      </c>
      <c r="E6628" s="478">
        <v>0</v>
      </c>
      <c r="F6628" s="478">
        <v>2.15</v>
      </c>
    </row>
    <row r="6629" spans="1:6" ht="30" customHeight="1">
      <c r="A6629" s="475">
        <v>89225</v>
      </c>
      <c r="B6629" s="479" t="s">
        <v>3142</v>
      </c>
      <c r="C6629" s="477" t="s">
        <v>2996</v>
      </c>
      <c r="D6629" s="478">
        <v>4.8899999999999997</v>
      </c>
      <c r="E6629" s="478">
        <v>0</v>
      </c>
      <c r="F6629" s="478">
        <v>4.8899999999999997</v>
      </c>
    </row>
    <row r="6630" spans="1:6" ht="30" customHeight="1">
      <c r="A6630" s="475">
        <v>89226</v>
      </c>
      <c r="B6630" s="476" t="s">
        <v>3143</v>
      </c>
      <c r="C6630" s="477" t="s">
        <v>2998</v>
      </c>
      <c r="D6630" s="478">
        <v>1.38</v>
      </c>
      <c r="E6630" s="478">
        <v>0</v>
      </c>
      <c r="F6630" s="478">
        <v>1.38</v>
      </c>
    </row>
    <row r="6631" spans="1:6" ht="30" customHeight="1">
      <c r="A6631" s="475">
        <v>89277</v>
      </c>
      <c r="B6631" s="479" t="s">
        <v>13110</v>
      </c>
      <c r="C6631" s="477" t="s">
        <v>707</v>
      </c>
      <c r="D6631" s="478">
        <v>7.35</v>
      </c>
      <c r="E6631" s="478">
        <v>0</v>
      </c>
      <c r="F6631" s="478">
        <v>7.35</v>
      </c>
    </row>
    <row r="6632" spans="1:6" ht="30" customHeight="1">
      <c r="A6632" s="475">
        <v>93233</v>
      </c>
      <c r="B6632" s="479" t="s">
        <v>3144</v>
      </c>
      <c r="C6632" s="477" t="s">
        <v>2996</v>
      </c>
      <c r="D6632" s="478">
        <v>9.9499999999999993</v>
      </c>
      <c r="E6632" s="478">
        <v>0</v>
      </c>
      <c r="F6632" s="478">
        <v>9.9499999999999993</v>
      </c>
    </row>
    <row r="6633" spans="1:6" ht="30" customHeight="1">
      <c r="A6633" s="475">
        <v>93234</v>
      </c>
      <c r="B6633" s="479" t="s">
        <v>3145</v>
      </c>
      <c r="C6633" s="477" t="s">
        <v>2998</v>
      </c>
      <c r="D6633" s="478">
        <v>0.42</v>
      </c>
      <c r="E6633" s="478">
        <v>0</v>
      </c>
      <c r="F6633" s="478">
        <v>0.42</v>
      </c>
    </row>
    <row r="6634" spans="1:6" ht="30" customHeight="1">
      <c r="A6634" s="475">
        <v>93229</v>
      </c>
      <c r="B6634" s="479" t="s">
        <v>13111</v>
      </c>
      <c r="C6634" s="477" t="s">
        <v>707</v>
      </c>
      <c r="D6634" s="478">
        <v>0.38</v>
      </c>
      <c r="E6634" s="478">
        <v>0</v>
      </c>
      <c r="F6634" s="478">
        <v>0.38</v>
      </c>
    </row>
    <row r="6635" spans="1:6" ht="30" customHeight="1">
      <c r="A6635" s="475">
        <v>93230</v>
      </c>
      <c r="B6635" s="479" t="s">
        <v>13112</v>
      </c>
      <c r="C6635" s="477" t="s">
        <v>707</v>
      </c>
      <c r="D6635" s="478">
        <v>0.04</v>
      </c>
      <c r="E6635" s="478">
        <v>0</v>
      </c>
      <c r="F6635" s="478">
        <v>0.04</v>
      </c>
    </row>
    <row r="6636" spans="1:6" ht="30" customHeight="1">
      <c r="A6636" s="475">
        <v>93231</v>
      </c>
      <c r="B6636" s="479" t="s">
        <v>13113</v>
      </c>
      <c r="C6636" s="477" t="s">
        <v>707</v>
      </c>
      <c r="D6636" s="478">
        <v>0.35</v>
      </c>
      <c r="E6636" s="478">
        <v>0</v>
      </c>
      <c r="F6636" s="478">
        <v>0.35</v>
      </c>
    </row>
    <row r="6637" spans="1:6" ht="30" customHeight="1">
      <c r="A6637" s="475">
        <v>93232</v>
      </c>
      <c r="B6637" s="479" t="s">
        <v>13114</v>
      </c>
      <c r="C6637" s="477" t="s">
        <v>707</v>
      </c>
      <c r="D6637" s="478">
        <v>9.18</v>
      </c>
      <c r="E6637" s="478">
        <v>0</v>
      </c>
      <c r="F6637" s="478">
        <v>9.18</v>
      </c>
    </row>
    <row r="6638" spans="1:6" ht="30" customHeight="1">
      <c r="A6638" s="475">
        <v>88386</v>
      </c>
      <c r="B6638" s="479" t="s">
        <v>3146</v>
      </c>
      <c r="C6638" s="477" t="s">
        <v>2996</v>
      </c>
      <c r="D6638" s="478">
        <v>4.47</v>
      </c>
      <c r="E6638" s="478">
        <v>0</v>
      </c>
      <c r="F6638" s="478">
        <v>4.47</v>
      </c>
    </row>
    <row r="6639" spans="1:6" ht="30" customHeight="1">
      <c r="A6639" s="475">
        <v>88387</v>
      </c>
      <c r="B6639" s="476" t="s">
        <v>3147</v>
      </c>
      <c r="C6639" s="477" t="s">
        <v>707</v>
      </c>
      <c r="D6639" s="478">
        <v>0.81</v>
      </c>
      <c r="E6639" s="478">
        <v>0</v>
      </c>
      <c r="F6639" s="478">
        <v>0.81</v>
      </c>
    </row>
    <row r="6640" spans="1:6" ht="30" customHeight="1">
      <c r="A6640" s="475">
        <v>88389</v>
      </c>
      <c r="B6640" s="479" t="s">
        <v>3148</v>
      </c>
      <c r="C6640" s="477" t="s">
        <v>707</v>
      </c>
      <c r="D6640" s="478">
        <v>0.09</v>
      </c>
      <c r="E6640" s="478">
        <v>0</v>
      </c>
      <c r="F6640" s="478">
        <v>0.09</v>
      </c>
    </row>
    <row r="6641" spans="1:6" ht="30" customHeight="1">
      <c r="A6641" s="480">
        <v>88390</v>
      </c>
      <c r="B6641" s="481" t="s">
        <v>3149</v>
      </c>
      <c r="C6641" s="482" t="s">
        <v>707</v>
      </c>
      <c r="D6641" s="483">
        <v>0.88</v>
      </c>
      <c r="E6641" s="483">
        <v>0</v>
      </c>
      <c r="F6641" s="483">
        <v>0.88</v>
      </c>
    </row>
    <row r="6642" spans="1:6" ht="30" customHeight="1">
      <c r="A6642" s="480">
        <v>88391</v>
      </c>
      <c r="B6642" s="481" t="s">
        <v>3150</v>
      </c>
      <c r="C6642" s="482" t="s">
        <v>707</v>
      </c>
      <c r="D6642" s="483">
        <v>2.69</v>
      </c>
      <c r="E6642" s="483">
        <v>0</v>
      </c>
      <c r="F6642" s="483">
        <v>2.69</v>
      </c>
    </row>
    <row r="6643" spans="1:6" ht="30" customHeight="1">
      <c r="A6643" s="475">
        <v>88392</v>
      </c>
      <c r="B6643" s="479" t="s">
        <v>3151</v>
      </c>
      <c r="C6643" s="477" t="s">
        <v>2998</v>
      </c>
      <c r="D6643" s="478">
        <v>0.9</v>
      </c>
      <c r="E6643" s="478">
        <v>0</v>
      </c>
      <c r="F6643" s="478">
        <v>0.9</v>
      </c>
    </row>
    <row r="6644" spans="1:6" ht="30" customHeight="1">
      <c r="A6644" s="480">
        <v>88393</v>
      </c>
      <c r="B6644" s="481" t="s">
        <v>3152</v>
      </c>
      <c r="C6644" s="482" t="s">
        <v>2996</v>
      </c>
      <c r="D6644" s="483">
        <v>6.15</v>
      </c>
      <c r="E6644" s="483">
        <v>0</v>
      </c>
      <c r="F6644" s="483">
        <v>6.15</v>
      </c>
    </row>
    <row r="6645" spans="1:6" ht="30" customHeight="1">
      <c r="A6645" s="475">
        <v>88394</v>
      </c>
      <c r="B6645" s="479" t="s">
        <v>3153</v>
      </c>
      <c r="C6645" s="477" t="s">
        <v>707</v>
      </c>
      <c r="D6645" s="478">
        <v>0.96</v>
      </c>
      <c r="E6645" s="478">
        <v>0</v>
      </c>
      <c r="F6645" s="478">
        <v>0.96</v>
      </c>
    </row>
    <row r="6646" spans="1:6" ht="30" customHeight="1">
      <c r="A6646" s="480">
        <v>88395</v>
      </c>
      <c r="B6646" s="481" t="s">
        <v>3154</v>
      </c>
      <c r="C6646" s="482" t="s">
        <v>707</v>
      </c>
      <c r="D6646" s="483">
        <v>0.11</v>
      </c>
      <c r="E6646" s="483">
        <v>0</v>
      </c>
      <c r="F6646" s="483">
        <v>0.11</v>
      </c>
    </row>
    <row r="6647" spans="1:6" ht="30" customHeight="1">
      <c r="A6647" s="480">
        <v>88396</v>
      </c>
      <c r="B6647" s="481" t="s">
        <v>3155</v>
      </c>
      <c r="C6647" s="482" t="s">
        <v>707</v>
      </c>
      <c r="D6647" s="483">
        <v>1.05</v>
      </c>
      <c r="E6647" s="483">
        <v>0</v>
      </c>
      <c r="F6647" s="483">
        <v>1.05</v>
      </c>
    </row>
    <row r="6648" spans="1:6" ht="30" customHeight="1">
      <c r="A6648" s="475">
        <v>88397</v>
      </c>
      <c r="B6648" s="479" t="s">
        <v>3156</v>
      </c>
      <c r="C6648" s="477" t="s">
        <v>707</v>
      </c>
      <c r="D6648" s="478">
        <v>4.03</v>
      </c>
      <c r="E6648" s="478">
        <v>0</v>
      </c>
      <c r="F6648" s="478">
        <v>4.03</v>
      </c>
    </row>
    <row r="6649" spans="1:6" ht="30" customHeight="1">
      <c r="A6649" s="480">
        <v>88398</v>
      </c>
      <c r="B6649" s="481" t="s">
        <v>3157</v>
      </c>
      <c r="C6649" s="482" t="s">
        <v>2998</v>
      </c>
      <c r="D6649" s="483">
        <v>1.07</v>
      </c>
      <c r="E6649" s="483">
        <v>0</v>
      </c>
      <c r="F6649" s="483">
        <v>1.07</v>
      </c>
    </row>
    <row r="6650" spans="1:6" ht="30" customHeight="1">
      <c r="A6650" s="480">
        <v>88399</v>
      </c>
      <c r="B6650" s="481" t="s">
        <v>3158</v>
      </c>
      <c r="C6650" s="482" t="s">
        <v>2996</v>
      </c>
      <c r="D6650" s="483">
        <v>3.29</v>
      </c>
      <c r="E6650" s="483">
        <v>0</v>
      </c>
      <c r="F6650" s="483">
        <v>3.29</v>
      </c>
    </row>
    <row r="6651" spans="1:6" ht="30" customHeight="1">
      <c r="A6651" s="480">
        <v>88400</v>
      </c>
      <c r="B6651" s="481" t="s">
        <v>3159</v>
      </c>
      <c r="C6651" s="482" t="s">
        <v>707</v>
      </c>
      <c r="D6651" s="483">
        <v>0.76</v>
      </c>
      <c r="E6651" s="483">
        <v>0</v>
      </c>
      <c r="F6651" s="483">
        <v>0.76</v>
      </c>
    </row>
    <row r="6652" spans="1:6" ht="30" customHeight="1">
      <c r="A6652" s="480">
        <v>88401</v>
      </c>
      <c r="B6652" s="481" t="s">
        <v>3160</v>
      </c>
      <c r="C6652" s="482" t="s">
        <v>707</v>
      </c>
      <c r="D6652" s="483">
        <v>0.09</v>
      </c>
      <c r="E6652" s="483">
        <v>0</v>
      </c>
      <c r="F6652" s="483">
        <v>0.09</v>
      </c>
    </row>
    <row r="6653" spans="1:6" ht="30" customHeight="1">
      <c r="A6653" s="480">
        <v>88402</v>
      </c>
      <c r="B6653" s="481" t="s">
        <v>3161</v>
      </c>
      <c r="C6653" s="482" t="s">
        <v>707</v>
      </c>
      <c r="D6653" s="483">
        <v>0.83</v>
      </c>
      <c r="E6653" s="483">
        <v>0</v>
      </c>
      <c r="F6653" s="483">
        <v>0.83</v>
      </c>
    </row>
    <row r="6654" spans="1:6" ht="30" customHeight="1">
      <c r="A6654" s="480">
        <v>88403</v>
      </c>
      <c r="B6654" s="481" t="s">
        <v>3162</v>
      </c>
      <c r="C6654" s="482" t="s">
        <v>707</v>
      </c>
      <c r="D6654" s="483">
        <v>1.61</v>
      </c>
      <c r="E6654" s="483">
        <v>0</v>
      </c>
      <c r="F6654" s="483">
        <v>1.61</v>
      </c>
    </row>
    <row r="6655" spans="1:6" ht="30" customHeight="1">
      <c r="A6655" s="475">
        <v>88404</v>
      </c>
      <c r="B6655" s="476" t="s">
        <v>3163</v>
      </c>
      <c r="C6655" s="477" t="s">
        <v>2998</v>
      </c>
      <c r="D6655" s="478">
        <v>0.85</v>
      </c>
      <c r="E6655" s="478">
        <v>0</v>
      </c>
      <c r="F6655" s="478">
        <v>0.85</v>
      </c>
    </row>
    <row r="6656" spans="1:6" ht="30" customHeight="1">
      <c r="A6656" s="475">
        <v>90633</v>
      </c>
      <c r="B6656" s="479" t="s">
        <v>3164</v>
      </c>
      <c r="C6656" s="477" t="s">
        <v>707</v>
      </c>
      <c r="D6656" s="478">
        <v>3.84</v>
      </c>
      <c r="E6656" s="478">
        <v>0</v>
      </c>
      <c r="F6656" s="478">
        <v>3.84</v>
      </c>
    </row>
    <row r="6657" spans="1:6" ht="45">
      <c r="A6657" s="480">
        <v>90634</v>
      </c>
      <c r="B6657" s="481" t="s">
        <v>3165</v>
      </c>
      <c r="C6657" s="482" t="s">
        <v>707</v>
      </c>
      <c r="D6657" s="483">
        <v>0.45</v>
      </c>
      <c r="E6657" s="483">
        <v>0</v>
      </c>
      <c r="F6657" s="483">
        <v>0.45</v>
      </c>
    </row>
    <row r="6658" spans="1:6" ht="30" customHeight="1">
      <c r="A6658" s="480">
        <v>90635</v>
      </c>
      <c r="B6658" s="481" t="s">
        <v>3166</v>
      </c>
      <c r="C6658" s="482" t="s">
        <v>707</v>
      </c>
      <c r="D6658" s="483">
        <v>4.2</v>
      </c>
      <c r="E6658" s="483">
        <v>0</v>
      </c>
      <c r="F6658" s="483">
        <v>4.2</v>
      </c>
    </row>
    <row r="6659" spans="1:6" ht="30" customHeight="1">
      <c r="A6659" s="480">
        <v>90636</v>
      </c>
      <c r="B6659" s="481" t="s">
        <v>3167</v>
      </c>
      <c r="C6659" s="482" t="s">
        <v>707</v>
      </c>
      <c r="D6659" s="483">
        <v>5.38</v>
      </c>
      <c r="E6659" s="483">
        <v>0</v>
      </c>
      <c r="F6659" s="483">
        <v>5.38</v>
      </c>
    </row>
    <row r="6660" spans="1:6" ht="30" customHeight="1">
      <c r="A6660" s="480">
        <v>90637</v>
      </c>
      <c r="B6660" s="481" t="s">
        <v>3168</v>
      </c>
      <c r="C6660" s="482" t="s">
        <v>2996</v>
      </c>
      <c r="D6660" s="483">
        <v>13.87</v>
      </c>
      <c r="E6660" s="483">
        <v>0</v>
      </c>
      <c r="F6660" s="483">
        <v>13.87</v>
      </c>
    </row>
    <row r="6661" spans="1:6" ht="30" customHeight="1">
      <c r="A6661" s="480">
        <v>90638</v>
      </c>
      <c r="B6661" s="481" t="s">
        <v>3169</v>
      </c>
      <c r="C6661" s="482" t="s">
        <v>2998</v>
      </c>
      <c r="D6661" s="483">
        <v>4.29</v>
      </c>
      <c r="E6661" s="483">
        <v>0</v>
      </c>
      <c r="F6661" s="483">
        <v>4.29</v>
      </c>
    </row>
    <row r="6662" spans="1:6" ht="30" customHeight="1">
      <c r="A6662" s="480">
        <v>103241</v>
      </c>
      <c r="B6662" s="481" t="s">
        <v>13115</v>
      </c>
      <c r="C6662" s="482" t="s">
        <v>707</v>
      </c>
      <c r="D6662" s="483">
        <v>7.79</v>
      </c>
      <c r="E6662" s="483">
        <v>0</v>
      </c>
      <c r="F6662" s="483">
        <v>7.79</v>
      </c>
    </row>
    <row r="6663" spans="1:6" ht="30" customHeight="1">
      <c r="A6663" s="480"/>
      <c r="B6663" s="481" t="s">
        <v>3170</v>
      </c>
      <c r="C6663" s="482"/>
      <c r="D6663" s="483"/>
      <c r="E6663" s="483"/>
      <c r="F6663" s="483"/>
    </row>
    <row r="6664" spans="1:6" ht="30" customHeight="1">
      <c r="A6664" s="480">
        <v>88418</v>
      </c>
      <c r="B6664" s="481" t="s">
        <v>3171</v>
      </c>
      <c r="C6664" s="482" t="s">
        <v>2996</v>
      </c>
      <c r="D6664" s="483">
        <v>12.73</v>
      </c>
      <c r="E6664" s="483">
        <v>0</v>
      </c>
      <c r="F6664" s="483">
        <v>12.73</v>
      </c>
    </row>
    <row r="6665" spans="1:6" ht="30" customHeight="1">
      <c r="A6665" s="480">
        <v>88419</v>
      </c>
      <c r="B6665" s="481" t="s">
        <v>3172</v>
      </c>
      <c r="C6665" s="482" t="s">
        <v>707</v>
      </c>
      <c r="D6665" s="483">
        <v>4.99</v>
      </c>
      <c r="E6665" s="483">
        <v>0</v>
      </c>
      <c r="F6665" s="483">
        <v>4.99</v>
      </c>
    </row>
    <row r="6666" spans="1:6" ht="30" customHeight="1">
      <c r="A6666" s="480">
        <v>88422</v>
      </c>
      <c r="B6666" s="481" t="s">
        <v>3173</v>
      </c>
      <c r="C6666" s="482" t="s">
        <v>707</v>
      </c>
      <c r="D6666" s="483">
        <v>0.59</v>
      </c>
      <c r="E6666" s="483">
        <v>0</v>
      </c>
      <c r="F6666" s="483">
        <v>0.59</v>
      </c>
    </row>
    <row r="6667" spans="1:6" ht="30" customHeight="1">
      <c r="A6667" s="480">
        <v>88425</v>
      </c>
      <c r="B6667" s="481" t="s">
        <v>3174</v>
      </c>
      <c r="C6667" s="482" t="s">
        <v>707</v>
      </c>
      <c r="D6667" s="483">
        <v>6.24</v>
      </c>
      <c r="E6667" s="483">
        <v>0</v>
      </c>
      <c r="F6667" s="483">
        <v>6.24</v>
      </c>
    </row>
    <row r="6668" spans="1:6" ht="30" customHeight="1">
      <c r="A6668" s="480">
        <v>88427</v>
      </c>
      <c r="B6668" s="481" t="s">
        <v>3175</v>
      </c>
      <c r="C6668" s="482" t="s">
        <v>707</v>
      </c>
      <c r="D6668" s="483">
        <v>0.91</v>
      </c>
      <c r="E6668" s="483">
        <v>0</v>
      </c>
      <c r="F6668" s="483">
        <v>0.91</v>
      </c>
    </row>
    <row r="6669" spans="1:6" ht="30" customHeight="1">
      <c r="A6669" s="480">
        <v>88430</v>
      </c>
      <c r="B6669" s="481" t="s">
        <v>3176</v>
      </c>
      <c r="C6669" s="482" t="s">
        <v>2998</v>
      </c>
      <c r="D6669" s="483">
        <v>5.58</v>
      </c>
      <c r="E6669" s="483">
        <v>0</v>
      </c>
      <c r="F6669" s="483">
        <v>5.58</v>
      </c>
    </row>
    <row r="6670" spans="1:6" ht="45" customHeight="1">
      <c r="A6670" s="480">
        <v>88433</v>
      </c>
      <c r="B6670" s="481" t="s">
        <v>3177</v>
      </c>
      <c r="C6670" s="482" t="s">
        <v>2996</v>
      </c>
      <c r="D6670" s="483">
        <v>16.57</v>
      </c>
      <c r="E6670" s="483">
        <v>0</v>
      </c>
      <c r="F6670" s="483">
        <v>16.57</v>
      </c>
    </row>
    <row r="6671" spans="1:6" ht="45" customHeight="1">
      <c r="A6671" s="480">
        <v>88434</v>
      </c>
      <c r="B6671" s="481" t="s">
        <v>3178</v>
      </c>
      <c r="C6671" s="482" t="s">
        <v>707</v>
      </c>
      <c r="D6671" s="483">
        <v>6.61</v>
      </c>
      <c r="E6671" s="483">
        <v>0</v>
      </c>
      <c r="F6671" s="483">
        <v>6.61</v>
      </c>
    </row>
    <row r="6672" spans="1:6" ht="45" customHeight="1">
      <c r="A6672" s="480">
        <v>88435</v>
      </c>
      <c r="B6672" s="481" t="s">
        <v>3179</v>
      </c>
      <c r="C6672" s="482" t="s">
        <v>707</v>
      </c>
      <c r="D6672" s="483">
        <v>0.78</v>
      </c>
      <c r="E6672" s="483">
        <v>0</v>
      </c>
      <c r="F6672" s="483">
        <v>0.78</v>
      </c>
    </row>
    <row r="6673" spans="1:6" ht="45" customHeight="1">
      <c r="A6673" s="480">
        <v>88436</v>
      </c>
      <c r="B6673" s="481" t="s">
        <v>3180</v>
      </c>
      <c r="C6673" s="482" t="s">
        <v>707</v>
      </c>
      <c r="D6673" s="483">
        <v>8.27</v>
      </c>
      <c r="E6673" s="483">
        <v>0</v>
      </c>
      <c r="F6673" s="483">
        <v>8.27</v>
      </c>
    </row>
    <row r="6674" spans="1:6" ht="45" customHeight="1">
      <c r="A6674" s="480">
        <v>88437</v>
      </c>
      <c r="B6674" s="481" t="s">
        <v>3181</v>
      </c>
      <c r="C6674" s="482" t="s">
        <v>707</v>
      </c>
      <c r="D6674" s="483">
        <v>0.91</v>
      </c>
      <c r="E6674" s="483">
        <v>0</v>
      </c>
      <c r="F6674" s="483">
        <v>0.91</v>
      </c>
    </row>
    <row r="6675" spans="1:6" ht="45" customHeight="1">
      <c r="A6675" s="480">
        <v>88438</v>
      </c>
      <c r="B6675" s="481" t="s">
        <v>3182</v>
      </c>
      <c r="C6675" s="482" t="s">
        <v>2998</v>
      </c>
      <c r="D6675" s="483">
        <v>7.39</v>
      </c>
      <c r="E6675" s="483">
        <v>0</v>
      </c>
      <c r="F6675" s="483">
        <v>7.39</v>
      </c>
    </row>
    <row r="6676" spans="1:6" ht="45" customHeight="1">
      <c r="A6676" s="480">
        <v>90664</v>
      </c>
      <c r="B6676" s="481" t="s">
        <v>3183</v>
      </c>
      <c r="C6676" s="482" t="s">
        <v>707</v>
      </c>
      <c r="D6676" s="483">
        <v>5.19</v>
      </c>
      <c r="E6676" s="483">
        <v>0</v>
      </c>
      <c r="F6676" s="483">
        <v>5.19</v>
      </c>
    </row>
    <row r="6677" spans="1:6" ht="30" customHeight="1">
      <c r="A6677" s="480">
        <v>90665</v>
      </c>
      <c r="B6677" s="481" t="s">
        <v>3184</v>
      </c>
      <c r="C6677" s="482" t="s">
        <v>707</v>
      </c>
      <c r="D6677" s="483">
        <v>0.71</v>
      </c>
      <c r="E6677" s="483">
        <v>0</v>
      </c>
      <c r="F6677" s="483">
        <v>0.71</v>
      </c>
    </row>
    <row r="6678" spans="1:6" ht="30" customHeight="1">
      <c r="A6678" s="480">
        <v>90666</v>
      </c>
      <c r="B6678" s="481" t="s">
        <v>3185</v>
      </c>
      <c r="C6678" s="482" t="s">
        <v>707</v>
      </c>
      <c r="D6678" s="483">
        <v>6.49</v>
      </c>
      <c r="E6678" s="483">
        <v>0</v>
      </c>
      <c r="F6678" s="483">
        <v>6.49</v>
      </c>
    </row>
    <row r="6679" spans="1:6" ht="45" customHeight="1">
      <c r="A6679" s="480">
        <v>90667</v>
      </c>
      <c r="B6679" s="481" t="s">
        <v>3186</v>
      </c>
      <c r="C6679" s="482" t="s">
        <v>707</v>
      </c>
      <c r="D6679" s="483">
        <v>13.12</v>
      </c>
      <c r="E6679" s="483">
        <v>0</v>
      </c>
      <c r="F6679" s="483">
        <v>13.12</v>
      </c>
    </row>
    <row r="6680" spans="1:6" ht="45" customHeight="1">
      <c r="A6680" s="480">
        <v>90668</v>
      </c>
      <c r="B6680" s="481" t="s">
        <v>3187</v>
      </c>
      <c r="C6680" s="482" t="s">
        <v>2996</v>
      </c>
      <c r="D6680" s="483">
        <v>25.51</v>
      </c>
      <c r="E6680" s="483">
        <v>0</v>
      </c>
      <c r="F6680" s="483">
        <v>25.51</v>
      </c>
    </row>
    <row r="6681" spans="1:6" ht="30" customHeight="1">
      <c r="A6681" s="480">
        <v>90669</v>
      </c>
      <c r="B6681" s="481" t="s">
        <v>3188</v>
      </c>
      <c r="C6681" s="482" t="s">
        <v>2998</v>
      </c>
      <c r="D6681" s="483">
        <v>5.9</v>
      </c>
      <c r="E6681" s="483">
        <v>0</v>
      </c>
      <c r="F6681" s="483">
        <v>5.9</v>
      </c>
    </row>
    <row r="6682" spans="1:6" ht="30" customHeight="1">
      <c r="A6682" s="480">
        <v>91069</v>
      </c>
      <c r="B6682" s="481" t="s">
        <v>3189</v>
      </c>
      <c r="C6682" s="482" t="s">
        <v>704</v>
      </c>
      <c r="D6682" s="483">
        <v>94.55</v>
      </c>
      <c r="E6682" s="483">
        <v>19.14</v>
      </c>
      <c r="F6682" s="483">
        <v>113.69</v>
      </c>
    </row>
    <row r="6683" spans="1:6" ht="45" customHeight="1">
      <c r="A6683" s="480">
        <v>91070</v>
      </c>
      <c r="B6683" s="481" t="s">
        <v>3190</v>
      </c>
      <c r="C6683" s="482" t="s">
        <v>704</v>
      </c>
      <c r="D6683" s="483">
        <v>103.8</v>
      </c>
      <c r="E6683" s="483">
        <v>20.3</v>
      </c>
      <c r="F6683" s="483">
        <v>124.1</v>
      </c>
    </row>
    <row r="6684" spans="1:6" ht="45" customHeight="1">
      <c r="A6684" s="480">
        <v>91071</v>
      </c>
      <c r="B6684" s="481" t="s">
        <v>3191</v>
      </c>
      <c r="C6684" s="482" t="s">
        <v>704</v>
      </c>
      <c r="D6684" s="483">
        <v>109.44</v>
      </c>
      <c r="E6684" s="483">
        <v>45.6</v>
      </c>
      <c r="F6684" s="483">
        <v>155.04</v>
      </c>
    </row>
    <row r="6685" spans="1:6" ht="45" customHeight="1">
      <c r="A6685" s="480">
        <v>91072</v>
      </c>
      <c r="B6685" s="481" t="s">
        <v>3192</v>
      </c>
      <c r="C6685" s="482" t="s">
        <v>704</v>
      </c>
      <c r="D6685" s="483">
        <v>118.61</v>
      </c>
      <c r="E6685" s="483">
        <v>46.82</v>
      </c>
      <c r="F6685" s="483">
        <v>165.43</v>
      </c>
    </row>
    <row r="6686" spans="1:6" ht="45" customHeight="1">
      <c r="A6686" s="480">
        <v>91073</v>
      </c>
      <c r="B6686" s="481" t="s">
        <v>3193</v>
      </c>
      <c r="C6686" s="482" t="s">
        <v>704</v>
      </c>
      <c r="D6686" s="483">
        <v>98.69</v>
      </c>
      <c r="E6686" s="483">
        <v>29.24</v>
      </c>
      <c r="F6686" s="483">
        <v>127.93</v>
      </c>
    </row>
    <row r="6687" spans="1:6" ht="30" customHeight="1">
      <c r="A6687" s="475">
        <v>91074</v>
      </c>
      <c r="B6687" s="479" t="s">
        <v>3194</v>
      </c>
      <c r="C6687" s="477" t="s">
        <v>704</v>
      </c>
      <c r="D6687" s="478">
        <v>108.41</v>
      </c>
      <c r="E6687" s="478">
        <v>31.4</v>
      </c>
      <c r="F6687" s="478">
        <v>139.81</v>
      </c>
    </row>
    <row r="6688" spans="1:6" ht="30" customHeight="1">
      <c r="A6688" s="480">
        <v>91075</v>
      </c>
      <c r="B6688" s="481" t="s">
        <v>3195</v>
      </c>
      <c r="C6688" s="482" t="s">
        <v>704</v>
      </c>
      <c r="D6688" s="483">
        <v>113.12</v>
      </c>
      <c r="E6688" s="483">
        <v>58.63</v>
      </c>
      <c r="F6688" s="483">
        <v>171.75</v>
      </c>
    </row>
    <row r="6689" spans="1:6" ht="30" customHeight="1">
      <c r="A6689" s="480">
        <v>91076</v>
      </c>
      <c r="B6689" s="481" t="s">
        <v>3196</v>
      </c>
      <c r="C6689" s="482" t="s">
        <v>704</v>
      </c>
      <c r="D6689" s="483">
        <v>122.77</v>
      </c>
      <c r="E6689" s="483">
        <v>60.9</v>
      </c>
      <c r="F6689" s="483">
        <v>183.67</v>
      </c>
    </row>
    <row r="6690" spans="1:6" ht="45" customHeight="1">
      <c r="A6690" s="480">
        <v>91077</v>
      </c>
      <c r="B6690" s="481" t="s">
        <v>3197</v>
      </c>
      <c r="C6690" s="482" t="s">
        <v>704</v>
      </c>
      <c r="D6690" s="483">
        <v>107.65</v>
      </c>
      <c r="E6690" s="483">
        <v>13.2</v>
      </c>
      <c r="F6690" s="483">
        <v>120.85</v>
      </c>
    </row>
    <row r="6691" spans="1:6" ht="45" customHeight="1">
      <c r="A6691" s="480">
        <v>91078</v>
      </c>
      <c r="B6691" s="481" t="s">
        <v>3198</v>
      </c>
      <c r="C6691" s="482" t="s">
        <v>704</v>
      </c>
      <c r="D6691" s="483">
        <v>127.39</v>
      </c>
      <c r="E6691" s="483">
        <v>14.22</v>
      </c>
      <c r="F6691" s="483">
        <v>141.61000000000001</v>
      </c>
    </row>
    <row r="6692" spans="1:6" ht="45" customHeight="1">
      <c r="A6692" s="480">
        <v>91079</v>
      </c>
      <c r="B6692" s="481" t="s">
        <v>3199</v>
      </c>
      <c r="C6692" s="482" t="s">
        <v>704</v>
      </c>
      <c r="D6692" s="483">
        <v>109.9</v>
      </c>
      <c r="E6692" s="483">
        <v>16.920000000000002</v>
      </c>
      <c r="F6692" s="483">
        <v>126.82</v>
      </c>
    </row>
    <row r="6693" spans="1:6" ht="45" customHeight="1">
      <c r="A6693" s="480">
        <v>91080</v>
      </c>
      <c r="B6693" s="481" t="s">
        <v>3200</v>
      </c>
      <c r="C6693" s="482" t="s">
        <v>704</v>
      </c>
      <c r="D6693" s="483">
        <v>129.41</v>
      </c>
      <c r="E6693" s="483">
        <v>17.920000000000002</v>
      </c>
      <c r="F6693" s="483">
        <v>147.33000000000001</v>
      </c>
    </row>
    <row r="6694" spans="1:6" ht="45" customHeight="1">
      <c r="A6694" s="480">
        <v>91081</v>
      </c>
      <c r="B6694" s="481" t="s">
        <v>3201</v>
      </c>
      <c r="C6694" s="482" t="s">
        <v>704</v>
      </c>
      <c r="D6694" s="483">
        <v>112.8</v>
      </c>
      <c r="E6694" s="483">
        <v>24.03</v>
      </c>
      <c r="F6694" s="483">
        <v>136.83000000000001</v>
      </c>
    </row>
    <row r="6695" spans="1:6" ht="45" customHeight="1">
      <c r="A6695" s="480">
        <v>91082</v>
      </c>
      <c r="B6695" s="481" t="s">
        <v>3202</v>
      </c>
      <c r="C6695" s="482" t="s">
        <v>704</v>
      </c>
      <c r="D6695" s="483">
        <v>132.94</v>
      </c>
      <c r="E6695" s="483">
        <v>25.91</v>
      </c>
      <c r="F6695" s="483">
        <v>158.85</v>
      </c>
    </row>
    <row r="6696" spans="1:6" ht="45" customHeight="1">
      <c r="A6696" s="480">
        <v>91083</v>
      </c>
      <c r="B6696" s="481" t="s">
        <v>3203</v>
      </c>
      <c r="C6696" s="482" t="s">
        <v>704</v>
      </c>
      <c r="D6696" s="483">
        <v>116.26</v>
      </c>
      <c r="E6696" s="483">
        <v>30.99</v>
      </c>
      <c r="F6696" s="483">
        <v>147.25</v>
      </c>
    </row>
    <row r="6697" spans="1:6" ht="45" customHeight="1">
      <c r="A6697" s="480">
        <v>91084</v>
      </c>
      <c r="B6697" s="481" t="s">
        <v>3204</v>
      </c>
      <c r="C6697" s="482" t="s">
        <v>704</v>
      </c>
      <c r="D6697" s="483">
        <v>136.18</v>
      </c>
      <c r="E6697" s="483">
        <v>32.85</v>
      </c>
      <c r="F6697" s="483">
        <v>169.03</v>
      </c>
    </row>
    <row r="6698" spans="1:6" ht="45" customHeight="1">
      <c r="A6698" s="480">
        <v>91086</v>
      </c>
      <c r="B6698" s="481" t="s">
        <v>3205</v>
      </c>
      <c r="C6698" s="482" t="s">
        <v>704</v>
      </c>
      <c r="D6698" s="483">
        <v>98.93</v>
      </c>
      <c r="E6698" s="483">
        <v>25.79</v>
      </c>
      <c r="F6698" s="483">
        <v>124.72</v>
      </c>
    </row>
    <row r="6699" spans="1:6" ht="45" customHeight="1">
      <c r="A6699" s="480">
        <v>91087</v>
      </c>
      <c r="B6699" s="481" t="s">
        <v>3206</v>
      </c>
      <c r="C6699" s="482" t="s">
        <v>704</v>
      </c>
      <c r="D6699" s="483">
        <v>108.38</v>
      </c>
      <c r="E6699" s="483">
        <v>27.08</v>
      </c>
      <c r="F6699" s="483">
        <v>135.46</v>
      </c>
    </row>
    <row r="6700" spans="1:6" ht="45" customHeight="1">
      <c r="A6700" s="480">
        <v>91088</v>
      </c>
      <c r="B6700" s="481" t="s">
        <v>3207</v>
      </c>
      <c r="C6700" s="482" t="s">
        <v>704</v>
      </c>
      <c r="D6700" s="483">
        <v>114.14</v>
      </c>
      <c r="E6700" s="483">
        <v>53.43</v>
      </c>
      <c r="F6700" s="483">
        <v>167.57</v>
      </c>
    </row>
    <row r="6701" spans="1:6" ht="30" customHeight="1">
      <c r="A6701" s="480">
        <v>91089</v>
      </c>
      <c r="B6701" s="481" t="s">
        <v>3208</v>
      </c>
      <c r="C6701" s="482" t="s">
        <v>704</v>
      </c>
      <c r="D6701" s="483">
        <v>123.54</v>
      </c>
      <c r="E6701" s="483">
        <v>54.88</v>
      </c>
      <c r="F6701" s="483">
        <v>178.42</v>
      </c>
    </row>
    <row r="6702" spans="1:6" ht="30" customHeight="1">
      <c r="A6702" s="480">
        <v>91090</v>
      </c>
      <c r="B6702" s="481" t="s">
        <v>3209</v>
      </c>
      <c r="C6702" s="482" t="s">
        <v>704</v>
      </c>
      <c r="D6702" s="483">
        <v>101.98</v>
      </c>
      <c r="E6702" s="483">
        <v>34.96</v>
      </c>
      <c r="F6702" s="483">
        <v>136.94</v>
      </c>
    </row>
    <row r="6703" spans="1:6" ht="30" customHeight="1">
      <c r="A6703" s="480">
        <v>91091</v>
      </c>
      <c r="B6703" s="481" t="s">
        <v>3210</v>
      </c>
      <c r="C6703" s="482" t="s">
        <v>704</v>
      </c>
      <c r="D6703" s="483">
        <v>111.97</v>
      </c>
      <c r="E6703" s="483">
        <v>37.369999999999997</v>
      </c>
      <c r="F6703" s="483">
        <v>149.34</v>
      </c>
    </row>
    <row r="6704" spans="1:6" ht="30" customHeight="1">
      <c r="A6704" s="480">
        <v>91092</v>
      </c>
      <c r="B6704" s="481" t="s">
        <v>3211</v>
      </c>
      <c r="C6704" s="482" t="s">
        <v>704</v>
      </c>
      <c r="D6704" s="483">
        <v>116.53</v>
      </c>
      <c r="E6704" s="483">
        <v>65.2</v>
      </c>
      <c r="F6704" s="483">
        <v>181.73</v>
      </c>
    </row>
    <row r="6705" spans="1:6" ht="45" customHeight="1">
      <c r="A6705" s="480">
        <v>91093</v>
      </c>
      <c r="B6705" s="481" t="s">
        <v>3212</v>
      </c>
      <c r="C6705" s="482" t="s">
        <v>704</v>
      </c>
      <c r="D6705" s="483">
        <v>126.56</v>
      </c>
      <c r="E6705" s="483">
        <v>67.91</v>
      </c>
      <c r="F6705" s="483">
        <v>194.47</v>
      </c>
    </row>
    <row r="6706" spans="1:6" ht="45" customHeight="1">
      <c r="A6706" s="480">
        <v>91094</v>
      </c>
      <c r="B6706" s="481" t="s">
        <v>3213</v>
      </c>
      <c r="C6706" s="482" t="s">
        <v>704</v>
      </c>
      <c r="D6706" s="483">
        <v>109.63</v>
      </c>
      <c r="E6706" s="483">
        <v>17.7</v>
      </c>
      <c r="F6706" s="483">
        <v>127.33</v>
      </c>
    </row>
    <row r="6707" spans="1:6" ht="30" customHeight="1">
      <c r="A6707" s="480">
        <v>91095</v>
      </c>
      <c r="B6707" s="481" t="s">
        <v>3214</v>
      </c>
      <c r="C6707" s="482" t="s">
        <v>704</v>
      </c>
      <c r="D6707" s="483">
        <v>129.59</v>
      </c>
      <c r="E6707" s="483">
        <v>18.88</v>
      </c>
      <c r="F6707" s="483">
        <v>148.47</v>
      </c>
    </row>
    <row r="6708" spans="1:6" ht="45" customHeight="1">
      <c r="A6708" s="480">
        <v>91096</v>
      </c>
      <c r="B6708" s="481" t="s">
        <v>3215</v>
      </c>
      <c r="C6708" s="482" t="s">
        <v>704</v>
      </c>
      <c r="D6708" s="483">
        <v>110.58</v>
      </c>
      <c r="E6708" s="483">
        <v>19.73</v>
      </c>
      <c r="F6708" s="483">
        <v>130.31</v>
      </c>
    </row>
    <row r="6709" spans="1:6" ht="30" customHeight="1">
      <c r="A6709" s="480">
        <v>91097</v>
      </c>
      <c r="B6709" s="481" t="s">
        <v>3216</v>
      </c>
      <c r="C6709" s="482" t="s">
        <v>704</v>
      </c>
      <c r="D6709" s="483">
        <v>130.35</v>
      </c>
      <c r="E6709" s="483">
        <v>20.92</v>
      </c>
      <c r="F6709" s="483">
        <v>151.27000000000001</v>
      </c>
    </row>
    <row r="6710" spans="1:6" ht="45" customHeight="1">
      <c r="A6710" s="480">
        <v>91098</v>
      </c>
      <c r="B6710" s="481" t="s">
        <v>3217</v>
      </c>
      <c r="C6710" s="482" t="s">
        <v>704</v>
      </c>
      <c r="D6710" s="483">
        <v>114.4</v>
      </c>
      <c r="E6710" s="483">
        <v>28.7</v>
      </c>
      <c r="F6710" s="483">
        <v>143.1</v>
      </c>
    </row>
    <row r="6711" spans="1:6" ht="45" customHeight="1">
      <c r="A6711" s="480">
        <v>91099</v>
      </c>
      <c r="B6711" s="481" t="s">
        <v>3218</v>
      </c>
      <c r="C6711" s="482" t="s">
        <v>704</v>
      </c>
      <c r="D6711" s="483">
        <v>134.82</v>
      </c>
      <c r="E6711" s="483">
        <v>30.82</v>
      </c>
      <c r="F6711" s="483">
        <v>165.64</v>
      </c>
    </row>
    <row r="6712" spans="1:6" ht="45" customHeight="1">
      <c r="A6712" s="475">
        <v>91100</v>
      </c>
      <c r="B6712" s="479" t="s">
        <v>3219</v>
      </c>
      <c r="C6712" s="477" t="s">
        <v>704</v>
      </c>
      <c r="D6712" s="478">
        <v>116.97</v>
      </c>
      <c r="E6712" s="478">
        <v>34.409999999999997</v>
      </c>
      <c r="F6712" s="478">
        <v>151.38</v>
      </c>
    </row>
    <row r="6713" spans="1:6" ht="30" customHeight="1">
      <c r="A6713" s="480">
        <v>91101</v>
      </c>
      <c r="B6713" s="481" t="s">
        <v>3220</v>
      </c>
      <c r="C6713" s="482" t="s">
        <v>704</v>
      </c>
      <c r="D6713" s="483">
        <v>137.24</v>
      </c>
      <c r="E6713" s="483">
        <v>36.58</v>
      </c>
      <c r="F6713" s="483">
        <v>173.82</v>
      </c>
    </row>
    <row r="6714" spans="1:6" ht="30" customHeight="1">
      <c r="A6714" s="480"/>
      <c r="B6714" s="481" t="s">
        <v>3221</v>
      </c>
      <c r="C6714" s="482"/>
      <c r="D6714" s="483"/>
      <c r="E6714" s="483"/>
      <c r="F6714" s="483"/>
    </row>
    <row r="6715" spans="1:6" ht="30" customHeight="1">
      <c r="A6715" s="480">
        <v>90582</v>
      </c>
      <c r="B6715" s="481" t="s">
        <v>3222</v>
      </c>
      <c r="C6715" s="482" t="s">
        <v>707</v>
      </c>
      <c r="D6715" s="483">
        <v>0.44</v>
      </c>
      <c r="E6715" s="483">
        <v>0</v>
      </c>
      <c r="F6715" s="483">
        <v>0.44</v>
      </c>
    </row>
    <row r="6716" spans="1:6" ht="30" customHeight="1">
      <c r="A6716" s="480">
        <v>90583</v>
      </c>
      <c r="B6716" s="481" t="s">
        <v>3223</v>
      </c>
      <c r="C6716" s="482" t="s">
        <v>707</v>
      </c>
      <c r="D6716" s="483">
        <v>0.05</v>
      </c>
      <c r="E6716" s="483">
        <v>0</v>
      </c>
      <c r="F6716" s="483">
        <v>0.05</v>
      </c>
    </row>
    <row r="6717" spans="1:6" ht="45" customHeight="1">
      <c r="A6717" s="480">
        <v>90584</v>
      </c>
      <c r="B6717" s="481" t="s">
        <v>3224</v>
      </c>
      <c r="C6717" s="482" t="s">
        <v>707</v>
      </c>
      <c r="D6717" s="483">
        <v>0.34</v>
      </c>
      <c r="E6717" s="483">
        <v>0</v>
      </c>
      <c r="F6717" s="483">
        <v>0.34</v>
      </c>
    </row>
    <row r="6718" spans="1:6" ht="30" customHeight="1">
      <c r="A6718" s="480">
        <v>90585</v>
      </c>
      <c r="B6718" s="481" t="s">
        <v>3225</v>
      </c>
      <c r="C6718" s="482" t="s">
        <v>707</v>
      </c>
      <c r="D6718" s="483">
        <v>0.44</v>
      </c>
      <c r="E6718" s="483">
        <v>0</v>
      </c>
      <c r="F6718" s="483">
        <v>0.44</v>
      </c>
    </row>
    <row r="6719" spans="1:6" ht="30" customHeight="1">
      <c r="A6719" s="480">
        <v>90586</v>
      </c>
      <c r="B6719" s="481" t="s">
        <v>3226</v>
      </c>
      <c r="C6719" s="482" t="s">
        <v>2996</v>
      </c>
      <c r="D6719" s="483">
        <v>1.27</v>
      </c>
      <c r="E6719" s="483">
        <v>0</v>
      </c>
      <c r="F6719" s="483">
        <v>1.27</v>
      </c>
    </row>
    <row r="6720" spans="1:6" ht="30" customHeight="1">
      <c r="A6720" s="480">
        <v>90587</v>
      </c>
      <c r="B6720" s="481" t="s">
        <v>3227</v>
      </c>
      <c r="C6720" s="482" t="s">
        <v>2998</v>
      </c>
      <c r="D6720" s="483">
        <v>0.49</v>
      </c>
      <c r="E6720" s="483">
        <v>0</v>
      </c>
      <c r="F6720" s="483">
        <v>0.49</v>
      </c>
    </row>
    <row r="6721" spans="1:6" ht="30" customHeight="1">
      <c r="A6721" s="480"/>
      <c r="B6721" s="481" t="s">
        <v>13116</v>
      </c>
      <c r="C6721" s="482"/>
      <c r="D6721" s="483"/>
      <c r="E6721" s="483"/>
      <c r="F6721" s="483"/>
    </row>
    <row r="6722" spans="1:6" ht="30" customHeight="1">
      <c r="A6722" s="480">
        <v>91692</v>
      </c>
      <c r="B6722" s="481" t="s">
        <v>3228</v>
      </c>
      <c r="C6722" s="482" t="s">
        <v>2996</v>
      </c>
      <c r="D6722" s="483">
        <v>6.89</v>
      </c>
      <c r="E6722" s="483">
        <v>18.84</v>
      </c>
      <c r="F6722" s="483">
        <v>25.73</v>
      </c>
    </row>
    <row r="6723" spans="1:6" ht="30" customHeight="1">
      <c r="A6723" s="480">
        <v>91693</v>
      </c>
      <c r="B6723" s="481" t="s">
        <v>3229</v>
      </c>
      <c r="C6723" s="482" t="s">
        <v>2998</v>
      </c>
      <c r="D6723" s="483">
        <v>5.67</v>
      </c>
      <c r="E6723" s="483">
        <v>18.84</v>
      </c>
      <c r="F6723" s="483">
        <v>24.51</v>
      </c>
    </row>
    <row r="6724" spans="1:6" ht="30" customHeight="1">
      <c r="A6724" s="480">
        <v>91688</v>
      </c>
      <c r="B6724" s="481" t="s">
        <v>3230</v>
      </c>
      <c r="C6724" s="482" t="s">
        <v>707</v>
      </c>
      <c r="D6724" s="483">
        <v>0.09</v>
      </c>
      <c r="E6724" s="483">
        <v>0</v>
      </c>
      <c r="F6724" s="483">
        <v>0.09</v>
      </c>
    </row>
    <row r="6725" spans="1:6" ht="30" customHeight="1">
      <c r="A6725" s="480">
        <v>91689</v>
      </c>
      <c r="B6725" s="481" t="s">
        <v>3231</v>
      </c>
      <c r="C6725" s="482" t="s">
        <v>707</v>
      </c>
      <c r="D6725" s="483">
        <v>0</v>
      </c>
      <c r="E6725" s="483">
        <v>0</v>
      </c>
      <c r="F6725" s="483">
        <v>0</v>
      </c>
    </row>
    <row r="6726" spans="1:6" ht="30" customHeight="1">
      <c r="A6726" s="480">
        <v>91690</v>
      </c>
      <c r="B6726" s="481" t="s">
        <v>3232</v>
      </c>
      <c r="C6726" s="482" t="s">
        <v>707</v>
      </c>
      <c r="D6726" s="483">
        <v>0.06</v>
      </c>
      <c r="E6726" s="483">
        <v>0</v>
      </c>
      <c r="F6726" s="483">
        <v>0.06</v>
      </c>
    </row>
    <row r="6727" spans="1:6" ht="30" customHeight="1">
      <c r="A6727" s="480">
        <v>91691</v>
      </c>
      <c r="B6727" s="481" t="s">
        <v>3233</v>
      </c>
      <c r="C6727" s="482" t="s">
        <v>707</v>
      </c>
      <c r="D6727" s="483">
        <v>1.1599999999999999</v>
      </c>
      <c r="E6727" s="483">
        <v>0</v>
      </c>
      <c r="F6727" s="483">
        <v>1.1599999999999999</v>
      </c>
    </row>
    <row r="6728" spans="1:6" ht="30" customHeight="1">
      <c r="A6728" s="480">
        <v>102927</v>
      </c>
      <c r="B6728" s="481" t="s">
        <v>13117</v>
      </c>
      <c r="C6728" s="482" t="s">
        <v>707</v>
      </c>
      <c r="D6728" s="483">
        <v>0.8</v>
      </c>
      <c r="E6728" s="483">
        <v>0</v>
      </c>
      <c r="F6728" s="483">
        <v>0.8</v>
      </c>
    </row>
    <row r="6729" spans="1:6" ht="30" customHeight="1">
      <c r="A6729" s="480"/>
      <c r="B6729" s="481" t="s">
        <v>13118</v>
      </c>
      <c r="C6729" s="482"/>
      <c r="D6729" s="483"/>
      <c r="E6729" s="483"/>
      <c r="F6729" s="483"/>
    </row>
    <row r="6730" spans="1:6" ht="30" customHeight="1">
      <c r="A6730" s="480"/>
      <c r="B6730" s="481" t="s">
        <v>13119</v>
      </c>
      <c r="C6730" s="482"/>
      <c r="D6730" s="483"/>
      <c r="E6730" s="483"/>
      <c r="F6730" s="483"/>
    </row>
    <row r="6731" spans="1:6" ht="30" customHeight="1">
      <c r="A6731" s="475"/>
      <c r="B6731" s="479" t="s">
        <v>3234</v>
      </c>
      <c r="C6731" s="477"/>
      <c r="D6731" s="478"/>
      <c r="E6731" s="478"/>
      <c r="F6731" s="478"/>
    </row>
    <row r="6732" spans="1:6" ht="30" customHeight="1">
      <c r="A6732" s="480">
        <v>93281</v>
      </c>
      <c r="B6732" s="481" t="s">
        <v>3235</v>
      </c>
      <c r="C6732" s="482" t="s">
        <v>2996</v>
      </c>
      <c r="D6732" s="483">
        <v>6.86</v>
      </c>
      <c r="E6732" s="483">
        <v>17.649999999999999</v>
      </c>
      <c r="F6732" s="483">
        <v>24.51</v>
      </c>
    </row>
    <row r="6733" spans="1:6" ht="30" customHeight="1">
      <c r="A6733" s="480">
        <v>93282</v>
      </c>
      <c r="B6733" s="481" t="s">
        <v>3236</v>
      </c>
      <c r="C6733" s="482" t="s">
        <v>2998</v>
      </c>
      <c r="D6733" s="483">
        <v>5.91</v>
      </c>
      <c r="E6733" s="483">
        <v>17.649999999999999</v>
      </c>
      <c r="F6733" s="483">
        <v>23.56</v>
      </c>
    </row>
    <row r="6734" spans="1:6" ht="30" customHeight="1">
      <c r="A6734" s="480">
        <v>93277</v>
      </c>
      <c r="B6734" s="481" t="s">
        <v>3237</v>
      </c>
      <c r="C6734" s="482" t="s">
        <v>707</v>
      </c>
      <c r="D6734" s="483">
        <v>0.3</v>
      </c>
      <c r="E6734" s="483">
        <v>0</v>
      </c>
      <c r="F6734" s="483">
        <v>0.3</v>
      </c>
    </row>
    <row r="6735" spans="1:6" ht="30">
      <c r="A6735" s="480">
        <v>93278</v>
      </c>
      <c r="B6735" s="481" t="s">
        <v>3238</v>
      </c>
      <c r="C6735" s="482" t="s">
        <v>707</v>
      </c>
      <c r="D6735" s="483">
        <v>0.03</v>
      </c>
      <c r="E6735" s="483">
        <v>0</v>
      </c>
      <c r="F6735" s="483">
        <v>0.03</v>
      </c>
    </row>
    <row r="6736" spans="1:6" ht="30" customHeight="1">
      <c r="A6736" s="480">
        <v>93279</v>
      </c>
      <c r="B6736" s="481" t="s">
        <v>3239</v>
      </c>
      <c r="C6736" s="482" t="s">
        <v>707</v>
      </c>
      <c r="D6736" s="483">
        <v>0.28000000000000003</v>
      </c>
      <c r="E6736" s="483">
        <v>0</v>
      </c>
      <c r="F6736" s="483">
        <v>0.28000000000000003</v>
      </c>
    </row>
    <row r="6737" spans="1:6" ht="30" customHeight="1">
      <c r="A6737" s="480">
        <v>93280</v>
      </c>
      <c r="B6737" s="481" t="s">
        <v>3240</v>
      </c>
      <c r="C6737" s="482" t="s">
        <v>707</v>
      </c>
      <c r="D6737" s="483">
        <v>0.67</v>
      </c>
      <c r="E6737" s="483">
        <v>0</v>
      </c>
      <c r="F6737" s="483">
        <v>0.67</v>
      </c>
    </row>
    <row r="6738" spans="1:6" ht="30" customHeight="1">
      <c r="A6738" s="475">
        <v>93272</v>
      </c>
      <c r="B6738" s="479" t="s">
        <v>13120</v>
      </c>
      <c r="C6738" s="477" t="s">
        <v>2996</v>
      </c>
      <c r="D6738" s="478">
        <v>102.92</v>
      </c>
      <c r="E6738" s="478">
        <v>43.56</v>
      </c>
      <c r="F6738" s="478">
        <v>146.47999999999999</v>
      </c>
    </row>
    <row r="6739" spans="1:6" ht="30" customHeight="1">
      <c r="A6739" s="480">
        <v>95212</v>
      </c>
      <c r="B6739" s="481" t="s">
        <v>13121</v>
      </c>
      <c r="C6739" s="482" t="s">
        <v>2996</v>
      </c>
      <c r="D6739" s="483">
        <v>114.8</v>
      </c>
      <c r="E6739" s="483">
        <v>43.56</v>
      </c>
      <c r="F6739" s="483">
        <v>158.36000000000001</v>
      </c>
    </row>
    <row r="6740" spans="1:6" ht="30" customHeight="1">
      <c r="A6740" s="480">
        <v>93274</v>
      </c>
      <c r="B6740" s="481" t="s">
        <v>3241</v>
      </c>
      <c r="C6740" s="482" t="s">
        <v>2998</v>
      </c>
      <c r="D6740" s="483">
        <v>50.73</v>
      </c>
      <c r="E6740" s="483">
        <v>43.56</v>
      </c>
      <c r="F6740" s="483">
        <v>94.29</v>
      </c>
    </row>
    <row r="6741" spans="1:6" ht="30" customHeight="1">
      <c r="A6741" s="480">
        <v>95213</v>
      </c>
      <c r="B6741" s="481" t="s">
        <v>3242</v>
      </c>
      <c r="C6741" s="482" t="s">
        <v>2998</v>
      </c>
      <c r="D6741" s="483">
        <v>56.74</v>
      </c>
      <c r="E6741" s="483">
        <v>43.56</v>
      </c>
      <c r="F6741" s="483">
        <v>100.3</v>
      </c>
    </row>
    <row r="6742" spans="1:6" ht="30">
      <c r="A6742" s="480">
        <v>93267</v>
      </c>
      <c r="B6742" s="481" t="s">
        <v>13816</v>
      </c>
      <c r="C6742" s="482" t="s">
        <v>707</v>
      </c>
      <c r="D6742" s="483">
        <v>40.36</v>
      </c>
      <c r="E6742" s="483">
        <v>0</v>
      </c>
      <c r="F6742" s="483">
        <v>40.36</v>
      </c>
    </row>
    <row r="6743" spans="1:6" ht="30" customHeight="1">
      <c r="A6743" s="480">
        <v>93269</v>
      </c>
      <c r="B6743" s="481" t="s">
        <v>3243</v>
      </c>
      <c r="C6743" s="482" t="s">
        <v>707</v>
      </c>
      <c r="D6743" s="483">
        <v>4.79</v>
      </c>
      <c r="E6743" s="483">
        <v>0</v>
      </c>
      <c r="F6743" s="483">
        <v>4.79</v>
      </c>
    </row>
    <row r="6744" spans="1:6" ht="30" customHeight="1">
      <c r="A6744" s="480">
        <v>93270</v>
      </c>
      <c r="B6744" s="481" t="s">
        <v>3244</v>
      </c>
      <c r="C6744" s="482" t="s">
        <v>707</v>
      </c>
      <c r="D6744" s="483">
        <v>44.15</v>
      </c>
      <c r="E6744" s="483">
        <v>0</v>
      </c>
      <c r="F6744" s="483">
        <v>44.15</v>
      </c>
    </row>
    <row r="6745" spans="1:6" ht="30" customHeight="1">
      <c r="A6745" s="475">
        <v>93271</v>
      </c>
      <c r="B6745" s="479" t="s">
        <v>3245</v>
      </c>
      <c r="C6745" s="477" t="s">
        <v>707</v>
      </c>
      <c r="D6745" s="478">
        <v>8.0399999999999991</v>
      </c>
      <c r="E6745" s="478">
        <v>0</v>
      </c>
      <c r="F6745" s="478">
        <v>8.0399999999999991</v>
      </c>
    </row>
    <row r="6746" spans="1:6" ht="30" customHeight="1">
      <c r="A6746" s="480">
        <v>95208</v>
      </c>
      <c r="B6746" s="481" t="s">
        <v>13817</v>
      </c>
      <c r="C6746" s="482" t="s">
        <v>707</v>
      </c>
      <c r="D6746" s="483">
        <v>45.73</v>
      </c>
      <c r="E6746" s="483">
        <v>0</v>
      </c>
      <c r="F6746" s="483">
        <v>45.73</v>
      </c>
    </row>
    <row r="6747" spans="1:6" ht="30" customHeight="1">
      <c r="A6747" s="480">
        <v>95209</v>
      </c>
      <c r="B6747" s="481" t="s">
        <v>13818</v>
      </c>
      <c r="C6747" s="482" t="s">
        <v>707</v>
      </c>
      <c r="D6747" s="483">
        <v>5.43</v>
      </c>
      <c r="E6747" s="483">
        <v>0</v>
      </c>
      <c r="F6747" s="483">
        <v>5.43</v>
      </c>
    </row>
    <row r="6748" spans="1:6" ht="30" customHeight="1">
      <c r="A6748" s="480">
        <v>95210</v>
      </c>
      <c r="B6748" s="481" t="s">
        <v>13819</v>
      </c>
      <c r="C6748" s="482" t="s">
        <v>707</v>
      </c>
      <c r="D6748" s="483">
        <v>50.02</v>
      </c>
      <c r="E6748" s="483">
        <v>0</v>
      </c>
      <c r="F6748" s="483">
        <v>50.02</v>
      </c>
    </row>
    <row r="6749" spans="1:6" ht="30" customHeight="1">
      <c r="A6749" s="480">
        <v>95211</v>
      </c>
      <c r="B6749" s="481" t="s">
        <v>13820</v>
      </c>
      <c r="C6749" s="482" t="s">
        <v>707</v>
      </c>
      <c r="D6749" s="483">
        <v>8.0399999999999991</v>
      </c>
      <c r="E6749" s="483">
        <v>0</v>
      </c>
      <c r="F6749" s="483">
        <v>8.0399999999999991</v>
      </c>
    </row>
    <row r="6750" spans="1:6" ht="30" customHeight="1">
      <c r="A6750" s="480"/>
      <c r="B6750" s="481" t="s">
        <v>13122</v>
      </c>
      <c r="C6750" s="482"/>
      <c r="D6750" s="483"/>
      <c r="E6750" s="483"/>
      <c r="F6750" s="483"/>
    </row>
    <row r="6751" spans="1:6" ht="30" customHeight="1">
      <c r="A6751" s="480">
        <v>102885</v>
      </c>
      <c r="B6751" s="481" t="s">
        <v>13123</v>
      </c>
      <c r="C6751" s="482" t="s">
        <v>707</v>
      </c>
      <c r="D6751" s="483">
        <v>1.1000000000000001</v>
      </c>
      <c r="E6751" s="483">
        <v>0</v>
      </c>
      <c r="F6751" s="483">
        <v>1.1000000000000001</v>
      </c>
    </row>
    <row r="6752" spans="1:6" ht="30" customHeight="1">
      <c r="A6752" s="480">
        <v>102891</v>
      </c>
      <c r="B6752" s="481" t="s">
        <v>13124</v>
      </c>
      <c r="C6752" s="482" t="s">
        <v>707</v>
      </c>
      <c r="D6752" s="483">
        <v>1.1000000000000001</v>
      </c>
      <c r="E6752" s="483">
        <v>0</v>
      </c>
      <c r="F6752" s="483">
        <v>1.1000000000000001</v>
      </c>
    </row>
    <row r="6753" spans="1:6">
      <c r="A6753" s="480"/>
      <c r="B6753" s="481" t="s">
        <v>13125</v>
      </c>
      <c r="C6753" s="482"/>
      <c r="D6753" s="483"/>
      <c r="E6753" s="483"/>
      <c r="F6753" s="483"/>
    </row>
    <row r="6754" spans="1:6" ht="30" customHeight="1">
      <c r="A6754" s="480"/>
      <c r="B6754" s="481" t="s">
        <v>3246</v>
      </c>
      <c r="C6754" s="482"/>
      <c r="D6754" s="483"/>
      <c r="E6754" s="483"/>
      <c r="F6754" s="483"/>
    </row>
    <row r="6755" spans="1:6" ht="30" customHeight="1">
      <c r="A6755" s="480">
        <v>95133</v>
      </c>
      <c r="B6755" s="481" t="s">
        <v>3247</v>
      </c>
      <c r="C6755" s="482" t="s">
        <v>2996</v>
      </c>
      <c r="D6755" s="483">
        <v>112.4</v>
      </c>
      <c r="E6755" s="483">
        <v>17.420000000000002</v>
      </c>
      <c r="F6755" s="483">
        <v>129.82</v>
      </c>
    </row>
    <row r="6756" spans="1:6" ht="30" customHeight="1">
      <c r="A6756" s="480">
        <v>96159</v>
      </c>
      <c r="B6756" s="481" t="s">
        <v>3248</v>
      </c>
      <c r="C6756" s="482" t="s">
        <v>2998</v>
      </c>
      <c r="D6756" s="483">
        <v>36.36</v>
      </c>
      <c r="E6756" s="483">
        <v>17.420000000000002</v>
      </c>
      <c r="F6756" s="483">
        <v>53.78</v>
      </c>
    </row>
    <row r="6757" spans="1:6" ht="30" customHeight="1">
      <c r="A6757" s="480">
        <v>95129</v>
      </c>
      <c r="B6757" s="481" t="s">
        <v>3249</v>
      </c>
      <c r="C6757" s="482" t="s">
        <v>707</v>
      </c>
      <c r="D6757" s="483">
        <v>25.43</v>
      </c>
      <c r="E6757" s="483">
        <v>0</v>
      </c>
      <c r="F6757" s="483">
        <v>25.43</v>
      </c>
    </row>
    <row r="6758" spans="1:6" ht="30" customHeight="1">
      <c r="A6758" s="480">
        <v>95130</v>
      </c>
      <c r="B6758" s="481" t="s">
        <v>3250</v>
      </c>
      <c r="C6758" s="482" t="s">
        <v>707</v>
      </c>
      <c r="D6758" s="483">
        <v>5.35</v>
      </c>
      <c r="E6758" s="483">
        <v>0</v>
      </c>
      <c r="F6758" s="483">
        <v>5.35</v>
      </c>
    </row>
    <row r="6759" spans="1:6" ht="30" customHeight="1">
      <c r="A6759" s="480">
        <v>95131</v>
      </c>
      <c r="B6759" s="481" t="s">
        <v>3251</v>
      </c>
      <c r="C6759" s="482" t="s">
        <v>707</v>
      </c>
      <c r="D6759" s="483">
        <v>47.75</v>
      </c>
      <c r="E6759" s="483">
        <v>0</v>
      </c>
      <c r="F6759" s="483">
        <v>47.75</v>
      </c>
    </row>
    <row r="6760" spans="1:6" ht="30">
      <c r="A6760" s="480">
        <v>95132</v>
      </c>
      <c r="B6760" s="481" t="s">
        <v>3252</v>
      </c>
      <c r="C6760" s="482" t="s">
        <v>707</v>
      </c>
      <c r="D6760" s="483">
        <v>28.29</v>
      </c>
      <c r="E6760" s="483">
        <v>0</v>
      </c>
      <c r="F6760" s="483">
        <v>28.29</v>
      </c>
    </row>
    <row r="6761" spans="1:6" ht="30" customHeight="1">
      <c r="A6761" s="480"/>
      <c r="B6761" s="481" t="s">
        <v>13126</v>
      </c>
      <c r="C6761" s="482"/>
      <c r="D6761" s="483"/>
      <c r="E6761" s="483"/>
      <c r="F6761" s="483"/>
    </row>
    <row r="6762" spans="1:6" ht="30" customHeight="1">
      <c r="A6762" s="480">
        <v>95217</v>
      </c>
      <c r="B6762" s="481" t="s">
        <v>3253</v>
      </c>
      <c r="C6762" s="482" t="s">
        <v>707</v>
      </c>
      <c r="D6762" s="483">
        <v>0.54</v>
      </c>
      <c r="E6762" s="483">
        <v>0</v>
      </c>
      <c r="F6762" s="483">
        <v>0.54</v>
      </c>
    </row>
    <row r="6763" spans="1:6" ht="30" customHeight="1">
      <c r="A6763" s="480"/>
      <c r="B6763" s="481" t="s">
        <v>3254</v>
      </c>
      <c r="C6763" s="482"/>
      <c r="D6763" s="483"/>
      <c r="E6763" s="483"/>
      <c r="F6763" s="483"/>
    </row>
    <row r="6764" spans="1:6" ht="30" customHeight="1">
      <c r="A6764" s="475">
        <v>95276</v>
      </c>
      <c r="B6764" s="479" t="s">
        <v>3255</v>
      </c>
      <c r="C6764" s="477" t="s">
        <v>2996</v>
      </c>
      <c r="D6764" s="478">
        <v>2.99</v>
      </c>
      <c r="E6764" s="478">
        <v>0</v>
      </c>
      <c r="F6764" s="478">
        <v>2.99</v>
      </c>
    </row>
    <row r="6765" spans="1:6" ht="30">
      <c r="A6765" s="480">
        <v>95277</v>
      </c>
      <c r="B6765" s="481" t="s">
        <v>3256</v>
      </c>
      <c r="C6765" s="482" t="s">
        <v>2998</v>
      </c>
      <c r="D6765" s="483">
        <v>0.48</v>
      </c>
      <c r="E6765" s="483">
        <v>0</v>
      </c>
      <c r="F6765" s="483">
        <v>0.48</v>
      </c>
    </row>
    <row r="6766" spans="1:6" ht="30" customHeight="1">
      <c r="A6766" s="480">
        <v>95272</v>
      </c>
      <c r="B6766" s="481" t="s">
        <v>3257</v>
      </c>
      <c r="C6766" s="482" t="s">
        <v>707</v>
      </c>
      <c r="D6766" s="483">
        <v>0.43</v>
      </c>
      <c r="E6766" s="483">
        <v>0</v>
      </c>
      <c r="F6766" s="483">
        <v>0.43</v>
      </c>
    </row>
    <row r="6767" spans="1:6" ht="30" customHeight="1">
      <c r="A6767" s="480">
        <v>95273</v>
      </c>
      <c r="B6767" s="481" t="s">
        <v>3258</v>
      </c>
      <c r="C6767" s="482" t="s">
        <v>707</v>
      </c>
      <c r="D6767" s="483">
        <v>0.05</v>
      </c>
      <c r="E6767" s="483">
        <v>0</v>
      </c>
      <c r="F6767" s="483">
        <v>0.05</v>
      </c>
    </row>
    <row r="6768" spans="1:6" ht="30" customHeight="1">
      <c r="A6768" s="480">
        <v>95274</v>
      </c>
      <c r="B6768" s="481" t="s">
        <v>3259</v>
      </c>
      <c r="C6768" s="482" t="s">
        <v>707</v>
      </c>
      <c r="D6768" s="483">
        <v>0.33</v>
      </c>
      <c r="E6768" s="483">
        <v>0</v>
      </c>
      <c r="F6768" s="483">
        <v>0.33</v>
      </c>
    </row>
    <row r="6769" spans="1:6" ht="30" customHeight="1">
      <c r="A6769" s="480">
        <v>95275</v>
      </c>
      <c r="B6769" s="481" t="s">
        <v>13821</v>
      </c>
      <c r="C6769" s="482" t="s">
        <v>707</v>
      </c>
      <c r="D6769" s="483">
        <v>2.1800000000000002</v>
      </c>
      <c r="E6769" s="483">
        <v>0</v>
      </c>
      <c r="F6769" s="483">
        <v>2.1800000000000002</v>
      </c>
    </row>
    <row r="6770" spans="1:6" ht="30" customHeight="1">
      <c r="A6770" s="480">
        <v>102915</v>
      </c>
      <c r="B6770" s="481" t="s">
        <v>13127</v>
      </c>
      <c r="C6770" s="482" t="s">
        <v>707</v>
      </c>
      <c r="D6770" s="483">
        <v>0.54</v>
      </c>
      <c r="E6770" s="483">
        <v>0</v>
      </c>
      <c r="F6770" s="483">
        <v>0.54</v>
      </c>
    </row>
    <row r="6771" spans="1:6" ht="30" customHeight="1">
      <c r="A6771" s="475"/>
      <c r="B6771" s="479" t="s">
        <v>3260</v>
      </c>
      <c r="C6771" s="477"/>
      <c r="D6771" s="478"/>
      <c r="E6771" s="478"/>
      <c r="F6771" s="478"/>
    </row>
    <row r="6772" spans="1:6" ht="30">
      <c r="A6772" s="480">
        <v>95114</v>
      </c>
      <c r="B6772" s="481" t="s">
        <v>3261</v>
      </c>
      <c r="C6772" s="482" t="s">
        <v>707</v>
      </c>
      <c r="D6772" s="483">
        <v>1.56</v>
      </c>
      <c r="E6772" s="483">
        <v>0</v>
      </c>
      <c r="F6772" s="483">
        <v>1.56</v>
      </c>
    </row>
    <row r="6773" spans="1:6" ht="15" customHeight="1">
      <c r="A6773" s="480">
        <v>95115</v>
      </c>
      <c r="B6773" s="481" t="s">
        <v>3262</v>
      </c>
      <c r="C6773" s="482" t="s">
        <v>707</v>
      </c>
      <c r="D6773" s="483">
        <v>0.18</v>
      </c>
      <c r="E6773" s="483">
        <v>0</v>
      </c>
      <c r="F6773" s="483">
        <v>0.18</v>
      </c>
    </row>
    <row r="6774" spans="1:6" ht="15" customHeight="1">
      <c r="A6774" s="480">
        <v>5952</v>
      </c>
      <c r="B6774" s="481" t="s">
        <v>3263</v>
      </c>
      <c r="C6774" s="482" t="s">
        <v>2998</v>
      </c>
      <c r="D6774" s="483">
        <v>7.32</v>
      </c>
      <c r="E6774" s="483">
        <v>15.13</v>
      </c>
      <c r="F6774" s="483">
        <v>22.45</v>
      </c>
    </row>
    <row r="6775" spans="1:6" ht="15" customHeight="1">
      <c r="A6775" s="480">
        <v>5795</v>
      </c>
      <c r="B6775" s="481" t="s">
        <v>3264</v>
      </c>
      <c r="C6775" s="482" t="s">
        <v>2996</v>
      </c>
      <c r="D6775" s="483">
        <v>9.27</v>
      </c>
      <c r="E6775" s="483">
        <v>15.13</v>
      </c>
      <c r="F6775" s="483">
        <v>24.4</v>
      </c>
    </row>
    <row r="6776" spans="1:6" ht="15" customHeight="1">
      <c r="A6776" s="480">
        <v>53863</v>
      </c>
      <c r="B6776" s="481" t="s">
        <v>3265</v>
      </c>
      <c r="C6776" s="482" t="s">
        <v>707</v>
      </c>
      <c r="D6776" s="483">
        <v>1.95</v>
      </c>
      <c r="E6776" s="483">
        <v>0</v>
      </c>
      <c r="F6776" s="483">
        <v>1.95</v>
      </c>
    </row>
    <row r="6777" spans="1:6" ht="15" customHeight="1">
      <c r="A6777" s="480"/>
      <c r="B6777" s="481" t="s">
        <v>13128</v>
      </c>
      <c r="C6777" s="482"/>
      <c r="D6777" s="483"/>
      <c r="E6777" s="483"/>
      <c r="F6777" s="483"/>
    </row>
    <row r="6778" spans="1:6">
      <c r="A6778" s="475"/>
      <c r="B6778" s="479" t="s">
        <v>13129</v>
      </c>
      <c r="C6778" s="477"/>
      <c r="D6778" s="478"/>
      <c r="E6778" s="478"/>
      <c r="F6778" s="478"/>
    </row>
    <row r="6779" spans="1:6" ht="30" customHeight="1">
      <c r="A6779" s="480">
        <v>98746</v>
      </c>
      <c r="B6779" s="481" t="s">
        <v>3266</v>
      </c>
      <c r="C6779" s="482" t="s">
        <v>727</v>
      </c>
      <c r="D6779" s="483">
        <v>32.03</v>
      </c>
      <c r="E6779" s="483">
        <v>29.88</v>
      </c>
      <c r="F6779" s="483">
        <v>61.91</v>
      </c>
    </row>
    <row r="6780" spans="1:6" ht="30" customHeight="1">
      <c r="A6780" s="480">
        <v>98749</v>
      </c>
      <c r="B6780" s="481" t="s">
        <v>3267</v>
      </c>
      <c r="C6780" s="482" t="s">
        <v>727</v>
      </c>
      <c r="D6780" s="483">
        <v>42.86</v>
      </c>
      <c r="E6780" s="483">
        <v>31.02</v>
      </c>
      <c r="F6780" s="483">
        <v>73.88</v>
      </c>
    </row>
    <row r="6781" spans="1:6" ht="30" customHeight="1">
      <c r="A6781" s="480">
        <v>98750</v>
      </c>
      <c r="B6781" s="481" t="s">
        <v>3268</v>
      </c>
      <c r="C6781" s="482" t="s">
        <v>727</v>
      </c>
      <c r="D6781" s="483">
        <v>56.37</v>
      </c>
      <c r="E6781" s="483">
        <v>31.98</v>
      </c>
      <c r="F6781" s="483">
        <v>88.35</v>
      </c>
    </row>
    <row r="6782" spans="1:6" ht="30" customHeight="1">
      <c r="A6782" s="480">
        <v>98751</v>
      </c>
      <c r="B6782" s="481" t="s">
        <v>3269</v>
      </c>
      <c r="C6782" s="482" t="s">
        <v>727</v>
      </c>
      <c r="D6782" s="483">
        <v>91.86</v>
      </c>
      <c r="E6782" s="483">
        <v>34.28</v>
      </c>
      <c r="F6782" s="483">
        <v>126.14</v>
      </c>
    </row>
    <row r="6783" spans="1:6" ht="30" customHeight="1">
      <c r="A6783" s="480">
        <v>98752</v>
      </c>
      <c r="B6783" s="481" t="s">
        <v>3270</v>
      </c>
      <c r="C6783" s="482" t="s">
        <v>727</v>
      </c>
      <c r="D6783" s="483">
        <v>135.22999999999999</v>
      </c>
      <c r="E6783" s="483">
        <v>36.380000000000003</v>
      </c>
      <c r="F6783" s="483">
        <v>171.61</v>
      </c>
    </row>
    <row r="6784" spans="1:6" ht="30" customHeight="1">
      <c r="A6784" s="480">
        <v>98753</v>
      </c>
      <c r="B6784" s="481" t="s">
        <v>3271</v>
      </c>
      <c r="C6784" s="482" t="s">
        <v>727</v>
      </c>
      <c r="D6784" s="483">
        <v>189.67</v>
      </c>
      <c r="E6784" s="483">
        <v>38.479999999999997</v>
      </c>
      <c r="F6784" s="483">
        <v>228.15</v>
      </c>
    </row>
    <row r="6785" spans="1:6" ht="30" customHeight="1">
      <c r="A6785" s="475">
        <v>102945</v>
      </c>
      <c r="B6785" s="479" t="s">
        <v>13130</v>
      </c>
      <c r="C6785" s="477" t="s">
        <v>707</v>
      </c>
      <c r="D6785" s="478">
        <v>0.01</v>
      </c>
      <c r="E6785" s="478">
        <v>0</v>
      </c>
      <c r="F6785" s="478">
        <v>0.01</v>
      </c>
    </row>
    <row r="6786" spans="1:6" ht="30" customHeight="1">
      <c r="A6786" s="480">
        <v>83761</v>
      </c>
      <c r="B6786" s="481" t="s">
        <v>3272</v>
      </c>
      <c r="C6786" s="482" t="s">
        <v>707</v>
      </c>
      <c r="D6786" s="483">
        <v>6.94</v>
      </c>
      <c r="E6786" s="483">
        <v>0</v>
      </c>
      <c r="F6786" s="483">
        <v>6.94</v>
      </c>
    </row>
    <row r="6787" spans="1:6" ht="30" customHeight="1">
      <c r="A6787" s="480">
        <v>83762</v>
      </c>
      <c r="B6787" s="481" t="s">
        <v>3273</v>
      </c>
      <c r="C6787" s="482" t="s">
        <v>707</v>
      </c>
      <c r="D6787" s="483">
        <v>6.19</v>
      </c>
      <c r="E6787" s="483">
        <v>0</v>
      </c>
      <c r="F6787" s="483">
        <v>6.19</v>
      </c>
    </row>
    <row r="6788" spans="1:6" ht="30" customHeight="1">
      <c r="A6788" s="480">
        <v>83763</v>
      </c>
      <c r="B6788" s="481" t="s">
        <v>3274</v>
      </c>
      <c r="C6788" s="482" t="s">
        <v>707</v>
      </c>
      <c r="D6788" s="483">
        <v>44.04</v>
      </c>
      <c r="E6788" s="483">
        <v>0</v>
      </c>
      <c r="F6788" s="483">
        <v>44.04</v>
      </c>
    </row>
    <row r="6789" spans="1:6" ht="30" customHeight="1">
      <c r="A6789" s="480">
        <v>83764</v>
      </c>
      <c r="B6789" s="481" t="s">
        <v>3275</v>
      </c>
      <c r="C6789" s="482" t="s">
        <v>707</v>
      </c>
      <c r="D6789" s="483">
        <v>1.24</v>
      </c>
      <c r="E6789" s="483">
        <v>0</v>
      </c>
      <c r="F6789" s="483">
        <v>1.24</v>
      </c>
    </row>
    <row r="6790" spans="1:6" ht="30" customHeight="1">
      <c r="A6790" s="480">
        <v>83765</v>
      </c>
      <c r="B6790" s="481" t="s">
        <v>3276</v>
      </c>
      <c r="C6790" s="482" t="s">
        <v>2996</v>
      </c>
      <c r="D6790" s="483">
        <v>65.87</v>
      </c>
      <c r="E6790" s="483">
        <v>19.149999999999999</v>
      </c>
      <c r="F6790" s="483">
        <v>85.02</v>
      </c>
    </row>
    <row r="6791" spans="1:6" ht="30">
      <c r="A6791" s="480">
        <v>83766</v>
      </c>
      <c r="B6791" s="481" t="s">
        <v>3277</v>
      </c>
      <c r="C6791" s="482" t="s">
        <v>2998</v>
      </c>
      <c r="D6791" s="483">
        <v>15.64</v>
      </c>
      <c r="E6791" s="483">
        <v>19.149999999999999</v>
      </c>
      <c r="F6791" s="483">
        <v>34.79</v>
      </c>
    </row>
    <row r="6792" spans="1:6" ht="30" customHeight="1">
      <c r="A6792" s="475">
        <v>92716</v>
      </c>
      <c r="B6792" s="479" t="s">
        <v>3278</v>
      </c>
      <c r="C6792" s="477" t="s">
        <v>2996</v>
      </c>
      <c r="D6792" s="478">
        <v>26.28</v>
      </c>
      <c r="E6792" s="478">
        <v>0</v>
      </c>
      <c r="F6792" s="478">
        <v>26.28</v>
      </c>
    </row>
    <row r="6793" spans="1:6" ht="30" customHeight="1">
      <c r="A6793" s="480">
        <v>92717</v>
      </c>
      <c r="B6793" s="481" t="s">
        <v>3279</v>
      </c>
      <c r="C6793" s="482" t="s">
        <v>2998</v>
      </c>
      <c r="D6793" s="483">
        <v>0.23</v>
      </c>
      <c r="E6793" s="483">
        <v>0</v>
      </c>
      <c r="F6793" s="483">
        <v>0.23</v>
      </c>
    </row>
    <row r="6794" spans="1:6" ht="30" customHeight="1">
      <c r="A6794" s="480">
        <v>92712</v>
      </c>
      <c r="B6794" s="481" t="s">
        <v>3280</v>
      </c>
      <c r="C6794" s="482" t="s">
        <v>707</v>
      </c>
      <c r="D6794" s="483">
        <v>0.21</v>
      </c>
      <c r="E6794" s="483">
        <v>0</v>
      </c>
      <c r="F6794" s="483">
        <v>0.21</v>
      </c>
    </row>
    <row r="6795" spans="1:6" ht="30" customHeight="1">
      <c r="A6795" s="480">
        <v>92713</v>
      </c>
      <c r="B6795" s="481" t="s">
        <v>3281</v>
      </c>
      <c r="C6795" s="482" t="s">
        <v>707</v>
      </c>
      <c r="D6795" s="483">
        <v>0.02</v>
      </c>
      <c r="E6795" s="483">
        <v>0</v>
      </c>
      <c r="F6795" s="483">
        <v>0.02</v>
      </c>
    </row>
    <row r="6796" spans="1:6" ht="30" customHeight="1">
      <c r="A6796" s="480">
        <v>92714</v>
      </c>
      <c r="B6796" s="481" t="s">
        <v>3282</v>
      </c>
      <c r="C6796" s="482" t="s">
        <v>707</v>
      </c>
      <c r="D6796" s="483">
        <v>0.26</v>
      </c>
      <c r="E6796" s="483">
        <v>0</v>
      </c>
      <c r="F6796" s="483">
        <v>0.26</v>
      </c>
    </row>
    <row r="6797" spans="1:6" ht="30" customHeight="1">
      <c r="A6797" s="480">
        <v>92715</v>
      </c>
      <c r="B6797" s="481" t="s">
        <v>3283</v>
      </c>
      <c r="C6797" s="482" t="s">
        <v>707</v>
      </c>
      <c r="D6797" s="483">
        <v>25.79</v>
      </c>
      <c r="E6797" s="483">
        <v>0</v>
      </c>
      <c r="F6797" s="483">
        <v>25.79</v>
      </c>
    </row>
    <row r="6798" spans="1:6" ht="15" customHeight="1">
      <c r="A6798" s="475">
        <v>103162</v>
      </c>
      <c r="B6798" s="479" t="s">
        <v>13131</v>
      </c>
      <c r="C6798" s="477" t="s">
        <v>707</v>
      </c>
      <c r="D6798" s="478">
        <v>2.56</v>
      </c>
      <c r="E6798" s="478">
        <v>0</v>
      </c>
      <c r="F6798" s="478">
        <v>2.56</v>
      </c>
    </row>
    <row r="6799" spans="1:6" ht="15" customHeight="1">
      <c r="A6799" s="480">
        <v>103156</v>
      </c>
      <c r="B6799" s="481" t="s">
        <v>13132</v>
      </c>
      <c r="C6799" s="482" t="s">
        <v>707</v>
      </c>
      <c r="D6799" s="483">
        <v>2.04</v>
      </c>
      <c r="E6799" s="483">
        <v>0</v>
      </c>
      <c r="F6799" s="483">
        <v>2.04</v>
      </c>
    </row>
    <row r="6800" spans="1:6" ht="15" customHeight="1">
      <c r="A6800" s="480">
        <v>103174</v>
      </c>
      <c r="B6800" s="481" t="s">
        <v>13133</v>
      </c>
      <c r="C6800" s="482" t="s">
        <v>707</v>
      </c>
      <c r="D6800" s="483">
        <v>7.31</v>
      </c>
      <c r="E6800" s="483">
        <v>0</v>
      </c>
      <c r="F6800" s="483">
        <v>7.31</v>
      </c>
    </row>
    <row r="6801" spans="1:6" ht="15" customHeight="1">
      <c r="A6801" s="480">
        <v>103180</v>
      </c>
      <c r="B6801" s="481" t="s">
        <v>13134</v>
      </c>
      <c r="C6801" s="482" t="s">
        <v>707</v>
      </c>
      <c r="D6801" s="483">
        <v>16.809999999999999</v>
      </c>
      <c r="E6801" s="483">
        <v>0</v>
      </c>
      <c r="F6801" s="483">
        <v>16.809999999999999</v>
      </c>
    </row>
    <row r="6802" spans="1:6" ht="15" customHeight="1">
      <c r="A6802" s="480">
        <v>103168</v>
      </c>
      <c r="B6802" s="481" t="s">
        <v>13135</v>
      </c>
      <c r="C6802" s="482" t="s">
        <v>707</v>
      </c>
      <c r="D6802" s="483">
        <v>2.92</v>
      </c>
      <c r="E6802" s="483">
        <v>0</v>
      </c>
      <c r="F6802" s="483">
        <v>2.92</v>
      </c>
    </row>
    <row r="6803" spans="1:6" ht="15" customHeight="1">
      <c r="A6803" s="480">
        <v>102867</v>
      </c>
      <c r="B6803" s="481" t="s">
        <v>13136</v>
      </c>
      <c r="C6803" s="482" t="s">
        <v>707</v>
      </c>
      <c r="D6803" s="483">
        <v>0.57999999999999996</v>
      </c>
      <c r="E6803" s="483">
        <v>0</v>
      </c>
      <c r="F6803" s="483">
        <v>0.57999999999999996</v>
      </c>
    </row>
    <row r="6804" spans="1:6" ht="45" customHeight="1">
      <c r="A6804" s="480"/>
      <c r="B6804" s="481" t="s">
        <v>3284</v>
      </c>
      <c r="C6804" s="482"/>
      <c r="D6804" s="483"/>
      <c r="E6804" s="483"/>
      <c r="F6804" s="483"/>
    </row>
    <row r="6805" spans="1:6" ht="45" customHeight="1">
      <c r="A6805" s="480"/>
      <c r="B6805" s="481" t="s">
        <v>3285</v>
      </c>
      <c r="C6805" s="482"/>
      <c r="D6805" s="483"/>
      <c r="E6805" s="483"/>
      <c r="F6805" s="483"/>
    </row>
    <row r="6806" spans="1:6" ht="30" customHeight="1">
      <c r="A6806" s="480"/>
      <c r="B6806" s="481" t="s">
        <v>3286</v>
      </c>
      <c r="C6806" s="482"/>
      <c r="D6806" s="483"/>
      <c r="E6806" s="483"/>
      <c r="F6806" s="483"/>
    </row>
    <row r="6807" spans="1:6" ht="30" customHeight="1">
      <c r="A6807" s="480">
        <v>100716</v>
      </c>
      <c r="B6807" s="481" t="s">
        <v>6484</v>
      </c>
      <c r="C6807" s="482" t="s">
        <v>704</v>
      </c>
      <c r="D6807" s="483">
        <v>23.04</v>
      </c>
      <c r="E6807" s="483">
        <v>2.52</v>
      </c>
      <c r="F6807" s="483">
        <v>25.56</v>
      </c>
    </row>
    <row r="6808" spans="1:6" ht="30" customHeight="1">
      <c r="A6808" s="480">
        <v>93404</v>
      </c>
      <c r="B6808" s="481" t="s">
        <v>6728</v>
      </c>
      <c r="C6808" s="482" t="s">
        <v>707</v>
      </c>
      <c r="D6808" s="483">
        <v>5.38</v>
      </c>
      <c r="E6808" s="483">
        <v>0</v>
      </c>
      <c r="F6808" s="483">
        <v>5.38</v>
      </c>
    </row>
    <row r="6809" spans="1:6" ht="30" customHeight="1">
      <c r="A6809" s="480">
        <v>93405</v>
      </c>
      <c r="B6809" s="481" t="s">
        <v>6729</v>
      </c>
      <c r="C6809" s="482" t="s">
        <v>707</v>
      </c>
      <c r="D6809" s="483">
        <v>0.74</v>
      </c>
      <c r="E6809" s="483">
        <v>0</v>
      </c>
      <c r="F6809" s="483">
        <v>0.74</v>
      </c>
    </row>
    <row r="6810" spans="1:6" ht="30" customHeight="1">
      <c r="A6810" s="475">
        <v>93406</v>
      </c>
      <c r="B6810" s="479" t="s">
        <v>6730</v>
      </c>
      <c r="C6810" s="477" t="s">
        <v>707</v>
      </c>
      <c r="D6810" s="478">
        <v>6.73</v>
      </c>
      <c r="E6810" s="478">
        <v>0</v>
      </c>
      <c r="F6810" s="478">
        <v>6.73</v>
      </c>
    </row>
    <row r="6811" spans="1:6" ht="30" customHeight="1">
      <c r="A6811" s="480">
        <v>93407</v>
      </c>
      <c r="B6811" s="481" t="s">
        <v>6731</v>
      </c>
      <c r="C6811" s="482" t="s">
        <v>707</v>
      </c>
      <c r="D6811" s="483">
        <v>41.37</v>
      </c>
      <c r="E6811" s="483">
        <v>0</v>
      </c>
      <c r="F6811" s="483">
        <v>41.37</v>
      </c>
    </row>
    <row r="6812" spans="1:6" ht="30" customHeight="1">
      <c r="A6812" s="480">
        <v>93408</v>
      </c>
      <c r="B6812" s="481" t="s">
        <v>6732</v>
      </c>
      <c r="C6812" s="482" t="s">
        <v>2996</v>
      </c>
      <c r="D6812" s="483">
        <v>59.8</v>
      </c>
      <c r="E6812" s="483">
        <v>17.13</v>
      </c>
      <c r="F6812" s="483">
        <v>76.930000000000007</v>
      </c>
    </row>
    <row r="6813" spans="1:6" ht="30" customHeight="1">
      <c r="A6813" s="480">
        <v>93409</v>
      </c>
      <c r="B6813" s="481" t="s">
        <v>6733</v>
      </c>
      <c r="C6813" s="482" t="s">
        <v>2998</v>
      </c>
      <c r="D6813" s="483">
        <v>11.7</v>
      </c>
      <c r="E6813" s="483">
        <v>17.13</v>
      </c>
      <c r="F6813" s="483">
        <v>28.83</v>
      </c>
    </row>
    <row r="6814" spans="1:6" ht="30" customHeight="1">
      <c r="A6814" s="480"/>
      <c r="B6814" s="481" t="s">
        <v>13137</v>
      </c>
      <c r="C6814" s="482"/>
      <c r="D6814" s="483"/>
      <c r="E6814" s="483"/>
      <c r="F6814" s="483"/>
    </row>
    <row r="6815" spans="1:6" ht="30" customHeight="1">
      <c r="A6815" s="480">
        <v>99834</v>
      </c>
      <c r="B6815" s="481" t="s">
        <v>6717</v>
      </c>
      <c r="C6815" s="482" t="s">
        <v>2998</v>
      </c>
      <c r="D6815" s="483">
        <v>0.21</v>
      </c>
      <c r="E6815" s="483">
        <v>0</v>
      </c>
      <c r="F6815" s="483">
        <v>0.21</v>
      </c>
    </row>
    <row r="6816" spans="1:6" ht="30" customHeight="1">
      <c r="A6816" s="475">
        <v>99833</v>
      </c>
      <c r="B6816" s="479" t="s">
        <v>6716</v>
      </c>
      <c r="C6816" s="477" t="s">
        <v>2996</v>
      </c>
      <c r="D6816" s="478">
        <v>4.25</v>
      </c>
      <c r="E6816" s="478">
        <v>0</v>
      </c>
      <c r="F6816" s="478">
        <v>4.25</v>
      </c>
    </row>
    <row r="6817" spans="1:6" ht="30" customHeight="1">
      <c r="A6817" s="480">
        <v>99829</v>
      </c>
      <c r="B6817" s="481" t="s">
        <v>6718</v>
      </c>
      <c r="C6817" s="482" t="s">
        <v>707</v>
      </c>
      <c r="D6817" s="483">
        <v>0.19</v>
      </c>
      <c r="E6817" s="483">
        <v>0</v>
      </c>
      <c r="F6817" s="483">
        <v>0.19</v>
      </c>
    </row>
    <row r="6818" spans="1:6" ht="30" customHeight="1">
      <c r="A6818" s="480">
        <v>99830</v>
      </c>
      <c r="B6818" s="481" t="s">
        <v>6719</v>
      </c>
      <c r="C6818" s="482" t="s">
        <v>707</v>
      </c>
      <c r="D6818" s="483">
        <v>0.02</v>
      </c>
      <c r="E6818" s="483">
        <v>0</v>
      </c>
      <c r="F6818" s="483">
        <v>0.02</v>
      </c>
    </row>
    <row r="6819" spans="1:6" ht="30" customHeight="1">
      <c r="A6819" s="480">
        <v>99831</v>
      </c>
      <c r="B6819" s="481" t="s">
        <v>6720</v>
      </c>
      <c r="C6819" s="482" t="s">
        <v>707</v>
      </c>
      <c r="D6819" s="483">
        <v>0.24</v>
      </c>
      <c r="E6819" s="483">
        <v>0</v>
      </c>
      <c r="F6819" s="483">
        <v>0.24</v>
      </c>
    </row>
    <row r="6820" spans="1:6" ht="30" customHeight="1">
      <c r="A6820" s="480">
        <v>99832</v>
      </c>
      <c r="B6820" s="481" t="s">
        <v>6721</v>
      </c>
      <c r="C6820" s="482" t="s">
        <v>707</v>
      </c>
      <c r="D6820" s="483">
        <v>3.8</v>
      </c>
      <c r="E6820" s="483">
        <v>0</v>
      </c>
      <c r="F6820" s="483">
        <v>3.8</v>
      </c>
    </row>
    <row r="6821" spans="1:6" ht="30" customHeight="1">
      <c r="A6821" s="480"/>
      <c r="B6821" s="481" t="s">
        <v>3287</v>
      </c>
      <c r="C6821" s="482"/>
      <c r="D6821" s="483"/>
      <c r="E6821" s="483"/>
      <c r="F6821" s="483"/>
    </row>
    <row r="6822" spans="1:6" ht="30" customHeight="1">
      <c r="A6822" s="480">
        <v>102136</v>
      </c>
      <c r="B6822" s="481" t="s">
        <v>5466</v>
      </c>
      <c r="C6822" s="482" t="s">
        <v>709</v>
      </c>
      <c r="D6822" s="483">
        <v>19.77</v>
      </c>
      <c r="E6822" s="483">
        <v>45.49</v>
      </c>
      <c r="F6822" s="483">
        <v>65.260000000000005</v>
      </c>
    </row>
    <row r="6823" spans="1:6" ht="30" customHeight="1">
      <c r="A6823" s="475">
        <v>102111</v>
      </c>
      <c r="B6823" s="479" t="s">
        <v>6734</v>
      </c>
      <c r="C6823" s="477" t="s">
        <v>709</v>
      </c>
      <c r="D6823" s="478">
        <v>665.85</v>
      </c>
      <c r="E6823" s="478">
        <v>85.78</v>
      </c>
      <c r="F6823" s="478">
        <v>751.63</v>
      </c>
    </row>
    <row r="6824" spans="1:6" ht="30" customHeight="1">
      <c r="A6824" s="480">
        <v>102112</v>
      </c>
      <c r="B6824" s="481" t="s">
        <v>6735</v>
      </c>
      <c r="C6824" s="482" t="s">
        <v>709</v>
      </c>
      <c r="D6824" s="483">
        <v>38.46</v>
      </c>
      <c r="E6824" s="483">
        <v>85.89</v>
      </c>
      <c r="F6824" s="483">
        <v>124.35</v>
      </c>
    </row>
    <row r="6825" spans="1:6" ht="30">
      <c r="A6825" s="480">
        <v>102113</v>
      </c>
      <c r="B6825" s="481" t="s">
        <v>6736</v>
      </c>
      <c r="C6825" s="482" t="s">
        <v>709</v>
      </c>
      <c r="D6825" s="483">
        <v>1096.8399999999999</v>
      </c>
      <c r="E6825" s="483">
        <v>88.08</v>
      </c>
      <c r="F6825" s="483">
        <v>1184.92</v>
      </c>
    </row>
    <row r="6826" spans="1:6" ht="30" customHeight="1">
      <c r="A6826" s="480">
        <v>102114</v>
      </c>
      <c r="B6826" s="481" t="s">
        <v>6737</v>
      </c>
      <c r="C6826" s="482" t="s">
        <v>709</v>
      </c>
      <c r="D6826" s="483">
        <v>39.340000000000003</v>
      </c>
      <c r="E6826" s="483">
        <v>88.19</v>
      </c>
      <c r="F6826" s="483">
        <v>127.53</v>
      </c>
    </row>
    <row r="6827" spans="1:6" ht="30" customHeight="1">
      <c r="A6827" s="480">
        <v>102117</v>
      </c>
      <c r="B6827" s="481" t="s">
        <v>6740</v>
      </c>
      <c r="C6827" s="482" t="s">
        <v>709</v>
      </c>
      <c r="D6827" s="483">
        <v>40.409999999999997</v>
      </c>
      <c r="E6827" s="483">
        <v>90.97</v>
      </c>
      <c r="F6827" s="483">
        <v>131.38</v>
      </c>
    </row>
    <row r="6828" spans="1:6" ht="45" customHeight="1">
      <c r="A6828" s="480">
        <v>102116</v>
      </c>
      <c r="B6828" s="481" t="s">
        <v>6739</v>
      </c>
      <c r="C6828" s="482" t="s">
        <v>709</v>
      </c>
      <c r="D6828" s="483">
        <v>1174.03</v>
      </c>
      <c r="E6828" s="483">
        <v>90.88</v>
      </c>
      <c r="F6828" s="483">
        <v>1264.9100000000001</v>
      </c>
    </row>
    <row r="6829" spans="1:6" ht="45" customHeight="1">
      <c r="A6829" s="480">
        <v>102115</v>
      </c>
      <c r="B6829" s="481" t="s">
        <v>6738</v>
      </c>
      <c r="C6829" s="482" t="s">
        <v>709</v>
      </c>
      <c r="D6829" s="483">
        <v>1934.76</v>
      </c>
      <c r="E6829" s="483">
        <v>125.63</v>
      </c>
      <c r="F6829" s="483">
        <v>2060.39</v>
      </c>
    </row>
    <row r="6830" spans="1:6" ht="30" customHeight="1">
      <c r="A6830" s="475">
        <v>102122</v>
      </c>
      <c r="B6830" s="479" t="s">
        <v>6744</v>
      </c>
      <c r="C6830" s="477" t="s">
        <v>709</v>
      </c>
      <c r="D6830" s="478">
        <v>5631.87</v>
      </c>
      <c r="E6830" s="478">
        <v>125.63</v>
      </c>
      <c r="F6830" s="478">
        <v>5757.5</v>
      </c>
    </row>
    <row r="6831" spans="1:6" ht="30" customHeight="1">
      <c r="A6831" s="480">
        <v>102123</v>
      </c>
      <c r="B6831" s="481" t="s">
        <v>6745</v>
      </c>
      <c r="C6831" s="482" t="s">
        <v>709</v>
      </c>
      <c r="D6831" s="483">
        <v>53.61</v>
      </c>
      <c r="E6831" s="483">
        <v>125.73</v>
      </c>
      <c r="F6831" s="483">
        <v>179.34</v>
      </c>
    </row>
    <row r="6832" spans="1:6" ht="45" customHeight="1">
      <c r="A6832" s="480">
        <v>102118</v>
      </c>
      <c r="B6832" s="481" t="s">
        <v>6741</v>
      </c>
      <c r="C6832" s="482" t="s">
        <v>709</v>
      </c>
      <c r="D6832" s="483">
        <v>1623.04</v>
      </c>
      <c r="E6832" s="483">
        <v>93.29</v>
      </c>
      <c r="F6832" s="483">
        <v>1716.33</v>
      </c>
    </row>
    <row r="6833" spans="1:6" ht="45" customHeight="1">
      <c r="A6833" s="480">
        <v>102119</v>
      </c>
      <c r="B6833" s="481" t="s">
        <v>6742</v>
      </c>
      <c r="C6833" s="482" t="s">
        <v>709</v>
      </c>
      <c r="D6833" s="483">
        <v>41.31</v>
      </c>
      <c r="E6833" s="483">
        <v>93.4</v>
      </c>
      <c r="F6833" s="483">
        <v>134.71</v>
      </c>
    </row>
    <row r="6834" spans="1:6" ht="30" customHeight="1">
      <c r="A6834" s="480">
        <v>102121</v>
      </c>
      <c r="B6834" s="481" t="s">
        <v>6743</v>
      </c>
      <c r="C6834" s="482" t="s">
        <v>709</v>
      </c>
      <c r="D6834" s="483">
        <v>50.9</v>
      </c>
      <c r="E6834" s="483">
        <v>118.55</v>
      </c>
      <c r="F6834" s="483">
        <v>169.45</v>
      </c>
    </row>
    <row r="6835" spans="1:6" ht="30" customHeight="1">
      <c r="A6835" s="480">
        <v>102138</v>
      </c>
      <c r="B6835" s="481" t="s">
        <v>6746</v>
      </c>
      <c r="C6835" s="482" t="s">
        <v>709</v>
      </c>
      <c r="D6835" s="483">
        <v>58.02</v>
      </c>
      <c r="E6835" s="483">
        <v>137.43</v>
      </c>
      <c r="F6835" s="483">
        <v>195.45</v>
      </c>
    </row>
    <row r="6836" spans="1:6" ht="30" customHeight="1">
      <c r="A6836" s="480">
        <v>5692</v>
      </c>
      <c r="B6836" s="481" t="s">
        <v>3288</v>
      </c>
      <c r="C6836" s="482" t="s">
        <v>707</v>
      </c>
      <c r="D6836" s="483">
        <v>0.18</v>
      </c>
      <c r="E6836" s="483">
        <v>0</v>
      </c>
      <c r="F6836" s="483">
        <v>0.18</v>
      </c>
    </row>
    <row r="6837" spans="1:6" ht="30" customHeight="1">
      <c r="A6837" s="475">
        <v>89022</v>
      </c>
      <c r="B6837" s="479" t="s">
        <v>13822</v>
      </c>
      <c r="C6837" s="477" t="s">
        <v>2998</v>
      </c>
      <c r="D6837" s="478">
        <v>0.34</v>
      </c>
      <c r="E6837" s="478">
        <v>0</v>
      </c>
      <c r="F6837" s="478">
        <v>0.34</v>
      </c>
    </row>
    <row r="6838" spans="1:6" ht="30" customHeight="1">
      <c r="A6838" s="480">
        <v>90650</v>
      </c>
      <c r="B6838" s="481" t="s">
        <v>3289</v>
      </c>
      <c r="C6838" s="482" t="s">
        <v>2996</v>
      </c>
      <c r="D6838" s="483">
        <v>9.67</v>
      </c>
      <c r="E6838" s="483">
        <v>0</v>
      </c>
      <c r="F6838" s="483">
        <v>9.67</v>
      </c>
    </row>
    <row r="6839" spans="1:6" ht="30" customHeight="1">
      <c r="A6839" s="480">
        <v>90651</v>
      </c>
      <c r="B6839" s="481" t="s">
        <v>3290</v>
      </c>
      <c r="C6839" s="482" t="s">
        <v>2998</v>
      </c>
      <c r="D6839" s="483">
        <v>0.66</v>
      </c>
      <c r="E6839" s="483">
        <v>0</v>
      </c>
      <c r="F6839" s="483">
        <v>0.66</v>
      </c>
    </row>
    <row r="6840" spans="1:6" ht="30" customHeight="1">
      <c r="A6840" s="480">
        <v>5800</v>
      </c>
      <c r="B6840" s="481" t="s">
        <v>13823</v>
      </c>
      <c r="C6840" s="482" t="s">
        <v>707</v>
      </c>
      <c r="D6840" s="483">
        <v>0.34</v>
      </c>
      <c r="E6840" s="483">
        <v>0</v>
      </c>
      <c r="F6840" s="483">
        <v>0.34</v>
      </c>
    </row>
    <row r="6841" spans="1:6" ht="30" customHeight="1">
      <c r="A6841" s="480">
        <v>53866</v>
      </c>
      <c r="B6841" s="481" t="s">
        <v>13824</v>
      </c>
      <c r="C6841" s="482" t="s">
        <v>707</v>
      </c>
      <c r="D6841" s="483">
        <v>1.65</v>
      </c>
      <c r="E6841" s="483">
        <v>0</v>
      </c>
      <c r="F6841" s="483">
        <v>1.65</v>
      </c>
    </row>
    <row r="6842" spans="1:6" ht="45" customHeight="1">
      <c r="A6842" s="480">
        <v>89019</v>
      </c>
      <c r="B6842" s="481" t="s">
        <v>13825</v>
      </c>
      <c r="C6842" s="482" t="s">
        <v>707</v>
      </c>
      <c r="D6842" s="483">
        <v>0.31</v>
      </c>
      <c r="E6842" s="483">
        <v>0</v>
      </c>
      <c r="F6842" s="483">
        <v>0.31</v>
      </c>
    </row>
    <row r="6843" spans="1:6" ht="45" customHeight="1">
      <c r="A6843" s="480">
        <v>89020</v>
      </c>
      <c r="B6843" s="481" t="s">
        <v>13826</v>
      </c>
      <c r="C6843" s="482" t="s">
        <v>707</v>
      </c>
      <c r="D6843" s="483">
        <v>0.03</v>
      </c>
      <c r="E6843" s="483">
        <v>0</v>
      </c>
      <c r="F6843" s="483">
        <v>0.03</v>
      </c>
    </row>
    <row r="6844" spans="1:6" ht="45" customHeight="1">
      <c r="A6844" s="475">
        <v>89021</v>
      </c>
      <c r="B6844" s="479" t="s">
        <v>13827</v>
      </c>
      <c r="C6844" s="477" t="s">
        <v>2996</v>
      </c>
      <c r="D6844" s="478">
        <v>2.33</v>
      </c>
      <c r="E6844" s="478">
        <v>0</v>
      </c>
      <c r="F6844" s="478">
        <v>2.33</v>
      </c>
    </row>
    <row r="6845" spans="1:6" ht="60" customHeight="1">
      <c r="A6845" s="480">
        <v>7042</v>
      </c>
      <c r="B6845" s="481" t="s">
        <v>3291</v>
      </c>
      <c r="C6845" s="482" t="s">
        <v>2996</v>
      </c>
      <c r="D6845" s="483">
        <v>26.35</v>
      </c>
      <c r="E6845" s="483">
        <v>0</v>
      </c>
      <c r="F6845" s="483">
        <v>26.35</v>
      </c>
    </row>
    <row r="6846" spans="1:6" ht="45" customHeight="1">
      <c r="A6846" s="480">
        <v>7043</v>
      </c>
      <c r="B6846" s="481" t="s">
        <v>3292</v>
      </c>
      <c r="C6846" s="482" t="s">
        <v>2998</v>
      </c>
      <c r="D6846" s="483">
        <v>0.23</v>
      </c>
      <c r="E6846" s="483">
        <v>0</v>
      </c>
      <c r="F6846" s="483">
        <v>0.23</v>
      </c>
    </row>
    <row r="6847" spans="1:6" ht="45" customHeight="1">
      <c r="A6847" s="480">
        <v>7044</v>
      </c>
      <c r="B6847" s="481" t="s">
        <v>3293</v>
      </c>
      <c r="C6847" s="482" t="s">
        <v>707</v>
      </c>
      <c r="D6847" s="483">
        <v>0.21</v>
      </c>
      <c r="E6847" s="483">
        <v>0</v>
      </c>
      <c r="F6847" s="483">
        <v>0.21</v>
      </c>
    </row>
    <row r="6848" spans="1:6" ht="45" customHeight="1">
      <c r="A6848" s="480">
        <v>7045</v>
      </c>
      <c r="B6848" s="481" t="s">
        <v>3294</v>
      </c>
      <c r="C6848" s="482" t="s">
        <v>707</v>
      </c>
      <c r="D6848" s="483">
        <v>0.02</v>
      </c>
      <c r="E6848" s="483">
        <v>0</v>
      </c>
      <c r="F6848" s="483">
        <v>0.02</v>
      </c>
    </row>
    <row r="6849" spans="1:6" ht="60" customHeight="1">
      <c r="A6849" s="480">
        <v>7046</v>
      </c>
      <c r="B6849" s="481" t="s">
        <v>3295</v>
      </c>
      <c r="C6849" s="482" t="s">
        <v>707</v>
      </c>
      <c r="D6849" s="483">
        <v>0.22</v>
      </c>
      <c r="E6849" s="483">
        <v>0</v>
      </c>
      <c r="F6849" s="483">
        <v>0.22</v>
      </c>
    </row>
    <row r="6850" spans="1:6" ht="60" customHeight="1">
      <c r="A6850" s="480">
        <v>7047</v>
      </c>
      <c r="B6850" s="481" t="s">
        <v>3296</v>
      </c>
      <c r="C6850" s="482" t="s">
        <v>707</v>
      </c>
      <c r="D6850" s="483">
        <v>25.9</v>
      </c>
      <c r="E6850" s="483">
        <v>0</v>
      </c>
      <c r="F6850" s="483">
        <v>25.9</v>
      </c>
    </row>
    <row r="6851" spans="1:6" ht="45" customHeight="1">
      <c r="A6851" s="475">
        <v>5693</v>
      </c>
      <c r="B6851" s="479" t="s">
        <v>3297</v>
      </c>
      <c r="C6851" s="477" t="s">
        <v>707</v>
      </c>
      <c r="D6851" s="478">
        <v>21.94</v>
      </c>
      <c r="E6851" s="478">
        <v>0</v>
      </c>
      <c r="F6851" s="478">
        <v>21.94</v>
      </c>
    </row>
    <row r="6852" spans="1:6" ht="30" customHeight="1">
      <c r="A6852" s="480">
        <v>5806</v>
      </c>
      <c r="B6852" s="481" t="s">
        <v>3298</v>
      </c>
      <c r="C6852" s="482" t="s">
        <v>2998</v>
      </c>
      <c r="D6852" s="483">
        <v>0.19</v>
      </c>
      <c r="E6852" s="483">
        <v>0</v>
      </c>
      <c r="F6852" s="483">
        <v>0.19</v>
      </c>
    </row>
    <row r="6853" spans="1:6" ht="30" customHeight="1">
      <c r="A6853" s="480">
        <v>73536</v>
      </c>
      <c r="B6853" s="481" t="s">
        <v>3299</v>
      </c>
      <c r="C6853" s="482" t="s">
        <v>2996</v>
      </c>
      <c r="D6853" s="483">
        <v>22.31</v>
      </c>
      <c r="E6853" s="483">
        <v>0</v>
      </c>
      <c r="F6853" s="483">
        <v>22.31</v>
      </c>
    </row>
    <row r="6854" spans="1:6" ht="30" customHeight="1">
      <c r="A6854" s="480">
        <v>88853</v>
      </c>
      <c r="B6854" s="481" t="s">
        <v>3300</v>
      </c>
      <c r="C6854" s="482" t="s">
        <v>707</v>
      </c>
      <c r="D6854" s="483">
        <v>0.17</v>
      </c>
      <c r="E6854" s="483">
        <v>0</v>
      </c>
      <c r="F6854" s="483">
        <v>0.17</v>
      </c>
    </row>
    <row r="6855" spans="1:6" ht="45" customHeight="1">
      <c r="A6855" s="480">
        <v>88854</v>
      </c>
      <c r="B6855" s="481" t="s">
        <v>3301</v>
      </c>
      <c r="C6855" s="482" t="s">
        <v>707</v>
      </c>
      <c r="D6855" s="483">
        <v>0.02</v>
      </c>
      <c r="E6855" s="483">
        <v>0</v>
      </c>
      <c r="F6855" s="483">
        <v>0.02</v>
      </c>
    </row>
    <row r="6856" spans="1:6" ht="30" customHeight="1">
      <c r="A6856" s="480">
        <v>90639</v>
      </c>
      <c r="B6856" s="481" t="s">
        <v>3302</v>
      </c>
      <c r="C6856" s="482" t="s">
        <v>707</v>
      </c>
      <c r="D6856" s="483">
        <v>5.73</v>
      </c>
      <c r="E6856" s="483">
        <v>0</v>
      </c>
      <c r="F6856" s="483">
        <v>5.73</v>
      </c>
    </row>
    <row r="6857" spans="1:6" ht="30" customHeight="1">
      <c r="A6857" s="480">
        <v>90640</v>
      </c>
      <c r="B6857" s="481" t="s">
        <v>3303</v>
      </c>
      <c r="C6857" s="482" t="s">
        <v>707</v>
      </c>
      <c r="D6857" s="483">
        <v>0.68</v>
      </c>
      <c r="E6857" s="483">
        <v>0</v>
      </c>
      <c r="F6857" s="483">
        <v>0.68</v>
      </c>
    </row>
    <row r="6858" spans="1:6" ht="30" customHeight="1">
      <c r="A6858" s="475">
        <v>90641</v>
      </c>
      <c r="B6858" s="479" t="s">
        <v>3304</v>
      </c>
      <c r="C6858" s="477" t="s">
        <v>707</v>
      </c>
      <c r="D6858" s="478">
        <v>6.27</v>
      </c>
      <c r="E6858" s="478">
        <v>0</v>
      </c>
      <c r="F6858" s="478">
        <v>6.27</v>
      </c>
    </row>
    <row r="6859" spans="1:6" ht="45" customHeight="1">
      <c r="A6859" s="480">
        <v>90642</v>
      </c>
      <c r="B6859" s="481" t="s">
        <v>3305</v>
      </c>
      <c r="C6859" s="482" t="s">
        <v>707</v>
      </c>
      <c r="D6859" s="483">
        <v>11.02</v>
      </c>
      <c r="E6859" s="483">
        <v>0</v>
      </c>
      <c r="F6859" s="483">
        <v>11.02</v>
      </c>
    </row>
    <row r="6860" spans="1:6" ht="45" customHeight="1">
      <c r="A6860" s="480">
        <v>90643</v>
      </c>
      <c r="B6860" s="481" t="s">
        <v>3306</v>
      </c>
      <c r="C6860" s="482" t="s">
        <v>2996</v>
      </c>
      <c r="D6860" s="483">
        <v>23.7</v>
      </c>
      <c r="E6860" s="483">
        <v>0</v>
      </c>
      <c r="F6860" s="483">
        <v>23.7</v>
      </c>
    </row>
    <row r="6861" spans="1:6" ht="45" customHeight="1">
      <c r="A6861" s="480">
        <v>90644</v>
      </c>
      <c r="B6861" s="481" t="s">
        <v>3307</v>
      </c>
      <c r="C6861" s="482" t="s">
        <v>2998</v>
      </c>
      <c r="D6861" s="483">
        <v>6.41</v>
      </c>
      <c r="E6861" s="483">
        <v>0</v>
      </c>
      <c r="F6861" s="483">
        <v>6.41</v>
      </c>
    </row>
    <row r="6862" spans="1:6" ht="60" customHeight="1">
      <c r="A6862" s="480">
        <v>90646</v>
      </c>
      <c r="B6862" s="481" t="s">
        <v>3308</v>
      </c>
      <c r="C6862" s="482" t="s">
        <v>707</v>
      </c>
      <c r="D6862" s="483">
        <v>0.59</v>
      </c>
      <c r="E6862" s="483">
        <v>0</v>
      </c>
      <c r="F6862" s="483">
        <v>0.59</v>
      </c>
    </row>
    <row r="6863" spans="1:6" ht="30" customHeight="1">
      <c r="A6863" s="480">
        <v>90647</v>
      </c>
      <c r="B6863" s="481" t="s">
        <v>3309</v>
      </c>
      <c r="C6863" s="482" t="s">
        <v>707</v>
      </c>
      <c r="D6863" s="483">
        <v>7.0000000000000007E-2</v>
      </c>
      <c r="E6863" s="483">
        <v>0</v>
      </c>
      <c r="F6863" s="483">
        <v>7.0000000000000007E-2</v>
      </c>
    </row>
    <row r="6864" spans="1:6" ht="30" customHeight="1">
      <c r="A6864" s="480">
        <v>90648</v>
      </c>
      <c r="B6864" s="481" t="s">
        <v>3310</v>
      </c>
      <c r="C6864" s="482" t="s">
        <v>707</v>
      </c>
      <c r="D6864" s="483">
        <v>0.65</v>
      </c>
      <c r="E6864" s="483">
        <v>0</v>
      </c>
      <c r="F6864" s="483">
        <v>0.65</v>
      </c>
    </row>
    <row r="6865" spans="1:6" ht="30" customHeight="1">
      <c r="A6865" s="480">
        <v>90649</v>
      </c>
      <c r="B6865" s="481" t="s">
        <v>3311</v>
      </c>
      <c r="C6865" s="482" t="s">
        <v>707</v>
      </c>
      <c r="D6865" s="483">
        <v>8.36</v>
      </c>
      <c r="E6865" s="483">
        <v>0</v>
      </c>
      <c r="F6865" s="483">
        <v>8.36</v>
      </c>
    </row>
    <row r="6866" spans="1:6" ht="30" customHeight="1">
      <c r="A6866" s="480">
        <v>90652</v>
      </c>
      <c r="B6866" s="481" t="s">
        <v>3312</v>
      </c>
      <c r="C6866" s="482" t="s">
        <v>707</v>
      </c>
      <c r="D6866" s="483">
        <v>3.73</v>
      </c>
      <c r="E6866" s="483">
        <v>0</v>
      </c>
      <c r="F6866" s="483">
        <v>3.73</v>
      </c>
    </row>
    <row r="6867" spans="1:6" ht="30" customHeight="1">
      <c r="A6867" s="480">
        <v>90653</v>
      </c>
      <c r="B6867" s="481" t="s">
        <v>3313</v>
      </c>
      <c r="C6867" s="482" t="s">
        <v>707</v>
      </c>
      <c r="D6867" s="483">
        <v>0.44</v>
      </c>
      <c r="E6867" s="483">
        <v>0</v>
      </c>
      <c r="F6867" s="483">
        <v>0.44</v>
      </c>
    </row>
    <row r="6868" spans="1:6" ht="30" customHeight="1">
      <c r="A6868" s="480">
        <v>90654</v>
      </c>
      <c r="B6868" s="481" t="s">
        <v>3314</v>
      </c>
      <c r="C6868" s="482" t="s">
        <v>707</v>
      </c>
      <c r="D6868" s="483">
        <v>4.08</v>
      </c>
      <c r="E6868" s="483">
        <v>0</v>
      </c>
      <c r="F6868" s="483">
        <v>4.08</v>
      </c>
    </row>
    <row r="6869" spans="1:6" ht="30" customHeight="1">
      <c r="A6869" s="480">
        <v>90655</v>
      </c>
      <c r="B6869" s="481" t="s">
        <v>3315</v>
      </c>
      <c r="C6869" s="482" t="s">
        <v>707</v>
      </c>
      <c r="D6869" s="483">
        <v>5.5</v>
      </c>
      <c r="E6869" s="483">
        <v>0</v>
      </c>
      <c r="F6869" s="483">
        <v>5.5</v>
      </c>
    </row>
    <row r="6870" spans="1:6" ht="30" customHeight="1">
      <c r="A6870" s="480">
        <v>90658</v>
      </c>
      <c r="B6870" s="481" t="s">
        <v>3316</v>
      </c>
      <c r="C6870" s="482" t="s">
        <v>707</v>
      </c>
      <c r="D6870" s="483">
        <v>3.99</v>
      </c>
      <c r="E6870" s="483">
        <v>0</v>
      </c>
      <c r="F6870" s="483">
        <v>3.99</v>
      </c>
    </row>
    <row r="6871" spans="1:6" ht="30" customHeight="1">
      <c r="A6871" s="480">
        <v>90659</v>
      </c>
      <c r="B6871" s="481" t="s">
        <v>3317</v>
      </c>
      <c r="C6871" s="482" t="s">
        <v>707</v>
      </c>
      <c r="D6871" s="483">
        <v>0.47</v>
      </c>
      <c r="E6871" s="483">
        <v>0</v>
      </c>
      <c r="F6871" s="483">
        <v>0.47</v>
      </c>
    </row>
    <row r="6872" spans="1:6" ht="30" customHeight="1">
      <c r="A6872" s="480">
        <v>90660</v>
      </c>
      <c r="B6872" s="481" t="s">
        <v>3318</v>
      </c>
      <c r="C6872" s="482" t="s">
        <v>707</v>
      </c>
      <c r="D6872" s="483">
        <v>4.37</v>
      </c>
      <c r="E6872" s="483">
        <v>0</v>
      </c>
      <c r="F6872" s="483">
        <v>4.37</v>
      </c>
    </row>
    <row r="6873" spans="1:6" ht="30" customHeight="1">
      <c r="A6873" s="480">
        <v>90661</v>
      </c>
      <c r="B6873" s="481" t="s">
        <v>3319</v>
      </c>
      <c r="C6873" s="482" t="s">
        <v>707</v>
      </c>
      <c r="D6873" s="483">
        <v>5.5</v>
      </c>
      <c r="E6873" s="483">
        <v>0</v>
      </c>
      <c r="F6873" s="483">
        <v>5.5</v>
      </c>
    </row>
    <row r="6874" spans="1:6" ht="30" customHeight="1">
      <c r="A6874" s="480">
        <v>90656</v>
      </c>
      <c r="B6874" s="481" t="s">
        <v>3320</v>
      </c>
      <c r="C6874" s="482" t="s">
        <v>2996</v>
      </c>
      <c r="D6874" s="483">
        <v>13.75</v>
      </c>
      <c r="E6874" s="483">
        <v>0</v>
      </c>
      <c r="F6874" s="483">
        <v>13.75</v>
      </c>
    </row>
    <row r="6875" spans="1:6" ht="30" customHeight="1">
      <c r="A6875" s="480">
        <v>90657</v>
      </c>
      <c r="B6875" s="481" t="s">
        <v>3321</v>
      </c>
      <c r="C6875" s="482" t="s">
        <v>2998</v>
      </c>
      <c r="D6875" s="483">
        <v>4.17</v>
      </c>
      <c r="E6875" s="483">
        <v>0</v>
      </c>
      <c r="F6875" s="483">
        <v>4.17</v>
      </c>
    </row>
    <row r="6876" spans="1:6" ht="30" customHeight="1">
      <c r="A6876" s="480">
        <v>90662</v>
      </c>
      <c r="B6876" s="481" t="s">
        <v>3322</v>
      </c>
      <c r="C6876" s="482" t="s">
        <v>2996</v>
      </c>
      <c r="D6876" s="483">
        <v>14.33</v>
      </c>
      <c r="E6876" s="483">
        <v>0</v>
      </c>
      <c r="F6876" s="483">
        <v>14.33</v>
      </c>
    </row>
    <row r="6877" spans="1:6" ht="30" customHeight="1">
      <c r="A6877" s="480">
        <v>90663</v>
      </c>
      <c r="B6877" s="481" t="s">
        <v>3323</v>
      </c>
      <c r="C6877" s="482" t="s">
        <v>2998</v>
      </c>
      <c r="D6877" s="483">
        <v>4.46</v>
      </c>
      <c r="E6877" s="483">
        <v>0</v>
      </c>
      <c r="F6877" s="483">
        <v>4.46</v>
      </c>
    </row>
    <row r="6878" spans="1:6" ht="30" customHeight="1">
      <c r="A6878" s="480">
        <v>94480</v>
      </c>
      <c r="B6878" s="481" t="s">
        <v>13828</v>
      </c>
      <c r="C6878" s="482" t="s">
        <v>709</v>
      </c>
      <c r="D6878" s="483">
        <v>1963.62</v>
      </c>
      <c r="E6878" s="483">
        <v>566.19000000000005</v>
      </c>
      <c r="F6878" s="483">
        <v>2529.81</v>
      </c>
    </row>
    <row r="6879" spans="1:6" ht="30" customHeight="1">
      <c r="A6879" s="480">
        <v>94481</v>
      </c>
      <c r="B6879" s="481" t="s">
        <v>13829</v>
      </c>
      <c r="C6879" s="482" t="s">
        <v>709</v>
      </c>
      <c r="D6879" s="483">
        <v>1274.9100000000001</v>
      </c>
      <c r="E6879" s="483">
        <v>503.49</v>
      </c>
      <c r="F6879" s="483">
        <v>1778.4</v>
      </c>
    </row>
    <row r="6880" spans="1:6" ht="45">
      <c r="A6880" s="480">
        <v>94482</v>
      </c>
      <c r="B6880" s="481" t="s">
        <v>13830</v>
      </c>
      <c r="C6880" s="482" t="s">
        <v>709</v>
      </c>
      <c r="D6880" s="483">
        <v>947.43</v>
      </c>
      <c r="E6880" s="483">
        <v>458.42</v>
      </c>
      <c r="F6880" s="483">
        <v>1405.85</v>
      </c>
    </row>
    <row r="6881" spans="1:6" ht="30" customHeight="1">
      <c r="A6881" s="480">
        <v>94483</v>
      </c>
      <c r="B6881" s="481" t="s">
        <v>13831</v>
      </c>
      <c r="C6881" s="482" t="s">
        <v>709</v>
      </c>
      <c r="D6881" s="483">
        <v>762.12</v>
      </c>
      <c r="E6881" s="483">
        <v>421.37</v>
      </c>
      <c r="F6881" s="483">
        <v>1183.49</v>
      </c>
    </row>
    <row r="6882" spans="1:6" ht="30" customHeight="1">
      <c r="A6882" s="480"/>
      <c r="B6882" s="481" t="s">
        <v>3324</v>
      </c>
      <c r="C6882" s="482"/>
      <c r="D6882" s="483"/>
      <c r="E6882" s="483"/>
      <c r="F6882" s="483"/>
    </row>
    <row r="6883" spans="1:6" ht="30" customHeight="1">
      <c r="A6883" s="480">
        <v>102969</v>
      </c>
      <c r="B6883" s="481" t="s">
        <v>13138</v>
      </c>
      <c r="C6883" s="482" t="s">
        <v>707</v>
      </c>
      <c r="D6883" s="483">
        <v>1.0900000000000001</v>
      </c>
      <c r="E6883" s="483">
        <v>0</v>
      </c>
      <c r="F6883" s="483">
        <v>1.0900000000000001</v>
      </c>
    </row>
    <row r="6884" spans="1:6" ht="30" customHeight="1">
      <c r="A6884" s="480">
        <v>90961</v>
      </c>
      <c r="B6884" s="481" t="s">
        <v>3325</v>
      </c>
      <c r="C6884" s="482" t="s">
        <v>707</v>
      </c>
      <c r="D6884" s="483">
        <v>0.71</v>
      </c>
      <c r="E6884" s="483">
        <v>0</v>
      </c>
      <c r="F6884" s="483">
        <v>0.71</v>
      </c>
    </row>
    <row r="6885" spans="1:6" ht="30" customHeight="1">
      <c r="A6885" s="480">
        <v>90962</v>
      </c>
      <c r="B6885" s="481" t="s">
        <v>3326</v>
      </c>
      <c r="C6885" s="482" t="s">
        <v>707</v>
      </c>
      <c r="D6885" s="483">
        <v>6.46</v>
      </c>
      <c r="E6885" s="483">
        <v>0</v>
      </c>
      <c r="F6885" s="483">
        <v>6.46</v>
      </c>
    </row>
    <row r="6886" spans="1:6" ht="30" customHeight="1">
      <c r="A6886" s="480">
        <v>90963</v>
      </c>
      <c r="B6886" s="481" t="s">
        <v>3327</v>
      </c>
      <c r="C6886" s="482" t="s">
        <v>707</v>
      </c>
      <c r="D6886" s="483">
        <v>13.12</v>
      </c>
      <c r="E6886" s="483">
        <v>0</v>
      </c>
      <c r="F6886" s="483">
        <v>13.12</v>
      </c>
    </row>
    <row r="6887" spans="1:6" ht="45" customHeight="1">
      <c r="A6887" s="480">
        <v>90964</v>
      </c>
      <c r="B6887" s="481" t="s">
        <v>3328</v>
      </c>
      <c r="C6887" s="482" t="s">
        <v>2996</v>
      </c>
      <c r="D6887" s="483">
        <v>25.45</v>
      </c>
      <c r="E6887" s="483">
        <v>0</v>
      </c>
      <c r="F6887" s="483">
        <v>25.45</v>
      </c>
    </row>
    <row r="6888" spans="1:6" ht="45" customHeight="1">
      <c r="A6888" s="480">
        <v>90965</v>
      </c>
      <c r="B6888" s="481" t="s">
        <v>3329</v>
      </c>
      <c r="C6888" s="482" t="s">
        <v>2998</v>
      </c>
      <c r="D6888" s="483">
        <v>5.87</v>
      </c>
      <c r="E6888" s="483">
        <v>0</v>
      </c>
      <c r="F6888" s="483">
        <v>5.87</v>
      </c>
    </row>
    <row r="6889" spans="1:6" ht="45" customHeight="1">
      <c r="A6889" s="480">
        <v>5797</v>
      </c>
      <c r="B6889" s="481" t="s">
        <v>3330</v>
      </c>
      <c r="C6889" s="482" t="s">
        <v>707</v>
      </c>
      <c r="D6889" s="483">
        <v>4.84</v>
      </c>
      <c r="E6889" s="483">
        <v>0</v>
      </c>
      <c r="F6889" s="483">
        <v>4.84</v>
      </c>
    </row>
    <row r="6890" spans="1:6" ht="45" customHeight="1">
      <c r="A6890" s="480">
        <v>5953</v>
      </c>
      <c r="B6890" s="481" t="s">
        <v>3331</v>
      </c>
      <c r="C6890" s="482" t="s">
        <v>2996</v>
      </c>
      <c r="D6890" s="483">
        <v>50.6</v>
      </c>
      <c r="E6890" s="483">
        <v>0</v>
      </c>
      <c r="F6890" s="483">
        <v>50.6</v>
      </c>
    </row>
    <row r="6891" spans="1:6" ht="45" customHeight="1">
      <c r="A6891" s="480">
        <v>5954</v>
      </c>
      <c r="B6891" s="481" t="s">
        <v>3332</v>
      </c>
      <c r="C6891" s="482" t="s">
        <v>2998</v>
      </c>
      <c r="D6891" s="483">
        <v>4.3899999999999997</v>
      </c>
      <c r="E6891" s="483">
        <v>0</v>
      </c>
      <c r="F6891" s="483">
        <v>4.3899999999999997</v>
      </c>
    </row>
    <row r="6892" spans="1:6" ht="45" customHeight="1">
      <c r="A6892" s="480">
        <v>53865</v>
      </c>
      <c r="B6892" s="481" t="s">
        <v>3333</v>
      </c>
      <c r="C6892" s="482" t="s">
        <v>707</v>
      </c>
      <c r="D6892" s="483">
        <v>41.37</v>
      </c>
      <c r="E6892" s="483">
        <v>0</v>
      </c>
      <c r="F6892" s="483">
        <v>41.37</v>
      </c>
    </row>
    <row r="6893" spans="1:6" ht="45" customHeight="1">
      <c r="A6893" s="480">
        <v>90957</v>
      </c>
      <c r="B6893" s="481" t="s">
        <v>3334</v>
      </c>
      <c r="C6893" s="482" t="s">
        <v>707</v>
      </c>
      <c r="D6893" s="483">
        <v>3.86</v>
      </c>
      <c r="E6893" s="483">
        <v>0</v>
      </c>
      <c r="F6893" s="483">
        <v>3.86</v>
      </c>
    </row>
    <row r="6894" spans="1:6" ht="30" customHeight="1">
      <c r="A6894" s="480">
        <v>90958</v>
      </c>
      <c r="B6894" s="481" t="s">
        <v>3335</v>
      </c>
      <c r="C6894" s="482" t="s">
        <v>707</v>
      </c>
      <c r="D6894" s="483">
        <v>0.53</v>
      </c>
      <c r="E6894" s="483">
        <v>0</v>
      </c>
      <c r="F6894" s="483">
        <v>0.53</v>
      </c>
    </row>
    <row r="6895" spans="1:6" ht="30" customHeight="1">
      <c r="A6895" s="480">
        <v>90960</v>
      </c>
      <c r="B6895" s="481" t="s">
        <v>3336</v>
      </c>
      <c r="C6895" s="482" t="s">
        <v>707</v>
      </c>
      <c r="D6895" s="483">
        <v>5.16</v>
      </c>
      <c r="E6895" s="483">
        <v>0</v>
      </c>
      <c r="F6895" s="483">
        <v>5.16</v>
      </c>
    </row>
    <row r="6896" spans="1:6" ht="30" customHeight="1">
      <c r="A6896" s="480">
        <v>90968</v>
      </c>
      <c r="B6896" s="481" t="s">
        <v>3337</v>
      </c>
      <c r="C6896" s="482" t="s">
        <v>707</v>
      </c>
      <c r="D6896" s="483">
        <v>5.18</v>
      </c>
      <c r="E6896" s="483">
        <v>0</v>
      </c>
      <c r="F6896" s="483">
        <v>5.18</v>
      </c>
    </row>
    <row r="6897" spans="1:6" ht="30" customHeight="1">
      <c r="A6897" s="480">
        <v>90969</v>
      </c>
      <c r="B6897" s="481" t="s">
        <v>3338</v>
      </c>
      <c r="C6897" s="482" t="s">
        <v>707</v>
      </c>
      <c r="D6897" s="483">
        <v>0.71</v>
      </c>
      <c r="E6897" s="483">
        <v>0</v>
      </c>
      <c r="F6897" s="483">
        <v>0.71</v>
      </c>
    </row>
    <row r="6898" spans="1:6" ht="30" customHeight="1">
      <c r="A6898" s="480">
        <v>90970</v>
      </c>
      <c r="B6898" s="481" t="s">
        <v>3339</v>
      </c>
      <c r="C6898" s="482" t="s">
        <v>707</v>
      </c>
      <c r="D6898" s="483">
        <v>6.48</v>
      </c>
      <c r="E6898" s="483">
        <v>0</v>
      </c>
      <c r="F6898" s="483">
        <v>6.48</v>
      </c>
    </row>
    <row r="6899" spans="1:6" ht="30" customHeight="1">
      <c r="A6899" s="480">
        <v>90971</v>
      </c>
      <c r="B6899" s="481" t="s">
        <v>3340</v>
      </c>
      <c r="C6899" s="482" t="s">
        <v>707</v>
      </c>
      <c r="D6899" s="483">
        <v>53.18</v>
      </c>
      <c r="E6899" s="483">
        <v>0</v>
      </c>
      <c r="F6899" s="483">
        <v>53.18</v>
      </c>
    </row>
    <row r="6900" spans="1:6" ht="30" customHeight="1">
      <c r="A6900" s="480">
        <v>90972</v>
      </c>
      <c r="B6900" s="481" t="s">
        <v>3341</v>
      </c>
      <c r="C6900" s="482" t="s">
        <v>2996</v>
      </c>
      <c r="D6900" s="483">
        <v>65.55</v>
      </c>
      <c r="E6900" s="483">
        <v>0</v>
      </c>
      <c r="F6900" s="483">
        <v>65.55</v>
      </c>
    </row>
    <row r="6901" spans="1:6" ht="30" customHeight="1">
      <c r="A6901" s="480">
        <v>90973</v>
      </c>
      <c r="B6901" s="481" t="s">
        <v>3342</v>
      </c>
      <c r="C6901" s="482" t="s">
        <v>2998</v>
      </c>
      <c r="D6901" s="483">
        <v>5.89</v>
      </c>
      <c r="E6901" s="483">
        <v>0</v>
      </c>
      <c r="F6901" s="483">
        <v>5.89</v>
      </c>
    </row>
    <row r="6902" spans="1:6" ht="30" customHeight="1">
      <c r="A6902" s="480">
        <v>90992</v>
      </c>
      <c r="B6902" s="481" t="s">
        <v>3343</v>
      </c>
      <c r="C6902" s="482" t="s">
        <v>707</v>
      </c>
      <c r="D6902" s="483">
        <v>6.14</v>
      </c>
      <c r="E6902" s="483">
        <v>0</v>
      </c>
      <c r="F6902" s="483">
        <v>6.14</v>
      </c>
    </row>
    <row r="6903" spans="1:6" ht="30" customHeight="1">
      <c r="A6903" s="480">
        <v>90993</v>
      </c>
      <c r="B6903" s="481" t="s">
        <v>3344</v>
      </c>
      <c r="C6903" s="482" t="s">
        <v>707</v>
      </c>
      <c r="D6903" s="483">
        <v>0.85</v>
      </c>
      <c r="E6903" s="483">
        <v>0</v>
      </c>
      <c r="F6903" s="483">
        <v>0.85</v>
      </c>
    </row>
    <row r="6904" spans="1:6" ht="30" customHeight="1">
      <c r="A6904" s="480">
        <v>90994</v>
      </c>
      <c r="B6904" s="481" t="s">
        <v>3345</v>
      </c>
      <c r="C6904" s="482" t="s">
        <v>707</v>
      </c>
      <c r="D6904" s="483">
        <v>7.69</v>
      </c>
      <c r="E6904" s="483">
        <v>0</v>
      </c>
      <c r="F6904" s="483">
        <v>7.69</v>
      </c>
    </row>
    <row r="6905" spans="1:6" ht="30">
      <c r="A6905" s="480">
        <v>90995</v>
      </c>
      <c r="B6905" s="481" t="s">
        <v>3346</v>
      </c>
      <c r="C6905" s="482" t="s">
        <v>707</v>
      </c>
      <c r="D6905" s="483">
        <v>72.239999999999995</v>
      </c>
      <c r="E6905" s="483">
        <v>0</v>
      </c>
      <c r="F6905" s="483">
        <v>72.239999999999995</v>
      </c>
    </row>
    <row r="6906" spans="1:6" ht="30" customHeight="1">
      <c r="A6906" s="480">
        <v>90999</v>
      </c>
      <c r="B6906" s="481" t="s">
        <v>3347</v>
      </c>
      <c r="C6906" s="482" t="s">
        <v>2996</v>
      </c>
      <c r="D6906" s="483">
        <v>86.92</v>
      </c>
      <c r="E6906" s="483">
        <v>0</v>
      </c>
      <c r="F6906" s="483">
        <v>86.92</v>
      </c>
    </row>
    <row r="6907" spans="1:6" ht="30" customHeight="1">
      <c r="A6907" s="480">
        <v>91001</v>
      </c>
      <c r="B6907" s="481" t="s">
        <v>3348</v>
      </c>
      <c r="C6907" s="482" t="s">
        <v>2998</v>
      </c>
      <c r="D6907" s="483">
        <v>6.99</v>
      </c>
      <c r="E6907" s="483">
        <v>0</v>
      </c>
      <c r="F6907" s="483">
        <v>6.99</v>
      </c>
    </row>
    <row r="6908" spans="1:6" ht="30" customHeight="1">
      <c r="A6908" s="480">
        <v>90975</v>
      </c>
      <c r="B6908" s="481" t="s">
        <v>3349</v>
      </c>
      <c r="C6908" s="482" t="s">
        <v>707</v>
      </c>
      <c r="D6908" s="483">
        <v>13.15</v>
      </c>
      <c r="E6908" s="483">
        <v>0</v>
      </c>
      <c r="F6908" s="483">
        <v>13.15</v>
      </c>
    </row>
    <row r="6909" spans="1:6" ht="30" customHeight="1">
      <c r="A6909" s="480">
        <v>90976</v>
      </c>
      <c r="B6909" s="481" t="s">
        <v>3350</v>
      </c>
      <c r="C6909" s="482" t="s">
        <v>707</v>
      </c>
      <c r="D6909" s="483">
        <v>1.82</v>
      </c>
      <c r="E6909" s="483">
        <v>0</v>
      </c>
      <c r="F6909" s="483">
        <v>1.82</v>
      </c>
    </row>
    <row r="6910" spans="1:6" ht="30" customHeight="1">
      <c r="A6910" s="480">
        <v>90977</v>
      </c>
      <c r="B6910" s="481" t="s">
        <v>3351</v>
      </c>
      <c r="C6910" s="482" t="s">
        <v>707</v>
      </c>
      <c r="D6910" s="483">
        <v>16.46</v>
      </c>
      <c r="E6910" s="483">
        <v>0</v>
      </c>
      <c r="F6910" s="483">
        <v>16.46</v>
      </c>
    </row>
    <row r="6911" spans="1:6" ht="30" customHeight="1">
      <c r="A6911" s="480">
        <v>90978</v>
      </c>
      <c r="B6911" s="481" t="s">
        <v>3352</v>
      </c>
      <c r="C6911" s="482" t="s">
        <v>707</v>
      </c>
      <c r="D6911" s="483">
        <v>137.97</v>
      </c>
      <c r="E6911" s="483">
        <v>0</v>
      </c>
      <c r="F6911" s="483">
        <v>137.97</v>
      </c>
    </row>
    <row r="6912" spans="1:6" ht="30" customHeight="1">
      <c r="A6912" s="480">
        <v>90979</v>
      </c>
      <c r="B6912" s="481" t="s">
        <v>3353</v>
      </c>
      <c r="C6912" s="482" t="s">
        <v>2996</v>
      </c>
      <c r="D6912" s="483">
        <v>169.4</v>
      </c>
      <c r="E6912" s="483">
        <v>0</v>
      </c>
      <c r="F6912" s="483">
        <v>169.4</v>
      </c>
    </row>
    <row r="6913" spans="1:6" ht="30" customHeight="1">
      <c r="A6913" s="480">
        <v>90982</v>
      </c>
      <c r="B6913" s="481" t="s">
        <v>3354</v>
      </c>
      <c r="C6913" s="482" t="s">
        <v>2998</v>
      </c>
      <c r="D6913" s="483">
        <v>14.97</v>
      </c>
      <c r="E6913" s="483">
        <v>0</v>
      </c>
      <c r="F6913" s="483">
        <v>14.97</v>
      </c>
    </row>
    <row r="6914" spans="1:6" ht="30" customHeight="1">
      <c r="A6914" s="480"/>
      <c r="B6914" s="481" t="s">
        <v>3355</v>
      </c>
      <c r="C6914" s="482"/>
      <c r="D6914" s="483"/>
      <c r="E6914" s="483"/>
      <c r="F6914" s="483"/>
    </row>
    <row r="6915" spans="1:6" ht="30" customHeight="1">
      <c r="A6915" s="480">
        <v>73303</v>
      </c>
      <c r="B6915" s="481" t="s">
        <v>3356</v>
      </c>
      <c r="C6915" s="482" t="s">
        <v>707</v>
      </c>
      <c r="D6915" s="483">
        <v>5.21</v>
      </c>
      <c r="E6915" s="483">
        <v>0</v>
      </c>
      <c r="F6915" s="483">
        <v>5.21</v>
      </c>
    </row>
    <row r="6916" spans="1:6" ht="30" customHeight="1">
      <c r="A6916" s="480">
        <v>73307</v>
      </c>
      <c r="B6916" s="481" t="s">
        <v>3357</v>
      </c>
      <c r="C6916" s="482" t="s">
        <v>707</v>
      </c>
      <c r="D6916" s="483">
        <v>4.6500000000000004</v>
      </c>
      <c r="E6916" s="483">
        <v>0</v>
      </c>
      <c r="F6916" s="483">
        <v>4.6500000000000004</v>
      </c>
    </row>
    <row r="6917" spans="1:6" ht="30" customHeight="1">
      <c r="A6917" s="480">
        <v>73311</v>
      </c>
      <c r="B6917" s="481" t="s">
        <v>3358</v>
      </c>
      <c r="C6917" s="482" t="s">
        <v>707</v>
      </c>
      <c r="D6917" s="483">
        <v>156.29</v>
      </c>
      <c r="E6917" s="483">
        <v>0</v>
      </c>
      <c r="F6917" s="483">
        <v>156.29</v>
      </c>
    </row>
    <row r="6918" spans="1:6" ht="30" customHeight="1">
      <c r="A6918" s="475">
        <v>93416</v>
      </c>
      <c r="B6918" s="479" t="s">
        <v>3359</v>
      </c>
      <c r="C6918" s="477" t="s">
        <v>2998</v>
      </c>
      <c r="D6918" s="478">
        <v>0.28999999999999998</v>
      </c>
      <c r="E6918" s="478">
        <v>0</v>
      </c>
      <c r="F6918" s="478">
        <v>0.28999999999999998</v>
      </c>
    </row>
    <row r="6919" spans="1:6" ht="30" customHeight="1">
      <c r="A6919" s="480">
        <v>93411</v>
      </c>
      <c r="B6919" s="481" t="s">
        <v>3360</v>
      </c>
      <c r="C6919" s="482" t="s">
        <v>707</v>
      </c>
      <c r="D6919" s="483">
        <v>0.25</v>
      </c>
      <c r="E6919" s="483">
        <v>0</v>
      </c>
      <c r="F6919" s="483">
        <v>0.25</v>
      </c>
    </row>
    <row r="6920" spans="1:6" ht="30" customHeight="1">
      <c r="A6920" s="480">
        <v>93412</v>
      </c>
      <c r="B6920" s="481" t="s">
        <v>3361</v>
      </c>
      <c r="C6920" s="482" t="s">
        <v>707</v>
      </c>
      <c r="D6920" s="483">
        <v>0.04</v>
      </c>
      <c r="E6920" s="483">
        <v>0</v>
      </c>
      <c r="F6920" s="483">
        <v>0.04</v>
      </c>
    </row>
    <row r="6921" spans="1:6" ht="30" customHeight="1">
      <c r="A6921" s="480">
        <v>93413</v>
      </c>
      <c r="B6921" s="481" t="s">
        <v>3362</v>
      </c>
      <c r="C6921" s="482" t="s">
        <v>707</v>
      </c>
      <c r="D6921" s="483">
        <v>0.22</v>
      </c>
      <c r="E6921" s="483">
        <v>0</v>
      </c>
      <c r="F6921" s="483">
        <v>0.22</v>
      </c>
    </row>
    <row r="6922" spans="1:6" ht="30" customHeight="1">
      <c r="A6922" s="480">
        <v>93414</v>
      </c>
      <c r="B6922" s="481" t="s">
        <v>3363</v>
      </c>
      <c r="C6922" s="482" t="s">
        <v>707</v>
      </c>
      <c r="D6922" s="483">
        <v>15.88</v>
      </c>
      <c r="E6922" s="483">
        <v>0</v>
      </c>
      <c r="F6922" s="483">
        <v>15.88</v>
      </c>
    </row>
    <row r="6923" spans="1:6" ht="30">
      <c r="A6923" s="480">
        <v>73395</v>
      </c>
      <c r="B6923" s="481" t="s">
        <v>3364</v>
      </c>
      <c r="C6923" s="482" t="s">
        <v>2998</v>
      </c>
      <c r="D6923" s="483">
        <v>6.14</v>
      </c>
      <c r="E6923" s="483">
        <v>0</v>
      </c>
      <c r="F6923" s="483">
        <v>6.14</v>
      </c>
    </row>
    <row r="6924" spans="1:6" ht="30">
      <c r="A6924" s="480">
        <v>73417</v>
      </c>
      <c r="B6924" s="481" t="s">
        <v>3365</v>
      </c>
      <c r="C6924" s="482" t="s">
        <v>2996</v>
      </c>
      <c r="D6924" s="483">
        <v>166.15</v>
      </c>
      <c r="E6924" s="483">
        <v>0</v>
      </c>
      <c r="F6924" s="483">
        <v>166.15</v>
      </c>
    </row>
    <row r="6925" spans="1:6" ht="45" customHeight="1">
      <c r="A6925" s="480">
        <v>93415</v>
      </c>
      <c r="B6925" s="481" t="s">
        <v>3366</v>
      </c>
      <c r="C6925" s="482" t="s">
        <v>2996</v>
      </c>
      <c r="D6925" s="483">
        <v>16.39</v>
      </c>
      <c r="E6925" s="483">
        <v>0</v>
      </c>
      <c r="F6925" s="483">
        <v>16.39</v>
      </c>
    </row>
    <row r="6926" spans="1:6" ht="45" customHeight="1">
      <c r="A6926" s="480">
        <v>93421</v>
      </c>
      <c r="B6926" s="481" t="s">
        <v>3367</v>
      </c>
      <c r="C6926" s="482" t="s">
        <v>2996</v>
      </c>
      <c r="D6926" s="483">
        <v>65.63</v>
      </c>
      <c r="E6926" s="483">
        <v>0</v>
      </c>
      <c r="F6926" s="483">
        <v>65.63</v>
      </c>
    </row>
    <row r="6927" spans="1:6" ht="45" customHeight="1">
      <c r="A6927" s="480">
        <v>93427</v>
      </c>
      <c r="B6927" s="481" t="s">
        <v>3368</v>
      </c>
      <c r="C6927" s="482" t="s">
        <v>2996</v>
      </c>
      <c r="D6927" s="483">
        <v>150.24</v>
      </c>
      <c r="E6927" s="483">
        <v>0</v>
      </c>
      <c r="F6927" s="483">
        <v>150.24</v>
      </c>
    </row>
    <row r="6928" spans="1:6" ht="45" customHeight="1">
      <c r="A6928" s="480">
        <v>93422</v>
      </c>
      <c r="B6928" s="481" t="s">
        <v>3369</v>
      </c>
      <c r="C6928" s="482" t="s">
        <v>2998</v>
      </c>
      <c r="D6928" s="483">
        <v>3.86</v>
      </c>
      <c r="E6928" s="483">
        <v>0</v>
      </c>
      <c r="F6928" s="483">
        <v>3.86</v>
      </c>
    </row>
    <row r="6929" spans="1:6" ht="30">
      <c r="A6929" s="480">
        <v>93428</v>
      </c>
      <c r="B6929" s="481" t="s">
        <v>3370</v>
      </c>
      <c r="C6929" s="482" t="s">
        <v>2998</v>
      </c>
      <c r="D6929" s="483">
        <v>5.46</v>
      </c>
      <c r="E6929" s="483">
        <v>0</v>
      </c>
      <c r="F6929" s="483">
        <v>5.46</v>
      </c>
    </row>
    <row r="6930" spans="1:6" ht="45" customHeight="1">
      <c r="A6930" s="480">
        <v>93235</v>
      </c>
      <c r="B6930" s="481" t="s">
        <v>3371</v>
      </c>
      <c r="C6930" s="482" t="s">
        <v>707</v>
      </c>
      <c r="D6930" s="483">
        <v>0.93</v>
      </c>
      <c r="E6930" s="483">
        <v>0</v>
      </c>
      <c r="F6930" s="483">
        <v>0.93</v>
      </c>
    </row>
    <row r="6931" spans="1:6" ht="45" customHeight="1">
      <c r="A6931" s="480">
        <v>93417</v>
      </c>
      <c r="B6931" s="481" t="s">
        <v>3372</v>
      </c>
      <c r="C6931" s="482" t="s">
        <v>707</v>
      </c>
      <c r="D6931" s="483">
        <v>3.27</v>
      </c>
      <c r="E6931" s="483">
        <v>0</v>
      </c>
      <c r="F6931" s="483">
        <v>3.27</v>
      </c>
    </row>
    <row r="6932" spans="1:6" ht="45" customHeight="1">
      <c r="A6932" s="480">
        <v>93418</v>
      </c>
      <c r="B6932" s="481" t="s">
        <v>3373</v>
      </c>
      <c r="C6932" s="482" t="s">
        <v>707</v>
      </c>
      <c r="D6932" s="483">
        <v>0.59</v>
      </c>
      <c r="E6932" s="483">
        <v>0</v>
      </c>
      <c r="F6932" s="483">
        <v>0.59</v>
      </c>
    </row>
    <row r="6933" spans="1:6" ht="45" customHeight="1">
      <c r="A6933" s="480">
        <v>93419</v>
      </c>
      <c r="B6933" s="481" t="s">
        <v>3374</v>
      </c>
      <c r="C6933" s="482" t="s">
        <v>707</v>
      </c>
      <c r="D6933" s="483">
        <v>2.92</v>
      </c>
      <c r="E6933" s="483">
        <v>0</v>
      </c>
      <c r="F6933" s="483">
        <v>2.92</v>
      </c>
    </row>
    <row r="6934" spans="1:6" ht="45" customHeight="1">
      <c r="A6934" s="480">
        <v>93420</v>
      </c>
      <c r="B6934" s="481" t="s">
        <v>3375</v>
      </c>
      <c r="C6934" s="482" t="s">
        <v>707</v>
      </c>
      <c r="D6934" s="483">
        <v>58.85</v>
      </c>
      <c r="E6934" s="483">
        <v>0</v>
      </c>
      <c r="F6934" s="483">
        <v>58.85</v>
      </c>
    </row>
    <row r="6935" spans="1:6" ht="45" customHeight="1">
      <c r="A6935" s="480">
        <v>93423</v>
      </c>
      <c r="B6935" s="481" t="s">
        <v>3376</v>
      </c>
      <c r="C6935" s="482" t="s">
        <v>707</v>
      </c>
      <c r="D6935" s="483">
        <v>4.63</v>
      </c>
      <c r="E6935" s="483">
        <v>0</v>
      </c>
      <c r="F6935" s="483">
        <v>4.63</v>
      </c>
    </row>
    <row r="6936" spans="1:6">
      <c r="A6936" s="480">
        <v>93424</v>
      </c>
      <c r="B6936" s="481" t="s">
        <v>3377</v>
      </c>
      <c r="C6936" s="482" t="s">
        <v>707</v>
      </c>
      <c r="D6936" s="483">
        <v>0.83</v>
      </c>
      <c r="E6936" s="483">
        <v>0</v>
      </c>
      <c r="F6936" s="483">
        <v>0.83</v>
      </c>
    </row>
    <row r="6937" spans="1:6" ht="30" customHeight="1">
      <c r="A6937" s="480">
        <v>93425</v>
      </c>
      <c r="B6937" s="481" t="s">
        <v>3378</v>
      </c>
      <c r="C6937" s="482" t="s">
        <v>707</v>
      </c>
      <c r="D6937" s="483">
        <v>4.1399999999999997</v>
      </c>
      <c r="E6937" s="483">
        <v>0</v>
      </c>
      <c r="F6937" s="483">
        <v>4.1399999999999997</v>
      </c>
    </row>
    <row r="6938" spans="1:6" ht="30" customHeight="1">
      <c r="A6938" s="480">
        <v>93426</v>
      </c>
      <c r="B6938" s="481" t="s">
        <v>3379</v>
      </c>
      <c r="C6938" s="482" t="s">
        <v>707</v>
      </c>
      <c r="D6938" s="483">
        <v>140.63999999999999</v>
      </c>
      <c r="E6938" s="483">
        <v>0</v>
      </c>
      <c r="F6938" s="483">
        <v>140.63999999999999</v>
      </c>
    </row>
    <row r="6939" spans="1:6" ht="30" customHeight="1">
      <c r="A6939" s="480">
        <v>95869</v>
      </c>
      <c r="B6939" s="481" t="s">
        <v>3380</v>
      </c>
      <c r="C6939" s="482" t="s">
        <v>707</v>
      </c>
      <c r="D6939" s="483">
        <v>1.33</v>
      </c>
      <c r="E6939" s="483">
        <v>0</v>
      </c>
      <c r="F6939" s="483">
        <v>1.33</v>
      </c>
    </row>
    <row r="6940" spans="1:6" ht="30" customHeight="1">
      <c r="A6940" s="480">
        <v>95870</v>
      </c>
      <c r="B6940" s="481" t="s">
        <v>3381</v>
      </c>
      <c r="C6940" s="482" t="s">
        <v>707</v>
      </c>
      <c r="D6940" s="483">
        <v>6.61</v>
      </c>
      <c r="E6940" s="483">
        <v>0</v>
      </c>
      <c r="F6940" s="483">
        <v>6.61</v>
      </c>
    </row>
    <row r="6941" spans="1:6" ht="30" customHeight="1">
      <c r="A6941" s="480">
        <v>95871</v>
      </c>
      <c r="B6941" s="481" t="s">
        <v>3382</v>
      </c>
      <c r="C6941" s="482" t="s">
        <v>707</v>
      </c>
      <c r="D6941" s="483">
        <v>239.61</v>
      </c>
      <c r="E6941" s="483">
        <v>0</v>
      </c>
      <c r="F6941" s="483">
        <v>239.61</v>
      </c>
    </row>
    <row r="6942" spans="1:6" ht="30" customHeight="1">
      <c r="A6942" s="480">
        <v>95872</v>
      </c>
      <c r="B6942" s="481" t="s">
        <v>3383</v>
      </c>
      <c r="C6942" s="482" t="s">
        <v>2996</v>
      </c>
      <c r="D6942" s="483">
        <v>254.96</v>
      </c>
      <c r="E6942" s="483">
        <v>0</v>
      </c>
      <c r="F6942" s="483">
        <v>254.96</v>
      </c>
    </row>
    <row r="6943" spans="1:6" ht="15" customHeight="1">
      <c r="A6943" s="480">
        <v>95873</v>
      </c>
      <c r="B6943" s="481" t="s">
        <v>3384</v>
      </c>
      <c r="C6943" s="482" t="s">
        <v>2998</v>
      </c>
      <c r="D6943" s="483">
        <v>8.74</v>
      </c>
      <c r="E6943" s="483">
        <v>0</v>
      </c>
      <c r="F6943" s="483">
        <v>8.74</v>
      </c>
    </row>
    <row r="6944" spans="1:6" ht="30" customHeight="1">
      <c r="A6944" s="480">
        <v>95874</v>
      </c>
      <c r="B6944" s="481" t="s">
        <v>3385</v>
      </c>
      <c r="C6944" s="482" t="s">
        <v>707</v>
      </c>
      <c r="D6944" s="483">
        <v>7.41</v>
      </c>
      <c r="E6944" s="483">
        <v>0</v>
      </c>
      <c r="F6944" s="483">
        <v>7.41</v>
      </c>
    </row>
    <row r="6945" spans="1:6" ht="30" customHeight="1">
      <c r="A6945" s="480"/>
      <c r="B6945" s="481" t="s">
        <v>13139</v>
      </c>
      <c r="C6945" s="482"/>
      <c r="D6945" s="483"/>
      <c r="E6945" s="483"/>
      <c r="F6945" s="483"/>
    </row>
    <row r="6946" spans="1:6" ht="30" customHeight="1">
      <c r="A6946" s="480"/>
      <c r="B6946" s="481" t="s">
        <v>3386</v>
      </c>
      <c r="C6946" s="482"/>
      <c r="D6946" s="483"/>
      <c r="E6946" s="483"/>
      <c r="F6946" s="483"/>
    </row>
    <row r="6947" spans="1:6" ht="30" customHeight="1">
      <c r="A6947" s="480">
        <v>95139</v>
      </c>
      <c r="B6947" s="481" t="s">
        <v>3387</v>
      </c>
      <c r="C6947" s="482" t="s">
        <v>2996</v>
      </c>
      <c r="D6947" s="483">
        <v>0.05</v>
      </c>
      <c r="E6947" s="483">
        <v>0</v>
      </c>
      <c r="F6947" s="483">
        <v>0.05</v>
      </c>
    </row>
    <row r="6948" spans="1:6" ht="30" customHeight="1">
      <c r="A6948" s="480">
        <v>95140</v>
      </c>
      <c r="B6948" s="481" t="s">
        <v>3388</v>
      </c>
      <c r="C6948" s="482" t="s">
        <v>2998</v>
      </c>
      <c r="D6948" s="483">
        <v>0.03</v>
      </c>
      <c r="E6948" s="483">
        <v>0</v>
      </c>
      <c r="F6948" s="483">
        <v>0.03</v>
      </c>
    </row>
    <row r="6949" spans="1:6" ht="30" customHeight="1">
      <c r="A6949" s="480">
        <v>95136</v>
      </c>
      <c r="B6949" s="481" t="s">
        <v>3389</v>
      </c>
      <c r="C6949" s="482" t="s">
        <v>707</v>
      </c>
      <c r="D6949" s="483">
        <v>0.03</v>
      </c>
      <c r="E6949" s="483">
        <v>0</v>
      </c>
      <c r="F6949" s="483">
        <v>0.03</v>
      </c>
    </row>
    <row r="6950" spans="1:6" ht="30" customHeight="1">
      <c r="A6950" s="480">
        <v>95137</v>
      </c>
      <c r="B6950" s="481" t="s">
        <v>3390</v>
      </c>
      <c r="C6950" s="482" t="s">
        <v>707</v>
      </c>
      <c r="D6950" s="483">
        <v>0</v>
      </c>
      <c r="E6950" s="483">
        <v>0</v>
      </c>
      <c r="F6950" s="483">
        <v>0</v>
      </c>
    </row>
    <row r="6951" spans="1:6" ht="30" customHeight="1">
      <c r="A6951" s="480">
        <v>95138</v>
      </c>
      <c r="B6951" s="481" t="s">
        <v>3391</v>
      </c>
      <c r="C6951" s="482" t="s">
        <v>707</v>
      </c>
      <c r="D6951" s="483">
        <v>0.02</v>
      </c>
      <c r="E6951" s="483">
        <v>0</v>
      </c>
      <c r="F6951" s="483">
        <v>0.02</v>
      </c>
    </row>
    <row r="6952" spans="1:6" ht="30" customHeight="1">
      <c r="A6952" s="480"/>
      <c r="B6952" s="481" t="s">
        <v>13140</v>
      </c>
      <c r="C6952" s="482"/>
      <c r="D6952" s="483"/>
      <c r="E6952" s="483"/>
      <c r="F6952" s="483"/>
    </row>
    <row r="6953" spans="1:6" ht="30" customHeight="1">
      <c r="A6953" s="480">
        <v>102903</v>
      </c>
      <c r="B6953" s="481" t="s">
        <v>13141</v>
      </c>
      <c r="C6953" s="482" t="s">
        <v>707</v>
      </c>
      <c r="D6953" s="483">
        <v>10.23</v>
      </c>
      <c r="E6953" s="483">
        <v>0</v>
      </c>
      <c r="F6953" s="483">
        <v>10.23</v>
      </c>
    </row>
    <row r="6954" spans="1:6" ht="30" customHeight="1">
      <c r="A6954" s="480"/>
      <c r="B6954" s="481" t="s">
        <v>3392</v>
      </c>
      <c r="C6954" s="482"/>
      <c r="D6954" s="483"/>
      <c r="E6954" s="483"/>
      <c r="F6954" s="483"/>
    </row>
    <row r="6955" spans="1:6" ht="30" customHeight="1">
      <c r="A6955" s="475">
        <v>89212</v>
      </c>
      <c r="B6955" s="479" t="s">
        <v>3393</v>
      </c>
      <c r="C6955" s="477" t="s">
        <v>707</v>
      </c>
      <c r="D6955" s="478">
        <v>25.34</v>
      </c>
      <c r="E6955" s="478">
        <v>0</v>
      </c>
      <c r="F6955" s="478">
        <v>25.34</v>
      </c>
    </row>
    <row r="6956" spans="1:6" ht="30" customHeight="1">
      <c r="A6956" s="480">
        <v>89213</v>
      </c>
      <c r="B6956" s="481" t="s">
        <v>3394</v>
      </c>
      <c r="C6956" s="482" t="s">
        <v>707</v>
      </c>
      <c r="D6956" s="483">
        <v>3.99</v>
      </c>
      <c r="E6956" s="483">
        <v>0</v>
      </c>
      <c r="F6956" s="483">
        <v>3.99</v>
      </c>
    </row>
    <row r="6957" spans="1:6" ht="15" customHeight="1">
      <c r="A6957" s="480">
        <v>89214</v>
      </c>
      <c r="B6957" s="481" t="s">
        <v>3395</v>
      </c>
      <c r="C6957" s="482" t="s">
        <v>707</v>
      </c>
      <c r="D6957" s="483">
        <v>23.79</v>
      </c>
      <c r="E6957" s="483">
        <v>0</v>
      </c>
      <c r="F6957" s="483">
        <v>23.79</v>
      </c>
    </row>
    <row r="6958" spans="1:6" ht="30" customHeight="1">
      <c r="A6958" s="480">
        <v>89215</v>
      </c>
      <c r="B6958" s="481" t="s">
        <v>3396</v>
      </c>
      <c r="C6958" s="482" t="s">
        <v>707</v>
      </c>
      <c r="D6958" s="483">
        <v>81.48</v>
      </c>
      <c r="E6958" s="483">
        <v>0</v>
      </c>
      <c r="F6958" s="483">
        <v>81.48</v>
      </c>
    </row>
    <row r="6959" spans="1:6" ht="30" customHeight="1">
      <c r="A6959" s="480">
        <v>89218</v>
      </c>
      <c r="B6959" s="481" t="s">
        <v>3397</v>
      </c>
      <c r="C6959" s="482" t="s">
        <v>2998</v>
      </c>
      <c r="D6959" s="483">
        <v>40.49</v>
      </c>
      <c r="E6959" s="483">
        <v>34.24</v>
      </c>
      <c r="F6959" s="483">
        <v>74.73</v>
      </c>
    </row>
    <row r="6960" spans="1:6" ht="30" customHeight="1">
      <c r="A6960" s="480">
        <v>89843</v>
      </c>
      <c r="B6960" s="481" t="s">
        <v>3398</v>
      </c>
      <c r="C6960" s="482" t="s">
        <v>2996</v>
      </c>
      <c r="D6960" s="483">
        <v>145.76</v>
      </c>
      <c r="E6960" s="483">
        <v>34.24</v>
      </c>
      <c r="F6960" s="483">
        <v>180</v>
      </c>
    </row>
    <row r="6961" spans="1:6" ht="15" customHeight="1">
      <c r="A6961" s="480"/>
      <c r="B6961" s="481" t="s">
        <v>13142</v>
      </c>
      <c r="C6961" s="482"/>
      <c r="D6961" s="483"/>
      <c r="E6961" s="483"/>
      <c r="F6961" s="483"/>
    </row>
    <row r="6962" spans="1:6" ht="30" customHeight="1">
      <c r="A6962" s="480">
        <v>90686</v>
      </c>
      <c r="B6962" s="481" t="s">
        <v>3408</v>
      </c>
      <c r="C6962" s="482" t="s">
        <v>2996</v>
      </c>
      <c r="D6962" s="483">
        <v>120.83</v>
      </c>
      <c r="E6962" s="483">
        <v>17.98</v>
      </c>
      <c r="F6962" s="483">
        <v>138.81</v>
      </c>
    </row>
    <row r="6963" spans="1:6" ht="15" customHeight="1">
      <c r="A6963" s="480">
        <v>90687</v>
      </c>
      <c r="B6963" s="481" t="s">
        <v>3409</v>
      </c>
      <c r="C6963" s="482" t="s">
        <v>2998</v>
      </c>
      <c r="D6963" s="483">
        <v>38.61</v>
      </c>
      <c r="E6963" s="483">
        <v>17.98</v>
      </c>
      <c r="F6963" s="483">
        <v>56.59</v>
      </c>
    </row>
    <row r="6964" spans="1:6" ht="30" customHeight="1">
      <c r="A6964" s="480">
        <v>90682</v>
      </c>
      <c r="B6964" s="481" t="s">
        <v>3410</v>
      </c>
      <c r="C6964" s="482" t="s">
        <v>707</v>
      </c>
      <c r="D6964" s="483">
        <v>29.53</v>
      </c>
      <c r="E6964" s="483">
        <v>0</v>
      </c>
      <c r="F6964" s="483">
        <v>29.53</v>
      </c>
    </row>
    <row r="6965" spans="1:6" ht="15" customHeight="1">
      <c r="A6965" s="480">
        <v>90683</v>
      </c>
      <c r="B6965" s="481" t="s">
        <v>3411</v>
      </c>
      <c r="C6965" s="482" t="s">
        <v>707</v>
      </c>
      <c r="D6965" s="483">
        <v>3.5</v>
      </c>
      <c r="E6965" s="483">
        <v>0</v>
      </c>
      <c r="F6965" s="483">
        <v>3.5</v>
      </c>
    </row>
    <row r="6966" spans="1:6" ht="15" customHeight="1">
      <c r="A6966" s="480">
        <v>90684</v>
      </c>
      <c r="B6966" s="481" t="s">
        <v>3412</v>
      </c>
      <c r="C6966" s="482" t="s">
        <v>707</v>
      </c>
      <c r="D6966" s="483">
        <v>32.299999999999997</v>
      </c>
      <c r="E6966" s="483">
        <v>0</v>
      </c>
      <c r="F6966" s="483">
        <v>32.299999999999997</v>
      </c>
    </row>
    <row r="6967" spans="1:6" ht="30" customHeight="1">
      <c r="A6967" s="480">
        <v>90685</v>
      </c>
      <c r="B6967" s="481" t="s">
        <v>3413</v>
      </c>
      <c r="C6967" s="482" t="s">
        <v>707</v>
      </c>
      <c r="D6967" s="483">
        <v>49.92</v>
      </c>
      <c r="E6967" s="483">
        <v>0</v>
      </c>
      <c r="F6967" s="483">
        <v>49.92</v>
      </c>
    </row>
    <row r="6968" spans="1:6" ht="15" customHeight="1">
      <c r="A6968" s="480"/>
      <c r="B6968" s="481" t="s">
        <v>13143</v>
      </c>
      <c r="C6968" s="482"/>
      <c r="D6968" s="483"/>
      <c r="E6968" s="483"/>
      <c r="F6968" s="483"/>
    </row>
    <row r="6969" spans="1:6" ht="15" customHeight="1">
      <c r="A6969" s="480">
        <v>91634</v>
      </c>
      <c r="B6969" s="481" t="s">
        <v>3414</v>
      </c>
      <c r="C6969" s="482" t="s">
        <v>2996</v>
      </c>
      <c r="D6969" s="483">
        <v>173.18</v>
      </c>
      <c r="E6969" s="483">
        <v>18.350000000000001</v>
      </c>
      <c r="F6969" s="483">
        <v>191.53</v>
      </c>
    </row>
    <row r="6970" spans="1:6" ht="30" customHeight="1">
      <c r="A6970" s="480">
        <v>91635</v>
      </c>
      <c r="B6970" s="481" t="s">
        <v>3415</v>
      </c>
      <c r="C6970" s="482" t="s">
        <v>2998</v>
      </c>
      <c r="D6970" s="483">
        <v>27.69</v>
      </c>
      <c r="E6970" s="483">
        <v>18.350000000000001</v>
      </c>
      <c r="F6970" s="483">
        <v>46.04</v>
      </c>
    </row>
    <row r="6971" spans="1:6" ht="30" customHeight="1">
      <c r="A6971" s="480">
        <v>89259</v>
      </c>
      <c r="B6971" s="481" t="s">
        <v>3416</v>
      </c>
      <c r="C6971" s="482" t="s">
        <v>707</v>
      </c>
      <c r="D6971" s="483">
        <v>18.510000000000002</v>
      </c>
      <c r="E6971" s="483">
        <v>0</v>
      </c>
      <c r="F6971" s="483">
        <v>18.510000000000002</v>
      </c>
    </row>
    <row r="6972" spans="1:6" ht="30" customHeight="1">
      <c r="A6972" s="480">
        <v>89260</v>
      </c>
      <c r="B6972" s="481" t="s">
        <v>3417</v>
      </c>
      <c r="C6972" s="482" t="s">
        <v>707</v>
      </c>
      <c r="D6972" s="483">
        <v>3.36</v>
      </c>
      <c r="E6972" s="483">
        <v>0</v>
      </c>
      <c r="F6972" s="483">
        <v>3.36</v>
      </c>
    </row>
    <row r="6973" spans="1:6" ht="30" customHeight="1">
      <c r="A6973" s="480">
        <v>89262</v>
      </c>
      <c r="B6973" s="481" t="s">
        <v>3418</v>
      </c>
      <c r="C6973" s="482" t="s">
        <v>707</v>
      </c>
      <c r="D6973" s="483">
        <v>30.49</v>
      </c>
      <c r="E6973" s="483">
        <v>0</v>
      </c>
      <c r="F6973" s="483">
        <v>30.49</v>
      </c>
    </row>
    <row r="6974" spans="1:6" ht="30" customHeight="1">
      <c r="A6974" s="480">
        <v>91466</v>
      </c>
      <c r="B6974" s="481" t="s">
        <v>3419</v>
      </c>
      <c r="C6974" s="482" t="s">
        <v>707</v>
      </c>
      <c r="D6974" s="483">
        <v>2.65</v>
      </c>
      <c r="E6974" s="483">
        <v>0</v>
      </c>
      <c r="F6974" s="483">
        <v>2.65</v>
      </c>
    </row>
    <row r="6975" spans="1:6" ht="30" customHeight="1">
      <c r="A6975" s="480">
        <v>91467</v>
      </c>
      <c r="B6975" s="481" t="s">
        <v>3420</v>
      </c>
      <c r="C6975" s="482" t="s">
        <v>707</v>
      </c>
      <c r="D6975" s="483">
        <v>138.75</v>
      </c>
      <c r="E6975" s="483">
        <v>0</v>
      </c>
      <c r="F6975" s="483">
        <v>138.75</v>
      </c>
    </row>
    <row r="6976" spans="1:6" ht="30" customHeight="1">
      <c r="A6976" s="480">
        <v>91629</v>
      </c>
      <c r="B6976" s="481" t="s">
        <v>3421</v>
      </c>
      <c r="C6976" s="482" t="s">
        <v>707</v>
      </c>
      <c r="D6976" s="483">
        <v>16.559999999999999</v>
      </c>
      <c r="E6976" s="483">
        <v>0</v>
      </c>
      <c r="F6976" s="483">
        <v>16.559999999999999</v>
      </c>
    </row>
    <row r="6977" spans="1:6" ht="30" customHeight="1">
      <c r="A6977" s="480">
        <v>91630</v>
      </c>
      <c r="B6977" s="481" t="s">
        <v>3422</v>
      </c>
      <c r="C6977" s="482" t="s">
        <v>707</v>
      </c>
      <c r="D6977" s="483">
        <v>3.1</v>
      </c>
      <c r="E6977" s="483">
        <v>0</v>
      </c>
      <c r="F6977" s="483">
        <v>3.1</v>
      </c>
    </row>
    <row r="6978" spans="1:6" ht="30" customHeight="1">
      <c r="A6978" s="480">
        <v>91631</v>
      </c>
      <c r="B6978" s="481" t="s">
        <v>3423</v>
      </c>
      <c r="C6978" s="482" t="s">
        <v>707</v>
      </c>
      <c r="D6978" s="483">
        <v>2.4500000000000002</v>
      </c>
      <c r="E6978" s="483">
        <v>0</v>
      </c>
      <c r="F6978" s="483">
        <v>2.4500000000000002</v>
      </c>
    </row>
    <row r="6979" spans="1:6" ht="30" customHeight="1">
      <c r="A6979" s="480">
        <v>91632</v>
      </c>
      <c r="B6979" s="481" t="s">
        <v>3424</v>
      </c>
      <c r="C6979" s="482" t="s">
        <v>707</v>
      </c>
      <c r="D6979" s="483">
        <v>28.05</v>
      </c>
      <c r="E6979" s="483">
        <v>0</v>
      </c>
      <c r="F6979" s="483">
        <v>28.05</v>
      </c>
    </row>
    <row r="6980" spans="1:6" ht="30" customHeight="1">
      <c r="A6980" s="480">
        <v>91633</v>
      </c>
      <c r="B6980" s="481" t="s">
        <v>3425</v>
      </c>
      <c r="C6980" s="482" t="s">
        <v>707</v>
      </c>
      <c r="D6980" s="483">
        <v>117.44</v>
      </c>
      <c r="E6980" s="483">
        <v>0</v>
      </c>
      <c r="F6980" s="483">
        <v>117.44</v>
      </c>
    </row>
    <row r="6981" spans="1:6" ht="15" customHeight="1">
      <c r="A6981" s="480">
        <v>5928</v>
      </c>
      <c r="B6981" s="481" t="s">
        <v>3426</v>
      </c>
      <c r="C6981" s="482" t="s">
        <v>2996</v>
      </c>
      <c r="D6981" s="483">
        <v>199.34</v>
      </c>
      <c r="E6981" s="483">
        <v>18.350000000000001</v>
      </c>
      <c r="F6981" s="483">
        <v>217.69</v>
      </c>
    </row>
    <row r="6982" spans="1:6" ht="30" customHeight="1">
      <c r="A6982" s="480">
        <v>5930</v>
      </c>
      <c r="B6982" s="481" t="s">
        <v>3427</v>
      </c>
      <c r="C6982" s="482" t="s">
        <v>2998</v>
      </c>
      <c r="D6982" s="483">
        <v>30.1</v>
      </c>
      <c r="E6982" s="483">
        <v>18.350000000000001</v>
      </c>
      <c r="F6982" s="483">
        <v>48.45</v>
      </c>
    </row>
    <row r="6983" spans="1:6" ht="30" customHeight="1">
      <c r="A6983" s="480">
        <v>93397</v>
      </c>
      <c r="B6983" s="481" t="s">
        <v>3428</v>
      </c>
      <c r="C6983" s="482" t="s">
        <v>707</v>
      </c>
      <c r="D6983" s="483">
        <v>16.559999999999999</v>
      </c>
      <c r="E6983" s="483">
        <v>0</v>
      </c>
      <c r="F6983" s="483">
        <v>16.559999999999999</v>
      </c>
    </row>
    <row r="6984" spans="1:6" ht="30" customHeight="1">
      <c r="A6984" s="480">
        <v>93398</v>
      </c>
      <c r="B6984" s="481" t="s">
        <v>3429</v>
      </c>
      <c r="C6984" s="482" t="s">
        <v>707</v>
      </c>
      <c r="D6984" s="483">
        <v>3.1</v>
      </c>
      <c r="E6984" s="483">
        <v>0</v>
      </c>
      <c r="F6984" s="483">
        <v>3.1</v>
      </c>
    </row>
    <row r="6985" spans="1:6" ht="30" customHeight="1">
      <c r="A6985" s="480">
        <v>93399</v>
      </c>
      <c r="B6985" s="481" t="s">
        <v>13832</v>
      </c>
      <c r="C6985" s="482" t="s">
        <v>707</v>
      </c>
      <c r="D6985" s="483">
        <v>2.4500000000000002</v>
      </c>
      <c r="E6985" s="483">
        <v>0</v>
      </c>
      <c r="F6985" s="483">
        <v>2.4500000000000002</v>
      </c>
    </row>
    <row r="6986" spans="1:6" ht="30" customHeight="1">
      <c r="A6986" s="475">
        <v>93400</v>
      </c>
      <c r="B6986" s="479" t="s">
        <v>3430</v>
      </c>
      <c r="C6986" s="477" t="s">
        <v>707</v>
      </c>
      <c r="D6986" s="478">
        <v>28.05</v>
      </c>
      <c r="E6986" s="478">
        <v>0</v>
      </c>
      <c r="F6986" s="478">
        <v>28.05</v>
      </c>
    </row>
    <row r="6987" spans="1:6" ht="30" customHeight="1">
      <c r="A6987" s="480">
        <v>93401</v>
      </c>
      <c r="B6987" s="481" t="s">
        <v>3431</v>
      </c>
      <c r="C6987" s="482" t="s">
        <v>707</v>
      </c>
      <c r="D6987" s="483">
        <v>138.75</v>
      </c>
      <c r="E6987" s="483">
        <v>0</v>
      </c>
      <c r="F6987" s="483">
        <v>138.75</v>
      </c>
    </row>
    <row r="6988" spans="1:6" ht="30" customHeight="1">
      <c r="A6988" s="480">
        <v>93402</v>
      </c>
      <c r="B6988" s="481" t="s">
        <v>3432</v>
      </c>
      <c r="C6988" s="482" t="s">
        <v>2996</v>
      </c>
      <c r="D6988" s="483">
        <v>194.49</v>
      </c>
      <c r="E6988" s="483">
        <v>18.350000000000001</v>
      </c>
      <c r="F6988" s="483">
        <v>212.84</v>
      </c>
    </row>
    <row r="6989" spans="1:6" ht="30" customHeight="1">
      <c r="A6989" s="480">
        <v>93403</v>
      </c>
      <c r="B6989" s="481" t="s">
        <v>3433</v>
      </c>
      <c r="C6989" s="482" t="s">
        <v>2998</v>
      </c>
      <c r="D6989" s="483">
        <v>27.69</v>
      </c>
      <c r="E6989" s="483">
        <v>18.350000000000001</v>
      </c>
      <c r="F6989" s="483">
        <v>46.04</v>
      </c>
    </row>
    <row r="6990" spans="1:6" ht="30" customHeight="1">
      <c r="A6990" s="480">
        <v>102849</v>
      </c>
      <c r="B6990" s="481" t="s">
        <v>13144</v>
      </c>
      <c r="C6990" s="482" t="s">
        <v>707</v>
      </c>
      <c r="D6990" s="483">
        <v>57.75</v>
      </c>
      <c r="E6990" s="483">
        <v>0</v>
      </c>
      <c r="F6990" s="483">
        <v>57.75</v>
      </c>
    </row>
    <row r="6991" spans="1:6" ht="30" customHeight="1">
      <c r="A6991" s="480">
        <v>102855</v>
      </c>
      <c r="B6991" s="481" t="s">
        <v>13145</v>
      </c>
      <c r="C6991" s="482" t="s">
        <v>707</v>
      </c>
      <c r="D6991" s="483">
        <v>57.75</v>
      </c>
      <c r="E6991" s="483">
        <v>0</v>
      </c>
      <c r="F6991" s="483">
        <v>57.75</v>
      </c>
    </row>
    <row r="6992" spans="1:6" ht="30" customHeight="1">
      <c r="A6992" s="475">
        <v>89272</v>
      </c>
      <c r="B6992" s="479" t="s">
        <v>3434</v>
      </c>
      <c r="C6992" s="477" t="s">
        <v>2996</v>
      </c>
      <c r="D6992" s="478">
        <v>160.28</v>
      </c>
      <c r="E6992" s="478">
        <v>43.56</v>
      </c>
      <c r="F6992" s="478">
        <v>203.84</v>
      </c>
    </row>
    <row r="6993" spans="1:6" ht="30" customHeight="1">
      <c r="A6993" s="480">
        <v>89273</v>
      </c>
      <c r="B6993" s="481" t="s">
        <v>3435</v>
      </c>
      <c r="C6993" s="482" t="s">
        <v>2998</v>
      </c>
      <c r="D6993" s="483">
        <v>63.91</v>
      </c>
      <c r="E6993" s="483">
        <v>43.56</v>
      </c>
      <c r="F6993" s="483">
        <v>107.47</v>
      </c>
    </row>
    <row r="6994" spans="1:6" ht="30" customHeight="1">
      <c r="A6994" s="480">
        <v>89267</v>
      </c>
      <c r="B6994" s="481" t="s">
        <v>3436</v>
      </c>
      <c r="C6994" s="482" t="s">
        <v>707</v>
      </c>
      <c r="D6994" s="483">
        <v>44.11</v>
      </c>
      <c r="E6994" s="483">
        <v>0</v>
      </c>
      <c r="F6994" s="483">
        <v>44.11</v>
      </c>
    </row>
    <row r="6995" spans="1:6" ht="30" customHeight="1">
      <c r="A6995" s="480">
        <v>89268</v>
      </c>
      <c r="B6995" s="481" t="s">
        <v>3437</v>
      </c>
      <c r="C6995" s="482" t="s">
        <v>707</v>
      </c>
      <c r="D6995" s="483">
        <v>7.94</v>
      </c>
      <c r="E6995" s="483">
        <v>0</v>
      </c>
      <c r="F6995" s="483">
        <v>7.94</v>
      </c>
    </row>
    <row r="6996" spans="1:6" ht="30" customHeight="1">
      <c r="A6996" s="480">
        <v>89269</v>
      </c>
      <c r="B6996" s="481" t="s">
        <v>3438</v>
      </c>
      <c r="C6996" s="482" t="s">
        <v>707</v>
      </c>
      <c r="D6996" s="483">
        <v>6.28</v>
      </c>
      <c r="E6996" s="483">
        <v>0</v>
      </c>
      <c r="F6996" s="483">
        <v>6.28</v>
      </c>
    </row>
    <row r="6997" spans="1:6" ht="15" customHeight="1">
      <c r="A6997" s="480">
        <v>89270</v>
      </c>
      <c r="B6997" s="481" t="s">
        <v>3439</v>
      </c>
      <c r="C6997" s="482" t="s">
        <v>707</v>
      </c>
      <c r="D6997" s="483">
        <v>70.91</v>
      </c>
      <c r="E6997" s="483">
        <v>0</v>
      </c>
      <c r="F6997" s="483">
        <v>70.91</v>
      </c>
    </row>
    <row r="6998" spans="1:6" ht="15" customHeight="1">
      <c r="A6998" s="480">
        <v>89271</v>
      </c>
      <c r="B6998" s="481" t="s">
        <v>3440</v>
      </c>
      <c r="C6998" s="482" t="s">
        <v>707</v>
      </c>
      <c r="D6998" s="483">
        <v>25.46</v>
      </c>
      <c r="E6998" s="483">
        <v>0</v>
      </c>
      <c r="F6998" s="483">
        <v>25.46</v>
      </c>
    </row>
    <row r="6999" spans="1:6" ht="15" customHeight="1">
      <c r="A6999" s="475">
        <v>93287</v>
      </c>
      <c r="B6999" s="479" t="s">
        <v>3441</v>
      </c>
      <c r="C6999" s="477" t="s">
        <v>2996</v>
      </c>
      <c r="D6999" s="478">
        <v>265.33999999999997</v>
      </c>
      <c r="E6999" s="478">
        <v>43.56</v>
      </c>
      <c r="F6999" s="478">
        <v>308.89999999999998</v>
      </c>
    </row>
    <row r="7000" spans="1:6" ht="30" customHeight="1">
      <c r="A7000" s="480">
        <v>93288</v>
      </c>
      <c r="B7000" s="481" t="s">
        <v>3442</v>
      </c>
      <c r="C7000" s="482" t="s">
        <v>2998</v>
      </c>
      <c r="D7000" s="483">
        <v>117.78</v>
      </c>
      <c r="E7000" s="483">
        <v>43.56</v>
      </c>
      <c r="F7000" s="483">
        <v>161.34</v>
      </c>
    </row>
    <row r="7001" spans="1:6" ht="30" customHeight="1">
      <c r="A7001" s="480">
        <v>93283</v>
      </c>
      <c r="B7001" s="481" t="s">
        <v>3443</v>
      </c>
      <c r="C7001" s="482" t="s">
        <v>707</v>
      </c>
      <c r="D7001" s="483">
        <v>84.84</v>
      </c>
      <c r="E7001" s="483">
        <v>0</v>
      </c>
      <c r="F7001" s="483">
        <v>84.84</v>
      </c>
    </row>
    <row r="7002" spans="1:6" ht="15" customHeight="1">
      <c r="A7002" s="480">
        <v>93284</v>
      </c>
      <c r="B7002" s="481" t="s">
        <v>3444</v>
      </c>
      <c r="C7002" s="482" t="s">
        <v>707</v>
      </c>
      <c r="D7002" s="483">
        <v>15.27</v>
      </c>
      <c r="E7002" s="483">
        <v>0</v>
      </c>
      <c r="F7002" s="483">
        <v>15.27</v>
      </c>
    </row>
    <row r="7003" spans="1:6" ht="15" customHeight="1">
      <c r="A7003" s="480">
        <v>93285</v>
      </c>
      <c r="B7003" s="481" t="s">
        <v>3445</v>
      </c>
      <c r="C7003" s="482" t="s">
        <v>707</v>
      </c>
      <c r="D7003" s="483">
        <v>136.38</v>
      </c>
      <c r="E7003" s="483">
        <v>0</v>
      </c>
      <c r="F7003" s="483">
        <v>136.38</v>
      </c>
    </row>
    <row r="7004" spans="1:6" ht="15" customHeight="1">
      <c r="A7004" s="480">
        <v>93286</v>
      </c>
      <c r="B7004" s="481" t="s">
        <v>3446</v>
      </c>
      <c r="C7004" s="482" t="s">
        <v>707</v>
      </c>
      <c r="D7004" s="483">
        <v>11.18</v>
      </c>
      <c r="E7004" s="483">
        <v>0</v>
      </c>
      <c r="F7004" s="483">
        <v>11.18</v>
      </c>
    </row>
    <row r="7005" spans="1:6" ht="15" customHeight="1">
      <c r="A7005" s="480">
        <v>93296</v>
      </c>
      <c r="B7005" s="481" t="s">
        <v>3447</v>
      </c>
      <c r="C7005" s="482" t="s">
        <v>707</v>
      </c>
      <c r="D7005" s="483">
        <v>12.09</v>
      </c>
      <c r="E7005" s="483">
        <v>0</v>
      </c>
      <c r="F7005" s="483">
        <v>12.09</v>
      </c>
    </row>
    <row r="7006" spans="1:6" ht="15" customHeight="1">
      <c r="A7006" s="480">
        <v>102843</v>
      </c>
      <c r="B7006" s="481" t="s">
        <v>13146</v>
      </c>
      <c r="C7006" s="482" t="s">
        <v>707</v>
      </c>
      <c r="D7006" s="483">
        <v>118.12</v>
      </c>
      <c r="E7006" s="483">
        <v>0</v>
      </c>
      <c r="F7006" s="483">
        <v>118.12</v>
      </c>
    </row>
    <row r="7007" spans="1:6" ht="30" customHeight="1">
      <c r="A7007" s="480"/>
      <c r="B7007" s="481" t="s">
        <v>13147</v>
      </c>
      <c r="C7007" s="482"/>
      <c r="D7007" s="483"/>
      <c r="E7007" s="483"/>
      <c r="F7007" s="483"/>
    </row>
    <row r="7008" spans="1:6" ht="15" customHeight="1">
      <c r="A7008" s="475">
        <v>102985</v>
      </c>
      <c r="B7008" s="479" t="s">
        <v>13148</v>
      </c>
      <c r="C7008" s="477" t="s">
        <v>707</v>
      </c>
      <c r="D7008" s="478">
        <v>2.94</v>
      </c>
      <c r="E7008" s="478">
        <v>0</v>
      </c>
      <c r="F7008" s="478">
        <v>2.94</v>
      </c>
    </row>
    <row r="7009" spans="1:6" ht="30" customHeight="1">
      <c r="A7009" s="480">
        <v>102861</v>
      </c>
      <c r="B7009" s="481" t="s">
        <v>13149</v>
      </c>
      <c r="C7009" s="482" t="s">
        <v>707</v>
      </c>
      <c r="D7009" s="483">
        <v>1.07</v>
      </c>
      <c r="E7009" s="483">
        <v>0</v>
      </c>
      <c r="F7009" s="483">
        <v>1.07</v>
      </c>
    </row>
    <row r="7010" spans="1:6" ht="30" customHeight="1">
      <c r="A7010" s="480">
        <v>102939</v>
      </c>
      <c r="B7010" s="481" t="s">
        <v>13150</v>
      </c>
      <c r="C7010" s="482" t="s">
        <v>707</v>
      </c>
      <c r="D7010" s="483">
        <v>8.0399999999999991</v>
      </c>
      <c r="E7010" s="483">
        <v>0</v>
      </c>
      <c r="F7010" s="483">
        <v>8.0399999999999991</v>
      </c>
    </row>
    <row r="7011" spans="1:6" ht="30" customHeight="1">
      <c r="A7011" s="480">
        <v>101917</v>
      </c>
      <c r="B7011" s="481" t="s">
        <v>5663</v>
      </c>
      <c r="C7011" s="482" t="s">
        <v>709</v>
      </c>
      <c r="D7011" s="483">
        <v>102.65</v>
      </c>
      <c r="E7011" s="483">
        <v>26.95</v>
      </c>
      <c r="F7011" s="483">
        <v>129.6</v>
      </c>
    </row>
    <row r="7012" spans="1:6" ht="15" customHeight="1">
      <c r="A7012" s="480">
        <v>100856</v>
      </c>
      <c r="B7012" s="481" t="s">
        <v>13833</v>
      </c>
      <c r="C7012" s="482" t="s">
        <v>709</v>
      </c>
      <c r="D7012" s="483">
        <v>24.32</v>
      </c>
      <c r="E7012" s="483">
        <v>2.1800000000000002</v>
      </c>
      <c r="F7012" s="483">
        <v>26.5</v>
      </c>
    </row>
    <row r="7013" spans="1:6" ht="15" customHeight="1">
      <c r="A7013" s="480"/>
      <c r="B7013" s="481" t="s">
        <v>3448</v>
      </c>
      <c r="C7013" s="482"/>
      <c r="D7013" s="483"/>
      <c r="E7013" s="483"/>
      <c r="F7013" s="483"/>
    </row>
    <row r="7014" spans="1:6" ht="15" customHeight="1">
      <c r="A7014" s="480">
        <v>92138</v>
      </c>
      <c r="B7014" s="481" t="s">
        <v>3449</v>
      </c>
      <c r="C7014" s="482" t="s">
        <v>2996</v>
      </c>
      <c r="D7014" s="483">
        <v>66.11</v>
      </c>
      <c r="E7014" s="483">
        <v>17.07</v>
      </c>
      <c r="F7014" s="483">
        <v>83.18</v>
      </c>
    </row>
    <row r="7015" spans="1:6" ht="15" customHeight="1">
      <c r="A7015" s="475">
        <v>92139</v>
      </c>
      <c r="B7015" s="479" t="s">
        <v>3450</v>
      </c>
      <c r="C7015" s="477" t="s">
        <v>2998</v>
      </c>
      <c r="D7015" s="478">
        <v>20.58</v>
      </c>
      <c r="E7015" s="478">
        <v>17.07</v>
      </c>
      <c r="F7015" s="478">
        <v>37.65</v>
      </c>
    </row>
    <row r="7016" spans="1:6" ht="30" customHeight="1">
      <c r="A7016" s="480">
        <v>92145</v>
      </c>
      <c r="B7016" s="481" t="s">
        <v>3451</v>
      </c>
      <c r="C7016" s="482" t="s">
        <v>2996</v>
      </c>
      <c r="D7016" s="483">
        <v>57.27</v>
      </c>
      <c r="E7016" s="483">
        <v>17.07</v>
      </c>
      <c r="F7016" s="483">
        <v>74.34</v>
      </c>
    </row>
    <row r="7017" spans="1:6" ht="15" customHeight="1">
      <c r="A7017" s="480">
        <v>92146</v>
      </c>
      <c r="B7017" s="481" t="s">
        <v>3452</v>
      </c>
      <c r="C7017" s="482" t="s">
        <v>2998</v>
      </c>
      <c r="D7017" s="483">
        <v>10.14</v>
      </c>
      <c r="E7017" s="483">
        <v>17.07</v>
      </c>
      <c r="F7017" s="483">
        <v>27.21</v>
      </c>
    </row>
    <row r="7018" spans="1:6" ht="30" customHeight="1">
      <c r="A7018" s="480">
        <v>92133</v>
      </c>
      <c r="B7018" s="481" t="s">
        <v>3453</v>
      </c>
      <c r="C7018" s="482" t="s">
        <v>707</v>
      </c>
      <c r="D7018" s="483">
        <v>11.69</v>
      </c>
      <c r="E7018" s="483">
        <v>0</v>
      </c>
      <c r="F7018" s="483">
        <v>11.69</v>
      </c>
    </row>
    <row r="7019" spans="1:6" ht="15" customHeight="1">
      <c r="A7019" s="480">
        <v>92134</v>
      </c>
      <c r="B7019" s="481" t="s">
        <v>3454</v>
      </c>
      <c r="C7019" s="482" t="s">
        <v>707</v>
      </c>
      <c r="D7019" s="483">
        <v>1.85</v>
      </c>
      <c r="E7019" s="483">
        <v>0</v>
      </c>
      <c r="F7019" s="483">
        <v>1.85</v>
      </c>
    </row>
    <row r="7020" spans="1:6" ht="30" customHeight="1">
      <c r="A7020" s="480">
        <v>92135</v>
      </c>
      <c r="B7020" s="481" t="s">
        <v>3455</v>
      </c>
      <c r="C7020" s="482" t="s">
        <v>707</v>
      </c>
      <c r="D7020" s="483">
        <v>1.46</v>
      </c>
      <c r="E7020" s="483">
        <v>0</v>
      </c>
      <c r="F7020" s="483">
        <v>1.46</v>
      </c>
    </row>
    <row r="7021" spans="1:6" ht="30" customHeight="1">
      <c r="A7021" s="480">
        <v>92136</v>
      </c>
      <c r="B7021" s="481" t="s">
        <v>3456</v>
      </c>
      <c r="C7021" s="482" t="s">
        <v>707</v>
      </c>
      <c r="D7021" s="483">
        <v>14.61</v>
      </c>
      <c r="E7021" s="483">
        <v>0</v>
      </c>
      <c r="F7021" s="483">
        <v>14.61</v>
      </c>
    </row>
    <row r="7022" spans="1:6" ht="30" customHeight="1">
      <c r="A7022" s="480">
        <v>92137</v>
      </c>
      <c r="B7022" s="481" t="s">
        <v>3457</v>
      </c>
      <c r="C7022" s="482" t="s">
        <v>707</v>
      </c>
      <c r="D7022" s="483">
        <v>30.92</v>
      </c>
      <c r="E7022" s="483">
        <v>0</v>
      </c>
      <c r="F7022" s="483">
        <v>30.92</v>
      </c>
    </row>
    <row r="7023" spans="1:6" ht="30" customHeight="1">
      <c r="A7023" s="480">
        <v>92140</v>
      </c>
      <c r="B7023" s="481" t="s">
        <v>3458</v>
      </c>
      <c r="C7023" s="482" t="s">
        <v>707</v>
      </c>
      <c r="D7023" s="483">
        <v>3.56</v>
      </c>
      <c r="E7023" s="483">
        <v>0</v>
      </c>
      <c r="F7023" s="483">
        <v>3.56</v>
      </c>
    </row>
    <row r="7024" spans="1:6" ht="30" customHeight="1">
      <c r="A7024" s="480">
        <v>92141</v>
      </c>
      <c r="B7024" s="481" t="s">
        <v>3459</v>
      </c>
      <c r="C7024" s="482" t="s">
        <v>707</v>
      </c>
      <c r="D7024" s="483">
        <v>0.56000000000000005</v>
      </c>
      <c r="E7024" s="483">
        <v>0</v>
      </c>
      <c r="F7024" s="483">
        <v>0.56000000000000005</v>
      </c>
    </row>
    <row r="7025" spans="1:6" ht="30" customHeight="1">
      <c r="A7025" s="480">
        <v>92142</v>
      </c>
      <c r="B7025" s="481" t="s">
        <v>3460</v>
      </c>
      <c r="C7025" s="482" t="s">
        <v>707</v>
      </c>
      <c r="D7025" s="483">
        <v>0.44</v>
      </c>
      <c r="E7025" s="483">
        <v>0</v>
      </c>
      <c r="F7025" s="483">
        <v>0.44</v>
      </c>
    </row>
    <row r="7026" spans="1:6" ht="30" customHeight="1">
      <c r="A7026" s="480">
        <v>92143</v>
      </c>
      <c r="B7026" s="481" t="s">
        <v>3461</v>
      </c>
      <c r="C7026" s="482" t="s">
        <v>707</v>
      </c>
      <c r="D7026" s="483">
        <v>4.45</v>
      </c>
      <c r="E7026" s="483">
        <v>0</v>
      </c>
      <c r="F7026" s="483">
        <v>4.45</v>
      </c>
    </row>
    <row r="7027" spans="1:6" ht="30" customHeight="1">
      <c r="A7027" s="480">
        <v>92144</v>
      </c>
      <c r="B7027" s="481" t="s">
        <v>3462</v>
      </c>
      <c r="C7027" s="482" t="s">
        <v>707</v>
      </c>
      <c r="D7027" s="483">
        <v>42.68</v>
      </c>
      <c r="E7027" s="483">
        <v>0</v>
      </c>
      <c r="F7027" s="483">
        <v>42.68</v>
      </c>
    </row>
    <row r="7028" spans="1:6" ht="30" customHeight="1">
      <c r="A7028" s="480"/>
      <c r="B7028" s="481" t="s">
        <v>13151</v>
      </c>
      <c r="C7028" s="482"/>
      <c r="D7028" s="483"/>
      <c r="E7028" s="483"/>
      <c r="F7028" s="483"/>
    </row>
    <row r="7029" spans="1:6" ht="30" customHeight="1">
      <c r="A7029" s="480">
        <v>5695</v>
      </c>
      <c r="B7029" s="481" t="s">
        <v>3463</v>
      </c>
      <c r="C7029" s="482" t="s">
        <v>707</v>
      </c>
      <c r="D7029" s="483">
        <v>42.84</v>
      </c>
      <c r="E7029" s="483">
        <v>0</v>
      </c>
      <c r="F7029" s="483">
        <v>42.84</v>
      </c>
    </row>
    <row r="7030" spans="1:6" ht="30" customHeight="1">
      <c r="A7030" s="480">
        <v>5811</v>
      </c>
      <c r="B7030" s="481" t="s">
        <v>3464</v>
      </c>
      <c r="C7030" s="482" t="s">
        <v>2996</v>
      </c>
      <c r="D7030" s="483">
        <v>163.38999999999999</v>
      </c>
      <c r="E7030" s="483">
        <v>14.79</v>
      </c>
      <c r="F7030" s="483">
        <v>178.18</v>
      </c>
    </row>
    <row r="7031" spans="1:6" ht="30" customHeight="1">
      <c r="A7031" s="480">
        <v>5961</v>
      </c>
      <c r="B7031" s="481" t="s">
        <v>3465</v>
      </c>
      <c r="C7031" s="482" t="s">
        <v>2998</v>
      </c>
      <c r="D7031" s="483">
        <v>31.67</v>
      </c>
      <c r="E7031" s="483">
        <v>14.79</v>
      </c>
      <c r="F7031" s="483">
        <v>46.46</v>
      </c>
    </row>
    <row r="7032" spans="1:6" ht="15" customHeight="1">
      <c r="A7032" s="480">
        <v>7058</v>
      </c>
      <c r="B7032" s="481" t="s">
        <v>3466</v>
      </c>
      <c r="C7032" s="482" t="s">
        <v>707</v>
      </c>
      <c r="D7032" s="483">
        <v>18.59</v>
      </c>
      <c r="E7032" s="483">
        <v>0</v>
      </c>
      <c r="F7032" s="483">
        <v>18.59</v>
      </c>
    </row>
    <row r="7033" spans="1:6" ht="15" customHeight="1">
      <c r="A7033" s="480">
        <v>7059</v>
      </c>
      <c r="B7033" s="481" t="s">
        <v>3467</v>
      </c>
      <c r="C7033" s="482" t="s">
        <v>707</v>
      </c>
      <c r="D7033" s="483">
        <v>3.58</v>
      </c>
      <c r="E7033" s="483">
        <v>0</v>
      </c>
      <c r="F7033" s="483">
        <v>3.58</v>
      </c>
    </row>
    <row r="7034" spans="1:6" ht="30" customHeight="1">
      <c r="A7034" s="480">
        <v>7060</v>
      </c>
      <c r="B7034" s="481" t="s">
        <v>3468</v>
      </c>
      <c r="C7034" s="482" t="s">
        <v>707</v>
      </c>
      <c r="D7034" s="483">
        <v>33.159999999999997</v>
      </c>
      <c r="E7034" s="483">
        <v>0</v>
      </c>
      <c r="F7034" s="483">
        <v>33.159999999999997</v>
      </c>
    </row>
    <row r="7035" spans="1:6" ht="30" customHeight="1">
      <c r="A7035" s="480">
        <v>7061</v>
      </c>
      <c r="B7035" s="481" t="s">
        <v>3469</v>
      </c>
      <c r="C7035" s="482" t="s">
        <v>707</v>
      </c>
      <c r="D7035" s="483">
        <v>71.5</v>
      </c>
      <c r="E7035" s="483">
        <v>0</v>
      </c>
      <c r="F7035" s="483">
        <v>71.5</v>
      </c>
    </row>
    <row r="7036" spans="1:6" ht="30" customHeight="1">
      <c r="A7036" s="480">
        <v>53792</v>
      </c>
      <c r="B7036" s="481" t="s">
        <v>3470</v>
      </c>
      <c r="C7036" s="482" t="s">
        <v>707</v>
      </c>
      <c r="D7036" s="483">
        <v>88.88</v>
      </c>
      <c r="E7036" s="483">
        <v>0</v>
      </c>
      <c r="F7036" s="483">
        <v>88.88</v>
      </c>
    </row>
    <row r="7037" spans="1:6" ht="30" customHeight="1">
      <c r="A7037" s="480">
        <v>67826</v>
      </c>
      <c r="B7037" s="481" t="s">
        <v>3471</v>
      </c>
      <c r="C7037" s="482" t="s">
        <v>2996</v>
      </c>
      <c r="D7037" s="483">
        <v>135.24</v>
      </c>
      <c r="E7037" s="483">
        <v>14.79</v>
      </c>
      <c r="F7037" s="483">
        <v>150.03</v>
      </c>
    </row>
    <row r="7038" spans="1:6" ht="30" customHeight="1">
      <c r="A7038" s="480">
        <v>67827</v>
      </c>
      <c r="B7038" s="481" t="s">
        <v>3472</v>
      </c>
      <c r="C7038" s="482" t="s">
        <v>2998</v>
      </c>
      <c r="D7038" s="483">
        <v>30.58</v>
      </c>
      <c r="E7038" s="483">
        <v>14.79</v>
      </c>
      <c r="F7038" s="483">
        <v>45.37</v>
      </c>
    </row>
    <row r="7039" spans="1:6" ht="30" customHeight="1">
      <c r="A7039" s="480">
        <v>89870</v>
      </c>
      <c r="B7039" s="481" t="s">
        <v>3473</v>
      </c>
      <c r="C7039" s="482" t="s">
        <v>707</v>
      </c>
      <c r="D7039" s="483">
        <v>31.92</v>
      </c>
      <c r="E7039" s="483">
        <v>0</v>
      </c>
      <c r="F7039" s="483">
        <v>31.92</v>
      </c>
    </row>
    <row r="7040" spans="1:6" ht="15" customHeight="1">
      <c r="A7040" s="480">
        <v>89871</v>
      </c>
      <c r="B7040" s="481" t="s">
        <v>3474</v>
      </c>
      <c r="C7040" s="482" t="s">
        <v>707</v>
      </c>
      <c r="D7040" s="483">
        <v>5.44</v>
      </c>
      <c r="E7040" s="483">
        <v>0</v>
      </c>
      <c r="F7040" s="483">
        <v>5.44</v>
      </c>
    </row>
    <row r="7041" spans="1:6" ht="30" customHeight="1">
      <c r="A7041" s="480">
        <v>89872</v>
      </c>
      <c r="B7041" s="481" t="s">
        <v>3475</v>
      </c>
      <c r="C7041" s="482" t="s">
        <v>707</v>
      </c>
      <c r="D7041" s="483">
        <v>4.32</v>
      </c>
      <c r="E7041" s="483">
        <v>0</v>
      </c>
      <c r="F7041" s="483">
        <v>4.32</v>
      </c>
    </row>
    <row r="7042" spans="1:6" ht="30" customHeight="1">
      <c r="A7042" s="480">
        <v>89873</v>
      </c>
      <c r="B7042" s="481" t="s">
        <v>3476</v>
      </c>
      <c r="C7042" s="482" t="s">
        <v>707</v>
      </c>
      <c r="D7042" s="483">
        <v>53.15</v>
      </c>
      <c r="E7042" s="483">
        <v>0</v>
      </c>
      <c r="F7042" s="483">
        <v>53.15</v>
      </c>
    </row>
    <row r="7043" spans="1:6" ht="30" customHeight="1">
      <c r="A7043" s="480">
        <v>89874</v>
      </c>
      <c r="B7043" s="481" t="s">
        <v>3477</v>
      </c>
      <c r="C7043" s="482" t="s">
        <v>707</v>
      </c>
      <c r="D7043" s="483">
        <v>154.71</v>
      </c>
      <c r="E7043" s="483">
        <v>0</v>
      </c>
      <c r="F7043" s="483">
        <v>154.71</v>
      </c>
    </row>
    <row r="7044" spans="1:6" ht="30" customHeight="1">
      <c r="A7044" s="480">
        <v>89878</v>
      </c>
      <c r="B7044" s="481" t="s">
        <v>3478</v>
      </c>
      <c r="C7044" s="482" t="s">
        <v>707</v>
      </c>
      <c r="D7044" s="483">
        <v>34.68</v>
      </c>
      <c r="E7044" s="483">
        <v>0</v>
      </c>
      <c r="F7044" s="483">
        <v>34.68</v>
      </c>
    </row>
    <row r="7045" spans="1:6" ht="30" customHeight="1">
      <c r="A7045" s="480">
        <v>89879</v>
      </c>
      <c r="B7045" s="481" t="s">
        <v>3479</v>
      </c>
      <c r="C7045" s="482" t="s">
        <v>707</v>
      </c>
      <c r="D7045" s="483">
        <v>5.8</v>
      </c>
      <c r="E7045" s="483">
        <v>0</v>
      </c>
      <c r="F7045" s="483">
        <v>5.8</v>
      </c>
    </row>
    <row r="7046" spans="1:6" ht="30" customHeight="1">
      <c r="A7046" s="480">
        <v>89880</v>
      </c>
      <c r="B7046" s="481" t="s">
        <v>3480</v>
      </c>
      <c r="C7046" s="482" t="s">
        <v>707</v>
      </c>
      <c r="D7046" s="483">
        <v>4.5999999999999996</v>
      </c>
      <c r="E7046" s="483">
        <v>0</v>
      </c>
      <c r="F7046" s="483">
        <v>4.5999999999999996</v>
      </c>
    </row>
    <row r="7047" spans="1:6" ht="30" customHeight="1">
      <c r="A7047" s="480">
        <v>89881</v>
      </c>
      <c r="B7047" s="481" t="s">
        <v>3481</v>
      </c>
      <c r="C7047" s="482" t="s">
        <v>707</v>
      </c>
      <c r="D7047" s="483">
        <v>57.13</v>
      </c>
      <c r="E7047" s="483">
        <v>0</v>
      </c>
      <c r="F7047" s="483">
        <v>57.13</v>
      </c>
    </row>
    <row r="7048" spans="1:6" ht="30" customHeight="1">
      <c r="A7048" s="480">
        <v>89882</v>
      </c>
      <c r="B7048" s="481" t="s">
        <v>3482</v>
      </c>
      <c r="C7048" s="482" t="s">
        <v>707</v>
      </c>
      <c r="D7048" s="483">
        <v>178.5</v>
      </c>
      <c r="E7048" s="483">
        <v>0</v>
      </c>
      <c r="F7048" s="483">
        <v>178.5</v>
      </c>
    </row>
    <row r="7049" spans="1:6" ht="30" customHeight="1">
      <c r="A7049" s="480">
        <v>89876</v>
      </c>
      <c r="B7049" s="481" t="s">
        <v>3483</v>
      </c>
      <c r="C7049" s="482" t="s">
        <v>2996</v>
      </c>
      <c r="D7049" s="483">
        <v>255.12</v>
      </c>
      <c r="E7049" s="483">
        <v>14.79</v>
      </c>
      <c r="F7049" s="483">
        <v>269.91000000000003</v>
      </c>
    </row>
    <row r="7050" spans="1:6" ht="30" customHeight="1">
      <c r="A7050" s="480">
        <v>89883</v>
      </c>
      <c r="B7050" s="481" t="s">
        <v>3484</v>
      </c>
      <c r="C7050" s="482" t="s">
        <v>2996</v>
      </c>
      <c r="D7050" s="483">
        <v>286.29000000000002</v>
      </c>
      <c r="E7050" s="483">
        <v>14.79</v>
      </c>
      <c r="F7050" s="483">
        <v>301.08</v>
      </c>
    </row>
    <row r="7051" spans="1:6" ht="15" customHeight="1">
      <c r="A7051" s="475">
        <v>91386</v>
      </c>
      <c r="B7051" s="479" t="s">
        <v>3485</v>
      </c>
      <c r="C7051" s="477" t="s">
        <v>2996</v>
      </c>
      <c r="D7051" s="478">
        <v>163.84</v>
      </c>
      <c r="E7051" s="478">
        <v>14.79</v>
      </c>
      <c r="F7051" s="478">
        <v>178.63</v>
      </c>
    </row>
    <row r="7052" spans="1:6" ht="45">
      <c r="A7052" s="480">
        <v>89877</v>
      </c>
      <c r="B7052" s="481" t="s">
        <v>3486</v>
      </c>
      <c r="C7052" s="482" t="s">
        <v>2998</v>
      </c>
      <c r="D7052" s="483">
        <v>47.26</v>
      </c>
      <c r="E7052" s="483">
        <v>14.79</v>
      </c>
      <c r="F7052" s="483">
        <v>62.05</v>
      </c>
    </row>
    <row r="7053" spans="1:6" ht="45">
      <c r="A7053" s="480">
        <v>89884</v>
      </c>
      <c r="B7053" s="481" t="s">
        <v>3487</v>
      </c>
      <c r="C7053" s="482" t="s">
        <v>2998</v>
      </c>
      <c r="D7053" s="483">
        <v>50.66</v>
      </c>
      <c r="E7053" s="483">
        <v>14.79</v>
      </c>
      <c r="F7053" s="483">
        <v>65.45</v>
      </c>
    </row>
    <row r="7054" spans="1:6" ht="45">
      <c r="A7054" s="480">
        <v>91387</v>
      </c>
      <c r="B7054" s="481" t="s">
        <v>3488</v>
      </c>
      <c r="C7054" s="482" t="s">
        <v>2998</v>
      </c>
      <c r="D7054" s="483">
        <v>35.46</v>
      </c>
      <c r="E7054" s="483">
        <v>14.79</v>
      </c>
      <c r="F7054" s="483">
        <v>50.25</v>
      </c>
    </row>
    <row r="7055" spans="1:6" ht="45">
      <c r="A7055" s="480">
        <v>91367</v>
      </c>
      <c r="B7055" s="481" t="s">
        <v>3489</v>
      </c>
      <c r="C7055" s="482" t="s">
        <v>707</v>
      </c>
      <c r="D7055" s="483">
        <v>19.38</v>
      </c>
      <c r="E7055" s="483">
        <v>0</v>
      </c>
      <c r="F7055" s="483">
        <v>19.38</v>
      </c>
    </row>
    <row r="7056" spans="1:6" ht="45">
      <c r="A7056" s="480">
        <v>91368</v>
      </c>
      <c r="B7056" s="481" t="s">
        <v>3490</v>
      </c>
      <c r="C7056" s="482" t="s">
        <v>707</v>
      </c>
      <c r="D7056" s="483">
        <v>3.74</v>
      </c>
      <c r="E7056" s="483">
        <v>0</v>
      </c>
      <c r="F7056" s="483">
        <v>3.74</v>
      </c>
    </row>
    <row r="7057" spans="1:6" ht="45">
      <c r="A7057" s="480">
        <v>91369</v>
      </c>
      <c r="B7057" s="481" t="s">
        <v>3491</v>
      </c>
      <c r="C7057" s="482" t="s">
        <v>707</v>
      </c>
      <c r="D7057" s="483">
        <v>2.97</v>
      </c>
      <c r="E7057" s="483">
        <v>0</v>
      </c>
      <c r="F7057" s="483">
        <v>2.97</v>
      </c>
    </row>
    <row r="7058" spans="1:6" ht="45">
      <c r="A7058" s="480">
        <v>91380</v>
      </c>
      <c r="B7058" s="481" t="s">
        <v>3492</v>
      </c>
      <c r="C7058" s="482" t="s">
        <v>707</v>
      </c>
      <c r="D7058" s="483">
        <v>22.28</v>
      </c>
      <c r="E7058" s="483">
        <v>0</v>
      </c>
      <c r="F7058" s="483">
        <v>22.28</v>
      </c>
    </row>
    <row r="7059" spans="1:6" ht="45">
      <c r="A7059" s="480">
        <v>91381</v>
      </c>
      <c r="B7059" s="481" t="s">
        <v>3493</v>
      </c>
      <c r="C7059" s="482" t="s">
        <v>707</v>
      </c>
      <c r="D7059" s="483">
        <v>4.24</v>
      </c>
      <c r="E7059" s="483">
        <v>0</v>
      </c>
      <c r="F7059" s="483">
        <v>4.24</v>
      </c>
    </row>
    <row r="7060" spans="1:6" ht="45">
      <c r="A7060" s="480">
        <v>91382</v>
      </c>
      <c r="B7060" s="481" t="s">
        <v>3494</v>
      </c>
      <c r="C7060" s="482" t="s">
        <v>707</v>
      </c>
      <c r="D7060" s="483">
        <v>3.36</v>
      </c>
      <c r="E7060" s="483">
        <v>0</v>
      </c>
      <c r="F7060" s="483">
        <v>3.36</v>
      </c>
    </row>
    <row r="7061" spans="1:6" ht="45">
      <c r="A7061" s="480">
        <v>91383</v>
      </c>
      <c r="B7061" s="481" t="s">
        <v>3495</v>
      </c>
      <c r="C7061" s="482" t="s">
        <v>707</v>
      </c>
      <c r="D7061" s="483">
        <v>39.5</v>
      </c>
      <c r="E7061" s="483">
        <v>0</v>
      </c>
      <c r="F7061" s="483">
        <v>39.5</v>
      </c>
    </row>
    <row r="7062" spans="1:6" ht="45">
      <c r="A7062" s="480">
        <v>91384</v>
      </c>
      <c r="B7062" s="481" t="s">
        <v>3496</v>
      </c>
      <c r="C7062" s="482" t="s">
        <v>707</v>
      </c>
      <c r="D7062" s="483">
        <v>88.88</v>
      </c>
      <c r="E7062" s="483">
        <v>0</v>
      </c>
      <c r="F7062" s="483">
        <v>88.88</v>
      </c>
    </row>
    <row r="7063" spans="1:6" ht="30">
      <c r="A7063" s="480">
        <v>96035</v>
      </c>
      <c r="B7063" s="481" t="s">
        <v>3497</v>
      </c>
      <c r="C7063" s="482" t="s">
        <v>2996</v>
      </c>
      <c r="D7063" s="483">
        <v>208.53</v>
      </c>
      <c r="E7063" s="483">
        <v>14.79</v>
      </c>
      <c r="F7063" s="483">
        <v>223.32</v>
      </c>
    </row>
    <row r="7064" spans="1:6" ht="30">
      <c r="A7064" s="480">
        <v>96036</v>
      </c>
      <c r="B7064" s="481" t="s">
        <v>3498</v>
      </c>
      <c r="C7064" s="482" t="s">
        <v>2998</v>
      </c>
      <c r="D7064" s="483">
        <v>40.39</v>
      </c>
      <c r="E7064" s="483">
        <v>14.79</v>
      </c>
      <c r="F7064" s="483">
        <v>55.18</v>
      </c>
    </row>
    <row r="7065" spans="1:6" ht="45">
      <c r="A7065" s="480">
        <v>91402</v>
      </c>
      <c r="B7065" s="481" t="s">
        <v>3499</v>
      </c>
      <c r="C7065" s="482" t="s">
        <v>707</v>
      </c>
      <c r="D7065" s="483">
        <v>2.83</v>
      </c>
      <c r="E7065" s="483">
        <v>0</v>
      </c>
      <c r="F7065" s="483">
        <v>2.83</v>
      </c>
    </row>
    <row r="7066" spans="1:6" ht="30">
      <c r="A7066" s="475">
        <v>96030</v>
      </c>
      <c r="B7066" s="479" t="s">
        <v>3500</v>
      </c>
      <c r="C7066" s="477" t="s">
        <v>707</v>
      </c>
      <c r="D7066" s="478">
        <v>26.13</v>
      </c>
      <c r="E7066" s="478">
        <v>0</v>
      </c>
      <c r="F7066" s="478">
        <v>26.13</v>
      </c>
    </row>
    <row r="7067" spans="1:6" ht="30">
      <c r="A7067" s="480">
        <v>96031</v>
      </c>
      <c r="B7067" s="481" t="s">
        <v>3501</v>
      </c>
      <c r="C7067" s="482" t="s">
        <v>707</v>
      </c>
      <c r="D7067" s="483">
        <v>4.84</v>
      </c>
      <c r="E7067" s="483">
        <v>0</v>
      </c>
      <c r="F7067" s="483">
        <v>4.84</v>
      </c>
    </row>
    <row r="7068" spans="1:6" ht="45">
      <c r="A7068" s="480">
        <v>96032</v>
      </c>
      <c r="B7068" s="481" t="s">
        <v>3502</v>
      </c>
      <c r="C7068" s="482" t="s">
        <v>707</v>
      </c>
      <c r="D7068" s="483">
        <v>3.84</v>
      </c>
      <c r="E7068" s="483">
        <v>0</v>
      </c>
      <c r="F7068" s="483">
        <v>3.84</v>
      </c>
    </row>
    <row r="7069" spans="1:6" ht="30">
      <c r="A7069" s="480">
        <v>96033</v>
      </c>
      <c r="B7069" s="481" t="s">
        <v>3503</v>
      </c>
      <c r="C7069" s="482" t="s">
        <v>707</v>
      </c>
      <c r="D7069" s="483">
        <v>43.72</v>
      </c>
      <c r="E7069" s="483">
        <v>0</v>
      </c>
      <c r="F7069" s="483">
        <v>43.72</v>
      </c>
    </row>
    <row r="7070" spans="1:6" ht="45">
      <c r="A7070" s="480">
        <v>96034</v>
      </c>
      <c r="B7070" s="481" t="s">
        <v>3504</v>
      </c>
      <c r="C7070" s="482" t="s">
        <v>707</v>
      </c>
      <c r="D7070" s="483">
        <v>124.42</v>
      </c>
      <c r="E7070" s="483">
        <v>0</v>
      </c>
      <c r="F7070" s="483">
        <v>124.42</v>
      </c>
    </row>
    <row r="7071" spans="1:6" ht="45">
      <c r="A7071" s="480">
        <v>5824</v>
      </c>
      <c r="B7071" s="481" t="s">
        <v>3505</v>
      </c>
      <c r="C7071" s="482" t="s">
        <v>2996</v>
      </c>
      <c r="D7071" s="483">
        <v>151.9</v>
      </c>
      <c r="E7071" s="483">
        <v>15.66</v>
      </c>
      <c r="F7071" s="483">
        <v>167.56</v>
      </c>
    </row>
    <row r="7072" spans="1:6" ht="45">
      <c r="A7072" s="480">
        <v>5826</v>
      </c>
      <c r="B7072" s="481" t="s">
        <v>3506</v>
      </c>
      <c r="C7072" s="482" t="s">
        <v>2998</v>
      </c>
      <c r="D7072" s="483">
        <v>23.97</v>
      </c>
      <c r="E7072" s="483">
        <v>15.66</v>
      </c>
      <c r="F7072" s="483">
        <v>39.630000000000003</v>
      </c>
    </row>
    <row r="7073" spans="1:6" ht="45">
      <c r="A7073" s="475">
        <v>5705</v>
      </c>
      <c r="B7073" s="479" t="s">
        <v>3507</v>
      </c>
      <c r="C7073" s="477" t="s">
        <v>707</v>
      </c>
      <c r="D7073" s="478">
        <v>25.72</v>
      </c>
      <c r="E7073" s="478">
        <v>0</v>
      </c>
      <c r="F7073" s="478">
        <v>25.72</v>
      </c>
    </row>
    <row r="7074" spans="1:6" ht="45">
      <c r="A7074" s="480">
        <v>53797</v>
      </c>
      <c r="B7074" s="481" t="s">
        <v>3508</v>
      </c>
      <c r="C7074" s="482" t="s">
        <v>707</v>
      </c>
      <c r="D7074" s="483">
        <v>102.21</v>
      </c>
      <c r="E7074" s="483">
        <v>0</v>
      </c>
      <c r="F7074" s="483">
        <v>102.21</v>
      </c>
    </row>
    <row r="7075" spans="1:6" ht="45">
      <c r="A7075" s="480">
        <v>73335</v>
      </c>
      <c r="B7075" s="481" t="s">
        <v>3509</v>
      </c>
      <c r="C7075" s="482" t="s">
        <v>707</v>
      </c>
      <c r="D7075" s="483">
        <v>28.75</v>
      </c>
      <c r="E7075" s="483">
        <v>0</v>
      </c>
      <c r="F7075" s="483">
        <v>28.75</v>
      </c>
    </row>
    <row r="7076" spans="1:6" ht="45">
      <c r="A7076" s="480">
        <v>73340</v>
      </c>
      <c r="B7076" s="481" t="s">
        <v>3510</v>
      </c>
      <c r="C7076" s="482" t="s">
        <v>707</v>
      </c>
      <c r="D7076" s="483">
        <v>71.5</v>
      </c>
      <c r="E7076" s="483">
        <v>0</v>
      </c>
      <c r="F7076" s="483">
        <v>71.5</v>
      </c>
    </row>
    <row r="7077" spans="1:6" ht="45">
      <c r="A7077" s="480">
        <v>73467</v>
      </c>
      <c r="B7077" s="481" t="s">
        <v>3511</v>
      </c>
      <c r="C7077" s="482" t="s">
        <v>2996</v>
      </c>
      <c r="D7077" s="483">
        <v>127.45</v>
      </c>
      <c r="E7077" s="483">
        <v>15.66</v>
      </c>
      <c r="F7077" s="483">
        <v>143.11000000000001</v>
      </c>
    </row>
    <row r="7078" spans="1:6" ht="45">
      <c r="A7078" s="480">
        <v>53827</v>
      </c>
      <c r="B7078" s="481" t="s">
        <v>3512</v>
      </c>
      <c r="C7078" s="482" t="s">
        <v>707</v>
      </c>
      <c r="D7078" s="483">
        <v>100.06</v>
      </c>
      <c r="E7078" s="483">
        <v>0</v>
      </c>
      <c r="F7078" s="483">
        <v>100.06</v>
      </c>
    </row>
    <row r="7079" spans="1:6" ht="45">
      <c r="A7079" s="480">
        <v>53829</v>
      </c>
      <c r="B7079" s="481" t="s">
        <v>3513</v>
      </c>
      <c r="C7079" s="482" t="s">
        <v>707</v>
      </c>
      <c r="D7079" s="483">
        <v>102.21</v>
      </c>
      <c r="E7079" s="483">
        <v>0</v>
      </c>
      <c r="F7079" s="483">
        <v>102.21</v>
      </c>
    </row>
    <row r="7080" spans="1:6" ht="45">
      <c r="A7080" s="480">
        <v>5754</v>
      </c>
      <c r="B7080" s="481" t="s">
        <v>3514</v>
      </c>
      <c r="C7080" s="482" t="s">
        <v>707</v>
      </c>
      <c r="D7080" s="483">
        <v>22.06</v>
      </c>
      <c r="E7080" s="483">
        <v>0</v>
      </c>
      <c r="F7080" s="483">
        <v>22.06</v>
      </c>
    </row>
    <row r="7081" spans="1:6" ht="45">
      <c r="A7081" s="480">
        <v>5894</v>
      </c>
      <c r="B7081" s="481" t="s">
        <v>3515</v>
      </c>
      <c r="C7081" s="482" t="s">
        <v>2996</v>
      </c>
      <c r="D7081" s="483">
        <v>146.04</v>
      </c>
      <c r="E7081" s="483">
        <v>15.66</v>
      </c>
      <c r="F7081" s="483">
        <v>161.69999999999999</v>
      </c>
    </row>
    <row r="7082" spans="1:6" ht="45">
      <c r="A7082" s="475">
        <v>5896</v>
      </c>
      <c r="B7082" s="479" t="s">
        <v>3516</v>
      </c>
      <c r="C7082" s="477" t="s">
        <v>2998</v>
      </c>
      <c r="D7082" s="478">
        <v>21.77</v>
      </c>
      <c r="E7082" s="478">
        <v>15.66</v>
      </c>
      <c r="F7082" s="478">
        <v>37.43</v>
      </c>
    </row>
    <row r="7083" spans="1:6" ht="45">
      <c r="A7083" s="480">
        <v>5751</v>
      </c>
      <c r="B7083" s="481" t="s">
        <v>3517</v>
      </c>
      <c r="C7083" s="482" t="s">
        <v>707</v>
      </c>
      <c r="D7083" s="483">
        <v>26.19</v>
      </c>
      <c r="E7083" s="483">
        <v>0</v>
      </c>
      <c r="F7083" s="483">
        <v>26.19</v>
      </c>
    </row>
    <row r="7084" spans="1:6" ht="30">
      <c r="A7084" s="480">
        <v>5890</v>
      </c>
      <c r="B7084" s="481" t="s">
        <v>3518</v>
      </c>
      <c r="C7084" s="482" t="s">
        <v>2996</v>
      </c>
      <c r="D7084" s="483">
        <v>151.05000000000001</v>
      </c>
      <c r="E7084" s="483">
        <v>15.66</v>
      </c>
      <c r="F7084" s="483">
        <v>166.71</v>
      </c>
    </row>
    <row r="7085" spans="1:6" ht="30">
      <c r="A7085" s="480">
        <v>5892</v>
      </c>
      <c r="B7085" s="481" t="s">
        <v>3519</v>
      </c>
      <c r="C7085" s="482" t="s">
        <v>2998</v>
      </c>
      <c r="D7085" s="483">
        <v>24.8</v>
      </c>
      <c r="E7085" s="483">
        <v>15.66</v>
      </c>
      <c r="F7085" s="483">
        <v>40.46</v>
      </c>
    </row>
    <row r="7086" spans="1:6" ht="45">
      <c r="A7086" s="480">
        <v>91395</v>
      </c>
      <c r="B7086" s="481" t="s">
        <v>3520</v>
      </c>
      <c r="C7086" s="482" t="s">
        <v>2998</v>
      </c>
      <c r="D7086" s="483">
        <v>27.2</v>
      </c>
      <c r="E7086" s="483">
        <v>15.66</v>
      </c>
      <c r="F7086" s="483">
        <v>42.86</v>
      </c>
    </row>
    <row r="7087" spans="1:6" ht="45">
      <c r="A7087" s="480">
        <v>89264</v>
      </c>
      <c r="B7087" s="481" t="s">
        <v>3521</v>
      </c>
      <c r="C7087" s="482" t="s">
        <v>707</v>
      </c>
      <c r="D7087" s="483">
        <v>13.56</v>
      </c>
      <c r="E7087" s="483">
        <v>0</v>
      </c>
      <c r="F7087" s="483">
        <v>13.56</v>
      </c>
    </row>
    <row r="7088" spans="1:6" ht="45">
      <c r="A7088" s="480">
        <v>89265</v>
      </c>
      <c r="B7088" s="481" t="s">
        <v>3522</v>
      </c>
      <c r="C7088" s="482" t="s">
        <v>707</v>
      </c>
      <c r="D7088" s="483">
        <v>2.7</v>
      </c>
      <c r="E7088" s="483">
        <v>0</v>
      </c>
      <c r="F7088" s="483">
        <v>2.7</v>
      </c>
    </row>
    <row r="7089" spans="1:6" ht="45">
      <c r="A7089" s="480">
        <v>89266</v>
      </c>
      <c r="B7089" s="481" t="s">
        <v>3523</v>
      </c>
      <c r="C7089" s="482" t="s">
        <v>707</v>
      </c>
      <c r="D7089" s="483">
        <v>2.13</v>
      </c>
      <c r="E7089" s="483">
        <v>0</v>
      </c>
      <c r="F7089" s="483">
        <v>2.13</v>
      </c>
    </row>
    <row r="7090" spans="1:6" ht="45">
      <c r="A7090" s="480">
        <v>91354</v>
      </c>
      <c r="B7090" s="481" t="s">
        <v>3524</v>
      </c>
      <c r="C7090" s="482" t="s">
        <v>707</v>
      </c>
      <c r="D7090" s="483">
        <v>13.97</v>
      </c>
      <c r="E7090" s="483">
        <v>0</v>
      </c>
      <c r="F7090" s="483">
        <v>13.97</v>
      </c>
    </row>
    <row r="7091" spans="1:6" ht="30">
      <c r="A7091" s="480">
        <v>91355</v>
      </c>
      <c r="B7091" s="481" t="s">
        <v>3525</v>
      </c>
      <c r="C7091" s="482" t="s">
        <v>707</v>
      </c>
      <c r="D7091" s="483">
        <v>2.93</v>
      </c>
      <c r="E7091" s="483">
        <v>0</v>
      </c>
      <c r="F7091" s="483">
        <v>2.93</v>
      </c>
    </row>
    <row r="7092" spans="1:6" ht="45">
      <c r="A7092" s="480">
        <v>91356</v>
      </c>
      <c r="B7092" s="481" t="s">
        <v>3526</v>
      </c>
      <c r="C7092" s="482" t="s">
        <v>707</v>
      </c>
      <c r="D7092" s="483">
        <v>2.3199999999999998</v>
      </c>
      <c r="E7092" s="483">
        <v>0</v>
      </c>
      <c r="F7092" s="483">
        <v>2.3199999999999998</v>
      </c>
    </row>
    <row r="7093" spans="1:6" ht="45">
      <c r="A7093" s="480">
        <v>91375</v>
      </c>
      <c r="B7093" s="481" t="s">
        <v>3527</v>
      </c>
      <c r="C7093" s="482" t="s">
        <v>707</v>
      </c>
      <c r="D7093" s="483">
        <v>11.77</v>
      </c>
      <c r="E7093" s="483">
        <v>0</v>
      </c>
      <c r="F7093" s="483">
        <v>11.77</v>
      </c>
    </row>
    <row r="7094" spans="1:6" ht="45">
      <c r="A7094" s="480">
        <v>91376</v>
      </c>
      <c r="B7094" s="481" t="s">
        <v>3528</v>
      </c>
      <c r="C7094" s="482" t="s">
        <v>707</v>
      </c>
      <c r="D7094" s="483">
        <v>2.4700000000000002</v>
      </c>
      <c r="E7094" s="483">
        <v>0</v>
      </c>
      <c r="F7094" s="483">
        <v>2.4700000000000002</v>
      </c>
    </row>
    <row r="7095" spans="1:6" ht="45">
      <c r="A7095" s="480">
        <v>91377</v>
      </c>
      <c r="B7095" s="481" t="s">
        <v>3529</v>
      </c>
      <c r="C7095" s="482" t="s">
        <v>707</v>
      </c>
      <c r="D7095" s="483">
        <v>1.95</v>
      </c>
      <c r="E7095" s="483">
        <v>0</v>
      </c>
      <c r="F7095" s="483">
        <v>1.95</v>
      </c>
    </row>
    <row r="7096" spans="1:6" ht="45">
      <c r="A7096" s="480">
        <v>91390</v>
      </c>
      <c r="B7096" s="481" t="s">
        <v>3530</v>
      </c>
      <c r="C7096" s="482" t="s">
        <v>707</v>
      </c>
      <c r="D7096" s="483">
        <v>15.89</v>
      </c>
      <c r="E7096" s="483">
        <v>0</v>
      </c>
      <c r="F7096" s="483">
        <v>15.89</v>
      </c>
    </row>
    <row r="7097" spans="1:6" ht="45">
      <c r="A7097" s="475">
        <v>91391</v>
      </c>
      <c r="B7097" s="479" t="s">
        <v>3531</v>
      </c>
      <c r="C7097" s="477" t="s">
        <v>707</v>
      </c>
      <c r="D7097" s="478">
        <v>3.2</v>
      </c>
      <c r="E7097" s="478">
        <v>0</v>
      </c>
      <c r="F7097" s="478">
        <v>3.2</v>
      </c>
    </row>
    <row r="7098" spans="1:6" ht="45">
      <c r="A7098" s="480">
        <v>91392</v>
      </c>
      <c r="B7098" s="481" t="s">
        <v>3532</v>
      </c>
      <c r="C7098" s="482" t="s">
        <v>707</v>
      </c>
      <c r="D7098" s="483">
        <v>2.5299999999999998</v>
      </c>
      <c r="E7098" s="483">
        <v>0</v>
      </c>
      <c r="F7098" s="483">
        <v>2.5299999999999998</v>
      </c>
    </row>
    <row r="7099" spans="1:6" ht="45">
      <c r="A7099" s="480">
        <v>5747</v>
      </c>
      <c r="B7099" s="481" t="s">
        <v>3533</v>
      </c>
      <c r="C7099" s="482" t="s">
        <v>707</v>
      </c>
      <c r="D7099" s="483">
        <v>138.75</v>
      </c>
      <c r="E7099" s="483">
        <v>0</v>
      </c>
      <c r="F7099" s="483">
        <v>138.75</v>
      </c>
    </row>
    <row r="7100" spans="1:6" ht="45">
      <c r="A7100" s="480">
        <v>5763</v>
      </c>
      <c r="B7100" s="481" t="s">
        <v>3534</v>
      </c>
      <c r="C7100" s="482" t="s">
        <v>707</v>
      </c>
      <c r="D7100" s="483">
        <v>38.67</v>
      </c>
      <c r="E7100" s="483">
        <v>0</v>
      </c>
      <c r="F7100" s="483">
        <v>38.67</v>
      </c>
    </row>
    <row r="7101" spans="1:6" ht="45">
      <c r="A7101" s="480">
        <v>5901</v>
      </c>
      <c r="B7101" s="481" t="s">
        <v>3535</v>
      </c>
      <c r="C7101" s="482" t="s">
        <v>2996</v>
      </c>
      <c r="D7101" s="483">
        <v>243.02</v>
      </c>
      <c r="E7101" s="483">
        <v>15.66</v>
      </c>
      <c r="F7101" s="483">
        <v>258.68</v>
      </c>
    </row>
    <row r="7102" spans="1:6" ht="45">
      <c r="A7102" s="480">
        <v>5903</v>
      </c>
      <c r="B7102" s="481" t="s">
        <v>3536</v>
      </c>
      <c r="C7102" s="482" t="s">
        <v>2998</v>
      </c>
      <c r="D7102" s="483">
        <v>35.51</v>
      </c>
      <c r="E7102" s="483">
        <v>15.66</v>
      </c>
      <c r="F7102" s="483">
        <v>51.17</v>
      </c>
    </row>
    <row r="7103" spans="1:6" ht="45">
      <c r="A7103" s="480">
        <v>53831</v>
      </c>
      <c r="B7103" s="481" t="s">
        <v>3537</v>
      </c>
      <c r="C7103" s="482" t="s">
        <v>707</v>
      </c>
      <c r="D7103" s="483">
        <v>168.84</v>
      </c>
      <c r="E7103" s="483">
        <v>0</v>
      </c>
      <c r="F7103" s="483">
        <v>168.84</v>
      </c>
    </row>
    <row r="7104" spans="1:6" ht="45">
      <c r="A7104" s="480">
        <v>53882</v>
      </c>
      <c r="B7104" s="481" t="s">
        <v>3538</v>
      </c>
      <c r="C7104" s="482" t="s">
        <v>707</v>
      </c>
      <c r="D7104" s="483">
        <v>30.18</v>
      </c>
      <c r="E7104" s="483">
        <v>0</v>
      </c>
      <c r="F7104" s="483">
        <v>30.18</v>
      </c>
    </row>
    <row r="7105" spans="1:6" ht="45">
      <c r="A7105" s="480">
        <v>6259</v>
      </c>
      <c r="B7105" s="481" t="s">
        <v>3539</v>
      </c>
      <c r="C7105" s="482" t="s">
        <v>2996</v>
      </c>
      <c r="D7105" s="483">
        <v>197.95</v>
      </c>
      <c r="E7105" s="483">
        <v>15.66</v>
      </c>
      <c r="F7105" s="483">
        <v>213.61</v>
      </c>
    </row>
    <row r="7106" spans="1:6" ht="45">
      <c r="A7106" s="480">
        <v>91359</v>
      </c>
      <c r="B7106" s="481" t="s">
        <v>3540</v>
      </c>
      <c r="C7106" s="482" t="s">
        <v>707</v>
      </c>
      <c r="D7106" s="483">
        <v>17.46</v>
      </c>
      <c r="E7106" s="483">
        <v>0</v>
      </c>
      <c r="F7106" s="483">
        <v>17.46</v>
      </c>
    </row>
    <row r="7107" spans="1:6" ht="45">
      <c r="A7107" s="480">
        <v>91360</v>
      </c>
      <c r="B7107" s="481" t="s">
        <v>3541</v>
      </c>
      <c r="C7107" s="482" t="s">
        <v>707</v>
      </c>
      <c r="D7107" s="483">
        <v>3.34</v>
      </c>
      <c r="E7107" s="483">
        <v>0</v>
      </c>
      <c r="F7107" s="483">
        <v>3.34</v>
      </c>
    </row>
    <row r="7108" spans="1:6" ht="45">
      <c r="A7108" s="480">
        <v>91361</v>
      </c>
      <c r="B7108" s="481" t="s">
        <v>3542</v>
      </c>
      <c r="C7108" s="482" t="s">
        <v>707</v>
      </c>
      <c r="D7108" s="483">
        <v>2.64</v>
      </c>
      <c r="E7108" s="483">
        <v>0</v>
      </c>
      <c r="F7108" s="483">
        <v>2.64</v>
      </c>
    </row>
    <row r="7109" spans="1:6" ht="45">
      <c r="A7109" s="480">
        <v>91396</v>
      </c>
      <c r="B7109" s="481" t="s">
        <v>3543</v>
      </c>
      <c r="C7109" s="482" t="s">
        <v>707</v>
      </c>
      <c r="D7109" s="483">
        <v>22.26</v>
      </c>
      <c r="E7109" s="483">
        <v>0</v>
      </c>
      <c r="F7109" s="483">
        <v>22.26</v>
      </c>
    </row>
    <row r="7110" spans="1:6" ht="45">
      <c r="A7110" s="480">
        <v>91397</v>
      </c>
      <c r="B7110" s="481" t="s">
        <v>3544</v>
      </c>
      <c r="C7110" s="482" t="s">
        <v>707</v>
      </c>
      <c r="D7110" s="483">
        <v>4.28</v>
      </c>
      <c r="E7110" s="483">
        <v>0</v>
      </c>
      <c r="F7110" s="483">
        <v>4.28</v>
      </c>
    </row>
    <row r="7111" spans="1:6" ht="45">
      <c r="A7111" s="480">
        <v>91398</v>
      </c>
      <c r="B7111" s="481" t="s">
        <v>3545</v>
      </c>
      <c r="C7111" s="482" t="s">
        <v>707</v>
      </c>
      <c r="D7111" s="483">
        <v>3.39</v>
      </c>
      <c r="E7111" s="483">
        <v>0</v>
      </c>
      <c r="F7111" s="483">
        <v>3.39</v>
      </c>
    </row>
    <row r="7112" spans="1:6" ht="45">
      <c r="A7112" s="475">
        <v>6260</v>
      </c>
      <c r="B7112" s="479" t="s">
        <v>3546</v>
      </c>
      <c r="C7112" s="477" t="s">
        <v>2998</v>
      </c>
      <c r="D7112" s="478">
        <v>29.02</v>
      </c>
      <c r="E7112" s="478">
        <v>15.66</v>
      </c>
      <c r="F7112" s="478">
        <v>44.68</v>
      </c>
    </row>
    <row r="7113" spans="1:6" ht="45">
      <c r="A7113" s="480">
        <v>91640</v>
      </c>
      <c r="B7113" s="481" t="s">
        <v>3547</v>
      </c>
      <c r="C7113" s="482" t="s">
        <v>707</v>
      </c>
      <c r="D7113" s="483">
        <v>29.59</v>
      </c>
      <c r="E7113" s="483">
        <v>0</v>
      </c>
      <c r="F7113" s="483">
        <v>29.59</v>
      </c>
    </row>
    <row r="7114" spans="1:6" ht="45">
      <c r="A7114" s="480">
        <v>91641</v>
      </c>
      <c r="B7114" s="481" t="s">
        <v>3548</v>
      </c>
      <c r="C7114" s="482" t="s">
        <v>707</v>
      </c>
      <c r="D7114" s="483">
        <v>6.04</v>
      </c>
      <c r="E7114" s="483">
        <v>0</v>
      </c>
      <c r="F7114" s="483">
        <v>6.04</v>
      </c>
    </row>
    <row r="7115" spans="1:6" ht="45">
      <c r="A7115" s="480">
        <v>91642</v>
      </c>
      <c r="B7115" s="481" t="s">
        <v>3549</v>
      </c>
      <c r="C7115" s="482" t="s">
        <v>707</v>
      </c>
      <c r="D7115" s="483">
        <v>4.78</v>
      </c>
      <c r="E7115" s="483">
        <v>0</v>
      </c>
      <c r="F7115" s="483">
        <v>4.78</v>
      </c>
    </row>
    <row r="7116" spans="1:6" ht="45">
      <c r="A7116" s="480">
        <v>91643</v>
      </c>
      <c r="B7116" s="481" t="s">
        <v>3550</v>
      </c>
      <c r="C7116" s="482" t="s">
        <v>707</v>
      </c>
      <c r="D7116" s="483">
        <v>52.43</v>
      </c>
      <c r="E7116" s="483">
        <v>0</v>
      </c>
      <c r="F7116" s="483">
        <v>52.43</v>
      </c>
    </row>
    <row r="7117" spans="1:6" ht="45">
      <c r="A7117" s="480">
        <v>91644</v>
      </c>
      <c r="B7117" s="481" t="s">
        <v>3551</v>
      </c>
      <c r="C7117" s="482" t="s">
        <v>707</v>
      </c>
      <c r="D7117" s="483">
        <v>264.27999999999997</v>
      </c>
      <c r="E7117" s="483">
        <v>0</v>
      </c>
      <c r="F7117" s="483">
        <v>264.27999999999997</v>
      </c>
    </row>
    <row r="7118" spans="1:6" ht="45">
      <c r="A7118" s="480">
        <v>91645</v>
      </c>
      <c r="B7118" s="481" t="s">
        <v>3552</v>
      </c>
      <c r="C7118" s="482" t="s">
        <v>2996</v>
      </c>
      <c r="D7118" s="483">
        <v>362.7</v>
      </c>
      <c r="E7118" s="483">
        <v>20.92</v>
      </c>
      <c r="F7118" s="483">
        <v>383.62</v>
      </c>
    </row>
    <row r="7119" spans="1:6" ht="45">
      <c r="A7119" s="480">
        <v>91646</v>
      </c>
      <c r="B7119" s="481" t="s">
        <v>3553</v>
      </c>
      <c r="C7119" s="482" t="s">
        <v>2998</v>
      </c>
      <c r="D7119" s="483">
        <v>45.99</v>
      </c>
      <c r="E7119" s="483">
        <v>20.92</v>
      </c>
      <c r="F7119" s="483">
        <v>66.91</v>
      </c>
    </row>
    <row r="7120" spans="1:6" ht="45">
      <c r="A7120" s="480">
        <v>91031</v>
      </c>
      <c r="B7120" s="481" t="s">
        <v>3554</v>
      </c>
      <c r="C7120" s="482" t="s">
        <v>2996</v>
      </c>
      <c r="D7120" s="483">
        <v>194.05</v>
      </c>
      <c r="E7120" s="483">
        <v>15.66</v>
      </c>
      <c r="F7120" s="483">
        <v>209.71</v>
      </c>
    </row>
    <row r="7121" spans="1:6" ht="45">
      <c r="A7121" s="480">
        <v>91032</v>
      </c>
      <c r="B7121" s="481" t="s">
        <v>3555</v>
      </c>
      <c r="C7121" s="482" t="s">
        <v>2998</v>
      </c>
      <c r="D7121" s="483">
        <v>31.17</v>
      </c>
      <c r="E7121" s="483">
        <v>15.66</v>
      </c>
      <c r="F7121" s="483">
        <v>46.83</v>
      </c>
    </row>
    <row r="7122" spans="1:6" ht="45">
      <c r="A7122" s="480">
        <v>91026</v>
      </c>
      <c r="B7122" s="481" t="s">
        <v>3556</v>
      </c>
      <c r="C7122" s="482" t="s">
        <v>707</v>
      </c>
      <c r="D7122" s="483">
        <v>18.77</v>
      </c>
      <c r="E7122" s="483">
        <v>0</v>
      </c>
      <c r="F7122" s="483">
        <v>18.77</v>
      </c>
    </row>
    <row r="7123" spans="1:6" ht="45">
      <c r="A7123" s="480">
        <v>91027</v>
      </c>
      <c r="B7123" s="481" t="s">
        <v>3557</v>
      </c>
      <c r="C7123" s="482" t="s">
        <v>707</v>
      </c>
      <c r="D7123" s="483">
        <v>3.81</v>
      </c>
      <c r="E7123" s="483">
        <v>0</v>
      </c>
      <c r="F7123" s="483">
        <v>3.81</v>
      </c>
    </row>
    <row r="7124" spans="1:6" ht="45">
      <c r="A7124" s="480">
        <v>91028</v>
      </c>
      <c r="B7124" s="481" t="s">
        <v>3558</v>
      </c>
      <c r="C7124" s="482" t="s">
        <v>707</v>
      </c>
      <c r="D7124" s="483">
        <v>3.01</v>
      </c>
      <c r="E7124" s="483">
        <v>0</v>
      </c>
      <c r="F7124" s="483">
        <v>3.01</v>
      </c>
    </row>
    <row r="7125" spans="1:6" ht="45">
      <c r="A7125" s="480">
        <v>91029</v>
      </c>
      <c r="B7125" s="481" t="s">
        <v>3559</v>
      </c>
      <c r="C7125" s="482" t="s">
        <v>707</v>
      </c>
      <c r="D7125" s="483">
        <v>34.15</v>
      </c>
      <c r="E7125" s="483">
        <v>0</v>
      </c>
      <c r="F7125" s="483">
        <v>34.15</v>
      </c>
    </row>
    <row r="7126" spans="1:6" ht="45">
      <c r="A7126" s="480">
        <v>91030</v>
      </c>
      <c r="B7126" s="481" t="s">
        <v>3560</v>
      </c>
      <c r="C7126" s="482" t="s">
        <v>707</v>
      </c>
      <c r="D7126" s="483">
        <v>128.72999999999999</v>
      </c>
      <c r="E7126" s="483">
        <v>0</v>
      </c>
      <c r="F7126" s="483">
        <v>128.72999999999999</v>
      </c>
    </row>
    <row r="7127" spans="1:6" ht="60">
      <c r="A7127" s="480">
        <v>92101</v>
      </c>
      <c r="B7127" s="481" t="s">
        <v>3561</v>
      </c>
      <c r="C7127" s="482" t="s">
        <v>707</v>
      </c>
      <c r="D7127" s="483">
        <v>29.29</v>
      </c>
      <c r="E7127" s="483">
        <v>0</v>
      </c>
      <c r="F7127" s="483">
        <v>29.29</v>
      </c>
    </row>
    <row r="7128" spans="1:6" ht="45">
      <c r="A7128" s="480">
        <v>92102</v>
      </c>
      <c r="B7128" s="481" t="s">
        <v>3562</v>
      </c>
      <c r="C7128" s="482" t="s">
        <v>707</v>
      </c>
      <c r="D7128" s="483">
        <v>5.22</v>
      </c>
      <c r="E7128" s="483">
        <v>0</v>
      </c>
      <c r="F7128" s="483">
        <v>5.22</v>
      </c>
    </row>
    <row r="7129" spans="1:6" ht="60">
      <c r="A7129" s="480">
        <v>92103</v>
      </c>
      <c r="B7129" s="481" t="s">
        <v>3563</v>
      </c>
      <c r="C7129" s="482" t="s">
        <v>707</v>
      </c>
      <c r="D7129" s="483">
        <v>4.13</v>
      </c>
      <c r="E7129" s="483">
        <v>0</v>
      </c>
      <c r="F7129" s="483">
        <v>4.13</v>
      </c>
    </row>
    <row r="7130" spans="1:6" ht="60">
      <c r="A7130" s="480">
        <v>92104</v>
      </c>
      <c r="B7130" s="481" t="s">
        <v>3564</v>
      </c>
      <c r="C7130" s="482" t="s">
        <v>707</v>
      </c>
      <c r="D7130" s="483">
        <v>47.47</v>
      </c>
      <c r="E7130" s="483">
        <v>0</v>
      </c>
      <c r="F7130" s="483">
        <v>47.47</v>
      </c>
    </row>
    <row r="7131" spans="1:6" ht="60">
      <c r="A7131" s="480">
        <v>92105</v>
      </c>
      <c r="B7131" s="481" t="s">
        <v>3565</v>
      </c>
      <c r="C7131" s="482" t="s">
        <v>707</v>
      </c>
      <c r="D7131" s="483">
        <v>168.84</v>
      </c>
      <c r="E7131" s="483">
        <v>0</v>
      </c>
      <c r="F7131" s="483">
        <v>168.84</v>
      </c>
    </row>
    <row r="7132" spans="1:6" ht="60">
      <c r="A7132" s="480">
        <v>92106</v>
      </c>
      <c r="B7132" s="481" t="s">
        <v>3566</v>
      </c>
      <c r="C7132" s="482" t="s">
        <v>2996</v>
      </c>
      <c r="D7132" s="483">
        <v>260.52999999999997</v>
      </c>
      <c r="E7132" s="483">
        <v>15.66</v>
      </c>
      <c r="F7132" s="483">
        <v>276.19</v>
      </c>
    </row>
    <row r="7133" spans="1:6" ht="60">
      <c r="A7133" s="480">
        <v>92107</v>
      </c>
      <c r="B7133" s="481" t="s">
        <v>3567</v>
      </c>
      <c r="C7133" s="482" t="s">
        <v>2998</v>
      </c>
      <c r="D7133" s="483">
        <v>44.22</v>
      </c>
      <c r="E7133" s="483">
        <v>15.66</v>
      </c>
      <c r="F7133" s="483">
        <v>59.88</v>
      </c>
    </row>
    <row r="7134" spans="1:6" ht="45">
      <c r="A7134" s="480">
        <v>92237</v>
      </c>
      <c r="B7134" s="481" t="s">
        <v>3568</v>
      </c>
      <c r="C7134" s="482" t="s">
        <v>707</v>
      </c>
      <c r="D7134" s="483">
        <v>21.69</v>
      </c>
      <c r="E7134" s="483">
        <v>0</v>
      </c>
      <c r="F7134" s="483">
        <v>21.69</v>
      </c>
    </row>
    <row r="7135" spans="1:6" ht="45">
      <c r="A7135" s="480">
        <v>92238</v>
      </c>
      <c r="B7135" s="481" t="s">
        <v>3569</v>
      </c>
      <c r="C7135" s="482" t="s">
        <v>707</v>
      </c>
      <c r="D7135" s="483">
        <v>4.41</v>
      </c>
      <c r="E7135" s="483">
        <v>0</v>
      </c>
      <c r="F7135" s="483">
        <v>4.41</v>
      </c>
    </row>
    <row r="7136" spans="1:6" ht="45">
      <c r="A7136" s="480">
        <v>92239</v>
      </c>
      <c r="B7136" s="481" t="s">
        <v>3570</v>
      </c>
      <c r="C7136" s="482" t="s">
        <v>707</v>
      </c>
      <c r="D7136" s="483">
        <v>3.49</v>
      </c>
      <c r="E7136" s="483">
        <v>0</v>
      </c>
      <c r="F7136" s="483">
        <v>3.49</v>
      </c>
    </row>
    <row r="7137" spans="1:6" ht="45">
      <c r="A7137" s="480">
        <v>92240</v>
      </c>
      <c r="B7137" s="481" t="s">
        <v>3571</v>
      </c>
      <c r="C7137" s="482" t="s">
        <v>707</v>
      </c>
      <c r="D7137" s="483">
        <v>38.18</v>
      </c>
      <c r="E7137" s="483">
        <v>0</v>
      </c>
      <c r="F7137" s="483">
        <v>38.18</v>
      </c>
    </row>
    <row r="7138" spans="1:6" ht="45">
      <c r="A7138" s="480">
        <v>92241</v>
      </c>
      <c r="B7138" s="481" t="s">
        <v>3572</v>
      </c>
      <c r="C7138" s="482" t="s">
        <v>707</v>
      </c>
      <c r="D7138" s="483">
        <v>242.28</v>
      </c>
      <c r="E7138" s="483">
        <v>0</v>
      </c>
      <c r="F7138" s="483">
        <v>242.28</v>
      </c>
    </row>
    <row r="7139" spans="1:6" ht="45">
      <c r="A7139" s="480">
        <v>92242</v>
      </c>
      <c r="B7139" s="481" t="s">
        <v>3573</v>
      </c>
      <c r="C7139" s="482" t="s">
        <v>2996</v>
      </c>
      <c r="D7139" s="483">
        <v>315.63</v>
      </c>
      <c r="E7139" s="483">
        <v>20.92</v>
      </c>
      <c r="F7139" s="483">
        <v>336.55</v>
      </c>
    </row>
    <row r="7140" spans="1:6" ht="45">
      <c r="A7140" s="480">
        <v>92243</v>
      </c>
      <c r="B7140" s="481" t="s">
        <v>3574</v>
      </c>
      <c r="C7140" s="482" t="s">
        <v>2998</v>
      </c>
      <c r="D7140" s="483">
        <v>35.17</v>
      </c>
      <c r="E7140" s="483">
        <v>20.92</v>
      </c>
      <c r="F7140" s="483">
        <v>56.09</v>
      </c>
    </row>
    <row r="7141" spans="1:6">
      <c r="A7141" s="475"/>
      <c r="B7141" s="479" t="s">
        <v>3575</v>
      </c>
      <c r="C7141" s="477"/>
      <c r="D7141" s="478"/>
      <c r="E7141" s="478"/>
      <c r="F7141" s="478"/>
    </row>
    <row r="7142" spans="1:6" ht="30">
      <c r="A7142" s="480">
        <v>90692</v>
      </c>
      <c r="B7142" s="481" t="s">
        <v>3576</v>
      </c>
      <c r="C7142" s="482" t="s">
        <v>2996</v>
      </c>
      <c r="D7142" s="483">
        <v>76.22</v>
      </c>
      <c r="E7142" s="483">
        <v>17.98</v>
      </c>
      <c r="F7142" s="483">
        <v>94.2</v>
      </c>
    </row>
    <row r="7143" spans="1:6" ht="30">
      <c r="A7143" s="480">
        <v>90693</v>
      </c>
      <c r="B7143" s="481" t="s">
        <v>3577</v>
      </c>
      <c r="C7143" s="482" t="s">
        <v>2998</v>
      </c>
      <c r="D7143" s="483">
        <v>22.29</v>
      </c>
      <c r="E7143" s="483">
        <v>17.98</v>
      </c>
      <c r="F7143" s="483">
        <v>40.270000000000003</v>
      </c>
    </row>
    <row r="7144" spans="1:6" ht="30">
      <c r="A7144" s="480">
        <v>90688</v>
      </c>
      <c r="B7144" s="481" t="s">
        <v>3578</v>
      </c>
      <c r="C7144" s="482" t="s">
        <v>707</v>
      </c>
      <c r="D7144" s="483">
        <v>15.18</v>
      </c>
      <c r="E7144" s="483">
        <v>0</v>
      </c>
      <c r="F7144" s="483">
        <v>15.18</v>
      </c>
    </row>
    <row r="7145" spans="1:6" ht="30">
      <c r="A7145" s="480">
        <v>90689</v>
      </c>
      <c r="B7145" s="481" t="s">
        <v>3579</v>
      </c>
      <c r="C7145" s="482" t="s">
        <v>707</v>
      </c>
      <c r="D7145" s="483">
        <v>1.53</v>
      </c>
      <c r="E7145" s="483">
        <v>0</v>
      </c>
      <c r="F7145" s="483">
        <v>1.53</v>
      </c>
    </row>
    <row r="7146" spans="1:6" ht="30">
      <c r="A7146" s="480">
        <v>90690</v>
      </c>
      <c r="B7146" s="481" t="s">
        <v>3580</v>
      </c>
      <c r="C7146" s="482" t="s">
        <v>707</v>
      </c>
      <c r="D7146" s="483">
        <v>18.97</v>
      </c>
      <c r="E7146" s="483">
        <v>0</v>
      </c>
      <c r="F7146" s="483">
        <v>18.97</v>
      </c>
    </row>
    <row r="7147" spans="1:6" ht="30">
      <c r="A7147" s="480">
        <v>90691</v>
      </c>
      <c r="B7147" s="481" t="s">
        <v>3581</v>
      </c>
      <c r="C7147" s="482" t="s">
        <v>707</v>
      </c>
      <c r="D7147" s="483">
        <v>34.96</v>
      </c>
      <c r="E7147" s="483">
        <v>0</v>
      </c>
      <c r="F7147" s="483">
        <v>34.96</v>
      </c>
    </row>
    <row r="7148" spans="1:6" ht="30">
      <c r="A7148" s="480">
        <v>96158</v>
      </c>
      <c r="B7148" s="481" t="s">
        <v>3582</v>
      </c>
      <c r="C7148" s="482" t="s">
        <v>2996</v>
      </c>
      <c r="D7148" s="483">
        <v>91.85</v>
      </c>
      <c r="E7148" s="483">
        <v>17.98</v>
      </c>
      <c r="F7148" s="483">
        <v>109.83</v>
      </c>
    </row>
    <row r="7149" spans="1:6" ht="30">
      <c r="A7149" s="480">
        <v>96156</v>
      </c>
      <c r="B7149" s="481" t="s">
        <v>3583</v>
      </c>
      <c r="C7149" s="482" t="s">
        <v>2998</v>
      </c>
      <c r="D7149" s="483">
        <v>29.61</v>
      </c>
      <c r="E7149" s="483">
        <v>17.98</v>
      </c>
      <c r="F7149" s="483">
        <v>47.59</v>
      </c>
    </row>
    <row r="7150" spans="1:6">
      <c r="A7150" s="480"/>
      <c r="B7150" s="481" t="s">
        <v>3584</v>
      </c>
      <c r="C7150" s="482"/>
      <c r="D7150" s="483"/>
      <c r="E7150" s="483"/>
      <c r="F7150" s="483"/>
    </row>
    <row r="7151" spans="1:6" ht="30">
      <c r="A7151" s="480">
        <v>89128</v>
      </c>
      <c r="B7151" s="481" t="s">
        <v>3585</v>
      </c>
      <c r="C7151" s="482" t="s">
        <v>707</v>
      </c>
      <c r="D7151" s="483">
        <v>33.32</v>
      </c>
      <c r="E7151" s="483">
        <v>0</v>
      </c>
      <c r="F7151" s="483">
        <v>33.32</v>
      </c>
    </row>
    <row r="7152" spans="1:6" ht="30">
      <c r="A7152" s="480">
        <v>89129</v>
      </c>
      <c r="B7152" s="481" t="s">
        <v>3586</v>
      </c>
      <c r="C7152" s="482" t="s">
        <v>707</v>
      </c>
      <c r="D7152" s="483">
        <v>4.5199999999999996</v>
      </c>
      <c r="E7152" s="483">
        <v>0</v>
      </c>
      <c r="F7152" s="483">
        <v>4.5199999999999996</v>
      </c>
    </row>
    <row r="7153" spans="1:6" ht="30">
      <c r="A7153" s="480">
        <v>89130</v>
      </c>
      <c r="B7153" s="481" t="s">
        <v>3587</v>
      </c>
      <c r="C7153" s="482" t="s">
        <v>707</v>
      </c>
      <c r="D7153" s="483">
        <v>46.2</v>
      </c>
      <c r="E7153" s="483">
        <v>0</v>
      </c>
      <c r="F7153" s="483">
        <v>46.2</v>
      </c>
    </row>
    <row r="7154" spans="1:6" ht="30">
      <c r="A7154" s="480">
        <v>89131</v>
      </c>
      <c r="B7154" s="481" t="s">
        <v>3588</v>
      </c>
      <c r="C7154" s="482" t="s">
        <v>707</v>
      </c>
      <c r="D7154" s="483">
        <v>6.27</v>
      </c>
      <c r="E7154" s="483">
        <v>0</v>
      </c>
      <c r="F7154" s="483">
        <v>6.27</v>
      </c>
    </row>
    <row r="7155" spans="1:6" ht="30">
      <c r="A7155" s="480">
        <v>5787</v>
      </c>
      <c r="B7155" s="481" t="s">
        <v>3589</v>
      </c>
      <c r="C7155" s="482" t="s">
        <v>707</v>
      </c>
      <c r="D7155" s="483">
        <v>61.74</v>
      </c>
      <c r="E7155" s="483">
        <v>0</v>
      </c>
      <c r="F7155" s="483">
        <v>61.74</v>
      </c>
    </row>
    <row r="7156" spans="1:6" ht="30">
      <c r="A7156" s="475">
        <v>5940</v>
      </c>
      <c r="B7156" s="479" t="s">
        <v>3590</v>
      </c>
      <c r="C7156" s="477" t="s">
        <v>2996</v>
      </c>
      <c r="D7156" s="478">
        <v>143.03</v>
      </c>
      <c r="E7156" s="478">
        <v>17.98</v>
      </c>
      <c r="F7156" s="478">
        <v>161.01</v>
      </c>
    </row>
    <row r="7157" spans="1:6" ht="30">
      <c r="A7157" s="480">
        <v>5942</v>
      </c>
      <c r="B7157" s="481" t="s">
        <v>3591</v>
      </c>
      <c r="C7157" s="482" t="s">
        <v>2998</v>
      </c>
      <c r="D7157" s="483">
        <v>43.42</v>
      </c>
      <c r="E7157" s="483">
        <v>17.98</v>
      </c>
      <c r="F7157" s="483">
        <v>61.4</v>
      </c>
    </row>
    <row r="7158" spans="1:6" ht="30">
      <c r="A7158" s="480">
        <v>5944</v>
      </c>
      <c r="B7158" s="481" t="s">
        <v>3592</v>
      </c>
      <c r="C7158" s="482" t="s">
        <v>2996</v>
      </c>
      <c r="D7158" s="483">
        <v>177.54</v>
      </c>
      <c r="E7158" s="483">
        <v>17.98</v>
      </c>
      <c r="F7158" s="483">
        <v>195.52</v>
      </c>
    </row>
    <row r="7159" spans="1:6" ht="30">
      <c r="A7159" s="480">
        <v>5946</v>
      </c>
      <c r="B7159" s="481" t="s">
        <v>3593</v>
      </c>
      <c r="C7159" s="482" t="s">
        <v>2998</v>
      </c>
      <c r="D7159" s="483">
        <v>58.05</v>
      </c>
      <c r="E7159" s="483">
        <v>17.98</v>
      </c>
      <c r="F7159" s="483">
        <v>76.03</v>
      </c>
    </row>
    <row r="7160" spans="1:6" ht="30">
      <c r="A7160" s="480">
        <v>53857</v>
      </c>
      <c r="B7160" s="481" t="s">
        <v>3594</v>
      </c>
      <c r="C7160" s="482" t="s">
        <v>707</v>
      </c>
      <c r="D7160" s="483">
        <v>59.5</v>
      </c>
      <c r="E7160" s="483">
        <v>0</v>
      </c>
      <c r="F7160" s="483">
        <v>59.5</v>
      </c>
    </row>
    <row r="7161" spans="1:6" ht="30">
      <c r="A7161" s="480">
        <v>53858</v>
      </c>
      <c r="B7161" s="481" t="s">
        <v>3595</v>
      </c>
      <c r="C7161" s="482" t="s">
        <v>707</v>
      </c>
      <c r="D7161" s="483">
        <v>40.11</v>
      </c>
      <c r="E7161" s="483">
        <v>0</v>
      </c>
      <c r="F7161" s="483">
        <v>40.11</v>
      </c>
    </row>
    <row r="7162" spans="1:6" ht="30">
      <c r="A7162" s="480">
        <v>53861</v>
      </c>
      <c r="B7162" s="481" t="s">
        <v>3596</v>
      </c>
      <c r="C7162" s="482" t="s">
        <v>707</v>
      </c>
      <c r="D7162" s="483">
        <v>57.75</v>
      </c>
      <c r="E7162" s="483">
        <v>0</v>
      </c>
      <c r="F7162" s="483">
        <v>57.75</v>
      </c>
    </row>
    <row r="7163" spans="1:6">
      <c r="A7163" s="480"/>
      <c r="B7163" s="481" t="s">
        <v>3597</v>
      </c>
      <c r="C7163" s="482"/>
      <c r="D7163" s="483"/>
      <c r="E7163" s="483"/>
      <c r="F7163" s="483"/>
    </row>
    <row r="7164" spans="1:6" ht="45">
      <c r="A7164" s="480">
        <v>5664</v>
      </c>
      <c r="B7164" s="481" t="s">
        <v>3598</v>
      </c>
      <c r="C7164" s="482" t="s">
        <v>707</v>
      </c>
      <c r="D7164" s="483">
        <v>30.47</v>
      </c>
      <c r="E7164" s="483">
        <v>0</v>
      </c>
      <c r="F7164" s="483">
        <v>30.47</v>
      </c>
    </row>
    <row r="7165" spans="1:6" ht="45">
      <c r="A7165" s="480">
        <v>5667</v>
      </c>
      <c r="B7165" s="481" t="s">
        <v>3599</v>
      </c>
      <c r="C7165" s="482" t="s">
        <v>707</v>
      </c>
      <c r="D7165" s="483">
        <v>27.1</v>
      </c>
      <c r="E7165" s="483">
        <v>0</v>
      </c>
      <c r="F7165" s="483">
        <v>27.1</v>
      </c>
    </row>
    <row r="7166" spans="1:6" ht="45">
      <c r="A7166" s="480">
        <v>5668</v>
      </c>
      <c r="B7166" s="481" t="s">
        <v>3600</v>
      </c>
      <c r="C7166" s="482" t="s">
        <v>707</v>
      </c>
      <c r="D7166" s="483">
        <v>40.21</v>
      </c>
      <c r="E7166" s="483">
        <v>0</v>
      </c>
      <c r="F7166" s="483">
        <v>40.21</v>
      </c>
    </row>
    <row r="7167" spans="1:6" ht="45">
      <c r="A7167" s="480">
        <v>5678</v>
      </c>
      <c r="B7167" s="481" t="s">
        <v>3601</v>
      </c>
      <c r="C7167" s="482" t="s">
        <v>2996</v>
      </c>
      <c r="D7167" s="483">
        <v>108.51</v>
      </c>
      <c r="E7167" s="483">
        <v>19.149999999999999</v>
      </c>
      <c r="F7167" s="483">
        <v>127.66</v>
      </c>
    </row>
    <row r="7168" spans="1:6" ht="45">
      <c r="A7168" s="480">
        <v>5679</v>
      </c>
      <c r="B7168" s="481" t="s">
        <v>3602</v>
      </c>
      <c r="C7168" s="482" t="s">
        <v>2998</v>
      </c>
      <c r="D7168" s="483">
        <v>33.26</v>
      </c>
      <c r="E7168" s="483">
        <v>19.149999999999999</v>
      </c>
      <c r="F7168" s="483">
        <v>52.41</v>
      </c>
    </row>
    <row r="7169" spans="1:6" ht="45">
      <c r="A7169" s="480">
        <v>5680</v>
      </c>
      <c r="B7169" s="481" t="s">
        <v>3603</v>
      </c>
      <c r="C7169" s="482" t="s">
        <v>2996</v>
      </c>
      <c r="D7169" s="483">
        <v>97.51</v>
      </c>
      <c r="E7169" s="483">
        <v>19.149999999999999</v>
      </c>
      <c r="F7169" s="483">
        <v>116.66</v>
      </c>
    </row>
    <row r="7170" spans="1:6" ht="45">
      <c r="A7170" s="480">
        <v>5681</v>
      </c>
      <c r="B7170" s="481" t="s">
        <v>3604</v>
      </c>
      <c r="C7170" s="482" t="s">
        <v>2998</v>
      </c>
      <c r="D7170" s="483">
        <v>30.2</v>
      </c>
      <c r="E7170" s="483">
        <v>19.149999999999999</v>
      </c>
      <c r="F7170" s="483">
        <v>49.35</v>
      </c>
    </row>
    <row r="7171" spans="1:6" ht="45">
      <c r="A7171" s="475">
        <v>5735</v>
      </c>
      <c r="B7171" s="479" t="s">
        <v>3605</v>
      </c>
      <c r="C7171" s="477" t="s">
        <v>707</v>
      </c>
      <c r="D7171" s="478">
        <v>29.4</v>
      </c>
      <c r="E7171" s="478">
        <v>0</v>
      </c>
      <c r="F7171" s="478">
        <v>29.4</v>
      </c>
    </row>
    <row r="7172" spans="1:6" ht="60">
      <c r="A7172" s="480">
        <v>5736</v>
      </c>
      <c r="B7172" s="481" t="s">
        <v>3606</v>
      </c>
      <c r="C7172" s="482" t="s">
        <v>707</v>
      </c>
      <c r="D7172" s="483">
        <v>36.64</v>
      </c>
      <c r="E7172" s="483">
        <v>0</v>
      </c>
      <c r="F7172" s="483">
        <v>36.64</v>
      </c>
    </row>
    <row r="7173" spans="1:6" ht="45">
      <c r="A7173" s="480">
        <v>5875</v>
      </c>
      <c r="B7173" s="481" t="s">
        <v>3607</v>
      </c>
      <c r="C7173" s="482" t="s">
        <v>2996</v>
      </c>
      <c r="D7173" s="483">
        <v>98.33</v>
      </c>
      <c r="E7173" s="483">
        <v>19.149999999999999</v>
      </c>
      <c r="F7173" s="483">
        <v>117.48</v>
      </c>
    </row>
    <row r="7174" spans="1:6" ht="45">
      <c r="A7174" s="480">
        <v>5877</v>
      </c>
      <c r="B7174" s="481" t="s">
        <v>3608</v>
      </c>
      <c r="C7174" s="482" t="s">
        <v>2998</v>
      </c>
      <c r="D7174" s="483">
        <v>32.29</v>
      </c>
      <c r="E7174" s="483">
        <v>19.149999999999999</v>
      </c>
      <c r="F7174" s="483">
        <v>51.44</v>
      </c>
    </row>
    <row r="7175" spans="1:6" ht="45">
      <c r="A7175" s="480">
        <v>53786</v>
      </c>
      <c r="B7175" s="481" t="s">
        <v>3609</v>
      </c>
      <c r="C7175" s="482" t="s">
        <v>707</v>
      </c>
      <c r="D7175" s="483">
        <v>44.78</v>
      </c>
      <c r="E7175" s="483">
        <v>0</v>
      </c>
      <c r="F7175" s="483">
        <v>44.78</v>
      </c>
    </row>
    <row r="7176" spans="1:6" ht="45">
      <c r="A7176" s="480">
        <v>88857</v>
      </c>
      <c r="B7176" s="481" t="s">
        <v>3610</v>
      </c>
      <c r="C7176" s="482" t="s">
        <v>707</v>
      </c>
      <c r="D7176" s="483">
        <v>24.38</v>
      </c>
      <c r="E7176" s="483">
        <v>0</v>
      </c>
      <c r="F7176" s="483">
        <v>24.38</v>
      </c>
    </row>
    <row r="7177" spans="1:6" ht="45">
      <c r="A7177" s="480">
        <v>88858</v>
      </c>
      <c r="B7177" s="481" t="s">
        <v>3611</v>
      </c>
      <c r="C7177" s="482" t="s">
        <v>707</v>
      </c>
      <c r="D7177" s="483">
        <v>3.3</v>
      </c>
      <c r="E7177" s="483">
        <v>0</v>
      </c>
      <c r="F7177" s="483">
        <v>3.3</v>
      </c>
    </row>
    <row r="7178" spans="1:6" ht="45">
      <c r="A7178" s="480">
        <v>88859</v>
      </c>
      <c r="B7178" s="481" t="s">
        <v>3612</v>
      </c>
      <c r="C7178" s="482" t="s">
        <v>707</v>
      </c>
      <c r="D7178" s="483">
        <v>21.68</v>
      </c>
      <c r="E7178" s="483">
        <v>0</v>
      </c>
      <c r="F7178" s="483">
        <v>21.68</v>
      </c>
    </row>
    <row r="7179" spans="1:6" ht="45">
      <c r="A7179" s="475">
        <v>88860</v>
      </c>
      <c r="B7179" s="479" t="s">
        <v>3613</v>
      </c>
      <c r="C7179" s="477" t="s">
        <v>707</v>
      </c>
      <c r="D7179" s="478">
        <v>2.94</v>
      </c>
      <c r="E7179" s="478">
        <v>0</v>
      </c>
      <c r="F7179" s="478">
        <v>2.94</v>
      </c>
    </row>
    <row r="7180" spans="1:6" ht="45">
      <c r="A7180" s="480">
        <v>89011</v>
      </c>
      <c r="B7180" s="481" t="s">
        <v>3614</v>
      </c>
      <c r="C7180" s="482" t="s">
        <v>707</v>
      </c>
      <c r="D7180" s="483">
        <v>23.52</v>
      </c>
      <c r="E7180" s="483">
        <v>0</v>
      </c>
      <c r="F7180" s="483">
        <v>23.52</v>
      </c>
    </row>
    <row r="7181" spans="1:6" ht="45">
      <c r="A7181" s="480">
        <v>89012</v>
      </c>
      <c r="B7181" s="481" t="s">
        <v>3615</v>
      </c>
      <c r="C7181" s="482" t="s">
        <v>707</v>
      </c>
      <c r="D7181" s="483">
        <v>3.19</v>
      </c>
      <c r="E7181" s="483">
        <v>0</v>
      </c>
      <c r="F7181" s="483">
        <v>3.19</v>
      </c>
    </row>
    <row r="7182" spans="1:6" ht="45">
      <c r="A7182" s="480">
        <v>102957</v>
      </c>
      <c r="B7182" s="481" t="s">
        <v>13152</v>
      </c>
      <c r="C7182" s="482" t="s">
        <v>707</v>
      </c>
      <c r="D7182" s="483">
        <v>44.78</v>
      </c>
      <c r="E7182" s="483">
        <v>0</v>
      </c>
      <c r="F7182" s="483">
        <v>44.78</v>
      </c>
    </row>
    <row r="7183" spans="1:6">
      <c r="A7183" s="480"/>
      <c r="B7183" s="481" t="s">
        <v>13153</v>
      </c>
      <c r="C7183" s="482"/>
      <c r="D7183" s="483"/>
      <c r="E7183" s="483"/>
      <c r="F7183" s="483"/>
    </row>
    <row r="7184" spans="1:6" ht="30">
      <c r="A7184" s="480">
        <v>84013</v>
      </c>
      <c r="B7184" s="481" t="s">
        <v>3616</v>
      </c>
      <c r="C7184" s="482" t="s">
        <v>2998</v>
      </c>
      <c r="D7184" s="483">
        <v>58.67</v>
      </c>
      <c r="E7184" s="483">
        <v>19.149999999999999</v>
      </c>
      <c r="F7184" s="483">
        <v>77.819999999999993</v>
      </c>
    </row>
    <row r="7185" spans="1:6" ht="30">
      <c r="A7185" s="480">
        <v>5627</v>
      </c>
      <c r="B7185" s="481" t="s">
        <v>3617</v>
      </c>
      <c r="C7185" s="482" t="s">
        <v>707</v>
      </c>
      <c r="D7185" s="483">
        <v>49</v>
      </c>
      <c r="E7185" s="483">
        <v>0</v>
      </c>
      <c r="F7185" s="483">
        <v>49</v>
      </c>
    </row>
    <row r="7186" spans="1:6" ht="30">
      <c r="A7186" s="480">
        <v>5628</v>
      </c>
      <c r="B7186" s="481" t="s">
        <v>3618</v>
      </c>
      <c r="C7186" s="482" t="s">
        <v>707</v>
      </c>
      <c r="D7186" s="483">
        <v>6.65</v>
      </c>
      <c r="E7186" s="483">
        <v>0</v>
      </c>
      <c r="F7186" s="483">
        <v>6.65</v>
      </c>
    </row>
    <row r="7187" spans="1:6" ht="30">
      <c r="A7187" s="475">
        <v>5629</v>
      </c>
      <c r="B7187" s="479" t="s">
        <v>3619</v>
      </c>
      <c r="C7187" s="477" t="s">
        <v>707</v>
      </c>
      <c r="D7187" s="478">
        <v>61.25</v>
      </c>
      <c r="E7187" s="478">
        <v>0</v>
      </c>
      <c r="F7187" s="478">
        <v>61.25</v>
      </c>
    </row>
    <row r="7188" spans="1:6" ht="30">
      <c r="A7188" s="480">
        <v>5630</v>
      </c>
      <c r="B7188" s="481" t="s">
        <v>3620</v>
      </c>
      <c r="C7188" s="482" t="s">
        <v>707</v>
      </c>
      <c r="D7188" s="483">
        <v>56.54</v>
      </c>
      <c r="E7188" s="483">
        <v>0</v>
      </c>
      <c r="F7188" s="483">
        <v>56.54</v>
      </c>
    </row>
    <row r="7189" spans="1:6" ht="30">
      <c r="A7189" s="480">
        <v>5631</v>
      </c>
      <c r="B7189" s="481" t="s">
        <v>3621</v>
      </c>
      <c r="C7189" s="482" t="s">
        <v>2996</v>
      </c>
      <c r="D7189" s="483">
        <v>179.02</v>
      </c>
      <c r="E7189" s="483">
        <v>19.149999999999999</v>
      </c>
      <c r="F7189" s="483">
        <v>198.17</v>
      </c>
    </row>
    <row r="7190" spans="1:6" ht="30">
      <c r="A7190" s="480">
        <v>5632</v>
      </c>
      <c r="B7190" s="481" t="s">
        <v>3622</v>
      </c>
      <c r="C7190" s="482" t="s">
        <v>2998</v>
      </c>
      <c r="D7190" s="483">
        <v>61.23</v>
      </c>
      <c r="E7190" s="483">
        <v>19.149999999999999</v>
      </c>
      <c r="F7190" s="483">
        <v>80.38</v>
      </c>
    </row>
    <row r="7191" spans="1:6" ht="30">
      <c r="A7191" s="480">
        <v>88907</v>
      </c>
      <c r="B7191" s="481" t="s">
        <v>3623</v>
      </c>
      <c r="C7191" s="482" t="s">
        <v>2996</v>
      </c>
      <c r="D7191" s="483">
        <v>214.52</v>
      </c>
      <c r="E7191" s="483">
        <v>19.149999999999999</v>
      </c>
      <c r="F7191" s="483">
        <v>233.67</v>
      </c>
    </row>
    <row r="7192" spans="1:6" ht="30">
      <c r="A7192" s="480">
        <v>90991</v>
      </c>
      <c r="B7192" s="481" t="s">
        <v>3624</v>
      </c>
      <c r="C7192" s="482" t="s">
        <v>2996</v>
      </c>
      <c r="D7192" s="483">
        <v>173.12</v>
      </c>
      <c r="E7192" s="483">
        <v>19.149999999999999</v>
      </c>
      <c r="F7192" s="483">
        <v>192.27</v>
      </c>
    </row>
    <row r="7193" spans="1:6" ht="30">
      <c r="A7193" s="480">
        <v>88908</v>
      </c>
      <c r="B7193" s="481" t="s">
        <v>3625</v>
      </c>
      <c r="C7193" s="482" t="s">
        <v>2998</v>
      </c>
      <c r="D7193" s="483">
        <v>67.48</v>
      </c>
      <c r="E7193" s="483">
        <v>19.149999999999999</v>
      </c>
      <c r="F7193" s="483">
        <v>86.63</v>
      </c>
    </row>
    <row r="7194" spans="1:6" ht="30">
      <c r="A7194" s="480">
        <v>88832</v>
      </c>
      <c r="B7194" s="481" t="s">
        <v>3626</v>
      </c>
      <c r="C7194" s="482" t="s">
        <v>707</v>
      </c>
      <c r="D7194" s="483">
        <v>46.75</v>
      </c>
      <c r="E7194" s="483">
        <v>0</v>
      </c>
      <c r="F7194" s="483">
        <v>46.75</v>
      </c>
    </row>
    <row r="7195" spans="1:6" ht="30">
      <c r="A7195" s="480">
        <v>88834</v>
      </c>
      <c r="B7195" s="481" t="s">
        <v>3627</v>
      </c>
      <c r="C7195" s="482" t="s">
        <v>707</v>
      </c>
      <c r="D7195" s="483">
        <v>6.34</v>
      </c>
      <c r="E7195" s="483">
        <v>0</v>
      </c>
      <c r="F7195" s="483">
        <v>6.34</v>
      </c>
    </row>
    <row r="7196" spans="1:6" ht="30">
      <c r="A7196" s="480">
        <v>88835</v>
      </c>
      <c r="B7196" s="481" t="s">
        <v>3628</v>
      </c>
      <c r="C7196" s="482" t="s">
        <v>707</v>
      </c>
      <c r="D7196" s="483">
        <v>58.44</v>
      </c>
      <c r="E7196" s="483">
        <v>0</v>
      </c>
      <c r="F7196" s="483">
        <v>58.44</v>
      </c>
    </row>
    <row r="7197" spans="1:6" ht="30">
      <c r="A7197" s="480">
        <v>88836</v>
      </c>
      <c r="B7197" s="481" t="s">
        <v>3629</v>
      </c>
      <c r="C7197" s="482" t="s">
        <v>707</v>
      </c>
      <c r="D7197" s="483">
        <v>56.01</v>
      </c>
      <c r="E7197" s="483">
        <v>0</v>
      </c>
      <c r="F7197" s="483">
        <v>56.01</v>
      </c>
    </row>
    <row r="7198" spans="1:6" ht="30">
      <c r="A7198" s="480">
        <v>88900</v>
      </c>
      <c r="B7198" s="481" t="s">
        <v>3630</v>
      </c>
      <c r="C7198" s="482" t="s">
        <v>707</v>
      </c>
      <c r="D7198" s="483">
        <v>54.51</v>
      </c>
      <c r="E7198" s="483">
        <v>0</v>
      </c>
      <c r="F7198" s="483">
        <v>54.51</v>
      </c>
    </row>
    <row r="7199" spans="1:6" ht="30">
      <c r="A7199" s="480">
        <v>88902</v>
      </c>
      <c r="B7199" s="481" t="s">
        <v>3631</v>
      </c>
      <c r="C7199" s="482" t="s">
        <v>707</v>
      </c>
      <c r="D7199" s="483">
        <v>7.39</v>
      </c>
      <c r="E7199" s="483">
        <v>0</v>
      </c>
      <c r="F7199" s="483">
        <v>7.39</v>
      </c>
    </row>
    <row r="7200" spans="1:6" ht="30">
      <c r="A7200" s="475">
        <v>88903</v>
      </c>
      <c r="B7200" s="479" t="s">
        <v>3632</v>
      </c>
      <c r="C7200" s="477" t="s">
        <v>707</v>
      </c>
      <c r="D7200" s="478">
        <v>68.14</v>
      </c>
      <c r="E7200" s="478">
        <v>0</v>
      </c>
      <c r="F7200" s="478">
        <v>68.14</v>
      </c>
    </row>
    <row r="7201" spans="1:6" ht="30">
      <c r="A7201" s="480">
        <v>88904</v>
      </c>
      <c r="B7201" s="481" t="s">
        <v>3633</v>
      </c>
      <c r="C7201" s="482" t="s">
        <v>707</v>
      </c>
      <c r="D7201" s="483">
        <v>78.900000000000006</v>
      </c>
      <c r="E7201" s="483">
        <v>0</v>
      </c>
      <c r="F7201" s="483">
        <v>78.900000000000006</v>
      </c>
    </row>
    <row r="7202" spans="1:6" ht="45">
      <c r="A7202" s="480">
        <v>102897</v>
      </c>
      <c r="B7202" s="481" t="s">
        <v>13154</v>
      </c>
      <c r="C7202" s="482" t="s">
        <v>707</v>
      </c>
      <c r="D7202" s="483">
        <v>78.900000000000006</v>
      </c>
      <c r="E7202" s="483">
        <v>0</v>
      </c>
      <c r="F7202" s="483">
        <v>78.900000000000006</v>
      </c>
    </row>
    <row r="7203" spans="1:6" ht="45">
      <c r="A7203" s="480">
        <v>95715</v>
      </c>
      <c r="B7203" s="481" t="s">
        <v>3634</v>
      </c>
      <c r="C7203" s="482" t="s">
        <v>2998</v>
      </c>
      <c r="D7203" s="483">
        <v>70.819999999999993</v>
      </c>
      <c r="E7203" s="483">
        <v>19.149999999999999</v>
      </c>
      <c r="F7203" s="483">
        <v>89.97</v>
      </c>
    </row>
    <row r="7204" spans="1:6" ht="45">
      <c r="A7204" s="480">
        <v>95721</v>
      </c>
      <c r="B7204" s="481" t="s">
        <v>3635</v>
      </c>
      <c r="C7204" s="482" t="s">
        <v>2998</v>
      </c>
      <c r="D7204" s="483">
        <v>68.39</v>
      </c>
      <c r="E7204" s="483">
        <v>19.149999999999999</v>
      </c>
      <c r="F7204" s="483">
        <v>87.54</v>
      </c>
    </row>
    <row r="7205" spans="1:6" ht="45">
      <c r="A7205" s="480">
        <v>95714</v>
      </c>
      <c r="B7205" s="481" t="s">
        <v>3636</v>
      </c>
      <c r="C7205" s="482" t="s">
        <v>2996</v>
      </c>
      <c r="D7205" s="483">
        <v>221.53</v>
      </c>
      <c r="E7205" s="483">
        <v>19.149999999999999</v>
      </c>
      <c r="F7205" s="483">
        <v>240.68</v>
      </c>
    </row>
    <row r="7206" spans="1:6" ht="45">
      <c r="A7206" s="480">
        <v>95720</v>
      </c>
      <c r="B7206" s="481" t="s">
        <v>3637</v>
      </c>
      <c r="C7206" s="482" t="s">
        <v>2996</v>
      </c>
      <c r="D7206" s="483">
        <v>216.42</v>
      </c>
      <c r="E7206" s="483">
        <v>19.149999999999999</v>
      </c>
      <c r="F7206" s="483">
        <v>235.57</v>
      </c>
    </row>
    <row r="7207" spans="1:6" ht="45">
      <c r="A7207" s="480">
        <v>95710</v>
      </c>
      <c r="B7207" s="481" t="s">
        <v>3638</v>
      </c>
      <c r="C7207" s="482" t="s">
        <v>707</v>
      </c>
      <c r="D7207" s="483">
        <v>57.45</v>
      </c>
      <c r="E7207" s="483">
        <v>0</v>
      </c>
      <c r="F7207" s="483">
        <v>57.45</v>
      </c>
    </row>
    <row r="7208" spans="1:6" ht="45">
      <c r="A7208" s="480">
        <v>95711</v>
      </c>
      <c r="B7208" s="481" t="s">
        <v>3639</v>
      </c>
      <c r="C7208" s="482" t="s">
        <v>707</v>
      </c>
      <c r="D7208" s="483">
        <v>7.79</v>
      </c>
      <c r="E7208" s="483">
        <v>0</v>
      </c>
      <c r="F7208" s="483">
        <v>7.79</v>
      </c>
    </row>
    <row r="7209" spans="1:6" ht="45">
      <c r="A7209" s="480">
        <v>95712</v>
      </c>
      <c r="B7209" s="481" t="s">
        <v>3640</v>
      </c>
      <c r="C7209" s="482" t="s">
        <v>707</v>
      </c>
      <c r="D7209" s="483">
        <v>71.81</v>
      </c>
      <c r="E7209" s="483">
        <v>0</v>
      </c>
      <c r="F7209" s="483">
        <v>71.81</v>
      </c>
    </row>
    <row r="7210" spans="1:6" ht="45">
      <c r="A7210" s="480">
        <v>95713</v>
      </c>
      <c r="B7210" s="481" t="s">
        <v>3641</v>
      </c>
      <c r="C7210" s="482" t="s">
        <v>707</v>
      </c>
      <c r="D7210" s="483">
        <v>78.900000000000006</v>
      </c>
      <c r="E7210" s="483">
        <v>0</v>
      </c>
      <c r="F7210" s="483">
        <v>78.900000000000006</v>
      </c>
    </row>
    <row r="7211" spans="1:6" ht="45">
      <c r="A7211" s="480">
        <v>95716</v>
      </c>
      <c r="B7211" s="481" t="s">
        <v>3642</v>
      </c>
      <c r="C7211" s="482" t="s">
        <v>707</v>
      </c>
      <c r="D7211" s="483">
        <v>55.31</v>
      </c>
      <c r="E7211" s="483">
        <v>0</v>
      </c>
      <c r="F7211" s="483">
        <v>55.31</v>
      </c>
    </row>
    <row r="7212" spans="1:6" ht="45">
      <c r="A7212" s="480">
        <v>95717</v>
      </c>
      <c r="B7212" s="481" t="s">
        <v>3643</v>
      </c>
      <c r="C7212" s="482" t="s">
        <v>707</v>
      </c>
      <c r="D7212" s="483">
        <v>7.5</v>
      </c>
      <c r="E7212" s="483">
        <v>0</v>
      </c>
      <c r="F7212" s="483">
        <v>7.5</v>
      </c>
    </row>
    <row r="7213" spans="1:6" ht="45">
      <c r="A7213" s="475">
        <v>95718</v>
      </c>
      <c r="B7213" s="479" t="s">
        <v>3644</v>
      </c>
      <c r="C7213" s="477" t="s">
        <v>707</v>
      </c>
      <c r="D7213" s="478">
        <v>69.13</v>
      </c>
      <c r="E7213" s="478">
        <v>0</v>
      </c>
      <c r="F7213" s="478">
        <v>69.13</v>
      </c>
    </row>
    <row r="7214" spans="1:6" ht="45">
      <c r="A7214" s="480">
        <v>95719</v>
      </c>
      <c r="B7214" s="481" t="s">
        <v>3645</v>
      </c>
      <c r="C7214" s="482" t="s">
        <v>707</v>
      </c>
      <c r="D7214" s="483">
        <v>78.900000000000006</v>
      </c>
      <c r="E7214" s="483">
        <v>0</v>
      </c>
      <c r="F7214" s="483">
        <v>78.900000000000006</v>
      </c>
    </row>
    <row r="7215" spans="1:6">
      <c r="A7215" s="480"/>
      <c r="B7215" s="481" t="s">
        <v>3646</v>
      </c>
      <c r="C7215" s="482"/>
      <c r="D7215" s="483"/>
      <c r="E7215" s="483"/>
      <c r="F7215" s="483"/>
    </row>
    <row r="7216" spans="1:6" ht="30">
      <c r="A7216" s="480">
        <v>96245</v>
      </c>
      <c r="B7216" s="481" t="s">
        <v>3647</v>
      </c>
      <c r="C7216" s="482" t="s">
        <v>2996</v>
      </c>
      <c r="D7216" s="483">
        <v>59.32</v>
      </c>
      <c r="E7216" s="483">
        <v>19.149999999999999</v>
      </c>
      <c r="F7216" s="483">
        <v>78.47</v>
      </c>
    </row>
    <row r="7217" spans="1:6" ht="30">
      <c r="A7217" s="480">
        <v>96246</v>
      </c>
      <c r="B7217" s="481" t="s">
        <v>3648</v>
      </c>
      <c r="C7217" s="482" t="s">
        <v>2998</v>
      </c>
      <c r="D7217" s="483">
        <v>23.89</v>
      </c>
      <c r="E7217" s="483">
        <v>19.149999999999999</v>
      </c>
      <c r="F7217" s="483">
        <v>43.04</v>
      </c>
    </row>
    <row r="7218" spans="1:6" ht="30">
      <c r="A7218" s="480">
        <v>96060</v>
      </c>
      <c r="B7218" s="481" t="s">
        <v>3649</v>
      </c>
      <c r="C7218" s="482" t="s">
        <v>707</v>
      </c>
      <c r="D7218" s="483">
        <v>2.2000000000000002</v>
      </c>
      <c r="E7218" s="483">
        <v>0</v>
      </c>
      <c r="F7218" s="483">
        <v>2.2000000000000002</v>
      </c>
    </row>
    <row r="7219" spans="1:6" ht="30">
      <c r="A7219" s="480">
        <v>96061</v>
      </c>
      <c r="B7219" s="481" t="s">
        <v>3650</v>
      </c>
      <c r="C7219" s="482" t="s">
        <v>707</v>
      </c>
      <c r="D7219" s="483">
        <v>27.28</v>
      </c>
      <c r="E7219" s="483">
        <v>0</v>
      </c>
      <c r="F7219" s="483">
        <v>27.28</v>
      </c>
    </row>
    <row r="7220" spans="1:6" ht="30">
      <c r="A7220" s="475">
        <v>96062</v>
      </c>
      <c r="B7220" s="479" t="s">
        <v>3651</v>
      </c>
      <c r="C7220" s="477" t="s">
        <v>707</v>
      </c>
      <c r="D7220" s="478">
        <v>34.96</v>
      </c>
      <c r="E7220" s="478">
        <v>0</v>
      </c>
      <c r="F7220" s="478">
        <v>34.96</v>
      </c>
    </row>
    <row r="7221" spans="1:6" ht="30">
      <c r="A7221" s="480">
        <v>96241</v>
      </c>
      <c r="B7221" s="481" t="s">
        <v>3652</v>
      </c>
      <c r="C7221" s="482" t="s">
        <v>707</v>
      </c>
      <c r="D7221" s="483">
        <v>16.13</v>
      </c>
      <c r="E7221" s="483">
        <v>0</v>
      </c>
      <c r="F7221" s="483">
        <v>16.13</v>
      </c>
    </row>
    <row r="7222" spans="1:6" ht="30">
      <c r="A7222" s="480">
        <v>96242</v>
      </c>
      <c r="B7222" s="481" t="s">
        <v>3653</v>
      </c>
      <c r="C7222" s="482" t="s">
        <v>707</v>
      </c>
      <c r="D7222" s="483">
        <v>2.1800000000000002</v>
      </c>
      <c r="E7222" s="483">
        <v>0</v>
      </c>
      <c r="F7222" s="483">
        <v>2.1800000000000002</v>
      </c>
    </row>
    <row r="7223" spans="1:6" ht="30">
      <c r="A7223" s="480">
        <v>96243</v>
      </c>
      <c r="B7223" s="481" t="s">
        <v>3654</v>
      </c>
      <c r="C7223" s="482" t="s">
        <v>707</v>
      </c>
      <c r="D7223" s="483">
        <v>20.16</v>
      </c>
      <c r="E7223" s="483">
        <v>0</v>
      </c>
      <c r="F7223" s="483">
        <v>20.16</v>
      </c>
    </row>
    <row r="7224" spans="1:6" ht="30">
      <c r="A7224" s="480">
        <v>96244</v>
      </c>
      <c r="B7224" s="481" t="s">
        <v>3655</v>
      </c>
      <c r="C7224" s="482" t="s">
        <v>707</v>
      </c>
      <c r="D7224" s="483">
        <v>15.27</v>
      </c>
      <c r="E7224" s="483">
        <v>0</v>
      </c>
      <c r="F7224" s="483">
        <v>15.27</v>
      </c>
    </row>
    <row r="7225" spans="1:6">
      <c r="A7225" s="480"/>
      <c r="B7225" s="481" t="s">
        <v>3656</v>
      </c>
      <c r="C7225" s="482"/>
      <c r="D7225" s="483"/>
      <c r="E7225" s="483"/>
      <c r="F7225" s="483"/>
    </row>
    <row r="7226" spans="1:6">
      <c r="A7226" s="480">
        <v>92121</v>
      </c>
      <c r="B7226" s="481" t="s">
        <v>3657</v>
      </c>
      <c r="C7226" s="482" t="s">
        <v>702</v>
      </c>
      <c r="D7226" s="483">
        <v>10.62</v>
      </c>
      <c r="E7226" s="483">
        <v>17.53</v>
      </c>
      <c r="F7226" s="483">
        <v>28.15</v>
      </c>
    </row>
    <row r="7227" spans="1:6">
      <c r="A7227" s="480">
        <v>92122</v>
      </c>
      <c r="B7227" s="481" t="s">
        <v>3658</v>
      </c>
      <c r="C7227" s="482" t="s">
        <v>702</v>
      </c>
      <c r="D7227" s="483">
        <v>15.62</v>
      </c>
      <c r="E7227" s="483">
        <v>31.81</v>
      </c>
      <c r="F7227" s="483">
        <v>47.43</v>
      </c>
    </row>
    <row r="7228" spans="1:6" ht="30">
      <c r="A7228" s="480">
        <v>92112</v>
      </c>
      <c r="B7228" s="481" t="s">
        <v>3659</v>
      </c>
      <c r="C7228" s="482" t="s">
        <v>2996</v>
      </c>
      <c r="D7228" s="483">
        <v>2.76</v>
      </c>
      <c r="E7228" s="483">
        <v>0</v>
      </c>
      <c r="F7228" s="483">
        <v>2.76</v>
      </c>
    </row>
    <row r="7229" spans="1:6" ht="30">
      <c r="A7229" s="480">
        <v>92113</v>
      </c>
      <c r="B7229" s="481" t="s">
        <v>3660</v>
      </c>
      <c r="C7229" s="482" t="s">
        <v>2998</v>
      </c>
      <c r="D7229" s="483">
        <v>0.99</v>
      </c>
      <c r="E7229" s="483">
        <v>0</v>
      </c>
      <c r="F7229" s="483">
        <v>0.99</v>
      </c>
    </row>
    <row r="7230" spans="1:6" ht="30">
      <c r="A7230" s="480">
        <v>92108</v>
      </c>
      <c r="B7230" s="481" t="s">
        <v>3661</v>
      </c>
      <c r="C7230" s="482" t="s">
        <v>707</v>
      </c>
      <c r="D7230" s="483">
        <v>0.89</v>
      </c>
      <c r="E7230" s="483">
        <v>0</v>
      </c>
      <c r="F7230" s="483">
        <v>0.89</v>
      </c>
    </row>
    <row r="7231" spans="1:6" ht="30">
      <c r="A7231" s="480">
        <v>92109</v>
      </c>
      <c r="B7231" s="481" t="s">
        <v>3662</v>
      </c>
      <c r="C7231" s="482" t="s">
        <v>707</v>
      </c>
      <c r="D7231" s="483">
        <v>0.1</v>
      </c>
      <c r="E7231" s="483">
        <v>0</v>
      </c>
      <c r="F7231" s="483">
        <v>0.1</v>
      </c>
    </row>
    <row r="7232" spans="1:6" ht="30">
      <c r="A7232" s="480">
        <v>92110</v>
      </c>
      <c r="B7232" s="481" t="s">
        <v>3663</v>
      </c>
      <c r="C7232" s="482" t="s">
        <v>707</v>
      </c>
      <c r="D7232" s="483">
        <v>0.7</v>
      </c>
      <c r="E7232" s="483">
        <v>0</v>
      </c>
      <c r="F7232" s="483">
        <v>0.7</v>
      </c>
    </row>
    <row r="7233" spans="1:6" ht="30">
      <c r="A7233" s="480">
        <v>92111</v>
      </c>
      <c r="B7233" s="481" t="s">
        <v>3664</v>
      </c>
      <c r="C7233" s="482" t="s">
        <v>707</v>
      </c>
      <c r="D7233" s="483">
        <v>1.07</v>
      </c>
      <c r="E7233" s="483">
        <v>0</v>
      </c>
      <c r="F7233" s="483">
        <v>1.07</v>
      </c>
    </row>
    <row r="7234" spans="1:6">
      <c r="A7234" s="480"/>
      <c r="B7234" s="481" t="s">
        <v>13155</v>
      </c>
      <c r="C7234" s="482"/>
      <c r="D7234" s="483"/>
      <c r="E7234" s="483"/>
      <c r="F7234" s="483"/>
    </row>
    <row r="7235" spans="1:6" ht="30">
      <c r="A7235" s="480">
        <v>92966</v>
      </c>
      <c r="B7235" s="481" t="s">
        <v>3665</v>
      </c>
      <c r="C7235" s="482" t="s">
        <v>2996</v>
      </c>
      <c r="D7235" s="483">
        <v>9.3699999999999992</v>
      </c>
      <c r="E7235" s="483">
        <v>15.13</v>
      </c>
      <c r="F7235" s="483">
        <v>24.5</v>
      </c>
    </row>
    <row r="7236" spans="1:6" ht="30">
      <c r="A7236" s="480">
        <v>92967</v>
      </c>
      <c r="B7236" s="481" t="s">
        <v>3666</v>
      </c>
      <c r="C7236" s="482" t="s">
        <v>2998</v>
      </c>
      <c r="D7236" s="483">
        <v>7.37</v>
      </c>
      <c r="E7236" s="483">
        <v>15.13</v>
      </c>
      <c r="F7236" s="483">
        <v>22.5</v>
      </c>
    </row>
    <row r="7237" spans="1:6" ht="30">
      <c r="A7237" s="480">
        <v>92963</v>
      </c>
      <c r="B7237" s="481" t="s">
        <v>3667</v>
      </c>
      <c r="C7237" s="482" t="s">
        <v>707</v>
      </c>
      <c r="D7237" s="483">
        <v>1.6</v>
      </c>
      <c r="E7237" s="483">
        <v>0</v>
      </c>
      <c r="F7237" s="483">
        <v>1.6</v>
      </c>
    </row>
    <row r="7238" spans="1:6">
      <c r="A7238" s="480">
        <v>92964</v>
      </c>
      <c r="B7238" s="481" t="s">
        <v>3668</v>
      </c>
      <c r="C7238" s="482" t="s">
        <v>707</v>
      </c>
      <c r="D7238" s="483">
        <v>0.19</v>
      </c>
      <c r="E7238" s="483">
        <v>0</v>
      </c>
      <c r="F7238" s="483">
        <v>0.19</v>
      </c>
    </row>
    <row r="7239" spans="1:6" ht="30">
      <c r="A7239" s="475">
        <v>92965</v>
      </c>
      <c r="B7239" s="479" t="s">
        <v>3669</v>
      </c>
      <c r="C7239" s="477" t="s">
        <v>707</v>
      </c>
      <c r="D7239" s="478">
        <v>2</v>
      </c>
      <c r="E7239" s="478">
        <v>0</v>
      </c>
      <c r="F7239" s="478">
        <v>2</v>
      </c>
    </row>
    <row r="7240" spans="1:6">
      <c r="A7240" s="480">
        <v>95259</v>
      </c>
      <c r="B7240" s="481" t="s">
        <v>3670</v>
      </c>
      <c r="C7240" s="482" t="s">
        <v>2998</v>
      </c>
      <c r="D7240" s="483">
        <v>7.12</v>
      </c>
      <c r="E7240" s="483">
        <v>15.13</v>
      </c>
      <c r="F7240" s="483">
        <v>22.25</v>
      </c>
    </row>
    <row r="7241" spans="1:6">
      <c r="A7241" s="480">
        <v>95258</v>
      </c>
      <c r="B7241" s="481" t="s">
        <v>3671</v>
      </c>
      <c r="C7241" s="482" t="s">
        <v>2996</v>
      </c>
      <c r="D7241" s="483">
        <v>8.85</v>
      </c>
      <c r="E7241" s="483">
        <v>15.13</v>
      </c>
      <c r="F7241" s="483">
        <v>23.98</v>
      </c>
    </row>
    <row r="7242" spans="1:6">
      <c r="A7242" s="480">
        <v>95255</v>
      </c>
      <c r="B7242" s="481" t="s">
        <v>3672</v>
      </c>
      <c r="C7242" s="482" t="s">
        <v>707</v>
      </c>
      <c r="D7242" s="483">
        <v>1.38</v>
      </c>
      <c r="E7242" s="483">
        <v>0</v>
      </c>
      <c r="F7242" s="483">
        <v>1.38</v>
      </c>
    </row>
    <row r="7243" spans="1:6">
      <c r="A7243" s="480">
        <v>95256</v>
      </c>
      <c r="B7243" s="481" t="s">
        <v>3673</v>
      </c>
      <c r="C7243" s="482" t="s">
        <v>707</v>
      </c>
      <c r="D7243" s="483">
        <v>0.16</v>
      </c>
      <c r="E7243" s="483">
        <v>0</v>
      </c>
      <c r="F7243" s="483">
        <v>0.16</v>
      </c>
    </row>
    <row r="7244" spans="1:6">
      <c r="A7244" s="480">
        <v>95257</v>
      </c>
      <c r="B7244" s="481" t="s">
        <v>3674</v>
      </c>
      <c r="C7244" s="482" t="s">
        <v>707</v>
      </c>
      <c r="D7244" s="483">
        <v>1.73</v>
      </c>
      <c r="E7244" s="483">
        <v>0</v>
      </c>
      <c r="F7244" s="483">
        <v>1.73</v>
      </c>
    </row>
    <row r="7245" spans="1:6" ht="30">
      <c r="A7245" s="480">
        <v>102274</v>
      </c>
      <c r="B7245" s="481" t="s">
        <v>6723</v>
      </c>
      <c r="C7245" s="482" t="s">
        <v>2998</v>
      </c>
      <c r="D7245" s="483">
        <v>6.34</v>
      </c>
      <c r="E7245" s="483">
        <v>15.13</v>
      </c>
      <c r="F7245" s="483">
        <v>21.47</v>
      </c>
    </row>
    <row r="7246" spans="1:6" ht="30">
      <c r="A7246" s="480">
        <v>102275</v>
      </c>
      <c r="B7246" s="481" t="s">
        <v>6722</v>
      </c>
      <c r="C7246" s="482" t="s">
        <v>2996</v>
      </c>
      <c r="D7246" s="483">
        <v>8.65</v>
      </c>
      <c r="E7246" s="483">
        <v>15.13</v>
      </c>
      <c r="F7246" s="483">
        <v>23.78</v>
      </c>
    </row>
    <row r="7247" spans="1:6" ht="30">
      <c r="A7247" s="480">
        <v>102270</v>
      </c>
      <c r="B7247" s="481" t="s">
        <v>6724</v>
      </c>
      <c r="C7247" s="482" t="s">
        <v>707</v>
      </c>
      <c r="D7247" s="483">
        <v>0.68</v>
      </c>
      <c r="E7247" s="483">
        <v>0</v>
      </c>
      <c r="F7247" s="483">
        <v>0.68</v>
      </c>
    </row>
    <row r="7248" spans="1:6" ht="30">
      <c r="A7248" s="480">
        <v>102271</v>
      </c>
      <c r="B7248" s="481" t="s">
        <v>6725</v>
      </c>
      <c r="C7248" s="482" t="s">
        <v>707</v>
      </c>
      <c r="D7248" s="483">
        <v>0.08</v>
      </c>
      <c r="E7248" s="483">
        <v>0</v>
      </c>
      <c r="F7248" s="483">
        <v>0.08</v>
      </c>
    </row>
    <row r="7249" spans="1:6" ht="30">
      <c r="A7249" s="480">
        <v>102272</v>
      </c>
      <c r="B7249" s="481" t="s">
        <v>6726</v>
      </c>
      <c r="C7249" s="482" t="s">
        <v>707</v>
      </c>
      <c r="D7249" s="483">
        <v>0.85</v>
      </c>
      <c r="E7249" s="483">
        <v>0</v>
      </c>
      <c r="F7249" s="483">
        <v>0.85</v>
      </c>
    </row>
    <row r="7250" spans="1:6" ht="30">
      <c r="A7250" s="480">
        <v>102273</v>
      </c>
      <c r="B7250" s="481" t="s">
        <v>6727</v>
      </c>
      <c r="C7250" s="482" t="s">
        <v>707</v>
      </c>
      <c r="D7250" s="483">
        <v>1.46</v>
      </c>
      <c r="E7250" s="483">
        <v>0</v>
      </c>
      <c r="F7250" s="483">
        <v>1.46</v>
      </c>
    </row>
    <row r="7251" spans="1:6">
      <c r="A7251" s="480"/>
      <c r="B7251" s="481" t="s">
        <v>13156</v>
      </c>
      <c r="C7251" s="482"/>
      <c r="D7251" s="483"/>
      <c r="E7251" s="483"/>
      <c r="F7251" s="483"/>
    </row>
    <row r="7252" spans="1:6" ht="60">
      <c r="A7252" s="480">
        <v>102933</v>
      </c>
      <c r="B7252" s="481" t="s">
        <v>13157</v>
      </c>
      <c r="C7252" s="482" t="s">
        <v>707</v>
      </c>
      <c r="D7252" s="483">
        <v>0.8</v>
      </c>
      <c r="E7252" s="483">
        <v>0</v>
      </c>
      <c r="F7252" s="483">
        <v>0.8</v>
      </c>
    </row>
    <row r="7253" spans="1:6">
      <c r="A7253" s="480"/>
      <c r="B7253" s="481" t="s">
        <v>13158</v>
      </c>
      <c r="C7253" s="482"/>
      <c r="D7253" s="483"/>
      <c r="E7253" s="483"/>
      <c r="F7253" s="483"/>
    </row>
    <row r="7254" spans="1:6" ht="30">
      <c r="A7254" s="480">
        <v>5714</v>
      </c>
      <c r="B7254" s="481" t="s">
        <v>3675</v>
      </c>
      <c r="C7254" s="482" t="s">
        <v>707</v>
      </c>
      <c r="D7254" s="483">
        <v>13.93</v>
      </c>
      <c r="E7254" s="483">
        <v>0</v>
      </c>
      <c r="F7254" s="483">
        <v>13.93</v>
      </c>
    </row>
    <row r="7255" spans="1:6" ht="30">
      <c r="A7255" s="480">
        <v>5715</v>
      </c>
      <c r="B7255" s="481" t="s">
        <v>3676</v>
      </c>
      <c r="C7255" s="482" t="s">
        <v>707</v>
      </c>
      <c r="D7255" s="483">
        <v>59.11</v>
      </c>
      <c r="E7255" s="483">
        <v>0</v>
      </c>
      <c r="F7255" s="483">
        <v>59.11</v>
      </c>
    </row>
    <row r="7256" spans="1:6" ht="30">
      <c r="A7256" s="480">
        <v>89035</v>
      </c>
      <c r="B7256" s="481" t="s">
        <v>3677</v>
      </c>
      <c r="C7256" s="482" t="s">
        <v>2996</v>
      </c>
      <c r="D7256" s="483">
        <v>93.11</v>
      </c>
      <c r="E7256" s="483">
        <v>20.2</v>
      </c>
      <c r="F7256" s="483">
        <v>113.31</v>
      </c>
    </row>
    <row r="7257" spans="1:6" ht="30">
      <c r="A7257" s="480">
        <v>89036</v>
      </c>
      <c r="B7257" s="481" t="s">
        <v>3678</v>
      </c>
      <c r="C7257" s="482" t="s">
        <v>2998</v>
      </c>
      <c r="D7257" s="483">
        <v>20.07</v>
      </c>
      <c r="E7257" s="483">
        <v>20.2</v>
      </c>
      <c r="F7257" s="483">
        <v>40.270000000000003</v>
      </c>
    </row>
    <row r="7258" spans="1:6" ht="30">
      <c r="A7258" s="480">
        <v>89033</v>
      </c>
      <c r="B7258" s="481" t="s">
        <v>3679</v>
      </c>
      <c r="C7258" s="482" t="s">
        <v>707</v>
      </c>
      <c r="D7258" s="483">
        <v>12.73</v>
      </c>
      <c r="E7258" s="483">
        <v>0</v>
      </c>
      <c r="F7258" s="483">
        <v>12.73</v>
      </c>
    </row>
    <row r="7259" spans="1:6" ht="30">
      <c r="A7259" s="480">
        <v>89034</v>
      </c>
      <c r="B7259" s="481" t="s">
        <v>3680</v>
      </c>
      <c r="C7259" s="482" t="s">
        <v>707</v>
      </c>
      <c r="D7259" s="483">
        <v>1.76</v>
      </c>
      <c r="E7259" s="483">
        <v>0</v>
      </c>
      <c r="F7259" s="483">
        <v>1.76</v>
      </c>
    </row>
    <row r="7260" spans="1:6" ht="30">
      <c r="A7260" s="480">
        <v>96023</v>
      </c>
      <c r="B7260" s="481" t="s">
        <v>3681</v>
      </c>
      <c r="C7260" s="482" t="s">
        <v>707</v>
      </c>
      <c r="D7260" s="483">
        <v>16.91</v>
      </c>
      <c r="E7260" s="483">
        <v>0</v>
      </c>
      <c r="F7260" s="483">
        <v>16.91</v>
      </c>
    </row>
    <row r="7261" spans="1:6" ht="30">
      <c r="A7261" s="480">
        <v>96024</v>
      </c>
      <c r="B7261" s="481" t="s">
        <v>3682</v>
      </c>
      <c r="C7261" s="482" t="s">
        <v>707</v>
      </c>
      <c r="D7261" s="483">
        <v>2.34</v>
      </c>
      <c r="E7261" s="483">
        <v>0</v>
      </c>
      <c r="F7261" s="483">
        <v>2.34</v>
      </c>
    </row>
    <row r="7262" spans="1:6" ht="30">
      <c r="A7262" s="480">
        <v>96026</v>
      </c>
      <c r="B7262" s="481" t="s">
        <v>3683</v>
      </c>
      <c r="C7262" s="482" t="s">
        <v>707</v>
      </c>
      <c r="D7262" s="483">
        <v>18.5</v>
      </c>
      <c r="E7262" s="483">
        <v>0</v>
      </c>
      <c r="F7262" s="483">
        <v>18.5</v>
      </c>
    </row>
    <row r="7263" spans="1:6" ht="30">
      <c r="A7263" s="480">
        <v>96027</v>
      </c>
      <c r="B7263" s="481" t="s">
        <v>3684</v>
      </c>
      <c r="C7263" s="482" t="s">
        <v>707</v>
      </c>
      <c r="D7263" s="483">
        <v>105.1</v>
      </c>
      <c r="E7263" s="483">
        <v>0</v>
      </c>
      <c r="F7263" s="483">
        <v>105.1</v>
      </c>
    </row>
    <row r="7264" spans="1:6" ht="30">
      <c r="A7264" s="480">
        <v>96028</v>
      </c>
      <c r="B7264" s="481" t="s">
        <v>3685</v>
      </c>
      <c r="C7264" s="482" t="s">
        <v>2996</v>
      </c>
      <c r="D7264" s="483">
        <v>148.43</v>
      </c>
      <c r="E7264" s="483">
        <v>20.2</v>
      </c>
      <c r="F7264" s="483">
        <v>168.63</v>
      </c>
    </row>
    <row r="7265" spans="1:6" ht="30">
      <c r="A7265" s="480">
        <v>96029</v>
      </c>
      <c r="B7265" s="481" t="s">
        <v>3686</v>
      </c>
      <c r="C7265" s="482" t="s">
        <v>2998</v>
      </c>
      <c r="D7265" s="483">
        <v>24.83</v>
      </c>
      <c r="E7265" s="483">
        <v>20.2</v>
      </c>
      <c r="F7265" s="483">
        <v>45.03</v>
      </c>
    </row>
    <row r="7266" spans="1:6" ht="30">
      <c r="A7266" s="480">
        <v>96053</v>
      </c>
      <c r="B7266" s="481" t="s">
        <v>3687</v>
      </c>
      <c r="C7266" s="482" t="s">
        <v>707</v>
      </c>
      <c r="D7266" s="483">
        <v>17.16</v>
      </c>
      <c r="E7266" s="483">
        <v>0</v>
      </c>
      <c r="F7266" s="483">
        <v>17.16</v>
      </c>
    </row>
    <row r="7267" spans="1:6" ht="30">
      <c r="A7267" s="480">
        <v>96054</v>
      </c>
      <c r="B7267" s="481" t="s">
        <v>3688</v>
      </c>
      <c r="C7267" s="482" t="s">
        <v>707</v>
      </c>
      <c r="D7267" s="483">
        <v>21.83</v>
      </c>
      <c r="E7267" s="483">
        <v>0</v>
      </c>
      <c r="F7267" s="483">
        <v>21.83</v>
      </c>
    </row>
    <row r="7268" spans="1:6" ht="30">
      <c r="A7268" s="480">
        <v>96055</v>
      </c>
      <c r="B7268" s="481" t="s">
        <v>3689</v>
      </c>
      <c r="C7268" s="482" t="s">
        <v>707</v>
      </c>
      <c r="D7268" s="483">
        <v>2.37</v>
      </c>
      <c r="E7268" s="483">
        <v>0</v>
      </c>
      <c r="F7268" s="483">
        <v>2.37</v>
      </c>
    </row>
    <row r="7269" spans="1:6" ht="30">
      <c r="A7269" s="480">
        <v>96056</v>
      </c>
      <c r="B7269" s="481" t="s">
        <v>3690</v>
      </c>
      <c r="C7269" s="482" t="s">
        <v>707</v>
      </c>
      <c r="D7269" s="483">
        <v>18.77</v>
      </c>
      <c r="E7269" s="483">
        <v>0</v>
      </c>
      <c r="F7269" s="483">
        <v>18.77</v>
      </c>
    </row>
    <row r="7270" spans="1:6" ht="30">
      <c r="A7270" s="475">
        <v>96057</v>
      </c>
      <c r="B7270" s="479" t="s">
        <v>3691</v>
      </c>
      <c r="C7270" s="477" t="s">
        <v>707</v>
      </c>
      <c r="D7270" s="478">
        <v>59.11</v>
      </c>
      <c r="E7270" s="478">
        <v>0</v>
      </c>
      <c r="F7270" s="478">
        <v>59.11</v>
      </c>
    </row>
    <row r="7271" spans="1:6" ht="30">
      <c r="A7271" s="480">
        <v>96157</v>
      </c>
      <c r="B7271" s="481" t="s">
        <v>3692</v>
      </c>
      <c r="C7271" s="482" t="s">
        <v>2996</v>
      </c>
      <c r="D7271" s="483">
        <v>102.99</v>
      </c>
      <c r="E7271" s="483">
        <v>20.2</v>
      </c>
      <c r="F7271" s="483">
        <v>123.19</v>
      </c>
    </row>
    <row r="7272" spans="1:6" ht="30">
      <c r="A7272" s="480">
        <v>96155</v>
      </c>
      <c r="B7272" s="481" t="s">
        <v>3693</v>
      </c>
      <c r="C7272" s="482" t="s">
        <v>2998</v>
      </c>
      <c r="D7272" s="483">
        <v>25.11</v>
      </c>
      <c r="E7272" s="483">
        <v>20.2</v>
      </c>
      <c r="F7272" s="483">
        <v>45.31</v>
      </c>
    </row>
    <row r="7273" spans="1:6" ht="30">
      <c r="A7273" s="480">
        <v>89032</v>
      </c>
      <c r="B7273" s="481" t="s">
        <v>3694</v>
      </c>
      <c r="C7273" s="482" t="s">
        <v>2996</v>
      </c>
      <c r="D7273" s="483">
        <v>150.72</v>
      </c>
      <c r="E7273" s="483">
        <v>20.2</v>
      </c>
      <c r="F7273" s="483">
        <v>170.92</v>
      </c>
    </row>
    <row r="7274" spans="1:6" ht="30">
      <c r="A7274" s="480">
        <v>89031</v>
      </c>
      <c r="B7274" s="481" t="s">
        <v>3695</v>
      </c>
      <c r="C7274" s="482" t="s">
        <v>2998</v>
      </c>
      <c r="D7274" s="483">
        <v>42.3</v>
      </c>
      <c r="E7274" s="483">
        <v>20.2</v>
      </c>
      <c r="F7274" s="483">
        <v>62.5</v>
      </c>
    </row>
    <row r="7275" spans="1:6" ht="30">
      <c r="A7275" s="480">
        <v>5724</v>
      </c>
      <c r="B7275" s="481" t="s">
        <v>3696</v>
      </c>
      <c r="C7275" s="482" t="s">
        <v>707</v>
      </c>
      <c r="D7275" s="483">
        <v>53.61</v>
      </c>
      <c r="E7275" s="483">
        <v>0</v>
      </c>
      <c r="F7275" s="483">
        <v>53.61</v>
      </c>
    </row>
    <row r="7276" spans="1:6" ht="30">
      <c r="A7276" s="480">
        <v>53817</v>
      </c>
      <c r="B7276" s="481" t="s">
        <v>3697</v>
      </c>
      <c r="C7276" s="482" t="s">
        <v>707</v>
      </c>
      <c r="D7276" s="483">
        <v>54.81</v>
      </c>
      <c r="E7276" s="483">
        <v>0</v>
      </c>
      <c r="F7276" s="483">
        <v>54.81</v>
      </c>
    </row>
    <row r="7277" spans="1:6" ht="30">
      <c r="A7277" s="480">
        <v>89029</v>
      </c>
      <c r="B7277" s="481" t="s">
        <v>3698</v>
      </c>
      <c r="C7277" s="482" t="s">
        <v>707</v>
      </c>
      <c r="D7277" s="483">
        <v>29.98</v>
      </c>
      <c r="E7277" s="483">
        <v>0</v>
      </c>
      <c r="F7277" s="483">
        <v>29.98</v>
      </c>
    </row>
    <row r="7278" spans="1:6" ht="30">
      <c r="A7278" s="480">
        <v>89030</v>
      </c>
      <c r="B7278" s="481" t="s">
        <v>3699</v>
      </c>
      <c r="C7278" s="482" t="s">
        <v>707</v>
      </c>
      <c r="D7278" s="483">
        <v>6.74</v>
      </c>
      <c r="E7278" s="483">
        <v>0</v>
      </c>
      <c r="F7278" s="483">
        <v>6.74</v>
      </c>
    </row>
    <row r="7279" spans="1:6" ht="30">
      <c r="A7279" s="475">
        <v>5843</v>
      </c>
      <c r="B7279" s="479" t="s">
        <v>3700</v>
      </c>
      <c r="C7279" s="477" t="s">
        <v>2996</v>
      </c>
      <c r="D7279" s="478">
        <v>129.22</v>
      </c>
      <c r="E7279" s="478">
        <v>20.2</v>
      </c>
      <c r="F7279" s="478">
        <v>149.41999999999999</v>
      </c>
    </row>
    <row r="7280" spans="1:6" ht="30">
      <c r="A7280" s="480">
        <v>5845</v>
      </c>
      <c r="B7280" s="481" t="s">
        <v>3701</v>
      </c>
      <c r="C7280" s="482" t="s">
        <v>2998</v>
      </c>
      <c r="D7280" s="483">
        <v>25.37</v>
      </c>
      <c r="E7280" s="483">
        <v>20.2</v>
      </c>
      <c r="F7280" s="483">
        <v>45.57</v>
      </c>
    </row>
    <row r="7281" spans="1:6" ht="30">
      <c r="A7281" s="480">
        <v>7063</v>
      </c>
      <c r="B7281" s="481" t="s">
        <v>3702</v>
      </c>
      <c r="C7281" s="482" t="s">
        <v>707</v>
      </c>
      <c r="D7281" s="483">
        <v>17.38</v>
      </c>
      <c r="E7281" s="483">
        <v>0</v>
      </c>
      <c r="F7281" s="483">
        <v>17.38</v>
      </c>
    </row>
    <row r="7282" spans="1:6" ht="30">
      <c r="A7282" s="480">
        <v>7064</v>
      </c>
      <c r="B7282" s="481" t="s">
        <v>3703</v>
      </c>
      <c r="C7282" s="482" t="s">
        <v>707</v>
      </c>
      <c r="D7282" s="483">
        <v>2.41</v>
      </c>
      <c r="E7282" s="483">
        <v>0</v>
      </c>
      <c r="F7282" s="483">
        <v>2.41</v>
      </c>
    </row>
    <row r="7283" spans="1:6" ht="30">
      <c r="A7283" s="480">
        <v>7065</v>
      </c>
      <c r="B7283" s="481" t="s">
        <v>3704</v>
      </c>
      <c r="C7283" s="482" t="s">
        <v>707</v>
      </c>
      <c r="D7283" s="483">
        <v>19.010000000000002</v>
      </c>
      <c r="E7283" s="483">
        <v>0</v>
      </c>
      <c r="F7283" s="483">
        <v>19.010000000000002</v>
      </c>
    </row>
    <row r="7284" spans="1:6" ht="30">
      <c r="A7284" s="480">
        <v>7066</v>
      </c>
      <c r="B7284" s="481" t="s">
        <v>3705</v>
      </c>
      <c r="C7284" s="482" t="s">
        <v>707</v>
      </c>
      <c r="D7284" s="483">
        <v>84.84</v>
      </c>
      <c r="E7284" s="483">
        <v>0</v>
      </c>
      <c r="F7284" s="483">
        <v>84.84</v>
      </c>
    </row>
    <row r="7285" spans="1:6" ht="30">
      <c r="A7285" s="480">
        <v>96008</v>
      </c>
      <c r="B7285" s="481" t="s">
        <v>3706</v>
      </c>
      <c r="C7285" s="482" t="s">
        <v>707</v>
      </c>
      <c r="D7285" s="483">
        <v>21.81</v>
      </c>
      <c r="E7285" s="483">
        <v>0</v>
      </c>
      <c r="F7285" s="483">
        <v>21.81</v>
      </c>
    </row>
    <row r="7286" spans="1:6" ht="30">
      <c r="A7286" s="480">
        <v>96009</v>
      </c>
      <c r="B7286" s="481" t="s">
        <v>3707</v>
      </c>
      <c r="C7286" s="482" t="s">
        <v>707</v>
      </c>
      <c r="D7286" s="483">
        <v>3.02</v>
      </c>
      <c r="E7286" s="483">
        <v>0</v>
      </c>
      <c r="F7286" s="483">
        <v>3.02</v>
      </c>
    </row>
    <row r="7287" spans="1:6" ht="30">
      <c r="A7287" s="480">
        <v>96011</v>
      </c>
      <c r="B7287" s="481" t="s">
        <v>3708</v>
      </c>
      <c r="C7287" s="482" t="s">
        <v>707</v>
      </c>
      <c r="D7287" s="483">
        <v>23.85</v>
      </c>
      <c r="E7287" s="483">
        <v>0</v>
      </c>
      <c r="F7287" s="483">
        <v>23.85</v>
      </c>
    </row>
    <row r="7288" spans="1:6" ht="30">
      <c r="A7288" s="480">
        <v>96012</v>
      </c>
      <c r="B7288" s="481" t="s">
        <v>3709</v>
      </c>
      <c r="C7288" s="482" t="s">
        <v>707</v>
      </c>
      <c r="D7288" s="483">
        <v>84.84</v>
      </c>
      <c r="E7288" s="483">
        <v>0</v>
      </c>
      <c r="F7288" s="483">
        <v>84.84</v>
      </c>
    </row>
    <row r="7289" spans="1:6" ht="30">
      <c r="A7289" s="480">
        <v>96013</v>
      </c>
      <c r="B7289" s="481" t="s">
        <v>3710</v>
      </c>
      <c r="C7289" s="482" t="s">
        <v>2996</v>
      </c>
      <c r="D7289" s="483">
        <v>139.1</v>
      </c>
      <c r="E7289" s="483">
        <v>20.2</v>
      </c>
      <c r="F7289" s="483">
        <v>159.30000000000001</v>
      </c>
    </row>
    <row r="7290" spans="1:6" ht="30">
      <c r="A7290" s="480">
        <v>96014</v>
      </c>
      <c r="B7290" s="481" t="s">
        <v>3711</v>
      </c>
      <c r="C7290" s="482" t="s">
        <v>2998</v>
      </c>
      <c r="D7290" s="483">
        <v>30.41</v>
      </c>
      <c r="E7290" s="483">
        <v>20.2</v>
      </c>
      <c r="F7290" s="483">
        <v>50.61</v>
      </c>
    </row>
    <row r="7291" spans="1:6" ht="30">
      <c r="A7291" s="480">
        <v>96015</v>
      </c>
      <c r="B7291" s="481" t="s">
        <v>3712</v>
      </c>
      <c r="C7291" s="482" t="s">
        <v>707</v>
      </c>
      <c r="D7291" s="483">
        <v>21.56</v>
      </c>
      <c r="E7291" s="483">
        <v>0</v>
      </c>
      <c r="F7291" s="483">
        <v>21.56</v>
      </c>
    </row>
    <row r="7292" spans="1:6" ht="30">
      <c r="A7292" s="475">
        <v>96016</v>
      </c>
      <c r="B7292" s="479" t="s">
        <v>3713</v>
      </c>
      <c r="C7292" s="477" t="s">
        <v>707</v>
      </c>
      <c r="D7292" s="478">
        <v>2.99</v>
      </c>
      <c r="E7292" s="478">
        <v>0</v>
      </c>
      <c r="F7292" s="478">
        <v>2.99</v>
      </c>
    </row>
    <row r="7293" spans="1:6" ht="30">
      <c r="A7293" s="480">
        <v>96018</v>
      </c>
      <c r="B7293" s="481" t="s">
        <v>3714</v>
      </c>
      <c r="C7293" s="482" t="s">
        <v>707</v>
      </c>
      <c r="D7293" s="483">
        <v>23.58</v>
      </c>
      <c r="E7293" s="483">
        <v>0</v>
      </c>
      <c r="F7293" s="483">
        <v>23.58</v>
      </c>
    </row>
    <row r="7294" spans="1:6" ht="30">
      <c r="A7294" s="480">
        <v>96019</v>
      </c>
      <c r="B7294" s="481" t="s">
        <v>3715</v>
      </c>
      <c r="C7294" s="482" t="s">
        <v>707</v>
      </c>
      <c r="D7294" s="483">
        <v>150.83000000000001</v>
      </c>
      <c r="E7294" s="483">
        <v>0</v>
      </c>
      <c r="F7294" s="483">
        <v>150.83000000000001</v>
      </c>
    </row>
    <row r="7295" spans="1:6" ht="30">
      <c r="A7295" s="480">
        <v>96020</v>
      </c>
      <c r="B7295" s="481" t="s">
        <v>3716</v>
      </c>
      <c r="C7295" s="482" t="s">
        <v>2996</v>
      </c>
      <c r="D7295" s="483">
        <v>204.54</v>
      </c>
      <c r="E7295" s="483">
        <v>20.2</v>
      </c>
      <c r="F7295" s="483">
        <v>224.74</v>
      </c>
    </row>
    <row r="7296" spans="1:6" ht="30">
      <c r="A7296" s="480">
        <v>96021</v>
      </c>
      <c r="B7296" s="481" t="s">
        <v>3717</v>
      </c>
      <c r="C7296" s="482" t="s">
        <v>2998</v>
      </c>
      <c r="D7296" s="483">
        <v>30.13</v>
      </c>
      <c r="E7296" s="483">
        <v>20.2</v>
      </c>
      <c r="F7296" s="483">
        <v>50.33</v>
      </c>
    </row>
    <row r="7297" spans="1:6" ht="30">
      <c r="A7297" s="480">
        <v>88843</v>
      </c>
      <c r="B7297" s="481" t="s">
        <v>3718</v>
      </c>
      <c r="C7297" s="482" t="s">
        <v>2996</v>
      </c>
      <c r="D7297" s="483">
        <v>168.69</v>
      </c>
      <c r="E7297" s="483">
        <v>20.2</v>
      </c>
      <c r="F7297" s="483">
        <v>188.89</v>
      </c>
    </row>
    <row r="7298" spans="1:6" ht="30">
      <c r="A7298" s="480">
        <v>88844</v>
      </c>
      <c r="B7298" s="481" t="s">
        <v>3719</v>
      </c>
      <c r="C7298" s="482" t="s">
        <v>2998</v>
      </c>
      <c r="D7298" s="483">
        <v>44.02</v>
      </c>
      <c r="E7298" s="483">
        <v>20.2</v>
      </c>
      <c r="F7298" s="483">
        <v>64.22</v>
      </c>
    </row>
    <row r="7299" spans="1:6" ht="30">
      <c r="A7299" s="480">
        <v>88839</v>
      </c>
      <c r="B7299" s="481" t="s">
        <v>3720</v>
      </c>
      <c r="C7299" s="482" t="s">
        <v>707</v>
      </c>
      <c r="D7299" s="483">
        <v>31.38</v>
      </c>
      <c r="E7299" s="483">
        <v>0</v>
      </c>
      <c r="F7299" s="483">
        <v>31.38</v>
      </c>
    </row>
    <row r="7300" spans="1:6" ht="30">
      <c r="A7300" s="480">
        <v>88840</v>
      </c>
      <c r="B7300" s="481" t="s">
        <v>3721</v>
      </c>
      <c r="C7300" s="482" t="s">
        <v>707</v>
      </c>
      <c r="D7300" s="483">
        <v>7.06</v>
      </c>
      <c r="E7300" s="483">
        <v>0</v>
      </c>
      <c r="F7300" s="483">
        <v>7.06</v>
      </c>
    </row>
    <row r="7301" spans="1:6" ht="30">
      <c r="A7301" s="480">
        <v>88841</v>
      </c>
      <c r="B7301" s="481" t="s">
        <v>3722</v>
      </c>
      <c r="C7301" s="482" t="s">
        <v>707</v>
      </c>
      <c r="D7301" s="483">
        <v>56.11</v>
      </c>
      <c r="E7301" s="483">
        <v>0</v>
      </c>
      <c r="F7301" s="483">
        <v>56.11</v>
      </c>
    </row>
    <row r="7302" spans="1:6" ht="30">
      <c r="A7302" s="480">
        <v>88842</v>
      </c>
      <c r="B7302" s="481" t="s">
        <v>3723</v>
      </c>
      <c r="C7302" s="482" t="s">
        <v>707</v>
      </c>
      <c r="D7302" s="483">
        <v>68.56</v>
      </c>
      <c r="E7302" s="483">
        <v>0</v>
      </c>
      <c r="F7302" s="483">
        <v>68.56</v>
      </c>
    </row>
    <row r="7303" spans="1:6" ht="30">
      <c r="A7303" s="480">
        <v>5851</v>
      </c>
      <c r="B7303" s="481" t="s">
        <v>3724</v>
      </c>
      <c r="C7303" s="482" t="s">
        <v>2996</v>
      </c>
      <c r="D7303" s="483">
        <v>204.96</v>
      </c>
      <c r="E7303" s="483">
        <v>20.2</v>
      </c>
      <c r="F7303" s="483">
        <v>225.16</v>
      </c>
    </row>
    <row r="7304" spans="1:6" ht="30">
      <c r="A7304" s="480">
        <v>5853</v>
      </c>
      <c r="B7304" s="481" t="s">
        <v>3725</v>
      </c>
      <c r="C7304" s="482" t="s">
        <v>2998</v>
      </c>
      <c r="D7304" s="483">
        <v>53.2</v>
      </c>
      <c r="E7304" s="483">
        <v>20.2</v>
      </c>
      <c r="F7304" s="483">
        <v>73.400000000000006</v>
      </c>
    </row>
    <row r="7305" spans="1:6" ht="30">
      <c r="A7305" s="475">
        <v>53810</v>
      </c>
      <c r="B7305" s="479" t="s">
        <v>3726</v>
      </c>
      <c r="C7305" s="477" t="s">
        <v>707</v>
      </c>
      <c r="D7305" s="478">
        <v>69.5</v>
      </c>
      <c r="E7305" s="478">
        <v>0</v>
      </c>
      <c r="F7305" s="478">
        <v>69.5</v>
      </c>
    </row>
    <row r="7306" spans="1:6" ht="30">
      <c r="A7306" s="480">
        <v>89009</v>
      </c>
      <c r="B7306" s="481" t="s">
        <v>3727</v>
      </c>
      <c r="C7306" s="482" t="s">
        <v>707</v>
      </c>
      <c r="D7306" s="483">
        <v>38.869999999999997</v>
      </c>
      <c r="E7306" s="483">
        <v>0</v>
      </c>
      <c r="F7306" s="483">
        <v>38.869999999999997</v>
      </c>
    </row>
    <row r="7307" spans="1:6" ht="30">
      <c r="A7307" s="480">
        <v>89010</v>
      </c>
      <c r="B7307" s="481" t="s">
        <v>3728</v>
      </c>
      <c r="C7307" s="482" t="s">
        <v>707</v>
      </c>
      <c r="D7307" s="483">
        <v>8.75</v>
      </c>
      <c r="E7307" s="483">
        <v>0</v>
      </c>
      <c r="F7307" s="483">
        <v>8.75</v>
      </c>
    </row>
    <row r="7308" spans="1:6" ht="30">
      <c r="A7308" s="480">
        <v>5721</v>
      </c>
      <c r="B7308" s="481" t="s">
        <v>3729</v>
      </c>
      <c r="C7308" s="482" t="s">
        <v>707</v>
      </c>
      <c r="D7308" s="483">
        <v>82.26</v>
      </c>
      <c r="E7308" s="483">
        <v>0</v>
      </c>
      <c r="F7308" s="483">
        <v>82.26</v>
      </c>
    </row>
    <row r="7309" spans="1:6" ht="30">
      <c r="A7309" s="480">
        <v>5847</v>
      </c>
      <c r="B7309" s="481" t="s">
        <v>3730</v>
      </c>
      <c r="C7309" s="482" t="s">
        <v>2996</v>
      </c>
      <c r="D7309" s="483">
        <v>215.21</v>
      </c>
      <c r="E7309" s="483">
        <v>20.2</v>
      </c>
      <c r="F7309" s="483">
        <v>235.41</v>
      </c>
    </row>
    <row r="7310" spans="1:6" ht="30">
      <c r="A7310" s="480">
        <v>5849</v>
      </c>
      <c r="B7310" s="481" t="s">
        <v>3731</v>
      </c>
      <c r="C7310" s="482" t="s">
        <v>2998</v>
      </c>
      <c r="D7310" s="483">
        <v>52.9</v>
      </c>
      <c r="E7310" s="483">
        <v>20.2</v>
      </c>
      <c r="F7310" s="483">
        <v>73.099999999999994</v>
      </c>
    </row>
    <row r="7311" spans="1:6" ht="30">
      <c r="A7311" s="480">
        <v>5718</v>
      </c>
      <c r="B7311" s="481" t="s">
        <v>3732</v>
      </c>
      <c r="C7311" s="482" t="s">
        <v>707</v>
      </c>
      <c r="D7311" s="483">
        <v>93.24</v>
      </c>
      <c r="E7311" s="483">
        <v>0</v>
      </c>
      <c r="F7311" s="483">
        <v>93.24</v>
      </c>
    </row>
    <row r="7312" spans="1:6" ht="30">
      <c r="A7312" s="480">
        <v>53806</v>
      </c>
      <c r="B7312" s="481" t="s">
        <v>3733</v>
      </c>
      <c r="C7312" s="482" t="s">
        <v>707</v>
      </c>
      <c r="D7312" s="483">
        <v>69.069999999999993</v>
      </c>
      <c r="E7312" s="483">
        <v>0</v>
      </c>
      <c r="F7312" s="483">
        <v>69.069999999999993</v>
      </c>
    </row>
    <row r="7313" spans="1:6" ht="30">
      <c r="A7313" s="480">
        <v>89017</v>
      </c>
      <c r="B7313" s="481" t="s">
        <v>3734</v>
      </c>
      <c r="C7313" s="482" t="s">
        <v>707</v>
      </c>
      <c r="D7313" s="483">
        <v>38.630000000000003</v>
      </c>
      <c r="E7313" s="483">
        <v>0</v>
      </c>
      <c r="F7313" s="483">
        <v>38.630000000000003</v>
      </c>
    </row>
    <row r="7314" spans="1:6" ht="30">
      <c r="A7314" s="480">
        <v>89018</v>
      </c>
      <c r="B7314" s="481" t="s">
        <v>3735</v>
      </c>
      <c r="C7314" s="482" t="s">
        <v>707</v>
      </c>
      <c r="D7314" s="483">
        <v>8.69</v>
      </c>
      <c r="E7314" s="483">
        <v>0</v>
      </c>
      <c r="F7314" s="483">
        <v>8.69</v>
      </c>
    </row>
    <row r="7315" spans="1:6" ht="30">
      <c r="A7315" s="480">
        <v>5722</v>
      </c>
      <c r="B7315" s="481" t="s">
        <v>3736</v>
      </c>
      <c r="C7315" s="482" t="s">
        <v>707</v>
      </c>
      <c r="D7315" s="483">
        <v>190.26</v>
      </c>
      <c r="E7315" s="483">
        <v>0</v>
      </c>
      <c r="F7315" s="483">
        <v>190.26</v>
      </c>
    </row>
    <row r="7316" spans="1:6" ht="30">
      <c r="A7316" s="480">
        <v>5855</v>
      </c>
      <c r="B7316" s="481" t="s">
        <v>3737</v>
      </c>
      <c r="C7316" s="482" t="s">
        <v>2996</v>
      </c>
      <c r="D7316" s="483">
        <v>579.48</v>
      </c>
      <c r="E7316" s="483">
        <v>20.2</v>
      </c>
      <c r="F7316" s="483">
        <v>599.67999999999995</v>
      </c>
    </row>
    <row r="7317" spans="1:6" ht="30">
      <c r="A7317" s="480">
        <v>5857</v>
      </c>
      <c r="B7317" s="481" t="s">
        <v>3738</v>
      </c>
      <c r="C7317" s="482" t="s">
        <v>2998</v>
      </c>
      <c r="D7317" s="483">
        <v>161.57</v>
      </c>
      <c r="E7317" s="483">
        <v>20.2</v>
      </c>
      <c r="F7317" s="483">
        <v>181.77</v>
      </c>
    </row>
    <row r="7318" spans="1:6" ht="30">
      <c r="A7318" s="475">
        <v>53814</v>
      </c>
      <c r="B7318" s="479" t="s">
        <v>3739</v>
      </c>
      <c r="C7318" s="477" t="s">
        <v>707</v>
      </c>
      <c r="D7318" s="478">
        <v>227.65</v>
      </c>
      <c r="E7318" s="478">
        <v>0</v>
      </c>
      <c r="F7318" s="478">
        <v>227.65</v>
      </c>
    </row>
    <row r="7319" spans="1:6" ht="30">
      <c r="A7319" s="480">
        <v>89013</v>
      </c>
      <c r="B7319" s="481" t="s">
        <v>3740</v>
      </c>
      <c r="C7319" s="482" t="s">
        <v>707</v>
      </c>
      <c r="D7319" s="483">
        <v>127.33</v>
      </c>
      <c r="E7319" s="483">
        <v>0</v>
      </c>
      <c r="F7319" s="483">
        <v>127.33</v>
      </c>
    </row>
    <row r="7320" spans="1:6" ht="30">
      <c r="A7320" s="480">
        <v>89014</v>
      </c>
      <c r="B7320" s="481" t="s">
        <v>3741</v>
      </c>
      <c r="C7320" s="482" t="s">
        <v>707</v>
      </c>
      <c r="D7320" s="483">
        <v>28.66</v>
      </c>
      <c r="E7320" s="483">
        <v>0</v>
      </c>
      <c r="F7320" s="483">
        <v>28.66</v>
      </c>
    </row>
    <row r="7321" spans="1:6">
      <c r="A7321" s="480"/>
      <c r="B7321" s="481" t="s">
        <v>13159</v>
      </c>
      <c r="C7321" s="482"/>
      <c r="D7321" s="483"/>
      <c r="E7321" s="483"/>
      <c r="F7321" s="483"/>
    </row>
    <row r="7322" spans="1:6" ht="30">
      <c r="A7322" s="480">
        <v>95264</v>
      </c>
      <c r="B7322" s="481" t="s">
        <v>3742</v>
      </c>
      <c r="C7322" s="482" t="s">
        <v>2996</v>
      </c>
      <c r="D7322" s="483">
        <v>7.15</v>
      </c>
      <c r="E7322" s="483">
        <v>0</v>
      </c>
      <c r="F7322" s="483">
        <v>7.15</v>
      </c>
    </row>
    <row r="7323" spans="1:6" ht="30">
      <c r="A7323" s="480">
        <v>95265</v>
      </c>
      <c r="B7323" s="481" t="s">
        <v>3743</v>
      </c>
      <c r="C7323" s="482" t="s">
        <v>2998</v>
      </c>
      <c r="D7323" s="483">
        <v>0.74</v>
      </c>
      <c r="E7323" s="483">
        <v>0</v>
      </c>
      <c r="F7323" s="483">
        <v>0.74</v>
      </c>
    </row>
    <row r="7324" spans="1:6" ht="30">
      <c r="A7324" s="480">
        <v>95260</v>
      </c>
      <c r="B7324" s="481" t="s">
        <v>3744</v>
      </c>
      <c r="C7324" s="482" t="s">
        <v>707</v>
      </c>
      <c r="D7324" s="483">
        <v>0.57999999999999996</v>
      </c>
      <c r="E7324" s="483">
        <v>0</v>
      </c>
      <c r="F7324" s="483">
        <v>0.57999999999999996</v>
      </c>
    </row>
    <row r="7325" spans="1:6" ht="30">
      <c r="A7325" s="480">
        <v>95261</v>
      </c>
      <c r="B7325" s="481" t="s">
        <v>3745</v>
      </c>
      <c r="C7325" s="482" t="s">
        <v>707</v>
      </c>
      <c r="D7325" s="483">
        <v>0.16</v>
      </c>
      <c r="E7325" s="483">
        <v>0</v>
      </c>
      <c r="F7325" s="483">
        <v>0.16</v>
      </c>
    </row>
    <row r="7326" spans="1:6" ht="30">
      <c r="A7326" s="480">
        <v>95262</v>
      </c>
      <c r="B7326" s="481" t="s">
        <v>3746</v>
      </c>
      <c r="C7326" s="482" t="s">
        <v>707</v>
      </c>
      <c r="D7326" s="483">
        <v>1.44</v>
      </c>
      <c r="E7326" s="483">
        <v>0</v>
      </c>
      <c r="F7326" s="483">
        <v>1.44</v>
      </c>
    </row>
    <row r="7327" spans="1:6" ht="30">
      <c r="A7327" s="480">
        <v>95263</v>
      </c>
      <c r="B7327" s="481" t="s">
        <v>3747</v>
      </c>
      <c r="C7327" s="482" t="s">
        <v>707</v>
      </c>
      <c r="D7327" s="483">
        <v>4.97</v>
      </c>
      <c r="E7327" s="483">
        <v>0</v>
      </c>
      <c r="F7327" s="483">
        <v>4.97</v>
      </c>
    </row>
    <row r="7328" spans="1:6" ht="30">
      <c r="A7328" s="480">
        <v>91533</v>
      </c>
      <c r="B7328" s="481" t="s">
        <v>3748</v>
      </c>
      <c r="C7328" s="482" t="s">
        <v>2996</v>
      </c>
      <c r="D7328" s="483">
        <v>13.85</v>
      </c>
      <c r="E7328" s="483">
        <v>18.84</v>
      </c>
      <c r="F7328" s="483">
        <v>32.69</v>
      </c>
    </row>
    <row r="7329" spans="1:6" ht="30">
      <c r="A7329" s="480">
        <v>91534</v>
      </c>
      <c r="B7329" s="481" t="s">
        <v>3749</v>
      </c>
      <c r="C7329" s="482" t="s">
        <v>2998</v>
      </c>
      <c r="D7329" s="483">
        <v>6.38</v>
      </c>
      <c r="E7329" s="483">
        <v>18.84</v>
      </c>
      <c r="F7329" s="483">
        <v>25.22</v>
      </c>
    </row>
    <row r="7330" spans="1:6" ht="30">
      <c r="A7330" s="480">
        <v>91529</v>
      </c>
      <c r="B7330" s="481" t="s">
        <v>3750</v>
      </c>
      <c r="C7330" s="482" t="s">
        <v>707</v>
      </c>
      <c r="D7330" s="483">
        <v>0.71</v>
      </c>
      <c r="E7330" s="483">
        <v>0</v>
      </c>
      <c r="F7330" s="483">
        <v>0.71</v>
      </c>
    </row>
    <row r="7331" spans="1:6" ht="30">
      <c r="A7331" s="480">
        <v>91530</v>
      </c>
      <c r="B7331" s="481" t="s">
        <v>3751</v>
      </c>
      <c r="C7331" s="482" t="s">
        <v>707</v>
      </c>
      <c r="D7331" s="483">
        <v>0.09</v>
      </c>
      <c r="E7331" s="483">
        <v>0</v>
      </c>
      <c r="F7331" s="483">
        <v>0.09</v>
      </c>
    </row>
    <row r="7332" spans="1:6" ht="30">
      <c r="A7332" s="480">
        <v>91531</v>
      </c>
      <c r="B7332" s="481" t="s">
        <v>3752</v>
      </c>
      <c r="C7332" s="482" t="s">
        <v>707</v>
      </c>
      <c r="D7332" s="483">
        <v>0.9</v>
      </c>
      <c r="E7332" s="483">
        <v>0</v>
      </c>
      <c r="F7332" s="483">
        <v>0.9</v>
      </c>
    </row>
    <row r="7333" spans="1:6" ht="30">
      <c r="A7333" s="480">
        <v>91532</v>
      </c>
      <c r="B7333" s="481" t="s">
        <v>3753</v>
      </c>
      <c r="C7333" s="482" t="s">
        <v>707</v>
      </c>
      <c r="D7333" s="483">
        <v>6.57</v>
      </c>
      <c r="E7333" s="483">
        <v>0</v>
      </c>
      <c r="F7333" s="483">
        <v>6.57</v>
      </c>
    </row>
    <row r="7334" spans="1:6" ht="45">
      <c r="A7334" s="480">
        <v>73315</v>
      </c>
      <c r="B7334" s="481" t="s">
        <v>3754</v>
      </c>
      <c r="C7334" s="482" t="s">
        <v>707</v>
      </c>
      <c r="D7334" s="483">
        <v>50.13</v>
      </c>
      <c r="E7334" s="483">
        <v>0</v>
      </c>
      <c r="F7334" s="483">
        <v>50.13</v>
      </c>
    </row>
    <row r="7335" spans="1:6" ht="45">
      <c r="A7335" s="480">
        <v>73436</v>
      </c>
      <c r="B7335" s="481" t="s">
        <v>3755</v>
      </c>
      <c r="C7335" s="482" t="s">
        <v>2996</v>
      </c>
      <c r="D7335" s="483">
        <v>144.22</v>
      </c>
      <c r="E7335" s="483">
        <v>47.82</v>
      </c>
      <c r="F7335" s="483">
        <v>192.04</v>
      </c>
    </row>
    <row r="7336" spans="1:6" ht="45">
      <c r="A7336" s="480">
        <v>5089</v>
      </c>
      <c r="B7336" s="481" t="s">
        <v>3756</v>
      </c>
      <c r="C7336" s="482" t="s">
        <v>707</v>
      </c>
      <c r="D7336" s="483">
        <v>40.5</v>
      </c>
      <c r="E7336" s="483">
        <v>0</v>
      </c>
      <c r="F7336" s="483">
        <v>40.5</v>
      </c>
    </row>
    <row r="7337" spans="1:6" ht="45">
      <c r="A7337" s="475">
        <v>5674</v>
      </c>
      <c r="B7337" s="479" t="s">
        <v>3757</v>
      </c>
      <c r="C7337" s="477" t="s">
        <v>707</v>
      </c>
      <c r="D7337" s="478">
        <v>38.96</v>
      </c>
      <c r="E7337" s="478">
        <v>0</v>
      </c>
      <c r="F7337" s="478">
        <v>38.96</v>
      </c>
    </row>
    <row r="7338" spans="1:6" ht="45">
      <c r="A7338" s="480">
        <v>5684</v>
      </c>
      <c r="B7338" s="481" t="s">
        <v>3758</v>
      </c>
      <c r="C7338" s="482" t="s">
        <v>2996</v>
      </c>
      <c r="D7338" s="483">
        <v>130.12</v>
      </c>
      <c r="E7338" s="483">
        <v>15.94</v>
      </c>
      <c r="F7338" s="483">
        <v>146.06</v>
      </c>
    </row>
    <row r="7339" spans="1:6" ht="45">
      <c r="A7339" s="480">
        <v>5685</v>
      </c>
      <c r="B7339" s="481" t="s">
        <v>3759</v>
      </c>
      <c r="C7339" s="482" t="s">
        <v>2998</v>
      </c>
      <c r="D7339" s="483">
        <v>41.03</v>
      </c>
      <c r="E7339" s="483">
        <v>15.94</v>
      </c>
      <c r="F7339" s="483">
        <v>56.97</v>
      </c>
    </row>
    <row r="7340" spans="1:6" ht="45">
      <c r="A7340" s="480">
        <v>5727</v>
      </c>
      <c r="B7340" s="481" t="s">
        <v>3760</v>
      </c>
      <c r="C7340" s="482" t="s">
        <v>707</v>
      </c>
      <c r="D7340" s="483">
        <v>11.76</v>
      </c>
      <c r="E7340" s="483">
        <v>0</v>
      </c>
      <c r="F7340" s="483">
        <v>11.76</v>
      </c>
    </row>
    <row r="7341" spans="1:6" ht="30">
      <c r="A7341" s="480">
        <v>5729</v>
      </c>
      <c r="B7341" s="481" t="s">
        <v>3761</v>
      </c>
      <c r="C7341" s="482" t="s">
        <v>707</v>
      </c>
      <c r="D7341" s="483">
        <v>47.84</v>
      </c>
      <c r="E7341" s="483">
        <v>0</v>
      </c>
      <c r="F7341" s="483">
        <v>47.84</v>
      </c>
    </row>
    <row r="7342" spans="1:6" ht="30">
      <c r="A7342" s="480">
        <v>5730</v>
      </c>
      <c r="B7342" s="481" t="s">
        <v>3762</v>
      </c>
      <c r="C7342" s="482" t="s">
        <v>707</v>
      </c>
      <c r="D7342" s="483">
        <v>35.85</v>
      </c>
      <c r="E7342" s="483">
        <v>0</v>
      </c>
      <c r="F7342" s="483">
        <v>35.85</v>
      </c>
    </row>
    <row r="7343" spans="1:6" ht="45">
      <c r="A7343" s="480">
        <v>5863</v>
      </c>
      <c r="B7343" s="481" t="s">
        <v>3763</v>
      </c>
      <c r="C7343" s="482" t="s">
        <v>2996</v>
      </c>
      <c r="D7343" s="483">
        <v>22.45</v>
      </c>
      <c r="E7343" s="483">
        <v>0</v>
      </c>
      <c r="F7343" s="483">
        <v>22.45</v>
      </c>
    </row>
    <row r="7344" spans="1:6" ht="45">
      <c r="A7344" s="475">
        <v>5865</v>
      </c>
      <c r="B7344" s="479" t="s">
        <v>3764</v>
      </c>
      <c r="C7344" s="477" t="s">
        <v>2998</v>
      </c>
      <c r="D7344" s="478">
        <v>10.69</v>
      </c>
      <c r="E7344" s="478">
        <v>0</v>
      </c>
      <c r="F7344" s="478">
        <v>10.69</v>
      </c>
    </row>
    <row r="7345" spans="1:6" ht="30">
      <c r="A7345" s="480">
        <v>5867</v>
      </c>
      <c r="B7345" s="481" t="s">
        <v>3765</v>
      </c>
      <c r="C7345" s="482" t="s">
        <v>2996</v>
      </c>
      <c r="D7345" s="483">
        <v>132.80000000000001</v>
      </c>
      <c r="E7345" s="483">
        <v>15.94</v>
      </c>
      <c r="F7345" s="483">
        <v>148.74</v>
      </c>
    </row>
    <row r="7346" spans="1:6" ht="30">
      <c r="A7346" s="480">
        <v>5869</v>
      </c>
      <c r="B7346" s="481" t="s">
        <v>3766</v>
      </c>
      <c r="C7346" s="482" t="s">
        <v>2998</v>
      </c>
      <c r="D7346" s="483">
        <v>49.11</v>
      </c>
      <c r="E7346" s="483">
        <v>15.94</v>
      </c>
      <c r="F7346" s="483">
        <v>65.05</v>
      </c>
    </row>
    <row r="7347" spans="1:6" ht="45">
      <c r="A7347" s="480">
        <v>5738</v>
      </c>
      <c r="B7347" s="481" t="s">
        <v>3767</v>
      </c>
      <c r="C7347" s="482" t="s">
        <v>707</v>
      </c>
      <c r="D7347" s="483">
        <v>42.54</v>
      </c>
      <c r="E7347" s="483">
        <v>0</v>
      </c>
      <c r="F7347" s="483">
        <v>42.54</v>
      </c>
    </row>
    <row r="7348" spans="1:6" ht="45">
      <c r="A7348" s="480">
        <v>5739</v>
      </c>
      <c r="B7348" s="481" t="s">
        <v>3768</v>
      </c>
      <c r="C7348" s="482" t="s">
        <v>707</v>
      </c>
      <c r="D7348" s="483">
        <v>53.23</v>
      </c>
      <c r="E7348" s="483">
        <v>0</v>
      </c>
      <c r="F7348" s="483">
        <v>53.23</v>
      </c>
    </row>
    <row r="7349" spans="1:6" ht="45">
      <c r="A7349" s="480">
        <v>5879</v>
      </c>
      <c r="B7349" s="481" t="s">
        <v>3769</v>
      </c>
      <c r="C7349" s="482" t="s">
        <v>2996</v>
      </c>
      <c r="D7349" s="483">
        <v>117.75</v>
      </c>
      <c r="E7349" s="483">
        <v>15.94</v>
      </c>
      <c r="F7349" s="483">
        <v>133.69</v>
      </c>
    </row>
    <row r="7350" spans="1:6" ht="45">
      <c r="A7350" s="480">
        <v>5881</v>
      </c>
      <c r="B7350" s="481" t="s">
        <v>3770</v>
      </c>
      <c r="C7350" s="482" t="s">
        <v>2998</v>
      </c>
      <c r="D7350" s="483">
        <v>54.02</v>
      </c>
      <c r="E7350" s="483">
        <v>15.94</v>
      </c>
      <c r="F7350" s="483">
        <v>69.959999999999994</v>
      </c>
    </row>
    <row r="7351" spans="1:6" ht="30">
      <c r="A7351" s="475">
        <v>7038</v>
      </c>
      <c r="B7351" s="479" t="s">
        <v>3771</v>
      </c>
      <c r="C7351" s="477" t="s">
        <v>707</v>
      </c>
      <c r="D7351" s="478">
        <v>48.65</v>
      </c>
      <c r="E7351" s="478">
        <v>0</v>
      </c>
      <c r="F7351" s="478">
        <v>48.65</v>
      </c>
    </row>
    <row r="7352" spans="1:6" ht="30">
      <c r="A7352" s="480">
        <v>7039</v>
      </c>
      <c r="B7352" s="481" t="s">
        <v>3772</v>
      </c>
      <c r="C7352" s="482" t="s">
        <v>707</v>
      </c>
      <c r="D7352" s="483">
        <v>6.75</v>
      </c>
      <c r="E7352" s="483">
        <v>0</v>
      </c>
      <c r="F7352" s="483">
        <v>6.75</v>
      </c>
    </row>
    <row r="7353" spans="1:6" ht="30">
      <c r="A7353" s="480">
        <v>7040</v>
      </c>
      <c r="B7353" s="481" t="s">
        <v>3773</v>
      </c>
      <c r="C7353" s="482" t="s">
        <v>707</v>
      </c>
      <c r="D7353" s="483">
        <v>60.89</v>
      </c>
      <c r="E7353" s="483">
        <v>0</v>
      </c>
      <c r="F7353" s="483">
        <v>60.89</v>
      </c>
    </row>
    <row r="7354" spans="1:6" ht="45">
      <c r="A7354" s="480">
        <v>7049</v>
      </c>
      <c r="B7354" s="481" t="s">
        <v>3774</v>
      </c>
      <c r="C7354" s="482" t="s">
        <v>2996</v>
      </c>
      <c r="D7354" s="483">
        <v>187.05</v>
      </c>
      <c r="E7354" s="483">
        <v>15.94</v>
      </c>
      <c r="F7354" s="483">
        <v>202.99</v>
      </c>
    </row>
    <row r="7355" spans="1:6" ht="45">
      <c r="A7355" s="480">
        <v>7050</v>
      </c>
      <c r="B7355" s="481" t="s">
        <v>3775</v>
      </c>
      <c r="C7355" s="482" t="s">
        <v>2998</v>
      </c>
      <c r="D7355" s="483">
        <v>54.72</v>
      </c>
      <c r="E7355" s="483">
        <v>15.94</v>
      </c>
      <c r="F7355" s="483">
        <v>70.66</v>
      </c>
    </row>
    <row r="7356" spans="1:6" ht="45">
      <c r="A7356" s="480">
        <v>7051</v>
      </c>
      <c r="B7356" s="481" t="s">
        <v>3776</v>
      </c>
      <c r="C7356" s="482" t="s">
        <v>707</v>
      </c>
      <c r="D7356" s="483">
        <v>43.15</v>
      </c>
      <c r="E7356" s="483">
        <v>0</v>
      </c>
      <c r="F7356" s="483">
        <v>43.15</v>
      </c>
    </row>
    <row r="7357" spans="1:6" ht="45">
      <c r="A7357" s="480">
        <v>7052</v>
      </c>
      <c r="B7357" s="481" t="s">
        <v>3777</v>
      </c>
      <c r="C7357" s="482" t="s">
        <v>707</v>
      </c>
      <c r="D7357" s="483">
        <v>5.99</v>
      </c>
      <c r="E7357" s="483">
        <v>0</v>
      </c>
      <c r="F7357" s="483">
        <v>5.99</v>
      </c>
    </row>
    <row r="7358" spans="1:6" ht="45">
      <c r="A7358" s="480">
        <v>7053</v>
      </c>
      <c r="B7358" s="481" t="s">
        <v>3778</v>
      </c>
      <c r="C7358" s="482" t="s">
        <v>707</v>
      </c>
      <c r="D7358" s="483">
        <v>54</v>
      </c>
      <c r="E7358" s="483">
        <v>0</v>
      </c>
      <c r="F7358" s="483">
        <v>54</v>
      </c>
    </row>
    <row r="7359" spans="1:6" ht="45">
      <c r="A7359" s="480">
        <v>7054</v>
      </c>
      <c r="B7359" s="481" t="s">
        <v>3779</v>
      </c>
      <c r="C7359" s="482" t="s">
        <v>707</v>
      </c>
      <c r="D7359" s="483">
        <v>78.33</v>
      </c>
      <c r="E7359" s="483">
        <v>0</v>
      </c>
      <c r="F7359" s="483">
        <v>78.33</v>
      </c>
    </row>
    <row r="7360" spans="1:6" ht="45">
      <c r="A7360" s="480">
        <v>53788</v>
      </c>
      <c r="B7360" s="481" t="s">
        <v>3780</v>
      </c>
      <c r="C7360" s="482" t="s">
        <v>707</v>
      </c>
      <c r="D7360" s="483">
        <v>50.13</v>
      </c>
      <c r="E7360" s="483">
        <v>0</v>
      </c>
      <c r="F7360" s="483">
        <v>50.13</v>
      </c>
    </row>
    <row r="7361" spans="1:6" ht="45">
      <c r="A7361" s="480">
        <v>53818</v>
      </c>
      <c r="B7361" s="481" t="s">
        <v>3781</v>
      </c>
      <c r="C7361" s="482" t="s">
        <v>707</v>
      </c>
      <c r="D7361" s="483">
        <v>9.39</v>
      </c>
      <c r="E7361" s="483">
        <v>0</v>
      </c>
      <c r="F7361" s="483">
        <v>9.39</v>
      </c>
    </row>
    <row r="7362" spans="1:6" ht="45">
      <c r="A7362" s="480">
        <v>55263</v>
      </c>
      <c r="B7362" s="481" t="s">
        <v>3782</v>
      </c>
      <c r="C7362" s="482" t="s">
        <v>707</v>
      </c>
      <c r="D7362" s="483">
        <v>56.54</v>
      </c>
      <c r="E7362" s="483">
        <v>0</v>
      </c>
      <c r="F7362" s="483">
        <v>56.54</v>
      </c>
    </row>
    <row r="7363" spans="1:6" ht="45">
      <c r="A7363" s="480">
        <v>73309</v>
      </c>
      <c r="B7363" s="481" t="s">
        <v>3783</v>
      </c>
      <c r="C7363" s="482" t="s">
        <v>707</v>
      </c>
      <c r="D7363" s="483">
        <v>32.36</v>
      </c>
      <c r="E7363" s="483">
        <v>0</v>
      </c>
      <c r="F7363" s="483">
        <v>32.36</v>
      </c>
    </row>
    <row r="7364" spans="1:6" ht="45">
      <c r="A7364" s="475">
        <v>73313</v>
      </c>
      <c r="B7364" s="479" t="s">
        <v>3784</v>
      </c>
      <c r="C7364" s="477" t="s">
        <v>707</v>
      </c>
      <c r="D7364" s="478">
        <v>4.49</v>
      </c>
      <c r="E7364" s="478">
        <v>0</v>
      </c>
      <c r="F7364" s="478">
        <v>4.49</v>
      </c>
    </row>
    <row r="7365" spans="1:6" ht="30">
      <c r="A7365" s="480">
        <v>6879</v>
      </c>
      <c r="B7365" s="481" t="s">
        <v>3785</v>
      </c>
      <c r="C7365" s="482" t="s">
        <v>2996</v>
      </c>
      <c r="D7365" s="483">
        <v>178.41</v>
      </c>
      <c r="E7365" s="483">
        <v>15.94</v>
      </c>
      <c r="F7365" s="483">
        <v>194.35</v>
      </c>
    </row>
    <row r="7366" spans="1:6" ht="30">
      <c r="A7366" s="480">
        <v>6880</v>
      </c>
      <c r="B7366" s="481" t="s">
        <v>3786</v>
      </c>
      <c r="C7366" s="482" t="s">
        <v>2998</v>
      </c>
      <c r="D7366" s="483">
        <v>60.98</v>
      </c>
      <c r="E7366" s="483">
        <v>15.94</v>
      </c>
      <c r="F7366" s="483">
        <v>76.92</v>
      </c>
    </row>
    <row r="7367" spans="1:6" ht="30">
      <c r="A7367" s="480">
        <v>89280</v>
      </c>
      <c r="B7367" s="481" t="s">
        <v>3787</v>
      </c>
      <c r="C7367" s="482" t="s">
        <v>707</v>
      </c>
      <c r="D7367" s="483">
        <v>38.229999999999997</v>
      </c>
      <c r="E7367" s="483">
        <v>0</v>
      </c>
      <c r="F7367" s="483">
        <v>38.229999999999997</v>
      </c>
    </row>
    <row r="7368" spans="1:6" ht="30">
      <c r="A7368" s="480">
        <v>89281</v>
      </c>
      <c r="B7368" s="481" t="s">
        <v>3788</v>
      </c>
      <c r="C7368" s="482" t="s">
        <v>707</v>
      </c>
      <c r="D7368" s="483">
        <v>5.3</v>
      </c>
      <c r="E7368" s="483">
        <v>0</v>
      </c>
      <c r="F7368" s="483">
        <v>5.3</v>
      </c>
    </row>
    <row r="7369" spans="1:6" ht="45">
      <c r="A7369" s="480">
        <v>89210</v>
      </c>
      <c r="B7369" s="481" t="s">
        <v>3789</v>
      </c>
      <c r="C7369" s="482" t="s">
        <v>707</v>
      </c>
      <c r="D7369" s="483">
        <v>31.13</v>
      </c>
      <c r="E7369" s="483">
        <v>0</v>
      </c>
      <c r="F7369" s="483">
        <v>31.13</v>
      </c>
    </row>
    <row r="7370" spans="1:6" ht="45">
      <c r="A7370" s="480">
        <v>89211</v>
      </c>
      <c r="B7370" s="481" t="s">
        <v>3790</v>
      </c>
      <c r="C7370" s="482" t="s">
        <v>707</v>
      </c>
      <c r="D7370" s="483">
        <v>4.32</v>
      </c>
      <c r="E7370" s="483">
        <v>0</v>
      </c>
      <c r="F7370" s="483">
        <v>4.32</v>
      </c>
    </row>
    <row r="7371" spans="1:6" ht="30">
      <c r="A7371" s="480">
        <v>95631</v>
      </c>
      <c r="B7371" s="481" t="s">
        <v>3791</v>
      </c>
      <c r="C7371" s="482" t="s">
        <v>2996</v>
      </c>
      <c r="D7371" s="483">
        <v>195.22</v>
      </c>
      <c r="E7371" s="483">
        <v>15.94</v>
      </c>
      <c r="F7371" s="483">
        <v>211.16</v>
      </c>
    </row>
    <row r="7372" spans="1:6" ht="45">
      <c r="A7372" s="480">
        <v>93244</v>
      </c>
      <c r="B7372" s="481" t="s">
        <v>3792</v>
      </c>
      <c r="C7372" s="482" t="s">
        <v>2998</v>
      </c>
      <c r="D7372" s="483">
        <v>42.43</v>
      </c>
      <c r="E7372" s="483">
        <v>15.94</v>
      </c>
      <c r="F7372" s="483">
        <v>58.37</v>
      </c>
    </row>
    <row r="7373" spans="1:6" ht="30">
      <c r="A7373" s="480">
        <v>95632</v>
      </c>
      <c r="B7373" s="481" t="s">
        <v>3793</v>
      </c>
      <c r="C7373" s="482" t="s">
        <v>2998</v>
      </c>
      <c r="D7373" s="483">
        <v>58.61</v>
      </c>
      <c r="E7373" s="483">
        <v>15.94</v>
      </c>
      <c r="F7373" s="483">
        <v>74.55</v>
      </c>
    </row>
    <row r="7374" spans="1:6" ht="45">
      <c r="A7374" s="480">
        <v>93238</v>
      </c>
      <c r="B7374" s="481" t="s">
        <v>3794</v>
      </c>
      <c r="C7374" s="482" t="s">
        <v>707</v>
      </c>
      <c r="D7374" s="483">
        <v>1.3</v>
      </c>
      <c r="E7374" s="483">
        <v>0</v>
      </c>
      <c r="F7374" s="483">
        <v>1.3</v>
      </c>
    </row>
    <row r="7375" spans="1:6" ht="45">
      <c r="A7375" s="480">
        <v>93239</v>
      </c>
      <c r="B7375" s="481" t="s">
        <v>3795</v>
      </c>
      <c r="C7375" s="482" t="s">
        <v>707</v>
      </c>
      <c r="D7375" s="483">
        <v>5.9</v>
      </c>
      <c r="E7375" s="483">
        <v>0</v>
      </c>
      <c r="F7375" s="483">
        <v>5.9</v>
      </c>
    </row>
    <row r="7376" spans="1:6" ht="45">
      <c r="A7376" s="480">
        <v>93240</v>
      </c>
      <c r="B7376" s="481" t="s">
        <v>3796</v>
      </c>
      <c r="C7376" s="482" t="s">
        <v>707</v>
      </c>
      <c r="D7376" s="483">
        <v>10.5</v>
      </c>
      <c r="E7376" s="483">
        <v>0</v>
      </c>
      <c r="F7376" s="483">
        <v>10.5</v>
      </c>
    </row>
    <row r="7377" spans="1:6" ht="30">
      <c r="A7377" s="480">
        <v>95627</v>
      </c>
      <c r="B7377" s="481" t="s">
        <v>3797</v>
      </c>
      <c r="C7377" s="482" t="s">
        <v>707</v>
      </c>
      <c r="D7377" s="483">
        <v>46.57</v>
      </c>
      <c r="E7377" s="483">
        <v>0</v>
      </c>
      <c r="F7377" s="483">
        <v>46.57</v>
      </c>
    </row>
    <row r="7378" spans="1:6" ht="30">
      <c r="A7378" s="480">
        <v>95628</v>
      </c>
      <c r="B7378" s="481" t="s">
        <v>3798</v>
      </c>
      <c r="C7378" s="482" t="s">
        <v>707</v>
      </c>
      <c r="D7378" s="483">
        <v>6.46</v>
      </c>
      <c r="E7378" s="483">
        <v>0</v>
      </c>
      <c r="F7378" s="483">
        <v>6.46</v>
      </c>
    </row>
    <row r="7379" spans="1:6" ht="30">
      <c r="A7379" s="480">
        <v>95629</v>
      </c>
      <c r="B7379" s="481" t="s">
        <v>3799</v>
      </c>
      <c r="C7379" s="482" t="s">
        <v>707</v>
      </c>
      <c r="D7379" s="483">
        <v>58.28</v>
      </c>
      <c r="E7379" s="483">
        <v>0</v>
      </c>
      <c r="F7379" s="483">
        <v>58.28</v>
      </c>
    </row>
    <row r="7380" spans="1:6" ht="30">
      <c r="A7380" s="480">
        <v>95630</v>
      </c>
      <c r="B7380" s="481" t="s">
        <v>3800</v>
      </c>
      <c r="C7380" s="482" t="s">
        <v>707</v>
      </c>
      <c r="D7380" s="483">
        <v>78.33</v>
      </c>
      <c r="E7380" s="483">
        <v>0</v>
      </c>
      <c r="F7380" s="483">
        <v>78.33</v>
      </c>
    </row>
    <row r="7381" spans="1:6" ht="45">
      <c r="A7381" s="480">
        <v>96457</v>
      </c>
      <c r="B7381" s="481" t="s">
        <v>3801</v>
      </c>
      <c r="C7381" s="482" t="s">
        <v>707</v>
      </c>
      <c r="D7381" s="483">
        <v>56.01</v>
      </c>
      <c r="E7381" s="483">
        <v>0</v>
      </c>
      <c r="F7381" s="483">
        <v>56.01</v>
      </c>
    </row>
    <row r="7382" spans="1:6" ht="30">
      <c r="A7382" s="480">
        <v>96458</v>
      </c>
      <c r="B7382" s="481" t="s">
        <v>3802</v>
      </c>
      <c r="C7382" s="482" t="s">
        <v>707</v>
      </c>
      <c r="D7382" s="483">
        <v>64.63</v>
      </c>
      <c r="E7382" s="483">
        <v>0</v>
      </c>
      <c r="F7382" s="483">
        <v>64.63</v>
      </c>
    </row>
    <row r="7383" spans="1:6" ht="30">
      <c r="A7383" s="480">
        <v>96459</v>
      </c>
      <c r="B7383" s="481" t="s">
        <v>3803</v>
      </c>
      <c r="C7383" s="482" t="s">
        <v>707</v>
      </c>
      <c r="D7383" s="483">
        <v>7.17</v>
      </c>
      <c r="E7383" s="483">
        <v>0</v>
      </c>
      <c r="F7383" s="483">
        <v>7.17</v>
      </c>
    </row>
    <row r="7384" spans="1:6" ht="30">
      <c r="A7384" s="480">
        <v>96460</v>
      </c>
      <c r="B7384" s="481" t="s">
        <v>3804</v>
      </c>
      <c r="C7384" s="482" t="s">
        <v>707</v>
      </c>
      <c r="D7384" s="483">
        <v>51.65</v>
      </c>
      <c r="E7384" s="483">
        <v>0</v>
      </c>
      <c r="F7384" s="483">
        <v>51.65</v>
      </c>
    </row>
    <row r="7385" spans="1:6" ht="30">
      <c r="A7385" s="480">
        <v>96463</v>
      </c>
      <c r="B7385" s="481" t="s">
        <v>3805</v>
      </c>
      <c r="C7385" s="482" t="s">
        <v>2996</v>
      </c>
      <c r="D7385" s="483">
        <v>185.04</v>
      </c>
      <c r="E7385" s="483">
        <v>15.94</v>
      </c>
      <c r="F7385" s="483">
        <v>200.98</v>
      </c>
    </row>
    <row r="7386" spans="1:6" ht="30">
      <c r="A7386" s="480">
        <v>96464</v>
      </c>
      <c r="B7386" s="481" t="s">
        <v>3806</v>
      </c>
      <c r="C7386" s="482" t="s">
        <v>2998</v>
      </c>
      <c r="D7386" s="483">
        <v>64.400000000000006</v>
      </c>
      <c r="E7386" s="483">
        <v>15.94</v>
      </c>
      <c r="F7386" s="483">
        <v>80.34</v>
      </c>
    </row>
    <row r="7387" spans="1:6" ht="30">
      <c r="A7387" s="480">
        <v>95282</v>
      </c>
      <c r="B7387" s="481" t="s">
        <v>3807</v>
      </c>
      <c r="C7387" s="482" t="s">
        <v>2996</v>
      </c>
      <c r="D7387" s="483">
        <v>10.26</v>
      </c>
      <c r="E7387" s="483">
        <v>0</v>
      </c>
      <c r="F7387" s="483">
        <v>10.26</v>
      </c>
    </row>
    <row r="7388" spans="1:6" ht="30">
      <c r="A7388" s="480">
        <v>95283</v>
      </c>
      <c r="B7388" s="481" t="s">
        <v>3808</v>
      </c>
      <c r="C7388" s="482" t="s">
        <v>2998</v>
      </c>
      <c r="D7388" s="483">
        <v>0.56999999999999995</v>
      </c>
      <c r="E7388" s="483">
        <v>0</v>
      </c>
      <c r="F7388" s="483">
        <v>0.56999999999999995</v>
      </c>
    </row>
    <row r="7389" spans="1:6" ht="30">
      <c r="A7389" s="480">
        <v>95278</v>
      </c>
      <c r="B7389" s="481" t="s">
        <v>3809</v>
      </c>
      <c r="C7389" s="482" t="s">
        <v>707</v>
      </c>
      <c r="D7389" s="483">
        <v>0.52</v>
      </c>
      <c r="E7389" s="483">
        <v>0</v>
      </c>
      <c r="F7389" s="483">
        <v>0.52</v>
      </c>
    </row>
    <row r="7390" spans="1:6" ht="30">
      <c r="A7390" s="480">
        <v>95279</v>
      </c>
      <c r="B7390" s="481" t="s">
        <v>3810</v>
      </c>
      <c r="C7390" s="482" t="s">
        <v>707</v>
      </c>
      <c r="D7390" s="483">
        <v>0.05</v>
      </c>
      <c r="E7390" s="483">
        <v>0</v>
      </c>
      <c r="F7390" s="483">
        <v>0.05</v>
      </c>
    </row>
    <row r="7391" spans="1:6" ht="30">
      <c r="A7391" s="480">
        <v>95280</v>
      </c>
      <c r="B7391" s="481" t="s">
        <v>3811</v>
      </c>
      <c r="C7391" s="482" t="s">
        <v>707</v>
      </c>
      <c r="D7391" s="483">
        <v>0.51</v>
      </c>
      <c r="E7391" s="483">
        <v>0</v>
      </c>
      <c r="F7391" s="483">
        <v>0.51</v>
      </c>
    </row>
    <row r="7392" spans="1:6" ht="30">
      <c r="A7392" s="480">
        <v>95281</v>
      </c>
      <c r="B7392" s="481" t="s">
        <v>13834</v>
      </c>
      <c r="C7392" s="482" t="s">
        <v>707</v>
      </c>
      <c r="D7392" s="483">
        <v>9.18</v>
      </c>
      <c r="E7392" s="483">
        <v>0</v>
      </c>
      <c r="F7392" s="483">
        <v>9.18</v>
      </c>
    </row>
    <row r="7393" spans="1:6" ht="30">
      <c r="A7393" s="480">
        <v>95270</v>
      </c>
      <c r="B7393" s="481" t="s">
        <v>3812</v>
      </c>
      <c r="C7393" s="482" t="s">
        <v>2996</v>
      </c>
      <c r="D7393" s="483">
        <v>10.08</v>
      </c>
      <c r="E7393" s="483">
        <v>0</v>
      </c>
      <c r="F7393" s="483">
        <v>10.08</v>
      </c>
    </row>
    <row r="7394" spans="1:6" ht="30">
      <c r="A7394" s="480">
        <v>95271</v>
      </c>
      <c r="B7394" s="481" t="s">
        <v>3813</v>
      </c>
      <c r="C7394" s="482" t="s">
        <v>2998</v>
      </c>
      <c r="D7394" s="483">
        <v>0.48</v>
      </c>
      <c r="E7394" s="483">
        <v>0</v>
      </c>
      <c r="F7394" s="483">
        <v>0.48</v>
      </c>
    </row>
    <row r="7395" spans="1:6" ht="30">
      <c r="A7395" s="480">
        <v>95266</v>
      </c>
      <c r="B7395" s="481" t="s">
        <v>3814</v>
      </c>
      <c r="C7395" s="482" t="s">
        <v>707</v>
      </c>
      <c r="D7395" s="483">
        <v>0.44</v>
      </c>
      <c r="E7395" s="483">
        <v>0</v>
      </c>
      <c r="F7395" s="483">
        <v>0.44</v>
      </c>
    </row>
    <row r="7396" spans="1:6" ht="30">
      <c r="A7396" s="480">
        <v>95267</v>
      </c>
      <c r="B7396" s="481" t="s">
        <v>3815</v>
      </c>
      <c r="C7396" s="482" t="s">
        <v>707</v>
      </c>
      <c r="D7396" s="483">
        <v>0.04</v>
      </c>
      <c r="E7396" s="483">
        <v>0</v>
      </c>
      <c r="F7396" s="483">
        <v>0.04</v>
      </c>
    </row>
    <row r="7397" spans="1:6" ht="30">
      <c r="A7397" s="480">
        <v>95268</v>
      </c>
      <c r="B7397" s="481" t="s">
        <v>3816</v>
      </c>
      <c r="C7397" s="482" t="s">
        <v>707</v>
      </c>
      <c r="D7397" s="483">
        <v>0.42</v>
      </c>
      <c r="E7397" s="483">
        <v>0</v>
      </c>
      <c r="F7397" s="483">
        <v>0.42</v>
      </c>
    </row>
    <row r="7398" spans="1:6" ht="30">
      <c r="A7398" s="480">
        <v>95269</v>
      </c>
      <c r="B7398" s="481" t="s">
        <v>13835</v>
      </c>
      <c r="C7398" s="482" t="s">
        <v>707</v>
      </c>
      <c r="D7398" s="483">
        <v>9.18</v>
      </c>
      <c r="E7398" s="483">
        <v>0</v>
      </c>
      <c r="F7398" s="483">
        <v>9.18</v>
      </c>
    </row>
    <row r="7399" spans="1:6">
      <c r="A7399" s="480"/>
      <c r="B7399" s="481" t="s">
        <v>3817</v>
      </c>
      <c r="C7399" s="482"/>
      <c r="D7399" s="483"/>
      <c r="E7399" s="483"/>
      <c r="F7399" s="483"/>
    </row>
    <row r="7400" spans="1:6" ht="30">
      <c r="A7400" s="480">
        <v>91277</v>
      </c>
      <c r="B7400" s="481" t="s">
        <v>3818</v>
      </c>
      <c r="C7400" s="482" t="s">
        <v>2996</v>
      </c>
      <c r="D7400" s="483">
        <v>10.33</v>
      </c>
      <c r="E7400" s="483">
        <v>0</v>
      </c>
      <c r="F7400" s="483">
        <v>10.33</v>
      </c>
    </row>
    <row r="7401" spans="1:6" ht="30">
      <c r="A7401" s="480">
        <v>91278</v>
      </c>
      <c r="B7401" s="481" t="s">
        <v>3819</v>
      </c>
      <c r="C7401" s="482" t="s">
        <v>2998</v>
      </c>
      <c r="D7401" s="483">
        <v>0.54</v>
      </c>
      <c r="E7401" s="483">
        <v>0</v>
      </c>
      <c r="F7401" s="483">
        <v>0.54</v>
      </c>
    </row>
    <row r="7402" spans="1:6" ht="30">
      <c r="A7402" s="480">
        <v>91273</v>
      </c>
      <c r="B7402" s="481" t="s">
        <v>3820</v>
      </c>
      <c r="C7402" s="482" t="s">
        <v>707</v>
      </c>
      <c r="D7402" s="483">
        <v>0.48</v>
      </c>
      <c r="E7402" s="483">
        <v>0</v>
      </c>
      <c r="F7402" s="483">
        <v>0.48</v>
      </c>
    </row>
    <row r="7403" spans="1:6" ht="30">
      <c r="A7403" s="480">
        <v>91274</v>
      </c>
      <c r="B7403" s="481" t="s">
        <v>3821</v>
      </c>
      <c r="C7403" s="482" t="s">
        <v>707</v>
      </c>
      <c r="D7403" s="483">
        <v>0.06</v>
      </c>
      <c r="E7403" s="483">
        <v>0</v>
      </c>
      <c r="F7403" s="483">
        <v>0.06</v>
      </c>
    </row>
    <row r="7404" spans="1:6" ht="30">
      <c r="A7404" s="480">
        <v>91275</v>
      </c>
      <c r="B7404" s="481" t="s">
        <v>3822</v>
      </c>
      <c r="C7404" s="482" t="s">
        <v>707</v>
      </c>
      <c r="D7404" s="483">
        <v>0.61</v>
      </c>
      <c r="E7404" s="483">
        <v>0</v>
      </c>
      <c r="F7404" s="483">
        <v>0.61</v>
      </c>
    </row>
    <row r="7405" spans="1:6" ht="30">
      <c r="A7405" s="480">
        <v>91276</v>
      </c>
      <c r="B7405" s="481" t="s">
        <v>3823</v>
      </c>
      <c r="C7405" s="482" t="s">
        <v>707</v>
      </c>
      <c r="D7405" s="483">
        <v>9.18</v>
      </c>
      <c r="E7405" s="483">
        <v>0</v>
      </c>
      <c r="F7405" s="483">
        <v>9.18</v>
      </c>
    </row>
    <row r="7406" spans="1:6">
      <c r="A7406" s="480"/>
      <c r="B7406" s="481" t="s">
        <v>3824</v>
      </c>
      <c r="C7406" s="482"/>
      <c r="D7406" s="483"/>
      <c r="E7406" s="483"/>
      <c r="F7406" s="483"/>
    </row>
    <row r="7407" spans="1:6" ht="30">
      <c r="A7407" s="480">
        <v>5658</v>
      </c>
      <c r="B7407" s="481" t="s">
        <v>13836</v>
      </c>
      <c r="C7407" s="482" t="s">
        <v>707</v>
      </c>
      <c r="D7407" s="483">
        <v>2.8</v>
      </c>
      <c r="E7407" s="483">
        <v>0</v>
      </c>
      <c r="F7407" s="483">
        <v>2.8</v>
      </c>
    </row>
    <row r="7408" spans="1:6" ht="30">
      <c r="A7408" s="480">
        <v>5689</v>
      </c>
      <c r="B7408" s="481" t="s">
        <v>3825</v>
      </c>
      <c r="C7408" s="482" t="s">
        <v>2996</v>
      </c>
      <c r="D7408" s="483">
        <v>7.39</v>
      </c>
      <c r="E7408" s="483">
        <v>0</v>
      </c>
      <c r="F7408" s="483">
        <v>7.39</v>
      </c>
    </row>
    <row r="7409" spans="1:6" ht="30">
      <c r="A7409" s="480">
        <v>5690</v>
      </c>
      <c r="B7409" s="481" t="s">
        <v>13837</v>
      </c>
      <c r="C7409" s="482" t="s">
        <v>2998</v>
      </c>
      <c r="D7409" s="483">
        <v>4.59</v>
      </c>
      <c r="E7409" s="483">
        <v>0</v>
      </c>
      <c r="F7409" s="483">
        <v>4.59</v>
      </c>
    </row>
    <row r="7410" spans="1:6" ht="30">
      <c r="A7410" s="480">
        <v>5921</v>
      </c>
      <c r="B7410" s="481" t="s">
        <v>3826</v>
      </c>
      <c r="C7410" s="482" t="s">
        <v>2996</v>
      </c>
      <c r="D7410" s="483">
        <v>5.79</v>
      </c>
      <c r="E7410" s="483">
        <v>0</v>
      </c>
      <c r="F7410" s="483">
        <v>5.79</v>
      </c>
    </row>
    <row r="7411" spans="1:6" ht="30">
      <c r="A7411" s="480">
        <v>5923</v>
      </c>
      <c r="B7411" s="481" t="s">
        <v>3827</v>
      </c>
      <c r="C7411" s="482" t="s">
        <v>2998</v>
      </c>
      <c r="D7411" s="483">
        <v>3.6</v>
      </c>
      <c r="E7411" s="483">
        <v>0</v>
      </c>
      <c r="F7411" s="483">
        <v>3.6</v>
      </c>
    </row>
    <row r="7412" spans="1:6" ht="30">
      <c r="A7412" s="480">
        <v>53840</v>
      </c>
      <c r="B7412" s="481" t="s">
        <v>3828</v>
      </c>
      <c r="C7412" s="482" t="s">
        <v>707</v>
      </c>
      <c r="D7412" s="483">
        <v>3.16</v>
      </c>
      <c r="E7412" s="483">
        <v>0</v>
      </c>
      <c r="F7412" s="483">
        <v>3.16</v>
      </c>
    </row>
    <row r="7413" spans="1:6" ht="30">
      <c r="A7413" s="480">
        <v>53841</v>
      </c>
      <c r="B7413" s="481" t="s">
        <v>3829</v>
      </c>
      <c r="C7413" s="482" t="s">
        <v>707</v>
      </c>
      <c r="D7413" s="483">
        <v>2.19</v>
      </c>
      <c r="E7413" s="483">
        <v>0</v>
      </c>
      <c r="F7413" s="483">
        <v>2.19</v>
      </c>
    </row>
    <row r="7414" spans="1:6" ht="30">
      <c r="A7414" s="480">
        <v>87026</v>
      </c>
      <c r="B7414" s="481" t="s">
        <v>3830</v>
      </c>
      <c r="C7414" s="482" t="s">
        <v>707</v>
      </c>
      <c r="D7414" s="483">
        <v>0.44</v>
      </c>
      <c r="E7414" s="483">
        <v>0</v>
      </c>
      <c r="F7414" s="483">
        <v>0.44</v>
      </c>
    </row>
    <row r="7415" spans="1:6" ht="30">
      <c r="A7415" s="480">
        <v>88855</v>
      </c>
      <c r="B7415" s="481" t="s">
        <v>13838</v>
      </c>
      <c r="C7415" s="482" t="s">
        <v>707</v>
      </c>
      <c r="D7415" s="483">
        <v>4.03</v>
      </c>
      <c r="E7415" s="483">
        <v>0</v>
      </c>
      <c r="F7415" s="483">
        <v>4.03</v>
      </c>
    </row>
    <row r="7416" spans="1:6" ht="30">
      <c r="A7416" s="480">
        <v>88856</v>
      </c>
      <c r="B7416" s="481" t="s">
        <v>13839</v>
      </c>
      <c r="C7416" s="482" t="s">
        <v>707</v>
      </c>
      <c r="D7416" s="483">
        <v>0.56000000000000005</v>
      </c>
      <c r="E7416" s="483">
        <v>0</v>
      </c>
      <c r="F7416" s="483">
        <v>0.56000000000000005</v>
      </c>
    </row>
    <row r="7417" spans="1:6">
      <c r="A7417" s="480"/>
      <c r="B7417" s="481" t="s">
        <v>3831</v>
      </c>
      <c r="C7417" s="482"/>
      <c r="D7417" s="483"/>
      <c r="E7417" s="483"/>
      <c r="F7417" s="483"/>
    </row>
    <row r="7418" spans="1:6" ht="30">
      <c r="A7418" s="475">
        <v>5779</v>
      </c>
      <c r="B7418" s="479" t="s">
        <v>3832</v>
      </c>
      <c r="C7418" s="477" t="s">
        <v>707</v>
      </c>
      <c r="D7418" s="478">
        <v>75.55</v>
      </c>
      <c r="E7418" s="478">
        <v>0</v>
      </c>
      <c r="F7418" s="478">
        <v>75.55</v>
      </c>
    </row>
    <row r="7419" spans="1:6" ht="30">
      <c r="A7419" s="480">
        <v>5932</v>
      </c>
      <c r="B7419" s="481" t="s">
        <v>3833</v>
      </c>
      <c r="C7419" s="482" t="s">
        <v>2996</v>
      </c>
      <c r="D7419" s="483">
        <v>210.03</v>
      </c>
      <c r="E7419" s="483">
        <v>21.76</v>
      </c>
      <c r="F7419" s="483">
        <v>231.79</v>
      </c>
    </row>
    <row r="7420" spans="1:6" ht="30">
      <c r="A7420" s="480">
        <v>5934</v>
      </c>
      <c r="B7420" s="481" t="s">
        <v>3834</v>
      </c>
      <c r="C7420" s="482" t="s">
        <v>2998</v>
      </c>
      <c r="D7420" s="483">
        <v>61.04</v>
      </c>
      <c r="E7420" s="483">
        <v>21.76</v>
      </c>
      <c r="F7420" s="483">
        <v>82.8</v>
      </c>
    </row>
    <row r="7421" spans="1:6" ht="30">
      <c r="A7421" s="480">
        <v>53849</v>
      </c>
      <c r="B7421" s="481" t="s">
        <v>3835</v>
      </c>
      <c r="C7421" s="482" t="s">
        <v>707</v>
      </c>
      <c r="D7421" s="483">
        <v>73.44</v>
      </c>
      <c r="E7421" s="483">
        <v>0</v>
      </c>
      <c r="F7421" s="483">
        <v>73.44</v>
      </c>
    </row>
    <row r="7422" spans="1:6" ht="30">
      <c r="A7422" s="480">
        <v>89228</v>
      </c>
      <c r="B7422" s="481" t="s">
        <v>3836</v>
      </c>
      <c r="C7422" s="482" t="s">
        <v>707</v>
      </c>
      <c r="D7422" s="483">
        <v>47</v>
      </c>
      <c r="E7422" s="483">
        <v>0</v>
      </c>
      <c r="F7422" s="483">
        <v>47</v>
      </c>
    </row>
    <row r="7423" spans="1:6" ht="30">
      <c r="A7423" s="480">
        <v>89229</v>
      </c>
      <c r="B7423" s="481" t="s">
        <v>3837</v>
      </c>
      <c r="C7423" s="482" t="s">
        <v>707</v>
      </c>
      <c r="D7423" s="483">
        <v>8.4600000000000009</v>
      </c>
      <c r="E7423" s="483">
        <v>0</v>
      </c>
      <c r="F7423" s="483">
        <v>8.4600000000000009</v>
      </c>
    </row>
    <row r="7424" spans="1:6">
      <c r="A7424" s="480"/>
      <c r="B7424" s="481" t="s">
        <v>3399</v>
      </c>
      <c r="C7424" s="482"/>
      <c r="D7424" s="483"/>
      <c r="E7424" s="483"/>
      <c r="F7424" s="483"/>
    </row>
    <row r="7425" spans="1:6" ht="30">
      <c r="A7425" s="475">
        <v>89230</v>
      </c>
      <c r="B7425" s="479" t="s">
        <v>3400</v>
      </c>
      <c r="C7425" s="477" t="s">
        <v>707</v>
      </c>
      <c r="D7425" s="478">
        <v>153.99</v>
      </c>
      <c r="E7425" s="478">
        <v>0</v>
      </c>
      <c r="F7425" s="478">
        <v>153.99</v>
      </c>
    </row>
    <row r="7426" spans="1:6" ht="30">
      <c r="A7426" s="480">
        <v>89231</v>
      </c>
      <c r="B7426" s="481" t="s">
        <v>3401</v>
      </c>
      <c r="C7426" s="482" t="s">
        <v>707</v>
      </c>
      <c r="D7426" s="483">
        <v>24.4</v>
      </c>
      <c r="E7426" s="483">
        <v>0</v>
      </c>
      <c r="F7426" s="483">
        <v>24.4</v>
      </c>
    </row>
    <row r="7427" spans="1:6" ht="30">
      <c r="A7427" s="480">
        <v>89232</v>
      </c>
      <c r="B7427" s="481" t="s">
        <v>3402</v>
      </c>
      <c r="C7427" s="482" t="s">
        <v>707</v>
      </c>
      <c r="D7427" s="483">
        <v>274.68</v>
      </c>
      <c r="E7427" s="483">
        <v>0</v>
      </c>
      <c r="F7427" s="483">
        <v>274.68</v>
      </c>
    </row>
    <row r="7428" spans="1:6" ht="30">
      <c r="A7428" s="480">
        <v>89233</v>
      </c>
      <c r="B7428" s="481" t="s">
        <v>3403</v>
      </c>
      <c r="C7428" s="482" t="s">
        <v>707</v>
      </c>
      <c r="D7428" s="483">
        <v>146.63</v>
      </c>
      <c r="E7428" s="483">
        <v>0</v>
      </c>
      <c r="F7428" s="483">
        <v>146.63</v>
      </c>
    </row>
    <row r="7429" spans="1:6" ht="30">
      <c r="A7429" s="480">
        <v>89236</v>
      </c>
      <c r="B7429" s="481" t="s">
        <v>3404</v>
      </c>
      <c r="C7429" s="482" t="s">
        <v>707</v>
      </c>
      <c r="D7429" s="483">
        <v>359.73</v>
      </c>
      <c r="E7429" s="483">
        <v>0</v>
      </c>
      <c r="F7429" s="483">
        <v>359.73</v>
      </c>
    </row>
    <row r="7430" spans="1:6" ht="30">
      <c r="A7430" s="480">
        <v>89237</v>
      </c>
      <c r="B7430" s="481" t="s">
        <v>3405</v>
      </c>
      <c r="C7430" s="482" t="s">
        <v>707</v>
      </c>
      <c r="D7430" s="483">
        <v>57</v>
      </c>
      <c r="E7430" s="483">
        <v>0</v>
      </c>
      <c r="F7430" s="483">
        <v>57</v>
      </c>
    </row>
    <row r="7431" spans="1:6" ht="30">
      <c r="A7431" s="480">
        <v>89238</v>
      </c>
      <c r="B7431" s="481" t="s">
        <v>3406</v>
      </c>
      <c r="C7431" s="482" t="s">
        <v>707</v>
      </c>
      <c r="D7431" s="483">
        <v>641.66</v>
      </c>
      <c r="E7431" s="483">
        <v>0</v>
      </c>
      <c r="F7431" s="483">
        <v>641.66</v>
      </c>
    </row>
    <row r="7432" spans="1:6" ht="30">
      <c r="A7432" s="475">
        <v>89239</v>
      </c>
      <c r="B7432" s="479" t="s">
        <v>3407</v>
      </c>
      <c r="C7432" s="477" t="s">
        <v>707</v>
      </c>
      <c r="D7432" s="478">
        <v>387.76</v>
      </c>
      <c r="E7432" s="478">
        <v>0</v>
      </c>
      <c r="F7432" s="478">
        <v>387.76</v>
      </c>
    </row>
    <row r="7433" spans="1:6" ht="30">
      <c r="A7433" s="480">
        <v>89234</v>
      </c>
      <c r="B7433" s="481" t="s">
        <v>3838</v>
      </c>
      <c r="C7433" s="482" t="s">
        <v>2996</v>
      </c>
      <c r="D7433" s="483">
        <v>605.28</v>
      </c>
      <c r="E7433" s="483">
        <v>18.3</v>
      </c>
      <c r="F7433" s="483">
        <v>623.58000000000004</v>
      </c>
    </row>
    <row r="7434" spans="1:6" ht="30">
      <c r="A7434" s="480">
        <v>89242</v>
      </c>
      <c r="B7434" s="481" t="s">
        <v>3839</v>
      </c>
      <c r="C7434" s="482" t="s">
        <v>2996</v>
      </c>
      <c r="D7434" s="483">
        <v>1451.73</v>
      </c>
      <c r="E7434" s="483">
        <v>18.3</v>
      </c>
      <c r="F7434" s="483">
        <v>1470.03</v>
      </c>
    </row>
    <row r="7435" spans="1:6" ht="30">
      <c r="A7435" s="480">
        <v>89235</v>
      </c>
      <c r="B7435" s="481" t="s">
        <v>3840</v>
      </c>
      <c r="C7435" s="482" t="s">
        <v>2998</v>
      </c>
      <c r="D7435" s="483">
        <v>183.97</v>
      </c>
      <c r="E7435" s="483">
        <v>18.3</v>
      </c>
      <c r="F7435" s="483">
        <v>202.27</v>
      </c>
    </row>
    <row r="7436" spans="1:6" ht="30">
      <c r="A7436" s="480">
        <v>89243</v>
      </c>
      <c r="B7436" s="481" t="s">
        <v>3841</v>
      </c>
      <c r="C7436" s="482" t="s">
        <v>2998</v>
      </c>
      <c r="D7436" s="483">
        <v>422.31</v>
      </c>
      <c r="E7436" s="483">
        <v>18.3</v>
      </c>
      <c r="F7436" s="483">
        <v>440.61</v>
      </c>
    </row>
    <row r="7437" spans="1:6">
      <c r="A7437" s="480"/>
      <c r="B7437" s="481" t="s">
        <v>3842</v>
      </c>
      <c r="C7437" s="482"/>
      <c r="D7437" s="483"/>
      <c r="E7437" s="483"/>
      <c r="F7437" s="483"/>
    </row>
    <row r="7438" spans="1:6" ht="30">
      <c r="A7438" s="480">
        <v>89250</v>
      </c>
      <c r="B7438" s="481" t="s">
        <v>3843</v>
      </c>
      <c r="C7438" s="482" t="s">
        <v>2996</v>
      </c>
      <c r="D7438" s="483">
        <v>1255.79</v>
      </c>
      <c r="E7438" s="483">
        <v>18.3</v>
      </c>
      <c r="F7438" s="483">
        <v>1274.0899999999999</v>
      </c>
    </row>
    <row r="7439" spans="1:6" ht="30">
      <c r="A7439" s="475">
        <v>89251</v>
      </c>
      <c r="B7439" s="479" t="s">
        <v>3844</v>
      </c>
      <c r="C7439" s="477" t="s">
        <v>2998</v>
      </c>
      <c r="D7439" s="478">
        <v>367.69</v>
      </c>
      <c r="E7439" s="478">
        <v>18.3</v>
      </c>
      <c r="F7439" s="478">
        <v>385.99</v>
      </c>
    </row>
    <row r="7440" spans="1:6" ht="30">
      <c r="A7440" s="480">
        <v>89246</v>
      </c>
      <c r="B7440" s="481" t="s">
        <v>3845</v>
      </c>
      <c r="C7440" s="482" t="s">
        <v>707</v>
      </c>
      <c r="D7440" s="483">
        <v>312.58</v>
      </c>
      <c r="E7440" s="483">
        <v>0</v>
      </c>
      <c r="F7440" s="483">
        <v>312.58</v>
      </c>
    </row>
    <row r="7441" spans="1:6" ht="30">
      <c r="A7441" s="480">
        <v>89247</v>
      </c>
      <c r="B7441" s="481" t="s">
        <v>3846</v>
      </c>
      <c r="C7441" s="482" t="s">
        <v>707</v>
      </c>
      <c r="D7441" s="483">
        <v>49.53</v>
      </c>
      <c r="E7441" s="483">
        <v>0</v>
      </c>
      <c r="F7441" s="483">
        <v>49.53</v>
      </c>
    </row>
    <row r="7442" spans="1:6" ht="30">
      <c r="A7442" s="480">
        <v>89248</v>
      </c>
      <c r="B7442" s="481" t="s">
        <v>3847</v>
      </c>
      <c r="C7442" s="482" t="s">
        <v>707</v>
      </c>
      <c r="D7442" s="483">
        <v>557.55999999999995</v>
      </c>
      <c r="E7442" s="483">
        <v>0</v>
      </c>
      <c r="F7442" s="483">
        <v>557.55999999999995</v>
      </c>
    </row>
    <row r="7443" spans="1:6" ht="30">
      <c r="A7443" s="480">
        <v>89249</v>
      </c>
      <c r="B7443" s="481" t="s">
        <v>3848</v>
      </c>
      <c r="C7443" s="482" t="s">
        <v>707</v>
      </c>
      <c r="D7443" s="483">
        <v>330.54</v>
      </c>
      <c r="E7443" s="483">
        <v>0</v>
      </c>
      <c r="F7443" s="483">
        <v>330.54</v>
      </c>
    </row>
    <row r="7444" spans="1:6">
      <c r="A7444" s="480"/>
      <c r="B7444" s="481" t="s">
        <v>3849</v>
      </c>
      <c r="C7444" s="482"/>
      <c r="D7444" s="483"/>
      <c r="E7444" s="483"/>
      <c r="F7444" s="483"/>
    </row>
    <row r="7445" spans="1:6">
      <c r="A7445" s="480">
        <v>92118</v>
      </c>
      <c r="B7445" s="481" t="s">
        <v>3850</v>
      </c>
      <c r="C7445" s="482" t="s">
        <v>2996</v>
      </c>
      <c r="D7445" s="483">
        <v>0.23</v>
      </c>
      <c r="E7445" s="483">
        <v>0</v>
      </c>
      <c r="F7445" s="483">
        <v>0.23</v>
      </c>
    </row>
    <row r="7446" spans="1:6">
      <c r="A7446" s="480">
        <v>92119</v>
      </c>
      <c r="B7446" s="481" t="s">
        <v>3851</v>
      </c>
      <c r="C7446" s="482" t="s">
        <v>2998</v>
      </c>
      <c r="D7446" s="483">
        <v>0.11</v>
      </c>
      <c r="E7446" s="483">
        <v>0</v>
      </c>
      <c r="F7446" s="483">
        <v>0.11</v>
      </c>
    </row>
    <row r="7447" spans="1:6">
      <c r="A7447" s="480">
        <v>92114</v>
      </c>
      <c r="B7447" s="481" t="s">
        <v>3852</v>
      </c>
      <c r="C7447" s="482" t="s">
        <v>707</v>
      </c>
      <c r="D7447" s="483">
        <v>0.1</v>
      </c>
      <c r="E7447" s="483">
        <v>0</v>
      </c>
      <c r="F7447" s="483">
        <v>0.1</v>
      </c>
    </row>
    <row r="7448" spans="1:6">
      <c r="A7448" s="480">
        <v>92115</v>
      </c>
      <c r="B7448" s="481" t="s">
        <v>3853</v>
      </c>
      <c r="C7448" s="482" t="s">
        <v>707</v>
      </c>
      <c r="D7448" s="483">
        <v>0.01</v>
      </c>
      <c r="E7448" s="483">
        <v>0</v>
      </c>
      <c r="F7448" s="483">
        <v>0.01</v>
      </c>
    </row>
    <row r="7449" spans="1:6">
      <c r="A7449" s="480">
        <v>92116</v>
      </c>
      <c r="B7449" s="481" t="s">
        <v>3854</v>
      </c>
      <c r="C7449" s="482" t="s">
        <v>707</v>
      </c>
      <c r="D7449" s="483">
        <v>0.12</v>
      </c>
      <c r="E7449" s="483">
        <v>0</v>
      </c>
      <c r="F7449" s="483">
        <v>0.12</v>
      </c>
    </row>
    <row r="7450" spans="1:6">
      <c r="A7450" s="475">
        <v>102909</v>
      </c>
      <c r="B7450" s="479" t="s">
        <v>13160</v>
      </c>
      <c r="C7450" s="477" t="s">
        <v>707</v>
      </c>
      <c r="D7450" s="478">
        <v>84.06</v>
      </c>
      <c r="E7450" s="478">
        <v>0</v>
      </c>
      <c r="F7450" s="478">
        <v>84.06</v>
      </c>
    </row>
    <row r="7451" spans="1:6">
      <c r="A7451" s="480"/>
      <c r="B7451" s="481" t="s">
        <v>3855</v>
      </c>
      <c r="C7451" s="482"/>
      <c r="D7451" s="483"/>
      <c r="E7451" s="483"/>
      <c r="F7451" s="483"/>
    </row>
    <row r="7452" spans="1:6" ht="30">
      <c r="A7452" s="480">
        <v>5835</v>
      </c>
      <c r="B7452" s="481" t="s">
        <v>3856</v>
      </c>
      <c r="C7452" s="482" t="s">
        <v>2996</v>
      </c>
      <c r="D7452" s="483">
        <v>391.43</v>
      </c>
      <c r="E7452" s="483">
        <v>18.3</v>
      </c>
      <c r="F7452" s="483">
        <v>409.73</v>
      </c>
    </row>
    <row r="7453" spans="1:6" ht="30">
      <c r="A7453" s="480">
        <v>5837</v>
      </c>
      <c r="B7453" s="481" t="s">
        <v>3857</v>
      </c>
      <c r="C7453" s="482" t="s">
        <v>2998</v>
      </c>
      <c r="D7453" s="483">
        <v>135.85</v>
      </c>
      <c r="E7453" s="483">
        <v>18.3</v>
      </c>
      <c r="F7453" s="483">
        <v>154.15</v>
      </c>
    </row>
    <row r="7454" spans="1:6" ht="30">
      <c r="A7454" s="480">
        <v>5710</v>
      </c>
      <c r="B7454" s="481" t="s">
        <v>3858</v>
      </c>
      <c r="C7454" s="482" t="s">
        <v>707</v>
      </c>
      <c r="D7454" s="483">
        <v>177.46</v>
      </c>
      <c r="E7454" s="483">
        <v>0</v>
      </c>
      <c r="F7454" s="483">
        <v>177.46</v>
      </c>
    </row>
    <row r="7455" spans="1:6" ht="30">
      <c r="A7455" s="480">
        <v>5711</v>
      </c>
      <c r="B7455" s="481" t="s">
        <v>3859</v>
      </c>
      <c r="C7455" s="482" t="s">
        <v>707</v>
      </c>
      <c r="D7455" s="483">
        <v>78.12</v>
      </c>
      <c r="E7455" s="483">
        <v>0</v>
      </c>
      <c r="F7455" s="483">
        <v>78.12</v>
      </c>
    </row>
    <row r="7456" spans="1:6" ht="30">
      <c r="A7456" s="480">
        <v>89257</v>
      </c>
      <c r="B7456" s="481" t="s">
        <v>3860</v>
      </c>
      <c r="C7456" s="482" t="s">
        <v>2996</v>
      </c>
      <c r="D7456" s="483">
        <v>332.15</v>
      </c>
      <c r="E7456" s="483">
        <v>18.3</v>
      </c>
      <c r="F7456" s="483">
        <v>350.45</v>
      </c>
    </row>
    <row r="7457" spans="1:6" ht="30">
      <c r="A7457" s="475">
        <v>89258</v>
      </c>
      <c r="B7457" s="479" t="s">
        <v>3861</v>
      </c>
      <c r="C7457" s="477" t="s">
        <v>2998</v>
      </c>
      <c r="D7457" s="478">
        <v>112.33</v>
      </c>
      <c r="E7457" s="478">
        <v>18.3</v>
      </c>
      <c r="F7457" s="478">
        <v>130.63</v>
      </c>
    </row>
    <row r="7458" spans="1:6" ht="30">
      <c r="A7458" s="480">
        <v>89240</v>
      </c>
      <c r="B7458" s="481" t="s">
        <v>3862</v>
      </c>
      <c r="C7458" s="482" t="s">
        <v>707</v>
      </c>
      <c r="D7458" s="483">
        <v>110.4</v>
      </c>
      <c r="E7458" s="483">
        <v>0</v>
      </c>
      <c r="F7458" s="483">
        <v>110.4</v>
      </c>
    </row>
    <row r="7459" spans="1:6" ht="30">
      <c r="A7459" s="480">
        <v>89241</v>
      </c>
      <c r="B7459" s="481" t="s">
        <v>3863</v>
      </c>
      <c r="C7459" s="482" t="s">
        <v>707</v>
      </c>
      <c r="D7459" s="483">
        <v>19.87</v>
      </c>
      <c r="E7459" s="483">
        <v>0</v>
      </c>
      <c r="F7459" s="483">
        <v>19.87</v>
      </c>
    </row>
    <row r="7460" spans="1:6" ht="30">
      <c r="A7460" s="480">
        <v>89253</v>
      </c>
      <c r="B7460" s="481" t="s">
        <v>3864</v>
      </c>
      <c r="C7460" s="482" t="s">
        <v>707</v>
      </c>
      <c r="D7460" s="483">
        <v>90.47</v>
      </c>
      <c r="E7460" s="483">
        <v>0</v>
      </c>
      <c r="F7460" s="483">
        <v>90.47</v>
      </c>
    </row>
    <row r="7461" spans="1:6" ht="30">
      <c r="A7461" s="480">
        <v>89254</v>
      </c>
      <c r="B7461" s="481" t="s">
        <v>3865</v>
      </c>
      <c r="C7461" s="482" t="s">
        <v>707</v>
      </c>
      <c r="D7461" s="483">
        <v>16.28</v>
      </c>
      <c r="E7461" s="483">
        <v>0</v>
      </c>
      <c r="F7461" s="483">
        <v>16.28</v>
      </c>
    </row>
    <row r="7462" spans="1:6" ht="30">
      <c r="A7462" s="475">
        <v>89255</v>
      </c>
      <c r="B7462" s="479" t="s">
        <v>3866</v>
      </c>
      <c r="C7462" s="477" t="s">
        <v>707</v>
      </c>
      <c r="D7462" s="478">
        <v>145.43</v>
      </c>
      <c r="E7462" s="478">
        <v>0</v>
      </c>
      <c r="F7462" s="478">
        <v>145.43</v>
      </c>
    </row>
    <row r="7463" spans="1:6" ht="30">
      <c r="A7463" s="480">
        <v>89256</v>
      </c>
      <c r="B7463" s="481" t="s">
        <v>3867</v>
      </c>
      <c r="C7463" s="482" t="s">
        <v>707</v>
      </c>
      <c r="D7463" s="483">
        <v>74.39</v>
      </c>
      <c r="E7463" s="483">
        <v>0</v>
      </c>
      <c r="F7463" s="483">
        <v>74.39</v>
      </c>
    </row>
    <row r="7464" spans="1:6">
      <c r="A7464" s="480"/>
      <c r="B7464" s="481" t="s">
        <v>13161</v>
      </c>
      <c r="C7464" s="482"/>
      <c r="D7464" s="483"/>
      <c r="E7464" s="483"/>
      <c r="F7464" s="483"/>
    </row>
    <row r="7465" spans="1:6" ht="30">
      <c r="A7465" s="480">
        <v>93433</v>
      </c>
      <c r="B7465" s="481" t="s">
        <v>3868</v>
      </c>
      <c r="C7465" s="482" t="s">
        <v>2996</v>
      </c>
      <c r="D7465" s="483">
        <v>2853.52</v>
      </c>
      <c r="E7465" s="483">
        <v>68.760000000000005</v>
      </c>
      <c r="F7465" s="483">
        <v>2922.28</v>
      </c>
    </row>
    <row r="7466" spans="1:6" ht="30">
      <c r="A7466" s="480">
        <v>93434</v>
      </c>
      <c r="B7466" s="481" t="s">
        <v>3869</v>
      </c>
      <c r="C7466" s="482" t="s">
        <v>2998</v>
      </c>
      <c r="D7466" s="483">
        <v>159.44</v>
      </c>
      <c r="E7466" s="483">
        <v>68.760000000000005</v>
      </c>
      <c r="F7466" s="483">
        <v>228.2</v>
      </c>
    </row>
    <row r="7467" spans="1:6" ht="30">
      <c r="A7467" s="480">
        <v>93429</v>
      </c>
      <c r="B7467" s="481" t="s">
        <v>3870</v>
      </c>
      <c r="C7467" s="482" t="s">
        <v>707</v>
      </c>
      <c r="D7467" s="483">
        <v>108.29</v>
      </c>
      <c r="E7467" s="483">
        <v>0</v>
      </c>
      <c r="F7467" s="483">
        <v>108.29</v>
      </c>
    </row>
    <row r="7468" spans="1:6" ht="30">
      <c r="A7468" s="480">
        <v>93430</v>
      </c>
      <c r="B7468" s="481" t="s">
        <v>3871</v>
      </c>
      <c r="C7468" s="482" t="s">
        <v>707</v>
      </c>
      <c r="D7468" s="483">
        <v>19.489999999999998</v>
      </c>
      <c r="E7468" s="483">
        <v>0</v>
      </c>
      <c r="F7468" s="483">
        <v>19.489999999999998</v>
      </c>
    </row>
    <row r="7469" spans="1:6" ht="30">
      <c r="A7469" s="475">
        <v>93431</v>
      </c>
      <c r="B7469" s="479" t="s">
        <v>3872</v>
      </c>
      <c r="C7469" s="477" t="s">
        <v>707</v>
      </c>
      <c r="D7469" s="478">
        <v>174.08</v>
      </c>
      <c r="E7469" s="478">
        <v>0</v>
      </c>
      <c r="F7469" s="478">
        <v>174.08</v>
      </c>
    </row>
    <row r="7470" spans="1:6" ht="30">
      <c r="A7470" s="480">
        <v>93432</v>
      </c>
      <c r="B7470" s="481" t="s">
        <v>3873</v>
      </c>
      <c r="C7470" s="482" t="s">
        <v>707</v>
      </c>
      <c r="D7470" s="483">
        <v>2520</v>
      </c>
      <c r="E7470" s="483">
        <v>0</v>
      </c>
      <c r="F7470" s="483">
        <v>2520</v>
      </c>
    </row>
    <row r="7471" spans="1:6" ht="45">
      <c r="A7471" s="480">
        <v>5882</v>
      </c>
      <c r="B7471" s="481" t="s">
        <v>3874</v>
      </c>
      <c r="C7471" s="482" t="s">
        <v>2996</v>
      </c>
      <c r="D7471" s="483">
        <v>96.73</v>
      </c>
      <c r="E7471" s="483">
        <v>13.26</v>
      </c>
      <c r="F7471" s="483">
        <v>109.99</v>
      </c>
    </row>
    <row r="7472" spans="1:6" ht="45">
      <c r="A7472" s="480">
        <v>5884</v>
      </c>
      <c r="B7472" s="481" t="s">
        <v>3875</v>
      </c>
      <c r="C7472" s="482" t="s">
        <v>2998</v>
      </c>
      <c r="D7472" s="483">
        <v>32.409999999999997</v>
      </c>
      <c r="E7472" s="483">
        <v>13.26</v>
      </c>
      <c r="F7472" s="483">
        <v>45.67</v>
      </c>
    </row>
    <row r="7473" spans="1:6" ht="45">
      <c r="A7473" s="480">
        <v>5741</v>
      </c>
      <c r="B7473" s="481" t="s">
        <v>3876</v>
      </c>
      <c r="C7473" s="482" t="s">
        <v>707</v>
      </c>
      <c r="D7473" s="483">
        <v>40.119999999999997</v>
      </c>
      <c r="E7473" s="483">
        <v>0</v>
      </c>
      <c r="F7473" s="483">
        <v>40.119999999999997</v>
      </c>
    </row>
    <row r="7474" spans="1:6" ht="45">
      <c r="A7474" s="480">
        <v>5742</v>
      </c>
      <c r="B7474" s="481" t="s">
        <v>3877</v>
      </c>
      <c r="C7474" s="482" t="s">
        <v>707</v>
      </c>
      <c r="D7474" s="483">
        <v>24.2</v>
      </c>
      <c r="E7474" s="483">
        <v>0</v>
      </c>
      <c r="F7474" s="483">
        <v>24.2</v>
      </c>
    </row>
    <row r="7475" spans="1:6" ht="45">
      <c r="A7475" s="475">
        <v>88847</v>
      </c>
      <c r="B7475" s="479" t="s">
        <v>3878</v>
      </c>
      <c r="C7475" s="477" t="s">
        <v>707</v>
      </c>
      <c r="D7475" s="478">
        <v>21.4</v>
      </c>
      <c r="E7475" s="478">
        <v>0</v>
      </c>
      <c r="F7475" s="478">
        <v>21.4</v>
      </c>
    </row>
    <row r="7476" spans="1:6" ht="45">
      <c r="A7476" s="480">
        <v>88848</v>
      </c>
      <c r="B7476" s="481" t="s">
        <v>3879</v>
      </c>
      <c r="C7476" s="482" t="s">
        <v>707</v>
      </c>
      <c r="D7476" s="483">
        <v>4.49</v>
      </c>
      <c r="E7476" s="483">
        <v>0</v>
      </c>
      <c r="F7476" s="483">
        <v>4.49</v>
      </c>
    </row>
    <row r="7477" spans="1:6" ht="30">
      <c r="A7477" s="480">
        <v>93439</v>
      </c>
      <c r="B7477" s="481" t="s">
        <v>3880</v>
      </c>
      <c r="C7477" s="482" t="s">
        <v>2996</v>
      </c>
      <c r="D7477" s="483">
        <v>71.790000000000006</v>
      </c>
      <c r="E7477" s="483">
        <v>68.760000000000005</v>
      </c>
      <c r="F7477" s="483">
        <v>140.55000000000001</v>
      </c>
    </row>
    <row r="7478" spans="1:6" ht="30">
      <c r="A7478" s="480">
        <v>93440</v>
      </c>
      <c r="B7478" s="481" t="s">
        <v>3881</v>
      </c>
      <c r="C7478" s="482" t="s">
        <v>2998</v>
      </c>
      <c r="D7478" s="483">
        <v>38.75</v>
      </c>
      <c r="E7478" s="483">
        <v>68.760000000000005</v>
      </c>
      <c r="F7478" s="483">
        <v>107.51</v>
      </c>
    </row>
    <row r="7479" spans="1:6" ht="30">
      <c r="A7479" s="480">
        <v>93435</v>
      </c>
      <c r="B7479" s="481" t="s">
        <v>3882</v>
      </c>
      <c r="C7479" s="482" t="s">
        <v>707</v>
      </c>
      <c r="D7479" s="483">
        <v>5.86</v>
      </c>
      <c r="E7479" s="483">
        <v>0</v>
      </c>
      <c r="F7479" s="483">
        <v>5.86</v>
      </c>
    </row>
    <row r="7480" spans="1:6" ht="30">
      <c r="A7480" s="480">
        <v>93436</v>
      </c>
      <c r="B7480" s="481" t="s">
        <v>3883</v>
      </c>
      <c r="C7480" s="482" t="s">
        <v>707</v>
      </c>
      <c r="D7480" s="483">
        <v>1.23</v>
      </c>
      <c r="E7480" s="483">
        <v>0</v>
      </c>
      <c r="F7480" s="483">
        <v>1.23</v>
      </c>
    </row>
    <row r="7481" spans="1:6" ht="30">
      <c r="A7481" s="480">
        <v>93437</v>
      </c>
      <c r="B7481" s="481" t="s">
        <v>3884</v>
      </c>
      <c r="C7481" s="482" t="s">
        <v>707</v>
      </c>
      <c r="D7481" s="483">
        <v>10.99</v>
      </c>
      <c r="E7481" s="483">
        <v>0</v>
      </c>
      <c r="F7481" s="483">
        <v>10.99</v>
      </c>
    </row>
    <row r="7482" spans="1:6" ht="30">
      <c r="A7482" s="480">
        <v>93438</v>
      </c>
      <c r="B7482" s="481" t="s">
        <v>3885</v>
      </c>
      <c r="C7482" s="482" t="s">
        <v>707</v>
      </c>
      <c r="D7482" s="483">
        <v>22.05</v>
      </c>
      <c r="E7482" s="483">
        <v>0</v>
      </c>
      <c r="F7482" s="483">
        <v>22.05</v>
      </c>
    </row>
    <row r="7483" spans="1:6" ht="30">
      <c r="A7483" s="480">
        <v>95367</v>
      </c>
      <c r="B7483" s="481" t="s">
        <v>3886</v>
      </c>
      <c r="C7483" s="482" t="s">
        <v>707</v>
      </c>
      <c r="D7483" s="483">
        <v>0</v>
      </c>
      <c r="E7483" s="483">
        <v>0.1</v>
      </c>
      <c r="F7483" s="483">
        <v>0.1</v>
      </c>
    </row>
    <row r="7484" spans="1:6" ht="30">
      <c r="A7484" s="480">
        <v>5703</v>
      </c>
      <c r="B7484" s="481" t="s">
        <v>3887</v>
      </c>
      <c r="C7484" s="482" t="s">
        <v>707</v>
      </c>
      <c r="D7484" s="483">
        <v>20.46</v>
      </c>
      <c r="E7484" s="483">
        <v>0</v>
      </c>
      <c r="F7484" s="483">
        <v>20.46</v>
      </c>
    </row>
    <row r="7485" spans="1:6" ht="30">
      <c r="A7485" s="480">
        <v>95116</v>
      </c>
      <c r="B7485" s="481" t="s">
        <v>3888</v>
      </c>
      <c r="C7485" s="482" t="s">
        <v>707</v>
      </c>
      <c r="D7485" s="483">
        <v>31.99</v>
      </c>
      <c r="E7485" s="483">
        <v>0</v>
      </c>
      <c r="F7485" s="483">
        <v>31.99</v>
      </c>
    </row>
    <row r="7486" spans="1:6" ht="30">
      <c r="A7486" s="480">
        <v>95117</v>
      </c>
      <c r="B7486" s="481" t="s">
        <v>3889</v>
      </c>
      <c r="C7486" s="482" t="s">
        <v>707</v>
      </c>
      <c r="D7486" s="483">
        <v>5.04</v>
      </c>
      <c r="E7486" s="483">
        <v>0</v>
      </c>
      <c r="F7486" s="483">
        <v>5.04</v>
      </c>
    </row>
    <row r="7487" spans="1:6" ht="30">
      <c r="A7487" s="480">
        <v>5707</v>
      </c>
      <c r="B7487" s="481" t="s">
        <v>3890</v>
      </c>
      <c r="C7487" s="482" t="s">
        <v>707</v>
      </c>
      <c r="D7487" s="483">
        <v>69.83</v>
      </c>
      <c r="E7487" s="483">
        <v>0</v>
      </c>
      <c r="F7487" s="483">
        <v>69.83</v>
      </c>
    </row>
    <row r="7488" spans="1:6" ht="30">
      <c r="A7488" s="475">
        <v>5823</v>
      </c>
      <c r="B7488" s="479" t="s">
        <v>3891</v>
      </c>
      <c r="C7488" s="477" t="s">
        <v>2996</v>
      </c>
      <c r="D7488" s="478">
        <v>124.15</v>
      </c>
      <c r="E7488" s="478">
        <v>68.760000000000005</v>
      </c>
      <c r="F7488" s="478">
        <v>192.91</v>
      </c>
    </row>
    <row r="7489" spans="1:6" ht="30">
      <c r="A7489" s="480">
        <v>5829</v>
      </c>
      <c r="B7489" s="481" t="s">
        <v>3892</v>
      </c>
      <c r="C7489" s="482" t="s">
        <v>2998</v>
      </c>
      <c r="D7489" s="483">
        <v>68.69</v>
      </c>
      <c r="E7489" s="483">
        <v>68.760000000000005</v>
      </c>
      <c r="F7489" s="483">
        <v>137.44999999999999</v>
      </c>
    </row>
    <row r="7490" spans="1:6" ht="30">
      <c r="A7490" s="480">
        <v>53794</v>
      </c>
      <c r="B7490" s="481" t="s">
        <v>3893</v>
      </c>
      <c r="C7490" s="482" t="s">
        <v>707</v>
      </c>
      <c r="D7490" s="483">
        <v>35</v>
      </c>
      <c r="E7490" s="483">
        <v>0</v>
      </c>
      <c r="F7490" s="483">
        <v>35</v>
      </c>
    </row>
    <row r="7491" spans="1:6" ht="30">
      <c r="A7491" s="480">
        <v>95121</v>
      </c>
      <c r="B7491" s="481" t="s">
        <v>3894</v>
      </c>
      <c r="C7491" s="482" t="s">
        <v>2996</v>
      </c>
      <c r="D7491" s="483">
        <v>230.18</v>
      </c>
      <c r="E7491" s="483">
        <v>68.760000000000005</v>
      </c>
      <c r="F7491" s="483">
        <v>298.94</v>
      </c>
    </row>
    <row r="7492" spans="1:6" ht="30">
      <c r="A7492" s="480">
        <v>95122</v>
      </c>
      <c r="B7492" s="481" t="s">
        <v>3895</v>
      </c>
      <c r="C7492" s="482" t="s">
        <v>2998</v>
      </c>
      <c r="D7492" s="483">
        <v>105.53</v>
      </c>
      <c r="E7492" s="483">
        <v>68.760000000000005</v>
      </c>
      <c r="F7492" s="483">
        <v>174.29</v>
      </c>
    </row>
    <row r="7493" spans="1:6" ht="30">
      <c r="A7493" s="480">
        <v>95118</v>
      </c>
      <c r="B7493" s="481" t="s">
        <v>3896</v>
      </c>
      <c r="C7493" s="482" t="s">
        <v>707</v>
      </c>
      <c r="D7493" s="483">
        <v>63.82</v>
      </c>
      <c r="E7493" s="483">
        <v>0</v>
      </c>
      <c r="F7493" s="483">
        <v>63.82</v>
      </c>
    </row>
    <row r="7494" spans="1:6" ht="30">
      <c r="A7494" s="480">
        <v>95119</v>
      </c>
      <c r="B7494" s="481" t="s">
        <v>3897</v>
      </c>
      <c r="C7494" s="482" t="s">
        <v>707</v>
      </c>
      <c r="D7494" s="483">
        <v>10.050000000000001</v>
      </c>
      <c r="E7494" s="483">
        <v>0</v>
      </c>
      <c r="F7494" s="483">
        <v>10.050000000000001</v>
      </c>
    </row>
    <row r="7495" spans="1:6" ht="30">
      <c r="A7495" s="480">
        <v>95120</v>
      </c>
      <c r="B7495" s="481" t="s">
        <v>3898</v>
      </c>
      <c r="C7495" s="482" t="s">
        <v>707</v>
      </c>
      <c r="D7495" s="483">
        <v>54.82</v>
      </c>
      <c r="E7495" s="483">
        <v>0</v>
      </c>
      <c r="F7495" s="483">
        <v>54.82</v>
      </c>
    </row>
    <row r="7496" spans="1:6">
      <c r="A7496" s="480">
        <v>100648</v>
      </c>
      <c r="B7496" s="481" t="s">
        <v>6749</v>
      </c>
      <c r="C7496" s="482" t="s">
        <v>2998</v>
      </c>
      <c r="D7496" s="483">
        <v>418.86</v>
      </c>
      <c r="E7496" s="483">
        <v>15.72</v>
      </c>
      <c r="F7496" s="483">
        <v>434.58</v>
      </c>
    </row>
    <row r="7497" spans="1:6">
      <c r="A7497" s="480">
        <v>100647</v>
      </c>
      <c r="B7497" s="481" t="s">
        <v>6748</v>
      </c>
      <c r="C7497" s="482" t="s">
        <v>2996</v>
      </c>
      <c r="D7497" s="483">
        <v>1274.28</v>
      </c>
      <c r="E7497" s="483">
        <v>15.72</v>
      </c>
      <c r="F7497" s="483">
        <v>1290</v>
      </c>
    </row>
    <row r="7498" spans="1:6">
      <c r="A7498" s="480">
        <v>100643</v>
      </c>
      <c r="B7498" s="481" t="s">
        <v>6750</v>
      </c>
      <c r="C7498" s="482" t="s">
        <v>707</v>
      </c>
      <c r="D7498" s="483">
        <v>350.24</v>
      </c>
      <c r="E7498" s="483">
        <v>0</v>
      </c>
      <c r="F7498" s="483">
        <v>350.24</v>
      </c>
    </row>
    <row r="7499" spans="1:6">
      <c r="A7499" s="480">
        <v>100644</v>
      </c>
      <c r="B7499" s="481" t="s">
        <v>6751</v>
      </c>
      <c r="C7499" s="482" t="s">
        <v>707</v>
      </c>
      <c r="D7499" s="483">
        <v>63.04</v>
      </c>
      <c r="E7499" s="483">
        <v>0</v>
      </c>
      <c r="F7499" s="483">
        <v>63.04</v>
      </c>
    </row>
    <row r="7500" spans="1:6">
      <c r="A7500" s="480">
        <v>100645</v>
      </c>
      <c r="B7500" s="481" t="s">
        <v>6752</v>
      </c>
      <c r="C7500" s="482" t="s">
        <v>707</v>
      </c>
      <c r="D7500" s="483">
        <v>563.02</v>
      </c>
      <c r="E7500" s="483">
        <v>0</v>
      </c>
      <c r="F7500" s="483">
        <v>563.02</v>
      </c>
    </row>
    <row r="7501" spans="1:6" ht="30">
      <c r="A7501" s="480">
        <v>100646</v>
      </c>
      <c r="B7501" s="481" t="s">
        <v>6753</v>
      </c>
      <c r="C7501" s="482" t="s">
        <v>707</v>
      </c>
      <c r="D7501" s="483">
        <v>292.39999999999998</v>
      </c>
      <c r="E7501" s="483">
        <v>0</v>
      </c>
      <c r="F7501" s="483">
        <v>292.39999999999998</v>
      </c>
    </row>
    <row r="7502" spans="1:6" ht="30">
      <c r="A7502" s="480">
        <v>100642</v>
      </c>
      <c r="B7502" s="481" t="s">
        <v>6755</v>
      </c>
      <c r="C7502" s="482" t="s">
        <v>2998</v>
      </c>
      <c r="D7502" s="483">
        <v>162.54</v>
      </c>
      <c r="E7502" s="483">
        <v>15.72</v>
      </c>
      <c r="F7502" s="483">
        <v>178.26</v>
      </c>
    </row>
    <row r="7503" spans="1:6" ht="30">
      <c r="A7503" s="480">
        <v>100641</v>
      </c>
      <c r="B7503" s="481" t="s">
        <v>6754</v>
      </c>
      <c r="C7503" s="482" t="s">
        <v>2996</v>
      </c>
      <c r="D7503" s="483">
        <v>581.04999999999995</v>
      </c>
      <c r="E7503" s="483">
        <v>15.72</v>
      </c>
      <c r="F7503" s="483">
        <v>596.77</v>
      </c>
    </row>
    <row r="7504" spans="1:6" ht="30">
      <c r="A7504" s="480">
        <v>100637</v>
      </c>
      <c r="B7504" s="481" t="s">
        <v>6756</v>
      </c>
      <c r="C7504" s="482" t="s">
        <v>707</v>
      </c>
      <c r="D7504" s="483">
        <v>133.02000000000001</v>
      </c>
      <c r="E7504" s="483">
        <v>0</v>
      </c>
      <c r="F7504" s="483">
        <v>133.02000000000001</v>
      </c>
    </row>
    <row r="7505" spans="1:6" ht="30">
      <c r="A7505" s="480">
        <v>100638</v>
      </c>
      <c r="B7505" s="481" t="s">
        <v>6757</v>
      </c>
      <c r="C7505" s="482" t="s">
        <v>707</v>
      </c>
      <c r="D7505" s="483">
        <v>23.94</v>
      </c>
      <c r="E7505" s="483">
        <v>0</v>
      </c>
      <c r="F7505" s="483">
        <v>23.94</v>
      </c>
    </row>
    <row r="7506" spans="1:6" ht="30">
      <c r="A7506" s="480">
        <v>100639</v>
      </c>
      <c r="B7506" s="481" t="s">
        <v>6758</v>
      </c>
      <c r="C7506" s="482" t="s">
        <v>707</v>
      </c>
      <c r="D7506" s="483">
        <v>213.83</v>
      </c>
      <c r="E7506" s="483">
        <v>0</v>
      </c>
      <c r="F7506" s="483">
        <v>213.83</v>
      </c>
    </row>
    <row r="7507" spans="1:6" ht="30">
      <c r="A7507" s="480">
        <v>100640</v>
      </c>
      <c r="B7507" s="481" t="s">
        <v>6759</v>
      </c>
      <c r="C7507" s="482" t="s">
        <v>707</v>
      </c>
      <c r="D7507" s="483">
        <v>204.68</v>
      </c>
      <c r="E7507" s="483">
        <v>0</v>
      </c>
      <c r="F7507" s="483">
        <v>204.68</v>
      </c>
    </row>
    <row r="7508" spans="1:6" ht="30">
      <c r="A7508" s="480">
        <v>101025</v>
      </c>
      <c r="B7508" s="481" t="s">
        <v>6715</v>
      </c>
      <c r="C7508" s="482" t="s">
        <v>1113</v>
      </c>
      <c r="D7508" s="483">
        <v>413.5</v>
      </c>
      <c r="E7508" s="483">
        <v>1.06</v>
      </c>
      <c r="F7508" s="483">
        <v>414.56</v>
      </c>
    </row>
    <row r="7509" spans="1:6" ht="30">
      <c r="A7509" s="480">
        <v>101022</v>
      </c>
      <c r="B7509" s="481" t="s">
        <v>6712</v>
      </c>
      <c r="C7509" s="482" t="s">
        <v>1113</v>
      </c>
      <c r="D7509" s="483">
        <v>369.76</v>
      </c>
      <c r="E7509" s="483">
        <v>1.1399999999999999</v>
      </c>
      <c r="F7509" s="483">
        <v>370.9</v>
      </c>
    </row>
    <row r="7510" spans="1:6" ht="30">
      <c r="A7510" s="480">
        <v>101020</v>
      </c>
      <c r="B7510" s="481" t="s">
        <v>6710</v>
      </c>
      <c r="C7510" s="482" t="s">
        <v>1113</v>
      </c>
      <c r="D7510" s="483">
        <v>421.53</v>
      </c>
      <c r="E7510" s="483">
        <v>3.19</v>
      </c>
      <c r="F7510" s="483">
        <v>424.72</v>
      </c>
    </row>
    <row r="7511" spans="1:6" ht="30">
      <c r="A7511" s="480">
        <v>101024</v>
      </c>
      <c r="B7511" s="481" t="s">
        <v>6714</v>
      </c>
      <c r="C7511" s="482" t="s">
        <v>1113</v>
      </c>
      <c r="D7511" s="483">
        <v>376.04</v>
      </c>
      <c r="E7511" s="483">
        <v>1.06</v>
      </c>
      <c r="F7511" s="483">
        <v>377.1</v>
      </c>
    </row>
    <row r="7512" spans="1:6" ht="30">
      <c r="A7512" s="480">
        <v>101023</v>
      </c>
      <c r="B7512" s="481" t="s">
        <v>6713</v>
      </c>
      <c r="C7512" s="482" t="s">
        <v>1113</v>
      </c>
      <c r="D7512" s="483">
        <v>407.22</v>
      </c>
      <c r="E7512" s="483">
        <v>1.1399999999999999</v>
      </c>
      <c r="F7512" s="483">
        <v>408.36</v>
      </c>
    </row>
    <row r="7513" spans="1:6" ht="30">
      <c r="A7513" s="480">
        <v>101021</v>
      </c>
      <c r="B7513" s="481" t="s">
        <v>6711</v>
      </c>
      <c r="C7513" s="482" t="s">
        <v>1113</v>
      </c>
      <c r="D7513" s="483">
        <v>458.99</v>
      </c>
      <c r="E7513" s="483">
        <v>3.19</v>
      </c>
      <c r="F7513" s="483">
        <v>462.18</v>
      </c>
    </row>
    <row r="7514" spans="1:6" ht="30">
      <c r="A7514" s="480">
        <v>101026</v>
      </c>
      <c r="B7514" s="481" t="s">
        <v>6708</v>
      </c>
      <c r="C7514" s="482" t="s">
        <v>1113</v>
      </c>
      <c r="D7514" s="483">
        <v>337.6</v>
      </c>
      <c r="E7514" s="483">
        <v>4.2699999999999996</v>
      </c>
      <c r="F7514" s="483">
        <v>341.87</v>
      </c>
    </row>
    <row r="7515" spans="1:6" ht="30">
      <c r="A7515" s="480">
        <v>101027</v>
      </c>
      <c r="B7515" s="481" t="s">
        <v>6709</v>
      </c>
      <c r="C7515" s="482" t="s">
        <v>1113</v>
      </c>
      <c r="D7515" s="483">
        <v>344.48</v>
      </c>
      <c r="E7515" s="483">
        <v>4.2699999999999996</v>
      </c>
      <c r="F7515" s="483">
        <v>348.75</v>
      </c>
    </row>
    <row r="7516" spans="1:6">
      <c r="A7516" s="480"/>
      <c r="B7516" s="481" t="s">
        <v>3899</v>
      </c>
      <c r="C7516" s="482"/>
      <c r="D7516" s="483"/>
      <c r="E7516" s="483"/>
      <c r="F7516" s="483"/>
    </row>
    <row r="7517" spans="1:6" ht="30">
      <c r="A7517" s="480">
        <v>90625</v>
      </c>
      <c r="B7517" s="481" t="s">
        <v>3900</v>
      </c>
      <c r="C7517" s="482" t="s">
        <v>2996</v>
      </c>
      <c r="D7517" s="483">
        <v>7.59</v>
      </c>
      <c r="E7517" s="483">
        <v>0</v>
      </c>
      <c r="F7517" s="483">
        <v>7.59</v>
      </c>
    </row>
    <row r="7518" spans="1:6" ht="30">
      <c r="A7518" s="480">
        <v>90631</v>
      </c>
      <c r="B7518" s="481" t="s">
        <v>3901</v>
      </c>
      <c r="C7518" s="482" t="s">
        <v>2996</v>
      </c>
      <c r="D7518" s="483">
        <v>125.97</v>
      </c>
      <c r="E7518" s="483">
        <v>18.84</v>
      </c>
      <c r="F7518" s="483">
        <v>144.81</v>
      </c>
    </row>
    <row r="7519" spans="1:6" ht="45">
      <c r="A7519" s="480">
        <v>90674</v>
      </c>
      <c r="B7519" s="481" t="s">
        <v>3902</v>
      </c>
      <c r="C7519" s="482" t="s">
        <v>2996</v>
      </c>
      <c r="D7519" s="483">
        <v>657.61</v>
      </c>
      <c r="E7519" s="483">
        <v>18.84</v>
      </c>
      <c r="F7519" s="483">
        <v>676.45</v>
      </c>
    </row>
    <row r="7520" spans="1:6" ht="45">
      <c r="A7520" s="480">
        <v>90680</v>
      </c>
      <c r="B7520" s="481" t="s">
        <v>3903</v>
      </c>
      <c r="C7520" s="482" t="s">
        <v>2996</v>
      </c>
      <c r="D7520" s="483">
        <v>359.29</v>
      </c>
      <c r="E7520" s="483">
        <v>18.84</v>
      </c>
      <c r="F7520" s="483">
        <v>378.13</v>
      </c>
    </row>
    <row r="7521" spans="1:6" ht="30">
      <c r="A7521" s="480">
        <v>90626</v>
      </c>
      <c r="B7521" s="481" t="s">
        <v>3904</v>
      </c>
      <c r="C7521" s="482" t="s">
        <v>2998</v>
      </c>
      <c r="D7521" s="483">
        <v>2.31</v>
      </c>
      <c r="E7521" s="483">
        <v>0</v>
      </c>
      <c r="F7521" s="483">
        <v>2.31</v>
      </c>
    </row>
    <row r="7522" spans="1:6" ht="30">
      <c r="A7522" s="480">
        <v>90632</v>
      </c>
      <c r="B7522" s="481" t="s">
        <v>3905</v>
      </c>
      <c r="C7522" s="482" t="s">
        <v>2998</v>
      </c>
      <c r="D7522" s="483">
        <v>62.28</v>
      </c>
      <c r="E7522" s="483">
        <v>18.84</v>
      </c>
      <c r="F7522" s="483">
        <v>81.12</v>
      </c>
    </row>
    <row r="7523" spans="1:6" ht="45">
      <c r="A7523" s="480">
        <v>90675</v>
      </c>
      <c r="B7523" s="481" t="s">
        <v>3906</v>
      </c>
      <c r="C7523" s="482" t="s">
        <v>2998</v>
      </c>
      <c r="D7523" s="483">
        <v>266.24</v>
      </c>
      <c r="E7523" s="483">
        <v>18.84</v>
      </c>
      <c r="F7523" s="483">
        <v>285.08</v>
      </c>
    </row>
    <row r="7524" spans="1:6" ht="45">
      <c r="A7524" s="480">
        <v>90681</v>
      </c>
      <c r="B7524" s="481" t="s">
        <v>3907</v>
      </c>
      <c r="C7524" s="482" t="s">
        <v>2998</v>
      </c>
      <c r="D7524" s="483">
        <v>137.76</v>
      </c>
      <c r="E7524" s="483">
        <v>18.84</v>
      </c>
      <c r="F7524" s="483">
        <v>156.6</v>
      </c>
    </row>
    <row r="7525" spans="1:6" ht="30">
      <c r="A7525" s="480">
        <v>90621</v>
      </c>
      <c r="B7525" s="481" t="s">
        <v>3908</v>
      </c>
      <c r="C7525" s="482" t="s">
        <v>707</v>
      </c>
      <c r="D7525" s="483">
        <v>2.0699999999999998</v>
      </c>
      <c r="E7525" s="483">
        <v>0</v>
      </c>
      <c r="F7525" s="483">
        <v>2.0699999999999998</v>
      </c>
    </row>
    <row r="7526" spans="1:6" ht="30">
      <c r="A7526" s="480">
        <v>90622</v>
      </c>
      <c r="B7526" s="481" t="s">
        <v>3909</v>
      </c>
      <c r="C7526" s="482" t="s">
        <v>707</v>
      </c>
      <c r="D7526" s="483">
        <v>0.24</v>
      </c>
      <c r="E7526" s="483">
        <v>0</v>
      </c>
      <c r="F7526" s="483">
        <v>0.24</v>
      </c>
    </row>
    <row r="7527" spans="1:6" ht="30">
      <c r="A7527" s="480">
        <v>90623</v>
      </c>
      <c r="B7527" s="481" t="s">
        <v>3910</v>
      </c>
      <c r="C7527" s="482" t="s">
        <v>707</v>
      </c>
      <c r="D7527" s="483">
        <v>2.59</v>
      </c>
      <c r="E7527" s="483">
        <v>0</v>
      </c>
      <c r="F7527" s="483">
        <v>2.59</v>
      </c>
    </row>
    <row r="7528" spans="1:6" ht="30">
      <c r="A7528" s="480">
        <v>90624</v>
      </c>
      <c r="B7528" s="481" t="s">
        <v>3911</v>
      </c>
      <c r="C7528" s="482" t="s">
        <v>707</v>
      </c>
      <c r="D7528" s="483">
        <v>2.69</v>
      </c>
      <c r="E7528" s="483">
        <v>0</v>
      </c>
      <c r="F7528" s="483">
        <v>2.69</v>
      </c>
    </row>
    <row r="7529" spans="1:6" ht="30">
      <c r="A7529" s="480">
        <v>90627</v>
      </c>
      <c r="B7529" s="481" t="s">
        <v>3912</v>
      </c>
      <c r="C7529" s="482" t="s">
        <v>707</v>
      </c>
      <c r="D7529" s="483">
        <v>49.87</v>
      </c>
      <c r="E7529" s="483">
        <v>0</v>
      </c>
      <c r="F7529" s="483">
        <v>49.87</v>
      </c>
    </row>
    <row r="7530" spans="1:6" ht="30">
      <c r="A7530" s="480">
        <v>90628</v>
      </c>
      <c r="B7530" s="481" t="s">
        <v>3913</v>
      </c>
      <c r="C7530" s="482" t="s">
        <v>707</v>
      </c>
      <c r="D7530" s="483">
        <v>6.83</v>
      </c>
      <c r="E7530" s="483">
        <v>0</v>
      </c>
      <c r="F7530" s="483">
        <v>6.83</v>
      </c>
    </row>
    <row r="7531" spans="1:6" ht="30">
      <c r="A7531" s="480">
        <v>90629</v>
      </c>
      <c r="B7531" s="481" t="s">
        <v>3914</v>
      </c>
      <c r="C7531" s="482" t="s">
        <v>707</v>
      </c>
      <c r="D7531" s="483">
        <v>62.41</v>
      </c>
      <c r="E7531" s="483">
        <v>0</v>
      </c>
      <c r="F7531" s="483">
        <v>62.41</v>
      </c>
    </row>
    <row r="7532" spans="1:6" ht="30">
      <c r="A7532" s="480">
        <v>90630</v>
      </c>
      <c r="B7532" s="481" t="s">
        <v>3915</v>
      </c>
      <c r="C7532" s="482" t="s">
        <v>707</v>
      </c>
      <c r="D7532" s="483">
        <v>1.28</v>
      </c>
      <c r="E7532" s="483">
        <v>0</v>
      </c>
      <c r="F7532" s="483">
        <v>1.28</v>
      </c>
    </row>
    <row r="7533" spans="1:6" ht="45">
      <c r="A7533" s="480">
        <v>90670</v>
      </c>
      <c r="B7533" s="481" t="s">
        <v>3916</v>
      </c>
      <c r="C7533" s="482" t="s">
        <v>707</v>
      </c>
      <c r="D7533" s="483">
        <v>228.89</v>
      </c>
      <c r="E7533" s="483">
        <v>0</v>
      </c>
      <c r="F7533" s="483">
        <v>228.89</v>
      </c>
    </row>
    <row r="7534" spans="1:6" ht="45">
      <c r="A7534" s="480">
        <v>90671</v>
      </c>
      <c r="B7534" s="481" t="s">
        <v>3917</v>
      </c>
      <c r="C7534" s="482" t="s">
        <v>707</v>
      </c>
      <c r="D7534" s="483">
        <v>31.77</v>
      </c>
      <c r="E7534" s="483">
        <v>0</v>
      </c>
      <c r="F7534" s="483">
        <v>31.77</v>
      </c>
    </row>
    <row r="7535" spans="1:6" ht="45">
      <c r="A7535" s="480">
        <v>90672</v>
      </c>
      <c r="B7535" s="481" t="s">
        <v>3918</v>
      </c>
      <c r="C7535" s="482" t="s">
        <v>707</v>
      </c>
      <c r="D7535" s="483">
        <v>286.43</v>
      </c>
      <c r="E7535" s="483">
        <v>0</v>
      </c>
      <c r="F7535" s="483">
        <v>286.43</v>
      </c>
    </row>
    <row r="7536" spans="1:6" ht="60">
      <c r="A7536" s="480">
        <v>90673</v>
      </c>
      <c r="B7536" s="481" t="s">
        <v>3919</v>
      </c>
      <c r="C7536" s="482" t="s">
        <v>707</v>
      </c>
      <c r="D7536" s="483">
        <v>104.94</v>
      </c>
      <c r="E7536" s="483">
        <v>0</v>
      </c>
      <c r="F7536" s="483">
        <v>104.94</v>
      </c>
    </row>
    <row r="7537" spans="1:6" ht="45">
      <c r="A7537" s="480">
        <v>90676</v>
      </c>
      <c r="B7537" s="481" t="s">
        <v>3920</v>
      </c>
      <c r="C7537" s="482" t="s">
        <v>707</v>
      </c>
      <c r="D7537" s="483">
        <v>104.18</v>
      </c>
      <c r="E7537" s="483">
        <v>0</v>
      </c>
      <c r="F7537" s="483">
        <v>104.18</v>
      </c>
    </row>
    <row r="7538" spans="1:6" ht="45">
      <c r="A7538" s="480">
        <v>90677</v>
      </c>
      <c r="B7538" s="481" t="s">
        <v>3921</v>
      </c>
      <c r="C7538" s="482" t="s">
        <v>707</v>
      </c>
      <c r="D7538" s="483">
        <v>15.68</v>
      </c>
      <c r="E7538" s="483">
        <v>0</v>
      </c>
      <c r="F7538" s="483">
        <v>15.68</v>
      </c>
    </row>
    <row r="7539" spans="1:6" ht="45">
      <c r="A7539" s="480">
        <v>90678</v>
      </c>
      <c r="B7539" s="481" t="s">
        <v>3922</v>
      </c>
      <c r="C7539" s="482" t="s">
        <v>707</v>
      </c>
      <c r="D7539" s="483">
        <v>141.05000000000001</v>
      </c>
      <c r="E7539" s="483">
        <v>0</v>
      </c>
      <c r="F7539" s="483">
        <v>141.05000000000001</v>
      </c>
    </row>
    <row r="7540" spans="1:6" ht="60">
      <c r="A7540" s="480">
        <v>90679</v>
      </c>
      <c r="B7540" s="481" t="s">
        <v>3923</v>
      </c>
      <c r="C7540" s="482" t="s">
        <v>707</v>
      </c>
      <c r="D7540" s="483">
        <v>80.48</v>
      </c>
      <c r="E7540" s="483">
        <v>0</v>
      </c>
      <c r="F7540" s="483">
        <v>80.48</v>
      </c>
    </row>
    <row r="7541" spans="1:6" ht="60">
      <c r="A7541" s="480">
        <v>91021</v>
      </c>
      <c r="B7541" s="481" t="s">
        <v>3924</v>
      </c>
      <c r="C7541" s="482" t="s">
        <v>707</v>
      </c>
      <c r="D7541" s="483">
        <v>12.32</v>
      </c>
      <c r="E7541" s="483">
        <v>0</v>
      </c>
      <c r="F7541" s="483">
        <v>12.32</v>
      </c>
    </row>
    <row r="7542" spans="1:6" ht="45">
      <c r="A7542" s="480">
        <v>93224</v>
      </c>
      <c r="B7542" s="481" t="s">
        <v>3925</v>
      </c>
      <c r="C7542" s="482" t="s">
        <v>2996</v>
      </c>
      <c r="D7542" s="483">
        <v>993.36</v>
      </c>
      <c r="E7542" s="483">
        <v>18.84</v>
      </c>
      <c r="F7542" s="483">
        <v>1012.2</v>
      </c>
    </row>
    <row r="7543" spans="1:6" ht="30">
      <c r="A7543" s="475">
        <v>95620</v>
      </c>
      <c r="B7543" s="479" t="s">
        <v>3926</v>
      </c>
      <c r="C7543" s="477" t="s">
        <v>2996</v>
      </c>
      <c r="D7543" s="478">
        <v>8.26</v>
      </c>
      <c r="E7543" s="478">
        <v>15.13</v>
      </c>
      <c r="F7543" s="478">
        <v>23.39</v>
      </c>
    </row>
    <row r="7544" spans="1:6" ht="30">
      <c r="A7544" s="480">
        <v>95702</v>
      </c>
      <c r="B7544" s="481" t="s">
        <v>3927</v>
      </c>
      <c r="C7544" s="482" t="s">
        <v>2996</v>
      </c>
      <c r="D7544" s="483">
        <v>19.170000000000002</v>
      </c>
      <c r="E7544" s="483">
        <v>18.84</v>
      </c>
      <c r="F7544" s="483">
        <v>38.01</v>
      </c>
    </row>
    <row r="7545" spans="1:6" ht="30">
      <c r="A7545" s="480">
        <v>95708</v>
      </c>
      <c r="B7545" s="481" t="s">
        <v>13840</v>
      </c>
      <c r="C7545" s="482" t="s">
        <v>2996</v>
      </c>
      <c r="D7545" s="483">
        <v>123.26</v>
      </c>
      <c r="E7545" s="483">
        <v>18.84</v>
      </c>
      <c r="F7545" s="483">
        <v>142.1</v>
      </c>
    </row>
    <row r="7546" spans="1:6" ht="45">
      <c r="A7546" s="480">
        <v>93225</v>
      </c>
      <c r="B7546" s="481" t="s">
        <v>3928</v>
      </c>
      <c r="C7546" s="482" t="s">
        <v>2998</v>
      </c>
      <c r="D7546" s="483">
        <v>410.9</v>
      </c>
      <c r="E7546" s="483">
        <v>18.84</v>
      </c>
      <c r="F7546" s="483">
        <v>429.74</v>
      </c>
    </row>
    <row r="7547" spans="1:6" ht="30">
      <c r="A7547" s="480">
        <v>95621</v>
      </c>
      <c r="B7547" s="481" t="s">
        <v>3929</v>
      </c>
      <c r="C7547" s="482" t="s">
        <v>2998</v>
      </c>
      <c r="D7547" s="483">
        <v>6.84</v>
      </c>
      <c r="E7547" s="483">
        <v>15.13</v>
      </c>
      <c r="F7547" s="483">
        <v>21.97</v>
      </c>
    </row>
    <row r="7548" spans="1:6" ht="30">
      <c r="A7548" s="480">
        <v>95703</v>
      </c>
      <c r="B7548" s="481" t="s">
        <v>3930</v>
      </c>
      <c r="C7548" s="482" t="s">
        <v>2998</v>
      </c>
      <c r="D7548" s="483">
        <v>10.72</v>
      </c>
      <c r="E7548" s="483">
        <v>18.84</v>
      </c>
      <c r="F7548" s="483">
        <v>29.56</v>
      </c>
    </row>
    <row r="7549" spans="1:6" ht="30">
      <c r="A7549" s="480">
        <v>95709</v>
      </c>
      <c r="B7549" s="481" t="s">
        <v>13841</v>
      </c>
      <c r="C7549" s="482" t="s">
        <v>2998</v>
      </c>
      <c r="D7549" s="483">
        <v>59.92</v>
      </c>
      <c r="E7549" s="483">
        <v>18.84</v>
      </c>
      <c r="F7549" s="483">
        <v>78.760000000000005</v>
      </c>
    </row>
    <row r="7550" spans="1:6" ht="45">
      <c r="A7550" s="480">
        <v>93220</v>
      </c>
      <c r="B7550" s="481" t="s">
        <v>3931</v>
      </c>
      <c r="C7550" s="482" t="s">
        <v>707</v>
      </c>
      <c r="D7550" s="483">
        <v>355.91</v>
      </c>
      <c r="E7550" s="483">
        <v>0</v>
      </c>
      <c r="F7550" s="483">
        <v>355.91</v>
      </c>
    </row>
    <row r="7551" spans="1:6" ht="45">
      <c r="A7551" s="480">
        <v>93221</v>
      </c>
      <c r="B7551" s="481" t="s">
        <v>3932</v>
      </c>
      <c r="C7551" s="482" t="s">
        <v>707</v>
      </c>
      <c r="D7551" s="483">
        <v>49.41</v>
      </c>
      <c r="E7551" s="483">
        <v>0</v>
      </c>
      <c r="F7551" s="483">
        <v>49.41</v>
      </c>
    </row>
    <row r="7552" spans="1:6" ht="45">
      <c r="A7552" s="480">
        <v>93222</v>
      </c>
      <c r="B7552" s="481" t="s">
        <v>3933</v>
      </c>
      <c r="C7552" s="482" t="s">
        <v>707</v>
      </c>
      <c r="D7552" s="483">
        <v>445.39</v>
      </c>
      <c r="E7552" s="483">
        <v>0</v>
      </c>
      <c r="F7552" s="483">
        <v>445.39</v>
      </c>
    </row>
    <row r="7553" spans="1:6" ht="60">
      <c r="A7553" s="480">
        <v>93223</v>
      </c>
      <c r="B7553" s="481" t="s">
        <v>13842</v>
      </c>
      <c r="C7553" s="482" t="s">
        <v>707</v>
      </c>
      <c r="D7553" s="483">
        <v>137.07</v>
      </c>
      <c r="E7553" s="483">
        <v>0</v>
      </c>
      <c r="F7553" s="483">
        <v>137.07</v>
      </c>
    </row>
    <row r="7554" spans="1:6" ht="30">
      <c r="A7554" s="480">
        <v>95617</v>
      </c>
      <c r="B7554" s="481" t="s">
        <v>3934</v>
      </c>
      <c r="C7554" s="482" t="s">
        <v>707</v>
      </c>
      <c r="D7554" s="483">
        <v>1.1299999999999999</v>
      </c>
      <c r="E7554" s="483">
        <v>0</v>
      </c>
      <c r="F7554" s="483">
        <v>1.1299999999999999</v>
      </c>
    </row>
    <row r="7555" spans="1:6" ht="30">
      <c r="A7555" s="480">
        <v>95618</v>
      </c>
      <c r="B7555" s="481" t="s">
        <v>3935</v>
      </c>
      <c r="C7555" s="482" t="s">
        <v>707</v>
      </c>
      <c r="D7555" s="483">
        <v>0.13</v>
      </c>
      <c r="E7555" s="483">
        <v>0</v>
      </c>
      <c r="F7555" s="483">
        <v>0.13</v>
      </c>
    </row>
    <row r="7556" spans="1:6" ht="30">
      <c r="A7556" s="480">
        <v>95619</v>
      </c>
      <c r="B7556" s="481" t="s">
        <v>3936</v>
      </c>
      <c r="C7556" s="482" t="s">
        <v>707</v>
      </c>
      <c r="D7556" s="483">
        <v>1.42</v>
      </c>
      <c r="E7556" s="483">
        <v>0</v>
      </c>
      <c r="F7556" s="483">
        <v>1.42</v>
      </c>
    </row>
    <row r="7557" spans="1:6" ht="30">
      <c r="A7557" s="480">
        <v>95698</v>
      </c>
      <c r="B7557" s="481" t="s">
        <v>3937</v>
      </c>
      <c r="C7557" s="482" t="s">
        <v>707</v>
      </c>
      <c r="D7557" s="483">
        <v>4.5999999999999996</v>
      </c>
      <c r="E7557" s="483">
        <v>0</v>
      </c>
      <c r="F7557" s="483">
        <v>4.5999999999999996</v>
      </c>
    </row>
    <row r="7558" spans="1:6" ht="30">
      <c r="A7558" s="480">
        <v>95699</v>
      </c>
      <c r="B7558" s="481" t="s">
        <v>3938</v>
      </c>
      <c r="C7558" s="482" t="s">
        <v>707</v>
      </c>
      <c r="D7558" s="483">
        <v>0.54</v>
      </c>
      <c r="E7558" s="483">
        <v>0</v>
      </c>
      <c r="F7558" s="483">
        <v>0.54</v>
      </c>
    </row>
    <row r="7559" spans="1:6" ht="30">
      <c r="A7559" s="480">
        <v>95700</v>
      </c>
      <c r="B7559" s="481" t="s">
        <v>3939</v>
      </c>
      <c r="C7559" s="482" t="s">
        <v>707</v>
      </c>
      <c r="D7559" s="483">
        <v>5.76</v>
      </c>
      <c r="E7559" s="483">
        <v>0</v>
      </c>
      <c r="F7559" s="483">
        <v>5.76</v>
      </c>
    </row>
    <row r="7560" spans="1:6" ht="30">
      <c r="A7560" s="480">
        <v>95701</v>
      </c>
      <c r="B7560" s="481" t="s">
        <v>3940</v>
      </c>
      <c r="C7560" s="482" t="s">
        <v>707</v>
      </c>
      <c r="D7560" s="483">
        <v>2.69</v>
      </c>
      <c r="E7560" s="483">
        <v>0</v>
      </c>
      <c r="F7560" s="483">
        <v>2.69</v>
      </c>
    </row>
    <row r="7561" spans="1:6" ht="30">
      <c r="A7561" s="480">
        <v>95704</v>
      </c>
      <c r="B7561" s="481" t="s">
        <v>13843</v>
      </c>
      <c r="C7561" s="482" t="s">
        <v>707</v>
      </c>
      <c r="D7561" s="483">
        <v>47.8</v>
      </c>
      <c r="E7561" s="483">
        <v>0</v>
      </c>
      <c r="F7561" s="483">
        <v>47.8</v>
      </c>
    </row>
    <row r="7562" spans="1:6" ht="30">
      <c r="A7562" s="480">
        <v>95705</v>
      </c>
      <c r="B7562" s="481" t="s">
        <v>13844</v>
      </c>
      <c r="C7562" s="482" t="s">
        <v>707</v>
      </c>
      <c r="D7562" s="483">
        <v>6.54</v>
      </c>
      <c r="E7562" s="483">
        <v>0</v>
      </c>
      <c r="F7562" s="483">
        <v>6.54</v>
      </c>
    </row>
    <row r="7563" spans="1:6" ht="30">
      <c r="A7563" s="480">
        <v>95706</v>
      </c>
      <c r="B7563" s="481" t="s">
        <v>13845</v>
      </c>
      <c r="C7563" s="482" t="s">
        <v>707</v>
      </c>
      <c r="D7563" s="483">
        <v>59.82</v>
      </c>
      <c r="E7563" s="483">
        <v>0</v>
      </c>
      <c r="F7563" s="483">
        <v>59.82</v>
      </c>
    </row>
    <row r="7564" spans="1:6" ht="30">
      <c r="A7564" s="480">
        <v>95707</v>
      </c>
      <c r="B7564" s="481" t="s">
        <v>13846</v>
      </c>
      <c r="C7564" s="482" t="s">
        <v>707</v>
      </c>
      <c r="D7564" s="483">
        <v>3.52</v>
      </c>
      <c r="E7564" s="483">
        <v>0</v>
      </c>
      <c r="F7564" s="483">
        <v>3.52</v>
      </c>
    </row>
    <row r="7565" spans="1:6" ht="30">
      <c r="A7565" s="480">
        <v>96301</v>
      </c>
      <c r="B7565" s="481" t="s">
        <v>3941</v>
      </c>
      <c r="C7565" s="482" t="s">
        <v>707</v>
      </c>
      <c r="D7565" s="483">
        <v>43.1</v>
      </c>
      <c r="E7565" s="483">
        <v>0</v>
      </c>
      <c r="F7565" s="483">
        <v>43.1</v>
      </c>
    </row>
    <row r="7566" spans="1:6" ht="45">
      <c r="A7566" s="480">
        <v>102873</v>
      </c>
      <c r="B7566" s="481" t="s">
        <v>13162</v>
      </c>
      <c r="C7566" s="482" t="s">
        <v>707</v>
      </c>
      <c r="D7566" s="483">
        <v>104.94</v>
      </c>
      <c r="E7566" s="483">
        <v>0</v>
      </c>
      <c r="F7566" s="483">
        <v>104.94</v>
      </c>
    </row>
    <row r="7567" spans="1:6" ht="45">
      <c r="A7567" s="480">
        <v>102963</v>
      </c>
      <c r="B7567" s="481" t="s">
        <v>13163</v>
      </c>
      <c r="C7567" s="482" t="s">
        <v>707</v>
      </c>
      <c r="D7567" s="483">
        <v>74.39</v>
      </c>
      <c r="E7567" s="483">
        <v>0</v>
      </c>
      <c r="F7567" s="483">
        <v>74.39</v>
      </c>
    </row>
    <row r="7568" spans="1:6" ht="30">
      <c r="A7568" s="475">
        <v>102879</v>
      </c>
      <c r="B7568" s="479" t="s">
        <v>13164</v>
      </c>
      <c r="C7568" s="477" t="s">
        <v>707</v>
      </c>
      <c r="D7568" s="478">
        <v>157.5</v>
      </c>
      <c r="E7568" s="478">
        <v>0</v>
      </c>
      <c r="F7568" s="478">
        <v>157.5</v>
      </c>
    </row>
    <row r="7569" spans="1:6" ht="45">
      <c r="A7569" s="480">
        <v>103223</v>
      </c>
      <c r="B7569" s="481" t="s">
        <v>13165</v>
      </c>
      <c r="C7569" s="482" t="s">
        <v>707</v>
      </c>
      <c r="D7569" s="483">
        <v>30.76</v>
      </c>
      <c r="E7569" s="483">
        <v>0</v>
      </c>
      <c r="F7569" s="483">
        <v>30.76</v>
      </c>
    </row>
    <row r="7570" spans="1:6" ht="45">
      <c r="A7570" s="480">
        <v>103235</v>
      </c>
      <c r="B7570" s="481" t="s">
        <v>13166</v>
      </c>
      <c r="C7570" s="482" t="s">
        <v>707</v>
      </c>
      <c r="D7570" s="483">
        <v>135.13</v>
      </c>
      <c r="E7570" s="483">
        <v>0</v>
      </c>
      <c r="F7570" s="483">
        <v>135.13</v>
      </c>
    </row>
    <row r="7571" spans="1:6" ht="45">
      <c r="A7571" s="480">
        <v>103229</v>
      </c>
      <c r="B7571" s="481" t="s">
        <v>13167</v>
      </c>
      <c r="C7571" s="482" t="s">
        <v>707</v>
      </c>
      <c r="D7571" s="483">
        <v>76.38</v>
      </c>
      <c r="E7571" s="483">
        <v>0</v>
      </c>
      <c r="F7571" s="483">
        <v>76.38</v>
      </c>
    </row>
    <row r="7572" spans="1:6">
      <c r="A7572" s="480"/>
      <c r="B7572" s="481" t="s">
        <v>3942</v>
      </c>
      <c r="C7572" s="482"/>
      <c r="D7572" s="483"/>
      <c r="E7572" s="483"/>
      <c r="F7572" s="483"/>
    </row>
    <row r="7573" spans="1:6" ht="30">
      <c r="A7573" s="480">
        <v>5765</v>
      </c>
      <c r="B7573" s="481" t="s">
        <v>3943</v>
      </c>
      <c r="C7573" s="482" t="s">
        <v>707</v>
      </c>
      <c r="D7573" s="483">
        <v>6.98</v>
      </c>
      <c r="E7573" s="483">
        <v>0</v>
      </c>
      <c r="F7573" s="483">
        <v>6.98</v>
      </c>
    </row>
    <row r="7574" spans="1:6" ht="30">
      <c r="A7574" s="480">
        <v>5766</v>
      </c>
      <c r="B7574" s="481" t="s">
        <v>3944</v>
      </c>
      <c r="C7574" s="482" t="s">
        <v>707</v>
      </c>
      <c r="D7574" s="483">
        <v>3.06</v>
      </c>
      <c r="E7574" s="483">
        <v>0</v>
      </c>
      <c r="F7574" s="483">
        <v>3.06</v>
      </c>
    </row>
    <row r="7575" spans="1:6" ht="30">
      <c r="A7575" s="480">
        <v>5909</v>
      </c>
      <c r="B7575" s="481" t="s">
        <v>3945</v>
      </c>
      <c r="C7575" s="482" t="s">
        <v>2996</v>
      </c>
      <c r="D7575" s="483">
        <v>21.06</v>
      </c>
      <c r="E7575" s="483">
        <v>13.26</v>
      </c>
      <c r="F7575" s="483">
        <v>34.32</v>
      </c>
    </row>
    <row r="7576" spans="1:6" ht="30">
      <c r="A7576" s="480">
        <v>5911</v>
      </c>
      <c r="B7576" s="481" t="s">
        <v>3946</v>
      </c>
      <c r="C7576" s="482" t="s">
        <v>2998</v>
      </c>
      <c r="D7576" s="483">
        <v>11.02</v>
      </c>
      <c r="E7576" s="483">
        <v>13.26</v>
      </c>
      <c r="F7576" s="483">
        <v>24.28</v>
      </c>
    </row>
    <row r="7577" spans="1:6" ht="30">
      <c r="A7577" s="480">
        <v>88569</v>
      </c>
      <c r="B7577" s="481" t="s">
        <v>3947</v>
      </c>
      <c r="C7577" s="482" t="s">
        <v>707</v>
      </c>
      <c r="D7577" s="483">
        <v>3.72</v>
      </c>
      <c r="E7577" s="483">
        <v>0</v>
      </c>
      <c r="F7577" s="483">
        <v>3.72</v>
      </c>
    </row>
    <row r="7578" spans="1:6" ht="30">
      <c r="A7578" s="480">
        <v>88570</v>
      </c>
      <c r="B7578" s="481" t="s">
        <v>3948</v>
      </c>
      <c r="C7578" s="482" t="s">
        <v>707</v>
      </c>
      <c r="D7578" s="483">
        <v>0.78</v>
      </c>
      <c r="E7578" s="483">
        <v>0</v>
      </c>
      <c r="F7578" s="483">
        <v>0.78</v>
      </c>
    </row>
    <row r="7579" spans="1:6" ht="45">
      <c r="A7579" s="480">
        <v>83361</v>
      </c>
      <c r="B7579" s="481" t="s">
        <v>3949</v>
      </c>
      <c r="C7579" s="482" t="s">
        <v>707</v>
      </c>
      <c r="D7579" s="483">
        <v>35.380000000000003</v>
      </c>
      <c r="E7579" s="483">
        <v>0</v>
      </c>
      <c r="F7579" s="483">
        <v>35.380000000000003</v>
      </c>
    </row>
    <row r="7580" spans="1:6" ht="45">
      <c r="A7580" s="480">
        <v>83362</v>
      </c>
      <c r="B7580" s="481" t="s">
        <v>3950</v>
      </c>
      <c r="C7580" s="482" t="s">
        <v>2996</v>
      </c>
      <c r="D7580" s="483">
        <v>205.66</v>
      </c>
      <c r="E7580" s="483">
        <v>15.66</v>
      </c>
      <c r="F7580" s="483">
        <v>221.32</v>
      </c>
    </row>
    <row r="7581" spans="1:6" ht="45">
      <c r="A7581" s="475">
        <v>91486</v>
      </c>
      <c r="B7581" s="479" t="s">
        <v>3951</v>
      </c>
      <c r="C7581" s="477" t="s">
        <v>2998</v>
      </c>
      <c r="D7581" s="478">
        <v>34.47</v>
      </c>
      <c r="E7581" s="478">
        <v>15.66</v>
      </c>
      <c r="F7581" s="478">
        <v>50.13</v>
      </c>
    </row>
    <row r="7582" spans="1:6" ht="45">
      <c r="A7582" s="480">
        <v>91468</v>
      </c>
      <c r="B7582" s="481" t="s">
        <v>3952</v>
      </c>
      <c r="C7582" s="482" t="s">
        <v>707</v>
      </c>
      <c r="D7582" s="483">
        <v>21.32</v>
      </c>
      <c r="E7582" s="483">
        <v>0</v>
      </c>
      <c r="F7582" s="483">
        <v>21.32</v>
      </c>
    </row>
    <row r="7583" spans="1:6" ht="45">
      <c r="A7583" s="480">
        <v>91469</v>
      </c>
      <c r="B7583" s="481" t="s">
        <v>3953</v>
      </c>
      <c r="C7583" s="482" t="s">
        <v>707</v>
      </c>
      <c r="D7583" s="483">
        <v>4.22</v>
      </c>
      <c r="E7583" s="483">
        <v>0</v>
      </c>
      <c r="F7583" s="483">
        <v>4.22</v>
      </c>
    </row>
    <row r="7584" spans="1:6" ht="45">
      <c r="A7584" s="480">
        <v>91484</v>
      </c>
      <c r="B7584" s="481" t="s">
        <v>3954</v>
      </c>
      <c r="C7584" s="482" t="s">
        <v>707</v>
      </c>
      <c r="D7584" s="483">
        <v>3.35</v>
      </c>
      <c r="E7584" s="483">
        <v>0</v>
      </c>
      <c r="F7584" s="483">
        <v>3.35</v>
      </c>
    </row>
    <row r="7585" spans="1:6" ht="45">
      <c r="A7585" s="480">
        <v>91485</v>
      </c>
      <c r="B7585" s="481" t="s">
        <v>3955</v>
      </c>
      <c r="C7585" s="482" t="s">
        <v>707</v>
      </c>
      <c r="D7585" s="483">
        <v>135.81</v>
      </c>
      <c r="E7585" s="483">
        <v>0</v>
      </c>
      <c r="F7585" s="483">
        <v>135.81</v>
      </c>
    </row>
    <row r="7586" spans="1:6" ht="30">
      <c r="A7586" s="480">
        <v>92043</v>
      </c>
      <c r="B7586" s="481" t="s">
        <v>3956</v>
      </c>
      <c r="C7586" s="482" t="s">
        <v>2996</v>
      </c>
      <c r="D7586" s="483">
        <v>11.77</v>
      </c>
      <c r="E7586" s="483">
        <v>0</v>
      </c>
      <c r="F7586" s="483">
        <v>11.77</v>
      </c>
    </row>
    <row r="7587" spans="1:6" ht="30">
      <c r="A7587" s="475">
        <v>95127</v>
      </c>
      <c r="B7587" s="479" t="s">
        <v>3957</v>
      </c>
      <c r="C7587" s="477" t="s">
        <v>2996</v>
      </c>
      <c r="D7587" s="478">
        <v>172.53</v>
      </c>
      <c r="E7587" s="478">
        <v>18.84</v>
      </c>
      <c r="F7587" s="478">
        <v>191.37</v>
      </c>
    </row>
    <row r="7588" spans="1:6" ht="30">
      <c r="A7588" s="480">
        <v>92044</v>
      </c>
      <c r="B7588" s="481" t="s">
        <v>3958</v>
      </c>
      <c r="C7588" s="482" t="s">
        <v>2998</v>
      </c>
      <c r="D7588" s="483">
        <v>6.71</v>
      </c>
      <c r="E7588" s="483">
        <v>0</v>
      </c>
      <c r="F7588" s="483">
        <v>6.71</v>
      </c>
    </row>
    <row r="7589" spans="1:6" ht="30">
      <c r="A7589" s="480">
        <v>95128</v>
      </c>
      <c r="B7589" s="481" t="s">
        <v>3959</v>
      </c>
      <c r="C7589" s="482" t="s">
        <v>2998</v>
      </c>
      <c r="D7589" s="483">
        <v>24.99</v>
      </c>
      <c r="E7589" s="483">
        <v>18.84</v>
      </c>
      <c r="F7589" s="483">
        <v>43.83</v>
      </c>
    </row>
    <row r="7590" spans="1:6" ht="30">
      <c r="A7590" s="480">
        <v>92040</v>
      </c>
      <c r="B7590" s="481" t="s">
        <v>3960</v>
      </c>
      <c r="C7590" s="482" t="s">
        <v>707</v>
      </c>
      <c r="D7590" s="483">
        <v>6.07</v>
      </c>
      <c r="E7590" s="483">
        <v>0</v>
      </c>
      <c r="F7590" s="483">
        <v>6.07</v>
      </c>
    </row>
    <row r="7591" spans="1:6" ht="30">
      <c r="A7591" s="480">
        <v>92041</v>
      </c>
      <c r="B7591" s="481" t="s">
        <v>3961</v>
      </c>
      <c r="C7591" s="482" t="s">
        <v>707</v>
      </c>
      <c r="D7591" s="483">
        <v>0.64</v>
      </c>
      <c r="E7591" s="483">
        <v>0</v>
      </c>
      <c r="F7591" s="483">
        <v>0.64</v>
      </c>
    </row>
    <row r="7592" spans="1:6" ht="30">
      <c r="A7592" s="480">
        <v>92042</v>
      </c>
      <c r="B7592" s="481" t="s">
        <v>3962</v>
      </c>
      <c r="C7592" s="482" t="s">
        <v>707</v>
      </c>
      <c r="D7592" s="483">
        <v>5.0599999999999996</v>
      </c>
      <c r="E7592" s="483">
        <v>0</v>
      </c>
      <c r="F7592" s="483">
        <v>5.0599999999999996</v>
      </c>
    </row>
    <row r="7593" spans="1:6" ht="30">
      <c r="A7593" s="480">
        <v>95123</v>
      </c>
      <c r="B7593" s="481" t="s">
        <v>3963</v>
      </c>
      <c r="C7593" s="482" t="s">
        <v>707</v>
      </c>
      <c r="D7593" s="483">
        <v>16.77</v>
      </c>
      <c r="E7593" s="483">
        <v>0</v>
      </c>
      <c r="F7593" s="483">
        <v>16.77</v>
      </c>
    </row>
    <row r="7594" spans="1:6" ht="30">
      <c r="A7594" s="475">
        <v>95124</v>
      </c>
      <c r="B7594" s="479" t="s">
        <v>3964</v>
      </c>
      <c r="C7594" s="477" t="s">
        <v>707</v>
      </c>
      <c r="D7594" s="478">
        <v>2.64</v>
      </c>
      <c r="E7594" s="478">
        <v>0</v>
      </c>
      <c r="F7594" s="478">
        <v>2.64</v>
      </c>
    </row>
    <row r="7595" spans="1:6" ht="30">
      <c r="A7595" s="480">
        <v>95125</v>
      </c>
      <c r="B7595" s="481" t="s">
        <v>3965</v>
      </c>
      <c r="C7595" s="482" t="s">
        <v>707</v>
      </c>
      <c r="D7595" s="483">
        <v>18.34</v>
      </c>
      <c r="E7595" s="483">
        <v>0</v>
      </c>
      <c r="F7595" s="483">
        <v>18.34</v>
      </c>
    </row>
    <row r="7596" spans="1:6" ht="30">
      <c r="A7596" s="480">
        <v>95126</v>
      </c>
      <c r="B7596" s="481" t="s">
        <v>13847</v>
      </c>
      <c r="C7596" s="482" t="s">
        <v>707</v>
      </c>
      <c r="D7596" s="483">
        <v>129.19999999999999</v>
      </c>
      <c r="E7596" s="483">
        <v>0</v>
      </c>
      <c r="F7596" s="483">
        <v>129.19999999999999</v>
      </c>
    </row>
    <row r="7597" spans="1:6">
      <c r="A7597" s="480"/>
      <c r="B7597" s="481" t="s">
        <v>13168</v>
      </c>
      <c r="C7597" s="482"/>
      <c r="D7597" s="483"/>
      <c r="E7597" s="483"/>
      <c r="F7597" s="483"/>
    </row>
    <row r="7598" spans="1:6" ht="30">
      <c r="A7598" s="480">
        <v>7030</v>
      </c>
      <c r="B7598" s="481" t="s">
        <v>3966</v>
      </c>
      <c r="C7598" s="482" t="s">
        <v>2996</v>
      </c>
      <c r="D7598" s="483">
        <v>235.88</v>
      </c>
      <c r="E7598" s="483">
        <v>0</v>
      </c>
      <c r="F7598" s="483">
        <v>235.88</v>
      </c>
    </row>
    <row r="7599" spans="1:6" ht="30">
      <c r="A7599" s="480">
        <v>7031</v>
      </c>
      <c r="B7599" s="481" t="s">
        <v>3967</v>
      </c>
      <c r="C7599" s="482" t="s">
        <v>2998</v>
      </c>
      <c r="D7599" s="483">
        <v>6.32</v>
      </c>
      <c r="E7599" s="483">
        <v>0</v>
      </c>
      <c r="F7599" s="483">
        <v>6.32</v>
      </c>
    </row>
    <row r="7600" spans="1:6" ht="30">
      <c r="A7600" s="480">
        <v>7032</v>
      </c>
      <c r="B7600" s="481" t="s">
        <v>3968</v>
      </c>
      <c r="C7600" s="482" t="s">
        <v>707</v>
      </c>
      <c r="D7600" s="483">
        <v>5.46</v>
      </c>
      <c r="E7600" s="483">
        <v>0</v>
      </c>
      <c r="F7600" s="483">
        <v>5.46</v>
      </c>
    </row>
    <row r="7601" spans="1:6" ht="30">
      <c r="A7601" s="480">
        <v>7033</v>
      </c>
      <c r="B7601" s="481" t="s">
        <v>3969</v>
      </c>
      <c r="C7601" s="482" t="s">
        <v>707</v>
      </c>
      <c r="D7601" s="483">
        <v>0.86</v>
      </c>
      <c r="E7601" s="483">
        <v>0</v>
      </c>
      <c r="F7601" s="483">
        <v>0.86</v>
      </c>
    </row>
    <row r="7602" spans="1:6" ht="30">
      <c r="A7602" s="480">
        <v>7034</v>
      </c>
      <c r="B7602" s="481" t="s">
        <v>3970</v>
      </c>
      <c r="C7602" s="482" t="s">
        <v>707</v>
      </c>
      <c r="D7602" s="483">
        <v>4.55</v>
      </c>
      <c r="E7602" s="483">
        <v>0</v>
      </c>
      <c r="F7602" s="483">
        <v>4.55</v>
      </c>
    </row>
    <row r="7603" spans="1:6" ht="30">
      <c r="A7603" s="480">
        <v>7035</v>
      </c>
      <c r="B7603" s="481" t="s">
        <v>3971</v>
      </c>
      <c r="C7603" s="482" t="s">
        <v>707</v>
      </c>
      <c r="D7603" s="483">
        <v>225.01</v>
      </c>
      <c r="E7603" s="483">
        <v>0</v>
      </c>
      <c r="F7603" s="483">
        <v>225.01</v>
      </c>
    </row>
    <row r="7604" spans="1:6" ht="30">
      <c r="A7604" s="480">
        <v>89028</v>
      </c>
      <c r="B7604" s="481" t="s">
        <v>3972</v>
      </c>
      <c r="C7604" s="482" t="s">
        <v>2996</v>
      </c>
      <c r="D7604" s="483">
        <v>218.52</v>
      </c>
      <c r="E7604" s="483">
        <v>0</v>
      </c>
      <c r="F7604" s="483">
        <v>218.52</v>
      </c>
    </row>
    <row r="7605" spans="1:6" ht="30">
      <c r="A7605" s="480">
        <v>89027</v>
      </c>
      <c r="B7605" s="481" t="s">
        <v>3973</v>
      </c>
      <c r="C7605" s="482" t="s">
        <v>2998</v>
      </c>
      <c r="D7605" s="483">
        <v>5.14</v>
      </c>
      <c r="E7605" s="483">
        <v>0</v>
      </c>
      <c r="F7605" s="483">
        <v>5.14</v>
      </c>
    </row>
    <row r="7606" spans="1:6" ht="30">
      <c r="A7606" s="480">
        <v>89023</v>
      </c>
      <c r="B7606" s="481" t="s">
        <v>3974</v>
      </c>
      <c r="C7606" s="482" t="s">
        <v>707</v>
      </c>
      <c r="D7606" s="483">
        <v>4.4400000000000004</v>
      </c>
      <c r="E7606" s="483">
        <v>0</v>
      </c>
      <c r="F7606" s="483">
        <v>4.4400000000000004</v>
      </c>
    </row>
    <row r="7607" spans="1:6" ht="30">
      <c r="A7607" s="475">
        <v>89024</v>
      </c>
      <c r="B7607" s="479" t="s">
        <v>3975</v>
      </c>
      <c r="C7607" s="477" t="s">
        <v>707</v>
      </c>
      <c r="D7607" s="478">
        <v>0.7</v>
      </c>
      <c r="E7607" s="478">
        <v>0</v>
      </c>
      <c r="F7607" s="478">
        <v>0.7</v>
      </c>
    </row>
    <row r="7608" spans="1:6" ht="30">
      <c r="A7608" s="480">
        <v>89025</v>
      </c>
      <c r="B7608" s="481" t="s">
        <v>3976</v>
      </c>
      <c r="C7608" s="482" t="s">
        <v>707</v>
      </c>
      <c r="D7608" s="483">
        <v>3.7</v>
      </c>
      <c r="E7608" s="483">
        <v>0</v>
      </c>
      <c r="F7608" s="483">
        <v>3.7</v>
      </c>
    </row>
    <row r="7609" spans="1:6" ht="30">
      <c r="A7609" s="480">
        <v>89026</v>
      </c>
      <c r="B7609" s="481" t="s">
        <v>3977</v>
      </c>
      <c r="C7609" s="482" t="s">
        <v>707</v>
      </c>
      <c r="D7609" s="483">
        <v>209.68</v>
      </c>
      <c r="E7609" s="483">
        <v>0</v>
      </c>
      <c r="F7609" s="483">
        <v>209.68</v>
      </c>
    </row>
    <row r="7610" spans="1:6" ht="30">
      <c r="A7610" s="480">
        <v>5839</v>
      </c>
      <c r="B7610" s="481" t="s">
        <v>3978</v>
      </c>
      <c r="C7610" s="482" t="s">
        <v>2996</v>
      </c>
      <c r="D7610" s="483">
        <v>11.1</v>
      </c>
      <c r="E7610" s="483">
        <v>0</v>
      </c>
      <c r="F7610" s="483">
        <v>11.1</v>
      </c>
    </row>
    <row r="7611" spans="1:6" ht="30">
      <c r="A7611" s="480">
        <v>5841</v>
      </c>
      <c r="B7611" s="481" t="s">
        <v>3979</v>
      </c>
      <c r="C7611" s="482" t="s">
        <v>2998</v>
      </c>
      <c r="D7611" s="483">
        <v>5.28</v>
      </c>
      <c r="E7611" s="483">
        <v>0</v>
      </c>
      <c r="F7611" s="483">
        <v>5.28</v>
      </c>
    </row>
    <row r="7612" spans="1:6" ht="30">
      <c r="A7612" s="480">
        <v>53804</v>
      </c>
      <c r="B7612" s="481" t="s">
        <v>3980</v>
      </c>
      <c r="C7612" s="482" t="s">
        <v>707</v>
      </c>
      <c r="D7612" s="483">
        <v>5.82</v>
      </c>
      <c r="E7612" s="483">
        <v>0</v>
      </c>
      <c r="F7612" s="483">
        <v>5.82</v>
      </c>
    </row>
    <row r="7613" spans="1:6" ht="30">
      <c r="A7613" s="480">
        <v>89015</v>
      </c>
      <c r="B7613" s="481" t="s">
        <v>3981</v>
      </c>
      <c r="C7613" s="482" t="s">
        <v>707</v>
      </c>
      <c r="D7613" s="483">
        <v>4.6500000000000004</v>
      </c>
      <c r="E7613" s="483">
        <v>0</v>
      </c>
      <c r="F7613" s="483">
        <v>4.6500000000000004</v>
      </c>
    </row>
    <row r="7614" spans="1:6" ht="30">
      <c r="A7614" s="475">
        <v>89016</v>
      </c>
      <c r="B7614" s="479" t="s">
        <v>3982</v>
      </c>
      <c r="C7614" s="477" t="s">
        <v>707</v>
      </c>
      <c r="D7614" s="478">
        <v>0.63</v>
      </c>
      <c r="E7614" s="478">
        <v>0</v>
      </c>
      <c r="F7614" s="478">
        <v>0.63</v>
      </c>
    </row>
    <row r="7615" spans="1:6">
      <c r="A7615" s="480"/>
      <c r="B7615" s="481" t="s">
        <v>13169</v>
      </c>
      <c r="C7615" s="482"/>
      <c r="D7615" s="483"/>
      <c r="E7615" s="483"/>
      <c r="F7615" s="483"/>
    </row>
    <row r="7616" spans="1:6">
      <c r="A7616" s="480"/>
      <c r="B7616" s="481" t="s">
        <v>13170</v>
      </c>
      <c r="C7616" s="482"/>
      <c r="D7616" s="483"/>
      <c r="E7616" s="483"/>
      <c r="F7616" s="483"/>
    </row>
    <row r="7617" spans="1:6" ht="45">
      <c r="A7617" s="480">
        <v>102815</v>
      </c>
      <c r="B7617" s="481" t="s">
        <v>13171</v>
      </c>
      <c r="C7617" s="482" t="s">
        <v>707</v>
      </c>
      <c r="D7617" s="483">
        <v>2.92</v>
      </c>
      <c r="E7617" s="483">
        <v>0</v>
      </c>
      <c r="F7617" s="483">
        <v>2.92</v>
      </c>
    </row>
    <row r="7618" spans="1:6">
      <c r="A7618" s="480"/>
      <c r="B7618" s="481" t="s">
        <v>3983</v>
      </c>
      <c r="C7618" s="482"/>
      <c r="D7618" s="483"/>
      <c r="E7618" s="483"/>
      <c r="F7618" s="483"/>
    </row>
    <row r="7619" spans="1:6" ht="45">
      <c r="A7619" s="480">
        <v>91285</v>
      </c>
      <c r="B7619" s="481" t="s">
        <v>3984</v>
      </c>
      <c r="C7619" s="482" t="s">
        <v>2998</v>
      </c>
      <c r="D7619" s="483">
        <v>0.88</v>
      </c>
      <c r="E7619" s="483">
        <v>0</v>
      </c>
      <c r="F7619" s="483">
        <v>0.88</v>
      </c>
    </row>
    <row r="7620" spans="1:6" ht="45">
      <c r="A7620" s="480">
        <v>91279</v>
      </c>
      <c r="B7620" s="481" t="s">
        <v>3985</v>
      </c>
      <c r="C7620" s="482" t="s">
        <v>707</v>
      </c>
      <c r="D7620" s="483">
        <v>0.79</v>
      </c>
      <c r="E7620" s="483">
        <v>0</v>
      </c>
      <c r="F7620" s="483">
        <v>0.79</v>
      </c>
    </row>
    <row r="7621" spans="1:6" ht="45">
      <c r="A7621" s="475">
        <v>91280</v>
      </c>
      <c r="B7621" s="479" t="s">
        <v>3986</v>
      </c>
      <c r="C7621" s="477" t="s">
        <v>707</v>
      </c>
      <c r="D7621" s="478">
        <v>0.09</v>
      </c>
      <c r="E7621" s="478">
        <v>0</v>
      </c>
      <c r="F7621" s="478">
        <v>0.09</v>
      </c>
    </row>
    <row r="7622" spans="1:6" ht="45">
      <c r="A7622" s="480">
        <v>91281</v>
      </c>
      <c r="B7622" s="481" t="s">
        <v>3987</v>
      </c>
      <c r="C7622" s="482" t="s">
        <v>707</v>
      </c>
      <c r="D7622" s="483">
        <v>1</v>
      </c>
      <c r="E7622" s="483">
        <v>0</v>
      </c>
      <c r="F7622" s="483">
        <v>1</v>
      </c>
    </row>
    <row r="7623" spans="1:6" ht="45">
      <c r="A7623" s="480">
        <v>91282</v>
      </c>
      <c r="B7623" s="481" t="s">
        <v>3988</v>
      </c>
      <c r="C7623" s="482" t="s">
        <v>707</v>
      </c>
      <c r="D7623" s="483">
        <v>9.25</v>
      </c>
      <c r="E7623" s="483">
        <v>0</v>
      </c>
      <c r="F7623" s="483">
        <v>9.25</v>
      </c>
    </row>
    <row r="7624" spans="1:6" ht="45">
      <c r="A7624" s="480">
        <v>91283</v>
      </c>
      <c r="B7624" s="481" t="s">
        <v>3989</v>
      </c>
      <c r="C7624" s="482" t="s">
        <v>2996</v>
      </c>
      <c r="D7624" s="483">
        <v>11.13</v>
      </c>
      <c r="E7624" s="483">
        <v>0</v>
      </c>
      <c r="F7624" s="483">
        <v>11.13</v>
      </c>
    </row>
    <row r="7625" spans="1:6">
      <c r="A7625" s="480"/>
      <c r="B7625" s="481" t="s">
        <v>3990</v>
      </c>
      <c r="C7625" s="482"/>
      <c r="D7625" s="483"/>
      <c r="E7625" s="483"/>
      <c r="F7625" s="483"/>
    </row>
    <row r="7626" spans="1:6" ht="30">
      <c r="A7626" s="480">
        <v>95308</v>
      </c>
      <c r="B7626" s="481" t="s">
        <v>3991</v>
      </c>
      <c r="C7626" s="482" t="s">
        <v>707</v>
      </c>
      <c r="D7626" s="483">
        <v>0</v>
      </c>
      <c r="E7626" s="483">
        <v>0.12</v>
      </c>
      <c r="F7626" s="483">
        <v>0.12</v>
      </c>
    </row>
    <row r="7627" spans="1:6" ht="30">
      <c r="A7627" s="480">
        <v>95309</v>
      </c>
      <c r="B7627" s="481" t="s">
        <v>3992</v>
      </c>
      <c r="C7627" s="482" t="s">
        <v>707</v>
      </c>
      <c r="D7627" s="483">
        <v>0</v>
      </c>
      <c r="E7627" s="483">
        <v>0.17</v>
      </c>
      <c r="F7627" s="483">
        <v>0.17</v>
      </c>
    </row>
    <row r="7628" spans="1:6" ht="30">
      <c r="A7628" s="475">
        <v>95310</v>
      </c>
      <c r="B7628" s="479" t="s">
        <v>3993</v>
      </c>
      <c r="C7628" s="477" t="s">
        <v>707</v>
      </c>
      <c r="D7628" s="478">
        <v>0</v>
      </c>
      <c r="E7628" s="478">
        <v>0.11</v>
      </c>
      <c r="F7628" s="478">
        <v>0.11</v>
      </c>
    </row>
    <row r="7629" spans="1:6" ht="30">
      <c r="A7629" s="480">
        <v>95311</v>
      </c>
      <c r="B7629" s="481" t="s">
        <v>3994</v>
      </c>
      <c r="C7629" s="482" t="s">
        <v>707</v>
      </c>
      <c r="D7629" s="483">
        <v>0</v>
      </c>
      <c r="E7629" s="483">
        <v>0.13</v>
      </c>
      <c r="F7629" s="483">
        <v>0.13</v>
      </c>
    </row>
    <row r="7630" spans="1:6" ht="30">
      <c r="A7630" s="480">
        <v>95312</v>
      </c>
      <c r="B7630" s="481" t="s">
        <v>3995</v>
      </c>
      <c r="C7630" s="482" t="s">
        <v>707</v>
      </c>
      <c r="D7630" s="483">
        <v>0</v>
      </c>
      <c r="E7630" s="483">
        <v>0.15</v>
      </c>
      <c r="F7630" s="483">
        <v>0.15</v>
      </c>
    </row>
    <row r="7631" spans="1:6" ht="30">
      <c r="A7631" s="480">
        <v>95313</v>
      </c>
      <c r="B7631" s="481" t="s">
        <v>3996</v>
      </c>
      <c r="C7631" s="482" t="s">
        <v>707</v>
      </c>
      <c r="D7631" s="483">
        <v>0</v>
      </c>
      <c r="E7631" s="483">
        <v>0.13</v>
      </c>
      <c r="F7631" s="483">
        <v>0.13</v>
      </c>
    </row>
    <row r="7632" spans="1:6">
      <c r="A7632" s="480">
        <v>95314</v>
      </c>
      <c r="B7632" s="481" t="s">
        <v>3997</v>
      </c>
      <c r="C7632" s="482" t="s">
        <v>707</v>
      </c>
      <c r="D7632" s="483">
        <v>0</v>
      </c>
      <c r="E7632" s="483">
        <v>0.17</v>
      </c>
      <c r="F7632" s="483">
        <v>0.17</v>
      </c>
    </row>
    <row r="7633" spans="1:6" ht="30">
      <c r="A7633" s="480">
        <v>95315</v>
      </c>
      <c r="B7633" s="481" t="s">
        <v>3998</v>
      </c>
      <c r="C7633" s="482" t="s">
        <v>707</v>
      </c>
      <c r="D7633" s="483">
        <v>0</v>
      </c>
      <c r="E7633" s="483">
        <v>0.2</v>
      </c>
      <c r="F7633" s="483">
        <v>0.2</v>
      </c>
    </row>
    <row r="7634" spans="1:6" ht="30">
      <c r="A7634" s="480">
        <v>95316</v>
      </c>
      <c r="B7634" s="481" t="s">
        <v>3999</v>
      </c>
      <c r="C7634" s="482" t="s">
        <v>707</v>
      </c>
      <c r="D7634" s="483">
        <v>0</v>
      </c>
      <c r="E7634" s="483">
        <v>0.39</v>
      </c>
      <c r="F7634" s="483">
        <v>0.39</v>
      </c>
    </row>
    <row r="7635" spans="1:6" ht="30">
      <c r="A7635" s="475">
        <v>95317</v>
      </c>
      <c r="B7635" s="479" t="s">
        <v>4000</v>
      </c>
      <c r="C7635" s="477" t="s">
        <v>707</v>
      </c>
      <c r="D7635" s="478">
        <v>0</v>
      </c>
      <c r="E7635" s="478">
        <v>0.19</v>
      </c>
      <c r="F7635" s="478">
        <v>0.19</v>
      </c>
    </row>
    <row r="7636" spans="1:6" ht="30">
      <c r="A7636" s="480">
        <v>95318</v>
      </c>
      <c r="B7636" s="481" t="s">
        <v>4001</v>
      </c>
      <c r="C7636" s="482" t="s">
        <v>707</v>
      </c>
      <c r="D7636" s="483">
        <v>0</v>
      </c>
      <c r="E7636" s="483">
        <v>0.15</v>
      </c>
      <c r="F7636" s="483">
        <v>0.15</v>
      </c>
    </row>
    <row r="7637" spans="1:6" ht="30">
      <c r="A7637" s="480">
        <v>95319</v>
      </c>
      <c r="B7637" s="481" t="s">
        <v>4002</v>
      </c>
      <c r="C7637" s="482" t="s">
        <v>707</v>
      </c>
      <c r="D7637" s="483">
        <v>0</v>
      </c>
      <c r="E7637" s="483">
        <v>0.11</v>
      </c>
      <c r="F7637" s="483">
        <v>0.11</v>
      </c>
    </row>
    <row r="7638" spans="1:6" ht="30">
      <c r="A7638" s="480">
        <v>95320</v>
      </c>
      <c r="B7638" s="481" t="s">
        <v>4003</v>
      </c>
      <c r="C7638" s="482" t="s">
        <v>707</v>
      </c>
      <c r="D7638" s="483">
        <v>0</v>
      </c>
      <c r="E7638" s="483">
        <v>0.13</v>
      </c>
      <c r="F7638" s="483">
        <v>0.13</v>
      </c>
    </row>
    <row r="7639" spans="1:6" ht="30">
      <c r="A7639" s="480">
        <v>95321</v>
      </c>
      <c r="B7639" s="481" t="s">
        <v>4004</v>
      </c>
      <c r="C7639" s="482" t="s">
        <v>707</v>
      </c>
      <c r="D7639" s="483">
        <v>0</v>
      </c>
      <c r="E7639" s="483">
        <v>0.12</v>
      </c>
      <c r="F7639" s="483">
        <v>0.12</v>
      </c>
    </row>
    <row r="7640" spans="1:6" ht="30">
      <c r="A7640" s="480">
        <v>95322</v>
      </c>
      <c r="B7640" s="481" t="s">
        <v>4005</v>
      </c>
      <c r="C7640" s="482" t="s">
        <v>707</v>
      </c>
      <c r="D7640" s="483">
        <v>0</v>
      </c>
      <c r="E7640" s="483">
        <v>0.05</v>
      </c>
      <c r="F7640" s="483">
        <v>0.05</v>
      </c>
    </row>
    <row r="7641" spans="1:6" ht="30">
      <c r="A7641" s="480">
        <v>95323</v>
      </c>
      <c r="B7641" s="481" t="s">
        <v>4006</v>
      </c>
      <c r="C7641" s="482" t="s">
        <v>707</v>
      </c>
      <c r="D7641" s="483">
        <v>0</v>
      </c>
      <c r="E7641" s="483">
        <v>0.18</v>
      </c>
      <c r="F7641" s="483">
        <v>0.18</v>
      </c>
    </row>
    <row r="7642" spans="1:6" ht="30">
      <c r="A7642" s="475">
        <v>95324</v>
      </c>
      <c r="B7642" s="479" t="s">
        <v>4007</v>
      </c>
      <c r="C7642" s="477" t="s">
        <v>707</v>
      </c>
      <c r="D7642" s="478">
        <v>0</v>
      </c>
      <c r="E7642" s="478">
        <v>0.22</v>
      </c>
      <c r="F7642" s="478">
        <v>0.22</v>
      </c>
    </row>
    <row r="7643" spans="1:6" ht="30">
      <c r="A7643" s="480">
        <v>95325</v>
      </c>
      <c r="B7643" s="481" t="s">
        <v>4008</v>
      </c>
      <c r="C7643" s="482" t="s">
        <v>707</v>
      </c>
      <c r="D7643" s="483">
        <v>0</v>
      </c>
      <c r="E7643" s="483">
        <v>0.23</v>
      </c>
      <c r="F7643" s="483">
        <v>0.23</v>
      </c>
    </row>
    <row r="7644" spans="1:6" ht="30">
      <c r="A7644" s="480">
        <v>95326</v>
      </c>
      <c r="B7644" s="481" t="s">
        <v>4009</v>
      </c>
      <c r="C7644" s="482" t="s">
        <v>707</v>
      </c>
      <c r="D7644" s="483">
        <v>0</v>
      </c>
      <c r="E7644" s="483">
        <v>0.05</v>
      </c>
      <c r="F7644" s="483">
        <v>0.05</v>
      </c>
    </row>
    <row r="7645" spans="1:6">
      <c r="A7645" s="480">
        <v>95328</v>
      </c>
      <c r="B7645" s="481" t="s">
        <v>4010</v>
      </c>
      <c r="C7645" s="482" t="s">
        <v>707</v>
      </c>
      <c r="D7645" s="483">
        <v>0</v>
      </c>
      <c r="E7645" s="483">
        <v>0.14000000000000001</v>
      </c>
      <c r="F7645" s="483">
        <v>0.14000000000000001</v>
      </c>
    </row>
    <row r="7646" spans="1:6" ht="30">
      <c r="A7646" s="480">
        <v>95329</v>
      </c>
      <c r="B7646" s="481" t="s">
        <v>4011</v>
      </c>
      <c r="C7646" s="482" t="s">
        <v>707</v>
      </c>
      <c r="D7646" s="483">
        <v>0</v>
      </c>
      <c r="E7646" s="483">
        <v>0.18</v>
      </c>
      <c r="F7646" s="483">
        <v>0.18</v>
      </c>
    </row>
    <row r="7647" spans="1:6" ht="30">
      <c r="A7647" s="480">
        <v>95330</v>
      </c>
      <c r="B7647" s="481" t="s">
        <v>4012</v>
      </c>
      <c r="C7647" s="482" t="s">
        <v>707</v>
      </c>
      <c r="D7647" s="483">
        <v>0</v>
      </c>
      <c r="E7647" s="483">
        <v>0.17</v>
      </c>
      <c r="F7647" s="483">
        <v>0.17</v>
      </c>
    </row>
    <row r="7648" spans="1:6" ht="30">
      <c r="A7648" s="480">
        <v>95331</v>
      </c>
      <c r="B7648" s="481" t="s">
        <v>4013</v>
      </c>
      <c r="C7648" s="482" t="s">
        <v>707</v>
      </c>
      <c r="D7648" s="483">
        <v>0</v>
      </c>
      <c r="E7648" s="483">
        <v>0.11</v>
      </c>
      <c r="F7648" s="483">
        <v>0.11</v>
      </c>
    </row>
    <row r="7649" spans="1:6">
      <c r="A7649" s="480">
        <v>95332</v>
      </c>
      <c r="B7649" s="481" t="s">
        <v>4014</v>
      </c>
      <c r="C7649" s="482" t="s">
        <v>707</v>
      </c>
      <c r="D7649" s="483">
        <v>0</v>
      </c>
      <c r="E7649" s="483">
        <v>0.55000000000000004</v>
      </c>
      <c r="F7649" s="483">
        <v>0.55000000000000004</v>
      </c>
    </row>
    <row r="7650" spans="1:6" ht="30">
      <c r="A7650" s="480">
        <v>95333</v>
      </c>
      <c r="B7650" s="481" t="s">
        <v>4015</v>
      </c>
      <c r="C7650" s="482" t="s">
        <v>707</v>
      </c>
      <c r="D7650" s="483">
        <v>0</v>
      </c>
      <c r="E7650" s="483">
        <v>0.56000000000000005</v>
      </c>
      <c r="F7650" s="483">
        <v>0.56000000000000005</v>
      </c>
    </row>
    <row r="7651" spans="1:6">
      <c r="A7651" s="480">
        <v>95334</v>
      </c>
      <c r="B7651" s="481" t="s">
        <v>4016</v>
      </c>
      <c r="C7651" s="482" t="s">
        <v>707</v>
      </c>
      <c r="D7651" s="483">
        <v>0</v>
      </c>
      <c r="E7651" s="483">
        <v>0.57999999999999996</v>
      </c>
      <c r="F7651" s="483">
        <v>0.57999999999999996</v>
      </c>
    </row>
    <row r="7652" spans="1:6" ht="30">
      <c r="A7652" s="480">
        <v>95335</v>
      </c>
      <c r="B7652" s="481" t="s">
        <v>4017</v>
      </c>
      <c r="C7652" s="482" t="s">
        <v>707</v>
      </c>
      <c r="D7652" s="483">
        <v>0</v>
      </c>
      <c r="E7652" s="483">
        <v>0.26</v>
      </c>
      <c r="F7652" s="483">
        <v>0.26</v>
      </c>
    </row>
    <row r="7653" spans="1:6">
      <c r="A7653" s="480">
        <v>95337</v>
      </c>
      <c r="B7653" s="481" t="s">
        <v>4018</v>
      </c>
      <c r="C7653" s="482" t="s">
        <v>707</v>
      </c>
      <c r="D7653" s="483">
        <v>0</v>
      </c>
      <c r="E7653" s="483">
        <v>0.16</v>
      </c>
      <c r="F7653" s="483">
        <v>0.16</v>
      </c>
    </row>
    <row r="7654" spans="1:6" ht="30">
      <c r="A7654" s="480">
        <v>95338</v>
      </c>
      <c r="B7654" s="481" t="s">
        <v>4019</v>
      </c>
      <c r="C7654" s="482" t="s">
        <v>707</v>
      </c>
      <c r="D7654" s="483">
        <v>0</v>
      </c>
      <c r="E7654" s="483">
        <v>0.31</v>
      </c>
      <c r="F7654" s="483">
        <v>0.31</v>
      </c>
    </row>
    <row r="7655" spans="1:6">
      <c r="A7655" s="480">
        <v>95339</v>
      </c>
      <c r="B7655" s="481" t="s">
        <v>4020</v>
      </c>
      <c r="C7655" s="482" t="s">
        <v>707</v>
      </c>
      <c r="D7655" s="483">
        <v>0</v>
      </c>
      <c r="E7655" s="483">
        <v>0.17</v>
      </c>
      <c r="F7655" s="483">
        <v>0.17</v>
      </c>
    </row>
    <row r="7656" spans="1:6">
      <c r="A7656" s="480">
        <v>95340</v>
      </c>
      <c r="B7656" s="481" t="s">
        <v>4021</v>
      </c>
      <c r="C7656" s="482" t="s">
        <v>707</v>
      </c>
      <c r="D7656" s="483">
        <v>0</v>
      </c>
      <c r="E7656" s="483">
        <v>0.22</v>
      </c>
      <c r="F7656" s="483">
        <v>0.22</v>
      </c>
    </row>
    <row r="7657" spans="1:6" ht="30">
      <c r="A7657" s="480">
        <v>95341</v>
      </c>
      <c r="B7657" s="481" t="s">
        <v>4022</v>
      </c>
      <c r="C7657" s="482" t="s">
        <v>707</v>
      </c>
      <c r="D7657" s="483">
        <v>0</v>
      </c>
      <c r="E7657" s="483">
        <v>0.25</v>
      </c>
      <c r="F7657" s="483">
        <v>0.25</v>
      </c>
    </row>
    <row r="7658" spans="1:6" ht="30">
      <c r="A7658" s="480">
        <v>95342</v>
      </c>
      <c r="B7658" s="481" t="s">
        <v>4023</v>
      </c>
      <c r="C7658" s="482" t="s">
        <v>707</v>
      </c>
      <c r="D7658" s="483">
        <v>0</v>
      </c>
      <c r="E7658" s="483">
        <v>0.12</v>
      </c>
      <c r="F7658" s="483">
        <v>0.12</v>
      </c>
    </row>
    <row r="7659" spans="1:6" ht="30">
      <c r="A7659" s="480">
        <v>95343</v>
      </c>
      <c r="B7659" s="481" t="s">
        <v>4024</v>
      </c>
      <c r="C7659" s="482" t="s">
        <v>707</v>
      </c>
      <c r="D7659" s="483">
        <v>0</v>
      </c>
      <c r="E7659" s="483">
        <v>0.25</v>
      </c>
      <c r="F7659" s="483">
        <v>0.25</v>
      </c>
    </row>
    <row r="7660" spans="1:6" ht="30">
      <c r="A7660" s="480">
        <v>95344</v>
      </c>
      <c r="B7660" s="481" t="s">
        <v>4025</v>
      </c>
      <c r="C7660" s="482" t="s">
        <v>707</v>
      </c>
      <c r="D7660" s="483">
        <v>0</v>
      </c>
      <c r="E7660" s="483">
        <v>0.16</v>
      </c>
      <c r="F7660" s="483">
        <v>0.16</v>
      </c>
    </row>
    <row r="7661" spans="1:6" ht="30">
      <c r="A7661" s="480">
        <v>95345</v>
      </c>
      <c r="B7661" s="481" t="s">
        <v>4026</v>
      </c>
      <c r="C7661" s="482" t="s">
        <v>707</v>
      </c>
      <c r="D7661" s="483">
        <v>0</v>
      </c>
      <c r="E7661" s="483">
        <v>0.53</v>
      </c>
      <c r="F7661" s="483">
        <v>0.53</v>
      </c>
    </row>
    <row r="7662" spans="1:6" ht="30">
      <c r="A7662" s="480">
        <v>95346</v>
      </c>
      <c r="B7662" s="481" t="s">
        <v>4027</v>
      </c>
      <c r="C7662" s="482" t="s">
        <v>707</v>
      </c>
      <c r="D7662" s="483">
        <v>0</v>
      </c>
      <c r="E7662" s="483">
        <v>0.06</v>
      </c>
      <c r="F7662" s="483">
        <v>0.06</v>
      </c>
    </row>
    <row r="7663" spans="1:6" ht="30">
      <c r="A7663" s="480">
        <v>95347</v>
      </c>
      <c r="B7663" s="481" t="s">
        <v>4028</v>
      </c>
      <c r="C7663" s="482" t="s">
        <v>707</v>
      </c>
      <c r="D7663" s="483">
        <v>0</v>
      </c>
      <c r="E7663" s="483">
        <v>0.06</v>
      </c>
      <c r="F7663" s="483">
        <v>0.06</v>
      </c>
    </row>
    <row r="7664" spans="1:6" ht="30">
      <c r="A7664" s="480">
        <v>95348</v>
      </c>
      <c r="B7664" s="481" t="s">
        <v>4029</v>
      </c>
      <c r="C7664" s="482" t="s">
        <v>707</v>
      </c>
      <c r="D7664" s="483">
        <v>0</v>
      </c>
      <c r="E7664" s="483">
        <v>0.08</v>
      </c>
      <c r="F7664" s="483">
        <v>0.08</v>
      </c>
    </row>
    <row r="7665" spans="1:6" ht="30">
      <c r="A7665" s="480">
        <v>95349</v>
      </c>
      <c r="B7665" s="481" t="s">
        <v>4030</v>
      </c>
      <c r="C7665" s="482" t="s">
        <v>707</v>
      </c>
      <c r="D7665" s="483">
        <v>0</v>
      </c>
      <c r="E7665" s="483">
        <v>0.06</v>
      </c>
      <c r="F7665" s="483">
        <v>0.06</v>
      </c>
    </row>
    <row r="7666" spans="1:6" ht="30">
      <c r="A7666" s="480">
        <v>95350</v>
      </c>
      <c r="B7666" s="481" t="s">
        <v>4031</v>
      </c>
      <c r="C7666" s="482" t="s">
        <v>707</v>
      </c>
      <c r="D7666" s="483">
        <v>0</v>
      </c>
      <c r="E7666" s="483">
        <v>7.0000000000000007E-2</v>
      </c>
      <c r="F7666" s="483">
        <v>7.0000000000000007E-2</v>
      </c>
    </row>
    <row r="7667" spans="1:6" ht="30">
      <c r="A7667" s="480">
        <v>95351</v>
      </c>
      <c r="B7667" s="481" t="s">
        <v>4032</v>
      </c>
      <c r="C7667" s="482" t="s">
        <v>707</v>
      </c>
      <c r="D7667" s="483">
        <v>0</v>
      </c>
      <c r="E7667" s="483">
        <v>0.24</v>
      </c>
      <c r="F7667" s="483">
        <v>0.24</v>
      </c>
    </row>
    <row r="7668" spans="1:6">
      <c r="A7668" s="480">
        <v>95352</v>
      </c>
      <c r="B7668" s="481" t="s">
        <v>4033</v>
      </c>
      <c r="C7668" s="482" t="s">
        <v>707</v>
      </c>
      <c r="D7668" s="483">
        <v>0</v>
      </c>
      <c r="E7668" s="483">
        <v>0.06</v>
      </c>
      <c r="F7668" s="483">
        <v>0.06</v>
      </c>
    </row>
    <row r="7669" spans="1:6" ht="30">
      <c r="A7669" s="480">
        <v>95354</v>
      </c>
      <c r="B7669" s="481" t="s">
        <v>4034</v>
      </c>
      <c r="C7669" s="482" t="s">
        <v>707</v>
      </c>
      <c r="D7669" s="483">
        <v>0</v>
      </c>
      <c r="E7669" s="483">
        <v>0.09</v>
      </c>
      <c r="F7669" s="483">
        <v>0.09</v>
      </c>
    </row>
    <row r="7670" spans="1:6" ht="30">
      <c r="A7670" s="480">
        <v>95355</v>
      </c>
      <c r="B7670" s="481" t="s">
        <v>4035</v>
      </c>
      <c r="C7670" s="482" t="s">
        <v>707</v>
      </c>
      <c r="D7670" s="483">
        <v>0</v>
      </c>
      <c r="E7670" s="483">
        <v>0.1</v>
      </c>
      <c r="F7670" s="483">
        <v>0.1</v>
      </c>
    </row>
    <row r="7671" spans="1:6" ht="30">
      <c r="A7671" s="480">
        <v>95356</v>
      </c>
      <c r="B7671" s="481" t="s">
        <v>4036</v>
      </c>
      <c r="C7671" s="482" t="s">
        <v>707</v>
      </c>
      <c r="D7671" s="483">
        <v>0</v>
      </c>
      <c r="E7671" s="483">
        <v>0.11</v>
      </c>
      <c r="F7671" s="483">
        <v>0.11</v>
      </c>
    </row>
    <row r="7672" spans="1:6" ht="30">
      <c r="A7672" s="480">
        <v>95357</v>
      </c>
      <c r="B7672" s="481" t="s">
        <v>4037</v>
      </c>
      <c r="C7672" s="482" t="s">
        <v>707</v>
      </c>
      <c r="D7672" s="483">
        <v>0</v>
      </c>
      <c r="E7672" s="483">
        <v>0.17</v>
      </c>
      <c r="F7672" s="483">
        <v>0.17</v>
      </c>
    </row>
    <row r="7673" spans="1:6" ht="30">
      <c r="A7673" s="480">
        <v>95358</v>
      </c>
      <c r="B7673" s="481" t="s">
        <v>4038</v>
      </c>
      <c r="C7673" s="482" t="s">
        <v>707</v>
      </c>
      <c r="D7673" s="483">
        <v>0</v>
      </c>
      <c r="E7673" s="483">
        <v>0.23</v>
      </c>
      <c r="F7673" s="483">
        <v>0.23</v>
      </c>
    </row>
    <row r="7674" spans="1:6" ht="30">
      <c r="A7674" s="480">
        <v>95359</v>
      </c>
      <c r="B7674" s="481" t="s">
        <v>4039</v>
      </c>
      <c r="C7674" s="482" t="s">
        <v>707</v>
      </c>
      <c r="D7674" s="483">
        <v>0</v>
      </c>
      <c r="E7674" s="483">
        <v>0.56999999999999995</v>
      </c>
      <c r="F7674" s="483">
        <v>0.56999999999999995</v>
      </c>
    </row>
    <row r="7675" spans="1:6" ht="30">
      <c r="A7675" s="480">
        <v>95360</v>
      </c>
      <c r="B7675" s="481" t="s">
        <v>4040</v>
      </c>
      <c r="C7675" s="482" t="s">
        <v>707</v>
      </c>
      <c r="D7675" s="483">
        <v>0</v>
      </c>
      <c r="E7675" s="483">
        <v>0.17</v>
      </c>
      <c r="F7675" s="483">
        <v>0.17</v>
      </c>
    </row>
    <row r="7676" spans="1:6" ht="30">
      <c r="A7676" s="480">
        <v>95361</v>
      </c>
      <c r="B7676" s="481" t="s">
        <v>4041</v>
      </c>
      <c r="C7676" s="482" t="s">
        <v>707</v>
      </c>
      <c r="D7676" s="483">
        <v>0</v>
      </c>
      <c r="E7676" s="483">
        <v>0.1</v>
      </c>
      <c r="F7676" s="483">
        <v>0.1</v>
      </c>
    </row>
    <row r="7677" spans="1:6" ht="30">
      <c r="A7677" s="480">
        <v>95362</v>
      </c>
      <c r="B7677" s="481" t="s">
        <v>4042</v>
      </c>
      <c r="C7677" s="482" t="s">
        <v>707</v>
      </c>
      <c r="D7677" s="483">
        <v>0</v>
      </c>
      <c r="E7677" s="483">
        <v>0.11</v>
      </c>
      <c r="F7677" s="483">
        <v>0.11</v>
      </c>
    </row>
    <row r="7678" spans="1:6" ht="30">
      <c r="A7678" s="480">
        <v>95363</v>
      </c>
      <c r="B7678" s="481" t="s">
        <v>4043</v>
      </c>
      <c r="C7678" s="482" t="s">
        <v>707</v>
      </c>
      <c r="D7678" s="483">
        <v>0</v>
      </c>
      <c r="E7678" s="483">
        <v>0.14000000000000001</v>
      </c>
      <c r="F7678" s="483">
        <v>0.14000000000000001</v>
      </c>
    </row>
    <row r="7679" spans="1:6" ht="30">
      <c r="A7679" s="480">
        <v>95364</v>
      </c>
      <c r="B7679" s="481" t="s">
        <v>4044</v>
      </c>
      <c r="C7679" s="482" t="s">
        <v>707</v>
      </c>
      <c r="D7679" s="483">
        <v>0</v>
      </c>
      <c r="E7679" s="483">
        <v>0.11</v>
      </c>
      <c r="F7679" s="483">
        <v>0.11</v>
      </c>
    </row>
    <row r="7680" spans="1:6" ht="30">
      <c r="A7680" s="480">
        <v>95365</v>
      </c>
      <c r="B7680" s="481" t="s">
        <v>4045</v>
      </c>
      <c r="C7680" s="482" t="s">
        <v>707</v>
      </c>
      <c r="D7680" s="483">
        <v>0</v>
      </c>
      <c r="E7680" s="483">
        <v>0.12</v>
      </c>
      <c r="F7680" s="483">
        <v>0.12</v>
      </c>
    </row>
    <row r="7681" spans="1:6" ht="30">
      <c r="A7681" s="480">
        <v>95366</v>
      </c>
      <c r="B7681" s="481" t="s">
        <v>4046</v>
      </c>
      <c r="C7681" s="482" t="s">
        <v>707</v>
      </c>
      <c r="D7681" s="483">
        <v>0</v>
      </c>
      <c r="E7681" s="483">
        <v>0.1</v>
      </c>
      <c r="F7681" s="483">
        <v>0.1</v>
      </c>
    </row>
    <row r="7682" spans="1:6" ht="30">
      <c r="A7682" s="480">
        <v>95368</v>
      </c>
      <c r="B7682" s="481" t="s">
        <v>4047</v>
      </c>
      <c r="C7682" s="482" t="s">
        <v>707</v>
      </c>
      <c r="D7682" s="483">
        <v>0</v>
      </c>
      <c r="E7682" s="483">
        <v>0.15</v>
      </c>
      <c r="F7682" s="483">
        <v>0.15</v>
      </c>
    </row>
    <row r="7683" spans="1:6" ht="30">
      <c r="A7683" s="480">
        <v>95369</v>
      </c>
      <c r="B7683" s="481" t="s">
        <v>4048</v>
      </c>
      <c r="C7683" s="482" t="s">
        <v>707</v>
      </c>
      <c r="D7683" s="483">
        <v>0</v>
      </c>
      <c r="E7683" s="483">
        <v>0.11</v>
      </c>
      <c r="F7683" s="483">
        <v>0.11</v>
      </c>
    </row>
    <row r="7684" spans="1:6">
      <c r="A7684" s="480">
        <v>95370</v>
      </c>
      <c r="B7684" s="481" t="s">
        <v>4049</v>
      </c>
      <c r="C7684" s="482" t="s">
        <v>707</v>
      </c>
      <c r="D7684" s="483">
        <v>0</v>
      </c>
      <c r="E7684" s="483">
        <v>0.22</v>
      </c>
      <c r="F7684" s="483">
        <v>0.22</v>
      </c>
    </row>
    <row r="7685" spans="1:6">
      <c r="A7685" s="480">
        <v>95371</v>
      </c>
      <c r="B7685" s="481" t="s">
        <v>4050</v>
      </c>
      <c r="C7685" s="482" t="s">
        <v>707</v>
      </c>
      <c r="D7685" s="483">
        <v>0</v>
      </c>
      <c r="E7685" s="483">
        <v>0.31</v>
      </c>
      <c r="F7685" s="483">
        <v>0.31</v>
      </c>
    </row>
    <row r="7686" spans="1:6">
      <c r="A7686" s="480">
        <v>95372</v>
      </c>
      <c r="B7686" s="481" t="s">
        <v>4051</v>
      </c>
      <c r="C7686" s="482" t="s">
        <v>707</v>
      </c>
      <c r="D7686" s="483">
        <v>0</v>
      </c>
      <c r="E7686" s="483">
        <v>0.22</v>
      </c>
      <c r="F7686" s="483">
        <v>0.22</v>
      </c>
    </row>
    <row r="7687" spans="1:6" ht="30">
      <c r="A7687" s="480">
        <v>95373</v>
      </c>
      <c r="B7687" s="481" t="s">
        <v>4052</v>
      </c>
      <c r="C7687" s="482" t="s">
        <v>707</v>
      </c>
      <c r="D7687" s="483">
        <v>0</v>
      </c>
      <c r="E7687" s="483">
        <v>0.22</v>
      </c>
      <c r="F7687" s="483">
        <v>0.22</v>
      </c>
    </row>
    <row r="7688" spans="1:6" ht="30">
      <c r="A7688" s="480">
        <v>95374</v>
      </c>
      <c r="B7688" s="481" t="s">
        <v>4053</v>
      </c>
      <c r="C7688" s="482" t="s">
        <v>707</v>
      </c>
      <c r="D7688" s="483">
        <v>0</v>
      </c>
      <c r="E7688" s="483">
        <v>0.23</v>
      </c>
      <c r="F7688" s="483">
        <v>0.23</v>
      </c>
    </row>
    <row r="7689" spans="1:6">
      <c r="A7689" s="480">
        <v>95375</v>
      </c>
      <c r="B7689" s="481" t="s">
        <v>4054</v>
      </c>
      <c r="C7689" s="482" t="s">
        <v>707</v>
      </c>
      <c r="D7689" s="483">
        <v>0</v>
      </c>
      <c r="E7689" s="483">
        <v>0.23</v>
      </c>
      <c r="F7689" s="483">
        <v>0.23</v>
      </c>
    </row>
    <row r="7690" spans="1:6">
      <c r="A7690" s="480">
        <v>95376</v>
      </c>
      <c r="B7690" s="481" t="s">
        <v>4055</v>
      </c>
      <c r="C7690" s="482" t="s">
        <v>707</v>
      </c>
      <c r="D7690" s="483">
        <v>0</v>
      </c>
      <c r="E7690" s="483">
        <v>0.05</v>
      </c>
      <c r="F7690" s="483">
        <v>0.05</v>
      </c>
    </row>
    <row r="7691" spans="1:6">
      <c r="A7691" s="480">
        <v>95377</v>
      </c>
      <c r="B7691" s="481" t="s">
        <v>4056</v>
      </c>
      <c r="C7691" s="482" t="s">
        <v>707</v>
      </c>
      <c r="D7691" s="483">
        <v>0</v>
      </c>
      <c r="E7691" s="483">
        <v>0.17</v>
      </c>
      <c r="F7691" s="483">
        <v>0.17</v>
      </c>
    </row>
    <row r="7692" spans="1:6">
      <c r="A7692" s="480">
        <v>95378</v>
      </c>
      <c r="B7692" s="481" t="s">
        <v>4057</v>
      </c>
      <c r="C7692" s="482" t="s">
        <v>707</v>
      </c>
      <c r="D7692" s="483">
        <v>0</v>
      </c>
      <c r="E7692" s="483">
        <v>0.22</v>
      </c>
      <c r="F7692" s="483">
        <v>0.22</v>
      </c>
    </row>
    <row r="7693" spans="1:6">
      <c r="A7693" s="480">
        <v>95379</v>
      </c>
      <c r="B7693" s="481" t="s">
        <v>4058</v>
      </c>
      <c r="C7693" s="482" t="s">
        <v>707</v>
      </c>
      <c r="D7693" s="483">
        <v>0</v>
      </c>
      <c r="E7693" s="483">
        <v>0.17</v>
      </c>
      <c r="F7693" s="483">
        <v>0.17</v>
      </c>
    </row>
    <row r="7694" spans="1:6" ht="30">
      <c r="A7694" s="480">
        <v>95380</v>
      </c>
      <c r="B7694" s="481" t="s">
        <v>4059</v>
      </c>
      <c r="C7694" s="482" t="s">
        <v>707</v>
      </c>
      <c r="D7694" s="483">
        <v>0</v>
      </c>
      <c r="E7694" s="483">
        <v>0.14000000000000001</v>
      </c>
      <c r="F7694" s="483">
        <v>0.14000000000000001</v>
      </c>
    </row>
    <row r="7695" spans="1:6" ht="30">
      <c r="A7695" s="480">
        <v>95382</v>
      </c>
      <c r="B7695" s="481" t="s">
        <v>4060</v>
      </c>
      <c r="C7695" s="482" t="s">
        <v>707</v>
      </c>
      <c r="D7695" s="483">
        <v>0</v>
      </c>
      <c r="E7695" s="483">
        <v>0.21</v>
      </c>
      <c r="F7695" s="483">
        <v>0.21</v>
      </c>
    </row>
    <row r="7696" spans="1:6" ht="30">
      <c r="A7696" s="480">
        <v>95383</v>
      </c>
      <c r="B7696" s="481" t="s">
        <v>4061</v>
      </c>
      <c r="C7696" s="482" t="s">
        <v>707</v>
      </c>
      <c r="D7696" s="483">
        <v>0</v>
      </c>
      <c r="E7696" s="483">
        <v>0.19</v>
      </c>
      <c r="F7696" s="483">
        <v>0.19</v>
      </c>
    </row>
    <row r="7697" spans="1:6" ht="30">
      <c r="A7697" s="480">
        <v>95384</v>
      </c>
      <c r="B7697" s="481" t="s">
        <v>4062</v>
      </c>
      <c r="C7697" s="482" t="s">
        <v>707</v>
      </c>
      <c r="D7697" s="483">
        <v>0</v>
      </c>
      <c r="E7697" s="483">
        <v>0.18</v>
      </c>
      <c r="F7697" s="483">
        <v>0.18</v>
      </c>
    </row>
    <row r="7698" spans="1:6">
      <c r="A7698" s="480">
        <v>95385</v>
      </c>
      <c r="B7698" s="481" t="s">
        <v>4063</v>
      </c>
      <c r="C7698" s="482" t="s">
        <v>707</v>
      </c>
      <c r="D7698" s="483">
        <v>0</v>
      </c>
      <c r="E7698" s="483">
        <v>0.16</v>
      </c>
      <c r="F7698" s="483">
        <v>0.16</v>
      </c>
    </row>
    <row r="7699" spans="1:6">
      <c r="A7699" s="480">
        <v>95386</v>
      </c>
      <c r="B7699" s="481" t="s">
        <v>4064</v>
      </c>
      <c r="C7699" s="482" t="s">
        <v>707</v>
      </c>
      <c r="D7699" s="483">
        <v>0</v>
      </c>
      <c r="E7699" s="483">
        <v>0.18</v>
      </c>
      <c r="F7699" s="483">
        <v>0.18</v>
      </c>
    </row>
    <row r="7700" spans="1:6">
      <c r="A7700" s="480">
        <v>95387</v>
      </c>
      <c r="B7700" s="481" t="s">
        <v>4065</v>
      </c>
      <c r="C7700" s="482" t="s">
        <v>707</v>
      </c>
      <c r="D7700" s="483">
        <v>0</v>
      </c>
      <c r="E7700" s="483">
        <v>0.22</v>
      </c>
      <c r="F7700" s="483">
        <v>0.22</v>
      </c>
    </row>
    <row r="7701" spans="1:6">
      <c r="A7701" s="480">
        <v>95388</v>
      </c>
      <c r="B7701" s="481" t="s">
        <v>4066</v>
      </c>
      <c r="C7701" s="482" t="s">
        <v>707</v>
      </c>
      <c r="D7701" s="483">
        <v>0</v>
      </c>
      <c r="E7701" s="483">
        <v>7.0000000000000007E-2</v>
      </c>
      <c r="F7701" s="483">
        <v>7.0000000000000007E-2</v>
      </c>
    </row>
    <row r="7702" spans="1:6" ht="30">
      <c r="A7702" s="480">
        <v>95389</v>
      </c>
      <c r="B7702" s="481" t="s">
        <v>4067</v>
      </c>
      <c r="C7702" s="482" t="s">
        <v>707</v>
      </c>
      <c r="D7702" s="483">
        <v>0</v>
      </c>
      <c r="E7702" s="483">
        <v>0.09</v>
      </c>
      <c r="F7702" s="483">
        <v>0.09</v>
      </c>
    </row>
    <row r="7703" spans="1:6">
      <c r="A7703" s="480">
        <v>95390</v>
      </c>
      <c r="B7703" s="481" t="s">
        <v>4068</v>
      </c>
      <c r="C7703" s="482" t="s">
        <v>707</v>
      </c>
      <c r="D7703" s="483">
        <v>0</v>
      </c>
      <c r="E7703" s="483">
        <v>0.05</v>
      </c>
      <c r="F7703" s="483">
        <v>0.05</v>
      </c>
    </row>
    <row r="7704" spans="1:6" ht="30">
      <c r="A7704" s="480">
        <v>95391</v>
      </c>
      <c r="B7704" s="481" t="s">
        <v>4069</v>
      </c>
      <c r="C7704" s="482" t="s">
        <v>707</v>
      </c>
      <c r="D7704" s="483">
        <v>0</v>
      </c>
      <c r="E7704" s="483">
        <v>0.09</v>
      </c>
      <c r="F7704" s="483">
        <v>0.09</v>
      </c>
    </row>
    <row r="7705" spans="1:6">
      <c r="A7705" s="480">
        <v>95392</v>
      </c>
      <c r="B7705" s="481" t="s">
        <v>4070</v>
      </c>
      <c r="C7705" s="482" t="s">
        <v>707</v>
      </c>
      <c r="D7705" s="483">
        <v>0</v>
      </c>
      <c r="E7705" s="483">
        <v>7.0000000000000007E-2</v>
      </c>
      <c r="F7705" s="483">
        <v>7.0000000000000007E-2</v>
      </c>
    </row>
    <row r="7706" spans="1:6" ht="30">
      <c r="A7706" s="480">
        <v>95393</v>
      </c>
      <c r="B7706" s="481" t="s">
        <v>4071</v>
      </c>
      <c r="C7706" s="482" t="s">
        <v>707</v>
      </c>
      <c r="D7706" s="483">
        <v>0</v>
      </c>
      <c r="E7706" s="483">
        <v>0.26</v>
      </c>
      <c r="F7706" s="483">
        <v>0.26</v>
      </c>
    </row>
    <row r="7707" spans="1:6" ht="30">
      <c r="A7707" s="480">
        <v>95394</v>
      </c>
      <c r="B7707" s="481" t="s">
        <v>4072</v>
      </c>
      <c r="C7707" s="482" t="s">
        <v>707</v>
      </c>
      <c r="D7707" s="483">
        <v>0</v>
      </c>
      <c r="E7707" s="483">
        <v>0.38</v>
      </c>
      <c r="F7707" s="483">
        <v>0.38</v>
      </c>
    </row>
    <row r="7708" spans="1:6" ht="30">
      <c r="A7708" s="480">
        <v>95395</v>
      </c>
      <c r="B7708" s="481" t="s">
        <v>4073</v>
      </c>
      <c r="C7708" s="482" t="s">
        <v>707</v>
      </c>
      <c r="D7708" s="483">
        <v>0</v>
      </c>
      <c r="E7708" s="483">
        <v>0.55000000000000004</v>
      </c>
      <c r="F7708" s="483">
        <v>0.55000000000000004</v>
      </c>
    </row>
    <row r="7709" spans="1:6" ht="30">
      <c r="A7709" s="480">
        <v>95396</v>
      </c>
      <c r="B7709" s="481" t="s">
        <v>4074</v>
      </c>
      <c r="C7709" s="482" t="s">
        <v>707</v>
      </c>
      <c r="D7709" s="483">
        <v>0</v>
      </c>
      <c r="E7709" s="483">
        <v>0.73</v>
      </c>
      <c r="F7709" s="483">
        <v>0.73</v>
      </c>
    </row>
    <row r="7710" spans="1:6" ht="30">
      <c r="A7710" s="480">
        <v>95397</v>
      </c>
      <c r="B7710" s="481" t="s">
        <v>4075</v>
      </c>
      <c r="C7710" s="482" t="s">
        <v>707</v>
      </c>
      <c r="D7710" s="483">
        <v>0</v>
      </c>
      <c r="E7710" s="483">
        <v>0.09</v>
      </c>
      <c r="F7710" s="483">
        <v>0.09</v>
      </c>
    </row>
    <row r="7711" spans="1:6" ht="30">
      <c r="A7711" s="480">
        <v>95398</v>
      </c>
      <c r="B7711" s="481" t="s">
        <v>4076</v>
      </c>
      <c r="C7711" s="482" t="s">
        <v>707</v>
      </c>
      <c r="D7711" s="483">
        <v>0</v>
      </c>
      <c r="E7711" s="483">
        <v>0.05</v>
      </c>
      <c r="F7711" s="483">
        <v>0.05</v>
      </c>
    </row>
    <row r="7712" spans="1:6" ht="30">
      <c r="A7712" s="480">
        <v>95399</v>
      </c>
      <c r="B7712" s="481" t="s">
        <v>4077</v>
      </c>
      <c r="C7712" s="482" t="s">
        <v>707</v>
      </c>
      <c r="D7712" s="483">
        <v>0</v>
      </c>
      <c r="E7712" s="483">
        <v>0.06</v>
      </c>
      <c r="F7712" s="483">
        <v>0.06</v>
      </c>
    </row>
    <row r="7713" spans="1:6" ht="30">
      <c r="A7713" s="480">
        <v>95400</v>
      </c>
      <c r="B7713" s="481" t="s">
        <v>4078</v>
      </c>
      <c r="C7713" s="482" t="s">
        <v>707</v>
      </c>
      <c r="D7713" s="483">
        <v>0</v>
      </c>
      <c r="E7713" s="483">
        <v>0.08</v>
      </c>
      <c r="F7713" s="483">
        <v>0.08</v>
      </c>
    </row>
    <row r="7714" spans="1:6" ht="30">
      <c r="A7714" s="480">
        <v>95401</v>
      </c>
      <c r="B7714" s="481" t="s">
        <v>4079</v>
      </c>
      <c r="C7714" s="482" t="s">
        <v>707</v>
      </c>
      <c r="D7714" s="483">
        <v>0</v>
      </c>
      <c r="E7714" s="483">
        <v>0.51</v>
      </c>
      <c r="F7714" s="483">
        <v>0.51</v>
      </c>
    </row>
    <row r="7715" spans="1:6" ht="30">
      <c r="A7715" s="480">
        <v>95402</v>
      </c>
      <c r="B7715" s="481" t="s">
        <v>4080</v>
      </c>
      <c r="C7715" s="482" t="s">
        <v>707</v>
      </c>
      <c r="D7715" s="483">
        <v>0</v>
      </c>
      <c r="E7715" s="483">
        <v>0.94</v>
      </c>
      <c r="F7715" s="483">
        <v>0.94</v>
      </c>
    </row>
    <row r="7716" spans="1:6" ht="30">
      <c r="A7716" s="480">
        <v>95403</v>
      </c>
      <c r="B7716" s="481" t="s">
        <v>4081</v>
      </c>
      <c r="C7716" s="482" t="s">
        <v>707</v>
      </c>
      <c r="D7716" s="483">
        <v>0</v>
      </c>
      <c r="E7716" s="483">
        <v>1.07</v>
      </c>
      <c r="F7716" s="483">
        <v>1.07</v>
      </c>
    </row>
    <row r="7717" spans="1:6" ht="30">
      <c r="A7717" s="480">
        <v>95404</v>
      </c>
      <c r="B7717" s="481" t="s">
        <v>4082</v>
      </c>
      <c r="C7717" s="482" t="s">
        <v>707</v>
      </c>
      <c r="D7717" s="483">
        <v>0</v>
      </c>
      <c r="E7717" s="483">
        <v>1.47</v>
      </c>
      <c r="F7717" s="483">
        <v>1.47</v>
      </c>
    </row>
    <row r="7718" spans="1:6">
      <c r="A7718" s="480">
        <v>95405</v>
      </c>
      <c r="B7718" s="481" t="s">
        <v>4083</v>
      </c>
      <c r="C7718" s="482" t="s">
        <v>707</v>
      </c>
      <c r="D7718" s="483">
        <v>0</v>
      </c>
      <c r="E7718" s="483">
        <v>0.78</v>
      </c>
      <c r="F7718" s="483">
        <v>0.78</v>
      </c>
    </row>
    <row r="7719" spans="1:6">
      <c r="A7719" s="480">
        <v>95406</v>
      </c>
      <c r="B7719" s="481" t="s">
        <v>4084</v>
      </c>
      <c r="C7719" s="482" t="s">
        <v>707</v>
      </c>
      <c r="D7719" s="483">
        <v>0</v>
      </c>
      <c r="E7719" s="483">
        <v>0.12</v>
      </c>
      <c r="F7719" s="483">
        <v>0.12</v>
      </c>
    </row>
    <row r="7720" spans="1:6" ht="30">
      <c r="A7720" s="480">
        <v>95407</v>
      </c>
      <c r="B7720" s="481" t="s">
        <v>4085</v>
      </c>
      <c r="C7720" s="482" t="s">
        <v>707</v>
      </c>
      <c r="D7720" s="483">
        <v>0</v>
      </c>
      <c r="E7720" s="483">
        <v>2.14</v>
      </c>
      <c r="F7720" s="483">
        <v>2.14</v>
      </c>
    </row>
    <row r="7721" spans="1:6" ht="30">
      <c r="A7721" s="480">
        <v>100535</v>
      </c>
      <c r="B7721" s="481" t="s">
        <v>6777</v>
      </c>
      <c r="C7721" s="482" t="s">
        <v>707</v>
      </c>
      <c r="D7721" s="483">
        <v>0</v>
      </c>
      <c r="E7721" s="483">
        <v>0.25</v>
      </c>
      <c r="F7721" s="483">
        <v>0.25</v>
      </c>
    </row>
    <row r="7722" spans="1:6" ht="30">
      <c r="A7722" s="480">
        <v>101284</v>
      </c>
      <c r="B7722" s="481" t="s">
        <v>6779</v>
      </c>
      <c r="C7722" s="482" t="s">
        <v>707</v>
      </c>
      <c r="D7722" s="483">
        <v>0</v>
      </c>
      <c r="E7722" s="483">
        <v>1.1599999999999999</v>
      </c>
      <c r="F7722" s="483">
        <v>1.1599999999999999</v>
      </c>
    </row>
    <row r="7723" spans="1:6">
      <c r="A7723" s="480">
        <v>100288</v>
      </c>
      <c r="B7723" s="481" t="s">
        <v>6760</v>
      </c>
      <c r="C7723" s="482" t="s">
        <v>707</v>
      </c>
      <c r="D7723" s="483">
        <v>0</v>
      </c>
      <c r="E7723" s="483">
        <v>0.05</v>
      </c>
      <c r="F7723" s="483">
        <v>0.05</v>
      </c>
    </row>
    <row r="7724" spans="1:6" ht="30">
      <c r="A7724" s="480">
        <v>100290</v>
      </c>
      <c r="B7724" s="481" t="s">
        <v>6761</v>
      </c>
      <c r="C7724" s="482" t="s">
        <v>707</v>
      </c>
      <c r="D7724" s="483">
        <v>0</v>
      </c>
      <c r="E7724" s="483">
        <v>0.05</v>
      </c>
      <c r="F7724" s="483">
        <v>0.05</v>
      </c>
    </row>
    <row r="7725" spans="1:6" ht="30">
      <c r="A7725" s="480">
        <v>100291</v>
      </c>
      <c r="B7725" s="481" t="s">
        <v>6762</v>
      </c>
      <c r="C7725" s="482" t="s">
        <v>707</v>
      </c>
      <c r="D7725" s="483">
        <v>0</v>
      </c>
      <c r="E7725" s="483">
        <v>0.15</v>
      </c>
      <c r="F7725" s="483">
        <v>0.15</v>
      </c>
    </row>
    <row r="7726" spans="1:6" ht="30">
      <c r="A7726" s="480">
        <v>100292</v>
      </c>
      <c r="B7726" s="481" t="s">
        <v>6763</v>
      </c>
      <c r="C7726" s="482" t="s">
        <v>707</v>
      </c>
      <c r="D7726" s="483">
        <v>0</v>
      </c>
      <c r="E7726" s="483">
        <v>0.47</v>
      </c>
      <c r="F7726" s="483">
        <v>0.47</v>
      </c>
    </row>
    <row r="7727" spans="1:6" ht="30">
      <c r="A7727" s="480">
        <v>100293</v>
      </c>
      <c r="B7727" s="481" t="s">
        <v>6764</v>
      </c>
      <c r="C7727" s="482" t="s">
        <v>707</v>
      </c>
      <c r="D7727" s="483">
        <v>0</v>
      </c>
      <c r="E7727" s="483">
        <v>0.15</v>
      </c>
      <c r="F7727" s="483">
        <v>0.15</v>
      </c>
    </row>
    <row r="7728" spans="1:6" ht="30">
      <c r="A7728" s="480">
        <v>100294</v>
      </c>
      <c r="B7728" s="481" t="s">
        <v>6765</v>
      </c>
      <c r="C7728" s="482" t="s">
        <v>707</v>
      </c>
      <c r="D7728" s="483">
        <v>0</v>
      </c>
      <c r="E7728" s="483">
        <v>0.23</v>
      </c>
      <c r="F7728" s="483">
        <v>0.23</v>
      </c>
    </row>
    <row r="7729" spans="1:6" ht="30">
      <c r="A7729" s="480">
        <v>100295</v>
      </c>
      <c r="B7729" s="481" t="s">
        <v>6766</v>
      </c>
      <c r="C7729" s="482" t="s">
        <v>707</v>
      </c>
      <c r="D7729" s="483">
        <v>0</v>
      </c>
      <c r="E7729" s="483">
        <v>0.37</v>
      </c>
      <c r="F7729" s="483">
        <v>0.37</v>
      </c>
    </row>
    <row r="7730" spans="1:6" ht="30">
      <c r="A7730" s="480">
        <v>100296</v>
      </c>
      <c r="B7730" s="481" t="s">
        <v>6767</v>
      </c>
      <c r="C7730" s="482" t="s">
        <v>707</v>
      </c>
      <c r="D7730" s="483">
        <v>0</v>
      </c>
      <c r="E7730" s="483">
        <v>0.75</v>
      </c>
      <c r="F7730" s="483">
        <v>0.75</v>
      </c>
    </row>
    <row r="7731" spans="1:6" ht="30">
      <c r="A7731" s="480">
        <v>100297</v>
      </c>
      <c r="B7731" s="481" t="s">
        <v>6768</v>
      </c>
      <c r="C7731" s="482" t="s">
        <v>707</v>
      </c>
      <c r="D7731" s="483">
        <v>0</v>
      </c>
      <c r="E7731" s="483">
        <v>0.84</v>
      </c>
      <c r="F7731" s="483">
        <v>0.84</v>
      </c>
    </row>
    <row r="7732" spans="1:6" ht="30">
      <c r="A7732" s="480">
        <v>100298</v>
      </c>
      <c r="B7732" s="481" t="s">
        <v>6769</v>
      </c>
      <c r="C7732" s="482" t="s">
        <v>707</v>
      </c>
      <c r="D7732" s="483">
        <v>0</v>
      </c>
      <c r="E7732" s="483">
        <v>0.4</v>
      </c>
      <c r="F7732" s="483">
        <v>0.4</v>
      </c>
    </row>
    <row r="7733" spans="1:6" ht="30">
      <c r="A7733" s="480">
        <v>100299</v>
      </c>
      <c r="B7733" s="481" t="s">
        <v>6770</v>
      </c>
      <c r="C7733" s="482" t="s">
        <v>707</v>
      </c>
      <c r="D7733" s="483">
        <v>0</v>
      </c>
      <c r="E7733" s="483">
        <v>0.37</v>
      </c>
      <c r="F7733" s="483">
        <v>0.37</v>
      </c>
    </row>
    <row r="7734" spans="1:6" ht="30">
      <c r="A7734" s="480">
        <v>101285</v>
      </c>
      <c r="B7734" s="481" t="s">
        <v>6780</v>
      </c>
      <c r="C7734" s="482" t="s">
        <v>707</v>
      </c>
      <c r="D7734" s="483">
        <v>0</v>
      </c>
      <c r="E7734" s="483">
        <v>0.22</v>
      </c>
      <c r="F7734" s="483">
        <v>0.22</v>
      </c>
    </row>
    <row r="7735" spans="1:6" ht="30">
      <c r="A7735" s="480">
        <v>95408</v>
      </c>
      <c r="B7735" s="481" t="s">
        <v>4086</v>
      </c>
      <c r="C7735" s="482" t="s">
        <v>11915</v>
      </c>
      <c r="D7735" s="483">
        <v>0</v>
      </c>
      <c r="E7735" s="483">
        <v>8.5</v>
      </c>
      <c r="F7735" s="483">
        <v>8.5</v>
      </c>
    </row>
    <row r="7736" spans="1:6" ht="30">
      <c r="A7736" s="480">
        <v>95409</v>
      </c>
      <c r="B7736" s="481" t="s">
        <v>4087</v>
      </c>
      <c r="C7736" s="482" t="s">
        <v>11915</v>
      </c>
      <c r="D7736" s="483">
        <v>0</v>
      </c>
      <c r="E7736" s="483">
        <v>13.13</v>
      </c>
      <c r="F7736" s="483">
        <v>13.13</v>
      </c>
    </row>
    <row r="7737" spans="1:6" ht="30">
      <c r="A7737" s="480">
        <v>95410</v>
      </c>
      <c r="B7737" s="481" t="s">
        <v>4088</v>
      </c>
      <c r="C7737" s="482" t="s">
        <v>11915</v>
      </c>
      <c r="D7737" s="483">
        <v>0</v>
      </c>
      <c r="E7737" s="483">
        <v>8.1999999999999993</v>
      </c>
      <c r="F7737" s="483">
        <v>8.1999999999999993</v>
      </c>
    </row>
    <row r="7738" spans="1:6" ht="30">
      <c r="A7738" s="480">
        <v>95411</v>
      </c>
      <c r="B7738" s="481" t="s">
        <v>4089</v>
      </c>
      <c r="C7738" s="482" t="s">
        <v>11915</v>
      </c>
      <c r="D7738" s="483">
        <v>0</v>
      </c>
      <c r="E7738" s="483">
        <v>11.55</v>
      </c>
      <c r="F7738" s="483">
        <v>11.55</v>
      </c>
    </row>
    <row r="7739" spans="1:6" ht="30">
      <c r="A7739" s="480">
        <v>95412</v>
      </c>
      <c r="B7739" s="481" t="s">
        <v>4090</v>
      </c>
      <c r="C7739" s="482" t="s">
        <v>11915</v>
      </c>
      <c r="D7739" s="483">
        <v>0</v>
      </c>
      <c r="E7739" s="483">
        <v>12.73</v>
      </c>
      <c r="F7739" s="483">
        <v>12.73</v>
      </c>
    </row>
    <row r="7740" spans="1:6">
      <c r="A7740" s="480">
        <v>95413</v>
      </c>
      <c r="B7740" s="481" t="s">
        <v>4091</v>
      </c>
      <c r="C7740" s="482" t="s">
        <v>11915</v>
      </c>
      <c r="D7740" s="483">
        <v>0</v>
      </c>
      <c r="E7740" s="483">
        <v>10.050000000000001</v>
      </c>
      <c r="F7740" s="483">
        <v>10.050000000000001</v>
      </c>
    </row>
    <row r="7741" spans="1:6" ht="30">
      <c r="A7741" s="480">
        <v>95414</v>
      </c>
      <c r="B7741" s="481" t="s">
        <v>4092</v>
      </c>
      <c r="C7741" s="482" t="s">
        <v>11915</v>
      </c>
      <c r="D7741" s="483">
        <v>0</v>
      </c>
      <c r="E7741" s="483">
        <v>36.130000000000003</v>
      </c>
      <c r="F7741" s="483">
        <v>36.130000000000003</v>
      </c>
    </row>
    <row r="7742" spans="1:6" ht="30">
      <c r="A7742" s="480">
        <v>95415</v>
      </c>
      <c r="B7742" s="481" t="s">
        <v>4093</v>
      </c>
      <c r="C7742" s="482" t="s">
        <v>11915</v>
      </c>
      <c r="D7742" s="483">
        <v>0</v>
      </c>
      <c r="E7742" s="483">
        <v>126.21</v>
      </c>
      <c r="F7742" s="483">
        <v>126.21</v>
      </c>
    </row>
    <row r="7743" spans="1:6" ht="30">
      <c r="A7743" s="480">
        <v>95416</v>
      </c>
      <c r="B7743" s="481" t="s">
        <v>4094</v>
      </c>
      <c r="C7743" s="482" t="s">
        <v>11915</v>
      </c>
      <c r="D7743" s="483">
        <v>0</v>
      </c>
      <c r="E7743" s="483">
        <v>7.76</v>
      </c>
      <c r="F7743" s="483">
        <v>7.76</v>
      </c>
    </row>
    <row r="7744" spans="1:6" ht="30">
      <c r="A7744" s="480">
        <v>95417</v>
      </c>
      <c r="B7744" s="481" t="s">
        <v>4095</v>
      </c>
      <c r="C7744" s="482" t="s">
        <v>11915</v>
      </c>
      <c r="D7744" s="483">
        <v>0</v>
      </c>
      <c r="E7744" s="483">
        <v>143.65</v>
      </c>
      <c r="F7744" s="483">
        <v>143.65</v>
      </c>
    </row>
    <row r="7745" spans="1:6" ht="30">
      <c r="A7745" s="480">
        <v>95418</v>
      </c>
      <c r="B7745" s="481" t="s">
        <v>4096</v>
      </c>
      <c r="C7745" s="482" t="s">
        <v>11915</v>
      </c>
      <c r="D7745" s="483">
        <v>0</v>
      </c>
      <c r="E7745" s="483">
        <v>196.37</v>
      </c>
      <c r="F7745" s="483">
        <v>196.37</v>
      </c>
    </row>
    <row r="7746" spans="1:6" ht="30">
      <c r="A7746" s="480">
        <v>95419</v>
      </c>
      <c r="B7746" s="481" t="s">
        <v>4097</v>
      </c>
      <c r="C7746" s="482" t="s">
        <v>11915</v>
      </c>
      <c r="D7746" s="483">
        <v>0</v>
      </c>
      <c r="E7746" s="483">
        <v>52.13</v>
      </c>
      <c r="F7746" s="483">
        <v>52.13</v>
      </c>
    </row>
    <row r="7747" spans="1:6" ht="30">
      <c r="A7747" s="480">
        <v>95420</v>
      </c>
      <c r="B7747" s="481" t="s">
        <v>4098</v>
      </c>
      <c r="C7747" s="482" t="s">
        <v>11915</v>
      </c>
      <c r="D7747" s="483">
        <v>0</v>
      </c>
      <c r="E7747" s="483">
        <v>74.05</v>
      </c>
      <c r="F7747" s="483">
        <v>74.05</v>
      </c>
    </row>
    <row r="7748" spans="1:6" ht="30">
      <c r="A7748" s="480">
        <v>95421</v>
      </c>
      <c r="B7748" s="481" t="s">
        <v>4099</v>
      </c>
      <c r="C7748" s="482" t="s">
        <v>11915</v>
      </c>
      <c r="D7748" s="483">
        <v>0</v>
      </c>
      <c r="E7748" s="483">
        <v>97.91</v>
      </c>
      <c r="F7748" s="483">
        <v>97.91</v>
      </c>
    </row>
    <row r="7749" spans="1:6" ht="30">
      <c r="A7749" s="480">
        <v>95422</v>
      </c>
      <c r="B7749" s="481" t="s">
        <v>4100</v>
      </c>
      <c r="C7749" s="482" t="s">
        <v>11915</v>
      </c>
      <c r="D7749" s="483">
        <v>0</v>
      </c>
      <c r="E7749" s="483">
        <v>68.78</v>
      </c>
      <c r="F7749" s="483">
        <v>68.78</v>
      </c>
    </row>
    <row r="7750" spans="1:6" ht="30">
      <c r="A7750" s="480">
        <v>95423</v>
      </c>
      <c r="B7750" s="481" t="s">
        <v>4101</v>
      </c>
      <c r="C7750" s="482" t="s">
        <v>11915</v>
      </c>
      <c r="D7750" s="483">
        <v>0</v>
      </c>
      <c r="E7750" s="483">
        <v>104.4</v>
      </c>
      <c r="F7750" s="483">
        <v>104.4</v>
      </c>
    </row>
    <row r="7751" spans="1:6">
      <c r="A7751" s="480">
        <v>95424</v>
      </c>
      <c r="B7751" s="481" t="s">
        <v>4102</v>
      </c>
      <c r="C7751" s="482" t="s">
        <v>11915</v>
      </c>
      <c r="D7751" s="483">
        <v>0</v>
      </c>
      <c r="E7751" s="483">
        <v>16.54</v>
      </c>
      <c r="F7751" s="483">
        <v>16.54</v>
      </c>
    </row>
    <row r="7752" spans="1:6" ht="30">
      <c r="A7752" s="480">
        <v>100310</v>
      </c>
      <c r="B7752" s="481" t="s">
        <v>6771</v>
      </c>
      <c r="C7752" s="482" t="s">
        <v>11915</v>
      </c>
      <c r="D7752" s="483">
        <v>0</v>
      </c>
      <c r="E7752" s="483">
        <v>7.7</v>
      </c>
      <c r="F7752" s="483">
        <v>7.7</v>
      </c>
    </row>
    <row r="7753" spans="1:6" ht="30">
      <c r="A7753" s="480">
        <v>100311</v>
      </c>
      <c r="B7753" s="481" t="s">
        <v>6772</v>
      </c>
      <c r="C7753" s="482" t="s">
        <v>11915</v>
      </c>
      <c r="D7753" s="483">
        <v>0</v>
      </c>
      <c r="E7753" s="483">
        <v>63.02</v>
      </c>
      <c r="F7753" s="483">
        <v>63.02</v>
      </c>
    </row>
    <row r="7754" spans="1:6" ht="30">
      <c r="A7754" s="480">
        <v>100312</v>
      </c>
      <c r="B7754" s="481" t="s">
        <v>6773</v>
      </c>
      <c r="C7754" s="482" t="s">
        <v>11915</v>
      </c>
      <c r="D7754" s="483">
        <v>0</v>
      </c>
      <c r="E7754" s="483">
        <v>80.16</v>
      </c>
      <c r="F7754" s="483">
        <v>80.16</v>
      </c>
    </row>
    <row r="7755" spans="1:6" ht="30">
      <c r="A7755" s="480">
        <v>100313</v>
      </c>
      <c r="B7755" s="481" t="s">
        <v>6774</v>
      </c>
      <c r="C7755" s="482" t="s">
        <v>11915</v>
      </c>
      <c r="D7755" s="483">
        <v>0</v>
      </c>
      <c r="E7755" s="483">
        <v>99.91</v>
      </c>
      <c r="F7755" s="483">
        <v>99.91</v>
      </c>
    </row>
    <row r="7756" spans="1:6" ht="30">
      <c r="A7756" s="480">
        <v>100314</v>
      </c>
      <c r="B7756" s="481" t="s">
        <v>6775</v>
      </c>
      <c r="C7756" s="482" t="s">
        <v>11915</v>
      </c>
      <c r="D7756" s="483">
        <v>0</v>
      </c>
      <c r="E7756" s="483">
        <v>112.72</v>
      </c>
      <c r="F7756" s="483">
        <v>112.72</v>
      </c>
    </row>
    <row r="7757" spans="1:6" ht="30">
      <c r="A7757" s="480">
        <v>100315</v>
      </c>
      <c r="B7757" s="481" t="s">
        <v>6776</v>
      </c>
      <c r="C7757" s="482" t="s">
        <v>11915</v>
      </c>
      <c r="D7757" s="483">
        <v>0</v>
      </c>
      <c r="E7757" s="483">
        <v>49.72</v>
      </c>
      <c r="F7757" s="483">
        <v>49.72</v>
      </c>
    </row>
    <row r="7758" spans="1:6" ht="30">
      <c r="A7758" s="480">
        <v>100536</v>
      </c>
      <c r="B7758" s="481" t="s">
        <v>6778</v>
      </c>
      <c r="C7758" s="482" t="s">
        <v>11915</v>
      </c>
      <c r="D7758" s="483">
        <v>0</v>
      </c>
      <c r="E7758" s="483">
        <v>34.340000000000003</v>
      </c>
      <c r="F7758" s="483">
        <v>34.340000000000003</v>
      </c>
    </row>
    <row r="7759" spans="1:6" ht="30">
      <c r="A7759" s="480">
        <v>101286</v>
      </c>
      <c r="B7759" s="481" t="s">
        <v>6781</v>
      </c>
      <c r="C7759" s="482" t="s">
        <v>11915</v>
      </c>
      <c r="D7759" s="483">
        <v>0</v>
      </c>
      <c r="E7759" s="483">
        <v>16.25</v>
      </c>
      <c r="F7759" s="483">
        <v>16.25</v>
      </c>
    </row>
    <row r="7760" spans="1:6" ht="30">
      <c r="A7760" s="480">
        <v>101287</v>
      </c>
      <c r="B7760" s="481" t="s">
        <v>6782</v>
      </c>
      <c r="C7760" s="482" t="s">
        <v>11915</v>
      </c>
      <c r="D7760" s="483">
        <v>0</v>
      </c>
      <c r="E7760" s="483">
        <v>52.71</v>
      </c>
      <c r="F7760" s="483">
        <v>52.71</v>
      </c>
    </row>
    <row r="7761" spans="1:6" ht="30">
      <c r="A7761" s="480">
        <v>101288</v>
      </c>
      <c r="B7761" s="481" t="s">
        <v>6783</v>
      </c>
      <c r="C7761" s="482" t="s">
        <v>11915</v>
      </c>
      <c r="D7761" s="483">
        <v>0</v>
      </c>
      <c r="E7761" s="483">
        <v>15.41</v>
      </c>
      <c r="F7761" s="483">
        <v>15.41</v>
      </c>
    </row>
    <row r="7762" spans="1:6" ht="30">
      <c r="A7762" s="480">
        <v>101289</v>
      </c>
      <c r="B7762" s="481" t="s">
        <v>6784</v>
      </c>
      <c r="C7762" s="482" t="s">
        <v>11915</v>
      </c>
      <c r="D7762" s="483">
        <v>0</v>
      </c>
      <c r="E7762" s="483">
        <v>17.63</v>
      </c>
      <c r="F7762" s="483">
        <v>17.63</v>
      </c>
    </row>
    <row r="7763" spans="1:6" ht="30">
      <c r="A7763" s="480">
        <v>101290</v>
      </c>
      <c r="B7763" s="481" t="s">
        <v>6785</v>
      </c>
      <c r="C7763" s="482" t="s">
        <v>11915</v>
      </c>
      <c r="D7763" s="483">
        <v>0</v>
      </c>
      <c r="E7763" s="483">
        <v>21.3</v>
      </c>
      <c r="F7763" s="483">
        <v>21.3</v>
      </c>
    </row>
    <row r="7764" spans="1:6" ht="30">
      <c r="A7764" s="480">
        <v>101291</v>
      </c>
      <c r="B7764" s="481" t="s">
        <v>6786</v>
      </c>
      <c r="C7764" s="482" t="s">
        <v>11915</v>
      </c>
      <c r="D7764" s="483">
        <v>0</v>
      </c>
      <c r="E7764" s="483">
        <v>17.63</v>
      </c>
      <c r="F7764" s="483">
        <v>17.63</v>
      </c>
    </row>
    <row r="7765" spans="1:6" ht="30">
      <c r="A7765" s="480">
        <v>101292</v>
      </c>
      <c r="B7765" s="481" t="s">
        <v>6787</v>
      </c>
      <c r="C7765" s="482" t="s">
        <v>11915</v>
      </c>
      <c r="D7765" s="483">
        <v>0</v>
      </c>
      <c r="E7765" s="483">
        <v>17.63</v>
      </c>
      <c r="F7765" s="483">
        <v>17.63</v>
      </c>
    </row>
    <row r="7766" spans="1:6">
      <c r="A7766" s="480">
        <v>101293</v>
      </c>
      <c r="B7766" s="481" t="s">
        <v>6788</v>
      </c>
      <c r="C7766" s="482" t="s">
        <v>11915</v>
      </c>
      <c r="D7766" s="483">
        <v>0</v>
      </c>
      <c r="E7766" s="483">
        <v>23.03</v>
      </c>
      <c r="F7766" s="483">
        <v>23.03</v>
      </c>
    </row>
    <row r="7767" spans="1:6" ht="30">
      <c r="A7767" s="480">
        <v>101294</v>
      </c>
      <c r="B7767" s="481" t="s">
        <v>6789</v>
      </c>
      <c r="C7767" s="482" t="s">
        <v>11915</v>
      </c>
      <c r="D7767" s="483">
        <v>0</v>
      </c>
      <c r="E7767" s="483">
        <v>27.32</v>
      </c>
      <c r="F7767" s="483">
        <v>27.32</v>
      </c>
    </row>
    <row r="7768" spans="1:6" ht="30">
      <c r="A7768" s="480">
        <v>101295</v>
      </c>
      <c r="B7768" s="481" t="s">
        <v>6790</v>
      </c>
      <c r="C7768" s="482" t="s">
        <v>11915</v>
      </c>
      <c r="D7768" s="483">
        <v>0</v>
      </c>
      <c r="E7768" s="483">
        <v>20.83</v>
      </c>
      <c r="F7768" s="483">
        <v>20.83</v>
      </c>
    </row>
    <row r="7769" spans="1:6" ht="30">
      <c r="A7769" s="480">
        <v>101296</v>
      </c>
      <c r="B7769" s="481" t="s">
        <v>6791</v>
      </c>
      <c r="C7769" s="482" t="s">
        <v>11915</v>
      </c>
      <c r="D7769" s="483">
        <v>0</v>
      </c>
      <c r="E7769" s="483">
        <v>25.52</v>
      </c>
      <c r="F7769" s="483">
        <v>25.52</v>
      </c>
    </row>
    <row r="7770" spans="1:6" ht="30">
      <c r="A7770" s="480">
        <v>101297</v>
      </c>
      <c r="B7770" s="481" t="s">
        <v>6792</v>
      </c>
      <c r="C7770" s="482" t="s">
        <v>11915</v>
      </c>
      <c r="D7770" s="483">
        <v>0</v>
      </c>
      <c r="E7770" s="483">
        <v>20.69</v>
      </c>
      <c r="F7770" s="483">
        <v>20.69</v>
      </c>
    </row>
    <row r="7771" spans="1:6" ht="30">
      <c r="A7771" s="480">
        <v>101298</v>
      </c>
      <c r="B7771" s="481" t="s">
        <v>6793</v>
      </c>
      <c r="C7771" s="482" t="s">
        <v>11915</v>
      </c>
      <c r="D7771" s="483">
        <v>0</v>
      </c>
      <c r="E7771" s="483">
        <v>15.35</v>
      </c>
      <c r="F7771" s="483">
        <v>15.35</v>
      </c>
    </row>
    <row r="7772" spans="1:6" ht="30">
      <c r="A7772" s="480">
        <v>101299</v>
      </c>
      <c r="B7772" s="481" t="s">
        <v>6794</v>
      </c>
      <c r="C7772" s="482" t="s">
        <v>11915</v>
      </c>
      <c r="D7772" s="483">
        <v>0</v>
      </c>
      <c r="E7772" s="483">
        <v>20.83</v>
      </c>
      <c r="F7772" s="483">
        <v>20.83</v>
      </c>
    </row>
    <row r="7773" spans="1:6" ht="30">
      <c r="A7773" s="480">
        <v>101300</v>
      </c>
      <c r="B7773" s="481" t="s">
        <v>6795</v>
      </c>
      <c r="C7773" s="482" t="s">
        <v>11915</v>
      </c>
      <c r="D7773" s="483">
        <v>0</v>
      </c>
      <c r="E7773" s="483">
        <v>16.260000000000002</v>
      </c>
      <c r="F7773" s="483">
        <v>16.260000000000002</v>
      </c>
    </row>
    <row r="7774" spans="1:6" ht="30">
      <c r="A7774" s="480">
        <v>101301</v>
      </c>
      <c r="B7774" s="481" t="s">
        <v>6796</v>
      </c>
      <c r="C7774" s="482" t="s">
        <v>11915</v>
      </c>
      <c r="D7774" s="483">
        <v>0</v>
      </c>
      <c r="E7774" s="483">
        <v>6.75</v>
      </c>
      <c r="F7774" s="483">
        <v>6.75</v>
      </c>
    </row>
    <row r="7775" spans="1:6" ht="30">
      <c r="A7775" s="480">
        <v>101302</v>
      </c>
      <c r="B7775" s="481" t="s">
        <v>6797</v>
      </c>
      <c r="C7775" s="482" t="s">
        <v>11915</v>
      </c>
      <c r="D7775" s="483">
        <v>0</v>
      </c>
      <c r="E7775" s="483">
        <v>24.53</v>
      </c>
      <c r="F7775" s="483">
        <v>24.53</v>
      </c>
    </row>
    <row r="7776" spans="1:6" ht="30">
      <c r="A7776" s="480">
        <v>101303</v>
      </c>
      <c r="B7776" s="481" t="s">
        <v>6798</v>
      </c>
      <c r="C7776" s="482" t="s">
        <v>11915</v>
      </c>
      <c r="D7776" s="483">
        <v>0</v>
      </c>
      <c r="E7776" s="483">
        <v>50.78</v>
      </c>
      <c r="F7776" s="483">
        <v>50.78</v>
      </c>
    </row>
    <row r="7777" spans="1:6" ht="30">
      <c r="A7777" s="480">
        <v>101304</v>
      </c>
      <c r="B7777" s="481" t="s">
        <v>6799</v>
      </c>
      <c r="C7777" s="482" t="s">
        <v>11915</v>
      </c>
      <c r="D7777" s="483">
        <v>0</v>
      </c>
      <c r="E7777" s="483">
        <v>29.51</v>
      </c>
      <c r="F7777" s="483">
        <v>29.51</v>
      </c>
    </row>
    <row r="7778" spans="1:6" ht="30">
      <c r="A7778" s="480">
        <v>101305</v>
      </c>
      <c r="B7778" s="481" t="s">
        <v>6800</v>
      </c>
      <c r="C7778" s="482" t="s">
        <v>11915</v>
      </c>
      <c r="D7778" s="483">
        <v>0</v>
      </c>
      <c r="E7778" s="483">
        <v>31.95</v>
      </c>
      <c r="F7778" s="483">
        <v>31.95</v>
      </c>
    </row>
    <row r="7779" spans="1:6">
      <c r="A7779" s="480">
        <v>101307</v>
      </c>
      <c r="B7779" s="481" t="s">
        <v>6801</v>
      </c>
      <c r="C7779" s="482" t="s">
        <v>11915</v>
      </c>
      <c r="D7779" s="483">
        <v>0</v>
      </c>
      <c r="E7779" s="483">
        <v>19.559999999999999</v>
      </c>
      <c r="F7779" s="483">
        <v>19.559999999999999</v>
      </c>
    </row>
    <row r="7780" spans="1:6" ht="30">
      <c r="A7780" s="480">
        <v>101308</v>
      </c>
      <c r="B7780" s="481" t="s">
        <v>6802</v>
      </c>
      <c r="C7780" s="482" t="s">
        <v>11915</v>
      </c>
      <c r="D7780" s="483">
        <v>0</v>
      </c>
      <c r="E7780" s="483">
        <v>21.69</v>
      </c>
      <c r="F7780" s="483">
        <v>21.69</v>
      </c>
    </row>
    <row r="7781" spans="1:6" ht="30">
      <c r="A7781" s="480">
        <v>101309</v>
      </c>
      <c r="B7781" s="481" t="s">
        <v>6803</v>
      </c>
      <c r="C7781" s="482" t="s">
        <v>11915</v>
      </c>
      <c r="D7781" s="483">
        <v>0</v>
      </c>
      <c r="E7781" s="483">
        <v>23.25</v>
      </c>
      <c r="F7781" s="483">
        <v>23.25</v>
      </c>
    </row>
    <row r="7782" spans="1:6" ht="30">
      <c r="A7782" s="480">
        <v>101310</v>
      </c>
      <c r="B7782" s="481" t="s">
        <v>6804</v>
      </c>
      <c r="C7782" s="482" t="s">
        <v>11915</v>
      </c>
      <c r="D7782" s="483">
        <v>0</v>
      </c>
      <c r="E7782" s="483">
        <v>24.66</v>
      </c>
      <c r="F7782" s="483">
        <v>24.66</v>
      </c>
    </row>
    <row r="7783" spans="1:6" ht="30">
      <c r="A7783" s="480">
        <v>101311</v>
      </c>
      <c r="B7783" s="481" t="s">
        <v>6805</v>
      </c>
      <c r="C7783" s="482" t="s">
        <v>11915</v>
      </c>
      <c r="D7783" s="483">
        <v>0</v>
      </c>
      <c r="E7783" s="483">
        <v>23.03</v>
      </c>
      <c r="F7783" s="483">
        <v>23.03</v>
      </c>
    </row>
    <row r="7784" spans="1:6" ht="30">
      <c r="A7784" s="480">
        <v>101312</v>
      </c>
      <c r="B7784" s="481" t="s">
        <v>6806</v>
      </c>
      <c r="C7784" s="482" t="s">
        <v>11915</v>
      </c>
      <c r="D7784" s="483">
        <v>0</v>
      </c>
      <c r="E7784" s="483">
        <v>15.1</v>
      </c>
      <c r="F7784" s="483">
        <v>15.1</v>
      </c>
    </row>
    <row r="7785" spans="1:6">
      <c r="A7785" s="480">
        <v>101313</v>
      </c>
      <c r="B7785" s="481" t="s">
        <v>6807</v>
      </c>
      <c r="C7785" s="482" t="s">
        <v>11915</v>
      </c>
      <c r="D7785" s="483">
        <v>0</v>
      </c>
      <c r="E7785" s="483">
        <v>74.930000000000007</v>
      </c>
      <c r="F7785" s="483">
        <v>74.930000000000007</v>
      </c>
    </row>
    <row r="7786" spans="1:6" ht="30">
      <c r="A7786" s="480">
        <v>101314</v>
      </c>
      <c r="B7786" s="481" t="s">
        <v>6808</v>
      </c>
      <c r="C7786" s="482" t="s">
        <v>11915</v>
      </c>
      <c r="D7786" s="483">
        <v>0</v>
      </c>
      <c r="E7786" s="483">
        <v>75.84</v>
      </c>
      <c r="F7786" s="483">
        <v>75.84</v>
      </c>
    </row>
    <row r="7787" spans="1:6" ht="30">
      <c r="A7787" s="480">
        <v>101315</v>
      </c>
      <c r="B7787" s="481" t="s">
        <v>6809</v>
      </c>
      <c r="C7787" s="482" t="s">
        <v>11915</v>
      </c>
      <c r="D7787" s="483">
        <v>0</v>
      </c>
      <c r="E7787" s="483">
        <v>78.510000000000005</v>
      </c>
      <c r="F7787" s="483">
        <v>78.510000000000005</v>
      </c>
    </row>
    <row r="7788" spans="1:6" ht="30">
      <c r="A7788" s="480">
        <v>101316</v>
      </c>
      <c r="B7788" s="481" t="s">
        <v>6810</v>
      </c>
      <c r="C7788" s="482" t="s">
        <v>11915</v>
      </c>
      <c r="D7788" s="483">
        <v>0</v>
      </c>
      <c r="E7788" s="483">
        <v>36</v>
      </c>
      <c r="F7788" s="483">
        <v>36</v>
      </c>
    </row>
    <row r="7789" spans="1:6" ht="30">
      <c r="A7789" s="480">
        <v>101317</v>
      </c>
      <c r="B7789" s="481" t="s">
        <v>6811</v>
      </c>
      <c r="C7789" s="482" t="s">
        <v>11915</v>
      </c>
      <c r="D7789" s="483">
        <v>0</v>
      </c>
      <c r="E7789" s="483">
        <v>154.47</v>
      </c>
      <c r="F7789" s="483">
        <v>154.47</v>
      </c>
    </row>
    <row r="7790" spans="1:6" ht="30">
      <c r="A7790" s="480">
        <v>101318</v>
      </c>
      <c r="B7790" s="481" t="s">
        <v>6812</v>
      </c>
      <c r="C7790" s="482" t="s">
        <v>11915</v>
      </c>
      <c r="D7790" s="483">
        <v>0</v>
      </c>
      <c r="E7790" s="483">
        <v>287.13</v>
      </c>
      <c r="F7790" s="483">
        <v>287.13</v>
      </c>
    </row>
    <row r="7791" spans="1:6" ht="30">
      <c r="A7791" s="480">
        <v>101319</v>
      </c>
      <c r="B7791" s="481" t="s">
        <v>6813</v>
      </c>
      <c r="C7791" s="482" t="s">
        <v>11915</v>
      </c>
      <c r="D7791" s="483">
        <v>0</v>
      </c>
      <c r="E7791" s="483">
        <v>29.38</v>
      </c>
      <c r="F7791" s="483">
        <v>29.38</v>
      </c>
    </row>
    <row r="7792" spans="1:6" ht="30">
      <c r="A7792" s="480">
        <v>101320</v>
      </c>
      <c r="B7792" s="481" t="s">
        <v>6814</v>
      </c>
      <c r="C7792" s="482" t="s">
        <v>11915</v>
      </c>
      <c r="D7792" s="483">
        <v>0</v>
      </c>
      <c r="E7792" s="483">
        <v>19.05</v>
      </c>
      <c r="F7792" s="483">
        <v>19.05</v>
      </c>
    </row>
    <row r="7793" spans="1:6">
      <c r="A7793" s="480">
        <v>101322</v>
      </c>
      <c r="B7793" s="481" t="s">
        <v>6815</v>
      </c>
      <c r="C7793" s="482" t="s">
        <v>11915</v>
      </c>
      <c r="D7793" s="483">
        <v>0</v>
      </c>
      <c r="E7793" s="483">
        <v>21.96</v>
      </c>
      <c r="F7793" s="483">
        <v>21.96</v>
      </c>
    </row>
    <row r="7794" spans="1:6" ht="30">
      <c r="A7794" s="480">
        <v>101323</v>
      </c>
      <c r="B7794" s="481" t="s">
        <v>6816</v>
      </c>
      <c r="C7794" s="482" t="s">
        <v>11915</v>
      </c>
      <c r="D7794" s="483">
        <v>0</v>
      </c>
      <c r="E7794" s="483">
        <v>42.49</v>
      </c>
      <c r="F7794" s="483">
        <v>42.49</v>
      </c>
    </row>
    <row r="7795" spans="1:6" ht="30">
      <c r="A7795" s="480">
        <v>101324</v>
      </c>
      <c r="B7795" s="481" t="s">
        <v>6817</v>
      </c>
      <c r="C7795" s="482" t="s">
        <v>11915</v>
      </c>
      <c r="D7795" s="483">
        <v>0</v>
      </c>
      <c r="E7795" s="483">
        <v>8.02</v>
      </c>
      <c r="F7795" s="483">
        <v>8.02</v>
      </c>
    </row>
    <row r="7796" spans="1:6" ht="30">
      <c r="A7796" s="480">
        <v>101325</v>
      </c>
      <c r="B7796" s="481" t="s">
        <v>6818</v>
      </c>
      <c r="C7796" s="482" t="s">
        <v>11915</v>
      </c>
      <c r="D7796" s="483">
        <v>0</v>
      </c>
      <c r="E7796" s="483">
        <v>34.29</v>
      </c>
      <c r="F7796" s="483">
        <v>34.29</v>
      </c>
    </row>
    <row r="7797" spans="1:6">
      <c r="A7797" s="480">
        <v>101326</v>
      </c>
      <c r="B7797" s="481" t="s">
        <v>6819</v>
      </c>
      <c r="C7797" s="482" t="s">
        <v>11915</v>
      </c>
      <c r="D7797" s="483">
        <v>0</v>
      </c>
      <c r="E7797" s="483">
        <v>7.58</v>
      </c>
      <c r="F7797" s="483">
        <v>7.58</v>
      </c>
    </row>
    <row r="7798" spans="1:6" ht="30">
      <c r="A7798" s="480">
        <v>101327</v>
      </c>
      <c r="B7798" s="481" t="s">
        <v>6820</v>
      </c>
      <c r="C7798" s="482" t="s">
        <v>11915</v>
      </c>
      <c r="D7798" s="483">
        <v>0</v>
      </c>
      <c r="E7798" s="483">
        <v>6.93</v>
      </c>
      <c r="F7798" s="483">
        <v>6.93</v>
      </c>
    </row>
    <row r="7799" spans="1:6" ht="30">
      <c r="A7799" s="480">
        <v>101328</v>
      </c>
      <c r="B7799" s="481" t="s">
        <v>6821</v>
      </c>
      <c r="C7799" s="482" t="s">
        <v>11915</v>
      </c>
      <c r="D7799" s="483">
        <v>0</v>
      </c>
      <c r="E7799" s="483">
        <v>11.35</v>
      </c>
      <c r="F7799" s="483">
        <v>11.35</v>
      </c>
    </row>
    <row r="7800" spans="1:6" ht="30">
      <c r="A7800" s="480">
        <v>101329</v>
      </c>
      <c r="B7800" s="481" t="s">
        <v>6822</v>
      </c>
      <c r="C7800" s="482" t="s">
        <v>11915</v>
      </c>
      <c r="D7800" s="483">
        <v>0</v>
      </c>
      <c r="E7800" s="483">
        <v>22.99</v>
      </c>
      <c r="F7800" s="483">
        <v>22.99</v>
      </c>
    </row>
    <row r="7801" spans="1:6">
      <c r="A7801" s="480">
        <v>101330</v>
      </c>
      <c r="B7801" s="481" t="s">
        <v>6823</v>
      </c>
      <c r="C7801" s="482" t="s">
        <v>11915</v>
      </c>
      <c r="D7801" s="483">
        <v>0</v>
      </c>
      <c r="E7801" s="483">
        <v>30.17</v>
      </c>
      <c r="F7801" s="483">
        <v>30.17</v>
      </c>
    </row>
    <row r="7802" spans="1:6" ht="30">
      <c r="A7802" s="480">
        <v>101331</v>
      </c>
      <c r="B7802" s="481" t="s">
        <v>6824</v>
      </c>
      <c r="C7802" s="482" t="s">
        <v>11915</v>
      </c>
      <c r="D7802" s="483">
        <v>0</v>
      </c>
      <c r="E7802" s="483">
        <v>33.549999999999997</v>
      </c>
      <c r="F7802" s="483">
        <v>33.549999999999997</v>
      </c>
    </row>
    <row r="7803" spans="1:6" ht="30">
      <c r="A7803" s="480">
        <v>101332</v>
      </c>
      <c r="B7803" s="481" t="s">
        <v>6825</v>
      </c>
      <c r="C7803" s="482" t="s">
        <v>11915</v>
      </c>
      <c r="D7803" s="483">
        <v>0</v>
      </c>
      <c r="E7803" s="483">
        <v>9.27</v>
      </c>
      <c r="F7803" s="483">
        <v>9.27</v>
      </c>
    </row>
    <row r="7804" spans="1:6" ht="30">
      <c r="A7804" s="480">
        <v>101333</v>
      </c>
      <c r="B7804" s="481" t="s">
        <v>6826</v>
      </c>
      <c r="C7804" s="482" t="s">
        <v>11915</v>
      </c>
      <c r="D7804" s="483">
        <v>0</v>
      </c>
      <c r="E7804" s="483">
        <v>19.27</v>
      </c>
      <c r="F7804" s="483">
        <v>19.27</v>
      </c>
    </row>
    <row r="7805" spans="1:6" ht="30">
      <c r="A7805" s="480">
        <v>101334</v>
      </c>
      <c r="B7805" s="481" t="s">
        <v>6827</v>
      </c>
      <c r="C7805" s="482" t="s">
        <v>11915</v>
      </c>
      <c r="D7805" s="483">
        <v>0</v>
      </c>
      <c r="E7805" s="483">
        <v>54.59</v>
      </c>
      <c r="F7805" s="483">
        <v>54.59</v>
      </c>
    </row>
    <row r="7806" spans="1:6" ht="30">
      <c r="A7806" s="480">
        <v>101335</v>
      </c>
      <c r="B7806" s="481" t="s">
        <v>6828</v>
      </c>
      <c r="C7806" s="482" t="s">
        <v>11915</v>
      </c>
      <c r="D7806" s="483">
        <v>0</v>
      </c>
      <c r="E7806" s="483">
        <v>9.61</v>
      </c>
      <c r="F7806" s="483">
        <v>9.61</v>
      </c>
    </row>
    <row r="7807" spans="1:6" ht="30">
      <c r="A7807" s="480">
        <v>101336</v>
      </c>
      <c r="B7807" s="481" t="s">
        <v>6829</v>
      </c>
      <c r="C7807" s="482" t="s">
        <v>11915</v>
      </c>
      <c r="D7807" s="483">
        <v>0</v>
      </c>
      <c r="E7807" s="483">
        <v>32.159999999999997</v>
      </c>
      <c r="F7807" s="483">
        <v>32.159999999999997</v>
      </c>
    </row>
    <row r="7808" spans="1:6">
      <c r="A7808" s="480">
        <v>101337</v>
      </c>
      <c r="B7808" s="481" t="s">
        <v>6830</v>
      </c>
      <c r="C7808" s="482" t="s">
        <v>11915</v>
      </c>
      <c r="D7808" s="483">
        <v>0</v>
      </c>
      <c r="E7808" s="483">
        <v>8.51</v>
      </c>
      <c r="F7808" s="483">
        <v>8.51</v>
      </c>
    </row>
    <row r="7809" spans="1:6" ht="30">
      <c r="A7809" s="480">
        <v>101338</v>
      </c>
      <c r="B7809" s="481" t="s">
        <v>6831</v>
      </c>
      <c r="C7809" s="482" t="s">
        <v>11915</v>
      </c>
      <c r="D7809" s="483">
        <v>0</v>
      </c>
      <c r="E7809" s="483">
        <v>15.24</v>
      </c>
      <c r="F7809" s="483">
        <v>15.24</v>
      </c>
    </row>
    <row r="7810" spans="1:6" ht="30">
      <c r="A7810" s="480">
        <v>101339</v>
      </c>
      <c r="B7810" s="481" t="s">
        <v>6832</v>
      </c>
      <c r="C7810" s="482" t="s">
        <v>11915</v>
      </c>
      <c r="D7810" s="483">
        <v>0</v>
      </c>
      <c r="E7810" s="483">
        <v>12.61</v>
      </c>
      <c r="F7810" s="483">
        <v>12.61</v>
      </c>
    </row>
    <row r="7811" spans="1:6" ht="30">
      <c r="A7811" s="480">
        <v>101340</v>
      </c>
      <c r="B7811" s="481" t="s">
        <v>6833</v>
      </c>
      <c r="C7811" s="482" t="s">
        <v>11915</v>
      </c>
      <c r="D7811" s="483">
        <v>0</v>
      </c>
      <c r="E7811" s="483">
        <v>12.17</v>
      </c>
      <c r="F7811" s="483">
        <v>12.17</v>
      </c>
    </row>
    <row r="7812" spans="1:6" ht="30">
      <c r="A7812" s="480">
        <v>101341</v>
      </c>
      <c r="B7812" s="481" t="s">
        <v>6834</v>
      </c>
      <c r="C7812" s="482" t="s">
        <v>11915</v>
      </c>
      <c r="D7812" s="483">
        <v>0</v>
      </c>
      <c r="E7812" s="483">
        <v>13.75</v>
      </c>
      <c r="F7812" s="483">
        <v>13.75</v>
      </c>
    </row>
    <row r="7813" spans="1:6" ht="30">
      <c r="A7813" s="480">
        <v>101342</v>
      </c>
      <c r="B7813" s="481" t="s">
        <v>6835</v>
      </c>
      <c r="C7813" s="482" t="s">
        <v>11915</v>
      </c>
      <c r="D7813" s="483">
        <v>0</v>
      </c>
      <c r="E7813" s="483">
        <v>15.52</v>
      </c>
      <c r="F7813" s="483">
        <v>15.52</v>
      </c>
    </row>
    <row r="7814" spans="1:6" ht="30">
      <c r="A7814" s="480">
        <v>101343</v>
      </c>
      <c r="B7814" s="481" t="s">
        <v>6836</v>
      </c>
      <c r="C7814" s="482" t="s">
        <v>11915</v>
      </c>
      <c r="D7814" s="483">
        <v>0</v>
      </c>
      <c r="E7814" s="483">
        <v>23.68</v>
      </c>
      <c r="F7814" s="483">
        <v>23.68</v>
      </c>
    </row>
    <row r="7815" spans="1:6" ht="30">
      <c r="A7815" s="480">
        <v>101344</v>
      </c>
      <c r="B7815" s="481" t="s">
        <v>6837</v>
      </c>
      <c r="C7815" s="482" t="s">
        <v>11915</v>
      </c>
      <c r="D7815" s="483">
        <v>0</v>
      </c>
      <c r="E7815" s="483">
        <v>30.94</v>
      </c>
      <c r="F7815" s="483">
        <v>30.94</v>
      </c>
    </row>
    <row r="7816" spans="1:6" ht="30">
      <c r="A7816" s="480">
        <v>101345</v>
      </c>
      <c r="B7816" s="481" t="s">
        <v>6838</v>
      </c>
      <c r="C7816" s="482" t="s">
        <v>11915</v>
      </c>
      <c r="D7816" s="483">
        <v>0</v>
      </c>
      <c r="E7816" s="483">
        <v>76.27</v>
      </c>
      <c r="F7816" s="483">
        <v>76.27</v>
      </c>
    </row>
    <row r="7817" spans="1:6" ht="30">
      <c r="A7817" s="480">
        <v>101346</v>
      </c>
      <c r="B7817" s="481" t="s">
        <v>6839</v>
      </c>
      <c r="C7817" s="482" t="s">
        <v>11915</v>
      </c>
      <c r="D7817" s="483">
        <v>0</v>
      </c>
      <c r="E7817" s="483">
        <v>21.19</v>
      </c>
      <c r="F7817" s="483">
        <v>21.19</v>
      </c>
    </row>
    <row r="7818" spans="1:6" ht="30">
      <c r="A7818" s="480">
        <v>101347</v>
      </c>
      <c r="B7818" s="481" t="s">
        <v>6840</v>
      </c>
      <c r="C7818" s="482" t="s">
        <v>11915</v>
      </c>
      <c r="D7818" s="483">
        <v>0</v>
      </c>
      <c r="E7818" s="483">
        <v>23.29</v>
      </c>
      <c r="F7818" s="483">
        <v>23.29</v>
      </c>
    </row>
    <row r="7819" spans="1:6" ht="30">
      <c r="A7819" s="480">
        <v>101348</v>
      </c>
      <c r="B7819" s="481" t="s">
        <v>6841</v>
      </c>
      <c r="C7819" s="482" t="s">
        <v>11915</v>
      </c>
      <c r="D7819" s="483">
        <v>0</v>
      </c>
      <c r="E7819" s="483">
        <v>13.46</v>
      </c>
      <c r="F7819" s="483">
        <v>13.46</v>
      </c>
    </row>
    <row r="7820" spans="1:6" ht="30">
      <c r="A7820" s="480">
        <v>101349</v>
      </c>
      <c r="B7820" s="481" t="s">
        <v>6842</v>
      </c>
      <c r="C7820" s="482" t="s">
        <v>11915</v>
      </c>
      <c r="D7820" s="483">
        <v>0</v>
      </c>
      <c r="E7820" s="483">
        <v>15.79</v>
      </c>
      <c r="F7820" s="483">
        <v>15.79</v>
      </c>
    </row>
    <row r="7821" spans="1:6" ht="30">
      <c r="A7821" s="480">
        <v>101350</v>
      </c>
      <c r="B7821" s="481" t="s">
        <v>6843</v>
      </c>
      <c r="C7821" s="482" t="s">
        <v>11915</v>
      </c>
      <c r="D7821" s="483">
        <v>0</v>
      </c>
      <c r="E7821" s="483">
        <v>19.37</v>
      </c>
      <c r="F7821" s="483">
        <v>19.37</v>
      </c>
    </row>
    <row r="7822" spans="1:6" ht="30">
      <c r="A7822" s="480">
        <v>101351</v>
      </c>
      <c r="B7822" s="481" t="s">
        <v>6844</v>
      </c>
      <c r="C7822" s="482" t="s">
        <v>11915</v>
      </c>
      <c r="D7822" s="483">
        <v>0</v>
      </c>
      <c r="E7822" s="483">
        <v>16.010000000000002</v>
      </c>
      <c r="F7822" s="483">
        <v>16.010000000000002</v>
      </c>
    </row>
    <row r="7823" spans="1:6" ht="30">
      <c r="A7823" s="480">
        <v>101352</v>
      </c>
      <c r="B7823" s="481" t="s">
        <v>6845</v>
      </c>
      <c r="C7823" s="482" t="s">
        <v>11915</v>
      </c>
      <c r="D7823" s="483">
        <v>0</v>
      </c>
      <c r="E7823" s="483">
        <v>16.3</v>
      </c>
      <c r="F7823" s="483">
        <v>16.3</v>
      </c>
    </row>
    <row r="7824" spans="1:6" ht="30">
      <c r="A7824" s="480">
        <v>101353</v>
      </c>
      <c r="B7824" s="481" t="s">
        <v>6846</v>
      </c>
      <c r="C7824" s="482" t="s">
        <v>11915</v>
      </c>
      <c r="D7824" s="483">
        <v>0</v>
      </c>
      <c r="E7824" s="483">
        <v>14.21</v>
      </c>
      <c r="F7824" s="483">
        <v>14.21</v>
      </c>
    </row>
    <row r="7825" spans="1:6" ht="30">
      <c r="A7825" s="480">
        <v>101354</v>
      </c>
      <c r="B7825" s="481" t="s">
        <v>6847</v>
      </c>
      <c r="C7825" s="482" t="s">
        <v>11915</v>
      </c>
      <c r="D7825" s="483">
        <v>0</v>
      </c>
      <c r="E7825" s="483">
        <v>24.97</v>
      </c>
      <c r="F7825" s="483">
        <v>24.97</v>
      </c>
    </row>
    <row r="7826" spans="1:6" ht="30">
      <c r="A7826" s="480">
        <v>101355</v>
      </c>
      <c r="B7826" s="481" t="s">
        <v>6848</v>
      </c>
      <c r="C7826" s="482" t="s">
        <v>11915</v>
      </c>
      <c r="D7826" s="483">
        <v>0</v>
      </c>
      <c r="E7826" s="483">
        <v>14</v>
      </c>
      <c r="F7826" s="483">
        <v>14</v>
      </c>
    </row>
    <row r="7827" spans="1:6">
      <c r="A7827" s="480">
        <v>101356</v>
      </c>
      <c r="B7827" s="481" t="s">
        <v>6849</v>
      </c>
      <c r="C7827" s="482" t="s">
        <v>11915</v>
      </c>
      <c r="D7827" s="483">
        <v>0</v>
      </c>
      <c r="E7827" s="483">
        <v>29.51</v>
      </c>
      <c r="F7827" s="483">
        <v>29.51</v>
      </c>
    </row>
    <row r="7828" spans="1:6">
      <c r="A7828" s="480">
        <v>101357</v>
      </c>
      <c r="B7828" s="481" t="s">
        <v>6850</v>
      </c>
      <c r="C7828" s="482" t="s">
        <v>11915</v>
      </c>
      <c r="D7828" s="483">
        <v>0</v>
      </c>
      <c r="E7828" s="483">
        <v>42.49</v>
      </c>
      <c r="F7828" s="483">
        <v>42.49</v>
      </c>
    </row>
    <row r="7829" spans="1:6">
      <c r="A7829" s="480">
        <v>101358</v>
      </c>
      <c r="B7829" s="481" t="s">
        <v>6851</v>
      </c>
      <c r="C7829" s="482" t="s">
        <v>11915</v>
      </c>
      <c r="D7829" s="483">
        <v>0</v>
      </c>
      <c r="E7829" s="483">
        <v>29.51</v>
      </c>
      <c r="F7829" s="483">
        <v>29.51</v>
      </c>
    </row>
    <row r="7830" spans="1:6" ht="30">
      <c r="A7830" s="480">
        <v>101359</v>
      </c>
      <c r="B7830" s="481" t="s">
        <v>6852</v>
      </c>
      <c r="C7830" s="482" t="s">
        <v>11915</v>
      </c>
      <c r="D7830" s="483">
        <v>0</v>
      </c>
      <c r="E7830" s="483">
        <v>30.32</v>
      </c>
      <c r="F7830" s="483">
        <v>30.32</v>
      </c>
    </row>
    <row r="7831" spans="1:6" ht="30">
      <c r="A7831" s="480">
        <v>101360</v>
      </c>
      <c r="B7831" s="481" t="s">
        <v>6853</v>
      </c>
      <c r="C7831" s="482" t="s">
        <v>11915</v>
      </c>
      <c r="D7831" s="483">
        <v>0</v>
      </c>
      <c r="E7831" s="483">
        <v>31.75</v>
      </c>
      <c r="F7831" s="483">
        <v>31.75</v>
      </c>
    </row>
    <row r="7832" spans="1:6" ht="30">
      <c r="A7832" s="480">
        <v>101361</v>
      </c>
      <c r="B7832" s="481" t="s">
        <v>6854</v>
      </c>
      <c r="C7832" s="482" t="s">
        <v>11915</v>
      </c>
      <c r="D7832" s="483">
        <v>0</v>
      </c>
      <c r="E7832" s="483">
        <v>31.49</v>
      </c>
      <c r="F7832" s="483">
        <v>31.49</v>
      </c>
    </row>
    <row r="7833" spans="1:6">
      <c r="A7833" s="480">
        <v>101362</v>
      </c>
      <c r="B7833" s="481" t="s">
        <v>6855</v>
      </c>
      <c r="C7833" s="482" t="s">
        <v>11915</v>
      </c>
      <c r="D7833" s="483">
        <v>0</v>
      </c>
      <c r="E7833" s="483">
        <v>6.7</v>
      </c>
      <c r="F7833" s="483">
        <v>6.7</v>
      </c>
    </row>
    <row r="7834" spans="1:6">
      <c r="A7834" s="480">
        <v>101363</v>
      </c>
      <c r="B7834" s="481" t="s">
        <v>6856</v>
      </c>
      <c r="C7834" s="482" t="s">
        <v>11915</v>
      </c>
      <c r="D7834" s="483">
        <v>0</v>
      </c>
      <c r="E7834" s="483">
        <v>23.03</v>
      </c>
      <c r="F7834" s="483">
        <v>23.03</v>
      </c>
    </row>
    <row r="7835" spans="1:6" ht="30">
      <c r="A7835" s="480">
        <v>101364</v>
      </c>
      <c r="B7835" s="481" t="s">
        <v>6857</v>
      </c>
      <c r="C7835" s="482" t="s">
        <v>11915</v>
      </c>
      <c r="D7835" s="483">
        <v>0</v>
      </c>
      <c r="E7835" s="483">
        <v>30.01</v>
      </c>
      <c r="F7835" s="483">
        <v>30.01</v>
      </c>
    </row>
    <row r="7836" spans="1:6">
      <c r="A7836" s="480">
        <v>101365</v>
      </c>
      <c r="B7836" s="481" t="s">
        <v>6858</v>
      </c>
      <c r="C7836" s="482" t="s">
        <v>11915</v>
      </c>
      <c r="D7836" s="483">
        <v>0</v>
      </c>
      <c r="E7836" s="483">
        <v>23.68</v>
      </c>
      <c r="F7836" s="483">
        <v>23.68</v>
      </c>
    </row>
    <row r="7837" spans="1:6" ht="30">
      <c r="A7837" s="480">
        <v>101366</v>
      </c>
      <c r="B7837" s="481" t="s">
        <v>6859</v>
      </c>
      <c r="C7837" s="482" t="s">
        <v>11915</v>
      </c>
      <c r="D7837" s="483">
        <v>0</v>
      </c>
      <c r="E7837" s="483">
        <v>19.05</v>
      </c>
      <c r="F7837" s="483">
        <v>19.05</v>
      </c>
    </row>
    <row r="7838" spans="1:6" ht="30">
      <c r="A7838" s="480">
        <v>101367</v>
      </c>
      <c r="B7838" s="481" t="s">
        <v>6860</v>
      </c>
      <c r="C7838" s="482" t="s">
        <v>11915</v>
      </c>
      <c r="D7838" s="483">
        <v>0</v>
      </c>
      <c r="E7838" s="483">
        <v>28.26</v>
      </c>
      <c r="F7838" s="483">
        <v>28.26</v>
      </c>
    </row>
    <row r="7839" spans="1:6" ht="30">
      <c r="A7839" s="480">
        <v>101368</v>
      </c>
      <c r="B7839" s="481" t="s">
        <v>6861</v>
      </c>
      <c r="C7839" s="482" t="s">
        <v>11915</v>
      </c>
      <c r="D7839" s="483">
        <v>0</v>
      </c>
      <c r="E7839" s="483">
        <v>25.45</v>
      </c>
      <c r="F7839" s="483">
        <v>25.45</v>
      </c>
    </row>
    <row r="7840" spans="1:6" ht="30">
      <c r="A7840" s="480">
        <v>101369</v>
      </c>
      <c r="B7840" s="481" t="s">
        <v>6862</v>
      </c>
      <c r="C7840" s="482" t="s">
        <v>11915</v>
      </c>
      <c r="D7840" s="483">
        <v>0</v>
      </c>
      <c r="E7840" s="483">
        <v>24.55</v>
      </c>
      <c r="F7840" s="483">
        <v>24.55</v>
      </c>
    </row>
    <row r="7841" spans="1:6">
      <c r="A7841" s="480">
        <v>101370</v>
      </c>
      <c r="B7841" s="481" t="s">
        <v>6863</v>
      </c>
      <c r="C7841" s="482" t="s">
        <v>11915</v>
      </c>
      <c r="D7841" s="483">
        <v>0</v>
      </c>
      <c r="E7841" s="483">
        <v>21.26</v>
      </c>
      <c r="F7841" s="483">
        <v>21.26</v>
      </c>
    </row>
    <row r="7842" spans="1:6">
      <c r="A7842" s="480">
        <v>101371</v>
      </c>
      <c r="B7842" s="481" t="s">
        <v>6864</v>
      </c>
      <c r="C7842" s="482" t="s">
        <v>11915</v>
      </c>
      <c r="D7842" s="483">
        <v>0</v>
      </c>
      <c r="E7842" s="483">
        <v>29.96</v>
      </c>
      <c r="F7842" s="483">
        <v>29.96</v>
      </c>
    </row>
    <row r="7843" spans="1:6">
      <c r="A7843" s="480">
        <v>101372</v>
      </c>
      <c r="B7843" s="481" t="s">
        <v>6865</v>
      </c>
      <c r="C7843" s="482" t="s">
        <v>11915</v>
      </c>
      <c r="D7843" s="483">
        <v>0</v>
      </c>
      <c r="E7843" s="483">
        <v>7.26</v>
      </c>
      <c r="F7843" s="483">
        <v>7.26</v>
      </c>
    </row>
    <row r="7844" spans="1:6" ht="30">
      <c r="A7844" s="480">
        <v>95403</v>
      </c>
      <c r="B7844" s="481" t="s">
        <v>4081</v>
      </c>
      <c r="C7844" s="482" t="s">
        <v>707</v>
      </c>
      <c r="D7844" s="483">
        <v>0</v>
      </c>
      <c r="E7844" s="483">
        <v>0.94</v>
      </c>
      <c r="F7844" s="483">
        <v>0.94</v>
      </c>
    </row>
    <row r="7845" spans="1:6" ht="30">
      <c r="A7845" s="480">
        <v>95404</v>
      </c>
      <c r="B7845" s="481" t="s">
        <v>4082</v>
      </c>
      <c r="C7845" s="482" t="s">
        <v>707</v>
      </c>
      <c r="D7845" s="483">
        <v>0</v>
      </c>
      <c r="E7845" s="483">
        <v>1.28</v>
      </c>
      <c r="F7845" s="483">
        <v>1.28</v>
      </c>
    </row>
    <row r="7846" spans="1:6">
      <c r="A7846" s="480">
        <v>95405</v>
      </c>
      <c r="B7846" s="481" t="s">
        <v>4083</v>
      </c>
      <c r="C7846" s="482" t="s">
        <v>707</v>
      </c>
      <c r="D7846" s="483">
        <v>0</v>
      </c>
      <c r="E7846" s="483">
        <v>0.62</v>
      </c>
      <c r="F7846" s="483">
        <v>0.62</v>
      </c>
    </row>
    <row r="7847" spans="1:6">
      <c r="A7847" s="480">
        <v>95406</v>
      </c>
      <c r="B7847" s="481" t="s">
        <v>4084</v>
      </c>
      <c r="C7847" s="482" t="s">
        <v>707</v>
      </c>
      <c r="D7847" s="483">
        <v>0</v>
      </c>
      <c r="E7847" s="483">
        <v>0.09</v>
      </c>
      <c r="F7847" s="483">
        <v>0.09</v>
      </c>
    </row>
    <row r="7848" spans="1:6" ht="30">
      <c r="A7848" s="480">
        <v>95407</v>
      </c>
      <c r="B7848" s="481" t="s">
        <v>4085</v>
      </c>
      <c r="C7848" s="482" t="s">
        <v>707</v>
      </c>
      <c r="D7848" s="483">
        <v>0</v>
      </c>
      <c r="E7848" s="483">
        <v>1.88</v>
      </c>
      <c r="F7848" s="483">
        <v>1.88</v>
      </c>
    </row>
    <row r="7849" spans="1:6" ht="30">
      <c r="A7849" s="480">
        <v>95408</v>
      </c>
      <c r="B7849" s="481" t="s">
        <v>4086</v>
      </c>
      <c r="C7849" s="482" t="s">
        <v>4249</v>
      </c>
      <c r="D7849" s="483">
        <v>0</v>
      </c>
      <c r="E7849" s="483">
        <v>7.08</v>
      </c>
      <c r="F7849" s="483">
        <v>7.08</v>
      </c>
    </row>
    <row r="7850" spans="1:6" ht="30">
      <c r="A7850" s="480">
        <v>95409</v>
      </c>
      <c r="B7850" s="481" t="s">
        <v>4087</v>
      </c>
      <c r="C7850" s="482" t="s">
        <v>4249</v>
      </c>
      <c r="D7850" s="483">
        <v>0</v>
      </c>
      <c r="E7850" s="483">
        <v>10.64</v>
      </c>
      <c r="F7850" s="483">
        <v>10.64</v>
      </c>
    </row>
    <row r="7851" spans="1:6" ht="30">
      <c r="A7851" s="480">
        <v>95410</v>
      </c>
      <c r="B7851" s="481" t="s">
        <v>4088</v>
      </c>
      <c r="C7851" s="482" t="s">
        <v>4249</v>
      </c>
      <c r="D7851" s="483">
        <v>0</v>
      </c>
      <c r="E7851" s="483">
        <v>6.64</v>
      </c>
      <c r="F7851" s="483">
        <v>6.64</v>
      </c>
    </row>
    <row r="7852" spans="1:6" ht="30">
      <c r="A7852" s="480">
        <v>95411</v>
      </c>
      <c r="B7852" s="481" t="s">
        <v>4089</v>
      </c>
      <c r="C7852" s="482" t="s">
        <v>4249</v>
      </c>
      <c r="D7852" s="483">
        <v>0</v>
      </c>
      <c r="E7852" s="483">
        <v>9.36</v>
      </c>
      <c r="F7852" s="483">
        <v>9.36</v>
      </c>
    </row>
    <row r="7853" spans="1:6" ht="30">
      <c r="A7853" s="480">
        <v>95412</v>
      </c>
      <c r="B7853" s="481" t="s">
        <v>4090</v>
      </c>
      <c r="C7853" s="482" t="s">
        <v>4249</v>
      </c>
      <c r="D7853" s="483">
        <v>0</v>
      </c>
      <c r="E7853" s="483">
        <v>10.31</v>
      </c>
      <c r="F7853" s="483">
        <v>10.31</v>
      </c>
    </row>
    <row r="7854" spans="1:6">
      <c r="A7854" s="480">
        <v>95413</v>
      </c>
      <c r="B7854" s="481" t="s">
        <v>4091</v>
      </c>
      <c r="C7854" s="482" t="s">
        <v>4249</v>
      </c>
      <c r="D7854" s="483">
        <v>0</v>
      </c>
      <c r="E7854" s="483">
        <v>8.14</v>
      </c>
      <c r="F7854" s="483">
        <v>8.14</v>
      </c>
    </row>
    <row r="7855" spans="1:6" ht="30">
      <c r="A7855" s="480">
        <v>95414</v>
      </c>
      <c r="B7855" s="481" t="s">
        <v>4092</v>
      </c>
      <c r="C7855" s="482" t="s">
        <v>4249</v>
      </c>
      <c r="D7855" s="483">
        <v>0</v>
      </c>
      <c r="E7855" s="483">
        <v>28.7</v>
      </c>
      <c r="F7855" s="483">
        <v>28.7</v>
      </c>
    </row>
    <row r="7856" spans="1:6" ht="30">
      <c r="A7856" s="480">
        <v>95415</v>
      </c>
      <c r="B7856" s="481" t="s">
        <v>4093</v>
      </c>
      <c r="C7856" s="482" t="s">
        <v>4249</v>
      </c>
      <c r="D7856" s="483">
        <v>0</v>
      </c>
      <c r="E7856" s="483">
        <v>112.43</v>
      </c>
      <c r="F7856" s="483">
        <v>112.43</v>
      </c>
    </row>
    <row r="7857" spans="1:6" ht="30">
      <c r="A7857" s="480">
        <v>95416</v>
      </c>
      <c r="B7857" s="481" t="s">
        <v>4094</v>
      </c>
      <c r="C7857" s="482" t="s">
        <v>4249</v>
      </c>
      <c r="D7857" s="483">
        <v>0</v>
      </c>
      <c r="E7857" s="483">
        <v>6.29</v>
      </c>
      <c r="F7857" s="483">
        <v>6.29</v>
      </c>
    </row>
    <row r="7858" spans="1:6" ht="30">
      <c r="A7858" s="480">
        <v>95417</v>
      </c>
      <c r="B7858" s="481" t="s">
        <v>4095</v>
      </c>
      <c r="C7858" s="482" t="s">
        <v>4249</v>
      </c>
      <c r="D7858" s="483">
        <v>0</v>
      </c>
      <c r="E7858" s="483">
        <v>127.97</v>
      </c>
      <c r="F7858" s="483">
        <v>127.97</v>
      </c>
    </row>
    <row r="7859" spans="1:6" ht="30">
      <c r="A7859" s="480">
        <v>95418</v>
      </c>
      <c r="B7859" s="481" t="s">
        <v>4096</v>
      </c>
      <c r="C7859" s="482" t="s">
        <v>4249</v>
      </c>
      <c r="D7859" s="483">
        <v>0</v>
      </c>
      <c r="E7859" s="483">
        <v>174.93</v>
      </c>
      <c r="F7859" s="483">
        <v>174.93</v>
      </c>
    </row>
    <row r="7860" spans="1:6" ht="30">
      <c r="A7860" s="480">
        <v>95419</v>
      </c>
      <c r="B7860" s="481" t="s">
        <v>4097</v>
      </c>
      <c r="C7860" s="482" t="s">
        <v>4249</v>
      </c>
      <c r="D7860" s="483">
        <v>0</v>
      </c>
      <c r="E7860" s="483">
        <v>47.06</v>
      </c>
      <c r="F7860" s="483">
        <v>47.06</v>
      </c>
    </row>
    <row r="7861" spans="1:6" ht="30">
      <c r="A7861" s="480">
        <v>95420</v>
      </c>
      <c r="B7861" s="481" t="s">
        <v>4098</v>
      </c>
      <c r="C7861" s="482" t="s">
        <v>4249</v>
      </c>
      <c r="D7861" s="483">
        <v>0</v>
      </c>
      <c r="E7861" s="483">
        <v>66.849999999999994</v>
      </c>
      <c r="F7861" s="483">
        <v>66.849999999999994</v>
      </c>
    </row>
    <row r="7862" spans="1:6" ht="30">
      <c r="A7862" s="480">
        <v>95421</v>
      </c>
      <c r="B7862" s="481" t="s">
        <v>4099</v>
      </c>
      <c r="C7862" s="482" t="s">
        <v>4249</v>
      </c>
      <c r="D7862" s="483">
        <v>0</v>
      </c>
      <c r="E7862" s="483">
        <v>88.38</v>
      </c>
      <c r="F7862" s="483">
        <v>88.38</v>
      </c>
    </row>
    <row r="7863" spans="1:6" ht="30">
      <c r="A7863" s="480">
        <v>95422</v>
      </c>
      <c r="B7863" s="481" t="s">
        <v>4100</v>
      </c>
      <c r="C7863" s="482" t="s">
        <v>4249</v>
      </c>
      <c r="D7863" s="483">
        <v>0</v>
      </c>
      <c r="E7863" s="483">
        <v>55.95</v>
      </c>
      <c r="F7863" s="483">
        <v>55.95</v>
      </c>
    </row>
    <row r="7864" spans="1:6" ht="30">
      <c r="A7864" s="480">
        <v>95423</v>
      </c>
      <c r="B7864" s="481" t="s">
        <v>4101</v>
      </c>
      <c r="C7864" s="482" t="s">
        <v>4249</v>
      </c>
      <c r="D7864" s="483">
        <v>0</v>
      </c>
      <c r="E7864" s="483">
        <v>84.93</v>
      </c>
      <c r="F7864" s="483">
        <v>84.93</v>
      </c>
    </row>
    <row r="7865" spans="1:6">
      <c r="A7865" s="480">
        <v>95424</v>
      </c>
      <c r="B7865" s="481" t="s">
        <v>4102</v>
      </c>
      <c r="C7865" s="482" t="s">
        <v>4249</v>
      </c>
      <c r="D7865" s="483">
        <v>0</v>
      </c>
      <c r="E7865" s="483">
        <v>13.38</v>
      </c>
      <c r="F7865" s="483">
        <v>13.38</v>
      </c>
    </row>
  </sheetData>
  <autoFilter ref="A4:F7052"/>
  <printOptions horizontalCentered="1" gridLines="1"/>
  <pageMargins left="0.98402777777777795" right="0.39374999999999999" top="0.78749999999999998" bottom="0.78749999999999998" header="0.51180555555555496" footer="0"/>
  <pageSetup paperSize="9" scale="51" firstPageNumber="0" orientation="portrait" horizontalDpi="300" verticalDpi="300" r:id="rId1"/>
  <headerFooter>
    <oddFooter>&amp;C&amp;"Arial,Normal"&amp;10Página &amp;P</oddFooter>
  </headerFooter>
  <rowBreaks count="1" manualBreakCount="1">
    <brk id="6997" max="16383" man="1"/>
  </rowBreaks>
  <drawing r:id="rId2"/>
</worksheet>
</file>

<file path=xl/worksheets/sheet8.xml><?xml version="1.0" encoding="utf-8"?>
<worksheet xmlns="http://schemas.openxmlformats.org/spreadsheetml/2006/main" xmlns:r="http://schemas.openxmlformats.org/officeDocument/2006/relationships">
  <dimension ref="A1:G5329"/>
  <sheetViews>
    <sheetView view="pageBreakPreview" zoomScaleNormal="85" workbookViewId="0">
      <pane ySplit="2" topLeftCell="A5194" activePane="bottomLeft" state="frozen"/>
      <selection pane="bottomLeft" activeCell="B1" sqref="B1"/>
    </sheetView>
  </sheetViews>
  <sheetFormatPr defaultRowHeight="15"/>
  <cols>
    <col min="1" max="1" width="8.85546875" style="484" customWidth="1"/>
    <col min="2" max="2" width="86.85546875" style="461" customWidth="1"/>
    <col min="3" max="3" width="9.140625" style="463" customWidth="1"/>
    <col min="4" max="4" width="11.85546875" style="485" customWidth="1"/>
    <col min="5" max="5" width="9.140625" style="461" customWidth="1"/>
    <col min="6" max="6" width="26.7109375" style="461" customWidth="1"/>
    <col min="7" max="7" width="36.42578125" style="461" customWidth="1"/>
    <col min="8" max="1025" width="8.7109375" style="461" customWidth="1"/>
    <col min="1026" max="16384" width="9.140625" style="461"/>
  </cols>
  <sheetData>
    <row r="1" spans="1:7" s="466" customFormat="1" ht="63" customHeight="1" thickBot="1">
      <c r="A1" s="486"/>
      <c r="B1" s="468"/>
      <c r="C1" s="463"/>
      <c r="D1" s="468"/>
      <c r="E1" s="523"/>
      <c r="F1" s="524"/>
      <c r="G1" s="524"/>
    </row>
    <row r="2" spans="1:7" s="487" customFormat="1" ht="36.75" customHeight="1">
      <c r="A2" s="488" t="s">
        <v>874</v>
      </c>
      <c r="B2" s="633" t="s">
        <v>4103</v>
      </c>
      <c r="C2" s="633" t="s">
        <v>875</v>
      </c>
      <c r="D2" s="633" t="s">
        <v>4104</v>
      </c>
      <c r="E2" s="525"/>
      <c r="F2" s="774"/>
      <c r="G2" s="774"/>
    </row>
    <row r="3" spans="1:7" s="471" customFormat="1" ht="30">
      <c r="A3" s="480">
        <v>38605</v>
      </c>
      <c r="B3" s="481" t="s">
        <v>6866</v>
      </c>
      <c r="C3" s="489" t="s">
        <v>4105</v>
      </c>
      <c r="D3" s="490">
        <v>108.39</v>
      </c>
      <c r="E3" s="527"/>
      <c r="F3" s="526"/>
      <c r="G3" s="528"/>
    </row>
    <row r="4" spans="1:7" s="471" customFormat="1">
      <c r="A4" s="480">
        <v>11270</v>
      </c>
      <c r="B4" s="481" t="s">
        <v>6867</v>
      </c>
      <c r="C4" s="489" t="s">
        <v>4105</v>
      </c>
      <c r="D4" s="490">
        <v>2.88</v>
      </c>
    </row>
    <row r="5" spans="1:7" s="471" customFormat="1">
      <c r="A5" s="480">
        <v>412</v>
      </c>
      <c r="B5" s="481" t="s">
        <v>6868</v>
      </c>
      <c r="C5" s="489" t="s">
        <v>4105</v>
      </c>
      <c r="D5" s="490">
        <v>1.28</v>
      </c>
    </row>
    <row r="6" spans="1:7" s="471" customFormat="1">
      <c r="A6" s="480">
        <v>414</v>
      </c>
      <c r="B6" s="481" t="s">
        <v>6869</v>
      </c>
      <c r="C6" s="489" t="s">
        <v>4105</v>
      </c>
      <c r="D6" s="490">
        <v>0.08</v>
      </c>
    </row>
    <row r="7" spans="1:7">
      <c r="A7" s="480">
        <v>410</v>
      </c>
      <c r="B7" s="481" t="s">
        <v>6870</v>
      </c>
      <c r="C7" s="489" t="s">
        <v>4105</v>
      </c>
      <c r="D7" s="490">
        <v>0.19</v>
      </c>
    </row>
    <row r="8" spans="1:7">
      <c r="A8" s="480">
        <v>411</v>
      </c>
      <c r="B8" s="481" t="s">
        <v>6871</v>
      </c>
      <c r="C8" s="489" t="s">
        <v>4105</v>
      </c>
      <c r="D8" s="490">
        <v>0.25</v>
      </c>
    </row>
    <row r="9" spans="1:7">
      <c r="A9" s="480">
        <v>408</v>
      </c>
      <c r="B9" s="481" t="s">
        <v>6872</v>
      </c>
      <c r="C9" s="489" t="s">
        <v>4105</v>
      </c>
      <c r="D9" s="490">
        <v>1.24</v>
      </c>
    </row>
    <row r="10" spans="1:7" ht="30">
      <c r="A10" s="480">
        <v>39131</v>
      </c>
      <c r="B10" s="481" t="s">
        <v>6873</v>
      </c>
      <c r="C10" s="489" t="s">
        <v>4105</v>
      </c>
      <c r="D10" s="490">
        <v>3.2</v>
      </c>
    </row>
    <row r="11" spans="1:7" ht="30">
      <c r="A11" s="480">
        <v>394</v>
      </c>
      <c r="B11" s="481" t="s">
        <v>6874</v>
      </c>
      <c r="C11" s="489" t="s">
        <v>4105</v>
      </c>
      <c r="D11" s="490">
        <v>3.24</v>
      </c>
    </row>
    <row r="12" spans="1:7" ht="30">
      <c r="A12" s="480">
        <v>39130</v>
      </c>
      <c r="B12" s="481" t="s">
        <v>6875</v>
      </c>
      <c r="C12" s="489" t="s">
        <v>4105</v>
      </c>
      <c r="D12" s="490">
        <v>2.92</v>
      </c>
    </row>
    <row r="13" spans="1:7" ht="30">
      <c r="A13" s="480">
        <v>395</v>
      </c>
      <c r="B13" s="481" t="s">
        <v>6876</v>
      </c>
      <c r="C13" s="489" t="s">
        <v>4105</v>
      </c>
      <c r="D13" s="490">
        <v>3.12</v>
      </c>
    </row>
    <row r="14" spans="1:7" ht="30">
      <c r="A14" s="480">
        <v>39129</v>
      </c>
      <c r="B14" s="481" t="s">
        <v>6877</v>
      </c>
      <c r="C14" s="489" t="s">
        <v>4105</v>
      </c>
      <c r="D14" s="490">
        <v>1.79</v>
      </c>
    </row>
    <row r="15" spans="1:7" ht="30">
      <c r="A15" s="480">
        <v>393</v>
      </c>
      <c r="B15" s="481" t="s">
        <v>6878</v>
      </c>
      <c r="C15" s="489" t="s">
        <v>4105</v>
      </c>
      <c r="D15" s="490">
        <v>1.88</v>
      </c>
    </row>
    <row r="16" spans="1:7" ht="30">
      <c r="A16" s="480">
        <v>39127</v>
      </c>
      <c r="B16" s="481" t="s">
        <v>6879</v>
      </c>
      <c r="C16" s="489" t="s">
        <v>4105</v>
      </c>
      <c r="D16" s="490">
        <v>1.53</v>
      </c>
    </row>
    <row r="17" spans="1:4" ht="30">
      <c r="A17" s="480">
        <v>392</v>
      </c>
      <c r="B17" s="481" t="s">
        <v>6880</v>
      </c>
      <c r="C17" s="489" t="s">
        <v>4105</v>
      </c>
      <c r="D17" s="490">
        <v>1.57</v>
      </c>
    </row>
    <row r="18" spans="1:4" ht="30">
      <c r="A18" s="480">
        <v>39133</v>
      </c>
      <c r="B18" s="481" t="s">
        <v>6881</v>
      </c>
      <c r="C18" s="489" t="s">
        <v>4105</v>
      </c>
      <c r="D18" s="490">
        <v>4.2</v>
      </c>
    </row>
    <row r="19" spans="1:4" ht="30">
      <c r="A19" s="480">
        <v>397</v>
      </c>
      <c r="B19" s="481" t="s">
        <v>6882</v>
      </c>
      <c r="C19" s="489" t="s">
        <v>4105</v>
      </c>
      <c r="D19" s="490">
        <v>4.63</v>
      </c>
    </row>
    <row r="20" spans="1:4" ht="30">
      <c r="A20" s="480">
        <v>39132</v>
      </c>
      <c r="B20" s="481" t="s">
        <v>6883</v>
      </c>
      <c r="C20" s="489" t="s">
        <v>4105</v>
      </c>
      <c r="D20" s="490">
        <v>3.35</v>
      </c>
    </row>
    <row r="21" spans="1:4" ht="30">
      <c r="A21" s="480">
        <v>396</v>
      </c>
      <c r="B21" s="481" t="s">
        <v>6884</v>
      </c>
      <c r="C21" s="489" t="s">
        <v>4105</v>
      </c>
      <c r="D21" s="490">
        <v>3.59</v>
      </c>
    </row>
    <row r="22" spans="1:4" ht="30">
      <c r="A22" s="480">
        <v>39135</v>
      </c>
      <c r="B22" s="481" t="s">
        <v>6885</v>
      </c>
      <c r="C22" s="489" t="s">
        <v>4105</v>
      </c>
      <c r="D22" s="490">
        <v>6.72</v>
      </c>
    </row>
    <row r="23" spans="1:4" ht="30">
      <c r="A23" s="480">
        <v>39134</v>
      </c>
      <c r="B23" s="481" t="s">
        <v>6886</v>
      </c>
      <c r="C23" s="489" t="s">
        <v>4105</v>
      </c>
      <c r="D23" s="490">
        <v>5.59</v>
      </c>
    </row>
    <row r="24" spans="1:4" ht="30">
      <c r="A24" s="480">
        <v>398</v>
      </c>
      <c r="B24" s="481" t="s">
        <v>6887</v>
      </c>
      <c r="C24" s="489" t="s">
        <v>4105</v>
      </c>
      <c r="D24" s="490">
        <v>5.16</v>
      </c>
    </row>
    <row r="25" spans="1:4" ht="30">
      <c r="A25" s="480">
        <v>39128</v>
      </c>
      <c r="B25" s="481" t="s">
        <v>6888</v>
      </c>
      <c r="C25" s="489" t="s">
        <v>4105</v>
      </c>
      <c r="D25" s="490">
        <v>1.67</v>
      </c>
    </row>
    <row r="26" spans="1:4" ht="30">
      <c r="A26" s="480">
        <v>400</v>
      </c>
      <c r="B26" s="481" t="s">
        <v>6889</v>
      </c>
      <c r="C26" s="489" t="s">
        <v>4105</v>
      </c>
      <c r="D26" s="490">
        <v>1.63</v>
      </c>
    </row>
    <row r="27" spans="1:4" ht="30">
      <c r="A27" s="480">
        <v>39125</v>
      </c>
      <c r="B27" s="481" t="s">
        <v>6890</v>
      </c>
      <c r="C27" s="489" t="s">
        <v>4105</v>
      </c>
      <c r="D27" s="490">
        <v>1.67</v>
      </c>
    </row>
    <row r="28" spans="1:4" ht="30">
      <c r="A28" s="480">
        <v>39126</v>
      </c>
      <c r="B28" s="481" t="s">
        <v>6891</v>
      </c>
      <c r="C28" s="489" t="s">
        <v>4105</v>
      </c>
      <c r="D28" s="490">
        <v>7.56</v>
      </c>
    </row>
    <row r="29" spans="1:4" ht="30">
      <c r="A29" s="480">
        <v>399</v>
      </c>
      <c r="B29" s="481" t="s">
        <v>6892</v>
      </c>
      <c r="C29" s="489" t="s">
        <v>4105</v>
      </c>
      <c r="D29" s="490">
        <v>6.66</v>
      </c>
    </row>
    <row r="30" spans="1:4" ht="30">
      <c r="A30" s="480">
        <v>39158</v>
      </c>
      <c r="B30" s="481" t="s">
        <v>6893</v>
      </c>
      <c r="C30" s="489" t="s">
        <v>4105</v>
      </c>
      <c r="D30" s="490">
        <v>17.88</v>
      </c>
    </row>
    <row r="31" spans="1:4">
      <c r="A31" s="480">
        <v>39141</v>
      </c>
      <c r="B31" s="481" t="s">
        <v>6894</v>
      </c>
      <c r="C31" s="489" t="s">
        <v>4105</v>
      </c>
      <c r="D31" s="490">
        <v>1.3</v>
      </c>
    </row>
    <row r="32" spans="1:4">
      <c r="A32" s="480">
        <v>39140</v>
      </c>
      <c r="B32" s="481" t="s">
        <v>6895</v>
      </c>
      <c r="C32" s="489" t="s">
        <v>4105</v>
      </c>
      <c r="D32" s="490">
        <v>1.18</v>
      </c>
    </row>
    <row r="33" spans="1:4">
      <c r="A33" s="480">
        <v>39139</v>
      </c>
      <c r="B33" s="481" t="s">
        <v>6896</v>
      </c>
      <c r="C33" s="489" t="s">
        <v>4105</v>
      </c>
      <c r="D33" s="490">
        <v>0.98</v>
      </c>
    </row>
    <row r="34" spans="1:4">
      <c r="A34" s="480">
        <v>39137</v>
      </c>
      <c r="B34" s="481" t="s">
        <v>6897</v>
      </c>
      <c r="C34" s="489" t="s">
        <v>4105</v>
      </c>
      <c r="D34" s="490">
        <v>0.67</v>
      </c>
    </row>
    <row r="35" spans="1:4">
      <c r="A35" s="480">
        <v>39143</v>
      </c>
      <c r="B35" s="481" t="s">
        <v>6898</v>
      </c>
      <c r="C35" s="489" t="s">
        <v>4105</v>
      </c>
      <c r="D35" s="490">
        <v>2.67</v>
      </c>
    </row>
    <row r="36" spans="1:4">
      <c r="A36" s="480">
        <v>39142</v>
      </c>
      <c r="B36" s="481" t="s">
        <v>6899</v>
      </c>
      <c r="C36" s="489" t="s">
        <v>4105</v>
      </c>
      <c r="D36" s="490">
        <v>1.92</v>
      </c>
    </row>
    <row r="37" spans="1:4">
      <c r="A37" s="480">
        <v>39144</v>
      </c>
      <c r="B37" s="481" t="s">
        <v>6900</v>
      </c>
      <c r="C37" s="489" t="s">
        <v>4105</v>
      </c>
      <c r="D37" s="490">
        <v>3.12</v>
      </c>
    </row>
    <row r="38" spans="1:4">
      <c r="A38" s="480">
        <v>39138</v>
      </c>
      <c r="B38" s="481" t="s">
        <v>6901</v>
      </c>
      <c r="C38" s="489" t="s">
        <v>4105</v>
      </c>
      <c r="D38" s="490">
        <v>0.71</v>
      </c>
    </row>
    <row r="39" spans="1:4">
      <c r="A39" s="480">
        <v>39136</v>
      </c>
      <c r="B39" s="481" t="s">
        <v>6902</v>
      </c>
      <c r="C39" s="489" t="s">
        <v>4105</v>
      </c>
      <c r="D39" s="490">
        <v>0.47</v>
      </c>
    </row>
    <row r="40" spans="1:4">
      <c r="A40" s="480">
        <v>39145</v>
      </c>
      <c r="B40" s="481" t="s">
        <v>6903</v>
      </c>
      <c r="C40" s="489" t="s">
        <v>4105</v>
      </c>
      <c r="D40" s="490">
        <v>5.14</v>
      </c>
    </row>
    <row r="41" spans="1:4" ht="30">
      <c r="A41" s="480">
        <v>12615</v>
      </c>
      <c r="B41" s="481" t="s">
        <v>6904</v>
      </c>
      <c r="C41" s="489" t="s">
        <v>4105</v>
      </c>
      <c r="D41" s="490">
        <v>3.99</v>
      </c>
    </row>
    <row r="42" spans="1:4" ht="30">
      <c r="A42" s="480">
        <v>11927</v>
      </c>
      <c r="B42" s="481" t="s">
        <v>6905</v>
      </c>
      <c r="C42" s="489" t="s">
        <v>4105</v>
      </c>
      <c r="D42" s="490">
        <v>8.59</v>
      </c>
    </row>
    <row r="43" spans="1:4" ht="30">
      <c r="A43" s="480">
        <v>11928</v>
      </c>
      <c r="B43" s="481" t="s">
        <v>6906</v>
      </c>
      <c r="C43" s="489" t="s">
        <v>4105</v>
      </c>
      <c r="D43" s="490">
        <v>9.85</v>
      </c>
    </row>
    <row r="44" spans="1:4" ht="30">
      <c r="A44" s="480">
        <v>11929</v>
      </c>
      <c r="B44" s="481" t="s">
        <v>6907</v>
      </c>
      <c r="C44" s="489" t="s">
        <v>4105</v>
      </c>
      <c r="D44" s="490">
        <v>15.23</v>
      </c>
    </row>
    <row r="45" spans="1:4">
      <c r="A45" s="480">
        <v>36801</v>
      </c>
      <c r="B45" s="481" t="s">
        <v>13848</v>
      </c>
      <c r="C45" s="489" t="s">
        <v>4105</v>
      </c>
      <c r="D45" s="490">
        <v>23.54</v>
      </c>
    </row>
    <row r="46" spans="1:4" ht="30">
      <c r="A46" s="480">
        <v>36246</v>
      </c>
      <c r="B46" s="481" t="s">
        <v>6908</v>
      </c>
      <c r="C46" s="489" t="s">
        <v>4106</v>
      </c>
      <c r="D46" s="490">
        <v>4.9000000000000004</v>
      </c>
    </row>
    <row r="47" spans="1:4">
      <c r="A47" s="480">
        <v>37600</v>
      </c>
      <c r="B47" s="481" t="s">
        <v>6909</v>
      </c>
      <c r="C47" s="489" t="s">
        <v>4105</v>
      </c>
      <c r="D47" s="490">
        <v>123.71</v>
      </c>
    </row>
    <row r="48" spans="1:4">
      <c r="A48" s="480">
        <v>37599</v>
      </c>
      <c r="B48" s="481" t="s">
        <v>6910</v>
      </c>
      <c r="C48" s="489" t="s">
        <v>4105</v>
      </c>
      <c r="D48" s="490">
        <v>115.15</v>
      </c>
    </row>
    <row r="49" spans="1:4">
      <c r="A49" s="480">
        <v>1</v>
      </c>
      <c r="B49" s="481" t="s">
        <v>6911</v>
      </c>
      <c r="C49" s="489" t="s">
        <v>734</v>
      </c>
      <c r="D49" s="490">
        <v>64.75</v>
      </c>
    </row>
    <row r="50" spans="1:4">
      <c r="A50" s="480">
        <v>3</v>
      </c>
      <c r="B50" s="481" t="s">
        <v>13849</v>
      </c>
      <c r="C50" s="489" t="s">
        <v>4107</v>
      </c>
      <c r="D50" s="490">
        <v>12.6</v>
      </c>
    </row>
    <row r="51" spans="1:4">
      <c r="A51" s="480">
        <v>43054</v>
      </c>
      <c r="B51" s="481" t="s">
        <v>6912</v>
      </c>
      <c r="C51" s="489" t="s">
        <v>734</v>
      </c>
      <c r="D51" s="490">
        <v>10.52</v>
      </c>
    </row>
    <row r="52" spans="1:4">
      <c r="A52" s="480">
        <v>42402</v>
      </c>
      <c r="B52" s="481" t="s">
        <v>6913</v>
      </c>
      <c r="C52" s="489" t="s">
        <v>734</v>
      </c>
      <c r="D52" s="490">
        <v>10.050000000000001</v>
      </c>
    </row>
    <row r="53" spans="1:4">
      <c r="A53" s="480">
        <v>42403</v>
      </c>
      <c r="B53" s="481" t="s">
        <v>6914</v>
      </c>
      <c r="C53" s="489" t="s">
        <v>734</v>
      </c>
      <c r="D53" s="490">
        <v>12.89</v>
      </c>
    </row>
    <row r="54" spans="1:4">
      <c r="A54" s="480">
        <v>42404</v>
      </c>
      <c r="B54" s="481" t="s">
        <v>6915</v>
      </c>
      <c r="C54" s="489" t="s">
        <v>734</v>
      </c>
      <c r="D54" s="490">
        <v>12.82</v>
      </c>
    </row>
    <row r="55" spans="1:4">
      <c r="A55" s="480">
        <v>42405</v>
      </c>
      <c r="B55" s="481" t="s">
        <v>6916</v>
      </c>
      <c r="C55" s="489" t="s">
        <v>734</v>
      </c>
      <c r="D55" s="490">
        <v>13.66</v>
      </c>
    </row>
    <row r="56" spans="1:4">
      <c r="A56" s="480">
        <v>34341</v>
      </c>
      <c r="B56" s="481" t="s">
        <v>6917</v>
      </c>
      <c r="C56" s="489" t="s">
        <v>734</v>
      </c>
      <c r="D56" s="490">
        <v>11.86</v>
      </c>
    </row>
    <row r="57" spans="1:4">
      <c r="A57" s="480">
        <v>43053</v>
      </c>
      <c r="B57" s="481" t="s">
        <v>6918</v>
      </c>
      <c r="C57" s="489" t="s">
        <v>734</v>
      </c>
      <c r="D57" s="490">
        <v>9.39</v>
      </c>
    </row>
    <row r="58" spans="1:4">
      <c r="A58" s="480">
        <v>43058</v>
      </c>
      <c r="B58" s="481" t="s">
        <v>6919</v>
      </c>
      <c r="C58" s="489" t="s">
        <v>734</v>
      </c>
      <c r="D58" s="490">
        <v>9.74</v>
      </c>
    </row>
    <row r="59" spans="1:4">
      <c r="A59" s="480">
        <v>34</v>
      </c>
      <c r="B59" s="481" t="s">
        <v>6920</v>
      </c>
      <c r="C59" s="489" t="s">
        <v>734</v>
      </c>
      <c r="D59" s="490">
        <v>9.7899999999999991</v>
      </c>
    </row>
    <row r="60" spans="1:4">
      <c r="A60" s="480">
        <v>43055</v>
      </c>
      <c r="B60" s="481" t="s">
        <v>6921</v>
      </c>
      <c r="C60" s="489" t="s">
        <v>734</v>
      </c>
      <c r="D60" s="490">
        <v>8.48</v>
      </c>
    </row>
    <row r="61" spans="1:4">
      <c r="A61" s="480">
        <v>43056</v>
      </c>
      <c r="B61" s="481" t="s">
        <v>6922</v>
      </c>
      <c r="C61" s="489" t="s">
        <v>734</v>
      </c>
      <c r="D61" s="490">
        <v>9.7799999999999994</v>
      </c>
    </row>
    <row r="62" spans="1:4">
      <c r="A62" s="480">
        <v>43057</v>
      </c>
      <c r="B62" s="481" t="s">
        <v>6923</v>
      </c>
      <c r="C62" s="489" t="s">
        <v>734</v>
      </c>
      <c r="D62" s="490">
        <v>10.74</v>
      </c>
    </row>
    <row r="63" spans="1:4">
      <c r="A63" s="480">
        <v>34449</v>
      </c>
      <c r="B63" s="481" t="s">
        <v>6924</v>
      </c>
      <c r="C63" s="489" t="s">
        <v>734</v>
      </c>
      <c r="D63" s="490">
        <v>11.48</v>
      </c>
    </row>
    <row r="64" spans="1:4">
      <c r="A64" s="480">
        <v>32</v>
      </c>
      <c r="B64" s="481" t="s">
        <v>6925</v>
      </c>
      <c r="C64" s="489" t="s">
        <v>734</v>
      </c>
      <c r="D64" s="490">
        <v>10.33</v>
      </c>
    </row>
    <row r="65" spans="1:4">
      <c r="A65" s="480">
        <v>33</v>
      </c>
      <c r="B65" s="481" t="s">
        <v>6926</v>
      </c>
      <c r="C65" s="489" t="s">
        <v>734</v>
      </c>
      <c r="D65" s="490">
        <v>10.39</v>
      </c>
    </row>
    <row r="66" spans="1:4">
      <c r="A66" s="480">
        <v>43061</v>
      </c>
      <c r="B66" s="481" t="s">
        <v>6927</v>
      </c>
      <c r="C66" s="489" t="s">
        <v>734</v>
      </c>
      <c r="D66" s="490">
        <v>9.7100000000000009</v>
      </c>
    </row>
    <row r="67" spans="1:4">
      <c r="A67" s="480">
        <v>43059</v>
      </c>
      <c r="B67" s="481" t="s">
        <v>6928</v>
      </c>
      <c r="C67" s="489" t="s">
        <v>734</v>
      </c>
      <c r="D67" s="490">
        <v>9.26</v>
      </c>
    </row>
    <row r="68" spans="1:4">
      <c r="A68" s="480">
        <v>43062</v>
      </c>
      <c r="B68" s="481" t="s">
        <v>6929</v>
      </c>
      <c r="C68" s="489" t="s">
        <v>734</v>
      </c>
      <c r="D68" s="490">
        <v>10.27</v>
      </c>
    </row>
    <row r="69" spans="1:4">
      <c r="A69" s="480">
        <v>43060</v>
      </c>
      <c r="B69" s="481" t="s">
        <v>6930</v>
      </c>
      <c r="C69" s="489" t="s">
        <v>734</v>
      </c>
      <c r="D69" s="490">
        <v>8.07</v>
      </c>
    </row>
    <row r="70" spans="1:4" ht="30">
      <c r="A70" s="480">
        <v>20063</v>
      </c>
      <c r="B70" s="481" t="s">
        <v>6931</v>
      </c>
      <c r="C70" s="489" t="s">
        <v>4105</v>
      </c>
      <c r="D70" s="490">
        <v>3.97</v>
      </c>
    </row>
    <row r="71" spans="1:4" ht="30">
      <c r="A71" s="480">
        <v>40410</v>
      </c>
      <c r="B71" s="481" t="s">
        <v>6932</v>
      </c>
      <c r="C71" s="489" t="s">
        <v>4105</v>
      </c>
      <c r="D71" s="490">
        <v>31.27</v>
      </c>
    </row>
    <row r="72" spans="1:4" ht="30">
      <c r="A72" s="480">
        <v>40411</v>
      </c>
      <c r="B72" s="481" t="s">
        <v>6933</v>
      </c>
      <c r="C72" s="489" t="s">
        <v>4105</v>
      </c>
      <c r="D72" s="490">
        <v>33.93</v>
      </c>
    </row>
    <row r="73" spans="1:4" ht="30">
      <c r="A73" s="480">
        <v>40412</v>
      </c>
      <c r="B73" s="481" t="s">
        <v>6934</v>
      </c>
      <c r="C73" s="489" t="s">
        <v>4105</v>
      </c>
      <c r="D73" s="490">
        <v>38.090000000000003</v>
      </c>
    </row>
    <row r="74" spans="1:4">
      <c r="A74" s="480">
        <v>38838</v>
      </c>
      <c r="B74" s="481" t="s">
        <v>6935</v>
      </c>
      <c r="C74" s="489" t="s">
        <v>4105</v>
      </c>
      <c r="D74" s="490">
        <v>10.85</v>
      </c>
    </row>
    <row r="75" spans="1:4">
      <c r="A75" s="480">
        <v>38839</v>
      </c>
      <c r="B75" s="481" t="s">
        <v>6936</v>
      </c>
      <c r="C75" s="489" t="s">
        <v>4105</v>
      </c>
      <c r="D75" s="490">
        <v>12.78</v>
      </c>
    </row>
    <row r="76" spans="1:4" ht="30">
      <c r="A76" s="480">
        <v>55</v>
      </c>
      <c r="B76" s="481" t="s">
        <v>6937</v>
      </c>
      <c r="C76" s="489" t="s">
        <v>4105</v>
      </c>
      <c r="D76" s="490">
        <v>5</v>
      </c>
    </row>
    <row r="77" spans="1:4" ht="30">
      <c r="A77" s="480">
        <v>61</v>
      </c>
      <c r="B77" s="481" t="s">
        <v>6938</v>
      </c>
      <c r="C77" s="489" t="s">
        <v>4105</v>
      </c>
      <c r="D77" s="490">
        <v>4.7300000000000004</v>
      </c>
    </row>
    <row r="78" spans="1:4" ht="30">
      <c r="A78" s="480">
        <v>62</v>
      </c>
      <c r="B78" s="481" t="s">
        <v>6939</v>
      </c>
      <c r="C78" s="489" t="s">
        <v>4105</v>
      </c>
      <c r="D78" s="490">
        <v>9.8000000000000007</v>
      </c>
    </row>
    <row r="79" spans="1:4" ht="30">
      <c r="A79" s="480">
        <v>77</v>
      </c>
      <c r="B79" s="481" t="s">
        <v>6940</v>
      </c>
      <c r="C79" s="489" t="s">
        <v>4105</v>
      </c>
      <c r="D79" s="490">
        <v>1.53</v>
      </c>
    </row>
    <row r="80" spans="1:4">
      <c r="A80" s="480">
        <v>76</v>
      </c>
      <c r="B80" s="481" t="s">
        <v>6941</v>
      </c>
      <c r="C80" s="489" t="s">
        <v>4105</v>
      </c>
      <c r="D80" s="490">
        <v>1.56</v>
      </c>
    </row>
    <row r="81" spans="1:4">
      <c r="A81" s="480">
        <v>71</v>
      </c>
      <c r="B81" s="481" t="s">
        <v>6942</v>
      </c>
      <c r="C81" s="489" t="s">
        <v>4105</v>
      </c>
      <c r="D81" s="490">
        <v>27.64</v>
      </c>
    </row>
    <row r="82" spans="1:4">
      <c r="A82" s="480">
        <v>67</v>
      </c>
      <c r="B82" s="481" t="s">
        <v>6943</v>
      </c>
      <c r="C82" s="489" t="s">
        <v>4105</v>
      </c>
      <c r="D82" s="490">
        <v>15.04</v>
      </c>
    </row>
    <row r="83" spans="1:4">
      <c r="A83" s="480">
        <v>73</v>
      </c>
      <c r="B83" s="481" t="s">
        <v>6944</v>
      </c>
      <c r="C83" s="489" t="s">
        <v>4105</v>
      </c>
      <c r="D83" s="490">
        <v>20.64</v>
      </c>
    </row>
    <row r="84" spans="1:4">
      <c r="A84" s="480">
        <v>103</v>
      </c>
      <c r="B84" s="481" t="s">
        <v>6945</v>
      </c>
      <c r="C84" s="489" t="s">
        <v>4105</v>
      </c>
      <c r="D84" s="490">
        <v>61.39</v>
      </c>
    </row>
    <row r="85" spans="1:4">
      <c r="A85" s="480">
        <v>107</v>
      </c>
      <c r="B85" s="481" t="s">
        <v>6946</v>
      </c>
      <c r="C85" s="489" t="s">
        <v>4105</v>
      </c>
      <c r="D85" s="490">
        <v>0.96</v>
      </c>
    </row>
    <row r="86" spans="1:4">
      <c r="A86" s="480">
        <v>65</v>
      </c>
      <c r="B86" s="481" t="s">
        <v>6947</v>
      </c>
      <c r="C86" s="489" t="s">
        <v>4105</v>
      </c>
      <c r="D86" s="490">
        <v>1.18</v>
      </c>
    </row>
    <row r="87" spans="1:4">
      <c r="A87" s="480">
        <v>108</v>
      </c>
      <c r="B87" s="481" t="s">
        <v>6948</v>
      </c>
      <c r="C87" s="489" t="s">
        <v>4105</v>
      </c>
      <c r="D87" s="490">
        <v>2.4500000000000002</v>
      </c>
    </row>
    <row r="88" spans="1:4">
      <c r="A88" s="480">
        <v>110</v>
      </c>
      <c r="B88" s="481" t="s">
        <v>6949</v>
      </c>
      <c r="C88" s="489" t="s">
        <v>4105</v>
      </c>
      <c r="D88" s="490">
        <v>9.48</v>
      </c>
    </row>
    <row r="89" spans="1:4">
      <c r="A89" s="480">
        <v>109</v>
      </c>
      <c r="B89" s="481" t="s">
        <v>6950</v>
      </c>
      <c r="C89" s="489" t="s">
        <v>4105</v>
      </c>
      <c r="D89" s="490">
        <v>4.67</v>
      </c>
    </row>
    <row r="90" spans="1:4">
      <c r="A90" s="480">
        <v>111</v>
      </c>
      <c r="B90" s="481" t="s">
        <v>6951</v>
      </c>
      <c r="C90" s="489" t="s">
        <v>4105</v>
      </c>
      <c r="D90" s="490">
        <v>10.93</v>
      </c>
    </row>
    <row r="91" spans="1:4">
      <c r="A91" s="480">
        <v>112</v>
      </c>
      <c r="B91" s="481" t="s">
        <v>6952</v>
      </c>
      <c r="C91" s="489" t="s">
        <v>4105</v>
      </c>
      <c r="D91" s="490">
        <v>5.95</v>
      </c>
    </row>
    <row r="92" spans="1:4">
      <c r="A92" s="480">
        <v>113</v>
      </c>
      <c r="B92" s="481" t="s">
        <v>6953</v>
      </c>
      <c r="C92" s="489" t="s">
        <v>4105</v>
      </c>
      <c r="D92" s="490">
        <v>16.149999999999999</v>
      </c>
    </row>
    <row r="93" spans="1:4">
      <c r="A93" s="480">
        <v>104</v>
      </c>
      <c r="B93" s="481" t="s">
        <v>6954</v>
      </c>
      <c r="C93" s="489" t="s">
        <v>4105</v>
      </c>
      <c r="D93" s="490">
        <v>23.49</v>
      </c>
    </row>
    <row r="94" spans="1:4">
      <c r="A94" s="480">
        <v>102</v>
      </c>
      <c r="B94" s="481" t="s">
        <v>6955</v>
      </c>
      <c r="C94" s="489" t="s">
        <v>4105</v>
      </c>
      <c r="D94" s="490">
        <v>38.56</v>
      </c>
    </row>
    <row r="95" spans="1:4" ht="30">
      <c r="A95" s="480">
        <v>95</v>
      </c>
      <c r="B95" s="481" t="s">
        <v>6956</v>
      </c>
      <c r="C95" s="489" t="s">
        <v>4105</v>
      </c>
      <c r="D95" s="490">
        <v>13.05</v>
      </c>
    </row>
    <row r="96" spans="1:4" ht="30">
      <c r="A96" s="480">
        <v>96</v>
      </c>
      <c r="B96" s="481" t="s">
        <v>6957</v>
      </c>
      <c r="C96" s="489" t="s">
        <v>4105</v>
      </c>
      <c r="D96" s="490">
        <v>15.01</v>
      </c>
    </row>
    <row r="97" spans="1:4" ht="30">
      <c r="A97" s="480">
        <v>97</v>
      </c>
      <c r="B97" s="481" t="s">
        <v>6958</v>
      </c>
      <c r="C97" s="489" t="s">
        <v>4105</v>
      </c>
      <c r="D97" s="490">
        <v>19.489999999999998</v>
      </c>
    </row>
    <row r="98" spans="1:4" ht="30">
      <c r="A98" s="480">
        <v>98</v>
      </c>
      <c r="B98" s="481" t="s">
        <v>6959</v>
      </c>
      <c r="C98" s="489" t="s">
        <v>4105</v>
      </c>
      <c r="D98" s="490">
        <v>26.27</v>
      </c>
    </row>
    <row r="99" spans="1:4" ht="30">
      <c r="A99" s="480">
        <v>99</v>
      </c>
      <c r="B99" s="481" t="s">
        <v>6960</v>
      </c>
      <c r="C99" s="489" t="s">
        <v>4105</v>
      </c>
      <c r="D99" s="490">
        <v>31.86</v>
      </c>
    </row>
    <row r="100" spans="1:4" ht="30">
      <c r="A100" s="480">
        <v>100</v>
      </c>
      <c r="B100" s="481" t="s">
        <v>6961</v>
      </c>
      <c r="C100" s="489" t="s">
        <v>4105</v>
      </c>
      <c r="D100" s="490">
        <v>44.45</v>
      </c>
    </row>
    <row r="101" spans="1:4">
      <c r="A101" s="480">
        <v>75</v>
      </c>
      <c r="B101" s="481" t="s">
        <v>6962</v>
      </c>
      <c r="C101" s="489" t="s">
        <v>4105</v>
      </c>
      <c r="D101" s="490">
        <v>463.23</v>
      </c>
    </row>
    <row r="102" spans="1:4">
      <c r="A102" s="480">
        <v>114</v>
      </c>
      <c r="B102" s="481" t="s">
        <v>6963</v>
      </c>
      <c r="C102" s="489" t="s">
        <v>4105</v>
      </c>
      <c r="D102" s="490">
        <v>16.88</v>
      </c>
    </row>
    <row r="103" spans="1:4">
      <c r="A103" s="480">
        <v>68</v>
      </c>
      <c r="B103" s="481" t="s">
        <v>6964</v>
      </c>
      <c r="C103" s="489" t="s">
        <v>4105</v>
      </c>
      <c r="D103" s="490">
        <v>25.81</v>
      </c>
    </row>
    <row r="104" spans="1:4">
      <c r="A104" s="480">
        <v>86</v>
      </c>
      <c r="B104" s="481" t="s">
        <v>6965</v>
      </c>
      <c r="C104" s="489" t="s">
        <v>4105</v>
      </c>
      <c r="D104" s="490">
        <v>47.98</v>
      </c>
    </row>
    <row r="105" spans="1:4">
      <c r="A105" s="480">
        <v>66</v>
      </c>
      <c r="B105" s="481" t="s">
        <v>6966</v>
      </c>
      <c r="C105" s="489" t="s">
        <v>4105</v>
      </c>
      <c r="D105" s="490">
        <v>48.16</v>
      </c>
    </row>
    <row r="106" spans="1:4">
      <c r="A106" s="480">
        <v>69</v>
      </c>
      <c r="B106" s="481" t="s">
        <v>6967</v>
      </c>
      <c r="C106" s="489" t="s">
        <v>4105</v>
      </c>
      <c r="D106" s="490">
        <v>73.61</v>
      </c>
    </row>
    <row r="107" spans="1:4">
      <c r="A107" s="480">
        <v>83</v>
      </c>
      <c r="B107" s="481" t="s">
        <v>6968</v>
      </c>
      <c r="C107" s="489" t="s">
        <v>4105</v>
      </c>
      <c r="D107" s="490">
        <v>235.09</v>
      </c>
    </row>
    <row r="108" spans="1:4">
      <c r="A108" s="480">
        <v>74</v>
      </c>
      <c r="B108" s="481" t="s">
        <v>6969</v>
      </c>
      <c r="C108" s="489" t="s">
        <v>4105</v>
      </c>
      <c r="D108" s="490">
        <v>328.21</v>
      </c>
    </row>
    <row r="109" spans="1:4">
      <c r="A109" s="480">
        <v>106</v>
      </c>
      <c r="B109" s="481" t="s">
        <v>6970</v>
      </c>
      <c r="C109" s="489" t="s">
        <v>4105</v>
      </c>
      <c r="D109" s="490">
        <v>498.6</v>
      </c>
    </row>
    <row r="110" spans="1:4">
      <c r="A110" s="480">
        <v>87</v>
      </c>
      <c r="B110" s="481" t="s">
        <v>6971</v>
      </c>
      <c r="C110" s="489" t="s">
        <v>4105</v>
      </c>
      <c r="D110" s="490">
        <v>23.7</v>
      </c>
    </row>
    <row r="111" spans="1:4">
      <c r="A111" s="480">
        <v>88</v>
      </c>
      <c r="B111" s="481" t="s">
        <v>6972</v>
      </c>
      <c r="C111" s="489" t="s">
        <v>4105</v>
      </c>
      <c r="D111" s="490">
        <v>26.45</v>
      </c>
    </row>
    <row r="112" spans="1:4" ht="30">
      <c r="A112" s="480">
        <v>89</v>
      </c>
      <c r="B112" s="481" t="s">
        <v>6973</v>
      </c>
      <c r="C112" s="489" t="s">
        <v>4105</v>
      </c>
      <c r="D112" s="490">
        <v>39.11</v>
      </c>
    </row>
    <row r="113" spans="1:4" ht="30">
      <c r="A113" s="480">
        <v>90</v>
      </c>
      <c r="B113" s="481" t="s">
        <v>6974</v>
      </c>
      <c r="C113" s="489" t="s">
        <v>4105</v>
      </c>
      <c r="D113" s="490">
        <v>44.81</v>
      </c>
    </row>
    <row r="114" spans="1:4">
      <c r="A114" s="480">
        <v>81</v>
      </c>
      <c r="B114" s="481" t="s">
        <v>6975</v>
      </c>
      <c r="C114" s="489" t="s">
        <v>4105</v>
      </c>
      <c r="D114" s="490">
        <v>76.64</v>
      </c>
    </row>
    <row r="115" spans="1:4" ht="30">
      <c r="A115" s="480">
        <v>82</v>
      </c>
      <c r="B115" s="481" t="s">
        <v>6976</v>
      </c>
      <c r="C115" s="489" t="s">
        <v>4105</v>
      </c>
      <c r="D115" s="490">
        <v>297.5</v>
      </c>
    </row>
    <row r="116" spans="1:4">
      <c r="A116" s="480">
        <v>105</v>
      </c>
      <c r="B116" s="481" t="s">
        <v>6977</v>
      </c>
      <c r="C116" s="489" t="s">
        <v>4105</v>
      </c>
      <c r="D116" s="490">
        <v>348.3</v>
      </c>
    </row>
    <row r="117" spans="1:4">
      <c r="A117" s="480">
        <v>60</v>
      </c>
      <c r="B117" s="481" t="s">
        <v>6978</v>
      </c>
      <c r="C117" s="489" t="s">
        <v>4105</v>
      </c>
      <c r="D117" s="490">
        <v>6.49</v>
      </c>
    </row>
    <row r="118" spans="1:4">
      <c r="A118" s="480">
        <v>72</v>
      </c>
      <c r="B118" s="481" t="s">
        <v>6979</v>
      </c>
      <c r="C118" s="489" t="s">
        <v>4105</v>
      </c>
      <c r="D118" s="490">
        <v>46.85</v>
      </c>
    </row>
    <row r="119" spans="1:4">
      <c r="A119" s="480">
        <v>70</v>
      </c>
      <c r="B119" s="481" t="s">
        <v>6980</v>
      </c>
      <c r="C119" s="489" t="s">
        <v>4105</v>
      </c>
      <c r="D119" s="490">
        <v>39.18</v>
      </c>
    </row>
    <row r="120" spans="1:4">
      <c r="A120" s="480">
        <v>85</v>
      </c>
      <c r="B120" s="481" t="s">
        <v>6981</v>
      </c>
      <c r="C120" s="489" t="s">
        <v>4105</v>
      </c>
      <c r="D120" s="490">
        <v>56.86</v>
      </c>
    </row>
    <row r="121" spans="1:4">
      <c r="A121" s="480">
        <v>84</v>
      </c>
      <c r="B121" s="481" t="s">
        <v>6982</v>
      </c>
      <c r="C121" s="489" t="s">
        <v>4105</v>
      </c>
      <c r="D121" s="490">
        <v>0.66</v>
      </c>
    </row>
    <row r="122" spans="1:4">
      <c r="A122" s="480">
        <v>37997</v>
      </c>
      <c r="B122" s="481" t="s">
        <v>6983</v>
      </c>
      <c r="C122" s="489" t="s">
        <v>4105</v>
      </c>
      <c r="D122" s="490">
        <v>8.4700000000000006</v>
      </c>
    </row>
    <row r="123" spans="1:4">
      <c r="A123" s="480">
        <v>37998</v>
      </c>
      <c r="B123" s="481" t="s">
        <v>6984</v>
      </c>
      <c r="C123" s="489" t="s">
        <v>4105</v>
      </c>
      <c r="D123" s="490">
        <v>8.7799999999999994</v>
      </c>
    </row>
    <row r="124" spans="1:4" ht="30">
      <c r="A124" s="480">
        <v>10899</v>
      </c>
      <c r="B124" s="481" t="s">
        <v>6985</v>
      </c>
      <c r="C124" s="489" t="s">
        <v>4105</v>
      </c>
      <c r="D124" s="490">
        <v>126.17</v>
      </c>
    </row>
    <row r="125" spans="1:4" ht="30">
      <c r="A125" s="480">
        <v>10900</v>
      </c>
      <c r="B125" s="481" t="s">
        <v>6986</v>
      </c>
      <c r="C125" s="489" t="s">
        <v>4105</v>
      </c>
      <c r="D125" s="490">
        <v>98.74</v>
      </c>
    </row>
    <row r="126" spans="1:4">
      <c r="A126" s="480">
        <v>46</v>
      </c>
      <c r="B126" s="481" t="s">
        <v>6987</v>
      </c>
      <c r="C126" s="489" t="s">
        <v>4105</v>
      </c>
      <c r="D126" s="490">
        <v>62.95</v>
      </c>
    </row>
    <row r="127" spans="1:4">
      <c r="A127" s="480">
        <v>51</v>
      </c>
      <c r="B127" s="481" t="s">
        <v>6988</v>
      </c>
      <c r="C127" s="489" t="s">
        <v>4105</v>
      </c>
      <c r="D127" s="490">
        <v>173.66</v>
      </c>
    </row>
    <row r="128" spans="1:4">
      <c r="A128" s="480">
        <v>12863</v>
      </c>
      <c r="B128" s="481" t="s">
        <v>6989</v>
      </c>
      <c r="C128" s="489" t="s">
        <v>4105</v>
      </c>
      <c r="D128" s="490">
        <v>40</v>
      </c>
    </row>
    <row r="129" spans="1:4">
      <c r="A129" s="480">
        <v>50</v>
      </c>
      <c r="B129" s="481" t="s">
        <v>6990</v>
      </c>
      <c r="C129" s="489" t="s">
        <v>4105</v>
      </c>
      <c r="D129" s="490">
        <v>90.68</v>
      </c>
    </row>
    <row r="130" spans="1:4">
      <c r="A130" s="480">
        <v>47</v>
      </c>
      <c r="B130" s="481" t="s">
        <v>6991</v>
      </c>
      <c r="C130" s="489" t="s">
        <v>4105</v>
      </c>
      <c r="D130" s="490">
        <v>107.63</v>
      </c>
    </row>
    <row r="131" spans="1:4">
      <c r="A131" s="480">
        <v>48</v>
      </c>
      <c r="B131" s="481" t="s">
        <v>6992</v>
      </c>
      <c r="C131" s="489" t="s">
        <v>4105</v>
      </c>
      <c r="D131" s="490">
        <v>28.08</v>
      </c>
    </row>
    <row r="132" spans="1:4">
      <c r="A132" s="480">
        <v>52</v>
      </c>
      <c r="B132" s="481" t="s">
        <v>6993</v>
      </c>
      <c r="C132" s="489" t="s">
        <v>4105</v>
      </c>
      <c r="D132" s="490">
        <v>21.33</v>
      </c>
    </row>
    <row r="133" spans="1:4">
      <c r="A133" s="480">
        <v>43</v>
      </c>
      <c r="B133" s="481" t="s">
        <v>6994</v>
      </c>
      <c r="C133" s="489" t="s">
        <v>4105</v>
      </c>
      <c r="D133" s="490">
        <v>71.989999999999995</v>
      </c>
    </row>
    <row r="134" spans="1:4" ht="30">
      <c r="A134" s="480">
        <v>39719</v>
      </c>
      <c r="B134" s="481" t="s">
        <v>13850</v>
      </c>
      <c r="C134" s="489" t="s">
        <v>4107</v>
      </c>
      <c r="D134" s="490">
        <v>192.95</v>
      </c>
    </row>
    <row r="135" spans="1:4">
      <c r="A135" s="480">
        <v>3410</v>
      </c>
      <c r="B135" s="481" t="s">
        <v>13851</v>
      </c>
      <c r="C135" s="489" t="s">
        <v>734</v>
      </c>
      <c r="D135" s="490">
        <v>43.4</v>
      </c>
    </row>
    <row r="136" spans="1:4">
      <c r="A136" s="480">
        <v>4791</v>
      </c>
      <c r="B136" s="481" t="s">
        <v>13852</v>
      </c>
      <c r="C136" s="489" t="s">
        <v>734</v>
      </c>
      <c r="D136" s="490">
        <v>37.950000000000003</v>
      </c>
    </row>
    <row r="137" spans="1:4" ht="30">
      <c r="A137" s="480">
        <v>157</v>
      </c>
      <c r="B137" s="481" t="s">
        <v>6995</v>
      </c>
      <c r="C137" s="489" t="s">
        <v>734</v>
      </c>
      <c r="D137" s="490">
        <v>128.22</v>
      </c>
    </row>
    <row r="138" spans="1:4">
      <c r="A138" s="480">
        <v>156</v>
      </c>
      <c r="B138" s="481" t="s">
        <v>6996</v>
      </c>
      <c r="C138" s="489" t="s">
        <v>734</v>
      </c>
      <c r="D138" s="490">
        <v>45.65</v>
      </c>
    </row>
    <row r="139" spans="1:4">
      <c r="A139" s="480">
        <v>131</v>
      </c>
      <c r="B139" s="481" t="s">
        <v>6997</v>
      </c>
      <c r="C139" s="489" t="s">
        <v>734</v>
      </c>
      <c r="D139" s="490">
        <v>39.04</v>
      </c>
    </row>
    <row r="140" spans="1:4">
      <c r="A140" s="480">
        <v>21114</v>
      </c>
      <c r="B140" s="481" t="s">
        <v>6998</v>
      </c>
      <c r="C140" s="489" t="s">
        <v>4105</v>
      </c>
      <c r="D140" s="490">
        <v>38.03</v>
      </c>
    </row>
    <row r="141" spans="1:4">
      <c r="A141" s="480">
        <v>119</v>
      </c>
      <c r="B141" s="481" t="s">
        <v>6999</v>
      </c>
      <c r="C141" s="489" t="s">
        <v>4105</v>
      </c>
      <c r="D141" s="490">
        <v>9.64</v>
      </c>
    </row>
    <row r="142" spans="1:4">
      <c r="A142" s="480">
        <v>122</v>
      </c>
      <c r="B142" s="481" t="s">
        <v>13853</v>
      </c>
      <c r="C142" s="489" t="s">
        <v>4105</v>
      </c>
      <c r="D142" s="490">
        <v>74.17</v>
      </c>
    </row>
    <row r="143" spans="1:4">
      <c r="A143" s="480">
        <v>20080</v>
      </c>
      <c r="B143" s="481" t="s">
        <v>7000</v>
      </c>
      <c r="C143" s="489" t="s">
        <v>4105</v>
      </c>
      <c r="D143" s="490">
        <v>24.21</v>
      </c>
    </row>
    <row r="144" spans="1:4" ht="30">
      <c r="A144" s="480">
        <v>124</v>
      </c>
      <c r="B144" s="481" t="s">
        <v>7001</v>
      </c>
      <c r="C144" s="489" t="s">
        <v>4107</v>
      </c>
      <c r="D144" s="490">
        <v>15.05</v>
      </c>
    </row>
    <row r="145" spans="1:4">
      <c r="A145" s="480">
        <v>7334</v>
      </c>
      <c r="B145" s="481" t="s">
        <v>7002</v>
      </c>
      <c r="C145" s="489" t="s">
        <v>4107</v>
      </c>
      <c r="D145" s="490">
        <v>13.44</v>
      </c>
    </row>
    <row r="146" spans="1:4" ht="30">
      <c r="A146" s="480">
        <v>123</v>
      </c>
      <c r="B146" s="481" t="s">
        <v>7003</v>
      </c>
      <c r="C146" s="489" t="s">
        <v>4107</v>
      </c>
      <c r="D146" s="490">
        <v>6.16</v>
      </c>
    </row>
    <row r="147" spans="1:4">
      <c r="A147" s="480">
        <v>127</v>
      </c>
      <c r="B147" s="481" t="s">
        <v>7004</v>
      </c>
      <c r="C147" s="489" t="s">
        <v>4107</v>
      </c>
      <c r="D147" s="490">
        <v>14.7</v>
      </c>
    </row>
    <row r="148" spans="1:4">
      <c r="A148" s="480">
        <v>41373</v>
      </c>
      <c r="B148" s="481" t="s">
        <v>7005</v>
      </c>
      <c r="C148" s="489" t="s">
        <v>4107</v>
      </c>
      <c r="D148" s="490">
        <v>20.49</v>
      </c>
    </row>
    <row r="149" spans="1:4" ht="30">
      <c r="A149" s="480">
        <v>133</v>
      </c>
      <c r="B149" s="481" t="s">
        <v>7006</v>
      </c>
      <c r="C149" s="489" t="s">
        <v>4107</v>
      </c>
      <c r="D149" s="490">
        <v>6.11</v>
      </c>
    </row>
    <row r="150" spans="1:4" ht="30">
      <c r="A150" s="480">
        <v>43617</v>
      </c>
      <c r="B150" s="481" t="s">
        <v>7007</v>
      </c>
      <c r="C150" s="489" t="s">
        <v>4107</v>
      </c>
      <c r="D150" s="490">
        <v>6.82</v>
      </c>
    </row>
    <row r="151" spans="1:4" ht="30">
      <c r="A151" s="480">
        <v>132</v>
      </c>
      <c r="B151" s="481" t="s">
        <v>7008</v>
      </c>
      <c r="C151" s="489" t="s">
        <v>4107</v>
      </c>
      <c r="D151" s="490">
        <v>6.33</v>
      </c>
    </row>
    <row r="152" spans="1:4" ht="30">
      <c r="A152" s="480">
        <v>43618</v>
      </c>
      <c r="B152" s="481" t="s">
        <v>7009</v>
      </c>
      <c r="C152" s="489" t="s">
        <v>734</v>
      </c>
      <c r="D152" s="490">
        <v>15.94</v>
      </c>
    </row>
    <row r="153" spans="1:4" ht="45">
      <c r="A153" s="480">
        <v>37476</v>
      </c>
      <c r="B153" s="481" t="s">
        <v>13854</v>
      </c>
      <c r="C153" s="489" t="s">
        <v>4105</v>
      </c>
      <c r="D153" s="490">
        <v>2063.19</v>
      </c>
    </row>
    <row r="154" spans="1:4" ht="45">
      <c r="A154" s="480">
        <v>37478</v>
      </c>
      <c r="B154" s="481" t="s">
        <v>13855</v>
      </c>
      <c r="C154" s="489" t="s">
        <v>4105</v>
      </c>
      <c r="D154" s="490">
        <v>2584.1999999999998</v>
      </c>
    </row>
    <row r="155" spans="1:4" ht="45">
      <c r="A155" s="480">
        <v>37477</v>
      </c>
      <c r="B155" s="481" t="s">
        <v>13856</v>
      </c>
      <c r="C155" s="489" t="s">
        <v>4105</v>
      </c>
      <c r="D155" s="490">
        <v>3501.17</v>
      </c>
    </row>
    <row r="156" spans="1:4" ht="45">
      <c r="A156" s="480">
        <v>37479</v>
      </c>
      <c r="B156" s="481" t="s">
        <v>13857</v>
      </c>
      <c r="C156" s="489" t="s">
        <v>4105</v>
      </c>
      <c r="D156" s="490">
        <v>4152.43</v>
      </c>
    </row>
    <row r="157" spans="1:4">
      <c r="A157" s="480">
        <v>4319</v>
      </c>
      <c r="B157" s="481" t="s">
        <v>7010</v>
      </c>
      <c r="C157" s="489" t="s">
        <v>4105</v>
      </c>
      <c r="D157" s="490">
        <v>1.38</v>
      </c>
    </row>
    <row r="158" spans="1:4">
      <c r="A158" s="480">
        <v>42409</v>
      </c>
      <c r="B158" s="481" t="s">
        <v>7011</v>
      </c>
      <c r="C158" s="489" t="s">
        <v>734</v>
      </c>
      <c r="D158" s="490">
        <v>10.039999999999999</v>
      </c>
    </row>
    <row r="159" spans="1:4">
      <c r="A159" s="480">
        <v>40553</v>
      </c>
      <c r="B159" s="481" t="s">
        <v>7012</v>
      </c>
      <c r="C159" s="489" t="s">
        <v>695</v>
      </c>
      <c r="D159" s="490">
        <v>25</v>
      </c>
    </row>
    <row r="160" spans="1:4">
      <c r="A160" s="480">
        <v>6114</v>
      </c>
      <c r="B160" s="481" t="s">
        <v>13858</v>
      </c>
      <c r="C160" s="489" t="s">
        <v>4108</v>
      </c>
      <c r="D160" s="490">
        <v>13.02</v>
      </c>
    </row>
    <row r="161" spans="1:4">
      <c r="A161" s="480">
        <v>40912</v>
      </c>
      <c r="B161" s="481" t="s">
        <v>7013</v>
      </c>
      <c r="C161" s="489" t="s">
        <v>4109</v>
      </c>
      <c r="D161" s="490">
        <v>2290.0100000000002</v>
      </c>
    </row>
    <row r="162" spans="1:4">
      <c r="A162" s="480">
        <v>247</v>
      </c>
      <c r="B162" s="481" t="s">
        <v>7014</v>
      </c>
      <c r="C162" s="489" t="s">
        <v>4108</v>
      </c>
      <c r="D162" s="490">
        <v>12.98</v>
      </c>
    </row>
    <row r="163" spans="1:4">
      <c r="A163" s="480">
        <v>40919</v>
      </c>
      <c r="B163" s="481" t="s">
        <v>7015</v>
      </c>
      <c r="C163" s="489" t="s">
        <v>4109</v>
      </c>
      <c r="D163" s="490">
        <v>2281.91</v>
      </c>
    </row>
    <row r="164" spans="1:4">
      <c r="A164" s="480">
        <v>40984</v>
      </c>
      <c r="B164" s="481" t="s">
        <v>7016</v>
      </c>
      <c r="C164" s="489" t="s">
        <v>4109</v>
      </c>
      <c r="D164" s="490">
        <v>2170.5500000000002</v>
      </c>
    </row>
    <row r="165" spans="1:4">
      <c r="A165" s="480">
        <v>44499</v>
      </c>
      <c r="B165" s="481" t="s">
        <v>13859</v>
      </c>
      <c r="C165" s="489" t="s">
        <v>4108</v>
      </c>
      <c r="D165" s="490">
        <v>12.35</v>
      </c>
    </row>
    <row r="166" spans="1:4">
      <c r="A166" s="480">
        <v>248</v>
      </c>
      <c r="B166" s="481" t="s">
        <v>13860</v>
      </c>
      <c r="C166" s="489" t="s">
        <v>4108</v>
      </c>
      <c r="D166" s="490">
        <v>14.13</v>
      </c>
    </row>
    <row r="167" spans="1:4">
      <c r="A167" s="480">
        <v>41086</v>
      </c>
      <c r="B167" s="481" t="s">
        <v>7017</v>
      </c>
      <c r="C167" s="489" t="s">
        <v>4109</v>
      </c>
      <c r="D167" s="490">
        <v>2483.4899999999998</v>
      </c>
    </row>
    <row r="168" spans="1:4">
      <c r="A168" s="480">
        <v>34466</v>
      </c>
      <c r="B168" s="481" t="s">
        <v>7018</v>
      </c>
      <c r="C168" s="489" t="s">
        <v>4108</v>
      </c>
      <c r="D168" s="490">
        <v>13.32</v>
      </c>
    </row>
    <row r="169" spans="1:4">
      <c r="A169" s="480">
        <v>41083</v>
      </c>
      <c r="B169" s="481" t="s">
        <v>7019</v>
      </c>
      <c r="C169" s="489" t="s">
        <v>4109</v>
      </c>
      <c r="D169" s="490">
        <v>2341.5100000000002</v>
      </c>
    </row>
    <row r="170" spans="1:4">
      <c r="A170" s="480">
        <v>252</v>
      </c>
      <c r="B170" s="481" t="s">
        <v>13861</v>
      </c>
      <c r="C170" s="489" t="s">
        <v>4108</v>
      </c>
      <c r="D170" s="490">
        <v>14.13</v>
      </c>
    </row>
    <row r="171" spans="1:4">
      <c r="A171" s="480">
        <v>40909</v>
      </c>
      <c r="B171" s="481" t="s">
        <v>7020</v>
      </c>
      <c r="C171" s="489" t="s">
        <v>4109</v>
      </c>
      <c r="D171" s="490">
        <v>2483.4899999999998</v>
      </c>
    </row>
    <row r="172" spans="1:4">
      <c r="A172" s="480">
        <v>242</v>
      </c>
      <c r="B172" s="481" t="s">
        <v>7021</v>
      </c>
      <c r="C172" s="489" t="s">
        <v>4108</v>
      </c>
      <c r="D172" s="490">
        <v>14.13</v>
      </c>
    </row>
    <row r="173" spans="1:4">
      <c r="A173" s="480">
        <v>41085</v>
      </c>
      <c r="B173" s="481" t="s">
        <v>7022</v>
      </c>
      <c r="C173" s="489" t="s">
        <v>4109</v>
      </c>
      <c r="D173" s="490">
        <v>2483.5</v>
      </c>
    </row>
    <row r="174" spans="1:4" ht="30">
      <c r="A174" s="480">
        <v>427</v>
      </c>
      <c r="B174" s="481" t="s">
        <v>7023</v>
      </c>
      <c r="C174" s="489" t="s">
        <v>4105</v>
      </c>
      <c r="D174" s="490">
        <v>4.6900000000000004</v>
      </c>
    </row>
    <row r="175" spans="1:4" ht="30">
      <c r="A175" s="480">
        <v>417</v>
      </c>
      <c r="B175" s="481" t="s">
        <v>7024</v>
      </c>
      <c r="C175" s="489" t="s">
        <v>4105</v>
      </c>
      <c r="D175" s="490">
        <v>2.21</v>
      </c>
    </row>
    <row r="176" spans="1:4" ht="30">
      <c r="A176" s="480">
        <v>11273</v>
      </c>
      <c r="B176" s="481" t="s">
        <v>7025</v>
      </c>
      <c r="C176" s="489" t="s">
        <v>4105</v>
      </c>
      <c r="D176" s="490">
        <v>6.86</v>
      </c>
    </row>
    <row r="177" spans="1:4" ht="30">
      <c r="A177" s="480">
        <v>11272</v>
      </c>
      <c r="B177" s="481" t="s">
        <v>7026</v>
      </c>
      <c r="C177" s="489" t="s">
        <v>4105</v>
      </c>
      <c r="D177" s="490">
        <v>4.1399999999999997</v>
      </c>
    </row>
    <row r="178" spans="1:4" ht="30">
      <c r="A178" s="480">
        <v>11275</v>
      </c>
      <c r="B178" s="481" t="s">
        <v>7027</v>
      </c>
      <c r="C178" s="489" t="s">
        <v>4105</v>
      </c>
      <c r="D178" s="490">
        <v>1.66</v>
      </c>
    </row>
    <row r="179" spans="1:4" ht="30">
      <c r="A179" s="480">
        <v>11274</v>
      </c>
      <c r="B179" s="481" t="s">
        <v>7028</v>
      </c>
      <c r="C179" s="489" t="s">
        <v>4105</v>
      </c>
      <c r="D179" s="490">
        <v>1.26</v>
      </c>
    </row>
    <row r="180" spans="1:4">
      <c r="A180" s="480">
        <v>38470</v>
      </c>
      <c r="B180" s="481" t="s">
        <v>7029</v>
      </c>
      <c r="C180" s="489" t="s">
        <v>4105</v>
      </c>
      <c r="D180" s="490">
        <v>55.73</v>
      </c>
    </row>
    <row r="181" spans="1:4">
      <c r="A181" s="480">
        <v>38547</v>
      </c>
      <c r="B181" s="481" t="s">
        <v>7030</v>
      </c>
      <c r="C181" s="489" t="s">
        <v>4105</v>
      </c>
      <c r="D181" s="490">
        <v>152.08000000000001</v>
      </c>
    </row>
    <row r="182" spans="1:4">
      <c r="A182" s="480">
        <v>38467</v>
      </c>
      <c r="B182" s="481" t="s">
        <v>7031</v>
      </c>
      <c r="C182" s="489" t="s">
        <v>4105</v>
      </c>
      <c r="D182" s="490">
        <v>92.01</v>
      </c>
    </row>
    <row r="183" spans="1:4">
      <c r="A183" s="480">
        <v>38468</v>
      </c>
      <c r="B183" s="481" t="s">
        <v>7032</v>
      </c>
      <c r="C183" s="489" t="s">
        <v>4105</v>
      </c>
      <c r="D183" s="490">
        <v>101.25</v>
      </c>
    </row>
    <row r="184" spans="1:4">
      <c r="A184" s="480">
        <v>38469</v>
      </c>
      <c r="B184" s="481" t="s">
        <v>7033</v>
      </c>
      <c r="C184" s="489" t="s">
        <v>4105</v>
      </c>
      <c r="D184" s="490">
        <v>163.52000000000001</v>
      </c>
    </row>
    <row r="185" spans="1:4">
      <c r="A185" s="480">
        <v>38471</v>
      </c>
      <c r="B185" s="481" t="s">
        <v>7034</v>
      </c>
      <c r="C185" s="489" t="s">
        <v>4105</v>
      </c>
      <c r="D185" s="490">
        <v>131.47999999999999</v>
      </c>
    </row>
    <row r="186" spans="1:4">
      <c r="A186" s="480">
        <v>37370</v>
      </c>
      <c r="B186" s="481" t="s">
        <v>7035</v>
      </c>
      <c r="C186" s="489" t="s">
        <v>4108</v>
      </c>
      <c r="D186" s="490">
        <v>3.28</v>
      </c>
    </row>
    <row r="187" spans="1:4">
      <c r="A187" s="480">
        <v>40862</v>
      </c>
      <c r="B187" s="481" t="s">
        <v>7036</v>
      </c>
      <c r="C187" s="489" t="s">
        <v>4109</v>
      </c>
      <c r="D187" s="490">
        <v>617.63</v>
      </c>
    </row>
    <row r="188" spans="1:4" ht="30">
      <c r="A188" s="480">
        <v>10658</v>
      </c>
      <c r="B188" s="481" t="s">
        <v>7037</v>
      </c>
      <c r="C188" s="489" t="s">
        <v>4105</v>
      </c>
      <c r="D188" s="490">
        <v>7309.5</v>
      </c>
    </row>
    <row r="189" spans="1:4">
      <c r="A189" s="480">
        <v>253</v>
      </c>
      <c r="B189" s="481" t="s">
        <v>7038</v>
      </c>
      <c r="C189" s="489" t="s">
        <v>4108</v>
      </c>
      <c r="D189" s="490">
        <v>18.46</v>
      </c>
    </row>
    <row r="190" spans="1:4">
      <c r="A190" s="480">
        <v>40809</v>
      </c>
      <c r="B190" s="481" t="s">
        <v>7039</v>
      </c>
      <c r="C190" s="489" t="s">
        <v>4109</v>
      </c>
      <c r="D190" s="490">
        <v>3243.89</v>
      </c>
    </row>
    <row r="191" spans="1:4" ht="45">
      <c r="A191" s="480">
        <v>42428</v>
      </c>
      <c r="B191" s="481" t="s">
        <v>7040</v>
      </c>
      <c r="C191" s="489" t="s">
        <v>4105</v>
      </c>
      <c r="D191" s="490">
        <v>1994</v>
      </c>
    </row>
    <row r="192" spans="1:4">
      <c r="A192" s="480">
        <v>583</v>
      </c>
      <c r="B192" s="481" t="s">
        <v>7041</v>
      </c>
      <c r="C192" s="489" t="s">
        <v>734</v>
      </c>
      <c r="D192" s="490">
        <v>46.73</v>
      </c>
    </row>
    <row r="193" spans="1:4">
      <c r="A193" s="480">
        <v>301</v>
      </c>
      <c r="B193" s="481" t="s">
        <v>7042</v>
      </c>
      <c r="C193" s="489" t="s">
        <v>4105</v>
      </c>
      <c r="D193" s="490">
        <v>2.5499999999999998</v>
      </c>
    </row>
    <row r="194" spans="1:4">
      <c r="A194" s="480">
        <v>296</v>
      </c>
      <c r="B194" s="481" t="s">
        <v>13862</v>
      </c>
      <c r="C194" s="489" t="s">
        <v>4105</v>
      </c>
      <c r="D194" s="490">
        <v>1.44</v>
      </c>
    </row>
    <row r="195" spans="1:4">
      <c r="A195" s="480">
        <v>297</v>
      </c>
      <c r="B195" s="481" t="s">
        <v>13863</v>
      </c>
      <c r="C195" s="489" t="s">
        <v>4105</v>
      </c>
      <c r="D195" s="490">
        <v>2.12</v>
      </c>
    </row>
    <row r="196" spans="1:4">
      <c r="A196" s="480">
        <v>299</v>
      </c>
      <c r="B196" s="481" t="s">
        <v>13864</v>
      </c>
      <c r="C196" s="489" t="s">
        <v>4105</v>
      </c>
      <c r="D196" s="490">
        <v>2.99</v>
      </c>
    </row>
    <row r="197" spans="1:4">
      <c r="A197" s="480">
        <v>300</v>
      </c>
      <c r="B197" s="481" t="s">
        <v>7043</v>
      </c>
      <c r="C197" s="489" t="s">
        <v>4105</v>
      </c>
      <c r="D197" s="490">
        <v>10.35</v>
      </c>
    </row>
    <row r="198" spans="1:4">
      <c r="A198" s="480">
        <v>20085</v>
      </c>
      <c r="B198" s="481" t="s">
        <v>7044</v>
      </c>
      <c r="C198" s="489" t="s">
        <v>4105</v>
      </c>
      <c r="D198" s="490">
        <v>1.89</v>
      </c>
    </row>
    <row r="199" spans="1:4">
      <c r="A199" s="480">
        <v>298</v>
      </c>
      <c r="B199" s="481" t="s">
        <v>13865</v>
      </c>
      <c r="C199" s="489" t="s">
        <v>4105</v>
      </c>
      <c r="D199" s="490">
        <v>2.2999999999999998</v>
      </c>
    </row>
    <row r="200" spans="1:4">
      <c r="A200" s="480">
        <v>311</v>
      </c>
      <c r="B200" s="481" t="s">
        <v>7045</v>
      </c>
      <c r="C200" s="489" t="s">
        <v>4105</v>
      </c>
      <c r="D200" s="490">
        <v>8.5299999999999994</v>
      </c>
    </row>
    <row r="201" spans="1:4">
      <c r="A201" s="480">
        <v>318</v>
      </c>
      <c r="B201" s="481" t="s">
        <v>7046</v>
      </c>
      <c r="C201" s="489" t="s">
        <v>4105</v>
      </c>
      <c r="D201" s="490">
        <v>17.190000000000001</v>
      </c>
    </row>
    <row r="202" spans="1:4">
      <c r="A202" s="480">
        <v>319</v>
      </c>
      <c r="B202" s="481" t="s">
        <v>7047</v>
      </c>
      <c r="C202" s="489" t="s">
        <v>4105</v>
      </c>
      <c r="D202" s="490">
        <v>26.95</v>
      </c>
    </row>
    <row r="203" spans="1:4">
      <c r="A203" s="480">
        <v>303</v>
      </c>
      <c r="B203" s="481" t="s">
        <v>7048</v>
      </c>
      <c r="C203" s="489" t="s">
        <v>4105</v>
      </c>
      <c r="D203" s="490">
        <v>2.82</v>
      </c>
    </row>
    <row r="204" spans="1:4">
      <c r="A204" s="480">
        <v>305</v>
      </c>
      <c r="B204" s="481" t="s">
        <v>7049</v>
      </c>
      <c r="C204" s="489" t="s">
        <v>4105</v>
      </c>
      <c r="D204" s="490">
        <v>8.8800000000000008</v>
      </c>
    </row>
    <row r="205" spans="1:4">
      <c r="A205" s="480">
        <v>306</v>
      </c>
      <c r="B205" s="481" t="s">
        <v>7050</v>
      </c>
      <c r="C205" s="489" t="s">
        <v>4105</v>
      </c>
      <c r="D205" s="490">
        <v>13.47</v>
      </c>
    </row>
    <row r="206" spans="1:4">
      <c r="A206" s="480">
        <v>307</v>
      </c>
      <c r="B206" s="481" t="s">
        <v>7051</v>
      </c>
      <c r="C206" s="489" t="s">
        <v>4105</v>
      </c>
      <c r="D206" s="490">
        <v>34.049999999999997</v>
      </c>
    </row>
    <row r="207" spans="1:4">
      <c r="A207" s="480">
        <v>309</v>
      </c>
      <c r="B207" s="481" t="s">
        <v>7052</v>
      </c>
      <c r="C207" s="489" t="s">
        <v>4105</v>
      </c>
      <c r="D207" s="490">
        <v>55.77</v>
      </c>
    </row>
    <row r="208" spans="1:4">
      <c r="A208" s="480">
        <v>310</v>
      </c>
      <c r="B208" s="481" t="s">
        <v>7053</v>
      </c>
      <c r="C208" s="489" t="s">
        <v>4105</v>
      </c>
      <c r="D208" s="490">
        <v>77.3</v>
      </c>
    </row>
    <row r="209" spans="1:4">
      <c r="A209" s="480">
        <v>308</v>
      </c>
      <c r="B209" s="481" t="s">
        <v>7054</v>
      </c>
      <c r="C209" s="489" t="s">
        <v>4105</v>
      </c>
      <c r="D209" s="490">
        <v>75.989999999999995</v>
      </c>
    </row>
    <row r="210" spans="1:4">
      <c r="A210" s="480">
        <v>328</v>
      </c>
      <c r="B210" s="481" t="s">
        <v>7055</v>
      </c>
      <c r="C210" s="489" t="s">
        <v>4105</v>
      </c>
      <c r="D210" s="490">
        <v>6.76</v>
      </c>
    </row>
    <row r="211" spans="1:4">
      <c r="A211" s="480">
        <v>325</v>
      </c>
      <c r="B211" s="481" t="s">
        <v>7056</v>
      </c>
      <c r="C211" s="489" t="s">
        <v>4105</v>
      </c>
      <c r="D211" s="490">
        <v>1.99</v>
      </c>
    </row>
    <row r="212" spans="1:4">
      <c r="A212" s="480">
        <v>20326</v>
      </c>
      <c r="B212" s="481" t="s">
        <v>7057</v>
      </c>
      <c r="C212" s="489" t="s">
        <v>4105</v>
      </c>
      <c r="D212" s="490">
        <v>3.65</v>
      </c>
    </row>
    <row r="213" spans="1:4">
      <c r="A213" s="480">
        <v>329</v>
      </c>
      <c r="B213" s="481" t="s">
        <v>7058</v>
      </c>
      <c r="C213" s="489" t="s">
        <v>4105</v>
      </c>
      <c r="D213" s="490">
        <v>5.65</v>
      </c>
    </row>
    <row r="214" spans="1:4" ht="30">
      <c r="A214" s="480">
        <v>39642</v>
      </c>
      <c r="B214" s="481" t="s">
        <v>13866</v>
      </c>
      <c r="C214" s="489" t="s">
        <v>4105</v>
      </c>
      <c r="D214" s="490">
        <v>2.5</v>
      </c>
    </row>
    <row r="215" spans="1:4" ht="30">
      <c r="A215" s="480">
        <v>39641</v>
      </c>
      <c r="B215" s="481" t="s">
        <v>13867</v>
      </c>
      <c r="C215" s="489" t="s">
        <v>4105</v>
      </c>
      <c r="D215" s="490">
        <v>2.2000000000000002</v>
      </c>
    </row>
    <row r="216" spans="1:4" ht="30">
      <c r="A216" s="480">
        <v>39643</v>
      </c>
      <c r="B216" s="481" t="s">
        <v>13868</v>
      </c>
      <c r="C216" s="489" t="s">
        <v>4105</v>
      </c>
      <c r="D216" s="490">
        <v>2.94</v>
      </c>
    </row>
    <row r="217" spans="1:4" ht="30">
      <c r="A217" s="480">
        <v>39644</v>
      </c>
      <c r="B217" s="481" t="s">
        <v>13869</v>
      </c>
      <c r="C217" s="489" t="s">
        <v>4105</v>
      </c>
      <c r="D217" s="490">
        <v>4.5599999999999996</v>
      </c>
    </row>
    <row r="218" spans="1:4" ht="30">
      <c r="A218" s="480">
        <v>39645</v>
      </c>
      <c r="B218" s="481" t="s">
        <v>13870</v>
      </c>
      <c r="C218" s="489" t="s">
        <v>4105</v>
      </c>
      <c r="D218" s="490">
        <v>4.99</v>
      </c>
    </row>
    <row r="219" spans="1:4">
      <c r="A219" s="480">
        <v>41610</v>
      </c>
      <c r="B219" s="481" t="s">
        <v>7059</v>
      </c>
      <c r="C219" s="489" t="s">
        <v>4105</v>
      </c>
      <c r="D219" s="490">
        <v>382.77</v>
      </c>
    </row>
    <row r="220" spans="1:4">
      <c r="A220" s="480">
        <v>41611</v>
      </c>
      <c r="B220" s="481" t="s">
        <v>7060</v>
      </c>
      <c r="C220" s="489" t="s">
        <v>4105</v>
      </c>
      <c r="D220" s="490">
        <v>603.32000000000005</v>
      </c>
    </row>
    <row r="221" spans="1:4">
      <c r="A221" s="480">
        <v>41612</v>
      </c>
      <c r="B221" s="481" t="s">
        <v>7061</v>
      </c>
      <c r="C221" s="489" t="s">
        <v>4105</v>
      </c>
      <c r="D221" s="490">
        <v>847.15</v>
      </c>
    </row>
    <row r="222" spans="1:4">
      <c r="A222" s="480">
        <v>41637</v>
      </c>
      <c r="B222" s="481" t="s">
        <v>7062</v>
      </c>
      <c r="C222" s="489" t="s">
        <v>4105</v>
      </c>
      <c r="D222" s="490">
        <v>79.19</v>
      </c>
    </row>
    <row r="223" spans="1:4">
      <c r="A223" s="480">
        <v>41638</v>
      </c>
      <c r="B223" s="481" t="s">
        <v>7063</v>
      </c>
      <c r="C223" s="489" t="s">
        <v>4105</v>
      </c>
      <c r="D223" s="490">
        <v>103.15</v>
      </c>
    </row>
    <row r="224" spans="1:4">
      <c r="A224" s="480">
        <v>41639</v>
      </c>
      <c r="B224" s="481" t="s">
        <v>7064</v>
      </c>
      <c r="C224" s="489" t="s">
        <v>4105</v>
      </c>
      <c r="D224" s="490">
        <v>249.56</v>
      </c>
    </row>
    <row r="225" spans="1:4">
      <c r="A225" s="480">
        <v>11789</v>
      </c>
      <c r="B225" s="481" t="s">
        <v>7065</v>
      </c>
      <c r="C225" s="489" t="s">
        <v>4105</v>
      </c>
      <c r="D225" s="490">
        <v>0.62</v>
      </c>
    </row>
    <row r="226" spans="1:4" ht="30">
      <c r="A226" s="480">
        <v>20975</v>
      </c>
      <c r="B226" s="481" t="s">
        <v>7066</v>
      </c>
      <c r="C226" s="489" t="s">
        <v>4105</v>
      </c>
      <c r="D226" s="490">
        <v>19.78</v>
      </c>
    </row>
    <row r="227" spans="1:4" ht="30">
      <c r="A227" s="480">
        <v>20976</v>
      </c>
      <c r="B227" s="481" t="s">
        <v>7067</v>
      </c>
      <c r="C227" s="489" t="s">
        <v>4105</v>
      </c>
      <c r="D227" s="490">
        <v>29.89</v>
      </c>
    </row>
    <row r="228" spans="1:4">
      <c r="A228" s="480">
        <v>6138</v>
      </c>
      <c r="B228" s="481" t="s">
        <v>13871</v>
      </c>
      <c r="C228" s="489" t="s">
        <v>4105</v>
      </c>
      <c r="D228" s="490">
        <v>9.42</v>
      </c>
    </row>
    <row r="229" spans="1:4">
      <c r="A229" s="480">
        <v>40340</v>
      </c>
      <c r="B229" s="481" t="s">
        <v>13872</v>
      </c>
      <c r="C229" s="489" t="s">
        <v>4105</v>
      </c>
      <c r="D229" s="490">
        <v>18.760000000000002</v>
      </c>
    </row>
    <row r="230" spans="1:4">
      <c r="A230" s="480">
        <v>40341</v>
      </c>
      <c r="B230" s="481" t="s">
        <v>13873</v>
      </c>
      <c r="C230" s="489" t="s">
        <v>4105</v>
      </c>
      <c r="D230" s="490">
        <v>22.38</v>
      </c>
    </row>
    <row r="231" spans="1:4">
      <c r="A231" s="480">
        <v>40342</v>
      </c>
      <c r="B231" s="481" t="s">
        <v>13874</v>
      </c>
      <c r="C231" s="489" t="s">
        <v>4105</v>
      </c>
      <c r="D231" s="490">
        <v>26.7</v>
      </c>
    </row>
    <row r="232" spans="1:4">
      <c r="A232" s="480">
        <v>40343</v>
      </c>
      <c r="B232" s="481" t="s">
        <v>13875</v>
      </c>
      <c r="C232" s="489" t="s">
        <v>4105</v>
      </c>
      <c r="D232" s="490">
        <v>31.67</v>
      </c>
    </row>
    <row r="233" spans="1:4">
      <c r="A233" s="480">
        <v>40344</v>
      </c>
      <c r="B233" s="481" t="s">
        <v>13876</v>
      </c>
      <c r="C233" s="489" t="s">
        <v>4105</v>
      </c>
      <c r="D233" s="490">
        <v>43.17</v>
      </c>
    </row>
    <row r="234" spans="1:4">
      <c r="A234" s="480">
        <v>40345</v>
      </c>
      <c r="B234" s="481" t="s">
        <v>13877</v>
      </c>
      <c r="C234" s="489" t="s">
        <v>4105</v>
      </c>
      <c r="D234" s="490">
        <v>53.2</v>
      </c>
    </row>
    <row r="235" spans="1:4">
      <c r="A235" s="480">
        <v>40346</v>
      </c>
      <c r="B235" s="481" t="s">
        <v>13878</v>
      </c>
      <c r="C235" s="489" t="s">
        <v>4105</v>
      </c>
      <c r="D235" s="490">
        <v>61.71</v>
      </c>
    </row>
    <row r="236" spans="1:4">
      <c r="A236" s="480">
        <v>40347</v>
      </c>
      <c r="B236" s="481" t="s">
        <v>13879</v>
      </c>
      <c r="C236" s="489" t="s">
        <v>4105</v>
      </c>
      <c r="D236" s="490">
        <v>77.53</v>
      </c>
    </row>
    <row r="237" spans="1:4">
      <c r="A237" s="480">
        <v>38840</v>
      </c>
      <c r="B237" s="481" t="s">
        <v>7068</v>
      </c>
      <c r="C237" s="489" t="s">
        <v>4105</v>
      </c>
      <c r="D237" s="490">
        <v>3.04</v>
      </c>
    </row>
    <row r="238" spans="1:4">
      <c r="A238" s="480">
        <v>38841</v>
      </c>
      <c r="B238" s="481" t="s">
        <v>7069</v>
      </c>
      <c r="C238" s="489" t="s">
        <v>4105</v>
      </c>
      <c r="D238" s="490">
        <v>3.37</v>
      </c>
    </row>
    <row r="239" spans="1:4">
      <c r="A239" s="480">
        <v>38842</v>
      </c>
      <c r="B239" s="481" t="s">
        <v>7070</v>
      </c>
      <c r="C239" s="489" t="s">
        <v>4105</v>
      </c>
      <c r="D239" s="490">
        <v>6.66</v>
      </c>
    </row>
    <row r="240" spans="1:4">
      <c r="A240" s="480">
        <v>38843</v>
      </c>
      <c r="B240" s="481" t="s">
        <v>7071</v>
      </c>
      <c r="C240" s="489" t="s">
        <v>4105</v>
      </c>
      <c r="D240" s="490">
        <v>10.41</v>
      </c>
    </row>
    <row r="241" spans="1:4" ht="30">
      <c r="A241" s="480">
        <v>43424</v>
      </c>
      <c r="B241" s="481" t="s">
        <v>7072</v>
      </c>
      <c r="C241" s="489" t="s">
        <v>4105</v>
      </c>
      <c r="D241" s="490">
        <v>320.7</v>
      </c>
    </row>
    <row r="242" spans="1:4" ht="30">
      <c r="A242" s="480">
        <v>43426</v>
      </c>
      <c r="B242" s="481" t="s">
        <v>7073</v>
      </c>
      <c r="C242" s="489" t="s">
        <v>4105</v>
      </c>
      <c r="D242" s="490">
        <v>1106.0999999999999</v>
      </c>
    </row>
    <row r="243" spans="1:4" ht="30">
      <c r="A243" s="480">
        <v>12565</v>
      </c>
      <c r="B243" s="481" t="s">
        <v>7074</v>
      </c>
      <c r="C243" s="489" t="s">
        <v>4105</v>
      </c>
      <c r="D243" s="490">
        <v>387.89</v>
      </c>
    </row>
    <row r="244" spans="1:4" ht="30">
      <c r="A244" s="480">
        <v>12567</v>
      </c>
      <c r="B244" s="481" t="s">
        <v>7075</v>
      </c>
      <c r="C244" s="489" t="s">
        <v>4105</v>
      </c>
      <c r="D244" s="490">
        <v>521</v>
      </c>
    </row>
    <row r="245" spans="1:4" ht="30">
      <c r="A245" s="480">
        <v>12568</v>
      </c>
      <c r="B245" s="481" t="s">
        <v>7076</v>
      </c>
      <c r="C245" s="489" t="s">
        <v>4105</v>
      </c>
      <c r="D245" s="490">
        <v>729.41</v>
      </c>
    </row>
    <row r="246" spans="1:4" ht="30">
      <c r="A246" s="480">
        <v>43441</v>
      </c>
      <c r="B246" s="481" t="s">
        <v>7077</v>
      </c>
      <c r="C246" s="489" t="s">
        <v>4105</v>
      </c>
      <c r="D246" s="490">
        <v>93.78</v>
      </c>
    </row>
    <row r="247" spans="1:4" ht="30">
      <c r="A247" s="480">
        <v>43423</v>
      </c>
      <c r="B247" s="481" t="s">
        <v>7078</v>
      </c>
      <c r="C247" s="489" t="s">
        <v>4105</v>
      </c>
      <c r="D247" s="490">
        <v>43.76</v>
      </c>
    </row>
    <row r="248" spans="1:4" ht="30">
      <c r="A248" s="480">
        <v>12532</v>
      </c>
      <c r="B248" s="481" t="s">
        <v>7079</v>
      </c>
      <c r="C248" s="489" t="s">
        <v>4105</v>
      </c>
      <c r="D248" s="490">
        <v>67.489999999999995</v>
      </c>
    </row>
    <row r="249" spans="1:4" ht="30">
      <c r="A249" s="480">
        <v>43444</v>
      </c>
      <c r="B249" s="481" t="s">
        <v>7080</v>
      </c>
      <c r="C249" s="489" t="s">
        <v>4105</v>
      </c>
      <c r="D249" s="490">
        <v>226.63</v>
      </c>
    </row>
    <row r="250" spans="1:4" ht="30">
      <c r="A250" s="480">
        <v>12551</v>
      </c>
      <c r="B250" s="481" t="s">
        <v>7081</v>
      </c>
      <c r="C250" s="489" t="s">
        <v>4105</v>
      </c>
      <c r="D250" s="490">
        <v>161.69999999999999</v>
      </c>
    </row>
    <row r="251" spans="1:4" ht="30">
      <c r="A251" s="480">
        <v>43442</v>
      </c>
      <c r="B251" s="481" t="s">
        <v>7082</v>
      </c>
      <c r="C251" s="489" t="s">
        <v>4105</v>
      </c>
      <c r="D251" s="490">
        <v>125.04</v>
      </c>
    </row>
    <row r="252" spans="1:4" ht="30">
      <c r="A252" s="480">
        <v>43443</v>
      </c>
      <c r="B252" s="481" t="s">
        <v>7083</v>
      </c>
      <c r="C252" s="489" t="s">
        <v>4105</v>
      </c>
      <c r="D252" s="490">
        <v>164.11</v>
      </c>
    </row>
    <row r="253" spans="1:4" ht="30">
      <c r="A253" s="480">
        <v>12544</v>
      </c>
      <c r="B253" s="481" t="s">
        <v>7084</v>
      </c>
      <c r="C253" s="489" t="s">
        <v>4105</v>
      </c>
      <c r="D253" s="490">
        <v>88.57</v>
      </c>
    </row>
    <row r="254" spans="1:4" ht="30">
      <c r="A254" s="480">
        <v>12547</v>
      </c>
      <c r="B254" s="481" t="s">
        <v>7085</v>
      </c>
      <c r="C254" s="489" t="s">
        <v>4105</v>
      </c>
      <c r="D254" s="490">
        <v>119.12</v>
      </c>
    </row>
    <row r="255" spans="1:4" ht="30">
      <c r="A255" s="480">
        <v>43445</v>
      </c>
      <c r="B255" s="481" t="s">
        <v>7086</v>
      </c>
      <c r="C255" s="489" t="s">
        <v>4105</v>
      </c>
      <c r="D255" s="490">
        <v>312.60000000000002</v>
      </c>
    </row>
    <row r="256" spans="1:4" ht="30">
      <c r="A256" s="480">
        <v>12563</v>
      </c>
      <c r="B256" s="481" t="s">
        <v>7087</v>
      </c>
      <c r="C256" s="489" t="s">
        <v>4105</v>
      </c>
      <c r="D256" s="490">
        <v>223.65</v>
      </c>
    </row>
    <row r="257" spans="1:4" ht="30">
      <c r="A257" s="480">
        <v>43425</v>
      </c>
      <c r="B257" s="481" t="s">
        <v>7088</v>
      </c>
      <c r="C257" s="489" t="s">
        <v>4105</v>
      </c>
      <c r="D257" s="490">
        <v>140.66999999999999</v>
      </c>
    </row>
    <row r="258" spans="1:4" ht="30">
      <c r="A258" s="480">
        <v>43446</v>
      </c>
      <c r="B258" s="481" t="s">
        <v>7089</v>
      </c>
      <c r="C258" s="489" t="s">
        <v>4105</v>
      </c>
      <c r="D258" s="490">
        <v>296.97000000000003</v>
      </c>
    </row>
    <row r="259" spans="1:4" ht="30">
      <c r="A259" s="480">
        <v>43447</v>
      </c>
      <c r="B259" s="481" t="s">
        <v>7090</v>
      </c>
      <c r="C259" s="489" t="s">
        <v>4105</v>
      </c>
      <c r="D259" s="490">
        <v>364.7</v>
      </c>
    </row>
    <row r="260" spans="1:4" ht="30">
      <c r="A260" s="480">
        <v>43448</v>
      </c>
      <c r="B260" s="481" t="s">
        <v>7091</v>
      </c>
      <c r="C260" s="489" t="s">
        <v>4105</v>
      </c>
      <c r="D260" s="490">
        <v>510.58</v>
      </c>
    </row>
    <row r="261" spans="1:4" ht="30">
      <c r="A261" s="480">
        <v>13761</v>
      </c>
      <c r="B261" s="481" t="s">
        <v>7092</v>
      </c>
      <c r="C261" s="489" t="s">
        <v>4105</v>
      </c>
      <c r="D261" s="490">
        <v>3329.19</v>
      </c>
    </row>
    <row r="262" spans="1:4" ht="30">
      <c r="A262" s="480">
        <v>4814</v>
      </c>
      <c r="B262" s="481" t="s">
        <v>7093</v>
      </c>
      <c r="C262" s="489" t="s">
        <v>4105</v>
      </c>
      <c r="D262" s="490">
        <v>93.08</v>
      </c>
    </row>
    <row r="263" spans="1:4">
      <c r="A263" s="480">
        <v>44473</v>
      </c>
      <c r="B263" s="481" t="s">
        <v>13880</v>
      </c>
      <c r="C263" s="489" t="s">
        <v>4105</v>
      </c>
      <c r="D263" s="490">
        <v>3113</v>
      </c>
    </row>
    <row r="264" spans="1:4">
      <c r="A264" s="480">
        <v>6122</v>
      </c>
      <c r="B264" s="481" t="s">
        <v>7094</v>
      </c>
      <c r="C264" s="489" t="s">
        <v>4108</v>
      </c>
      <c r="D264" s="490">
        <v>15.69</v>
      </c>
    </row>
    <row r="265" spans="1:4">
      <c r="A265" s="480">
        <v>40810</v>
      </c>
      <c r="B265" s="481" t="s">
        <v>7095</v>
      </c>
      <c r="C265" s="489" t="s">
        <v>4109</v>
      </c>
      <c r="D265" s="490">
        <v>2758.57</v>
      </c>
    </row>
    <row r="266" spans="1:4">
      <c r="A266" s="480">
        <v>21100</v>
      </c>
      <c r="B266" s="481" t="s">
        <v>7096</v>
      </c>
      <c r="C266" s="489" t="s">
        <v>4105</v>
      </c>
      <c r="D266" s="490">
        <v>3066.7</v>
      </c>
    </row>
    <row r="267" spans="1:4" ht="30">
      <c r="A267" s="480">
        <v>11816</v>
      </c>
      <c r="B267" s="481" t="s">
        <v>7097</v>
      </c>
      <c r="C267" s="489" t="s">
        <v>4105</v>
      </c>
      <c r="D267" s="490">
        <v>3270</v>
      </c>
    </row>
    <row r="268" spans="1:4" ht="30">
      <c r="A268" s="480">
        <v>11814</v>
      </c>
      <c r="B268" s="481" t="s">
        <v>7098</v>
      </c>
      <c r="C268" s="489" t="s">
        <v>4105</v>
      </c>
      <c r="D268" s="490">
        <v>7117.97</v>
      </c>
    </row>
    <row r="269" spans="1:4" ht="30">
      <c r="A269" s="480">
        <v>14186</v>
      </c>
      <c r="B269" s="481" t="s">
        <v>7099</v>
      </c>
      <c r="C269" s="489" t="s">
        <v>4105</v>
      </c>
      <c r="D269" s="490">
        <v>8937.57</v>
      </c>
    </row>
    <row r="270" spans="1:4" ht="30">
      <c r="A270" s="480">
        <v>14185</v>
      </c>
      <c r="B270" s="481" t="s">
        <v>7100</v>
      </c>
      <c r="C270" s="489" t="s">
        <v>4105</v>
      </c>
      <c r="D270" s="490">
        <v>11577.64</v>
      </c>
    </row>
    <row r="271" spans="1:4" ht="30">
      <c r="A271" s="480">
        <v>11811</v>
      </c>
      <c r="B271" s="481" t="s">
        <v>7101</v>
      </c>
      <c r="C271" s="489" t="s">
        <v>4105</v>
      </c>
      <c r="D271" s="490">
        <v>4426.8500000000004</v>
      </c>
    </row>
    <row r="272" spans="1:4">
      <c r="A272" s="480">
        <v>44498</v>
      </c>
      <c r="B272" s="481" t="s">
        <v>13881</v>
      </c>
      <c r="C272" s="489" t="s">
        <v>4105</v>
      </c>
      <c r="D272" s="490">
        <v>298453.86</v>
      </c>
    </row>
    <row r="273" spans="1:4" ht="30">
      <c r="A273" s="480">
        <v>34469</v>
      </c>
      <c r="B273" s="481" t="s">
        <v>13882</v>
      </c>
      <c r="C273" s="489" t="s">
        <v>4105</v>
      </c>
      <c r="D273" s="490">
        <v>10941.97</v>
      </c>
    </row>
    <row r="274" spans="1:4" ht="30">
      <c r="A274" s="480">
        <v>34476</v>
      </c>
      <c r="B274" s="481" t="s">
        <v>13883</v>
      </c>
      <c r="C274" s="489" t="s">
        <v>4105</v>
      </c>
      <c r="D274" s="490">
        <v>5706.69</v>
      </c>
    </row>
    <row r="275" spans="1:4" ht="30">
      <c r="A275" s="480">
        <v>34477</v>
      </c>
      <c r="B275" s="481" t="s">
        <v>13884</v>
      </c>
      <c r="C275" s="489" t="s">
        <v>4105</v>
      </c>
      <c r="D275" s="490">
        <v>7573.89</v>
      </c>
    </row>
    <row r="276" spans="1:4" ht="30">
      <c r="A276" s="480">
        <v>34482</v>
      </c>
      <c r="B276" s="481" t="s">
        <v>13885</v>
      </c>
      <c r="C276" s="489" t="s">
        <v>4105</v>
      </c>
      <c r="D276" s="490">
        <v>7073.59</v>
      </c>
    </row>
    <row r="277" spans="1:4" ht="45">
      <c r="A277" s="480">
        <v>34472</v>
      </c>
      <c r="B277" s="481" t="s">
        <v>13886</v>
      </c>
      <c r="C277" s="489" t="s">
        <v>4105</v>
      </c>
      <c r="D277" s="490">
        <v>3366.5</v>
      </c>
    </row>
    <row r="278" spans="1:4" ht="30">
      <c r="A278" s="480">
        <v>42425</v>
      </c>
      <c r="B278" s="481" t="s">
        <v>7102</v>
      </c>
      <c r="C278" s="489" t="s">
        <v>4105</v>
      </c>
      <c r="D278" s="490">
        <v>2107.39</v>
      </c>
    </row>
    <row r="279" spans="1:4" ht="30">
      <c r="A279" s="480">
        <v>42422</v>
      </c>
      <c r="B279" s="481" t="s">
        <v>7103</v>
      </c>
      <c r="C279" s="489" t="s">
        <v>4105</v>
      </c>
      <c r="D279" s="490">
        <v>3128.5</v>
      </c>
    </row>
    <row r="280" spans="1:4" ht="30">
      <c r="A280" s="480">
        <v>43184</v>
      </c>
      <c r="B280" s="481" t="s">
        <v>7104</v>
      </c>
      <c r="C280" s="489" t="s">
        <v>4105</v>
      </c>
      <c r="D280" s="490">
        <v>4323.88</v>
      </c>
    </row>
    <row r="281" spans="1:4" ht="30">
      <c r="A281" s="480">
        <v>42424</v>
      </c>
      <c r="B281" s="481" t="s">
        <v>7105</v>
      </c>
      <c r="C281" s="489" t="s">
        <v>4105</v>
      </c>
      <c r="D281" s="490">
        <v>1882.09</v>
      </c>
    </row>
    <row r="282" spans="1:4" ht="30">
      <c r="A282" s="480">
        <v>42416</v>
      </c>
      <c r="B282" s="481" t="s">
        <v>7106</v>
      </c>
      <c r="C282" s="489" t="s">
        <v>4105</v>
      </c>
      <c r="D282" s="490">
        <v>8113.46</v>
      </c>
    </row>
    <row r="283" spans="1:4" ht="30">
      <c r="A283" s="480">
        <v>42417</v>
      </c>
      <c r="B283" s="481" t="s">
        <v>7107</v>
      </c>
      <c r="C283" s="489" t="s">
        <v>4105</v>
      </c>
      <c r="D283" s="490">
        <v>9095.86</v>
      </c>
    </row>
    <row r="284" spans="1:4" ht="30">
      <c r="A284" s="480">
        <v>42419</v>
      </c>
      <c r="B284" s="481" t="s">
        <v>7108</v>
      </c>
      <c r="C284" s="489" t="s">
        <v>4105</v>
      </c>
      <c r="D284" s="490">
        <v>10276.39</v>
      </c>
    </row>
    <row r="285" spans="1:4" ht="30">
      <c r="A285" s="480">
        <v>42420</v>
      </c>
      <c r="B285" s="481" t="s">
        <v>7109</v>
      </c>
      <c r="C285" s="489" t="s">
        <v>4105</v>
      </c>
      <c r="D285" s="490">
        <v>14124.14</v>
      </c>
    </row>
    <row r="286" spans="1:4" ht="45">
      <c r="A286" s="480">
        <v>42421</v>
      </c>
      <c r="B286" s="481" t="s">
        <v>7110</v>
      </c>
      <c r="C286" s="489" t="s">
        <v>4105</v>
      </c>
      <c r="D286" s="490">
        <v>17136.2</v>
      </c>
    </row>
    <row r="287" spans="1:4" ht="30">
      <c r="A287" s="480">
        <v>39556</v>
      </c>
      <c r="B287" s="481" t="s">
        <v>7111</v>
      </c>
      <c r="C287" s="489" t="s">
        <v>4105</v>
      </c>
      <c r="D287" s="490">
        <v>5951.02</v>
      </c>
    </row>
    <row r="288" spans="1:4" ht="30">
      <c r="A288" s="480">
        <v>39557</v>
      </c>
      <c r="B288" s="481" t="s">
        <v>7112</v>
      </c>
      <c r="C288" s="489" t="s">
        <v>4105</v>
      </c>
      <c r="D288" s="490">
        <v>6407.95</v>
      </c>
    </row>
    <row r="289" spans="1:4" ht="30">
      <c r="A289" s="480">
        <v>39559</v>
      </c>
      <c r="B289" s="481" t="s">
        <v>7113</v>
      </c>
      <c r="C289" s="489" t="s">
        <v>4105</v>
      </c>
      <c r="D289" s="490">
        <v>9469.7199999999993</v>
      </c>
    </row>
    <row r="290" spans="1:4" ht="30">
      <c r="A290" s="480">
        <v>39560</v>
      </c>
      <c r="B290" s="481" t="s">
        <v>7114</v>
      </c>
      <c r="C290" s="489" t="s">
        <v>4105</v>
      </c>
      <c r="D290" s="490">
        <v>10955.54</v>
      </c>
    </row>
    <row r="291" spans="1:4" ht="30">
      <c r="A291" s="480">
        <v>39561</v>
      </c>
      <c r="B291" s="481" t="s">
        <v>7115</v>
      </c>
      <c r="C291" s="489" t="s">
        <v>4105</v>
      </c>
      <c r="D291" s="490">
        <v>11460.89</v>
      </c>
    </row>
    <row r="292" spans="1:4" ht="30">
      <c r="A292" s="480">
        <v>43195</v>
      </c>
      <c r="B292" s="481" t="s">
        <v>7116</v>
      </c>
      <c r="C292" s="489" t="s">
        <v>4105</v>
      </c>
      <c r="D292" s="490">
        <v>4973.3100000000004</v>
      </c>
    </row>
    <row r="293" spans="1:4" ht="30">
      <c r="A293" s="480">
        <v>43196</v>
      </c>
      <c r="B293" s="481" t="s">
        <v>7117</v>
      </c>
      <c r="C293" s="489" t="s">
        <v>4105</v>
      </c>
      <c r="D293" s="490">
        <v>6163.7</v>
      </c>
    </row>
    <row r="294" spans="1:4" ht="30">
      <c r="A294" s="480">
        <v>43198</v>
      </c>
      <c r="B294" s="481" t="s">
        <v>7118</v>
      </c>
      <c r="C294" s="489" t="s">
        <v>4105</v>
      </c>
      <c r="D294" s="490">
        <v>9159.11</v>
      </c>
    </row>
    <row r="295" spans="1:4" ht="30">
      <c r="A295" s="480">
        <v>43199</v>
      </c>
      <c r="B295" s="481" t="s">
        <v>7119</v>
      </c>
      <c r="C295" s="489" t="s">
        <v>4105</v>
      </c>
      <c r="D295" s="490">
        <v>9494.73</v>
      </c>
    </row>
    <row r="296" spans="1:4" ht="30">
      <c r="A296" s="480">
        <v>43200</v>
      </c>
      <c r="B296" s="481" t="s">
        <v>7120</v>
      </c>
      <c r="C296" s="489" t="s">
        <v>4105</v>
      </c>
      <c r="D296" s="490">
        <v>10895.9</v>
      </c>
    </row>
    <row r="297" spans="1:4" ht="30">
      <c r="A297" s="480">
        <v>43190</v>
      </c>
      <c r="B297" s="481" t="s">
        <v>7121</v>
      </c>
      <c r="C297" s="489" t="s">
        <v>4105</v>
      </c>
      <c r="D297" s="490">
        <v>1691.32</v>
      </c>
    </row>
    <row r="298" spans="1:4" ht="30">
      <c r="A298" s="480">
        <v>39555</v>
      </c>
      <c r="B298" s="481" t="s">
        <v>7122</v>
      </c>
      <c r="C298" s="489" t="s">
        <v>4105</v>
      </c>
      <c r="D298" s="490">
        <v>1829.58</v>
      </c>
    </row>
    <row r="299" spans="1:4" ht="30">
      <c r="A299" s="480">
        <v>43191</v>
      </c>
      <c r="B299" s="481" t="s">
        <v>7123</v>
      </c>
      <c r="C299" s="489" t="s">
        <v>4105</v>
      </c>
      <c r="D299" s="490">
        <v>2433.59</v>
      </c>
    </row>
    <row r="300" spans="1:4" ht="30">
      <c r="A300" s="480">
        <v>39548</v>
      </c>
      <c r="B300" s="481" t="s">
        <v>7124</v>
      </c>
      <c r="C300" s="489" t="s">
        <v>4105</v>
      </c>
      <c r="D300" s="490">
        <v>2713.83</v>
      </c>
    </row>
    <row r="301" spans="1:4" ht="30">
      <c r="A301" s="480">
        <v>43192</v>
      </c>
      <c r="B301" s="481" t="s">
        <v>7125</v>
      </c>
      <c r="C301" s="489" t="s">
        <v>4105</v>
      </c>
      <c r="D301" s="490">
        <v>3187.78</v>
      </c>
    </row>
    <row r="302" spans="1:4" ht="30">
      <c r="A302" s="480">
        <v>39554</v>
      </c>
      <c r="B302" s="481" t="s">
        <v>7126</v>
      </c>
      <c r="C302" s="489" t="s">
        <v>4105</v>
      </c>
      <c r="D302" s="490">
        <v>3588.63</v>
      </c>
    </row>
    <row r="303" spans="1:4" ht="30">
      <c r="A303" s="480">
        <v>43194</v>
      </c>
      <c r="B303" s="481" t="s">
        <v>7127</v>
      </c>
      <c r="C303" s="489" t="s">
        <v>4105</v>
      </c>
      <c r="D303" s="490">
        <v>1448.9</v>
      </c>
    </row>
    <row r="304" spans="1:4" ht="30">
      <c r="A304" s="480">
        <v>39551</v>
      </c>
      <c r="B304" s="481" t="s">
        <v>7128</v>
      </c>
      <c r="C304" s="489" t="s">
        <v>4105</v>
      </c>
      <c r="D304" s="490">
        <v>1595.4</v>
      </c>
    </row>
    <row r="305" spans="1:4" ht="30">
      <c r="A305" s="480">
        <v>43185</v>
      </c>
      <c r="B305" s="481" t="s">
        <v>7129</v>
      </c>
      <c r="C305" s="489" t="s">
        <v>4105</v>
      </c>
      <c r="D305" s="490">
        <v>4533.84</v>
      </c>
    </row>
    <row r="306" spans="1:4" ht="30">
      <c r="A306" s="480">
        <v>43186</v>
      </c>
      <c r="B306" s="481" t="s">
        <v>7130</v>
      </c>
      <c r="C306" s="489" t="s">
        <v>4105</v>
      </c>
      <c r="D306" s="490">
        <v>4782.29</v>
      </c>
    </row>
    <row r="307" spans="1:4" ht="30">
      <c r="A307" s="480">
        <v>43187</v>
      </c>
      <c r="B307" s="481" t="s">
        <v>7131</v>
      </c>
      <c r="C307" s="489" t="s">
        <v>4105</v>
      </c>
      <c r="D307" s="490">
        <v>6346.15</v>
      </c>
    </row>
    <row r="308" spans="1:4" ht="30">
      <c r="A308" s="480">
        <v>43188</v>
      </c>
      <c r="B308" s="481" t="s">
        <v>7132</v>
      </c>
      <c r="C308" s="489" t="s">
        <v>4105</v>
      </c>
      <c r="D308" s="490">
        <v>7689.2</v>
      </c>
    </row>
    <row r="309" spans="1:4" ht="30">
      <c r="A309" s="480">
        <v>43189</v>
      </c>
      <c r="B309" s="481" t="s">
        <v>7133</v>
      </c>
      <c r="C309" s="489" t="s">
        <v>4105</v>
      </c>
      <c r="D309" s="490">
        <v>8649.07</v>
      </c>
    </row>
    <row r="310" spans="1:4">
      <c r="A310" s="480">
        <v>10700</v>
      </c>
      <c r="B310" s="481" t="s">
        <v>7134</v>
      </c>
      <c r="C310" s="489" t="s">
        <v>4105</v>
      </c>
      <c r="D310" s="490">
        <v>28471.98</v>
      </c>
    </row>
    <row r="311" spans="1:4">
      <c r="A311" s="480">
        <v>346</v>
      </c>
      <c r="B311" s="481" t="s">
        <v>7135</v>
      </c>
      <c r="C311" s="489" t="s">
        <v>734</v>
      </c>
      <c r="D311" s="490">
        <v>32.75</v>
      </c>
    </row>
    <row r="312" spans="1:4">
      <c r="A312" s="480">
        <v>3312</v>
      </c>
      <c r="B312" s="481" t="s">
        <v>7136</v>
      </c>
      <c r="C312" s="489" t="s">
        <v>734</v>
      </c>
      <c r="D312" s="490">
        <v>23.27</v>
      </c>
    </row>
    <row r="313" spans="1:4">
      <c r="A313" s="480">
        <v>339</v>
      </c>
      <c r="B313" s="481" t="s">
        <v>7137</v>
      </c>
      <c r="C313" s="489" t="s">
        <v>4106</v>
      </c>
      <c r="D313" s="490">
        <v>1.69</v>
      </c>
    </row>
    <row r="314" spans="1:4">
      <c r="A314" s="480">
        <v>340</v>
      </c>
      <c r="B314" s="481" t="s">
        <v>7138</v>
      </c>
      <c r="C314" s="489" t="s">
        <v>4106</v>
      </c>
      <c r="D314" s="490">
        <v>1.52</v>
      </c>
    </row>
    <row r="315" spans="1:4" ht="30">
      <c r="A315" s="480">
        <v>43130</v>
      </c>
      <c r="B315" s="481" t="s">
        <v>7139</v>
      </c>
      <c r="C315" s="489" t="s">
        <v>734</v>
      </c>
      <c r="D315" s="490">
        <v>27.65</v>
      </c>
    </row>
    <row r="316" spans="1:4">
      <c r="A316" s="480">
        <v>344</v>
      </c>
      <c r="B316" s="481" t="s">
        <v>7140</v>
      </c>
      <c r="C316" s="489" t="s">
        <v>734</v>
      </c>
      <c r="D316" s="490">
        <v>36.35</v>
      </c>
    </row>
    <row r="317" spans="1:4">
      <c r="A317" s="480">
        <v>345</v>
      </c>
      <c r="B317" s="481" t="s">
        <v>7141</v>
      </c>
      <c r="C317" s="489" t="s">
        <v>734</v>
      </c>
      <c r="D317" s="490">
        <v>39.44</v>
      </c>
    </row>
    <row r="318" spans="1:4" ht="30">
      <c r="A318" s="480">
        <v>43131</v>
      </c>
      <c r="B318" s="481" t="s">
        <v>7142</v>
      </c>
      <c r="C318" s="489" t="s">
        <v>734</v>
      </c>
      <c r="D318" s="490">
        <v>32.119999999999997</v>
      </c>
    </row>
    <row r="319" spans="1:4">
      <c r="A319" s="480">
        <v>3313</v>
      </c>
      <c r="B319" s="481" t="s">
        <v>7143</v>
      </c>
      <c r="C319" s="489" t="s">
        <v>734</v>
      </c>
      <c r="D319" s="490">
        <v>29.95</v>
      </c>
    </row>
    <row r="320" spans="1:4">
      <c r="A320" s="480">
        <v>43132</v>
      </c>
      <c r="B320" s="481" t="s">
        <v>7144</v>
      </c>
      <c r="C320" s="489" t="s">
        <v>734</v>
      </c>
      <c r="D320" s="490">
        <v>27.65</v>
      </c>
    </row>
    <row r="321" spans="1:4">
      <c r="A321" s="480">
        <v>39580</v>
      </c>
      <c r="B321" s="481" t="s">
        <v>7145</v>
      </c>
      <c r="C321" s="489" t="s">
        <v>4105</v>
      </c>
      <c r="D321" s="490">
        <v>68158.179999999993</v>
      </c>
    </row>
    <row r="322" spans="1:4">
      <c r="A322" s="480">
        <v>39577</v>
      </c>
      <c r="B322" s="481" t="s">
        <v>7146</v>
      </c>
      <c r="C322" s="489" t="s">
        <v>4105</v>
      </c>
      <c r="D322" s="490">
        <v>21333.37</v>
      </c>
    </row>
    <row r="323" spans="1:4">
      <c r="A323" s="480">
        <v>39578</v>
      </c>
      <c r="B323" s="481" t="s">
        <v>7147</v>
      </c>
      <c r="C323" s="489" t="s">
        <v>4105</v>
      </c>
      <c r="D323" s="490">
        <v>27531.13</v>
      </c>
    </row>
    <row r="324" spans="1:4">
      <c r="A324" s="480">
        <v>39579</v>
      </c>
      <c r="B324" s="481" t="s">
        <v>7148</v>
      </c>
      <c r="C324" s="489" t="s">
        <v>4105</v>
      </c>
      <c r="D324" s="490">
        <v>40055.64</v>
      </c>
    </row>
    <row r="325" spans="1:4" ht="30">
      <c r="A325" s="480">
        <v>39826</v>
      </c>
      <c r="B325" s="481" t="s">
        <v>7149</v>
      </c>
      <c r="C325" s="489" t="s">
        <v>4105</v>
      </c>
      <c r="D325" s="490">
        <v>4919.5600000000004</v>
      </c>
    </row>
    <row r="326" spans="1:4">
      <c r="A326" s="480">
        <v>366</v>
      </c>
      <c r="B326" s="481" t="s">
        <v>7150</v>
      </c>
      <c r="C326" s="489" t="s">
        <v>695</v>
      </c>
      <c r="D326" s="490">
        <v>76.75</v>
      </c>
    </row>
    <row r="327" spans="1:4">
      <c r="A327" s="480">
        <v>367</v>
      </c>
      <c r="B327" s="481" t="s">
        <v>7151</v>
      </c>
      <c r="C327" s="489" t="s">
        <v>695</v>
      </c>
      <c r="D327" s="490">
        <v>77.75</v>
      </c>
    </row>
    <row r="328" spans="1:4">
      <c r="A328" s="480">
        <v>370</v>
      </c>
      <c r="B328" s="481" t="s">
        <v>7152</v>
      </c>
      <c r="C328" s="489" t="s">
        <v>695</v>
      </c>
      <c r="D328" s="490">
        <v>76.75</v>
      </c>
    </row>
    <row r="329" spans="1:4">
      <c r="A329" s="480">
        <v>368</v>
      </c>
      <c r="B329" s="481" t="s">
        <v>7153</v>
      </c>
      <c r="C329" s="489" t="s">
        <v>695</v>
      </c>
      <c r="D329" s="490">
        <v>38.369999999999997</v>
      </c>
    </row>
    <row r="330" spans="1:4" ht="30">
      <c r="A330" s="480">
        <v>11075</v>
      </c>
      <c r="B330" s="481" t="s">
        <v>7154</v>
      </c>
      <c r="C330" s="489" t="s">
        <v>695</v>
      </c>
      <c r="D330" s="490">
        <v>880.85</v>
      </c>
    </row>
    <row r="331" spans="1:4">
      <c r="A331" s="480">
        <v>1381</v>
      </c>
      <c r="B331" s="481" t="s">
        <v>7155</v>
      </c>
      <c r="C331" s="489" t="s">
        <v>734</v>
      </c>
      <c r="D331" s="490">
        <v>0.65</v>
      </c>
    </row>
    <row r="332" spans="1:4">
      <c r="A332" s="480">
        <v>34353</v>
      </c>
      <c r="B332" s="481" t="s">
        <v>7156</v>
      </c>
      <c r="C332" s="489" t="s">
        <v>734</v>
      </c>
      <c r="D332" s="490">
        <v>1.21</v>
      </c>
    </row>
    <row r="333" spans="1:4">
      <c r="A333" s="480">
        <v>37595</v>
      </c>
      <c r="B333" s="481" t="s">
        <v>7157</v>
      </c>
      <c r="C333" s="489" t="s">
        <v>734</v>
      </c>
      <c r="D333" s="490">
        <v>1.99</v>
      </c>
    </row>
    <row r="334" spans="1:4">
      <c r="A334" s="480">
        <v>37596</v>
      </c>
      <c r="B334" s="481" t="s">
        <v>7158</v>
      </c>
      <c r="C334" s="489" t="s">
        <v>734</v>
      </c>
      <c r="D334" s="490">
        <v>2.29</v>
      </c>
    </row>
    <row r="335" spans="1:4" ht="30">
      <c r="A335" s="480">
        <v>371</v>
      </c>
      <c r="B335" s="481" t="s">
        <v>7159</v>
      </c>
      <c r="C335" s="489" t="s">
        <v>734</v>
      </c>
      <c r="D335" s="490">
        <v>0.71</v>
      </c>
    </row>
    <row r="336" spans="1:4">
      <c r="A336" s="480">
        <v>37553</v>
      </c>
      <c r="B336" s="481" t="s">
        <v>7160</v>
      </c>
      <c r="C336" s="489" t="s">
        <v>734</v>
      </c>
      <c r="D336" s="490">
        <v>1.32</v>
      </c>
    </row>
    <row r="337" spans="1:4">
      <c r="A337" s="480">
        <v>37552</v>
      </c>
      <c r="B337" s="481" t="s">
        <v>7161</v>
      </c>
      <c r="C337" s="489" t="s">
        <v>734</v>
      </c>
      <c r="D337" s="490">
        <v>2.13</v>
      </c>
    </row>
    <row r="338" spans="1:4">
      <c r="A338" s="480">
        <v>36880</v>
      </c>
      <c r="B338" s="481" t="s">
        <v>7162</v>
      </c>
      <c r="C338" s="489" t="s">
        <v>734</v>
      </c>
      <c r="D338" s="490">
        <v>2.17</v>
      </c>
    </row>
    <row r="339" spans="1:4">
      <c r="A339" s="480">
        <v>34355</v>
      </c>
      <c r="B339" s="481" t="s">
        <v>7163</v>
      </c>
      <c r="C339" s="489" t="s">
        <v>734</v>
      </c>
      <c r="D339" s="490">
        <v>1.86</v>
      </c>
    </row>
    <row r="340" spans="1:4">
      <c r="A340" s="480">
        <v>130</v>
      </c>
      <c r="B340" s="481" t="s">
        <v>7164</v>
      </c>
      <c r="C340" s="489" t="s">
        <v>734</v>
      </c>
      <c r="D340" s="490">
        <v>3.51</v>
      </c>
    </row>
    <row r="341" spans="1:4" ht="30">
      <c r="A341" s="480">
        <v>135</v>
      </c>
      <c r="B341" s="481" t="s">
        <v>7165</v>
      </c>
      <c r="C341" s="489" t="s">
        <v>734</v>
      </c>
      <c r="D341" s="490">
        <v>2.82</v>
      </c>
    </row>
    <row r="342" spans="1:4">
      <c r="A342" s="480">
        <v>36886</v>
      </c>
      <c r="B342" s="481" t="s">
        <v>7166</v>
      </c>
      <c r="C342" s="489" t="s">
        <v>734</v>
      </c>
      <c r="D342" s="490">
        <v>0.67</v>
      </c>
    </row>
    <row r="343" spans="1:4" ht="30">
      <c r="A343" s="480">
        <v>38546</v>
      </c>
      <c r="B343" s="481" t="s">
        <v>7167</v>
      </c>
      <c r="C343" s="489" t="s">
        <v>695</v>
      </c>
      <c r="D343" s="490">
        <v>354.62</v>
      </c>
    </row>
    <row r="344" spans="1:4">
      <c r="A344" s="480">
        <v>34549</v>
      </c>
      <c r="B344" s="481" t="s">
        <v>7168</v>
      </c>
      <c r="C344" s="489" t="s">
        <v>695</v>
      </c>
      <c r="D344" s="490">
        <v>561.79</v>
      </c>
    </row>
    <row r="345" spans="1:4">
      <c r="A345" s="480">
        <v>6081</v>
      </c>
      <c r="B345" s="481" t="s">
        <v>7169</v>
      </c>
      <c r="C345" s="489" t="s">
        <v>695</v>
      </c>
      <c r="D345" s="490">
        <v>39.32</v>
      </c>
    </row>
    <row r="346" spans="1:4">
      <c r="A346" s="480">
        <v>6077</v>
      </c>
      <c r="B346" s="481" t="s">
        <v>7170</v>
      </c>
      <c r="C346" s="489" t="s">
        <v>695</v>
      </c>
      <c r="D346" s="490">
        <v>28.08</v>
      </c>
    </row>
    <row r="347" spans="1:4">
      <c r="A347" s="480">
        <v>6079</v>
      </c>
      <c r="B347" s="481" t="s">
        <v>7171</v>
      </c>
      <c r="C347" s="489" t="s">
        <v>695</v>
      </c>
      <c r="D347" s="490">
        <v>28.08</v>
      </c>
    </row>
    <row r="348" spans="1:4" ht="30">
      <c r="A348" s="480">
        <v>1091</v>
      </c>
      <c r="B348" s="481" t="s">
        <v>7172</v>
      </c>
      <c r="C348" s="489" t="s">
        <v>4105</v>
      </c>
      <c r="D348" s="490">
        <v>18.690000000000001</v>
      </c>
    </row>
    <row r="349" spans="1:4" ht="30">
      <c r="A349" s="480">
        <v>1094</v>
      </c>
      <c r="B349" s="481" t="s">
        <v>7173</v>
      </c>
      <c r="C349" s="489" t="s">
        <v>4105</v>
      </c>
      <c r="D349" s="490">
        <v>13.07</v>
      </c>
    </row>
    <row r="350" spans="1:4" ht="30">
      <c r="A350" s="480">
        <v>1095</v>
      </c>
      <c r="B350" s="481" t="s">
        <v>7174</v>
      </c>
      <c r="C350" s="489" t="s">
        <v>4105</v>
      </c>
      <c r="D350" s="490">
        <v>27.78</v>
      </c>
    </row>
    <row r="351" spans="1:4" ht="30">
      <c r="A351" s="480">
        <v>1092</v>
      </c>
      <c r="B351" s="481" t="s">
        <v>7175</v>
      </c>
      <c r="C351" s="489" t="s">
        <v>4105</v>
      </c>
      <c r="D351" s="490">
        <v>21.5</v>
      </c>
    </row>
    <row r="352" spans="1:4" ht="30">
      <c r="A352" s="480">
        <v>1093</v>
      </c>
      <c r="B352" s="481" t="s">
        <v>7176</v>
      </c>
      <c r="C352" s="489" t="s">
        <v>4105</v>
      </c>
      <c r="D352" s="490">
        <v>50.21</v>
      </c>
    </row>
    <row r="353" spans="1:4" ht="30">
      <c r="A353" s="480">
        <v>1090</v>
      </c>
      <c r="B353" s="481" t="s">
        <v>7177</v>
      </c>
      <c r="C353" s="489" t="s">
        <v>4105</v>
      </c>
      <c r="D353" s="490">
        <v>35.950000000000003</v>
      </c>
    </row>
    <row r="354" spans="1:4" ht="30">
      <c r="A354" s="480">
        <v>1096</v>
      </c>
      <c r="B354" s="481" t="s">
        <v>7178</v>
      </c>
      <c r="C354" s="489" t="s">
        <v>4105</v>
      </c>
      <c r="D354" s="490">
        <v>64.69</v>
      </c>
    </row>
    <row r="355" spans="1:4" ht="30">
      <c r="A355" s="480">
        <v>1097</v>
      </c>
      <c r="B355" s="481" t="s">
        <v>7179</v>
      </c>
      <c r="C355" s="489" t="s">
        <v>4105</v>
      </c>
      <c r="D355" s="490">
        <v>54.92</v>
      </c>
    </row>
    <row r="356" spans="1:4">
      <c r="A356" s="480">
        <v>378</v>
      </c>
      <c r="B356" s="481" t="s">
        <v>13887</v>
      </c>
      <c r="C356" s="489" t="s">
        <v>4108</v>
      </c>
      <c r="D356" s="490">
        <v>18.46</v>
      </c>
    </row>
    <row r="357" spans="1:4">
      <c r="A357" s="480">
        <v>40911</v>
      </c>
      <c r="B357" s="481" t="s">
        <v>7180</v>
      </c>
      <c r="C357" s="489" t="s">
        <v>4109</v>
      </c>
      <c r="D357" s="490">
        <v>3243.89</v>
      </c>
    </row>
    <row r="358" spans="1:4">
      <c r="A358" s="480">
        <v>33939</v>
      </c>
      <c r="B358" s="481" t="s">
        <v>7181</v>
      </c>
      <c r="C358" s="489" t="s">
        <v>4108</v>
      </c>
      <c r="D358" s="490">
        <v>58.18</v>
      </c>
    </row>
    <row r="359" spans="1:4">
      <c r="A359" s="480">
        <v>40815</v>
      </c>
      <c r="B359" s="481" t="s">
        <v>7182</v>
      </c>
      <c r="C359" s="489" t="s">
        <v>4109</v>
      </c>
      <c r="D359" s="490">
        <v>10223.42</v>
      </c>
    </row>
    <row r="360" spans="1:4">
      <c r="A360" s="480">
        <v>34760</v>
      </c>
      <c r="B360" s="481" t="s">
        <v>7183</v>
      </c>
      <c r="C360" s="489" t="s">
        <v>4108</v>
      </c>
      <c r="D360" s="490">
        <v>56.33</v>
      </c>
    </row>
    <row r="361" spans="1:4">
      <c r="A361" s="480">
        <v>40935</v>
      </c>
      <c r="B361" s="481" t="s">
        <v>7184</v>
      </c>
      <c r="C361" s="489" t="s">
        <v>4109</v>
      </c>
      <c r="D361" s="490">
        <v>9896.65</v>
      </c>
    </row>
    <row r="362" spans="1:4">
      <c r="A362" s="480">
        <v>33952</v>
      </c>
      <c r="B362" s="481" t="s">
        <v>7185</v>
      </c>
      <c r="C362" s="489" t="s">
        <v>4108</v>
      </c>
      <c r="D362" s="490">
        <v>82.65</v>
      </c>
    </row>
    <row r="363" spans="1:4">
      <c r="A363" s="480">
        <v>40816</v>
      </c>
      <c r="B363" s="481" t="s">
        <v>7186</v>
      </c>
      <c r="C363" s="489" t="s">
        <v>4109</v>
      </c>
      <c r="D363" s="490">
        <v>14521.52</v>
      </c>
    </row>
    <row r="364" spans="1:4">
      <c r="A364" s="480">
        <v>33953</v>
      </c>
      <c r="B364" s="481" t="s">
        <v>7187</v>
      </c>
      <c r="C364" s="489" t="s">
        <v>4108</v>
      </c>
      <c r="D364" s="490">
        <v>109.28</v>
      </c>
    </row>
    <row r="365" spans="1:4">
      <c r="A365" s="480">
        <v>40817</v>
      </c>
      <c r="B365" s="481" t="s">
        <v>7188</v>
      </c>
      <c r="C365" s="489" t="s">
        <v>4109</v>
      </c>
      <c r="D365" s="490">
        <v>19198.740000000002</v>
      </c>
    </row>
    <row r="366" spans="1:4" ht="30">
      <c r="A366" s="480">
        <v>13348</v>
      </c>
      <c r="B366" s="481" t="s">
        <v>7189</v>
      </c>
      <c r="C366" s="489" t="s">
        <v>4105</v>
      </c>
      <c r="D366" s="490">
        <v>0.92</v>
      </c>
    </row>
    <row r="367" spans="1:4">
      <c r="A367" s="480">
        <v>39211</v>
      </c>
      <c r="B367" s="481" t="s">
        <v>7190</v>
      </c>
      <c r="C367" s="489" t="s">
        <v>4105</v>
      </c>
      <c r="D367" s="490">
        <v>1.53</v>
      </c>
    </row>
    <row r="368" spans="1:4">
      <c r="A368" s="480">
        <v>39212</v>
      </c>
      <c r="B368" s="481" t="s">
        <v>7191</v>
      </c>
      <c r="C368" s="489" t="s">
        <v>4105</v>
      </c>
      <c r="D368" s="490">
        <v>1.7</v>
      </c>
    </row>
    <row r="369" spans="1:4">
      <c r="A369" s="480">
        <v>39210</v>
      </c>
      <c r="B369" s="481" t="s">
        <v>7192</v>
      </c>
      <c r="C369" s="489" t="s">
        <v>4105</v>
      </c>
      <c r="D369" s="490">
        <v>0.85</v>
      </c>
    </row>
    <row r="370" spans="1:4">
      <c r="A370" s="480">
        <v>39208</v>
      </c>
      <c r="B370" s="481" t="s">
        <v>7193</v>
      </c>
      <c r="C370" s="489" t="s">
        <v>4105</v>
      </c>
      <c r="D370" s="490">
        <v>0.46</v>
      </c>
    </row>
    <row r="371" spans="1:4">
      <c r="A371" s="480">
        <v>39214</v>
      </c>
      <c r="B371" s="481" t="s">
        <v>7194</v>
      </c>
      <c r="C371" s="489" t="s">
        <v>4105</v>
      </c>
      <c r="D371" s="490">
        <v>3.16</v>
      </c>
    </row>
    <row r="372" spans="1:4">
      <c r="A372" s="480">
        <v>39213</v>
      </c>
      <c r="B372" s="481" t="s">
        <v>7195</v>
      </c>
      <c r="C372" s="489" t="s">
        <v>4105</v>
      </c>
      <c r="D372" s="490">
        <v>2.23</v>
      </c>
    </row>
    <row r="373" spans="1:4">
      <c r="A373" s="480">
        <v>39215</v>
      </c>
      <c r="B373" s="481" t="s">
        <v>7196</v>
      </c>
      <c r="C373" s="489" t="s">
        <v>4105</v>
      </c>
      <c r="D373" s="490">
        <v>5.76</v>
      </c>
    </row>
    <row r="374" spans="1:4">
      <c r="A374" s="480">
        <v>39209</v>
      </c>
      <c r="B374" s="481" t="s">
        <v>7197</v>
      </c>
      <c r="C374" s="489" t="s">
        <v>4105</v>
      </c>
      <c r="D374" s="490">
        <v>0.55000000000000004</v>
      </c>
    </row>
    <row r="375" spans="1:4">
      <c r="A375" s="480">
        <v>39207</v>
      </c>
      <c r="B375" s="481" t="s">
        <v>7198</v>
      </c>
      <c r="C375" s="489" t="s">
        <v>4105</v>
      </c>
      <c r="D375" s="490">
        <v>0.85</v>
      </c>
    </row>
    <row r="376" spans="1:4">
      <c r="A376" s="480">
        <v>39216</v>
      </c>
      <c r="B376" s="481" t="s">
        <v>7199</v>
      </c>
      <c r="C376" s="489" t="s">
        <v>4105</v>
      </c>
      <c r="D376" s="490">
        <v>8.0299999999999994</v>
      </c>
    </row>
    <row r="377" spans="1:4" ht="30">
      <c r="A377" s="480">
        <v>11267</v>
      </c>
      <c r="B377" s="481" t="s">
        <v>7200</v>
      </c>
      <c r="C377" s="489" t="s">
        <v>4105</v>
      </c>
      <c r="D377" s="490">
        <v>0.8</v>
      </c>
    </row>
    <row r="378" spans="1:4" ht="30">
      <c r="A378" s="480">
        <v>379</v>
      </c>
      <c r="B378" s="481" t="s">
        <v>7201</v>
      </c>
      <c r="C378" s="489" t="s">
        <v>4105</v>
      </c>
      <c r="D378" s="490">
        <v>0.81</v>
      </c>
    </row>
    <row r="379" spans="1:4" ht="30">
      <c r="A379" s="480">
        <v>510</v>
      </c>
      <c r="B379" s="481" t="s">
        <v>7202</v>
      </c>
      <c r="C379" s="489" t="s">
        <v>734</v>
      </c>
      <c r="D379" s="490">
        <v>7.51</v>
      </c>
    </row>
    <row r="380" spans="1:4" ht="30">
      <c r="A380" s="480">
        <v>516</v>
      </c>
      <c r="B380" s="481" t="s">
        <v>7203</v>
      </c>
      <c r="C380" s="489" t="s">
        <v>734</v>
      </c>
      <c r="D380" s="490">
        <v>8.9</v>
      </c>
    </row>
    <row r="381" spans="1:4" ht="30">
      <c r="A381" s="480">
        <v>509</v>
      </c>
      <c r="B381" s="481" t="s">
        <v>7204</v>
      </c>
      <c r="C381" s="489" t="s">
        <v>734</v>
      </c>
      <c r="D381" s="490">
        <v>9.99</v>
      </c>
    </row>
    <row r="382" spans="1:4">
      <c r="A382" s="480">
        <v>40331</v>
      </c>
      <c r="B382" s="481" t="s">
        <v>7205</v>
      </c>
      <c r="C382" s="489" t="s">
        <v>4108</v>
      </c>
      <c r="D382" s="490">
        <v>17.07</v>
      </c>
    </row>
    <row r="383" spans="1:4">
      <c r="A383" s="480">
        <v>40930</v>
      </c>
      <c r="B383" s="481" t="s">
        <v>7206</v>
      </c>
      <c r="C383" s="489" t="s">
        <v>4109</v>
      </c>
      <c r="D383" s="490">
        <v>3002.31</v>
      </c>
    </row>
    <row r="384" spans="1:4">
      <c r="A384" s="480">
        <v>11761</v>
      </c>
      <c r="B384" s="481" t="s">
        <v>7207</v>
      </c>
      <c r="C384" s="489" t="s">
        <v>4105</v>
      </c>
      <c r="D384" s="490">
        <v>75.88</v>
      </c>
    </row>
    <row r="385" spans="1:4">
      <c r="A385" s="480">
        <v>377</v>
      </c>
      <c r="B385" s="481" t="s">
        <v>7208</v>
      </c>
      <c r="C385" s="489" t="s">
        <v>4105</v>
      </c>
      <c r="D385" s="490">
        <v>35.659999999999997</v>
      </c>
    </row>
    <row r="386" spans="1:4">
      <c r="A386" s="480">
        <v>7588</v>
      </c>
      <c r="B386" s="481" t="s">
        <v>7209</v>
      </c>
      <c r="C386" s="489" t="s">
        <v>4105</v>
      </c>
      <c r="D386" s="490">
        <v>43.45</v>
      </c>
    </row>
    <row r="387" spans="1:4">
      <c r="A387" s="480">
        <v>34392</v>
      </c>
      <c r="B387" s="481" t="s">
        <v>7210</v>
      </c>
      <c r="C387" s="489" t="s">
        <v>4108</v>
      </c>
      <c r="D387" s="490">
        <v>14.13</v>
      </c>
    </row>
    <row r="388" spans="1:4">
      <c r="A388" s="480">
        <v>40908</v>
      </c>
      <c r="B388" s="481" t="s">
        <v>7211</v>
      </c>
      <c r="C388" s="489" t="s">
        <v>4109</v>
      </c>
      <c r="D388" s="490">
        <v>2485.62</v>
      </c>
    </row>
    <row r="389" spans="1:4">
      <c r="A389" s="480">
        <v>34551</v>
      </c>
      <c r="B389" s="481" t="s">
        <v>13888</v>
      </c>
      <c r="C389" s="489" t="s">
        <v>4108</v>
      </c>
      <c r="D389" s="490">
        <v>13.02</v>
      </c>
    </row>
    <row r="390" spans="1:4">
      <c r="A390" s="480">
        <v>41078</v>
      </c>
      <c r="B390" s="481" t="s">
        <v>7212</v>
      </c>
      <c r="C390" s="489" t="s">
        <v>4109</v>
      </c>
      <c r="D390" s="490">
        <v>2290.0100000000002</v>
      </c>
    </row>
    <row r="391" spans="1:4">
      <c r="A391" s="480">
        <v>246</v>
      </c>
      <c r="B391" s="481" t="s">
        <v>7213</v>
      </c>
      <c r="C391" s="489" t="s">
        <v>4108</v>
      </c>
      <c r="D391" s="490">
        <v>13.07</v>
      </c>
    </row>
    <row r="392" spans="1:4">
      <c r="A392" s="480">
        <v>40927</v>
      </c>
      <c r="B392" s="481" t="s">
        <v>7214</v>
      </c>
      <c r="C392" s="489" t="s">
        <v>4109</v>
      </c>
      <c r="D392" s="490">
        <v>2299.87</v>
      </c>
    </row>
    <row r="393" spans="1:4">
      <c r="A393" s="480">
        <v>2350</v>
      </c>
      <c r="B393" s="481" t="s">
        <v>7215</v>
      </c>
      <c r="C393" s="489" t="s">
        <v>4108</v>
      </c>
      <c r="D393" s="490">
        <v>14.25</v>
      </c>
    </row>
    <row r="394" spans="1:4">
      <c r="A394" s="480">
        <v>40812</v>
      </c>
      <c r="B394" s="481" t="s">
        <v>7216</v>
      </c>
      <c r="C394" s="489" t="s">
        <v>4109</v>
      </c>
      <c r="D394" s="490">
        <v>2504.4299999999998</v>
      </c>
    </row>
    <row r="395" spans="1:4">
      <c r="A395" s="480">
        <v>245</v>
      </c>
      <c r="B395" s="481" t="s">
        <v>7217</v>
      </c>
      <c r="C395" s="489" t="s">
        <v>4108</v>
      </c>
      <c r="D395" s="490">
        <v>23.09</v>
      </c>
    </row>
    <row r="396" spans="1:4">
      <c r="A396" s="480">
        <v>41090</v>
      </c>
      <c r="B396" s="481" t="s">
        <v>7218</v>
      </c>
      <c r="C396" s="489" t="s">
        <v>4109</v>
      </c>
      <c r="D396" s="490">
        <v>4057.94</v>
      </c>
    </row>
    <row r="397" spans="1:4">
      <c r="A397" s="480">
        <v>251</v>
      </c>
      <c r="B397" s="481" t="s">
        <v>7219</v>
      </c>
      <c r="C397" s="489" t="s">
        <v>4108</v>
      </c>
      <c r="D397" s="490">
        <v>12.29</v>
      </c>
    </row>
    <row r="398" spans="1:4">
      <c r="A398" s="480">
        <v>40975</v>
      </c>
      <c r="B398" s="481" t="s">
        <v>7220</v>
      </c>
      <c r="C398" s="489" t="s">
        <v>4109</v>
      </c>
      <c r="D398" s="490">
        <v>2162.38</v>
      </c>
    </row>
    <row r="399" spans="1:4">
      <c r="A399" s="480">
        <v>6127</v>
      </c>
      <c r="B399" s="481" t="s">
        <v>13889</v>
      </c>
      <c r="C399" s="489" t="s">
        <v>4108</v>
      </c>
      <c r="D399" s="490">
        <v>13.02</v>
      </c>
    </row>
    <row r="400" spans="1:4">
      <c r="A400" s="480">
        <v>41072</v>
      </c>
      <c r="B400" s="481" t="s">
        <v>7221</v>
      </c>
      <c r="C400" s="489" t="s">
        <v>4109</v>
      </c>
      <c r="D400" s="490">
        <v>2290.0100000000002</v>
      </c>
    </row>
    <row r="401" spans="1:4">
      <c r="A401" s="480">
        <v>6121</v>
      </c>
      <c r="B401" s="481" t="s">
        <v>7222</v>
      </c>
      <c r="C401" s="489" t="s">
        <v>4108</v>
      </c>
      <c r="D401" s="490">
        <v>13.04</v>
      </c>
    </row>
    <row r="402" spans="1:4">
      <c r="A402" s="480">
        <v>41071</v>
      </c>
      <c r="B402" s="481" t="s">
        <v>7223</v>
      </c>
      <c r="C402" s="489" t="s">
        <v>4109</v>
      </c>
      <c r="D402" s="490">
        <v>2290.96</v>
      </c>
    </row>
    <row r="403" spans="1:4">
      <c r="A403" s="480">
        <v>244</v>
      </c>
      <c r="B403" s="481" t="s">
        <v>7224</v>
      </c>
      <c r="C403" s="489" t="s">
        <v>4108</v>
      </c>
      <c r="D403" s="490">
        <v>7.54</v>
      </c>
    </row>
    <row r="404" spans="1:4">
      <c r="A404" s="480">
        <v>41093</v>
      </c>
      <c r="B404" s="481" t="s">
        <v>7225</v>
      </c>
      <c r="C404" s="489" t="s">
        <v>4109</v>
      </c>
      <c r="D404" s="490">
        <v>1325.09</v>
      </c>
    </row>
    <row r="405" spans="1:4">
      <c r="A405" s="480">
        <v>532</v>
      </c>
      <c r="B405" s="481" t="s">
        <v>7226</v>
      </c>
      <c r="C405" s="489" t="s">
        <v>4108</v>
      </c>
      <c r="D405" s="490">
        <v>27.36</v>
      </c>
    </row>
    <row r="406" spans="1:4">
      <c r="A406" s="480">
        <v>40931</v>
      </c>
      <c r="B406" s="481" t="s">
        <v>7227</v>
      </c>
      <c r="C406" s="489" t="s">
        <v>4109</v>
      </c>
      <c r="D406" s="490">
        <v>4810.25</v>
      </c>
    </row>
    <row r="407" spans="1:4">
      <c r="A407" s="480">
        <v>36150</v>
      </c>
      <c r="B407" s="481" t="s">
        <v>7228</v>
      </c>
      <c r="C407" s="489" t="s">
        <v>4105</v>
      </c>
      <c r="D407" s="490">
        <v>52.45</v>
      </c>
    </row>
    <row r="408" spans="1:4">
      <c r="A408" s="480">
        <v>4760</v>
      </c>
      <c r="B408" s="481" t="s">
        <v>13890</v>
      </c>
      <c r="C408" s="489" t="s">
        <v>4108</v>
      </c>
      <c r="D408" s="490">
        <v>18.46</v>
      </c>
    </row>
    <row r="409" spans="1:4">
      <c r="A409" s="480">
        <v>41069</v>
      </c>
      <c r="B409" s="481" t="s">
        <v>7229</v>
      </c>
      <c r="C409" s="489" t="s">
        <v>4109</v>
      </c>
      <c r="D409" s="490">
        <v>3243.89</v>
      </c>
    </row>
    <row r="410" spans="1:4" ht="30">
      <c r="A410" s="480">
        <v>10422</v>
      </c>
      <c r="B410" s="481" t="s">
        <v>13891</v>
      </c>
      <c r="C410" s="489" t="s">
        <v>4105</v>
      </c>
      <c r="D410" s="490">
        <v>429.64</v>
      </c>
    </row>
    <row r="411" spans="1:4" ht="30">
      <c r="A411" s="480">
        <v>44019</v>
      </c>
      <c r="B411" s="481" t="s">
        <v>13892</v>
      </c>
      <c r="C411" s="489" t="s">
        <v>4105</v>
      </c>
      <c r="D411" s="490">
        <v>594.72</v>
      </c>
    </row>
    <row r="412" spans="1:4" ht="30">
      <c r="A412" s="480">
        <v>36520</v>
      </c>
      <c r="B412" s="481" t="s">
        <v>13893</v>
      </c>
      <c r="C412" s="489" t="s">
        <v>4105</v>
      </c>
      <c r="D412" s="490">
        <v>723.11</v>
      </c>
    </row>
    <row r="413" spans="1:4" ht="30">
      <c r="A413" s="480">
        <v>42319</v>
      </c>
      <c r="B413" s="481" t="s">
        <v>13894</v>
      </c>
      <c r="C413" s="489" t="s">
        <v>4105</v>
      </c>
      <c r="D413" s="490">
        <v>647.95000000000005</v>
      </c>
    </row>
    <row r="414" spans="1:4" ht="30">
      <c r="A414" s="480">
        <v>10420</v>
      </c>
      <c r="B414" s="481" t="s">
        <v>13895</v>
      </c>
      <c r="C414" s="489" t="s">
        <v>4105</v>
      </c>
      <c r="D414" s="490">
        <v>229.85</v>
      </c>
    </row>
    <row r="415" spans="1:4" ht="30">
      <c r="A415" s="480">
        <v>10421</v>
      </c>
      <c r="B415" s="481" t="s">
        <v>13896</v>
      </c>
      <c r="C415" s="489" t="s">
        <v>4105</v>
      </c>
      <c r="D415" s="490">
        <v>252.58</v>
      </c>
    </row>
    <row r="416" spans="1:4">
      <c r="A416" s="480">
        <v>11786</v>
      </c>
      <c r="B416" s="481" t="s">
        <v>13897</v>
      </c>
      <c r="C416" s="489" t="s">
        <v>4105</v>
      </c>
      <c r="D416" s="490">
        <v>509.29</v>
      </c>
    </row>
    <row r="417" spans="1:4">
      <c r="A417" s="480">
        <v>10</v>
      </c>
      <c r="B417" s="481" t="s">
        <v>7230</v>
      </c>
      <c r="C417" s="489" t="s">
        <v>4105</v>
      </c>
      <c r="D417" s="490">
        <v>12.26</v>
      </c>
    </row>
    <row r="418" spans="1:4">
      <c r="A418" s="480">
        <v>4815</v>
      </c>
      <c r="B418" s="481" t="s">
        <v>7231</v>
      </c>
      <c r="C418" s="489" t="s">
        <v>4105</v>
      </c>
      <c r="D418" s="490">
        <v>7.41</v>
      </c>
    </row>
    <row r="419" spans="1:4">
      <c r="A419" s="480">
        <v>541</v>
      </c>
      <c r="B419" s="481" t="s">
        <v>7232</v>
      </c>
      <c r="C419" s="489" t="s">
        <v>4105</v>
      </c>
      <c r="D419" s="490">
        <v>159</v>
      </c>
    </row>
    <row r="420" spans="1:4">
      <c r="A420" s="480">
        <v>542</v>
      </c>
      <c r="B420" s="481" t="s">
        <v>7233</v>
      </c>
      <c r="C420" s="489" t="s">
        <v>4105</v>
      </c>
      <c r="D420" s="490">
        <v>199.3</v>
      </c>
    </row>
    <row r="421" spans="1:4">
      <c r="A421" s="480">
        <v>540</v>
      </c>
      <c r="B421" s="481" t="s">
        <v>7234</v>
      </c>
      <c r="C421" s="489" t="s">
        <v>4105</v>
      </c>
      <c r="D421" s="490">
        <v>449.14</v>
      </c>
    </row>
    <row r="422" spans="1:4" ht="30">
      <c r="A422" s="480">
        <v>38364</v>
      </c>
      <c r="B422" s="481" t="s">
        <v>7235</v>
      </c>
      <c r="C422" s="489" t="s">
        <v>4105</v>
      </c>
      <c r="D422" s="490">
        <v>817.61</v>
      </c>
    </row>
    <row r="423" spans="1:4">
      <c r="A423" s="480">
        <v>11692</v>
      </c>
      <c r="B423" s="481" t="s">
        <v>7236</v>
      </c>
      <c r="C423" s="489" t="s">
        <v>4110</v>
      </c>
      <c r="D423" s="490">
        <v>366.86</v>
      </c>
    </row>
    <row r="424" spans="1:4" ht="30">
      <c r="A424" s="480">
        <v>1746</v>
      </c>
      <c r="B424" s="481" t="s">
        <v>7237</v>
      </c>
      <c r="C424" s="489" t="s">
        <v>4105</v>
      </c>
      <c r="D424" s="490">
        <v>269</v>
      </c>
    </row>
    <row r="425" spans="1:4" ht="30">
      <c r="A425" s="480">
        <v>1748</v>
      </c>
      <c r="B425" s="481" t="s">
        <v>7238</v>
      </c>
      <c r="C425" s="489" t="s">
        <v>4105</v>
      </c>
      <c r="D425" s="490">
        <v>357.7</v>
      </c>
    </row>
    <row r="426" spans="1:4" ht="30">
      <c r="A426" s="480">
        <v>1749</v>
      </c>
      <c r="B426" s="481" t="s">
        <v>7239</v>
      </c>
      <c r="C426" s="489" t="s">
        <v>4105</v>
      </c>
      <c r="D426" s="490">
        <v>518.25</v>
      </c>
    </row>
    <row r="427" spans="1:4" ht="30">
      <c r="A427" s="480">
        <v>37412</v>
      </c>
      <c r="B427" s="481" t="s">
        <v>7240</v>
      </c>
      <c r="C427" s="489" t="s">
        <v>4105</v>
      </c>
      <c r="D427" s="490">
        <v>262.95</v>
      </c>
    </row>
    <row r="428" spans="1:4" ht="30">
      <c r="A428" s="480">
        <v>1745</v>
      </c>
      <c r="B428" s="481" t="s">
        <v>7241</v>
      </c>
      <c r="C428" s="489" t="s">
        <v>4105</v>
      </c>
      <c r="D428" s="490">
        <v>312.68</v>
      </c>
    </row>
    <row r="429" spans="1:4" ht="30">
      <c r="A429" s="480">
        <v>1750</v>
      </c>
      <c r="B429" s="481" t="s">
        <v>7242</v>
      </c>
      <c r="C429" s="489" t="s">
        <v>4105</v>
      </c>
      <c r="D429" s="490">
        <v>730.68</v>
      </c>
    </row>
    <row r="430" spans="1:4" ht="30">
      <c r="A430" s="480">
        <v>11687</v>
      </c>
      <c r="B430" s="481" t="s">
        <v>7243</v>
      </c>
      <c r="C430" s="489" t="s">
        <v>4106</v>
      </c>
      <c r="D430" s="490">
        <v>1164.2</v>
      </c>
    </row>
    <row r="431" spans="1:4" ht="30">
      <c r="A431" s="480">
        <v>11689</v>
      </c>
      <c r="B431" s="481" t="s">
        <v>7244</v>
      </c>
      <c r="C431" s="489" t="s">
        <v>4106</v>
      </c>
      <c r="D431" s="490">
        <v>1458.68</v>
      </c>
    </row>
    <row r="432" spans="1:4">
      <c r="A432" s="480">
        <v>11693</v>
      </c>
      <c r="B432" s="481" t="s">
        <v>7245</v>
      </c>
      <c r="C432" s="489" t="s">
        <v>4110</v>
      </c>
      <c r="D432" s="490">
        <v>176.29</v>
      </c>
    </row>
    <row r="433" spans="1:4">
      <c r="A433" s="480">
        <v>36215</v>
      </c>
      <c r="B433" s="481" t="s">
        <v>7246</v>
      </c>
      <c r="C433" s="489" t="s">
        <v>4105</v>
      </c>
      <c r="D433" s="490">
        <v>1024.67</v>
      </c>
    </row>
    <row r="434" spans="1:4" ht="45">
      <c r="A434" s="480">
        <v>42439</v>
      </c>
      <c r="B434" s="481" t="s">
        <v>7247</v>
      </c>
      <c r="C434" s="489" t="s">
        <v>4105</v>
      </c>
      <c r="D434" s="490">
        <v>1060.52</v>
      </c>
    </row>
    <row r="435" spans="1:4">
      <c r="A435" s="480">
        <v>38381</v>
      </c>
      <c r="B435" s="481" t="s">
        <v>7248</v>
      </c>
      <c r="C435" s="489" t="s">
        <v>4105</v>
      </c>
      <c r="D435" s="490">
        <v>8.7899999999999991</v>
      </c>
    </row>
    <row r="436" spans="1:4">
      <c r="A436" s="480">
        <v>39621</v>
      </c>
      <c r="B436" s="481" t="s">
        <v>7249</v>
      </c>
      <c r="C436" s="489" t="s">
        <v>4111</v>
      </c>
      <c r="D436" s="490">
        <v>1085.72</v>
      </c>
    </row>
    <row r="437" spans="1:4">
      <c r="A437" s="480">
        <v>39624</v>
      </c>
      <c r="B437" s="481" t="s">
        <v>7250</v>
      </c>
      <c r="C437" s="489" t="s">
        <v>4111</v>
      </c>
      <c r="D437" s="490">
        <v>1197.67</v>
      </c>
    </row>
    <row r="438" spans="1:4">
      <c r="A438" s="480">
        <v>39615</v>
      </c>
      <c r="B438" s="481" t="s">
        <v>7251</v>
      </c>
      <c r="C438" s="489" t="s">
        <v>4105</v>
      </c>
      <c r="D438" s="490">
        <v>483.97</v>
      </c>
    </row>
    <row r="439" spans="1:4">
      <c r="A439" s="480">
        <v>39620</v>
      </c>
      <c r="B439" s="481" t="s">
        <v>7252</v>
      </c>
      <c r="C439" s="489" t="s">
        <v>4105</v>
      </c>
      <c r="D439" s="490">
        <v>739.15</v>
      </c>
    </row>
    <row r="440" spans="1:4">
      <c r="A440" s="480">
        <v>39623</v>
      </c>
      <c r="B440" s="481" t="s">
        <v>7253</v>
      </c>
      <c r="C440" s="489" t="s">
        <v>4105</v>
      </c>
      <c r="D440" s="490">
        <v>791.69</v>
      </c>
    </row>
    <row r="441" spans="1:4">
      <c r="A441" s="480">
        <v>36207</v>
      </c>
      <c r="B441" s="481" t="s">
        <v>7254</v>
      </c>
      <c r="C441" s="489" t="s">
        <v>4105</v>
      </c>
      <c r="D441" s="490">
        <v>453.86</v>
      </c>
    </row>
    <row r="442" spans="1:4">
      <c r="A442" s="480">
        <v>36209</v>
      </c>
      <c r="B442" s="481" t="s">
        <v>7255</v>
      </c>
      <c r="C442" s="489" t="s">
        <v>4105</v>
      </c>
      <c r="D442" s="490">
        <v>520.87</v>
      </c>
    </row>
    <row r="443" spans="1:4" ht="30">
      <c r="A443" s="480">
        <v>36210</v>
      </c>
      <c r="B443" s="481" t="s">
        <v>7256</v>
      </c>
      <c r="C443" s="489" t="s">
        <v>4105</v>
      </c>
      <c r="D443" s="490">
        <v>563.57000000000005</v>
      </c>
    </row>
    <row r="444" spans="1:4">
      <c r="A444" s="480">
        <v>36204</v>
      </c>
      <c r="B444" s="481" t="s">
        <v>7257</v>
      </c>
      <c r="C444" s="489" t="s">
        <v>4105</v>
      </c>
      <c r="D444" s="490">
        <v>199.82</v>
      </c>
    </row>
    <row r="445" spans="1:4">
      <c r="A445" s="480">
        <v>36205</v>
      </c>
      <c r="B445" s="481" t="s">
        <v>7258</v>
      </c>
      <c r="C445" s="489" t="s">
        <v>4105</v>
      </c>
      <c r="D445" s="490">
        <v>221.92</v>
      </c>
    </row>
    <row r="446" spans="1:4">
      <c r="A446" s="480">
        <v>36081</v>
      </c>
      <c r="B446" s="481" t="s">
        <v>7259</v>
      </c>
      <c r="C446" s="489" t="s">
        <v>4105</v>
      </c>
      <c r="D446" s="490">
        <v>236.62</v>
      </c>
    </row>
    <row r="447" spans="1:4" ht="30">
      <c r="A447" s="480">
        <v>36206</v>
      </c>
      <c r="B447" s="481" t="s">
        <v>7260</v>
      </c>
      <c r="C447" s="489" t="s">
        <v>4105</v>
      </c>
      <c r="D447" s="490">
        <v>247.9</v>
      </c>
    </row>
    <row r="448" spans="1:4">
      <c r="A448" s="480">
        <v>36218</v>
      </c>
      <c r="B448" s="481" t="s">
        <v>7261</v>
      </c>
      <c r="C448" s="489" t="s">
        <v>4105</v>
      </c>
      <c r="D448" s="490">
        <v>90.61</v>
      </c>
    </row>
    <row r="449" spans="1:4">
      <c r="A449" s="480">
        <v>36220</v>
      </c>
      <c r="B449" s="481" t="s">
        <v>7262</v>
      </c>
      <c r="C449" s="489" t="s">
        <v>4105</v>
      </c>
      <c r="D449" s="490">
        <v>103.9</v>
      </c>
    </row>
    <row r="450" spans="1:4">
      <c r="A450" s="480">
        <v>36080</v>
      </c>
      <c r="B450" s="481" t="s">
        <v>7263</v>
      </c>
      <c r="C450" s="489" t="s">
        <v>4105</v>
      </c>
      <c r="D450" s="490">
        <v>112.39</v>
      </c>
    </row>
    <row r="451" spans="1:4">
      <c r="A451" s="480">
        <v>36223</v>
      </c>
      <c r="B451" s="481" t="s">
        <v>7264</v>
      </c>
      <c r="C451" s="489" t="s">
        <v>4105</v>
      </c>
      <c r="D451" s="490">
        <v>117.69</v>
      </c>
    </row>
    <row r="452" spans="1:4">
      <c r="A452" s="480">
        <v>546</v>
      </c>
      <c r="B452" s="481" t="s">
        <v>7265</v>
      </c>
      <c r="C452" s="489" t="s">
        <v>734</v>
      </c>
      <c r="D452" s="490">
        <v>12</v>
      </c>
    </row>
    <row r="453" spans="1:4">
      <c r="A453" s="480">
        <v>566</v>
      </c>
      <c r="B453" s="481" t="s">
        <v>7266</v>
      </c>
      <c r="C453" s="489" t="s">
        <v>4106</v>
      </c>
      <c r="D453" s="490">
        <v>5.69</v>
      </c>
    </row>
    <row r="454" spans="1:4">
      <c r="A454" s="480">
        <v>565</v>
      </c>
      <c r="B454" s="481" t="s">
        <v>7267</v>
      </c>
      <c r="C454" s="489" t="s">
        <v>4106</v>
      </c>
      <c r="D454" s="490">
        <v>20.76</v>
      </c>
    </row>
    <row r="455" spans="1:4">
      <c r="A455" s="480">
        <v>555</v>
      </c>
      <c r="B455" s="481" t="s">
        <v>7268</v>
      </c>
      <c r="C455" s="489" t="s">
        <v>4106</v>
      </c>
      <c r="D455" s="490">
        <v>14.71</v>
      </c>
    </row>
    <row r="456" spans="1:4">
      <c r="A456" s="480">
        <v>557</v>
      </c>
      <c r="B456" s="481" t="s">
        <v>7269</v>
      </c>
      <c r="C456" s="489" t="s">
        <v>4106</v>
      </c>
      <c r="D456" s="490">
        <v>46.17</v>
      </c>
    </row>
    <row r="457" spans="1:4">
      <c r="A457" s="480">
        <v>552</v>
      </c>
      <c r="B457" s="481" t="s">
        <v>7270</v>
      </c>
      <c r="C457" s="489" t="s">
        <v>4106</v>
      </c>
      <c r="D457" s="490">
        <v>22.91</v>
      </c>
    </row>
    <row r="458" spans="1:4">
      <c r="A458" s="480">
        <v>563</v>
      </c>
      <c r="B458" s="481" t="s">
        <v>7271</v>
      </c>
      <c r="C458" s="489" t="s">
        <v>4106</v>
      </c>
      <c r="D458" s="490">
        <v>34.42</v>
      </c>
    </row>
    <row r="459" spans="1:4">
      <c r="A459" s="480">
        <v>549</v>
      </c>
      <c r="B459" s="481" t="s">
        <v>7272</v>
      </c>
      <c r="C459" s="489" t="s">
        <v>4106</v>
      </c>
      <c r="D459" s="490">
        <v>61.95</v>
      </c>
    </row>
    <row r="460" spans="1:4">
      <c r="A460" s="480">
        <v>551</v>
      </c>
      <c r="B460" s="481" t="s">
        <v>7273</v>
      </c>
      <c r="C460" s="489" t="s">
        <v>4106</v>
      </c>
      <c r="D460" s="490">
        <v>122.67</v>
      </c>
    </row>
    <row r="461" spans="1:4">
      <c r="A461" s="480">
        <v>559</v>
      </c>
      <c r="B461" s="481" t="s">
        <v>7274</v>
      </c>
      <c r="C461" s="489" t="s">
        <v>4106</v>
      </c>
      <c r="D461" s="490">
        <v>30.66</v>
      </c>
    </row>
    <row r="462" spans="1:4">
      <c r="A462" s="480">
        <v>560</v>
      </c>
      <c r="B462" s="481" t="s">
        <v>7275</v>
      </c>
      <c r="C462" s="489" t="s">
        <v>4106</v>
      </c>
      <c r="D462" s="490">
        <v>38.36</v>
      </c>
    </row>
    <row r="463" spans="1:4">
      <c r="A463" s="480">
        <v>547</v>
      </c>
      <c r="B463" s="481" t="s">
        <v>7276</v>
      </c>
      <c r="C463" s="489" t="s">
        <v>4106</v>
      </c>
      <c r="D463" s="490">
        <v>45.94</v>
      </c>
    </row>
    <row r="464" spans="1:4" ht="30">
      <c r="A464" s="480">
        <v>38127</v>
      </c>
      <c r="B464" s="481" t="s">
        <v>13898</v>
      </c>
      <c r="C464" s="489" t="s">
        <v>4105</v>
      </c>
      <c r="D464" s="490">
        <v>299.76</v>
      </c>
    </row>
    <row r="465" spans="1:4">
      <c r="A465" s="480">
        <v>38060</v>
      </c>
      <c r="B465" s="481" t="s">
        <v>7277</v>
      </c>
      <c r="C465" s="489" t="s">
        <v>4105</v>
      </c>
      <c r="D465" s="490">
        <v>53.54</v>
      </c>
    </row>
    <row r="466" spans="1:4">
      <c r="A466" s="480">
        <v>10956</v>
      </c>
      <c r="B466" s="481" t="s">
        <v>7278</v>
      </c>
      <c r="C466" s="489" t="s">
        <v>4105</v>
      </c>
      <c r="D466" s="490">
        <v>58.72</v>
      </c>
    </row>
    <row r="467" spans="1:4">
      <c r="A467" s="480">
        <v>39380</v>
      </c>
      <c r="B467" s="481" t="s">
        <v>7279</v>
      </c>
      <c r="C467" s="489" t="s">
        <v>4105</v>
      </c>
      <c r="D467" s="490">
        <v>27.83</v>
      </c>
    </row>
    <row r="468" spans="1:4">
      <c r="A468" s="480">
        <v>13374</v>
      </c>
      <c r="B468" s="481" t="s">
        <v>7280</v>
      </c>
      <c r="C468" s="489" t="s">
        <v>4105</v>
      </c>
      <c r="D468" s="490">
        <v>44.76</v>
      </c>
    </row>
    <row r="469" spans="1:4">
      <c r="A469" s="480">
        <v>37597</v>
      </c>
      <c r="B469" s="481" t="s">
        <v>7281</v>
      </c>
      <c r="C469" s="489" t="s">
        <v>4105</v>
      </c>
      <c r="D469" s="490">
        <v>554625</v>
      </c>
    </row>
    <row r="470" spans="1:4" ht="60">
      <c r="A470" s="480">
        <v>183</v>
      </c>
      <c r="B470" s="481" t="s">
        <v>13899</v>
      </c>
      <c r="C470" s="489" t="s">
        <v>4112</v>
      </c>
      <c r="D470" s="490">
        <v>204.45</v>
      </c>
    </row>
    <row r="471" spans="1:4" ht="45">
      <c r="A471" s="480">
        <v>184</v>
      </c>
      <c r="B471" s="481" t="s">
        <v>13900</v>
      </c>
      <c r="C471" s="489" t="s">
        <v>4112</v>
      </c>
      <c r="D471" s="490">
        <v>126.62</v>
      </c>
    </row>
    <row r="472" spans="1:4" ht="60">
      <c r="A472" s="480">
        <v>181</v>
      </c>
      <c r="B472" s="481" t="s">
        <v>13901</v>
      </c>
      <c r="C472" s="489" t="s">
        <v>4112</v>
      </c>
      <c r="D472" s="490">
        <v>273.02999999999997</v>
      </c>
    </row>
    <row r="473" spans="1:4" ht="45">
      <c r="A473" s="480">
        <v>20001</v>
      </c>
      <c r="B473" s="481" t="s">
        <v>13902</v>
      </c>
      <c r="C473" s="489" t="s">
        <v>4112</v>
      </c>
      <c r="D473" s="490">
        <v>158.28</v>
      </c>
    </row>
    <row r="474" spans="1:4" ht="30">
      <c r="A474" s="480">
        <v>39837</v>
      </c>
      <c r="B474" s="481" t="s">
        <v>7282</v>
      </c>
      <c r="C474" s="489" t="s">
        <v>4112</v>
      </c>
      <c r="D474" s="490">
        <v>289.64999999999998</v>
      </c>
    </row>
    <row r="475" spans="1:4">
      <c r="A475" s="480">
        <v>43366</v>
      </c>
      <c r="B475" s="481" t="s">
        <v>13903</v>
      </c>
      <c r="C475" s="489" t="s">
        <v>734</v>
      </c>
      <c r="D475" s="490">
        <v>1.19</v>
      </c>
    </row>
    <row r="476" spans="1:4" ht="30">
      <c r="A476" s="480">
        <v>10535</v>
      </c>
      <c r="B476" s="481" t="s">
        <v>7283</v>
      </c>
      <c r="C476" s="489" t="s">
        <v>4105</v>
      </c>
      <c r="D476" s="490">
        <v>4785</v>
      </c>
    </row>
    <row r="477" spans="1:4" ht="30">
      <c r="A477" s="480">
        <v>10537</v>
      </c>
      <c r="B477" s="481" t="s">
        <v>7284</v>
      </c>
      <c r="C477" s="489" t="s">
        <v>4105</v>
      </c>
      <c r="D477" s="490">
        <v>6525.44</v>
      </c>
    </row>
    <row r="478" spans="1:4" ht="30">
      <c r="A478" s="480">
        <v>13891</v>
      </c>
      <c r="B478" s="481" t="s">
        <v>7285</v>
      </c>
      <c r="C478" s="489" t="s">
        <v>4105</v>
      </c>
      <c r="D478" s="490">
        <v>5985.3</v>
      </c>
    </row>
    <row r="479" spans="1:4" ht="30">
      <c r="A479" s="480">
        <v>44492</v>
      </c>
      <c r="B479" s="481" t="s">
        <v>13904</v>
      </c>
      <c r="C479" s="489" t="s">
        <v>4105</v>
      </c>
      <c r="D479" s="490">
        <v>26033.64</v>
      </c>
    </row>
    <row r="480" spans="1:4" ht="30">
      <c r="A480" s="480">
        <v>36396</v>
      </c>
      <c r="B480" s="481" t="s">
        <v>7286</v>
      </c>
      <c r="C480" s="489" t="s">
        <v>4105</v>
      </c>
      <c r="D480" s="490">
        <v>5474.36</v>
      </c>
    </row>
    <row r="481" spans="1:4" ht="30">
      <c r="A481" s="480">
        <v>36397</v>
      </c>
      <c r="B481" s="481" t="s">
        <v>7287</v>
      </c>
      <c r="C481" s="489" t="s">
        <v>4105</v>
      </c>
      <c r="D481" s="490">
        <v>19464.400000000001</v>
      </c>
    </row>
    <row r="482" spans="1:4" ht="30">
      <c r="A482" s="480">
        <v>36398</v>
      </c>
      <c r="B482" s="481" t="s">
        <v>7288</v>
      </c>
      <c r="C482" s="489" t="s">
        <v>4105</v>
      </c>
      <c r="D482" s="490">
        <v>23657.360000000001</v>
      </c>
    </row>
    <row r="483" spans="1:4">
      <c r="A483" s="480">
        <v>647</v>
      </c>
      <c r="B483" s="481" t="s">
        <v>7289</v>
      </c>
      <c r="C483" s="489" t="s">
        <v>4108</v>
      </c>
      <c r="D483" s="490">
        <v>16.38</v>
      </c>
    </row>
    <row r="484" spans="1:4">
      <c r="A484" s="480">
        <v>40920</v>
      </c>
      <c r="B484" s="481" t="s">
        <v>7290</v>
      </c>
      <c r="C484" s="489" t="s">
        <v>4109</v>
      </c>
      <c r="D484" s="490">
        <v>2879.14</v>
      </c>
    </row>
    <row r="485" spans="1:4">
      <c r="A485" s="480">
        <v>715</v>
      </c>
      <c r="B485" s="481" t="s">
        <v>13905</v>
      </c>
      <c r="C485" s="489" t="s">
        <v>4105</v>
      </c>
      <c r="D485" s="490">
        <v>16.899999999999999</v>
      </c>
    </row>
    <row r="486" spans="1:4">
      <c r="A486" s="480">
        <v>716</v>
      </c>
      <c r="B486" s="481" t="s">
        <v>13906</v>
      </c>
      <c r="C486" s="489" t="s">
        <v>4105</v>
      </c>
      <c r="D486" s="490">
        <v>19.11</v>
      </c>
    </row>
    <row r="487" spans="1:4" ht="30">
      <c r="A487" s="480">
        <v>7270</v>
      </c>
      <c r="B487" s="481" t="s">
        <v>13907</v>
      </c>
      <c r="C487" s="489" t="s">
        <v>4105</v>
      </c>
      <c r="D487" s="490">
        <v>0.91</v>
      </c>
    </row>
    <row r="488" spans="1:4" ht="30">
      <c r="A488" s="480">
        <v>7267</v>
      </c>
      <c r="B488" s="481" t="s">
        <v>13908</v>
      </c>
      <c r="C488" s="489" t="s">
        <v>4105</v>
      </c>
      <c r="D488" s="490">
        <v>0.71</v>
      </c>
    </row>
    <row r="489" spans="1:4" ht="30">
      <c r="A489" s="480">
        <v>7266</v>
      </c>
      <c r="B489" s="481" t="s">
        <v>13909</v>
      </c>
      <c r="C489" s="489" t="s">
        <v>4113</v>
      </c>
      <c r="D489" s="490">
        <v>790</v>
      </c>
    </row>
    <row r="490" spans="1:4" ht="30">
      <c r="A490" s="480">
        <v>7268</v>
      </c>
      <c r="B490" s="481" t="s">
        <v>13910</v>
      </c>
      <c r="C490" s="489" t="s">
        <v>4105</v>
      </c>
      <c r="D490" s="490">
        <v>1.1000000000000001</v>
      </c>
    </row>
    <row r="491" spans="1:4" ht="30">
      <c r="A491" s="480">
        <v>7271</v>
      </c>
      <c r="B491" s="481" t="s">
        <v>13911</v>
      </c>
      <c r="C491" s="489" t="s">
        <v>4105</v>
      </c>
      <c r="D491" s="490">
        <v>0.79</v>
      </c>
    </row>
    <row r="492" spans="1:4" ht="30">
      <c r="A492" s="480">
        <v>38783</v>
      </c>
      <c r="B492" s="481" t="s">
        <v>13912</v>
      </c>
      <c r="C492" s="489" t="s">
        <v>4105</v>
      </c>
      <c r="D492" s="490">
        <v>1.05</v>
      </c>
    </row>
    <row r="493" spans="1:4" ht="30">
      <c r="A493" s="480">
        <v>37593</v>
      </c>
      <c r="B493" s="481" t="s">
        <v>13913</v>
      </c>
      <c r="C493" s="489" t="s">
        <v>4105</v>
      </c>
      <c r="D493" s="490">
        <v>2.59</v>
      </c>
    </row>
    <row r="494" spans="1:4" ht="30">
      <c r="A494" s="480">
        <v>37594</v>
      </c>
      <c r="B494" s="481" t="s">
        <v>13914</v>
      </c>
      <c r="C494" s="489" t="s">
        <v>4105</v>
      </c>
      <c r="D494" s="490">
        <v>3.23</v>
      </c>
    </row>
    <row r="495" spans="1:4" ht="30">
      <c r="A495" s="480">
        <v>37592</v>
      </c>
      <c r="B495" s="481" t="s">
        <v>13915</v>
      </c>
      <c r="C495" s="489" t="s">
        <v>4105</v>
      </c>
      <c r="D495" s="490">
        <v>2.04</v>
      </c>
    </row>
    <row r="496" spans="1:4">
      <c r="A496" s="480">
        <v>34556</v>
      </c>
      <c r="B496" s="481" t="s">
        <v>7291</v>
      </c>
      <c r="C496" s="489" t="s">
        <v>4105</v>
      </c>
      <c r="D496" s="490">
        <v>3.17</v>
      </c>
    </row>
    <row r="497" spans="1:4">
      <c r="A497" s="480">
        <v>37873</v>
      </c>
      <c r="B497" s="481" t="s">
        <v>7292</v>
      </c>
      <c r="C497" s="489" t="s">
        <v>4105</v>
      </c>
      <c r="D497" s="490">
        <v>3.23</v>
      </c>
    </row>
    <row r="498" spans="1:4">
      <c r="A498" s="480">
        <v>34564</v>
      </c>
      <c r="B498" s="481" t="s">
        <v>7293</v>
      </c>
      <c r="C498" s="489" t="s">
        <v>4105</v>
      </c>
      <c r="D498" s="490">
        <v>3.38</v>
      </c>
    </row>
    <row r="499" spans="1:4">
      <c r="A499" s="480">
        <v>34565</v>
      </c>
      <c r="B499" s="481" t="s">
        <v>7294</v>
      </c>
      <c r="C499" s="489" t="s">
        <v>4105</v>
      </c>
      <c r="D499" s="490">
        <v>3.58</v>
      </c>
    </row>
    <row r="500" spans="1:4">
      <c r="A500" s="480">
        <v>38590</v>
      </c>
      <c r="B500" s="481" t="s">
        <v>7295</v>
      </c>
      <c r="C500" s="489" t="s">
        <v>4105</v>
      </c>
      <c r="D500" s="490">
        <v>2.64</v>
      </c>
    </row>
    <row r="501" spans="1:4">
      <c r="A501" s="480">
        <v>34566</v>
      </c>
      <c r="B501" s="481" t="s">
        <v>7296</v>
      </c>
      <c r="C501" s="489" t="s">
        <v>4105</v>
      </c>
      <c r="D501" s="490">
        <v>2.78</v>
      </c>
    </row>
    <row r="502" spans="1:4">
      <c r="A502" s="480">
        <v>34567</v>
      </c>
      <c r="B502" s="481" t="s">
        <v>7297</v>
      </c>
      <c r="C502" s="489" t="s">
        <v>4105</v>
      </c>
      <c r="D502" s="490">
        <v>2.94</v>
      </c>
    </row>
    <row r="503" spans="1:4">
      <c r="A503" s="480">
        <v>38591</v>
      </c>
      <c r="B503" s="481" t="s">
        <v>7298</v>
      </c>
      <c r="C503" s="489" t="s">
        <v>4105</v>
      </c>
      <c r="D503" s="490">
        <v>2.67</v>
      </c>
    </row>
    <row r="504" spans="1:4">
      <c r="A504" s="480">
        <v>34568</v>
      </c>
      <c r="B504" s="481" t="s">
        <v>7299</v>
      </c>
      <c r="C504" s="489" t="s">
        <v>4105</v>
      </c>
      <c r="D504" s="490">
        <v>3.48</v>
      </c>
    </row>
    <row r="505" spans="1:4">
      <c r="A505" s="480">
        <v>34569</v>
      </c>
      <c r="B505" s="481" t="s">
        <v>7300</v>
      </c>
      <c r="C505" s="489" t="s">
        <v>4105</v>
      </c>
      <c r="D505" s="490">
        <v>3.58</v>
      </c>
    </row>
    <row r="506" spans="1:4">
      <c r="A506" s="480">
        <v>34570</v>
      </c>
      <c r="B506" s="481" t="s">
        <v>7301</v>
      </c>
      <c r="C506" s="489" t="s">
        <v>4105</v>
      </c>
      <c r="D506" s="490">
        <v>3.89</v>
      </c>
    </row>
    <row r="507" spans="1:4">
      <c r="A507" s="480">
        <v>25070</v>
      </c>
      <c r="B507" s="481" t="s">
        <v>7302</v>
      </c>
      <c r="C507" s="489" t="s">
        <v>4105</v>
      </c>
      <c r="D507" s="490">
        <v>2.92</v>
      </c>
    </row>
    <row r="508" spans="1:4">
      <c r="A508" s="480">
        <v>34571</v>
      </c>
      <c r="B508" s="481" t="s">
        <v>7303</v>
      </c>
      <c r="C508" s="489" t="s">
        <v>4105</v>
      </c>
      <c r="D508" s="490">
        <v>2.95</v>
      </c>
    </row>
    <row r="509" spans="1:4">
      <c r="A509" s="480">
        <v>34573</v>
      </c>
      <c r="B509" s="481" t="s">
        <v>7304</v>
      </c>
      <c r="C509" s="489" t="s">
        <v>4105</v>
      </c>
      <c r="D509" s="490">
        <v>3.1</v>
      </c>
    </row>
    <row r="510" spans="1:4">
      <c r="A510" s="480">
        <v>37107</v>
      </c>
      <c r="B510" s="481" t="s">
        <v>7305</v>
      </c>
      <c r="C510" s="489" t="s">
        <v>4105</v>
      </c>
      <c r="D510" s="490">
        <v>4.0999999999999996</v>
      </c>
    </row>
    <row r="511" spans="1:4">
      <c r="A511" s="480">
        <v>34576</v>
      </c>
      <c r="B511" s="481" t="s">
        <v>7306</v>
      </c>
      <c r="C511" s="489" t="s">
        <v>4105</v>
      </c>
      <c r="D511" s="490">
        <v>4.53</v>
      </c>
    </row>
    <row r="512" spans="1:4">
      <c r="A512" s="480">
        <v>34577</v>
      </c>
      <c r="B512" s="481" t="s">
        <v>7307</v>
      </c>
      <c r="C512" s="489" t="s">
        <v>4105</v>
      </c>
      <c r="D512" s="490">
        <v>4.72</v>
      </c>
    </row>
    <row r="513" spans="1:4">
      <c r="A513" s="480">
        <v>34578</v>
      </c>
      <c r="B513" s="481" t="s">
        <v>7308</v>
      </c>
      <c r="C513" s="489" t="s">
        <v>4105</v>
      </c>
      <c r="D513" s="490">
        <v>5.12</v>
      </c>
    </row>
    <row r="514" spans="1:4">
      <c r="A514" s="480">
        <v>34579</v>
      </c>
      <c r="B514" s="481" t="s">
        <v>7309</v>
      </c>
      <c r="C514" s="489" t="s">
        <v>4105</v>
      </c>
      <c r="D514" s="490">
        <v>5.46</v>
      </c>
    </row>
    <row r="515" spans="1:4">
      <c r="A515" s="480">
        <v>25067</v>
      </c>
      <c r="B515" s="481" t="s">
        <v>7310</v>
      </c>
      <c r="C515" s="489" t="s">
        <v>4105</v>
      </c>
      <c r="D515" s="490">
        <v>3.66</v>
      </c>
    </row>
    <row r="516" spans="1:4">
      <c r="A516" s="480">
        <v>34580</v>
      </c>
      <c r="B516" s="481" t="s">
        <v>7311</v>
      </c>
      <c r="C516" s="489" t="s">
        <v>4105</v>
      </c>
      <c r="D516" s="490">
        <v>4.08</v>
      </c>
    </row>
    <row r="517" spans="1:4">
      <c r="A517" s="480">
        <v>25071</v>
      </c>
      <c r="B517" s="481" t="s">
        <v>7312</v>
      </c>
      <c r="C517" s="489" t="s">
        <v>4105</v>
      </c>
      <c r="D517" s="490">
        <v>2.0299999999999998</v>
      </c>
    </row>
    <row r="518" spans="1:4">
      <c r="A518" s="480">
        <v>38395</v>
      </c>
      <c r="B518" s="481" t="s">
        <v>7313</v>
      </c>
      <c r="C518" s="489" t="s">
        <v>4105</v>
      </c>
      <c r="D518" s="490">
        <v>7.34</v>
      </c>
    </row>
    <row r="519" spans="1:4">
      <c r="A519" s="480">
        <v>34583</v>
      </c>
      <c r="B519" s="481" t="s">
        <v>7314</v>
      </c>
      <c r="C519" s="489" t="s">
        <v>4110</v>
      </c>
      <c r="D519" s="490">
        <v>52.92</v>
      </c>
    </row>
    <row r="520" spans="1:4">
      <c r="A520" s="480">
        <v>34584</v>
      </c>
      <c r="B520" s="481" t="s">
        <v>7315</v>
      </c>
      <c r="C520" s="489" t="s">
        <v>4110</v>
      </c>
      <c r="D520" s="490">
        <v>38.81</v>
      </c>
    </row>
    <row r="521" spans="1:4" ht="30">
      <c r="A521" s="480">
        <v>709</v>
      </c>
      <c r="B521" s="481" t="s">
        <v>7316</v>
      </c>
      <c r="C521" s="489" t="s">
        <v>4110</v>
      </c>
      <c r="D521" s="490">
        <v>813.39</v>
      </c>
    </row>
    <row r="522" spans="1:4">
      <c r="A522" s="480">
        <v>34592</v>
      </c>
      <c r="B522" s="481" t="s">
        <v>7317</v>
      </c>
      <c r="C522" s="489" t="s">
        <v>4105</v>
      </c>
      <c r="D522" s="490">
        <v>2.3199999999999998</v>
      </c>
    </row>
    <row r="523" spans="1:4">
      <c r="A523" s="480">
        <v>34599</v>
      </c>
      <c r="B523" s="481" t="s">
        <v>7318</v>
      </c>
      <c r="C523" s="489" t="s">
        <v>4105</v>
      </c>
      <c r="D523" s="490">
        <v>2.09</v>
      </c>
    </row>
    <row r="524" spans="1:4">
      <c r="A524" s="480">
        <v>651</v>
      </c>
      <c r="B524" s="481" t="s">
        <v>7319</v>
      </c>
      <c r="C524" s="489" t="s">
        <v>4105</v>
      </c>
      <c r="D524" s="490">
        <v>2.56</v>
      </c>
    </row>
    <row r="525" spans="1:4">
      <c r="A525" s="480">
        <v>654</v>
      </c>
      <c r="B525" s="481" t="s">
        <v>7320</v>
      </c>
      <c r="C525" s="489" t="s">
        <v>4105</v>
      </c>
      <c r="D525" s="490">
        <v>3.17</v>
      </c>
    </row>
    <row r="526" spans="1:4">
      <c r="A526" s="480">
        <v>37103</v>
      </c>
      <c r="B526" s="481" t="s">
        <v>7321</v>
      </c>
      <c r="C526" s="489" t="s">
        <v>4105</v>
      </c>
      <c r="D526" s="490">
        <v>2.66</v>
      </c>
    </row>
    <row r="527" spans="1:4">
      <c r="A527" s="480">
        <v>34555</v>
      </c>
      <c r="B527" s="481" t="s">
        <v>7322</v>
      </c>
      <c r="C527" s="489" t="s">
        <v>4105</v>
      </c>
      <c r="D527" s="490">
        <v>3.38</v>
      </c>
    </row>
    <row r="528" spans="1:4">
      <c r="A528" s="480">
        <v>674</v>
      </c>
      <c r="B528" s="481" t="s">
        <v>7323</v>
      </c>
      <c r="C528" s="489" t="s">
        <v>4110</v>
      </c>
      <c r="D528" s="490">
        <v>73.58</v>
      </c>
    </row>
    <row r="529" spans="1:4">
      <c r="A529" s="480">
        <v>34600</v>
      </c>
      <c r="B529" s="481" t="s">
        <v>7324</v>
      </c>
      <c r="C529" s="489" t="s">
        <v>4110</v>
      </c>
      <c r="D529" s="490">
        <v>108.08</v>
      </c>
    </row>
    <row r="530" spans="1:4">
      <c r="A530" s="480">
        <v>652</v>
      </c>
      <c r="B530" s="481" t="s">
        <v>7325</v>
      </c>
      <c r="C530" s="489" t="s">
        <v>4110</v>
      </c>
      <c r="D530" s="490">
        <v>165.56</v>
      </c>
    </row>
    <row r="531" spans="1:4">
      <c r="A531" s="480">
        <v>650</v>
      </c>
      <c r="B531" s="481" t="s">
        <v>7326</v>
      </c>
      <c r="C531" s="489" t="s">
        <v>4105</v>
      </c>
      <c r="D531" s="490">
        <v>2.0499999999999998</v>
      </c>
    </row>
    <row r="532" spans="1:4">
      <c r="A532" s="480">
        <v>718</v>
      </c>
      <c r="B532" s="481" t="s">
        <v>13916</v>
      </c>
      <c r="C532" s="489" t="s">
        <v>4105</v>
      </c>
      <c r="D532" s="490">
        <v>16.7</v>
      </c>
    </row>
    <row r="533" spans="1:4">
      <c r="A533" s="480">
        <v>11981</v>
      </c>
      <c r="B533" s="481" t="s">
        <v>13917</v>
      </c>
      <c r="C533" s="489" t="s">
        <v>4105</v>
      </c>
      <c r="D533" s="490">
        <v>16.22</v>
      </c>
    </row>
    <row r="534" spans="1:4">
      <c r="A534" s="480">
        <v>34586</v>
      </c>
      <c r="B534" s="481" t="s">
        <v>7327</v>
      </c>
      <c r="C534" s="489" t="s">
        <v>4105</v>
      </c>
      <c r="D534" s="490">
        <v>2.2200000000000002</v>
      </c>
    </row>
    <row r="535" spans="1:4">
      <c r="A535" s="480">
        <v>38603</v>
      </c>
      <c r="B535" s="481" t="s">
        <v>7328</v>
      </c>
      <c r="C535" s="489" t="s">
        <v>4105</v>
      </c>
      <c r="D535" s="490">
        <v>2.68</v>
      </c>
    </row>
    <row r="536" spans="1:4">
      <c r="A536" s="480">
        <v>34588</v>
      </c>
      <c r="B536" s="481" t="s">
        <v>7329</v>
      </c>
      <c r="C536" s="489" t="s">
        <v>4105</v>
      </c>
      <c r="D536" s="490">
        <v>2.89</v>
      </c>
    </row>
    <row r="537" spans="1:4">
      <c r="A537" s="480">
        <v>34590</v>
      </c>
      <c r="B537" s="481" t="s">
        <v>7330</v>
      </c>
      <c r="C537" s="489" t="s">
        <v>4105</v>
      </c>
      <c r="D537" s="490">
        <v>2.64</v>
      </c>
    </row>
    <row r="538" spans="1:4">
      <c r="A538" s="480">
        <v>34591</v>
      </c>
      <c r="B538" s="481" t="s">
        <v>7331</v>
      </c>
      <c r="C538" s="489" t="s">
        <v>4105</v>
      </c>
      <c r="D538" s="490">
        <v>3.58</v>
      </c>
    </row>
    <row r="539" spans="1:4">
      <c r="A539" s="480">
        <v>41372</v>
      </c>
      <c r="B539" s="481" t="s">
        <v>7332</v>
      </c>
      <c r="C539" s="489" t="s">
        <v>4110</v>
      </c>
      <c r="D539" s="490">
        <v>103.27</v>
      </c>
    </row>
    <row r="540" spans="1:4">
      <c r="A540" s="480">
        <v>41371</v>
      </c>
      <c r="B540" s="481" t="s">
        <v>7333</v>
      </c>
      <c r="C540" s="489" t="s">
        <v>4110</v>
      </c>
      <c r="D540" s="490">
        <v>61.04</v>
      </c>
    </row>
    <row r="541" spans="1:4" ht="30">
      <c r="A541" s="480">
        <v>40517</v>
      </c>
      <c r="B541" s="481" t="s">
        <v>7334</v>
      </c>
      <c r="C541" s="489" t="s">
        <v>4110</v>
      </c>
      <c r="D541" s="490">
        <v>33.53</v>
      </c>
    </row>
    <row r="542" spans="1:4" ht="45">
      <c r="A542" s="480">
        <v>40515</v>
      </c>
      <c r="B542" s="481" t="s">
        <v>7335</v>
      </c>
      <c r="C542" s="489" t="s">
        <v>4110</v>
      </c>
      <c r="D542" s="490">
        <v>75.459999999999994</v>
      </c>
    </row>
    <row r="543" spans="1:4" ht="45">
      <c r="A543" s="480">
        <v>40529</v>
      </c>
      <c r="B543" s="481" t="s">
        <v>7336</v>
      </c>
      <c r="C543" s="489" t="s">
        <v>4110</v>
      </c>
      <c r="D543" s="490">
        <v>48.21</v>
      </c>
    </row>
    <row r="544" spans="1:4" ht="45">
      <c r="A544" s="480">
        <v>36170</v>
      </c>
      <c r="B544" s="481" t="s">
        <v>7337</v>
      </c>
      <c r="C544" s="489" t="s">
        <v>4110</v>
      </c>
      <c r="D544" s="490">
        <v>40</v>
      </c>
    </row>
    <row r="545" spans="1:4" ht="45">
      <c r="A545" s="480">
        <v>40524</v>
      </c>
      <c r="B545" s="481" t="s">
        <v>7338</v>
      </c>
      <c r="C545" s="489" t="s">
        <v>4110</v>
      </c>
      <c r="D545" s="490">
        <v>47.16</v>
      </c>
    </row>
    <row r="546" spans="1:4" ht="45">
      <c r="A546" s="480">
        <v>36156</v>
      </c>
      <c r="B546" s="481" t="s">
        <v>7339</v>
      </c>
      <c r="C546" s="489" t="s">
        <v>4110</v>
      </c>
      <c r="D546" s="490">
        <v>36.68</v>
      </c>
    </row>
    <row r="547" spans="1:4" ht="45">
      <c r="A547" s="480">
        <v>36155</v>
      </c>
      <c r="B547" s="481" t="s">
        <v>7340</v>
      </c>
      <c r="C547" s="489" t="s">
        <v>4110</v>
      </c>
      <c r="D547" s="490">
        <v>31.66</v>
      </c>
    </row>
    <row r="548" spans="1:4" ht="45">
      <c r="A548" s="480">
        <v>36154</v>
      </c>
      <c r="B548" s="481" t="s">
        <v>7341</v>
      </c>
      <c r="C548" s="489" t="s">
        <v>4110</v>
      </c>
      <c r="D548" s="490">
        <v>44.01</v>
      </c>
    </row>
    <row r="549" spans="1:4" ht="30">
      <c r="A549" s="480">
        <v>695</v>
      </c>
      <c r="B549" s="481" t="s">
        <v>7342</v>
      </c>
      <c r="C549" s="489" t="s">
        <v>4110</v>
      </c>
      <c r="D549" s="490">
        <v>32.33</v>
      </c>
    </row>
    <row r="550" spans="1:4" ht="30">
      <c r="A550" s="480">
        <v>679</v>
      </c>
      <c r="B550" s="481" t="s">
        <v>7343</v>
      </c>
      <c r="C550" s="489" t="s">
        <v>4110</v>
      </c>
      <c r="D550" s="490">
        <v>48.21</v>
      </c>
    </row>
    <row r="551" spans="1:4" ht="30">
      <c r="A551" s="480">
        <v>711</v>
      </c>
      <c r="B551" s="481" t="s">
        <v>7344</v>
      </c>
      <c r="C551" s="489" t="s">
        <v>4110</v>
      </c>
      <c r="D551" s="490">
        <v>31.89</v>
      </c>
    </row>
    <row r="552" spans="1:4" ht="30">
      <c r="A552" s="480">
        <v>712</v>
      </c>
      <c r="B552" s="481" t="s">
        <v>7345</v>
      </c>
      <c r="C552" s="489" t="s">
        <v>4110</v>
      </c>
      <c r="D552" s="490">
        <v>40.17</v>
      </c>
    </row>
    <row r="553" spans="1:4" ht="30">
      <c r="A553" s="480">
        <v>12614</v>
      </c>
      <c r="B553" s="481" t="s">
        <v>7346</v>
      </c>
      <c r="C553" s="489" t="s">
        <v>4105</v>
      </c>
      <c r="D553" s="490">
        <v>18.559999999999999</v>
      </c>
    </row>
    <row r="554" spans="1:4">
      <c r="A554" s="480">
        <v>6140</v>
      </c>
      <c r="B554" s="481" t="s">
        <v>7347</v>
      </c>
      <c r="C554" s="489" t="s">
        <v>4105</v>
      </c>
      <c r="D554" s="490">
        <v>3.91</v>
      </c>
    </row>
    <row r="555" spans="1:4">
      <c r="A555" s="480">
        <v>38399</v>
      </c>
      <c r="B555" s="481" t="s">
        <v>7348</v>
      </c>
      <c r="C555" s="489" t="s">
        <v>4105</v>
      </c>
      <c r="D555" s="490">
        <v>224.27</v>
      </c>
    </row>
    <row r="556" spans="1:4" ht="45">
      <c r="A556" s="480">
        <v>735</v>
      </c>
      <c r="B556" s="481" t="s">
        <v>7349</v>
      </c>
      <c r="C556" s="489" t="s">
        <v>4105</v>
      </c>
      <c r="D556" s="490">
        <v>1881.05</v>
      </c>
    </row>
    <row r="557" spans="1:4" ht="30">
      <c r="A557" s="480">
        <v>736</v>
      </c>
      <c r="B557" s="481" t="s">
        <v>7350</v>
      </c>
      <c r="C557" s="489" t="s">
        <v>4105</v>
      </c>
      <c r="D557" s="490">
        <v>1581.62</v>
      </c>
    </row>
    <row r="558" spans="1:4" ht="30">
      <c r="A558" s="480">
        <v>729</v>
      </c>
      <c r="B558" s="481" t="s">
        <v>7351</v>
      </c>
      <c r="C558" s="489" t="s">
        <v>4105</v>
      </c>
      <c r="D558" s="490">
        <v>644.53</v>
      </c>
    </row>
    <row r="559" spans="1:4" ht="30">
      <c r="A559" s="480">
        <v>39925</v>
      </c>
      <c r="B559" s="481" t="s">
        <v>7352</v>
      </c>
      <c r="C559" s="489" t="s">
        <v>4105</v>
      </c>
      <c r="D559" s="490">
        <v>9313.4</v>
      </c>
    </row>
    <row r="560" spans="1:4" ht="30">
      <c r="A560" s="480">
        <v>731</v>
      </c>
      <c r="B560" s="481" t="s">
        <v>7353</v>
      </c>
      <c r="C560" s="489" t="s">
        <v>4105</v>
      </c>
      <c r="D560" s="490">
        <v>627.28</v>
      </c>
    </row>
    <row r="561" spans="1:4" ht="45">
      <c r="A561" s="480">
        <v>10575</v>
      </c>
      <c r="B561" s="481" t="s">
        <v>7354</v>
      </c>
      <c r="C561" s="489" t="s">
        <v>4105</v>
      </c>
      <c r="D561" s="490">
        <v>978.92</v>
      </c>
    </row>
    <row r="562" spans="1:4" ht="45">
      <c r="A562" s="480">
        <v>733</v>
      </c>
      <c r="B562" s="481" t="s">
        <v>7355</v>
      </c>
      <c r="C562" s="489" t="s">
        <v>4105</v>
      </c>
      <c r="D562" s="490">
        <v>1071.8</v>
      </c>
    </row>
    <row r="563" spans="1:4" ht="30">
      <c r="A563" s="480">
        <v>732</v>
      </c>
      <c r="B563" s="481" t="s">
        <v>7356</v>
      </c>
      <c r="C563" s="489" t="s">
        <v>4105</v>
      </c>
      <c r="D563" s="490">
        <v>1057.3900000000001</v>
      </c>
    </row>
    <row r="564" spans="1:4" ht="30">
      <c r="A564" s="480">
        <v>737</v>
      </c>
      <c r="B564" s="481" t="s">
        <v>7357</v>
      </c>
      <c r="C564" s="489" t="s">
        <v>4105</v>
      </c>
      <c r="D564" s="490">
        <v>5929.57</v>
      </c>
    </row>
    <row r="565" spans="1:4" ht="30">
      <c r="A565" s="480">
        <v>738</v>
      </c>
      <c r="B565" s="481" t="s">
        <v>7358</v>
      </c>
      <c r="C565" s="489" t="s">
        <v>4105</v>
      </c>
      <c r="D565" s="490">
        <v>2749.5</v>
      </c>
    </row>
    <row r="566" spans="1:4" ht="45">
      <c r="A566" s="480">
        <v>740</v>
      </c>
      <c r="B566" s="481" t="s">
        <v>7359</v>
      </c>
      <c r="C566" s="489" t="s">
        <v>4105</v>
      </c>
      <c r="D566" s="490">
        <v>5578.16</v>
      </c>
    </row>
    <row r="567" spans="1:4" ht="30">
      <c r="A567" s="480">
        <v>734</v>
      </c>
      <c r="B567" s="481" t="s">
        <v>7360</v>
      </c>
      <c r="C567" s="489" t="s">
        <v>4105</v>
      </c>
      <c r="D567" s="490">
        <v>1133.53</v>
      </c>
    </row>
    <row r="568" spans="1:4">
      <c r="A568" s="480">
        <v>39008</v>
      </c>
      <c r="B568" s="481" t="s">
        <v>7361</v>
      </c>
      <c r="C568" s="489" t="s">
        <v>4105</v>
      </c>
      <c r="D568" s="490">
        <v>58330.61</v>
      </c>
    </row>
    <row r="569" spans="1:4">
      <c r="A569" s="480">
        <v>39009</v>
      </c>
      <c r="B569" s="481" t="s">
        <v>7362</v>
      </c>
      <c r="C569" s="489" t="s">
        <v>4105</v>
      </c>
      <c r="D569" s="490">
        <v>62494.02</v>
      </c>
    </row>
    <row r="570" spans="1:4" ht="45">
      <c r="A570" s="480">
        <v>10587</v>
      </c>
      <c r="B570" s="481" t="s">
        <v>7363</v>
      </c>
      <c r="C570" s="489" t="s">
        <v>4105</v>
      </c>
      <c r="D570" s="490">
        <v>3364.25</v>
      </c>
    </row>
    <row r="571" spans="1:4" ht="45">
      <c r="A571" s="480">
        <v>759</v>
      </c>
      <c r="B571" s="481" t="s">
        <v>7364</v>
      </c>
      <c r="C571" s="489" t="s">
        <v>4105</v>
      </c>
      <c r="D571" s="490">
        <v>4837.12</v>
      </c>
    </row>
    <row r="572" spans="1:4" ht="45">
      <c r="A572" s="480">
        <v>761</v>
      </c>
      <c r="B572" s="481" t="s">
        <v>7365</v>
      </c>
      <c r="C572" s="489" t="s">
        <v>4105</v>
      </c>
      <c r="D572" s="490">
        <v>8199.34</v>
      </c>
    </row>
    <row r="573" spans="1:4" ht="45">
      <c r="A573" s="480">
        <v>750</v>
      </c>
      <c r="B573" s="481" t="s">
        <v>7366</v>
      </c>
      <c r="C573" s="489" t="s">
        <v>4105</v>
      </c>
      <c r="D573" s="490">
        <v>7784.62</v>
      </c>
    </row>
    <row r="574" spans="1:4" ht="45">
      <c r="A574" s="480">
        <v>755</v>
      </c>
      <c r="B574" s="481" t="s">
        <v>7367</v>
      </c>
      <c r="C574" s="489" t="s">
        <v>4105</v>
      </c>
      <c r="D574" s="490">
        <v>31944.3</v>
      </c>
    </row>
    <row r="575" spans="1:4" ht="45">
      <c r="A575" s="480">
        <v>749</v>
      </c>
      <c r="B575" s="481" t="s">
        <v>7368</v>
      </c>
      <c r="C575" s="489" t="s">
        <v>4105</v>
      </c>
      <c r="D575" s="490">
        <v>11748.52</v>
      </c>
    </row>
    <row r="576" spans="1:4" ht="45">
      <c r="A576" s="480">
        <v>756</v>
      </c>
      <c r="B576" s="481" t="s">
        <v>7369</v>
      </c>
      <c r="C576" s="489" t="s">
        <v>4105</v>
      </c>
      <c r="D576" s="490">
        <v>34839.53</v>
      </c>
    </row>
    <row r="577" spans="1:4" ht="30">
      <c r="A577" s="480">
        <v>757</v>
      </c>
      <c r="B577" s="481" t="s">
        <v>7370</v>
      </c>
      <c r="C577" s="489" t="s">
        <v>4105</v>
      </c>
      <c r="D577" s="490">
        <v>15819.37</v>
      </c>
    </row>
    <row r="578" spans="1:4" ht="45">
      <c r="A578" s="480">
        <v>10588</v>
      </c>
      <c r="B578" s="481" t="s">
        <v>7371</v>
      </c>
      <c r="C578" s="489" t="s">
        <v>4105</v>
      </c>
      <c r="D578" s="490">
        <v>3492.52</v>
      </c>
    </row>
    <row r="579" spans="1:4" ht="45">
      <c r="A579" s="480">
        <v>10592</v>
      </c>
      <c r="B579" s="481" t="s">
        <v>7372</v>
      </c>
      <c r="C579" s="489" t="s">
        <v>4105</v>
      </c>
      <c r="D579" s="490">
        <v>4218.5</v>
      </c>
    </row>
    <row r="580" spans="1:4" ht="45">
      <c r="A580" s="480">
        <v>10589</v>
      </c>
      <c r="B580" s="481" t="s">
        <v>7373</v>
      </c>
      <c r="C580" s="489" t="s">
        <v>4105</v>
      </c>
      <c r="D580" s="490">
        <v>5667.29</v>
      </c>
    </row>
    <row r="581" spans="1:4" ht="30">
      <c r="A581" s="480">
        <v>760</v>
      </c>
      <c r="B581" s="481" t="s">
        <v>7374</v>
      </c>
      <c r="C581" s="489" t="s">
        <v>4105</v>
      </c>
      <c r="D581" s="490">
        <v>31638.75</v>
      </c>
    </row>
    <row r="582" spans="1:4" ht="45">
      <c r="A582" s="480">
        <v>751</v>
      </c>
      <c r="B582" s="481" t="s">
        <v>7375</v>
      </c>
      <c r="C582" s="489" t="s">
        <v>4105</v>
      </c>
      <c r="D582" s="490">
        <v>4983.1000000000004</v>
      </c>
    </row>
    <row r="583" spans="1:4" ht="45">
      <c r="A583" s="480">
        <v>754</v>
      </c>
      <c r="B583" s="481" t="s">
        <v>7376</v>
      </c>
      <c r="C583" s="489" t="s">
        <v>4105</v>
      </c>
      <c r="D583" s="490">
        <v>7909.68</v>
      </c>
    </row>
    <row r="584" spans="1:4">
      <c r="A584" s="480">
        <v>44489</v>
      </c>
      <c r="B584" s="481" t="s">
        <v>13918</v>
      </c>
      <c r="C584" s="489" t="s">
        <v>4105</v>
      </c>
      <c r="D584" s="490">
        <v>160229.87</v>
      </c>
    </row>
    <row r="585" spans="1:4" ht="30">
      <c r="A585" s="480">
        <v>39917</v>
      </c>
      <c r="B585" s="481" t="s">
        <v>7377</v>
      </c>
      <c r="C585" s="489" t="s">
        <v>4105</v>
      </c>
      <c r="D585" s="490">
        <v>89600.02</v>
      </c>
    </row>
    <row r="586" spans="1:4">
      <c r="A586" s="480">
        <v>38167</v>
      </c>
      <c r="B586" s="481" t="s">
        <v>7378</v>
      </c>
      <c r="C586" s="489" t="s">
        <v>4111</v>
      </c>
      <c r="D586" s="490">
        <v>24.52</v>
      </c>
    </row>
    <row r="587" spans="1:4">
      <c r="A587" s="480">
        <v>36145</v>
      </c>
      <c r="B587" s="481" t="s">
        <v>7379</v>
      </c>
      <c r="C587" s="489" t="s">
        <v>4111</v>
      </c>
      <c r="D587" s="490">
        <v>50.86</v>
      </c>
    </row>
    <row r="588" spans="1:4">
      <c r="A588" s="480">
        <v>12893</v>
      </c>
      <c r="B588" s="481" t="s">
        <v>7380</v>
      </c>
      <c r="C588" s="489" t="s">
        <v>4111</v>
      </c>
      <c r="D588" s="490">
        <v>84.76</v>
      </c>
    </row>
    <row r="589" spans="1:4">
      <c r="A589" s="480">
        <v>11685</v>
      </c>
      <c r="B589" s="481" t="s">
        <v>7381</v>
      </c>
      <c r="C589" s="489" t="s">
        <v>4105</v>
      </c>
      <c r="D589" s="490">
        <v>56.78</v>
      </c>
    </row>
    <row r="590" spans="1:4">
      <c r="A590" s="480">
        <v>11680</v>
      </c>
      <c r="B590" s="481" t="s">
        <v>7382</v>
      </c>
      <c r="C590" s="489" t="s">
        <v>4105</v>
      </c>
      <c r="D590" s="490">
        <v>14.42</v>
      </c>
    </row>
    <row r="591" spans="1:4">
      <c r="A591" s="480">
        <v>11679</v>
      </c>
      <c r="B591" s="481" t="s">
        <v>13919</v>
      </c>
      <c r="C591" s="489" t="s">
        <v>4105</v>
      </c>
      <c r="D591" s="490">
        <v>19.55</v>
      </c>
    </row>
    <row r="592" spans="1:4">
      <c r="A592" s="480">
        <v>2512</v>
      </c>
      <c r="B592" s="481" t="s">
        <v>7383</v>
      </c>
      <c r="C592" s="489" t="s">
        <v>4105</v>
      </c>
      <c r="D592" s="490">
        <v>53.5</v>
      </c>
    </row>
    <row r="593" spans="1:4">
      <c r="A593" s="480">
        <v>4374</v>
      </c>
      <c r="B593" s="481" t="s">
        <v>7384</v>
      </c>
      <c r="C593" s="489" t="s">
        <v>4105</v>
      </c>
      <c r="D593" s="490">
        <v>0.51</v>
      </c>
    </row>
    <row r="594" spans="1:4" ht="30">
      <c r="A594" s="480">
        <v>7568</v>
      </c>
      <c r="B594" s="481" t="s">
        <v>7385</v>
      </c>
      <c r="C594" s="489" t="s">
        <v>4105</v>
      </c>
      <c r="D594" s="490">
        <v>0.86</v>
      </c>
    </row>
    <row r="595" spans="1:4" ht="30">
      <c r="A595" s="480">
        <v>7584</v>
      </c>
      <c r="B595" s="481" t="s">
        <v>7386</v>
      </c>
      <c r="C595" s="489" t="s">
        <v>4105</v>
      </c>
      <c r="D595" s="490">
        <v>1.31</v>
      </c>
    </row>
    <row r="596" spans="1:4">
      <c r="A596" s="480">
        <v>11945</v>
      </c>
      <c r="B596" s="481" t="s">
        <v>7387</v>
      </c>
      <c r="C596" s="489" t="s">
        <v>4105</v>
      </c>
      <c r="D596" s="490">
        <v>0.08</v>
      </c>
    </row>
    <row r="597" spans="1:4">
      <c r="A597" s="480">
        <v>11946</v>
      </c>
      <c r="B597" s="481" t="s">
        <v>7388</v>
      </c>
      <c r="C597" s="489" t="s">
        <v>4105</v>
      </c>
      <c r="D597" s="490">
        <v>0.09</v>
      </c>
    </row>
    <row r="598" spans="1:4">
      <c r="A598" s="480">
        <v>4375</v>
      </c>
      <c r="B598" s="481" t="s">
        <v>7389</v>
      </c>
      <c r="C598" s="489" t="s">
        <v>4105</v>
      </c>
      <c r="D598" s="490">
        <v>0.14000000000000001</v>
      </c>
    </row>
    <row r="599" spans="1:4" ht="30">
      <c r="A599" s="480">
        <v>11950</v>
      </c>
      <c r="B599" s="481" t="s">
        <v>7390</v>
      </c>
      <c r="C599" s="489" t="s">
        <v>4105</v>
      </c>
      <c r="D599" s="490">
        <v>0.28000000000000003</v>
      </c>
    </row>
    <row r="600" spans="1:4">
      <c r="A600" s="480">
        <v>4376</v>
      </c>
      <c r="B600" s="481" t="s">
        <v>7391</v>
      </c>
      <c r="C600" s="489" t="s">
        <v>4105</v>
      </c>
      <c r="D600" s="490">
        <v>0.27</v>
      </c>
    </row>
    <row r="601" spans="1:4" ht="30">
      <c r="A601" s="480">
        <v>7583</v>
      </c>
      <c r="B601" s="481" t="s">
        <v>7392</v>
      </c>
      <c r="C601" s="489" t="s">
        <v>4105</v>
      </c>
      <c r="D601" s="490">
        <v>0.57999999999999996</v>
      </c>
    </row>
    <row r="602" spans="1:4" ht="30">
      <c r="A602" s="480">
        <v>4350</v>
      </c>
      <c r="B602" s="481" t="s">
        <v>7393</v>
      </c>
      <c r="C602" s="489" t="s">
        <v>4105</v>
      </c>
      <c r="D602" s="490">
        <v>0.7</v>
      </c>
    </row>
    <row r="603" spans="1:4">
      <c r="A603" s="480">
        <v>39886</v>
      </c>
      <c r="B603" s="481" t="s">
        <v>7394</v>
      </c>
      <c r="C603" s="489" t="s">
        <v>4105</v>
      </c>
      <c r="D603" s="490">
        <v>6.82</v>
      </c>
    </row>
    <row r="604" spans="1:4">
      <c r="A604" s="480">
        <v>39887</v>
      </c>
      <c r="B604" s="481" t="s">
        <v>7395</v>
      </c>
      <c r="C604" s="489" t="s">
        <v>4105</v>
      </c>
      <c r="D604" s="490">
        <v>10.24</v>
      </c>
    </row>
    <row r="605" spans="1:4">
      <c r="A605" s="480">
        <v>39888</v>
      </c>
      <c r="B605" s="481" t="s">
        <v>7396</v>
      </c>
      <c r="C605" s="489" t="s">
        <v>4105</v>
      </c>
      <c r="D605" s="490">
        <v>23.41</v>
      </c>
    </row>
    <row r="606" spans="1:4">
      <c r="A606" s="480">
        <v>39890</v>
      </c>
      <c r="B606" s="481" t="s">
        <v>7397</v>
      </c>
      <c r="C606" s="489" t="s">
        <v>4105</v>
      </c>
      <c r="D606" s="490">
        <v>39.96</v>
      </c>
    </row>
    <row r="607" spans="1:4">
      <c r="A607" s="480">
        <v>39891</v>
      </c>
      <c r="B607" s="481" t="s">
        <v>7398</v>
      </c>
      <c r="C607" s="489" t="s">
        <v>4105</v>
      </c>
      <c r="D607" s="490">
        <v>56.34</v>
      </c>
    </row>
    <row r="608" spans="1:4">
      <c r="A608" s="480">
        <v>39892</v>
      </c>
      <c r="B608" s="481" t="s">
        <v>7399</v>
      </c>
      <c r="C608" s="489" t="s">
        <v>4105</v>
      </c>
      <c r="D608" s="490">
        <v>175.61</v>
      </c>
    </row>
    <row r="609" spans="1:4">
      <c r="A609" s="480">
        <v>790</v>
      </c>
      <c r="B609" s="481" t="s">
        <v>7400</v>
      </c>
      <c r="C609" s="489" t="s">
        <v>4105</v>
      </c>
      <c r="D609" s="490">
        <v>18.579999999999998</v>
      </c>
    </row>
    <row r="610" spans="1:4">
      <c r="A610" s="480">
        <v>791</v>
      </c>
      <c r="B610" s="481" t="s">
        <v>7401</v>
      </c>
      <c r="C610" s="489" t="s">
        <v>4105</v>
      </c>
      <c r="D610" s="490">
        <v>18.579999999999998</v>
      </c>
    </row>
    <row r="611" spans="1:4">
      <c r="A611" s="480">
        <v>766</v>
      </c>
      <c r="B611" s="481" t="s">
        <v>7402</v>
      </c>
      <c r="C611" s="489" t="s">
        <v>4105</v>
      </c>
      <c r="D611" s="490">
        <v>18.579999999999998</v>
      </c>
    </row>
    <row r="612" spans="1:4">
      <c r="A612" s="480">
        <v>767</v>
      </c>
      <c r="B612" s="481" t="s">
        <v>7403</v>
      </c>
      <c r="C612" s="489" t="s">
        <v>4105</v>
      </c>
      <c r="D612" s="490">
        <v>18.579999999999998</v>
      </c>
    </row>
    <row r="613" spans="1:4">
      <c r="A613" s="480">
        <v>789</v>
      </c>
      <c r="B613" s="481" t="s">
        <v>7404</v>
      </c>
      <c r="C613" s="489" t="s">
        <v>4105</v>
      </c>
      <c r="D613" s="490">
        <v>14.28</v>
      </c>
    </row>
    <row r="614" spans="1:4">
      <c r="A614" s="480">
        <v>768</v>
      </c>
      <c r="B614" s="481" t="s">
        <v>7405</v>
      </c>
      <c r="C614" s="489" t="s">
        <v>4105</v>
      </c>
      <c r="D614" s="490">
        <v>14.59</v>
      </c>
    </row>
    <row r="615" spans="1:4">
      <c r="A615" s="480">
        <v>769</v>
      </c>
      <c r="B615" s="481" t="s">
        <v>7406</v>
      </c>
      <c r="C615" s="489" t="s">
        <v>4105</v>
      </c>
      <c r="D615" s="490">
        <v>14.59</v>
      </c>
    </row>
    <row r="616" spans="1:4">
      <c r="A616" s="480">
        <v>764</v>
      </c>
      <c r="B616" s="481" t="s">
        <v>7407</v>
      </c>
      <c r="C616" s="489" t="s">
        <v>4105</v>
      </c>
      <c r="D616" s="490">
        <v>8.98</v>
      </c>
    </row>
    <row r="617" spans="1:4">
      <c r="A617" s="480">
        <v>765</v>
      </c>
      <c r="B617" s="481" t="s">
        <v>7408</v>
      </c>
      <c r="C617" s="489" t="s">
        <v>4105</v>
      </c>
      <c r="D617" s="490">
        <v>8.98</v>
      </c>
    </row>
    <row r="618" spans="1:4">
      <c r="A618" s="480">
        <v>770</v>
      </c>
      <c r="B618" s="481" t="s">
        <v>7409</v>
      </c>
      <c r="C618" s="489" t="s">
        <v>4105</v>
      </c>
      <c r="D618" s="490">
        <v>5.15</v>
      </c>
    </row>
    <row r="619" spans="1:4">
      <c r="A619" s="480">
        <v>12394</v>
      </c>
      <c r="B619" s="481" t="s">
        <v>7410</v>
      </c>
      <c r="C619" s="489" t="s">
        <v>4105</v>
      </c>
      <c r="D619" s="490">
        <v>5.15</v>
      </c>
    </row>
    <row r="620" spans="1:4">
      <c r="A620" s="480">
        <v>787</v>
      </c>
      <c r="B620" s="481" t="s">
        <v>7411</v>
      </c>
      <c r="C620" s="489" t="s">
        <v>4105</v>
      </c>
      <c r="D620" s="490">
        <v>40.11</v>
      </c>
    </row>
    <row r="621" spans="1:4">
      <c r="A621" s="480">
        <v>774</v>
      </c>
      <c r="B621" s="481" t="s">
        <v>7412</v>
      </c>
      <c r="C621" s="489" t="s">
        <v>4105</v>
      </c>
      <c r="D621" s="490">
        <v>40.11</v>
      </c>
    </row>
    <row r="622" spans="1:4">
      <c r="A622" s="480">
        <v>773</v>
      </c>
      <c r="B622" s="481" t="s">
        <v>7413</v>
      </c>
      <c r="C622" s="489" t="s">
        <v>4105</v>
      </c>
      <c r="D622" s="490">
        <v>40.11</v>
      </c>
    </row>
    <row r="623" spans="1:4">
      <c r="A623" s="480">
        <v>775</v>
      </c>
      <c r="B623" s="481" t="s">
        <v>7414</v>
      </c>
      <c r="C623" s="489" t="s">
        <v>4105</v>
      </c>
      <c r="D623" s="490">
        <v>40.11</v>
      </c>
    </row>
    <row r="624" spans="1:4">
      <c r="A624" s="480">
        <v>788</v>
      </c>
      <c r="B624" s="481" t="s">
        <v>7415</v>
      </c>
      <c r="C624" s="489" t="s">
        <v>4105</v>
      </c>
      <c r="D624" s="490">
        <v>24.93</v>
      </c>
    </row>
    <row r="625" spans="1:4">
      <c r="A625" s="480">
        <v>772</v>
      </c>
      <c r="B625" s="481" t="s">
        <v>7416</v>
      </c>
      <c r="C625" s="489" t="s">
        <v>4105</v>
      </c>
      <c r="D625" s="490">
        <v>24.93</v>
      </c>
    </row>
    <row r="626" spans="1:4">
      <c r="A626" s="480">
        <v>771</v>
      </c>
      <c r="B626" s="481" t="s">
        <v>7417</v>
      </c>
      <c r="C626" s="489" t="s">
        <v>4105</v>
      </c>
      <c r="D626" s="490">
        <v>24.93</v>
      </c>
    </row>
    <row r="627" spans="1:4">
      <c r="A627" s="480">
        <v>776</v>
      </c>
      <c r="B627" s="481" t="s">
        <v>7418</v>
      </c>
      <c r="C627" s="489" t="s">
        <v>4105</v>
      </c>
      <c r="D627" s="490">
        <v>59.13</v>
      </c>
    </row>
    <row r="628" spans="1:4">
      <c r="A628" s="480">
        <v>777</v>
      </c>
      <c r="B628" s="481" t="s">
        <v>7419</v>
      </c>
      <c r="C628" s="489" t="s">
        <v>4105</v>
      </c>
      <c r="D628" s="490">
        <v>57.48</v>
      </c>
    </row>
    <row r="629" spans="1:4">
      <c r="A629" s="480">
        <v>780</v>
      </c>
      <c r="B629" s="481" t="s">
        <v>7420</v>
      </c>
      <c r="C629" s="489" t="s">
        <v>4105</v>
      </c>
      <c r="D629" s="490">
        <v>57.77</v>
      </c>
    </row>
    <row r="630" spans="1:4">
      <c r="A630" s="480">
        <v>778</v>
      </c>
      <c r="B630" s="481" t="s">
        <v>7421</v>
      </c>
      <c r="C630" s="489" t="s">
        <v>4105</v>
      </c>
      <c r="D630" s="490">
        <v>59.13</v>
      </c>
    </row>
    <row r="631" spans="1:4">
      <c r="A631" s="480">
        <v>779</v>
      </c>
      <c r="B631" s="481" t="s">
        <v>7422</v>
      </c>
      <c r="C631" s="489" t="s">
        <v>4105</v>
      </c>
      <c r="D631" s="490">
        <v>6.2</v>
      </c>
    </row>
    <row r="632" spans="1:4">
      <c r="A632" s="480">
        <v>781</v>
      </c>
      <c r="B632" s="481" t="s">
        <v>7423</v>
      </c>
      <c r="C632" s="489" t="s">
        <v>4105</v>
      </c>
      <c r="D632" s="490">
        <v>109.25</v>
      </c>
    </row>
    <row r="633" spans="1:4">
      <c r="A633" s="480">
        <v>786</v>
      </c>
      <c r="B633" s="481" t="s">
        <v>7424</v>
      </c>
      <c r="C633" s="489" t="s">
        <v>4105</v>
      </c>
      <c r="D633" s="490">
        <v>109.25</v>
      </c>
    </row>
    <row r="634" spans="1:4">
      <c r="A634" s="480">
        <v>782</v>
      </c>
      <c r="B634" s="481" t="s">
        <v>7425</v>
      </c>
      <c r="C634" s="489" t="s">
        <v>4105</v>
      </c>
      <c r="D634" s="490">
        <v>109.25</v>
      </c>
    </row>
    <row r="635" spans="1:4">
      <c r="A635" s="480">
        <v>783</v>
      </c>
      <c r="B635" s="481" t="s">
        <v>7426</v>
      </c>
      <c r="C635" s="489" t="s">
        <v>4105</v>
      </c>
      <c r="D635" s="490">
        <v>299.02</v>
      </c>
    </row>
    <row r="636" spans="1:4">
      <c r="A636" s="480">
        <v>785</v>
      </c>
      <c r="B636" s="481" t="s">
        <v>7427</v>
      </c>
      <c r="C636" s="489" t="s">
        <v>4105</v>
      </c>
      <c r="D636" s="490">
        <v>315.94</v>
      </c>
    </row>
    <row r="637" spans="1:4">
      <c r="A637" s="480">
        <v>784</v>
      </c>
      <c r="B637" s="481" t="s">
        <v>7428</v>
      </c>
      <c r="C637" s="489" t="s">
        <v>4105</v>
      </c>
      <c r="D637" s="490">
        <v>338.93</v>
      </c>
    </row>
    <row r="638" spans="1:4">
      <c r="A638" s="480">
        <v>831</v>
      </c>
      <c r="B638" s="481" t="s">
        <v>7429</v>
      </c>
      <c r="C638" s="489" t="s">
        <v>4105</v>
      </c>
      <c r="D638" s="490">
        <v>100.47</v>
      </c>
    </row>
    <row r="639" spans="1:4">
      <c r="A639" s="480">
        <v>828</v>
      </c>
      <c r="B639" s="481" t="s">
        <v>7430</v>
      </c>
      <c r="C639" s="489" t="s">
        <v>4105</v>
      </c>
      <c r="D639" s="490">
        <v>0.57999999999999996</v>
      </c>
    </row>
    <row r="640" spans="1:4">
      <c r="A640" s="480">
        <v>829</v>
      </c>
      <c r="B640" s="481" t="s">
        <v>7431</v>
      </c>
      <c r="C640" s="489" t="s">
        <v>4105</v>
      </c>
      <c r="D640" s="490">
        <v>1.21</v>
      </c>
    </row>
    <row r="641" spans="1:4">
      <c r="A641" s="480">
        <v>812</v>
      </c>
      <c r="B641" s="481" t="s">
        <v>7432</v>
      </c>
      <c r="C641" s="489" t="s">
        <v>4105</v>
      </c>
      <c r="D641" s="490">
        <v>2.64</v>
      </c>
    </row>
    <row r="642" spans="1:4">
      <c r="A642" s="480">
        <v>819</v>
      </c>
      <c r="B642" s="481" t="s">
        <v>7433</v>
      </c>
      <c r="C642" s="489" t="s">
        <v>4105</v>
      </c>
      <c r="D642" s="490">
        <v>4.34</v>
      </c>
    </row>
    <row r="643" spans="1:4">
      <c r="A643" s="480">
        <v>818</v>
      </c>
      <c r="B643" s="481" t="s">
        <v>7434</v>
      </c>
      <c r="C643" s="489" t="s">
        <v>4105</v>
      </c>
      <c r="D643" s="490">
        <v>7.3</v>
      </c>
    </row>
    <row r="644" spans="1:4">
      <c r="A644" s="480">
        <v>823</v>
      </c>
      <c r="B644" s="481" t="s">
        <v>7435</v>
      </c>
      <c r="C644" s="489" t="s">
        <v>4105</v>
      </c>
      <c r="D644" s="490">
        <v>21.98</v>
      </c>
    </row>
    <row r="645" spans="1:4">
      <c r="A645" s="480">
        <v>830</v>
      </c>
      <c r="B645" s="481" t="s">
        <v>7436</v>
      </c>
      <c r="C645" s="489" t="s">
        <v>4105</v>
      </c>
      <c r="D645" s="490">
        <v>18.100000000000001</v>
      </c>
    </row>
    <row r="646" spans="1:4">
      <c r="A646" s="480">
        <v>20086</v>
      </c>
      <c r="B646" s="481" t="s">
        <v>7437</v>
      </c>
      <c r="C646" s="489" t="s">
        <v>4105</v>
      </c>
      <c r="D646" s="490">
        <v>2.95</v>
      </c>
    </row>
    <row r="647" spans="1:4">
      <c r="A647" s="480">
        <v>826</v>
      </c>
      <c r="B647" s="481" t="s">
        <v>7438</v>
      </c>
      <c r="C647" s="489" t="s">
        <v>4105</v>
      </c>
      <c r="D647" s="490">
        <v>56.35</v>
      </c>
    </row>
    <row r="648" spans="1:4">
      <c r="A648" s="480">
        <v>827</v>
      </c>
      <c r="B648" s="481" t="s">
        <v>7439</v>
      </c>
      <c r="C648" s="489" t="s">
        <v>4105</v>
      </c>
      <c r="D648" s="490">
        <v>47.61</v>
      </c>
    </row>
    <row r="649" spans="1:4">
      <c r="A649" s="480">
        <v>832</v>
      </c>
      <c r="B649" s="481" t="s">
        <v>7440</v>
      </c>
      <c r="C649" s="489" t="s">
        <v>4105</v>
      </c>
      <c r="D649" s="490">
        <v>3.29</v>
      </c>
    </row>
    <row r="650" spans="1:4">
      <c r="A650" s="480">
        <v>833</v>
      </c>
      <c r="B650" s="481" t="s">
        <v>7441</v>
      </c>
      <c r="C650" s="489" t="s">
        <v>4105</v>
      </c>
      <c r="D650" s="490">
        <v>4.67</v>
      </c>
    </row>
    <row r="651" spans="1:4">
      <c r="A651" s="480">
        <v>834</v>
      </c>
      <c r="B651" s="481" t="s">
        <v>7442</v>
      </c>
      <c r="C651" s="489" t="s">
        <v>4105</v>
      </c>
      <c r="D651" s="490">
        <v>5.12</v>
      </c>
    </row>
    <row r="652" spans="1:4">
      <c r="A652" s="480">
        <v>825</v>
      </c>
      <c r="B652" s="481" t="s">
        <v>7443</v>
      </c>
      <c r="C652" s="489" t="s">
        <v>4105</v>
      </c>
      <c r="D652" s="490">
        <v>5.72</v>
      </c>
    </row>
    <row r="653" spans="1:4">
      <c r="A653" s="480">
        <v>813</v>
      </c>
      <c r="B653" s="481" t="s">
        <v>7444</v>
      </c>
      <c r="C653" s="489" t="s">
        <v>4105</v>
      </c>
      <c r="D653" s="490">
        <v>5.61</v>
      </c>
    </row>
    <row r="654" spans="1:4">
      <c r="A654" s="480">
        <v>820</v>
      </c>
      <c r="B654" s="481" t="s">
        <v>7445</v>
      </c>
      <c r="C654" s="489" t="s">
        <v>4105</v>
      </c>
      <c r="D654" s="490">
        <v>7.13</v>
      </c>
    </row>
    <row r="655" spans="1:4">
      <c r="A655" s="480">
        <v>816</v>
      </c>
      <c r="B655" s="481" t="s">
        <v>7446</v>
      </c>
      <c r="C655" s="489" t="s">
        <v>4105</v>
      </c>
      <c r="D655" s="490">
        <v>12.13</v>
      </c>
    </row>
    <row r="656" spans="1:4">
      <c r="A656" s="480">
        <v>814</v>
      </c>
      <c r="B656" s="481" t="s">
        <v>7447</v>
      </c>
      <c r="C656" s="489" t="s">
        <v>4105</v>
      </c>
      <c r="D656" s="490">
        <v>14.65</v>
      </c>
    </row>
    <row r="657" spans="1:4">
      <c r="A657" s="480">
        <v>815</v>
      </c>
      <c r="B657" s="481" t="s">
        <v>7448</v>
      </c>
      <c r="C657" s="489" t="s">
        <v>4105</v>
      </c>
      <c r="D657" s="490">
        <v>15.84</v>
      </c>
    </row>
    <row r="658" spans="1:4">
      <c r="A658" s="480">
        <v>822</v>
      </c>
      <c r="B658" s="481" t="s">
        <v>7449</v>
      </c>
      <c r="C658" s="489" t="s">
        <v>4105</v>
      </c>
      <c r="D658" s="490">
        <v>19.29</v>
      </c>
    </row>
    <row r="659" spans="1:4">
      <c r="A659" s="480">
        <v>821</v>
      </c>
      <c r="B659" s="481" t="s">
        <v>7450</v>
      </c>
      <c r="C659" s="489" t="s">
        <v>4105</v>
      </c>
      <c r="D659" s="490">
        <v>22.55</v>
      </c>
    </row>
    <row r="660" spans="1:4">
      <c r="A660" s="480">
        <v>817</v>
      </c>
      <c r="B660" s="481" t="s">
        <v>7451</v>
      </c>
      <c r="C660" s="489" t="s">
        <v>4105</v>
      </c>
      <c r="D660" s="490">
        <v>26.81</v>
      </c>
    </row>
    <row r="661" spans="1:4">
      <c r="A661" s="480">
        <v>39191</v>
      </c>
      <c r="B661" s="481" t="s">
        <v>7452</v>
      </c>
      <c r="C661" s="489" t="s">
        <v>4105</v>
      </c>
      <c r="D661" s="490">
        <v>17.940000000000001</v>
      </c>
    </row>
    <row r="662" spans="1:4">
      <c r="A662" s="480">
        <v>39190</v>
      </c>
      <c r="B662" s="481" t="s">
        <v>7453</v>
      </c>
      <c r="C662" s="489" t="s">
        <v>4105</v>
      </c>
      <c r="D662" s="490">
        <v>18.739999999999998</v>
      </c>
    </row>
    <row r="663" spans="1:4">
      <c r="A663" s="480">
        <v>39189</v>
      </c>
      <c r="B663" s="481" t="s">
        <v>7454</v>
      </c>
      <c r="C663" s="489" t="s">
        <v>4105</v>
      </c>
      <c r="D663" s="490">
        <v>19.829999999999998</v>
      </c>
    </row>
    <row r="664" spans="1:4">
      <c r="A664" s="480">
        <v>39188</v>
      </c>
      <c r="B664" s="481" t="s">
        <v>7455</v>
      </c>
      <c r="C664" s="489" t="s">
        <v>4105</v>
      </c>
      <c r="D664" s="490">
        <v>14.6</v>
      </c>
    </row>
    <row r="665" spans="1:4">
      <c r="A665" s="480">
        <v>39186</v>
      </c>
      <c r="B665" s="481" t="s">
        <v>7456</v>
      </c>
      <c r="C665" s="489" t="s">
        <v>4105</v>
      </c>
      <c r="D665" s="490">
        <v>17.739999999999998</v>
      </c>
    </row>
    <row r="666" spans="1:4">
      <c r="A666" s="480">
        <v>39187</v>
      </c>
      <c r="B666" s="481" t="s">
        <v>7457</v>
      </c>
      <c r="C666" s="489" t="s">
        <v>4105</v>
      </c>
      <c r="D666" s="490">
        <v>15.3</v>
      </c>
    </row>
    <row r="667" spans="1:4">
      <c r="A667" s="480">
        <v>39184</v>
      </c>
      <c r="B667" s="481" t="s">
        <v>7458</v>
      </c>
      <c r="C667" s="489" t="s">
        <v>4105</v>
      </c>
      <c r="D667" s="490">
        <v>5.76</v>
      </c>
    </row>
    <row r="668" spans="1:4">
      <c r="A668" s="480">
        <v>39185</v>
      </c>
      <c r="B668" s="481" t="s">
        <v>7459</v>
      </c>
      <c r="C668" s="489" t="s">
        <v>4105</v>
      </c>
      <c r="D668" s="490">
        <v>5.25</v>
      </c>
    </row>
    <row r="669" spans="1:4">
      <c r="A669" s="480">
        <v>39198</v>
      </c>
      <c r="B669" s="481" t="s">
        <v>7460</v>
      </c>
      <c r="C669" s="489" t="s">
        <v>4105</v>
      </c>
      <c r="D669" s="490">
        <v>58.86</v>
      </c>
    </row>
    <row r="670" spans="1:4">
      <c r="A670" s="480">
        <v>39197</v>
      </c>
      <c r="B670" s="481" t="s">
        <v>7461</v>
      </c>
      <c r="C670" s="489" t="s">
        <v>4105</v>
      </c>
      <c r="D670" s="490">
        <v>61.48</v>
      </c>
    </row>
    <row r="671" spans="1:4">
      <c r="A671" s="480">
        <v>39196</v>
      </c>
      <c r="B671" s="481" t="s">
        <v>7462</v>
      </c>
      <c r="C671" s="489" t="s">
        <v>4105</v>
      </c>
      <c r="D671" s="490">
        <v>63.41</v>
      </c>
    </row>
    <row r="672" spans="1:4">
      <c r="A672" s="480">
        <v>39199</v>
      </c>
      <c r="B672" s="481" t="s">
        <v>7463</v>
      </c>
      <c r="C672" s="489" t="s">
        <v>4105</v>
      </c>
      <c r="D672" s="490">
        <v>56.64</v>
      </c>
    </row>
    <row r="673" spans="1:4">
      <c r="A673" s="480">
        <v>39195</v>
      </c>
      <c r="B673" s="481" t="s">
        <v>7464</v>
      </c>
      <c r="C673" s="489" t="s">
        <v>4105</v>
      </c>
      <c r="D673" s="490">
        <v>32.69</v>
      </c>
    </row>
    <row r="674" spans="1:4">
      <c r="A674" s="480">
        <v>39194</v>
      </c>
      <c r="B674" s="481" t="s">
        <v>7465</v>
      </c>
      <c r="C674" s="489" t="s">
        <v>4105</v>
      </c>
      <c r="D674" s="490">
        <v>34.99</v>
      </c>
    </row>
    <row r="675" spans="1:4">
      <c r="A675" s="480">
        <v>39193</v>
      </c>
      <c r="B675" s="481" t="s">
        <v>7466</v>
      </c>
      <c r="C675" s="489" t="s">
        <v>4105</v>
      </c>
      <c r="D675" s="490">
        <v>38.340000000000003</v>
      </c>
    </row>
    <row r="676" spans="1:4">
      <c r="A676" s="480">
        <v>39192</v>
      </c>
      <c r="B676" s="481" t="s">
        <v>7467</v>
      </c>
      <c r="C676" s="489" t="s">
        <v>4105</v>
      </c>
      <c r="D676" s="490">
        <v>39.89</v>
      </c>
    </row>
    <row r="677" spans="1:4">
      <c r="A677" s="480">
        <v>39201</v>
      </c>
      <c r="B677" s="481" t="s">
        <v>7468</v>
      </c>
      <c r="C677" s="489" t="s">
        <v>4105</v>
      </c>
      <c r="D677" s="490">
        <v>70.37</v>
      </c>
    </row>
    <row r="678" spans="1:4">
      <c r="A678" s="480">
        <v>39200</v>
      </c>
      <c r="B678" s="481" t="s">
        <v>7469</v>
      </c>
      <c r="C678" s="489" t="s">
        <v>4105</v>
      </c>
      <c r="D678" s="490">
        <v>70.930000000000007</v>
      </c>
    </row>
    <row r="679" spans="1:4">
      <c r="A679" s="480">
        <v>39203</v>
      </c>
      <c r="B679" s="481" t="s">
        <v>7470</v>
      </c>
      <c r="C679" s="489" t="s">
        <v>4105</v>
      </c>
      <c r="D679" s="490">
        <v>57.27</v>
      </c>
    </row>
    <row r="680" spans="1:4">
      <c r="A680" s="480">
        <v>39202</v>
      </c>
      <c r="B680" s="481" t="s">
        <v>7471</v>
      </c>
      <c r="C680" s="489" t="s">
        <v>4105</v>
      </c>
      <c r="D680" s="490">
        <v>67.28</v>
      </c>
    </row>
    <row r="681" spans="1:4">
      <c r="A681" s="480">
        <v>39920</v>
      </c>
      <c r="B681" s="481" t="s">
        <v>7472</v>
      </c>
      <c r="C681" s="489" t="s">
        <v>4105</v>
      </c>
      <c r="D681" s="490">
        <v>4.83</v>
      </c>
    </row>
    <row r="682" spans="1:4">
      <c r="A682" s="480">
        <v>39205</v>
      </c>
      <c r="B682" s="481" t="s">
        <v>7473</v>
      </c>
      <c r="C682" s="489" t="s">
        <v>4105</v>
      </c>
      <c r="D682" s="490">
        <v>112.25</v>
      </c>
    </row>
    <row r="683" spans="1:4">
      <c r="A683" s="480">
        <v>39204</v>
      </c>
      <c r="B683" s="481" t="s">
        <v>7474</v>
      </c>
      <c r="C683" s="489" t="s">
        <v>4105</v>
      </c>
      <c r="D683" s="490">
        <v>114.96</v>
      </c>
    </row>
    <row r="684" spans="1:4">
      <c r="A684" s="480">
        <v>39206</v>
      </c>
      <c r="B684" s="481" t="s">
        <v>7475</v>
      </c>
      <c r="C684" s="489" t="s">
        <v>4105</v>
      </c>
      <c r="D684" s="490">
        <v>109.07</v>
      </c>
    </row>
    <row r="685" spans="1:4">
      <c r="A685" s="480">
        <v>797</v>
      </c>
      <c r="B685" s="481" t="s">
        <v>7476</v>
      </c>
      <c r="C685" s="489" t="s">
        <v>4105</v>
      </c>
      <c r="D685" s="490">
        <v>10.49</v>
      </c>
    </row>
    <row r="686" spans="1:4">
      <c r="A686" s="480">
        <v>798</v>
      </c>
      <c r="B686" s="481" t="s">
        <v>7477</v>
      </c>
      <c r="C686" s="489" t="s">
        <v>4105</v>
      </c>
      <c r="D686" s="490">
        <v>1.44</v>
      </c>
    </row>
    <row r="687" spans="1:4">
      <c r="A687" s="480">
        <v>796</v>
      </c>
      <c r="B687" s="481" t="s">
        <v>7478</v>
      </c>
      <c r="C687" s="489" t="s">
        <v>4105</v>
      </c>
      <c r="D687" s="490">
        <v>10.050000000000001</v>
      </c>
    </row>
    <row r="688" spans="1:4">
      <c r="A688" s="480">
        <v>799</v>
      </c>
      <c r="B688" s="481" t="s">
        <v>7479</v>
      </c>
      <c r="C688" s="489" t="s">
        <v>4105</v>
      </c>
      <c r="D688" s="490">
        <v>4.72</v>
      </c>
    </row>
    <row r="689" spans="1:4">
      <c r="A689" s="480">
        <v>792</v>
      </c>
      <c r="B689" s="481" t="s">
        <v>7480</v>
      </c>
      <c r="C689" s="489" t="s">
        <v>4105</v>
      </c>
      <c r="D689" s="490">
        <v>4.8</v>
      </c>
    </row>
    <row r="690" spans="1:4">
      <c r="A690" s="480">
        <v>804</v>
      </c>
      <c r="B690" s="481" t="s">
        <v>7481</v>
      </c>
      <c r="C690" s="489" t="s">
        <v>4105</v>
      </c>
      <c r="D690" s="490">
        <v>23.81</v>
      </c>
    </row>
    <row r="691" spans="1:4">
      <c r="A691" s="480">
        <v>793</v>
      </c>
      <c r="B691" s="481" t="s">
        <v>7482</v>
      </c>
      <c r="C691" s="489" t="s">
        <v>4105</v>
      </c>
      <c r="D691" s="490">
        <v>10.220000000000001</v>
      </c>
    </row>
    <row r="692" spans="1:4">
      <c r="A692" s="480">
        <v>801</v>
      </c>
      <c r="B692" s="481" t="s">
        <v>7483</v>
      </c>
      <c r="C692" s="489" t="s">
        <v>4105</v>
      </c>
      <c r="D692" s="490">
        <v>7.29</v>
      </c>
    </row>
    <row r="693" spans="1:4">
      <c r="A693" s="480">
        <v>794</v>
      </c>
      <c r="B693" s="481" t="s">
        <v>7484</v>
      </c>
      <c r="C693" s="489" t="s">
        <v>4105</v>
      </c>
      <c r="D693" s="490">
        <v>7.53</v>
      </c>
    </row>
    <row r="694" spans="1:4">
      <c r="A694" s="480">
        <v>802</v>
      </c>
      <c r="B694" s="481" t="s">
        <v>7485</v>
      </c>
      <c r="C694" s="489" t="s">
        <v>4105</v>
      </c>
      <c r="D694" s="490">
        <v>21</v>
      </c>
    </row>
    <row r="695" spans="1:4">
      <c r="A695" s="480">
        <v>803</v>
      </c>
      <c r="B695" s="481" t="s">
        <v>7486</v>
      </c>
      <c r="C695" s="489" t="s">
        <v>4105</v>
      </c>
      <c r="D695" s="490">
        <v>18.32</v>
      </c>
    </row>
    <row r="696" spans="1:4">
      <c r="A696" s="480">
        <v>38001</v>
      </c>
      <c r="B696" s="481" t="s">
        <v>7487</v>
      </c>
      <c r="C696" s="489" t="s">
        <v>4105</v>
      </c>
      <c r="D696" s="490">
        <v>1.39</v>
      </c>
    </row>
    <row r="697" spans="1:4">
      <c r="A697" s="480">
        <v>38002</v>
      </c>
      <c r="B697" s="481" t="s">
        <v>7488</v>
      </c>
      <c r="C697" s="489" t="s">
        <v>4105</v>
      </c>
      <c r="D697" s="490">
        <v>2.58</v>
      </c>
    </row>
    <row r="698" spans="1:4">
      <c r="A698" s="480">
        <v>38003</v>
      </c>
      <c r="B698" s="481" t="s">
        <v>7489</v>
      </c>
      <c r="C698" s="489" t="s">
        <v>4105</v>
      </c>
      <c r="D698" s="490">
        <v>31.02</v>
      </c>
    </row>
    <row r="699" spans="1:4">
      <c r="A699" s="480">
        <v>38004</v>
      </c>
      <c r="B699" s="481" t="s">
        <v>7490</v>
      </c>
      <c r="C699" s="489" t="s">
        <v>4105</v>
      </c>
      <c r="D699" s="490">
        <v>41.47</v>
      </c>
    </row>
    <row r="700" spans="1:4">
      <c r="A700" s="480">
        <v>36327</v>
      </c>
      <c r="B700" s="481" t="s">
        <v>7491</v>
      </c>
      <c r="C700" s="489" t="s">
        <v>4105</v>
      </c>
      <c r="D700" s="490">
        <v>3.16</v>
      </c>
    </row>
    <row r="701" spans="1:4">
      <c r="A701" s="480">
        <v>38992</v>
      </c>
      <c r="B701" s="481" t="s">
        <v>7492</v>
      </c>
      <c r="C701" s="489" t="s">
        <v>4105</v>
      </c>
      <c r="D701" s="490">
        <v>5.05</v>
      </c>
    </row>
    <row r="702" spans="1:4">
      <c r="A702" s="480">
        <v>38993</v>
      </c>
      <c r="B702" s="481" t="s">
        <v>7493</v>
      </c>
      <c r="C702" s="489" t="s">
        <v>4105</v>
      </c>
      <c r="D702" s="490">
        <v>14.4</v>
      </c>
    </row>
    <row r="703" spans="1:4" ht="30">
      <c r="A703" s="480">
        <v>38418</v>
      </c>
      <c r="B703" s="481" t="s">
        <v>7494</v>
      </c>
      <c r="C703" s="489" t="s">
        <v>4105</v>
      </c>
      <c r="D703" s="490">
        <v>8.56</v>
      </c>
    </row>
    <row r="704" spans="1:4">
      <c r="A704" s="480">
        <v>39178</v>
      </c>
      <c r="B704" s="481" t="s">
        <v>7495</v>
      </c>
      <c r="C704" s="489" t="s">
        <v>4105</v>
      </c>
      <c r="D704" s="490">
        <v>1.94</v>
      </c>
    </row>
    <row r="705" spans="1:4">
      <c r="A705" s="480">
        <v>39177</v>
      </c>
      <c r="B705" s="481" t="s">
        <v>7496</v>
      </c>
      <c r="C705" s="489" t="s">
        <v>4105</v>
      </c>
      <c r="D705" s="490">
        <v>1.75</v>
      </c>
    </row>
    <row r="706" spans="1:4">
      <c r="A706" s="480">
        <v>39176</v>
      </c>
      <c r="B706" s="481" t="s">
        <v>7497</v>
      </c>
      <c r="C706" s="489" t="s">
        <v>4105</v>
      </c>
      <c r="D706" s="490">
        <v>1.1499999999999999</v>
      </c>
    </row>
    <row r="707" spans="1:4">
      <c r="A707" s="480">
        <v>39174</v>
      </c>
      <c r="B707" s="481" t="s">
        <v>7498</v>
      </c>
      <c r="C707" s="489" t="s">
        <v>4105</v>
      </c>
      <c r="D707" s="490">
        <v>0.87</v>
      </c>
    </row>
    <row r="708" spans="1:4">
      <c r="A708" s="480">
        <v>39180</v>
      </c>
      <c r="B708" s="481" t="s">
        <v>7499</v>
      </c>
      <c r="C708" s="489" t="s">
        <v>4105</v>
      </c>
      <c r="D708" s="490">
        <v>5.27</v>
      </c>
    </row>
    <row r="709" spans="1:4">
      <c r="A709" s="480">
        <v>39179</v>
      </c>
      <c r="B709" s="481" t="s">
        <v>7500</v>
      </c>
      <c r="C709" s="489" t="s">
        <v>4105</v>
      </c>
      <c r="D709" s="490">
        <v>4.66</v>
      </c>
    </row>
    <row r="710" spans="1:4">
      <c r="A710" s="480">
        <v>39181</v>
      </c>
      <c r="B710" s="481" t="s">
        <v>7501</v>
      </c>
      <c r="C710" s="489" t="s">
        <v>4105</v>
      </c>
      <c r="D710" s="490">
        <v>7.06</v>
      </c>
    </row>
    <row r="711" spans="1:4">
      <c r="A711" s="480">
        <v>39175</v>
      </c>
      <c r="B711" s="481" t="s">
        <v>7502</v>
      </c>
      <c r="C711" s="489" t="s">
        <v>4105</v>
      </c>
      <c r="D711" s="490">
        <v>1.07</v>
      </c>
    </row>
    <row r="712" spans="1:4">
      <c r="A712" s="480">
        <v>39217</v>
      </c>
      <c r="B712" s="481" t="s">
        <v>7503</v>
      </c>
      <c r="C712" s="489" t="s">
        <v>4105</v>
      </c>
      <c r="D712" s="490">
        <v>0.82</v>
      </c>
    </row>
    <row r="713" spans="1:4">
      <c r="A713" s="480">
        <v>39182</v>
      </c>
      <c r="B713" s="481" t="s">
        <v>7504</v>
      </c>
      <c r="C713" s="489" t="s">
        <v>4105</v>
      </c>
      <c r="D713" s="490">
        <v>9.93</v>
      </c>
    </row>
    <row r="714" spans="1:4" ht="30">
      <c r="A714" s="480">
        <v>12616</v>
      </c>
      <c r="B714" s="481" t="s">
        <v>7505</v>
      </c>
      <c r="C714" s="489" t="s">
        <v>4105</v>
      </c>
      <c r="D714" s="490">
        <v>5.51</v>
      </c>
    </row>
    <row r="715" spans="1:4" ht="45">
      <c r="A715" s="480">
        <v>1049</v>
      </c>
      <c r="B715" s="481" t="s">
        <v>7506</v>
      </c>
      <c r="C715" s="489" t="s">
        <v>4105</v>
      </c>
      <c r="D715" s="490">
        <v>8.31</v>
      </c>
    </row>
    <row r="716" spans="1:4" ht="45">
      <c r="A716" s="480">
        <v>1099</v>
      </c>
      <c r="B716" s="481" t="s">
        <v>7507</v>
      </c>
      <c r="C716" s="489" t="s">
        <v>4105</v>
      </c>
      <c r="D716" s="490">
        <v>6.36</v>
      </c>
    </row>
    <row r="717" spans="1:4" ht="45">
      <c r="A717" s="480">
        <v>1050</v>
      </c>
      <c r="B717" s="481" t="s">
        <v>7508</v>
      </c>
      <c r="C717" s="489" t="s">
        <v>4105</v>
      </c>
      <c r="D717" s="490">
        <v>4.3499999999999996</v>
      </c>
    </row>
    <row r="718" spans="1:4" ht="45">
      <c r="A718" s="480">
        <v>39678</v>
      </c>
      <c r="B718" s="481" t="s">
        <v>7509</v>
      </c>
      <c r="C718" s="489" t="s">
        <v>4105</v>
      </c>
      <c r="D718" s="490">
        <v>2.56</v>
      </c>
    </row>
    <row r="719" spans="1:4" ht="45">
      <c r="A719" s="480">
        <v>1101</v>
      </c>
      <c r="B719" s="481" t="s">
        <v>7510</v>
      </c>
      <c r="C719" s="489" t="s">
        <v>4105</v>
      </c>
      <c r="D719" s="490">
        <v>27.43</v>
      </c>
    </row>
    <row r="720" spans="1:4" ht="45">
      <c r="A720" s="480">
        <v>1100</v>
      </c>
      <c r="B720" s="481" t="s">
        <v>7511</v>
      </c>
      <c r="C720" s="489" t="s">
        <v>4105</v>
      </c>
      <c r="D720" s="490">
        <v>14.15</v>
      </c>
    </row>
    <row r="721" spans="1:4" ht="45">
      <c r="A721" s="480">
        <v>39679</v>
      </c>
      <c r="B721" s="481" t="s">
        <v>7512</v>
      </c>
      <c r="C721" s="489" t="s">
        <v>4105</v>
      </c>
      <c r="D721" s="490">
        <v>54.67</v>
      </c>
    </row>
    <row r="722" spans="1:4" ht="45">
      <c r="A722" s="480">
        <v>1102</v>
      </c>
      <c r="B722" s="481" t="s">
        <v>7513</v>
      </c>
      <c r="C722" s="489" t="s">
        <v>4105</v>
      </c>
      <c r="D722" s="490">
        <v>40.9</v>
      </c>
    </row>
    <row r="723" spans="1:4" ht="45">
      <c r="A723" s="480">
        <v>1098</v>
      </c>
      <c r="B723" s="481" t="s">
        <v>7514</v>
      </c>
      <c r="C723" s="489" t="s">
        <v>4105</v>
      </c>
      <c r="D723" s="490">
        <v>3.39</v>
      </c>
    </row>
    <row r="724" spans="1:4" ht="45">
      <c r="A724" s="480">
        <v>1051</v>
      </c>
      <c r="B724" s="481" t="s">
        <v>7515</v>
      </c>
      <c r="C724" s="489" t="s">
        <v>4105</v>
      </c>
      <c r="D724" s="490">
        <v>59.45</v>
      </c>
    </row>
    <row r="725" spans="1:4">
      <c r="A725" s="480">
        <v>37399</v>
      </c>
      <c r="B725" s="481" t="s">
        <v>7516</v>
      </c>
      <c r="C725" s="489" t="s">
        <v>4105</v>
      </c>
      <c r="D725" s="490">
        <v>40.04</v>
      </c>
    </row>
    <row r="726" spans="1:4" ht="30">
      <c r="A726" s="480">
        <v>41955</v>
      </c>
      <c r="B726" s="481" t="s">
        <v>7517</v>
      </c>
      <c r="C726" s="489" t="s">
        <v>734</v>
      </c>
      <c r="D726" s="490">
        <v>92.54</v>
      </c>
    </row>
    <row r="727" spans="1:4">
      <c r="A727" s="480">
        <v>41953</v>
      </c>
      <c r="B727" s="481" t="s">
        <v>7518</v>
      </c>
      <c r="C727" s="489" t="s">
        <v>734</v>
      </c>
      <c r="D727" s="490">
        <v>88.31</v>
      </c>
    </row>
    <row r="728" spans="1:4">
      <c r="A728" s="480">
        <v>41954</v>
      </c>
      <c r="B728" s="481" t="s">
        <v>7519</v>
      </c>
      <c r="C728" s="489" t="s">
        <v>734</v>
      </c>
      <c r="D728" s="490">
        <v>87.47</v>
      </c>
    </row>
    <row r="729" spans="1:4">
      <c r="A729" s="480">
        <v>25004</v>
      </c>
      <c r="B729" s="481" t="s">
        <v>7520</v>
      </c>
      <c r="C729" s="489" t="s">
        <v>734</v>
      </c>
      <c r="D729" s="490">
        <v>26.99</v>
      </c>
    </row>
    <row r="730" spans="1:4">
      <c r="A730" s="480">
        <v>25002</v>
      </c>
      <c r="B730" s="481" t="s">
        <v>7521</v>
      </c>
      <c r="C730" s="489" t="s">
        <v>734</v>
      </c>
      <c r="D730" s="490">
        <v>27.21</v>
      </c>
    </row>
    <row r="731" spans="1:4">
      <c r="A731" s="480">
        <v>37409</v>
      </c>
      <c r="B731" s="481" t="s">
        <v>7522</v>
      </c>
      <c r="C731" s="489" t="s">
        <v>734</v>
      </c>
      <c r="D731" s="490">
        <v>26.77</v>
      </c>
    </row>
    <row r="732" spans="1:4">
      <c r="A732" s="480">
        <v>841</v>
      </c>
      <c r="B732" s="481" t="s">
        <v>7523</v>
      </c>
      <c r="C732" s="489" t="s">
        <v>734</v>
      </c>
      <c r="D732" s="490">
        <v>27.65</v>
      </c>
    </row>
    <row r="733" spans="1:4">
      <c r="A733" s="480">
        <v>25005</v>
      </c>
      <c r="B733" s="481" t="s">
        <v>7524</v>
      </c>
      <c r="C733" s="489" t="s">
        <v>734</v>
      </c>
      <c r="D733" s="490">
        <v>30.32</v>
      </c>
    </row>
    <row r="734" spans="1:4">
      <c r="A734" s="480">
        <v>25003</v>
      </c>
      <c r="B734" s="481" t="s">
        <v>7525</v>
      </c>
      <c r="C734" s="489" t="s">
        <v>734</v>
      </c>
      <c r="D734" s="490">
        <v>32.380000000000003</v>
      </c>
    </row>
    <row r="735" spans="1:4">
      <c r="A735" s="480">
        <v>37410</v>
      </c>
      <c r="B735" s="481" t="s">
        <v>7526</v>
      </c>
      <c r="C735" s="489" t="s">
        <v>734</v>
      </c>
      <c r="D735" s="490">
        <v>30.32</v>
      </c>
    </row>
    <row r="736" spans="1:4">
      <c r="A736" s="480">
        <v>842</v>
      </c>
      <c r="B736" s="481" t="s">
        <v>7527</v>
      </c>
      <c r="C736" s="489" t="s">
        <v>734</v>
      </c>
      <c r="D736" s="490">
        <v>34.11</v>
      </c>
    </row>
    <row r="737" spans="1:4">
      <c r="A737" s="480">
        <v>862</v>
      </c>
      <c r="B737" s="481" t="s">
        <v>7528</v>
      </c>
      <c r="C737" s="489" t="s">
        <v>4106</v>
      </c>
      <c r="D737" s="490">
        <v>11.92</v>
      </c>
    </row>
    <row r="738" spans="1:4">
      <c r="A738" s="480">
        <v>866</v>
      </c>
      <c r="B738" s="481" t="s">
        <v>7529</v>
      </c>
      <c r="C738" s="489" t="s">
        <v>4106</v>
      </c>
      <c r="D738" s="490">
        <v>146.61000000000001</v>
      </c>
    </row>
    <row r="739" spans="1:4">
      <c r="A739" s="480">
        <v>892</v>
      </c>
      <c r="B739" s="481" t="s">
        <v>7530</v>
      </c>
      <c r="C739" s="489" t="s">
        <v>4106</v>
      </c>
      <c r="D739" s="490">
        <v>186.44</v>
      </c>
    </row>
    <row r="740" spans="1:4">
      <c r="A740" s="480">
        <v>857</v>
      </c>
      <c r="B740" s="481" t="s">
        <v>7531</v>
      </c>
      <c r="C740" s="489" t="s">
        <v>4106</v>
      </c>
      <c r="D740" s="490">
        <v>18.98</v>
      </c>
    </row>
    <row r="741" spans="1:4">
      <c r="A741" s="480">
        <v>37404</v>
      </c>
      <c r="B741" s="481" t="s">
        <v>7532</v>
      </c>
      <c r="C741" s="489" t="s">
        <v>4106</v>
      </c>
      <c r="D741" s="490">
        <v>224.19</v>
      </c>
    </row>
    <row r="742" spans="1:4">
      <c r="A742" s="480">
        <v>868</v>
      </c>
      <c r="B742" s="481" t="s">
        <v>7533</v>
      </c>
      <c r="C742" s="489" t="s">
        <v>4106</v>
      </c>
      <c r="D742" s="490">
        <v>29.31</v>
      </c>
    </row>
    <row r="743" spans="1:4">
      <c r="A743" s="480">
        <v>870</v>
      </c>
      <c r="B743" s="481" t="s">
        <v>7534</v>
      </c>
      <c r="C743" s="489" t="s">
        <v>4106</v>
      </c>
      <c r="D743" s="490">
        <v>386.33</v>
      </c>
    </row>
    <row r="744" spans="1:4">
      <c r="A744" s="480">
        <v>863</v>
      </c>
      <c r="B744" s="481" t="s">
        <v>7535</v>
      </c>
      <c r="C744" s="489" t="s">
        <v>4106</v>
      </c>
      <c r="D744" s="490">
        <v>40.5</v>
      </c>
    </row>
    <row r="745" spans="1:4">
      <c r="A745" s="480">
        <v>867</v>
      </c>
      <c r="B745" s="481" t="s">
        <v>7536</v>
      </c>
      <c r="C745" s="489" t="s">
        <v>4106</v>
      </c>
      <c r="D745" s="490">
        <v>56.4</v>
      </c>
    </row>
    <row r="746" spans="1:4">
      <c r="A746" s="480">
        <v>891</v>
      </c>
      <c r="B746" s="481" t="s">
        <v>7537</v>
      </c>
      <c r="C746" s="489" t="s">
        <v>4106</v>
      </c>
      <c r="D746" s="490">
        <v>648.79999999999995</v>
      </c>
    </row>
    <row r="747" spans="1:4">
      <c r="A747" s="480">
        <v>864</v>
      </c>
      <c r="B747" s="481" t="s">
        <v>7538</v>
      </c>
      <c r="C747" s="489" t="s">
        <v>4106</v>
      </c>
      <c r="D747" s="490">
        <v>79.459999999999994</v>
      </c>
    </row>
    <row r="748" spans="1:4">
      <c r="A748" s="480">
        <v>865</v>
      </c>
      <c r="B748" s="481" t="s">
        <v>7539</v>
      </c>
      <c r="C748" s="489" t="s">
        <v>4106</v>
      </c>
      <c r="D748" s="490">
        <v>111.92</v>
      </c>
    </row>
    <row r="749" spans="1:4" ht="30">
      <c r="A749" s="480">
        <v>1006</v>
      </c>
      <c r="B749" s="481" t="s">
        <v>7540</v>
      </c>
      <c r="C749" s="489" t="s">
        <v>4106</v>
      </c>
      <c r="D749" s="490">
        <v>109.84</v>
      </c>
    </row>
    <row r="750" spans="1:4">
      <c r="A750" s="480">
        <v>948</v>
      </c>
      <c r="B750" s="481" t="s">
        <v>7541</v>
      </c>
      <c r="C750" s="489" t="s">
        <v>4106</v>
      </c>
      <c r="D750" s="490">
        <v>57.2</v>
      </c>
    </row>
    <row r="751" spans="1:4">
      <c r="A751" s="480">
        <v>947</v>
      </c>
      <c r="B751" s="481" t="s">
        <v>7542</v>
      </c>
      <c r="C751" s="489" t="s">
        <v>4106</v>
      </c>
      <c r="D751" s="490">
        <v>58.18</v>
      </c>
    </row>
    <row r="752" spans="1:4">
      <c r="A752" s="480">
        <v>911</v>
      </c>
      <c r="B752" s="481" t="s">
        <v>7543</v>
      </c>
      <c r="C752" s="489" t="s">
        <v>4106</v>
      </c>
      <c r="D752" s="490">
        <v>84.61</v>
      </c>
    </row>
    <row r="753" spans="1:4">
      <c r="A753" s="480">
        <v>925</v>
      </c>
      <c r="B753" s="481" t="s">
        <v>7544</v>
      </c>
      <c r="C753" s="489" t="s">
        <v>4106</v>
      </c>
      <c r="D753" s="490">
        <v>78.2</v>
      </c>
    </row>
    <row r="754" spans="1:4">
      <c r="A754" s="480">
        <v>954</v>
      </c>
      <c r="B754" s="481" t="s">
        <v>7545</v>
      </c>
      <c r="C754" s="489" t="s">
        <v>4106</v>
      </c>
      <c r="D754" s="490">
        <v>86.39</v>
      </c>
    </row>
    <row r="755" spans="1:4">
      <c r="A755" s="480">
        <v>901</v>
      </c>
      <c r="B755" s="481" t="s">
        <v>7546</v>
      </c>
      <c r="C755" s="489" t="s">
        <v>4106</v>
      </c>
      <c r="D755" s="490">
        <v>92.46</v>
      </c>
    </row>
    <row r="756" spans="1:4">
      <c r="A756" s="480">
        <v>926</v>
      </c>
      <c r="B756" s="481" t="s">
        <v>7547</v>
      </c>
      <c r="C756" s="489" t="s">
        <v>4106</v>
      </c>
      <c r="D756" s="490">
        <v>97.71</v>
      </c>
    </row>
    <row r="757" spans="1:4">
      <c r="A757" s="480">
        <v>912</v>
      </c>
      <c r="B757" s="481" t="s">
        <v>7548</v>
      </c>
      <c r="C757" s="489" t="s">
        <v>4106</v>
      </c>
      <c r="D757" s="490">
        <v>98.31</v>
      </c>
    </row>
    <row r="758" spans="1:4">
      <c r="A758" s="480">
        <v>955</v>
      </c>
      <c r="B758" s="481" t="s">
        <v>7549</v>
      </c>
      <c r="C758" s="489" t="s">
        <v>4106</v>
      </c>
      <c r="D758" s="490">
        <v>117.35</v>
      </c>
    </row>
    <row r="759" spans="1:4">
      <c r="A759" s="480">
        <v>946</v>
      </c>
      <c r="B759" s="481" t="s">
        <v>7550</v>
      </c>
      <c r="C759" s="489" t="s">
        <v>4106</v>
      </c>
      <c r="D759" s="490">
        <v>131.93</v>
      </c>
    </row>
    <row r="760" spans="1:4">
      <c r="A760" s="480">
        <v>953</v>
      </c>
      <c r="B760" s="481" t="s">
        <v>7551</v>
      </c>
      <c r="C760" s="489" t="s">
        <v>4106</v>
      </c>
      <c r="D760" s="490">
        <v>120.06</v>
      </c>
    </row>
    <row r="761" spans="1:4">
      <c r="A761" s="480">
        <v>902</v>
      </c>
      <c r="B761" s="481" t="s">
        <v>7552</v>
      </c>
      <c r="C761" s="489" t="s">
        <v>4106</v>
      </c>
      <c r="D761" s="490">
        <v>145.94999999999999</v>
      </c>
    </row>
    <row r="762" spans="1:4">
      <c r="A762" s="480">
        <v>927</v>
      </c>
      <c r="B762" s="481" t="s">
        <v>7553</v>
      </c>
      <c r="C762" s="489" t="s">
        <v>4106</v>
      </c>
      <c r="D762" s="490">
        <v>141.46</v>
      </c>
    </row>
    <row r="763" spans="1:4">
      <c r="A763" s="480">
        <v>913</v>
      </c>
      <c r="B763" s="481" t="s">
        <v>7554</v>
      </c>
      <c r="C763" s="489" t="s">
        <v>4106</v>
      </c>
      <c r="D763" s="490">
        <v>157.88999999999999</v>
      </c>
    </row>
    <row r="764" spans="1:4">
      <c r="A764" s="480">
        <v>903</v>
      </c>
      <c r="B764" s="481" t="s">
        <v>7555</v>
      </c>
      <c r="C764" s="489" t="s">
        <v>4106</v>
      </c>
      <c r="D764" s="490">
        <v>178.69</v>
      </c>
    </row>
    <row r="765" spans="1:4">
      <c r="A765" s="480">
        <v>945</v>
      </c>
      <c r="B765" s="481" t="s">
        <v>7556</v>
      </c>
      <c r="C765" s="489" t="s">
        <v>4106</v>
      </c>
      <c r="D765" s="490">
        <v>189.03</v>
      </c>
    </row>
    <row r="766" spans="1:4">
      <c r="A766" s="480">
        <v>914</v>
      </c>
      <c r="B766" s="481" t="s">
        <v>7557</v>
      </c>
      <c r="C766" s="489" t="s">
        <v>4106</v>
      </c>
      <c r="D766" s="490">
        <v>193.64</v>
      </c>
    </row>
    <row r="767" spans="1:4" ht="30">
      <c r="A767" s="480">
        <v>39251</v>
      </c>
      <c r="B767" s="481" t="s">
        <v>7558</v>
      </c>
      <c r="C767" s="489" t="s">
        <v>4106</v>
      </c>
      <c r="D767" s="490">
        <v>0.63</v>
      </c>
    </row>
    <row r="768" spans="1:4" ht="30">
      <c r="A768" s="480">
        <v>1011</v>
      </c>
      <c r="B768" s="481" t="s">
        <v>7559</v>
      </c>
      <c r="C768" s="489" t="s">
        <v>4106</v>
      </c>
      <c r="D768" s="490">
        <v>0.87</v>
      </c>
    </row>
    <row r="769" spans="1:4" ht="30">
      <c r="A769" s="480">
        <v>39252</v>
      </c>
      <c r="B769" s="481" t="s">
        <v>7560</v>
      </c>
      <c r="C769" s="489" t="s">
        <v>4106</v>
      </c>
      <c r="D769" s="490">
        <v>1.04</v>
      </c>
    </row>
    <row r="770" spans="1:4" ht="30">
      <c r="A770" s="480">
        <v>1013</v>
      </c>
      <c r="B770" s="481" t="s">
        <v>7561</v>
      </c>
      <c r="C770" s="489" t="s">
        <v>4106</v>
      </c>
      <c r="D770" s="490">
        <v>1.39</v>
      </c>
    </row>
    <row r="771" spans="1:4" ht="30">
      <c r="A771" s="480">
        <v>980</v>
      </c>
      <c r="B771" s="481" t="s">
        <v>7562</v>
      </c>
      <c r="C771" s="489" t="s">
        <v>4106</v>
      </c>
      <c r="D771" s="490">
        <v>9.44</v>
      </c>
    </row>
    <row r="772" spans="1:4" ht="30">
      <c r="A772" s="480">
        <v>39237</v>
      </c>
      <c r="B772" s="481" t="s">
        <v>7563</v>
      </c>
      <c r="C772" s="489" t="s">
        <v>4106</v>
      </c>
      <c r="D772" s="490">
        <v>111.97</v>
      </c>
    </row>
    <row r="773" spans="1:4" ht="30">
      <c r="A773" s="480">
        <v>39238</v>
      </c>
      <c r="B773" s="481" t="s">
        <v>7564</v>
      </c>
      <c r="C773" s="489" t="s">
        <v>4106</v>
      </c>
      <c r="D773" s="490">
        <v>139.79</v>
      </c>
    </row>
    <row r="774" spans="1:4" ht="30">
      <c r="A774" s="480">
        <v>979</v>
      </c>
      <c r="B774" s="481" t="s">
        <v>7565</v>
      </c>
      <c r="C774" s="489" t="s">
        <v>4106</v>
      </c>
      <c r="D774" s="490">
        <v>14.55</v>
      </c>
    </row>
    <row r="775" spans="1:4" ht="30">
      <c r="A775" s="480">
        <v>39239</v>
      </c>
      <c r="B775" s="481" t="s">
        <v>7566</v>
      </c>
      <c r="C775" s="489" t="s">
        <v>4106</v>
      </c>
      <c r="D775" s="490">
        <v>170.13</v>
      </c>
    </row>
    <row r="776" spans="1:4" ht="30">
      <c r="A776" s="480">
        <v>1014</v>
      </c>
      <c r="B776" s="481" t="s">
        <v>7567</v>
      </c>
      <c r="C776" s="489" t="s">
        <v>4106</v>
      </c>
      <c r="D776" s="490">
        <v>2.21</v>
      </c>
    </row>
    <row r="777" spans="1:4" ht="30">
      <c r="A777" s="480">
        <v>39240</v>
      </c>
      <c r="B777" s="481" t="s">
        <v>7568</v>
      </c>
      <c r="C777" s="489" t="s">
        <v>4106</v>
      </c>
      <c r="D777" s="490">
        <v>224.86</v>
      </c>
    </row>
    <row r="778" spans="1:4" ht="30">
      <c r="A778" s="480">
        <v>39232</v>
      </c>
      <c r="B778" s="481" t="s">
        <v>7569</v>
      </c>
      <c r="C778" s="489" t="s">
        <v>4106</v>
      </c>
      <c r="D778" s="490">
        <v>23.35</v>
      </c>
    </row>
    <row r="779" spans="1:4" ht="30">
      <c r="A779" s="480">
        <v>39233</v>
      </c>
      <c r="B779" s="481" t="s">
        <v>7570</v>
      </c>
      <c r="C779" s="489" t="s">
        <v>4106</v>
      </c>
      <c r="D779" s="490">
        <v>32.1</v>
      </c>
    </row>
    <row r="780" spans="1:4" ht="30">
      <c r="A780" s="480">
        <v>981</v>
      </c>
      <c r="B780" s="481" t="s">
        <v>7571</v>
      </c>
      <c r="C780" s="489" t="s">
        <v>4106</v>
      </c>
      <c r="D780" s="490">
        <v>3.95</v>
      </c>
    </row>
    <row r="781" spans="1:4" ht="30">
      <c r="A781" s="480">
        <v>39234</v>
      </c>
      <c r="B781" s="481" t="s">
        <v>7572</v>
      </c>
      <c r="C781" s="489" t="s">
        <v>4106</v>
      </c>
      <c r="D781" s="490">
        <v>47.11</v>
      </c>
    </row>
    <row r="782" spans="1:4" ht="30">
      <c r="A782" s="480">
        <v>982</v>
      </c>
      <c r="B782" s="481" t="s">
        <v>7573</v>
      </c>
      <c r="C782" s="489" t="s">
        <v>4106</v>
      </c>
      <c r="D782" s="490">
        <v>5.52</v>
      </c>
    </row>
    <row r="783" spans="1:4" ht="30">
      <c r="A783" s="480">
        <v>39235</v>
      </c>
      <c r="B783" s="481" t="s">
        <v>7574</v>
      </c>
      <c r="C783" s="489" t="s">
        <v>4106</v>
      </c>
      <c r="D783" s="490">
        <v>66.260000000000005</v>
      </c>
    </row>
    <row r="784" spans="1:4" ht="30">
      <c r="A784" s="480">
        <v>39236</v>
      </c>
      <c r="B784" s="481" t="s">
        <v>7575</v>
      </c>
      <c r="C784" s="489" t="s">
        <v>4106</v>
      </c>
      <c r="D784" s="490">
        <v>86.86</v>
      </c>
    </row>
    <row r="785" spans="1:4" ht="30">
      <c r="A785" s="480">
        <v>993</v>
      </c>
      <c r="B785" s="481" t="s">
        <v>7576</v>
      </c>
      <c r="C785" s="489" t="s">
        <v>4106</v>
      </c>
      <c r="D785" s="490">
        <v>2.36</v>
      </c>
    </row>
    <row r="786" spans="1:4" ht="30">
      <c r="A786" s="480">
        <v>1020</v>
      </c>
      <c r="B786" s="481" t="s">
        <v>7577</v>
      </c>
      <c r="C786" s="489" t="s">
        <v>4106</v>
      </c>
      <c r="D786" s="490">
        <v>10.3</v>
      </c>
    </row>
    <row r="787" spans="1:4" ht="30">
      <c r="A787" s="480">
        <v>1017</v>
      </c>
      <c r="B787" s="481" t="s">
        <v>7578</v>
      </c>
      <c r="C787" s="489" t="s">
        <v>4106</v>
      </c>
      <c r="D787" s="490">
        <v>113.15</v>
      </c>
    </row>
    <row r="788" spans="1:4" ht="30">
      <c r="A788" s="480">
        <v>999</v>
      </c>
      <c r="B788" s="481" t="s">
        <v>7579</v>
      </c>
      <c r="C788" s="489" t="s">
        <v>4106</v>
      </c>
      <c r="D788" s="490">
        <v>140.19999999999999</v>
      </c>
    </row>
    <row r="789" spans="1:4" ht="30">
      <c r="A789" s="480">
        <v>995</v>
      </c>
      <c r="B789" s="481" t="s">
        <v>7580</v>
      </c>
      <c r="C789" s="489" t="s">
        <v>4106</v>
      </c>
      <c r="D789" s="490">
        <v>15.79</v>
      </c>
    </row>
    <row r="790" spans="1:4" ht="30">
      <c r="A790" s="480">
        <v>1000</v>
      </c>
      <c r="B790" s="481" t="s">
        <v>7581</v>
      </c>
      <c r="C790" s="489" t="s">
        <v>4106</v>
      </c>
      <c r="D790" s="490">
        <v>171.86</v>
      </c>
    </row>
    <row r="791" spans="1:4" ht="30">
      <c r="A791" s="480">
        <v>1022</v>
      </c>
      <c r="B791" s="481" t="s">
        <v>7582</v>
      </c>
      <c r="C791" s="489" t="s">
        <v>4106</v>
      </c>
      <c r="D791" s="490">
        <v>3.28</v>
      </c>
    </row>
    <row r="792" spans="1:4" ht="30">
      <c r="A792" s="480">
        <v>1015</v>
      </c>
      <c r="B792" s="481" t="s">
        <v>7583</v>
      </c>
      <c r="C792" s="489" t="s">
        <v>4106</v>
      </c>
      <c r="D792" s="490">
        <v>226.31</v>
      </c>
    </row>
    <row r="793" spans="1:4" ht="30">
      <c r="A793" s="480">
        <v>996</v>
      </c>
      <c r="B793" s="481" t="s">
        <v>7584</v>
      </c>
      <c r="C793" s="489" t="s">
        <v>4106</v>
      </c>
      <c r="D793" s="490">
        <v>24.04</v>
      </c>
    </row>
    <row r="794" spans="1:4" ht="30">
      <c r="A794" s="480">
        <v>1001</v>
      </c>
      <c r="B794" s="481" t="s">
        <v>7585</v>
      </c>
      <c r="C794" s="489" t="s">
        <v>4106</v>
      </c>
      <c r="D794" s="490">
        <v>283.22000000000003</v>
      </c>
    </row>
    <row r="795" spans="1:4" ht="30">
      <c r="A795" s="480">
        <v>1019</v>
      </c>
      <c r="B795" s="481" t="s">
        <v>7586</v>
      </c>
      <c r="C795" s="489" t="s">
        <v>4106</v>
      </c>
      <c r="D795" s="490">
        <v>33.14</v>
      </c>
    </row>
    <row r="796" spans="1:4" ht="30">
      <c r="A796" s="480">
        <v>1021</v>
      </c>
      <c r="B796" s="481" t="s">
        <v>7587</v>
      </c>
      <c r="C796" s="489" t="s">
        <v>4106</v>
      </c>
      <c r="D796" s="490">
        <v>4.7</v>
      </c>
    </row>
    <row r="797" spans="1:4" ht="30">
      <c r="A797" s="480">
        <v>39249</v>
      </c>
      <c r="B797" s="481" t="s">
        <v>7588</v>
      </c>
      <c r="C797" s="489" t="s">
        <v>4106</v>
      </c>
      <c r="D797" s="490">
        <v>369.46</v>
      </c>
    </row>
    <row r="798" spans="1:4" ht="30">
      <c r="A798" s="480">
        <v>1018</v>
      </c>
      <c r="B798" s="481" t="s">
        <v>7589</v>
      </c>
      <c r="C798" s="489" t="s">
        <v>4106</v>
      </c>
      <c r="D798" s="490">
        <v>47.24</v>
      </c>
    </row>
    <row r="799" spans="1:4" ht="30">
      <c r="A799" s="480">
        <v>39250</v>
      </c>
      <c r="B799" s="481" t="s">
        <v>7590</v>
      </c>
      <c r="C799" s="489" t="s">
        <v>4106</v>
      </c>
      <c r="D799" s="490">
        <v>474.6</v>
      </c>
    </row>
    <row r="800" spans="1:4" ht="30">
      <c r="A800" s="480">
        <v>994</v>
      </c>
      <c r="B800" s="481" t="s">
        <v>7591</v>
      </c>
      <c r="C800" s="489" t="s">
        <v>4106</v>
      </c>
      <c r="D800" s="490">
        <v>6.43</v>
      </c>
    </row>
    <row r="801" spans="1:4" ht="30">
      <c r="A801" s="480">
        <v>977</v>
      </c>
      <c r="B801" s="481" t="s">
        <v>7592</v>
      </c>
      <c r="C801" s="489" t="s">
        <v>4106</v>
      </c>
      <c r="D801" s="490">
        <v>65.44</v>
      </c>
    </row>
    <row r="802" spans="1:4" ht="30">
      <c r="A802" s="480">
        <v>998</v>
      </c>
      <c r="B802" s="481" t="s">
        <v>7593</v>
      </c>
      <c r="C802" s="489" t="s">
        <v>4106</v>
      </c>
      <c r="D802" s="490">
        <v>86.93</v>
      </c>
    </row>
    <row r="803" spans="1:4" ht="45">
      <c r="A803" s="480">
        <v>876</v>
      </c>
      <c r="B803" s="481" t="s">
        <v>7594</v>
      </c>
      <c r="C803" s="489" t="s">
        <v>4106</v>
      </c>
      <c r="D803" s="490">
        <v>224.23</v>
      </c>
    </row>
    <row r="804" spans="1:4" ht="45">
      <c r="A804" s="480">
        <v>877</v>
      </c>
      <c r="B804" s="481" t="s">
        <v>7595</v>
      </c>
      <c r="C804" s="489" t="s">
        <v>4106</v>
      </c>
      <c r="D804" s="490">
        <v>263.60000000000002</v>
      </c>
    </row>
    <row r="805" spans="1:4" ht="45">
      <c r="A805" s="480">
        <v>882</v>
      </c>
      <c r="B805" s="481" t="s">
        <v>7596</v>
      </c>
      <c r="C805" s="489" t="s">
        <v>4106</v>
      </c>
      <c r="D805" s="490">
        <v>287.23</v>
      </c>
    </row>
    <row r="806" spans="1:4" ht="45">
      <c r="A806" s="480">
        <v>878</v>
      </c>
      <c r="B806" s="481" t="s">
        <v>7597</v>
      </c>
      <c r="C806" s="489" t="s">
        <v>4106</v>
      </c>
      <c r="D806" s="490">
        <v>357.1</v>
      </c>
    </row>
    <row r="807" spans="1:4" ht="45">
      <c r="A807" s="480">
        <v>879</v>
      </c>
      <c r="B807" s="481" t="s">
        <v>7598</v>
      </c>
      <c r="C807" s="489" t="s">
        <v>4106</v>
      </c>
      <c r="D807" s="490">
        <v>420.9</v>
      </c>
    </row>
    <row r="808" spans="1:4" ht="45">
      <c r="A808" s="480">
        <v>880</v>
      </c>
      <c r="B808" s="481" t="s">
        <v>7599</v>
      </c>
      <c r="C808" s="489" t="s">
        <v>4106</v>
      </c>
      <c r="D808" s="490">
        <v>495.24</v>
      </c>
    </row>
    <row r="809" spans="1:4" ht="45">
      <c r="A809" s="480">
        <v>873</v>
      </c>
      <c r="B809" s="481" t="s">
        <v>7600</v>
      </c>
      <c r="C809" s="489" t="s">
        <v>4106</v>
      </c>
      <c r="D809" s="490">
        <v>150.58000000000001</v>
      </c>
    </row>
    <row r="810" spans="1:4" ht="45">
      <c r="A810" s="480">
        <v>881</v>
      </c>
      <c r="B810" s="481" t="s">
        <v>7601</v>
      </c>
      <c r="C810" s="489" t="s">
        <v>4106</v>
      </c>
      <c r="D810" s="490">
        <v>676.9</v>
      </c>
    </row>
    <row r="811" spans="1:4" ht="45">
      <c r="A811" s="480">
        <v>874</v>
      </c>
      <c r="B811" s="481" t="s">
        <v>7602</v>
      </c>
      <c r="C811" s="489" t="s">
        <v>4106</v>
      </c>
      <c r="D811" s="490">
        <v>178.71</v>
      </c>
    </row>
    <row r="812" spans="1:4" ht="45">
      <c r="A812" s="480">
        <v>875</v>
      </c>
      <c r="B812" s="481" t="s">
        <v>7603</v>
      </c>
      <c r="C812" s="489" t="s">
        <v>4106</v>
      </c>
      <c r="D812" s="490">
        <v>213.21</v>
      </c>
    </row>
    <row r="813" spans="1:4" ht="30">
      <c r="A813" s="480">
        <v>983</v>
      </c>
      <c r="B813" s="481" t="s">
        <v>7604</v>
      </c>
      <c r="C813" s="489" t="s">
        <v>4106</v>
      </c>
      <c r="D813" s="490">
        <v>1.33</v>
      </c>
    </row>
    <row r="814" spans="1:4" ht="30">
      <c r="A814" s="480">
        <v>985</v>
      </c>
      <c r="B814" s="481" t="s">
        <v>7605</v>
      </c>
      <c r="C814" s="489" t="s">
        <v>4106</v>
      </c>
      <c r="D814" s="490">
        <v>10.01</v>
      </c>
    </row>
    <row r="815" spans="1:4" ht="30">
      <c r="A815" s="480">
        <v>990</v>
      </c>
      <c r="B815" s="481" t="s">
        <v>7606</v>
      </c>
      <c r="C815" s="489" t="s">
        <v>4106</v>
      </c>
      <c r="D815" s="490">
        <v>137.07</v>
      </c>
    </row>
    <row r="816" spans="1:4" ht="30">
      <c r="A816" s="480">
        <v>39241</v>
      </c>
      <c r="B816" s="481" t="s">
        <v>7607</v>
      </c>
      <c r="C816" s="489" t="s">
        <v>4106</v>
      </c>
      <c r="D816" s="490">
        <v>15.67</v>
      </c>
    </row>
    <row r="817" spans="1:4" ht="30">
      <c r="A817" s="480">
        <v>1005</v>
      </c>
      <c r="B817" s="481" t="s">
        <v>7608</v>
      </c>
      <c r="C817" s="489" t="s">
        <v>4106</v>
      </c>
      <c r="D817" s="490">
        <v>168.23</v>
      </c>
    </row>
    <row r="818" spans="1:4" ht="30">
      <c r="A818" s="480">
        <v>984</v>
      </c>
      <c r="B818" s="481" t="s">
        <v>7609</v>
      </c>
      <c r="C818" s="489" t="s">
        <v>4106</v>
      </c>
      <c r="D818" s="490">
        <v>3.46</v>
      </c>
    </row>
    <row r="819" spans="1:4" ht="30">
      <c r="A819" s="480">
        <v>991</v>
      </c>
      <c r="B819" s="481" t="s">
        <v>7610</v>
      </c>
      <c r="C819" s="489" t="s">
        <v>4106</v>
      </c>
      <c r="D819" s="490">
        <v>222.3</v>
      </c>
    </row>
    <row r="820" spans="1:4" ht="30">
      <c r="A820" s="480">
        <v>986</v>
      </c>
      <c r="B820" s="481" t="s">
        <v>7611</v>
      </c>
      <c r="C820" s="489" t="s">
        <v>4106</v>
      </c>
      <c r="D820" s="490">
        <v>23.95</v>
      </c>
    </row>
    <row r="821" spans="1:4" ht="30">
      <c r="A821" s="480">
        <v>1024</v>
      </c>
      <c r="B821" s="481" t="s">
        <v>7612</v>
      </c>
      <c r="C821" s="489" t="s">
        <v>4106</v>
      </c>
      <c r="D821" s="490">
        <v>275.13</v>
      </c>
    </row>
    <row r="822" spans="1:4" ht="30">
      <c r="A822" s="480">
        <v>987</v>
      </c>
      <c r="B822" s="481" t="s">
        <v>7613</v>
      </c>
      <c r="C822" s="489" t="s">
        <v>4106</v>
      </c>
      <c r="D822" s="490">
        <v>32.54</v>
      </c>
    </row>
    <row r="823" spans="1:4" ht="30">
      <c r="A823" s="480">
        <v>1003</v>
      </c>
      <c r="B823" s="481" t="s">
        <v>7614</v>
      </c>
      <c r="C823" s="489" t="s">
        <v>4106</v>
      </c>
      <c r="D823" s="490">
        <v>5.0599999999999996</v>
      </c>
    </row>
    <row r="824" spans="1:4" ht="30">
      <c r="A824" s="480">
        <v>992</v>
      </c>
      <c r="B824" s="481" t="s">
        <v>7615</v>
      </c>
      <c r="C824" s="489" t="s">
        <v>4106</v>
      </c>
      <c r="D824" s="490">
        <v>355.96</v>
      </c>
    </row>
    <row r="825" spans="1:4" ht="30">
      <c r="A825" s="480">
        <v>1007</v>
      </c>
      <c r="B825" s="481" t="s">
        <v>7616</v>
      </c>
      <c r="C825" s="489" t="s">
        <v>4106</v>
      </c>
      <c r="D825" s="490">
        <v>46.16</v>
      </c>
    </row>
    <row r="826" spans="1:4" ht="30">
      <c r="A826" s="480">
        <v>39242</v>
      </c>
      <c r="B826" s="481" t="s">
        <v>7617</v>
      </c>
      <c r="C826" s="489" t="s">
        <v>4106</v>
      </c>
      <c r="D826" s="490">
        <v>441.04</v>
      </c>
    </row>
    <row r="827" spans="1:4" ht="30">
      <c r="A827" s="480">
        <v>1008</v>
      </c>
      <c r="B827" s="481" t="s">
        <v>7618</v>
      </c>
      <c r="C827" s="489" t="s">
        <v>4106</v>
      </c>
      <c r="D827" s="490">
        <v>5.75</v>
      </c>
    </row>
    <row r="828" spans="1:4" ht="30">
      <c r="A828" s="480">
        <v>988</v>
      </c>
      <c r="B828" s="481" t="s">
        <v>7619</v>
      </c>
      <c r="C828" s="489" t="s">
        <v>4106</v>
      </c>
      <c r="D828" s="490">
        <v>63.76</v>
      </c>
    </row>
    <row r="829" spans="1:4" ht="30">
      <c r="A829" s="480">
        <v>989</v>
      </c>
      <c r="B829" s="481" t="s">
        <v>7620</v>
      </c>
      <c r="C829" s="489" t="s">
        <v>4106</v>
      </c>
      <c r="D829" s="490">
        <v>86.37</v>
      </c>
    </row>
    <row r="830" spans="1:4">
      <c r="A830" s="480">
        <v>39598</v>
      </c>
      <c r="B830" s="481" t="s">
        <v>7621</v>
      </c>
      <c r="C830" s="489" t="s">
        <v>4106</v>
      </c>
      <c r="D830" s="490">
        <v>1.95</v>
      </c>
    </row>
    <row r="831" spans="1:4">
      <c r="A831" s="480">
        <v>39599</v>
      </c>
      <c r="B831" s="481" t="s">
        <v>7622</v>
      </c>
      <c r="C831" s="489" t="s">
        <v>4106</v>
      </c>
      <c r="D831" s="490">
        <v>2.95</v>
      </c>
    </row>
    <row r="832" spans="1:4">
      <c r="A832" s="480">
        <v>34602</v>
      </c>
      <c r="B832" s="481" t="s">
        <v>7623</v>
      </c>
      <c r="C832" s="489" t="s">
        <v>4106</v>
      </c>
      <c r="D832" s="490">
        <v>5.39</v>
      </c>
    </row>
    <row r="833" spans="1:4">
      <c r="A833" s="480">
        <v>34603</v>
      </c>
      <c r="B833" s="481" t="s">
        <v>7624</v>
      </c>
      <c r="C833" s="489" t="s">
        <v>4106</v>
      </c>
      <c r="D833" s="490">
        <v>25.91</v>
      </c>
    </row>
    <row r="834" spans="1:4">
      <c r="A834" s="480">
        <v>34607</v>
      </c>
      <c r="B834" s="481" t="s">
        <v>7625</v>
      </c>
      <c r="C834" s="489" t="s">
        <v>4106</v>
      </c>
      <c r="D834" s="490">
        <v>11.55</v>
      </c>
    </row>
    <row r="835" spans="1:4">
      <c r="A835" s="480">
        <v>34609</v>
      </c>
      <c r="B835" s="481" t="s">
        <v>7626</v>
      </c>
      <c r="C835" s="489" t="s">
        <v>4106</v>
      </c>
      <c r="D835" s="490">
        <v>17.329999999999998</v>
      </c>
    </row>
    <row r="836" spans="1:4">
      <c r="A836" s="480">
        <v>34618</v>
      </c>
      <c r="B836" s="481" t="s">
        <v>7627</v>
      </c>
      <c r="C836" s="489" t="s">
        <v>4106</v>
      </c>
      <c r="D836" s="490">
        <v>7.14</v>
      </c>
    </row>
    <row r="837" spans="1:4">
      <c r="A837" s="480">
        <v>34620</v>
      </c>
      <c r="B837" s="481" t="s">
        <v>7628</v>
      </c>
      <c r="C837" s="489" t="s">
        <v>4106</v>
      </c>
      <c r="D837" s="490">
        <v>35.76</v>
      </c>
    </row>
    <row r="838" spans="1:4">
      <c r="A838" s="480">
        <v>34621</v>
      </c>
      <c r="B838" s="481" t="s">
        <v>7629</v>
      </c>
      <c r="C838" s="489" t="s">
        <v>4106</v>
      </c>
      <c r="D838" s="490">
        <v>16.59</v>
      </c>
    </row>
    <row r="839" spans="1:4">
      <c r="A839" s="480">
        <v>34622</v>
      </c>
      <c r="B839" s="481" t="s">
        <v>7630</v>
      </c>
      <c r="C839" s="489" t="s">
        <v>4106</v>
      </c>
      <c r="D839" s="490">
        <v>23.5</v>
      </c>
    </row>
    <row r="840" spans="1:4">
      <c r="A840" s="480">
        <v>34624</v>
      </c>
      <c r="B840" s="481" t="s">
        <v>7631</v>
      </c>
      <c r="C840" s="489" t="s">
        <v>4106</v>
      </c>
      <c r="D840" s="490">
        <v>9.1300000000000008</v>
      </c>
    </row>
    <row r="841" spans="1:4">
      <c r="A841" s="480">
        <v>34626</v>
      </c>
      <c r="B841" s="481" t="s">
        <v>7632</v>
      </c>
      <c r="C841" s="489" t="s">
        <v>4106</v>
      </c>
      <c r="D841" s="490">
        <v>49.15</v>
      </c>
    </row>
    <row r="842" spans="1:4">
      <c r="A842" s="480">
        <v>34627</v>
      </c>
      <c r="B842" s="481" t="s">
        <v>7633</v>
      </c>
      <c r="C842" s="489" t="s">
        <v>4106</v>
      </c>
      <c r="D842" s="490">
        <v>21.18</v>
      </c>
    </row>
    <row r="843" spans="1:4">
      <c r="A843" s="480">
        <v>34629</v>
      </c>
      <c r="B843" s="481" t="s">
        <v>7634</v>
      </c>
      <c r="C843" s="489" t="s">
        <v>4106</v>
      </c>
      <c r="D843" s="490">
        <v>31.01</v>
      </c>
    </row>
    <row r="844" spans="1:4" ht="30">
      <c r="A844" s="480">
        <v>39257</v>
      </c>
      <c r="B844" s="481" t="s">
        <v>7635</v>
      </c>
      <c r="C844" s="489" t="s">
        <v>4106</v>
      </c>
      <c r="D844" s="490">
        <v>6.03</v>
      </c>
    </row>
    <row r="845" spans="1:4" ht="30">
      <c r="A845" s="480">
        <v>39261</v>
      </c>
      <c r="B845" s="481" t="s">
        <v>7636</v>
      </c>
      <c r="C845" s="489" t="s">
        <v>4106</v>
      </c>
      <c r="D845" s="490">
        <v>32.130000000000003</v>
      </c>
    </row>
    <row r="846" spans="1:4" ht="30">
      <c r="A846" s="480">
        <v>39268</v>
      </c>
      <c r="B846" s="481" t="s">
        <v>7637</v>
      </c>
      <c r="C846" s="489" t="s">
        <v>4106</v>
      </c>
      <c r="D846" s="490">
        <v>370.72</v>
      </c>
    </row>
    <row r="847" spans="1:4" ht="30">
      <c r="A847" s="480">
        <v>39262</v>
      </c>
      <c r="B847" s="481" t="s">
        <v>7638</v>
      </c>
      <c r="C847" s="489" t="s">
        <v>4106</v>
      </c>
      <c r="D847" s="490">
        <v>50.24</v>
      </c>
    </row>
    <row r="848" spans="1:4" ht="30">
      <c r="A848" s="480">
        <v>39258</v>
      </c>
      <c r="B848" s="481" t="s">
        <v>7639</v>
      </c>
      <c r="C848" s="489" t="s">
        <v>4106</v>
      </c>
      <c r="D848" s="490">
        <v>8.94</v>
      </c>
    </row>
    <row r="849" spans="1:4" ht="30">
      <c r="A849" s="480">
        <v>39263</v>
      </c>
      <c r="B849" s="481" t="s">
        <v>7640</v>
      </c>
      <c r="C849" s="489" t="s">
        <v>4106</v>
      </c>
      <c r="D849" s="490">
        <v>77.73</v>
      </c>
    </row>
    <row r="850" spans="1:4" ht="30">
      <c r="A850" s="480">
        <v>39264</v>
      </c>
      <c r="B850" s="481" t="s">
        <v>7641</v>
      </c>
      <c r="C850" s="489" t="s">
        <v>4106</v>
      </c>
      <c r="D850" s="490">
        <v>105.25</v>
      </c>
    </row>
    <row r="851" spans="1:4" ht="30">
      <c r="A851" s="480">
        <v>39259</v>
      </c>
      <c r="B851" s="481" t="s">
        <v>7642</v>
      </c>
      <c r="C851" s="489" t="s">
        <v>4106</v>
      </c>
      <c r="D851" s="490">
        <v>13.61</v>
      </c>
    </row>
    <row r="852" spans="1:4" ht="30">
      <c r="A852" s="480">
        <v>39265</v>
      </c>
      <c r="B852" s="481" t="s">
        <v>7643</v>
      </c>
      <c r="C852" s="489" t="s">
        <v>4106</v>
      </c>
      <c r="D852" s="490">
        <v>155.05000000000001</v>
      </c>
    </row>
    <row r="853" spans="1:4" ht="30">
      <c r="A853" s="480">
        <v>39260</v>
      </c>
      <c r="B853" s="481" t="s">
        <v>7644</v>
      </c>
      <c r="C853" s="489" t="s">
        <v>4106</v>
      </c>
      <c r="D853" s="490">
        <v>19.38</v>
      </c>
    </row>
    <row r="854" spans="1:4" ht="30">
      <c r="A854" s="480">
        <v>39266</v>
      </c>
      <c r="B854" s="481" t="s">
        <v>7645</v>
      </c>
      <c r="C854" s="489" t="s">
        <v>4106</v>
      </c>
      <c r="D854" s="490">
        <v>217.56</v>
      </c>
    </row>
    <row r="855" spans="1:4" ht="30">
      <c r="A855" s="480">
        <v>39267</v>
      </c>
      <c r="B855" s="481" t="s">
        <v>7646</v>
      </c>
      <c r="C855" s="489" t="s">
        <v>4106</v>
      </c>
      <c r="D855" s="490">
        <v>285.18</v>
      </c>
    </row>
    <row r="856" spans="1:4">
      <c r="A856" s="480">
        <v>11901</v>
      </c>
      <c r="B856" s="481" t="s">
        <v>7647</v>
      </c>
      <c r="C856" s="489" t="s">
        <v>4106</v>
      </c>
      <c r="D856" s="490">
        <v>0.65</v>
      </c>
    </row>
    <row r="857" spans="1:4">
      <c r="A857" s="480">
        <v>11902</v>
      </c>
      <c r="B857" s="481" t="s">
        <v>7648</v>
      </c>
      <c r="C857" s="489" t="s">
        <v>4106</v>
      </c>
      <c r="D857" s="490">
        <v>1.1299999999999999</v>
      </c>
    </row>
    <row r="858" spans="1:4">
      <c r="A858" s="480">
        <v>11903</v>
      </c>
      <c r="B858" s="481" t="s">
        <v>7649</v>
      </c>
      <c r="C858" s="489" t="s">
        <v>4106</v>
      </c>
      <c r="D858" s="490">
        <v>1.75</v>
      </c>
    </row>
    <row r="859" spans="1:4">
      <c r="A859" s="480">
        <v>11904</v>
      </c>
      <c r="B859" s="481" t="s">
        <v>7650</v>
      </c>
      <c r="C859" s="489" t="s">
        <v>4106</v>
      </c>
      <c r="D859" s="490">
        <v>2.23</v>
      </c>
    </row>
    <row r="860" spans="1:4">
      <c r="A860" s="480">
        <v>11905</v>
      </c>
      <c r="B860" s="481" t="s">
        <v>7651</v>
      </c>
      <c r="C860" s="489" t="s">
        <v>4106</v>
      </c>
      <c r="D860" s="490">
        <v>3</v>
      </c>
    </row>
    <row r="861" spans="1:4">
      <c r="A861" s="480">
        <v>11906</v>
      </c>
      <c r="B861" s="481" t="s">
        <v>7652</v>
      </c>
      <c r="C861" s="489" t="s">
        <v>4106</v>
      </c>
      <c r="D861" s="490">
        <v>3.45</v>
      </c>
    </row>
    <row r="862" spans="1:4">
      <c r="A862" s="480">
        <v>11919</v>
      </c>
      <c r="B862" s="481" t="s">
        <v>7653</v>
      </c>
      <c r="C862" s="489" t="s">
        <v>4106</v>
      </c>
      <c r="D862" s="490">
        <v>6.77</v>
      </c>
    </row>
    <row r="863" spans="1:4">
      <c r="A863" s="480">
        <v>11920</v>
      </c>
      <c r="B863" s="481" t="s">
        <v>7654</v>
      </c>
      <c r="C863" s="489" t="s">
        <v>4106</v>
      </c>
      <c r="D863" s="490">
        <v>13.11</v>
      </c>
    </row>
    <row r="864" spans="1:4">
      <c r="A864" s="480">
        <v>11924</v>
      </c>
      <c r="B864" s="481" t="s">
        <v>7655</v>
      </c>
      <c r="C864" s="489" t="s">
        <v>4106</v>
      </c>
      <c r="D864" s="490">
        <v>127.56</v>
      </c>
    </row>
    <row r="865" spans="1:4">
      <c r="A865" s="480">
        <v>11921</v>
      </c>
      <c r="B865" s="481" t="s">
        <v>7656</v>
      </c>
      <c r="C865" s="489" t="s">
        <v>4106</v>
      </c>
      <c r="D865" s="490">
        <v>17.86</v>
      </c>
    </row>
    <row r="866" spans="1:4">
      <c r="A866" s="480">
        <v>11922</v>
      </c>
      <c r="B866" s="481" t="s">
        <v>7657</v>
      </c>
      <c r="C866" s="489" t="s">
        <v>4106</v>
      </c>
      <c r="D866" s="490">
        <v>31.7</v>
      </c>
    </row>
    <row r="867" spans="1:4">
      <c r="A867" s="480">
        <v>11923</v>
      </c>
      <c r="B867" s="481" t="s">
        <v>7658</v>
      </c>
      <c r="C867" s="489" t="s">
        <v>4106</v>
      </c>
      <c r="D867" s="490">
        <v>51.78</v>
      </c>
    </row>
    <row r="868" spans="1:4">
      <c r="A868" s="480">
        <v>11916</v>
      </c>
      <c r="B868" s="481" t="s">
        <v>7659</v>
      </c>
      <c r="C868" s="489" t="s">
        <v>4106</v>
      </c>
      <c r="D868" s="490">
        <v>8.7899999999999991</v>
      </c>
    </row>
    <row r="869" spans="1:4">
      <c r="A869" s="480">
        <v>11914</v>
      </c>
      <c r="B869" s="481" t="s">
        <v>7660</v>
      </c>
      <c r="C869" s="489" t="s">
        <v>4106</v>
      </c>
      <c r="D869" s="490">
        <v>63.8</v>
      </c>
    </row>
    <row r="870" spans="1:4">
      <c r="A870" s="480">
        <v>11917</v>
      </c>
      <c r="B870" s="481" t="s">
        <v>7661</v>
      </c>
      <c r="C870" s="489" t="s">
        <v>4106</v>
      </c>
      <c r="D870" s="490">
        <v>15.29</v>
      </c>
    </row>
    <row r="871" spans="1:4">
      <c r="A871" s="480">
        <v>11918</v>
      </c>
      <c r="B871" s="481" t="s">
        <v>7662</v>
      </c>
      <c r="C871" s="489" t="s">
        <v>4106</v>
      </c>
      <c r="D871" s="490">
        <v>20.75</v>
      </c>
    </row>
    <row r="872" spans="1:4" ht="30">
      <c r="A872" s="480">
        <v>37734</v>
      </c>
      <c r="B872" s="481" t="s">
        <v>7663</v>
      </c>
      <c r="C872" s="489" t="s">
        <v>4105</v>
      </c>
      <c r="D872" s="490">
        <v>82372.02</v>
      </c>
    </row>
    <row r="873" spans="1:4" ht="30">
      <c r="A873" s="480">
        <v>42251</v>
      </c>
      <c r="B873" s="481" t="s">
        <v>7664</v>
      </c>
      <c r="C873" s="489" t="s">
        <v>4105</v>
      </c>
      <c r="D873" s="490">
        <v>93538.46</v>
      </c>
    </row>
    <row r="874" spans="1:4" ht="30">
      <c r="A874" s="480">
        <v>37733</v>
      </c>
      <c r="B874" s="481" t="s">
        <v>7665</v>
      </c>
      <c r="C874" s="489" t="s">
        <v>4105</v>
      </c>
      <c r="D874" s="490">
        <v>61762.23</v>
      </c>
    </row>
    <row r="875" spans="1:4" ht="30">
      <c r="A875" s="480">
        <v>37735</v>
      </c>
      <c r="B875" s="481" t="s">
        <v>7666</v>
      </c>
      <c r="C875" s="489" t="s">
        <v>4105</v>
      </c>
      <c r="D875" s="490">
        <v>74423.490000000005</v>
      </c>
    </row>
    <row r="876" spans="1:4" ht="45">
      <c r="A876" s="480">
        <v>5090</v>
      </c>
      <c r="B876" s="481" t="s">
        <v>7667</v>
      </c>
      <c r="C876" s="489" t="s">
        <v>4105</v>
      </c>
      <c r="D876" s="490">
        <v>18</v>
      </c>
    </row>
    <row r="877" spans="1:4" ht="45">
      <c r="A877" s="480">
        <v>5085</v>
      </c>
      <c r="B877" s="481" t="s">
        <v>7668</v>
      </c>
      <c r="C877" s="489" t="s">
        <v>4105</v>
      </c>
      <c r="D877" s="490">
        <v>26.79</v>
      </c>
    </row>
    <row r="878" spans="1:4" ht="45">
      <c r="A878" s="480">
        <v>43603</v>
      </c>
      <c r="B878" s="481" t="s">
        <v>7669</v>
      </c>
      <c r="C878" s="489" t="s">
        <v>4105</v>
      </c>
      <c r="D878" s="490">
        <v>38.28</v>
      </c>
    </row>
    <row r="879" spans="1:4">
      <c r="A879" s="480">
        <v>38374</v>
      </c>
      <c r="B879" s="481" t="s">
        <v>7670</v>
      </c>
      <c r="C879" s="489" t="s">
        <v>4105</v>
      </c>
      <c r="D879" s="490">
        <v>1274.96</v>
      </c>
    </row>
    <row r="880" spans="1:4">
      <c r="A880" s="480">
        <v>4513</v>
      </c>
      <c r="B880" s="481" t="s">
        <v>7671</v>
      </c>
      <c r="C880" s="489" t="s">
        <v>4106</v>
      </c>
      <c r="D880" s="490">
        <v>3.9</v>
      </c>
    </row>
    <row r="881" spans="1:4" ht="30">
      <c r="A881" s="480">
        <v>20209</v>
      </c>
      <c r="B881" s="481" t="s">
        <v>7672</v>
      </c>
      <c r="C881" s="489" t="s">
        <v>4106</v>
      </c>
      <c r="D881" s="490">
        <v>35.72</v>
      </c>
    </row>
    <row r="882" spans="1:4">
      <c r="A882" s="480">
        <v>20212</v>
      </c>
      <c r="B882" s="481" t="s">
        <v>7673</v>
      </c>
      <c r="C882" s="489" t="s">
        <v>4106</v>
      </c>
      <c r="D882" s="490">
        <v>29.9</v>
      </c>
    </row>
    <row r="883" spans="1:4" ht="30">
      <c r="A883" s="480">
        <v>4433</v>
      </c>
      <c r="B883" s="481" t="s">
        <v>7674</v>
      </c>
      <c r="C883" s="489" t="s">
        <v>4106</v>
      </c>
      <c r="D883" s="490">
        <v>34.22</v>
      </c>
    </row>
    <row r="884" spans="1:4" ht="30">
      <c r="A884" s="480">
        <v>4430</v>
      </c>
      <c r="B884" s="481" t="s">
        <v>7675</v>
      </c>
      <c r="C884" s="489" t="s">
        <v>4106</v>
      </c>
      <c r="D884" s="490">
        <v>17.5</v>
      </c>
    </row>
    <row r="885" spans="1:4" ht="30">
      <c r="A885" s="480">
        <v>4400</v>
      </c>
      <c r="B885" s="481" t="s">
        <v>7676</v>
      </c>
      <c r="C885" s="489" t="s">
        <v>4106</v>
      </c>
      <c r="D885" s="490">
        <v>27.85</v>
      </c>
    </row>
    <row r="886" spans="1:4" ht="30">
      <c r="A886" s="480">
        <v>2729</v>
      </c>
      <c r="B886" s="481" t="s">
        <v>7677</v>
      </c>
      <c r="C886" s="489" t="s">
        <v>4105</v>
      </c>
      <c r="D886" s="490">
        <v>28.3</v>
      </c>
    </row>
    <row r="887" spans="1:4">
      <c r="A887" s="480">
        <v>11871</v>
      </c>
      <c r="B887" s="481" t="s">
        <v>7678</v>
      </c>
      <c r="C887" s="489" t="s">
        <v>4105</v>
      </c>
      <c r="D887" s="490">
        <v>299.89999999999998</v>
      </c>
    </row>
    <row r="888" spans="1:4">
      <c r="A888" s="480">
        <v>34636</v>
      </c>
      <c r="B888" s="481" t="s">
        <v>7679</v>
      </c>
      <c r="C888" s="489" t="s">
        <v>4105</v>
      </c>
      <c r="D888" s="490">
        <v>475</v>
      </c>
    </row>
    <row r="889" spans="1:4">
      <c r="A889" s="480">
        <v>34639</v>
      </c>
      <c r="B889" s="481" t="s">
        <v>7680</v>
      </c>
      <c r="C889" s="489" t="s">
        <v>4105</v>
      </c>
      <c r="D889" s="490">
        <v>964.72</v>
      </c>
    </row>
    <row r="890" spans="1:4">
      <c r="A890" s="480">
        <v>34640</v>
      </c>
      <c r="B890" s="481" t="s">
        <v>7681</v>
      </c>
      <c r="C890" s="489" t="s">
        <v>4105</v>
      </c>
      <c r="D890" s="490">
        <v>1083.6300000000001</v>
      </c>
    </row>
    <row r="891" spans="1:4">
      <c r="A891" s="480">
        <v>34637</v>
      </c>
      <c r="B891" s="481" t="s">
        <v>7682</v>
      </c>
      <c r="C891" s="489" t="s">
        <v>4105</v>
      </c>
      <c r="D891" s="490">
        <v>272.72000000000003</v>
      </c>
    </row>
    <row r="892" spans="1:4">
      <c r="A892" s="480">
        <v>34638</v>
      </c>
      <c r="B892" s="481" t="s">
        <v>7683</v>
      </c>
      <c r="C892" s="489" t="s">
        <v>4105</v>
      </c>
      <c r="D892" s="490">
        <v>467.68</v>
      </c>
    </row>
    <row r="893" spans="1:4">
      <c r="A893" s="480">
        <v>11868</v>
      </c>
      <c r="B893" s="481" t="s">
        <v>7684</v>
      </c>
      <c r="C893" s="489" t="s">
        <v>4105</v>
      </c>
      <c r="D893" s="490">
        <v>412.17</v>
      </c>
    </row>
    <row r="894" spans="1:4">
      <c r="A894" s="480">
        <v>37106</v>
      </c>
      <c r="B894" s="481" t="s">
        <v>7685</v>
      </c>
      <c r="C894" s="489" t="s">
        <v>4105</v>
      </c>
      <c r="D894" s="490">
        <v>3981.11</v>
      </c>
    </row>
    <row r="895" spans="1:4">
      <c r="A895" s="480">
        <v>11869</v>
      </c>
      <c r="B895" s="481" t="s">
        <v>7686</v>
      </c>
      <c r="C895" s="489" t="s">
        <v>4105</v>
      </c>
      <c r="D895" s="490">
        <v>668.74</v>
      </c>
    </row>
    <row r="896" spans="1:4">
      <c r="A896" s="480">
        <v>37104</v>
      </c>
      <c r="B896" s="481" t="s">
        <v>7687</v>
      </c>
      <c r="C896" s="489" t="s">
        <v>4105</v>
      </c>
      <c r="D896" s="490">
        <v>862.05</v>
      </c>
    </row>
    <row r="897" spans="1:4">
      <c r="A897" s="480">
        <v>37105</v>
      </c>
      <c r="B897" s="481" t="s">
        <v>7688</v>
      </c>
      <c r="C897" s="489" t="s">
        <v>4105</v>
      </c>
      <c r="D897" s="490">
        <v>1919.92</v>
      </c>
    </row>
    <row r="898" spans="1:4" ht="30">
      <c r="A898" s="480">
        <v>34641</v>
      </c>
      <c r="B898" s="481" t="s">
        <v>13920</v>
      </c>
      <c r="C898" s="489" t="s">
        <v>4105</v>
      </c>
      <c r="D898" s="490">
        <v>57.82</v>
      </c>
    </row>
    <row r="899" spans="1:4" ht="30">
      <c r="A899" s="480">
        <v>43434</v>
      </c>
      <c r="B899" s="481" t="s">
        <v>7689</v>
      </c>
      <c r="C899" s="489" t="s">
        <v>4105</v>
      </c>
      <c r="D899" s="490">
        <v>62.52</v>
      </c>
    </row>
    <row r="900" spans="1:4" ht="30">
      <c r="A900" s="480">
        <v>43435</v>
      </c>
      <c r="B900" s="481" t="s">
        <v>7690</v>
      </c>
      <c r="C900" s="489" t="s">
        <v>4105</v>
      </c>
      <c r="D900" s="490">
        <v>114.62</v>
      </c>
    </row>
    <row r="901" spans="1:4" ht="30">
      <c r="A901" s="480">
        <v>43436</v>
      </c>
      <c r="B901" s="481" t="s">
        <v>7691</v>
      </c>
      <c r="C901" s="489" t="s">
        <v>4105</v>
      </c>
      <c r="D901" s="490">
        <v>200.58</v>
      </c>
    </row>
    <row r="902" spans="1:4" ht="30">
      <c r="A902" s="480">
        <v>43437</v>
      </c>
      <c r="B902" s="481" t="s">
        <v>7692</v>
      </c>
      <c r="C902" s="489" t="s">
        <v>4105</v>
      </c>
      <c r="D902" s="490">
        <v>363.66</v>
      </c>
    </row>
    <row r="903" spans="1:4" ht="30">
      <c r="A903" s="480">
        <v>43438</v>
      </c>
      <c r="B903" s="481" t="s">
        <v>7693</v>
      </c>
      <c r="C903" s="489" t="s">
        <v>4105</v>
      </c>
      <c r="D903" s="490">
        <v>651.26</v>
      </c>
    </row>
    <row r="904" spans="1:4" ht="30">
      <c r="A904" s="480">
        <v>41627</v>
      </c>
      <c r="B904" s="481" t="s">
        <v>7694</v>
      </c>
      <c r="C904" s="489" t="s">
        <v>4105</v>
      </c>
      <c r="D904" s="490">
        <v>96.38</v>
      </c>
    </row>
    <row r="905" spans="1:4" ht="30">
      <c r="A905" s="480">
        <v>41628</v>
      </c>
      <c r="B905" s="481" t="s">
        <v>7695</v>
      </c>
      <c r="C905" s="489" t="s">
        <v>4105</v>
      </c>
      <c r="D905" s="490">
        <v>177.14</v>
      </c>
    </row>
    <row r="906" spans="1:4" ht="30">
      <c r="A906" s="480">
        <v>41629</v>
      </c>
      <c r="B906" s="481" t="s">
        <v>7696</v>
      </c>
      <c r="C906" s="489" t="s">
        <v>4105</v>
      </c>
      <c r="D906" s="490">
        <v>225.07</v>
      </c>
    </row>
    <row r="907" spans="1:4" ht="30">
      <c r="A907" s="480">
        <v>43429</v>
      </c>
      <c r="B907" s="481" t="s">
        <v>7697</v>
      </c>
      <c r="C907" s="489" t="s">
        <v>4105</v>
      </c>
      <c r="D907" s="490">
        <v>49.87</v>
      </c>
    </row>
    <row r="908" spans="1:4" ht="30">
      <c r="A908" s="480">
        <v>43430</v>
      </c>
      <c r="B908" s="481" t="s">
        <v>7698</v>
      </c>
      <c r="C908" s="489" t="s">
        <v>4105</v>
      </c>
      <c r="D908" s="490">
        <v>82.84</v>
      </c>
    </row>
    <row r="909" spans="1:4" ht="30">
      <c r="A909" s="480">
        <v>43431</v>
      </c>
      <c r="B909" s="481" t="s">
        <v>7699</v>
      </c>
      <c r="C909" s="489" t="s">
        <v>4105</v>
      </c>
      <c r="D909" s="490">
        <v>160.47</v>
      </c>
    </row>
    <row r="910" spans="1:4" ht="30">
      <c r="A910" s="480">
        <v>43432</v>
      </c>
      <c r="B910" s="481" t="s">
        <v>7700</v>
      </c>
      <c r="C910" s="489" t="s">
        <v>4105</v>
      </c>
      <c r="D910" s="490">
        <v>333.44</v>
      </c>
    </row>
    <row r="911" spans="1:4" ht="30">
      <c r="A911" s="480">
        <v>43433</v>
      </c>
      <c r="B911" s="481" t="s">
        <v>7701</v>
      </c>
      <c r="C911" s="489" t="s">
        <v>4105</v>
      </c>
      <c r="D911" s="490">
        <v>525.69000000000005</v>
      </c>
    </row>
    <row r="912" spans="1:4" ht="30">
      <c r="A912" s="480">
        <v>43094</v>
      </c>
      <c r="B912" s="481" t="s">
        <v>7702</v>
      </c>
      <c r="C912" s="489" t="s">
        <v>4105</v>
      </c>
      <c r="D912" s="490">
        <v>336.26</v>
      </c>
    </row>
    <row r="913" spans="1:4" ht="30">
      <c r="A913" s="480">
        <v>43093</v>
      </c>
      <c r="B913" s="481" t="s">
        <v>7703</v>
      </c>
      <c r="C913" s="489" t="s">
        <v>4105</v>
      </c>
      <c r="D913" s="490">
        <v>357.34</v>
      </c>
    </row>
    <row r="914" spans="1:4" ht="30">
      <c r="A914" s="480">
        <v>1030</v>
      </c>
      <c r="B914" s="481" t="s">
        <v>7704</v>
      </c>
      <c r="C914" s="489" t="s">
        <v>4105</v>
      </c>
      <c r="D914" s="490">
        <v>44.9</v>
      </c>
    </row>
    <row r="915" spans="1:4" ht="30">
      <c r="A915" s="480">
        <v>11694</v>
      </c>
      <c r="B915" s="481" t="s">
        <v>7705</v>
      </c>
      <c r="C915" s="489" t="s">
        <v>4105</v>
      </c>
      <c r="D915" s="490">
        <v>992.52</v>
      </c>
    </row>
    <row r="916" spans="1:4" ht="30">
      <c r="A916" s="480">
        <v>11881</v>
      </c>
      <c r="B916" s="481" t="s">
        <v>7706</v>
      </c>
      <c r="C916" s="489" t="s">
        <v>4105</v>
      </c>
      <c r="D916" s="490">
        <v>88.57</v>
      </c>
    </row>
    <row r="917" spans="1:4" ht="30">
      <c r="A917" s="480">
        <v>35277</v>
      </c>
      <c r="B917" s="481" t="s">
        <v>13921</v>
      </c>
      <c r="C917" s="489" t="s">
        <v>4105</v>
      </c>
      <c r="D917" s="490">
        <v>309.24</v>
      </c>
    </row>
    <row r="918" spans="1:4" ht="45">
      <c r="A918" s="480">
        <v>10521</v>
      </c>
      <c r="B918" s="481" t="s">
        <v>7707</v>
      </c>
      <c r="C918" s="489" t="s">
        <v>4105</v>
      </c>
      <c r="D918" s="490">
        <v>362.72</v>
      </c>
    </row>
    <row r="919" spans="1:4" ht="45">
      <c r="A919" s="480">
        <v>10885</v>
      </c>
      <c r="B919" s="481" t="s">
        <v>7708</v>
      </c>
      <c r="C919" s="489" t="s">
        <v>4105</v>
      </c>
      <c r="D919" s="490">
        <v>458.8</v>
      </c>
    </row>
    <row r="920" spans="1:4" ht="45">
      <c r="A920" s="480">
        <v>20962</v>
      </c>
      <c r="B920" s="481" t="s">
        <v>7709</v>
      </c>
      <c r="C920" s="489" t="s">
        <v>4105</v>
      </c>
      <c r="D920" s="490">
        <v>380</v>
      </c>
    </row>
    <row r="921" spans="1:4" ht="45">
      <c r="A921" s="480">
        <v>20963</v>
      </c>
      <c r="B921" s="481" t="s">
        <v>7710</v>
      </c>
      <c r="C921" s="489" t="s">
        <v>4105</v>
      </c>
      <c r="D921" s="490">
        <v>464.2</v>
      </c>
    </row>
    <row r="922" spans="1:4" ht="30">
      <c r="A922" s="480">
        <v>34643</v>
      </c>
      <c r="B922" s="481" t="s">
        <v>13922</v>
      </c>
      <c r="C922" s="489" t="s">
        <v>4105</v>
      </c>
      <c r="D922" s="490">
        <v>35.61</v>
      </c>
    </row>
    <row r="923" spans="1:4">
      <c r="A923" s="480">
        <v>41480</v>
      </c>
      <c r="B923" s="481" t="s">
        <v>13923</v>
      </c>
      <c r="C923" s="489" t="s">
        <v>4105</v>
      </c>
      <c r="D923" s="490">
        <v>41.29</v>
      </c>
    </row>
    <row r="924" spans="1:4">
      <c r="A924" s="480">
        <v>41474</v>
      </c>
      <c r="B924" s="481" t="s">
        <v>13924</v>
      </c>
      <c r="C924" s="489" t="s">
        <v>4105</v>
      </c>
      <c r="D924" s="490">
        <v>65.959999999999994</v>
      </c>
    </row>
    <row r="925" spans="1:4">
      <c r="A925" s="480">
        <v>41475</v>
      </c>
      <c r="B925" s="481" t="s">
        <v>13925</v>
      </c>
      <c r="C925" s="489" t="s">
        <v>4105</v>
      </c>
      <c r="D925" s="490">
        <v>56.28</v>
      </c>
    </row>
    <row r="926" spans="1:4">
      <c r="A926" s="480">
        <v>41476</v>
      </c>
      <c r="B926" s="481" t="s">
        <v>13926</v>
      </c>
      <c r="C926" s="489" t="s">
        <v>4105</v>
      </c>
      <c r="D926" s="490">
        <v>123.23</v>
      </c>
    </row>
    <row r="927" spans="1:4">
      <c r="A927" s="480">
        <v>2555</v>
      </c>
      <c r="B927" s="481" t="s">
        <v>7711</v>
      </c>
      <c r="C927" s="489" t="s">
        <v>4105</v>
      </c>
      <c r="D927" s="490">
        <v>2.09</v>
      </c>
    </row>
    <row r="928" spans="1:4">
      <c r="A928" s="480">
        <v>2556</v>
      </c>
      <c r="B928" s="481" t="s">
        <v>7712</v>
      </c>
      <c r="C928" s="489" t="s">
        <v>4105</v>
      </c>
      <c r="D928" s="490">
        <v>2.16</v>
      </c>
    </row>
    <row r="929" spans="1:4">
      <c r="A929" s="480">
        <v>2557</v>
      </c>
      <c r="B929" s="481" t="s">
        <v>7713</v>
      </c>
      <c r="C929" s="489" t="s">
        <v>4105</v>
      </c>
      <c r="D929" s="490">
        <v>4.57</v>
      </c>
    </row>
    <row r="930" spans="1:4" ht="30">
      <c r="A930" s="480">
        <v>10569</v>
      </c>
      <c r="B930" s="481" t="s">
        <v>7714</v>
      </c>
      <c r="C930" s="489" t="s">
        <v>4105</v>
      </c>
      <c r="D930" s="490">
        <v>4.57</v>
      </c>
    </row>
    <row r="931" spans="1:4" ht="30">
      <c r="A931" s="480">
        <v>39810</v>
      </c>
      <c r="B931" s="481" t="s">
        <v>7715</v>
      </c>
      <c r="C931" s="489" t="s">
        <v>4105</v>
      </c>
      <c r="D931" s="490">
        <v>45.38</v>
      </c>
    </row>
    <row r="932" spans="1:4" ht="30">
      <c r="A932" s="480">
        <v>39811</v>
      </c>
      <c r="B932" s="481" t="s">
        <v>7716</v>
      </c>
      <c r="C932" s="489" t="s">
        <v>4105</v>
      </c>
      <c r="D932" s="490">
        <v>55.51</v>
      </c>
    </row>
    <row r="933" spans="1:4" ht="30">
      <c r="A933" s="480">
        <v>39812</v>
      </c>
      <c r="B933" s="481" t="s">
        <v>7717</v>
      </c>
      <c r="C933" s="489" t="s">
        <v>4105</v>
      </c>
      <c r="D933" s="490">
        <v>91.27</v>
      </c>
    </row>
    <row r="934" spans="1:4" ht="30">
      <c r="A934" s="480">
        <v>43096</v>
      </c>
      <c r="B934" s="481" t="s">
        <v>7718</v>
      </c>
      <c r="C934" s="489" t="s">
        <v>4105</v>
      </c>
      <c r="D934" s="490">
        <v>302.52999999999997</v>
      </c>
    </row>
    <row r="935" spans="1:4" ht="30">
      <c r="A935" s="480">
        <v>43102</v>
      </c>
      <c r="B935" s="481" t="s">
        <v>7719</v>
      </c>
      <c r="C935" s="489" t="s">
        <v>4105</v>
      </c>
      <c r="D935" s="490">
        <v>183.95</v>
      </c>
    </row>
    <row r="936" spans="1:4" ht="30">
      <c r="A936" s="480">
        <v>43103</v>
      </c>
      <c r="B936" s="481" t="s">
        <v>7720</v>
      </c>
      <c r="C936" s="489" t="s">
        <v>4105</v>
      </c>
      <c r="D936" s="490">
        <v>270.88</v>
      </c>
    </row>
    <row r="937" spans="1:4" ht="30">
      <c r="A937" s="480">
        <v>43098</v>
      </c>
      <c r="B937" s="481" t="s">
        <v>7721</v>
      </c>
      <c r="C937" s="489" t="s">
        <v>4105</v>
      </c>
      <c r="D937" s="490">
        <v>102.48</v>
      </c>
    </row>
    <row r="938" spans="1:4" ht="30">
      <c r="A938" s="480">
        <v>43097</v>
      </c>
      <c r="B938" s="481" t="s">
        <v>7722</v>
      </c>
      <c r="C938" s="489" t="s">
        <v>4105</v>
      </c>
      <c r="D938" s="490">
        <v>60.71</v>
      </c>
    </row>
    <row r="939" spans="1:4">
      <c r="A939" s="480">
        <v>43104</v>
      </c>
      <c r="B939" s="481" t="s">
        <v>7723</v>
      </c>
      <c r="C939" s="489" t="s">
        <v>4105</v>
      </c>
      <c r="D939" s="490">
        <v>718.16</v>
      </c>
    </row>
    <row r="940" spans="1:4" ht="30">
      <c r="A940" s="480">
        <v>39771</v>
      </c>
      <c r="B940" s="481" t="s">
        <v>7724</v>
      </c>
      <c r="C940" s="489" t="s">
        <v>4105</v>
      </c>
      <c r="D940" s="490">
        <v>43.93</v>
      </c>
    </row>
    <row r="941" spans="1:4" ht="30">
      <c r="A941" s="480">
        <v>39772</v>
      </c>
      <c r="B941" s="481" t="s">
        <v>7725</v>
      </c>
      <c r="C941" s="489" t="s">
        <v>4105</v>
      </c>
      <c r="D941" s="490">
        <v>86.34</v>
      </c>
    </row>
    <row r="942" spans="1:4" ht="30">
      <c r="A942" s="480">
        <v>39773</v>
      </c>
      <c r="B942" s="481" t="s">
        <v>7726</v>
      </c>
      <c r="C942" s="489" t="s">
        <v>4105</v>
      </c>
      <c r="D942" s="490">
        <v>138.78</v>
      </c>
    </row>
    <row r="943" spans="1:4" ht="30">
      <c r="A943" s="480">
        <v>39774</v>
      </c>
      <c r="B943" s="481" t="s">
        <v>7727</v>
      </c>
      <c r="C943" s="489" t="s">
        <v>4105</v>
      </c>
      <c r="D943" s="490">
        <v>207.58</v>
      </c>
    </row>
    <row r="944" spans="1:4" ht="30">
      <c r="A944" s="480">
        <v>39775</v>
      </c>
      <c r="B944" s="481" t="s">
        <v>7728</v>
      </c>
      <c r="C944" s="489" t="s">
        <v>4105</v>
      </c>
      <c r="D944" s="490">
        <v>277.04000000000002</v>
      </c>
    </row>
    <row r="945" spans="1:4" ht="30">
      <c r="A945" s="480">
        <v>39776</v>
      </c>
      <c r="B945" s="481" t="s">
        <v>7729</v>
      </c>
      <c r="C945" s="489" t="s">
        <v>4105</v>
      </c>
      <c r="D945" s="490">
        <v>334.81</v>
      </c>
    </row>
    <row r="946" spans="1:4" ht="30">
      <c r="A946" s="480">
        <v>39777</v>
      </c>
      <c r="B946" s="481" t="s">
        <v>7730</v>
      </c>
      <c r="C946" s="489" t="s">
        <v>4105</v>
      </c>
      <c r="D946" s="490">
        <v>424.36</v>
      </c>
    </row>
    <row r="947" spans="1:4" ht="30">
      <c r="A947" s="480">
        <v>20254</v>
      </c>
      <c r="B947" s="481" t="s">
        <v>7731</v>
      </c>
      <c r="C947" s="489" t="s">
        <v>4105</v>
      </c>
      <c r="D947" s="490">
        <v>30.8</v>
      </c>
    </row>
    <row r="948" spans="1:4" ht="30">
      <c r="A948" s="480">
        <v>20253</v>
      </c>
      <c r="B948" s="481" t="s">
        <v>7732</v>
      </c>
      <c r="C948" s="489" t="s">
        <v>4105</v>
      </c>
      <c r="D948" s="490">
        <v>101.14</v>
      </c>
    </row>
    <row r="949" spans="1:4">
      <c r="A949" s="480">
        <v>1872</v>
      </c>
      <c r="B949" s="481" t="s">
        <v>7733</v>
      </c>
      <c r="C949" s="489" t="s">
        <v>4105</v>
      </c>
      <c r="D949" s="490">
        <v>3.61</v>
      </c>
    </row>
    <row r="950" spans="1:4">
      <c r="A950" s="480">
        <v>1873</v>
      </c>
      <c r="B950" s="481" t="s">
        <v>7734</v>
      </c>
      <c r="C950" s="489" t="s">
        <v>4105</v>
      </c>
      <c r="D950" s="490">
        <v>7.18</v>
      </c>
    </row>
    <row r="951" spans="1:4" ht="30">
      <c r="A951" s="480">
        <v>11247</v>
      </c>
      <c r="B951" s="481" t="s">
        <v>7735</v>
      </c>
      <c r="C951" s="489" t="s">
        <v>4105</v>
      </c>
      <c r="D951" s="490">
        <v>1944.84</v>
      </c>
    </row>
    <row r="952" spans="1:4" ht="30">
      <c r="A952" s="480">
        <v>11250</v>
      </c>
      <c r="B952" s="481" t="s">
        <v>7736</v>
      </c>
      <c r="C952" s="489" t="s">
        <v>4105</v>
      </c>
      <c r="D952" s="490">
        <v>83.73</v>
      </c>
    </row>
    <row r="953" spans="1:4" ht="30">
      <c r="A953" s="480">
        <v>11249</v>
      </c>
      <c r="B953" s="481" t="s">
        <v>7737</v>
      </c>
      <c r="C953" s="489" t="s">
        <v>4105</v>
      </c>
      <c r="D953" s="490">
        <v>3798.96</v>
      </c>
    </row>
    <row r="954" spans="1:4" ht="30">
      <c r="A954" s="480">
        <v>11251</v>
      </c>
      <c r="B954" s="481" t="s">
        <v>7738</v>
      </c>
      <c r="C954" s="489" t="s">
        <v>4105</v>
      </c>
      <c r="D954" s="490">
        <v>185.46</v>
      </c>
    </row>
    <row r="955" spans="1:4" ht="30">
      <c r="A955" s="480">
        <v>11253</v>
      </c>
      <c r="B955" s="481" t="s">
        <v>7739</v>
      </c>
      <c r="C955" s="489" t="s">
        <v>4105</v>
      </c>
      <c r="D955" s="490">
        <v>307.33</v>
      </c>
    </row>
    <row r="956" spans="1:4" ht="30">
      <c r="A956" s="480">
        <v>11255</v>
      </c>
      <c r="B956" s="481" t="s">
        <v>7740</v>
      </c>
      <c r="C956" s="489" t="s">
        <v>4105</v>
      </c>
      <c r="D956" s="490">
        <v>459.45</v>
      </c>
    </row>
    <row r="957" spans="1:4" ht="30">
      <c r="A957" s="480">
        <v>14055</v>
      </c>
      <c r="B957" s="481" t="s">
        <v>7741</v>
      </c>
      <c r="C957" s="489" t="s">
        <v>4105</v>
      </c>
      <c r="D957" s="490">
        <v>924.26</v>
      </c>
    </row>
    <row r="958" spans="1:4" ht="30">
      <c r="A958" s="480">
        <v>11256</v>
      </c>
      <c r="B958" s="481" t="s">
        <v>7742</v>
      </c>
      <c r="C958" s="489" t="s">
        <v>4105</v>
      </c>
      <c r="D958" s="490">
        <v>575.51</v>
      </c>
    </row>
    <row r="959" spans="1:4" ht="30">
      <c r="A959" s="480">
        <v>39693</v>
      </c>
      <c r="B959" s="481" t="s">
        <v>7743</v>
      </c>
      <c r="C959" s="489" t="s">
        <v>4105</v>
      </c>
      <c r="D959" s="490">
        <v>3614.49</v>
      </c>
    </row>
    <row r="960" spans="1:4" ht="30">
      <c r="A960" s="480">
        <v>39692</v>
      </c>
      <c r="B960" s="481" t="s">
        <v>7744</v>
      </c>
      <c r="C960" s="489" t="s">
        <v>4105</v>
      </c>
      <c r="D960" s="490">
        <v>1156.55</v>
      </c>
    </row>
    <row r="961" spans="1:4" ht="30">
      <c r="A961" s="480">
        <v>1062</v>
      </c>
      <c r="B961" s="481" t="s">
        <v>7745</v>
      </c>
      <c r="C961" s="489" t="s">
        <v>4105</v>
      </c>
      <c r="D961" s="490">
        <v>366.53</v>
      </c>
    </row>
    <row r="962" spans="1:4" ht="30">
      <c r="A962" s="480">
        <v>39686</v>
      </c>
      <c r="B962" s="481" t="s">
        <v>7746</v>
      </c>
      <c r="C962" s="489" t="s">
        <v>4105</v>
      </c>
      <c r="D962" s="490">
        <v>593.49</v>
      </c>
    </row>
    <row r="963" spans="1:4" ht="30">
      <c r="A963" s="480">
        <v>43095</v>
      </c>
      <c r="B963" s="481" t="s">
        <v>7747</v>
      </c>
      <c r="C963" s="489" t="s">
        <v>4105</v>
      </c>
      <c r="D963" s="490">
        <v>199.35</v>
      </c>
    </row>
    <row r="964" spans="1:4" ht="30">
      <c r="A964" s="480">
        <v>1871</v>
      </c>
      <c r="B964" s="481" t="s">
        <v>7748</v>
      </c>
      <c r="C964" s="489" t="s">
        <v>4105</v>
      </c>
      <c r="D964" s="490">
        <v>6.46</v>
      </c>
    </row>
    <row r="965" spans="1:4" ht="30">
      <c r="A965" s="480">
        <v>12001</v>
      </c>
      <c r="B965" s="481" t="s">
        <v>7749</v>
      </c>
      <c r="C965" s="489" t="s">
        <v>4105</v>
      </c>
      <c r="D965" s="490">
        <v>9.33</v>
      </c>
    </row>
    <row r="966" spans="1:4">
      <c r="A966" s="480">
        <v>11882</v>
      </c>
      <c r="B966" s="481" t="s">
        <v>7750</v>
      </c>
      <c r="C966" s="489" t="s">
        <v>4105</v>
      </c>
      <c r="D966" s="490">
        <v>63.56</v>
      </c>
    </row>
    <row r="967" spans="1:4" ht="30">
      <c r="A967" s="480">
        <v>1068</v>
      </c>
      <c r="B967" s="481" t="s">
        <v>7751</v>
      </c>
      <c r="C967" s="489" t="s">
        <v>4105</v>
      </c>
      <c r="D967" s="490">
        <v>2417.66</v>
      </c>
    </row>
    <row r="968" spans="1:4" ht="30">
      <c r="A968" s="480">
        <v>39690</v>
      </c>
      <c r="B968" s="481" t="s">
        <v>7752</v>
      </c>
      <c r="C968" s="489" t="s">
        <v>4105</v>
      </c>
      <c r="D968" s="490">
        <v>4056.03</v>
      </c>
    </row>
    <row r="969" spans="1:4" ht="30">
      <c r="A969" s="480">
        <v>39691</v>
      </c>
      <c r="B969" s="481" t="s">
        <v>7753</v>
      </c>
      <c r="C969" s="489" t="s">
        <v>4105</v>
      </c>
      <c r="D969" s="490">
        <v>5101.3500000000004</v>
      </c>
    </row>
    <row r="970" spans="1:4" ht="30">
      <c r="A970" s="480">
        <v>39808</v>
      </c>
      <c r="B970" s="481" t="s">
        <v>7754</v>
      </c>
      <c r="C970" s="489" t="s">
        <v>4105</v>
      </c>
      <c r="D970" s="490">
        <v>104.08</v>
      </c>
    </row>
    <row r="971" spans="1:4" ht="30">
      <c r="A971" s="480">
        <v>39809</v>
      </c>
      <c r="B971" s="481" t="s">
        <v>7755</v>
      </c>
      <c r="C971" s="489" t="s">
        <v>4105</v>
      </c>
      <c r="D971" s="490">
        <v>246.86</v>
      </c>
    </row>
    <row r="972" spans="1:4" ht="30">
      <c r="A972" s="480">
        <v>43439</v>
      </c>
      <c r="B972" s="481" t="s">
        <v>7756</v>
      </c>
      <c r="C972" s="489" t="s">
        <v>4105</v>
      </c>
      <c r="D972" s="490">
        <v>291.76</v>
      </c>
    </row>
    <row r="973" spans="1:4">
      <c r="A973" s="480">
        <v>5103</v>
      </c>
      <c r="B973" s="481" t="s">
        <v>13927</v>
      </c>
      <c r="C973" s="489" t="s">
        <v>4105</v>
      </c>
      <c r="D973" s="490">
        <v>19.57</v>
      </c>
    </row>
    <row r="974" spans="1:4">
      <c r="A974" s="480">
        <v>11880</v>
      </c>
      <c r="B974" s="481" t="s">
        <v>13928</v>
      </c>
      <c r="C974" s="489" t="s">
        <v>4105</v>
      </c>
      <c r="D974" s="490">
        <v>82.34</v>
      </c>
    </row>
    <row r="975" spans="1:4">
      <c r="A975" s="480">
        <v>11714</v>
      </c>
      <c r="B975" s="481" t="s">
        <v>13929</v>
      </c>
      <c r="C975" s="489" t="s">
        <v>4105</v>
      </c>
      <c r="D975" s="490">
        <v>56.09</v>
      </c>
    </row>
    <row r="976" spans="1:4">
      <c r="A976" s="480">
        <v>11712</v>
      </c>
      <c r="B976" s="481" t="s">
        <v>13930</v>
      </c>
      <c r="C976" s="489" t="s">
        <v>4105</v>
      </c>
      <c r="D976" s="490">
        <v>36.630000000000003</v>
      </c>
    </row>
    <row r="977" spans="1:4">
      <c r="A977" s="480">
        <v>11717</v>
      </c>
      <c r="B977" s="481" t="s">
        <v>13931</v>
      </c>
      <c r="C977" s="489" t="s">
        <v>4105</v>
      </c>
      <c r="D977" s="490">
        <v>44.15</v>
      </c>
    </row>
    <row r="978" spans="1:4">
      <c r="A978" s="480">
        <v>1106</v>
      </c>
      <c r="B978" s="481" t="s">
        <v>7757</v>
      </c>
      <c r="C978" s="489" t="s">
        <v>734</v>
      </c>
      <c r="D978" s="490">
        <v>0.6</v>
      </c>
    </row>
    <row r="979" spans="1:4">
      <c r="A979" s="480">
        <v>11161</v>
      </c>
      <c r="B979" s="481" t="s">
        <v>7758</v>
      </c>
      <c r="C979" s="489" t="s">
        <v>734</v>
      </c>
      <c r="D979" s="490">
        <v>1</v>
      </c>
    </row>
    <row r="980" spans="1:4">
      <c r="A980" s="480">
        <v>1107</v>
      </c>
      <c r="B980" s="481" t="s">
        <v>7759</v>
      </c>
      <c r="C980" s="489" t="s">
        <v>734</v>
      </c>
      <c r="D980" s="490">
        <v>0.51</v>
      </c>
    </row>
    <row r="981" spans="1:4">
      <c r="A981" s="480">
        <v>44479</v>
      </c>
      <c r="B981" s="481" t="s">
        <v>13932</v>
      </c>
      <c r="C981" s="489" t="s">
        <v>734</v>
      </c>
      <c r="D981" s="490">
        <v>0.08</v>
      </c>
    </row>
    <row r="982" spans="1:4">
      <c r="A982" s="480">
        <v>41068</v>
      </c>
      <c r="B982" s="481" t="s">
        <v>7760</v>
      </c>
      <c r="C982" s="489" t="s">
        <v>4109</v>
      </c>
      <c r="D982" s="490">
        <v>2756.03</v>
      </c>
    </row>
    <row r="983" spans="1:4">
      <c r="A983" s="480">
        <v>4759</v>
      </c>
      <c r="B983" s="481" t="s">
        <v>13933</v>
      </c>
      <c r="C983" s="489" t="s">
        <v>4108</v>
      </c>
      <c r="D983" s="490">
        <v>15.68</v>
      </c>
    </row>
    <row r="984" spans="1:4">
      <c r="A984" s="480">
        <v>1108</v>
      </c>
      <c r="B984" s="481" t="s">
        <v>7761</v>
      </c>
      <c r="C984" s="489" t="s">
        <v>4106</v>
      </c>
      <c r="D984" s="490">
        <v>39.42</v>
      </c>
    </row>
    <row r="985" spans="1:4">
      <c r="A985" s="480">
        <v>1117</v>
      </c>
      <c r="B985" s="481" t="s">
        <v>7762</v>
      </c>
      <c r="C985" s="489" t="s">
        <v>4106</v>
      </c>
      <c r="D985" s="490">
        <v>39.74</v>
      </c>
    </row>
    <row r="986" spans="1:4">
      <c r="A986" s="480">
        <v>1118</v>
      </c>
      <c r="B986" s="481" t="s">
        <v>7763</v>
      </c>
      <c r="C986" s="489" t="s">
        <v>4106</v>
      </c>
      <c r="D986" s="490">
        <v>46.96</v>
      </c>
    </row>
    <row r="987" spans="1:4">
      <c r="A987" s="480">
        <v>1110</v>
      </c>
      <c r="B987" s="481" t="s">
        <v>7764</v>
      </c>
      <c r="C987" s="489" t="s">
        <v>4106</v>
      </c>
      <c r="D987" s="490">
        <v>46.96</v>
      </c>
    </row>
    <row r="988" spans="1:4" ht="30">
      <c r="A988" s="480">
        <v>12618</v>
      </c>
      <c r="B988" s="481" t="s">
        <v>7765</v>
      </c>
      <c r="C988" s="489" t="s">
        <v>4105</v>
      </c>
      <c r="D988" s="490">
        <v>44.27</v>
      </c>
    </row>
    <row r="989" spans="1:4">
      <c r="A989" s="480">
        <v>40784</v>
      </c>
      <c r="B989" s="481" t="s">
        <v>7766</v>
      </c>
      <c r="C989" s="489" t="s">
        <v>4106</v>
      </c>
      <c r="D989" s="490">
        <v>129.54</v>
      </c>
    </row>
    <row r="990" spans="1:4">
      <c r="A990" s="480">
        <v>40782</v>
      </c>
      <c r="B990" s="481" t="s">
        <v>7767</v>
      </c>
      <c r="C990" s="489" t="s">
        <v>4106</v>
      </c>
      <c r="D990" s="490">
        <v>50.83</v>
      </c>
    </row>
    <row r="991" spans="1:4">
      <c r="A991" s="480">
        <v>40783</v>
      </c>
      <c r="B991" s="481" t="s">
        <v>7768</v>
      </c>
      <c r="C991" s="489" t="s">
        <v>4106</v>
      </c>
      <c r="D991" s="490">
        <v>66.22</v>
      </c>
    </row>
    <row r="992" spans="1:4">
      <c r="A992" s="480">
        <v>1109</v>
      </c>
      <c r="B992" s="481" t="s">
        <v>7769</v>
      </c>
      <c r="C992" s="489" t="s">
        <v>4106</v>
      </c>
      <c r="D992" s="490">
        <v>39.42</v>
      </c>
    </row>
    <row r="993" spans="1:4">
      <c r="A993" s="480">
        <v>1119</v>
      </c>
      <c r="B993" s="481" t="s">
        <v>7770</v>
      </c>
      <c r="C993" s="489" t="s">
        <v>4106</v>
      </c>
      <c r="D993" s="490">
        <v>25.41</v>
      </c>
    </row>
    <row r="994" spans="1:4" ht="30">
      <c r="A994" s="480">
        <v>13115</v>
      </c>
      <c r="B994" s="481" t="s">
        <v>7771</v>
      </c>
      <c r="C994" s="489" t="s">
        <v>4106</v>
      </c>
      <c r="D994" s="490">
        <v>9.83</v>
      </c>
    </row>
    <row r="995" spans="1:4" ht="30">
      <c r="A995" s="480">
        <v>10541</v>
      </c>
      <c r="B995" s="481" t="s">
        <v>7772</v>
      </c>
      <c r="C995" s="489" t="s">
        <v>4106</v>
      </c>
      <c r="D995" s="490">
        <v>12.01</v>
      </c>
    </row>
    <row r="996" spans="1:4" ht="30">
      <c r="A996" s="480">
        <v>10542</v>
      </c>
      <c r="B996" s="481" t="s">
        <v>7773</v>
      </c>
      <c r="C996" s="489" t="s">
        <v>4106</v>
      </c>
      <c r="D996" s="490">
        <v>15.71</v>
      </c>
    </row>
    <row r="997" spans="1:4" ht="30">
      <c r="A997" s="480">
        <v>10543</v>
      </c>
      <c r="B997" s="481" t="s">
        <v>7774</v>
      </c>
      <c r="C997" s="489" t="s">
        <v>4106</v>
      </c>
      <c r="D997" s="490">
        <v>25.48</v>
      </c>
    </row>
    <row r="998" spans="1:4" ht="30">
      <c r="A998" s="480">
        <v>10544</v>
      </c>
      <c r="B998" s="481" t="s">
        <v>7775</v>
      </c>
      <c r="C998" s="489" t="s">
        <v>4106</v>
      </c>
      <c r="D998" s="490">
        <v>32.96</v>
      </c>
    </row>
    <row r="999" spans="1:4" ht="30">
      <c r="A999" s="480">
        <v>10545</v>
      </c>
      <c r="B999" s="481" t="s">
        <v>7776</v>
      </c>
      <c r="C999" s="489" t="s">
        <v>4106</v>
      </c>
      <c r="D999" s="490">
        <v>61.6</v>
      </c>
    </row>
    <row r="1000" spans="1:4">
      <c r="A1000" s="480">
        <v>38365</v>
      </c>
      <c r="B1000" s="481" t="s">
        <v>7777</v>
      </c>
      <c r="C1000" s="489" t="s">
        <v>4110</v>
      </c>
      <c r="D1000" s="490">
        <v>1.86</v>
      </c>
    </row>
    <row r="1001" spans="1:4" ht="30">
      <c r="A1001" s="480">
        <v>37745</v>
      </c>
      <c r="B1001" s="481" t="s">
        <v>7778</v>
      </c>
      <c r="C1001" s="489" t="s">
        <v>4105</v>
      </c>
      <c r="D1001" s="490">
        <v>390089</v>
      </c>
    </row>
    <row r="1002" spans="1:4" ht="30">
      <c r="A1002" s="480">
        <v>37754</v>
      </c>
      <c r="B1002" s="481" t="s">
        <v>7779</v>
      </c>
      <c r="C1002" s="489" t="s">
        <v>4105</v>
      </c>
      <c r="D1002" s="490">
        <v>407371.42</v>
      </c>
    </row>
    <row r="1003" spans="1:4" ht="30">
      <c r="A1003" s="480">
        <v>37748</v>
      </c>
      <c r="B1003" s="481" t="s">
        <v>7780</v>
      </c>
      <c r="C1003" s="489" t="s">
        <v>4105</v>
      </c>
      <c r="D1003" s="490">
        <v>414716.44</v>
      </c>
    </row>
    <row r="1004" spans="1:4" ht="30">
      <c r="A1004" s="480">
        <v>37757</v>
      </c>
      <c r="B1004" s="481" t="s">
        <v>7781</v>
      </c>
      <c r="C1004" s="489" t="s">
        <v>4105</v>
      </c>
      <c r="D1004" s="490">
        <v>477735.56</v>
      </c>
    </row>
    <row r="1005" spans="1:4" ht="30">
      <c r="A1005" s="480">
        <v>37759</v>
      </c>
      <c r="B1005" s="481" t="s">
        <v>7782</v>
      </c>
      <c r="C1005" s="489" t="s">
        <v>4105</v>
      </c>
      <c r="D1005" s="490">
        <v>479587.27</v>
      </c>
    </row>
    <row r="1006" spans="1:4" ht="30">
      <c r="A1006" s="480">
        <v>37766</v>
      </c>
      <c r="B1006" s="481" t="s">
        <v>7783</v>
      </c>
      <c r="C1006" s="489" t="s">
        <v>4105</v>
      </c>
      <c r="D1006" s="490">
        <v>479587.23</v>
      </c>
    </row>
    <row r="1007" spans="1:4" ht="30">
      <c r="A1007" s="480">
        <v>37752</v>
      </c>
      <c r="B1007" s="481" t="s">
        <v>7784</v>
      </c>
      <c r="C1007" s="489" t="s">
        <v>4105</v>
      </c>
      <c r="D1007" s="490">
        <v>434899.84</v>
      </c>
    </row>
    <row r="1008" spans="1:4" ht="30">
      <c r="A1008" s="480">
        <v>37760</v>
      </c>
      <c r="B1008" s="481" t="s">
        <v>7785</v>
      </c>
      <c r="C1008" s="489" t="s">
        <v>4105</v>
      </c>
      <c r="D1008" s="490">
        <v>457984.22</v>
      </c>
    </row>
    <row r="1009" spans="1:4" ht="30">
      <c r="A1009" s="480">
        <v>37761</v>
      </c>
      <c r="B1009" s="481" t="s">
        <v>7786</v>
      </c>
      <c r="C1009" s="489" t="s">
        <v>4105</v>
      </c>
      <c r="D1009" s="490">
        <v>343179.54</v>
      </c>
    </row>
    <row r="1010" spans="1:4" ht="30">
      <c r="A1010" s="480">
        <v>37765</v>
      </c>
      <c r="B1010" s="481" t="s">
        <v>7787</v>
      </c>
      <c r="C1010" s="489" t="s">
        <v>4105</v>
      </c>
      <c r="D1010" s="490">
        <v>319724.86</v>
      </c>
    </row>
    <row r="1011" spans="1:4" ht="30">
      <c r="A1011" s="480">
        <v>37746</v>
      </c>
      <c r="B1011" s="481" t="s">
        <v>7788</v>
      </c>
      <c r="C1011" s="489" t="s">
        <v>4105</v>
      </c>
      <c r="D1011" s="490">
        <v>350524.57</v>
      </c>
    </row>
    <row r="1012" spans="1:4" ht="30">
      <c r="A1012" s="480">
        <v>37750</v>
      </c>
      <c r="B1012" s="481" t="s">
        <v>7789</v>
      </c>
      <c r="C1012" s="489" t="s">
        <v>4105</v>
      </c>
      <c r="D1012" s="490">
        <v>349290.13</v>
      </c>
    </row>
    <row r="1013" spans="1:4" ht="30">
      <c r="A1013" s="480">
        <v>37753</v>
      </c>
      <c r="B1013" s="481" t="s">
        <v>7790</v>
      </c>
      <c r="C1013" s="489" t="s">
        <v>4105</v>
      </c>
      <c r="D1013" s="490">
        <v>348055.66</v>
      </c>
    </row>
    <row r="1014" spans="1:4" ht="30">
      <c r="A1014" s="480">
        <v>37756</v>
      </c>
      <c r="B1014" s="481" t="s">
        <v>7791</v>
      </c>
      <c r="C1014" s="489" t="s">
        <v>4105</v>
      </c>
      <c r="D1014" s="490">
        <v>343179.54</v>
      </c>
    </row>
    <row r="1015" spans="1:4" ht="45">
      <c r="A1015" s="480">
        <v>37755</v>
      </c>
      <c r="B1015" s="481" t="s">
        <v>7792</v>
      </c>
      <c r="C1015" s="489" t="s">
        <v>4105</v>
      </c>
      <c r="D1015" s="490">
        <v>498721.37</v>
      </c>
    </row>
    <row r="1016" spans="1:4" ht="45">
      <c r="A1016" s="480">
        <v>37758</v>
      </c>
      <c r="B1016" s="481" t="s">
        <v>7793</v>
      </c>
      <c r="C1016" s="489" t="s">
        <v>4105</v>
      </c>
      <c r="D1016" s="490">
        <v>562913.25</v>
      </c>
    </row>
    <row r="1017" spans="1:4" ht="45">
      <c r="A1017" s="480">
        <v>37747</v>
      </c>
      <c r="B1017" s="481" t="s">
        <v>7794</v>
      </c>
      <c r="C1017" s="489" t="s">
        <v>4105</v>
      </c>
      <c r="D1017" s="490">
        <v>506498.46</v>
      </c>
    </row>
    <row r="1018" spans="1:4" ht="45">
      <c r="A1018" s="480">
        <v>37767</v>
      </c>
      <c r="B1018" s="481" t="s">
        <v>7795</v>
      </c>
      <c r="C1018" s="489" t="s">
        <v>4105</v>
      </c>
      <c r="D1018" s="490">
        <v>534520.69999999995</v>
      </c>
    </row>
    <row r="1019" spans="1:4" ht="45">
      <c r="A1019" s="480">
        <v>37751</v>
      </c>
      <c r="B1019" s="481" t="s">
        <v>7796</v>
      </c>
      <c r="C1019" s="489" t="s">
        <v>4105</v>
      </c>
      <c r="D1019" s="490">
        <v>534520.69999999995</v>
      </c>
    </row>
    <row r="1020" spans="1:4" ht="45">
      <c r="A1020" s="480">
        <v>37749</v>
      </c>
      <c r="B1020" s="481" t="s">
        <v>7797</v>
      </c>
      <c r="C1020" s="489" t="s">
        <v>4105</v>
      </c>
      <c r="D1020" s="490">
        <v>528348.4</v>
      </c>
    </row>
    <row r="1021" spans="1:4">
      <c r="A1021" s="480">
        <v>1159</v>
      </c>
      <c r="B1021" s="481" t="s">
        <v>7798</v>
      </c>
      <c r="C1021" s="489" t="s">
        <v>4105</v>
      </c>
      <c r="D1021" s="490">
        <v>243581</v>
      </c>
    </row>
    <row r="1022" spans="1:4">
      <c r="A1022" s="480">
        <v>12114</v>
      </c>
      <c r="B1022" s="481" t="s">
        <v>7799</v>
      </c>
      <c r="C1022" s="489" t="s">
        <v>4105</v>
      </c>
      <c r="D1022" s="490">
        <v>181.53</v>
      </c>
    </row>
    <row r="1023" spans="1:4">
      <c r="A1023" s="480">
        <v>38106</v>
      </c>
      <c r="B1023" s="481" t="s">
        <v>7800</v>
      </c>
      <c r="C1023" s="489" t="s">
        <v>4105</v>
      </c>
      <c r="D1023" s="490">
        <v>24.67</v>
      </c>
    </row>
    <row r="1024" spans="1:4" ht="30">
      <c r="A1024" s="480">
        <v>38085</v>
      </c>
      <c r="B1024" s="481" t="s">
        <v>7801</v>
      </c>
      <c r="C1024" s="489" t="s">
        <v>4105</v>
      </c>
      <c r="D1024" s="490">
        <v>29.14</v>
      </c>
    </row>
    <row r="1025" spans="1:4">
      <c r="A1025" s="480">
        <v>659</v>
      </c>
      <c r="B1025" s="481" t="s">
        <v>7802</v>
      </c>
      <c r="C1025" s="489" t="s">
        <v>4105</v>
      </c>
      <c r="D1025" s="490">
        <v>1.89</v>
      </c>
    </row>
    <row r="1026" spans="1:4">
      <c r="A1026" s="480">
        <v>660</v>
      </c>
      <c r="B1026" s="481" t="s">
        <v>7803</v>
      </c>
      <c r="C1026" s="489" t="s">
        <v>4105</v>
      </c>
      <c r="D1026" s="490">
        <v>2.27</v>
      </c>
    </row>
    <row r="1027" spans="1:4">
      <c r="A1027" s="480">
        <v>658</v>
      </c>
      <c r="B1027" s="481" t="s">
        <v>7804</v>
      </c>
      <c r="C1027" s="489" t="s">
        <v>4105</v>
      </c>
      <c r="D1027" s="490">
        <v>1.28</v>
      </c>
    </row>
    <row r="1028" spans="1:4">
      <c r="A1028" s="480">
        <v>38599</v>
      </c>
      <c r="B1028" s="481" t="s">
        <v>7805</v>
      </c>
      <c r="C1028" s="489" t="s">
        <v>4105</v>
      </c>
      <c r="D1028" s="490">
        <v>3.94</v>
      </c>
    </row>
    <row r="1029" spans="1:4">
      <c r="A1029" s="480">
        <v>38596</v>
      </c>
      <c r="B1029" s="481" t="s">
        <v>7806</v>
      </c>
      <c r="C1029" s="489" t="s">
        <v>4105</v>
      </c>
      <c r="D1029" s="490">
        <v>3.27</v>
      </c>
    </row>
    <row r="1030" spans="1:4">
      <c r="A1030" s="480">
        <v>38600</v>
      </c>
      <c r="B1030" s="481" t="s">
        <v>7807</v>
      </c>
      <c r="C1030" s="489" t="s">
        <v>4105</v>
      </c>
      <c r="D1030" s="490">
        <v>4.18</v>
      </c>
    </row>
    <row r="1031" spans="1:4">
      <c r="A1031" s="480">
        <v>38597</v>
      </c>
      <c r="B1031" s="481" t="s">
        <v>7808</v>
      </c>
      <c r="C1031" s="489" t="s">
        <v>4105</v>
      </c>
      <c r="D1031" s="490">
        <v>3.29</v>
      </c>
    </row>
    <row r="1032" spans="1:4">
      <c r="A1032" s="480">
        <v>38548</v>
      </c>
      <c r="B1032" s="481" t="s">
        <v>7809</v>
      </c>
      <c r="C1032" s="489" t="s">
        <v>4105</v>
      </c>
      <c r="D1032" s="490">
        <v>1.93</v>
      </c>
    </row>
    <row r="1033" spans="1:4">
      <c r="A1033" s="480">
        <v>34649</v>
      </c>
      <c r="B1033" s="481" t="s">
        <v>7810</v>
      </c>
      <c r="C1033" s="489" t="s">
        <v>4105</v>
      </c>
      <c r="D1033" s="490">
        <v>2.6</v>
      </c>
    </row>
    <row r="1034" spans="1:4">
      <c r="A1034" s="480">
        <v>34655</v>
      </c>
      <c r="B1034" s="481" t="s">
        <v>7811</v>
      </c>
      <c r="C1034" s="489" t="s">
        <v>4105</v>
      </c>
      <c r="D1034" s="490">
        <v>3.45</v>
      </c>
    </row>
    <row r="1035" spans="1:4">
      <c r="A1035" s="480">
        <v>40607</v>
      </c>
      <c r="B1035" s="481" t="s">
        <v>7812</v>
      </c>
      <c r="C1035" s="489" t="s">
        <v>4105</v>
      </c>
      <c r="D1035" s="490">
        <v>7.35</v>
      </c>
    </row>
    <row r="1036" spans="1:4">
      <c r="A1036" s="480">
        <v>585</v>
      </c>
      <c r="B1036" s="481" t="s">
        <v>7813</v>
      </c>
      <c r="C1036" s="489" t="s">
        <v>734</v>
      </c>
      <c r="D1036" s="490">
        <v>37.93</v>
      </c>
    </row>
    <row r="1037" spans="1:4">
      <c r="A1037" s="480">
        <v>567</v>
      </c>
      <c r="B1037" s="481" t="s">
        <v>7814</v>
      </c>
      <c r="C1037" s="489" t="s">
        <v>4106</v>
      </c>
      <c r="D1037" s="490">
        <v>15.22</v>
      </c>
    </row>
    <row r="1038" spans="1:4">
      <c r="A1038" s="480">
        <v>574</v>
      </c>
      <c r="B1038" s="481" t="s">
        <v>7815</v>
      </c>
      <c r="C1038" s="489" t="s">
        <v>4106</v>
      </c>
      <c r="D1038" s="490">
        <v>40.01</v>
      </c>
    </row>
    <row r="1039" spans="1:4">
      <c r="A1039" s="480">
        <v>568</v>
      </c>
      <c r="B1039" s="481" t="s">
        <v>7816</v>
      </c>
      <c r="C1039" s="489" t="s">
        <v>4106</v>
      </c>
      <c r="D1039" s="490">
        <v>84.3</v>
      </c>
    </row>
    <row r="1040" spans="1:4">
      <c r="A1040" s="480">
        <v>4777</v>
      </c>
      <c r="B1040" s="481" t="s">
        <v>7817</v>
      </c>
      <c r="C1040" s="489" t="s">
        <v>734</v>
      </c>
      <c r="D1040" s="490">
        <v>13.64</v>
      </c>
    </row>
    <row r="1041" spans="1:4">
      <c r="A1041" s="480">
        <v>587</v>
      </c>
      <c r="B1041" s="481" t="s">
        <v>7818</v>
      </c>
      <c r="C1041" s="489" t="s">
        <v>734</v>
      </c>
      <c r="D1041" s="490">
        <v>40.64</v>
      </c>
    </row>
    <row r="1042" spans="1:4">
      <c r="A1042" s="480">
        <v>590</v>
      </c>
      <c r="B1042" s="481" t="s">
        <v>7819</v>
      </c>
      <c r="C1042" s="489" t="s">
        <v>734</v>
      </c>
      <c r="D1042" s="490">
        <v>39.28</v>
      </c>
    </row>
    <row r="1043" spans="1:4">
      <c r="A1043" s="480">
        <v>592</v>
      </c>
      <c r="B1043" s="481" t="s">
        <v>7820</v>
      </c>
      <c r="C1043" s="489" t="s">
        <v>734</v>
      </c>
      <c r="D1043" s="490">
        <v>40.64</v>
      </c>
    </row>
    <row r="1044" spans="1:4">
      <c r="A1044" s="480">
        <v>586</v>
      </c>
      <c r="B1044" s="481" t="s">
        <v>7821</v>
      </c>
      <c r="C1044" s="489" t="s">
        <v>4106</v>
      </c>
      <c r="D1044" s="490">
        <v>23.89</v>
      </c>
    </row>
    <row r="1045" spans="1:4">
      <c r="A1045" s="480">
        <v>591</v>
      </c>
      <c r="B1045" s="481" t="s">
        <v>7822</v>
      </c>
      <c r="C1045" s="489" t="s">
        <v>734</v>
      </c>
      <c r="D1045" s="490">
        <v>37.93</v>
      </c>
    </row>
    <row r="1046" spans="1:4">
      <c r="A1046" s="480">
        <v>588</v>
      </c>
      <c r="B1046" s="481" t="s">
        <v>7823</v>
      </c>
      <c r="C1046" s="489" t="s">
        <v>4106</v>
      </c>
      <c r="D1046" s="490">
        <v>37.79</v>
      </c>
    </row>
    <row r="1047" spans="1:4">
      <c r="A1047" s="480">
        <v>589</v>
      </c>
      <c r="B1047" s="481" t="s">
        <v>7824</v>
      </c>
      <c r="C1047" s="489" t="s">
        <v>4106</v>
      </c>
      <c r="D1047" s="490">
        <v>63.88</v>
      </c>
    </row>
    <row r="1048" spans="1:4">
      <c r="A1048" s="480">
        <v>584</v>
      </c>
      <c r="B1048" s="481" t="s">
        <v>7825</v>
      </c>
      <c r="C1048" s="489" t="s">
        <v>4106</v>
      </c>
      <c r="D1048" s="490">
        <v>40.36</v>
      </c>
    </row>
    <row r="1049" spans="1:4">
      <c r="A1049" s="480">
        <v>1165</v>
      </c>
      <c r="B1049" s="481" t="s">
        <v>7826</v>
      </c>
      <c r="C1049" s="489" t="s">
        <v>4105</v>
      </c>
      <c r="D1049" s="490">
        <v>17.22</v>
      </c>
    </row>
    <row r="1050" spans="1:4">
      <c r="A1050" s="480">
        <v>1164</v>
      </c>
      <c r="B1050" s="481" t="s">
        <v>7827</v>
      </c>
      <c r="C1050" s="489" t="s">
        <v>4105</v>
      </c>
      <c r="D1050" s="490">
        <v>13.94</v>
      </c>
    </row>
    <row r="1051" spans="1:4">
      <c r="A1051" s="480">
        <v>1170</v>
      </c>
      <c r="B1051" s="481" t="s">
        <v>7828</v>
      </c>
      <c r="C1051" s="489" t="s">
        <v>4105</v>
      </c>
      <c r="D1051" s="490">
        <v>9.14</v>
      </c>
    </row>
    <row r="1052" spans="1:4">
      <c r="A1052" s="480">
        <v>1162</v>
      </c>
      <c r="B1052" s="481" t="s">
        <v>7829</v>
      </c>
      <c r="C1052" s="489" t="s">
        <v>4105</v>
      </c>
      <c r="D1052" s="490">
        <v>4.8499999999999996</v>
      </c>
    </row>
    <row r="1053" spans="1:4">
      <c r="A1053" s="480">
        <v>12395</v>
      </c>
      <c r="B1053" s="481" t="s">
        <v>7830</v>
      </c>
      <c r="C1053" s="489" t="s">
        <v>4105</v>
      </c>
      <c r="D1053" s="490">
        <v>4.71</v>
      </c>
    </row>
    <row r="1054" spans="1:4">
      <c r="A1054" s="480">
        <v>1169</v>
      </c>
      <c r="B1054" s="481" t="s">
        <v>7831</v>
      </c>
      <c r="C1054" s="489" t="s">
        <v>4105</v>
      </c>
      <c r="D1054" s="490">
        <v>44.86</v>
      </c>
    </row>
    <row r="1055" spans="1:4">
      <c r="A1055" s="480">
        <v>1166</v>
      </c>
      <c r="B1055" s="481" t="s">
        <v>7832</v>
      </c>
      <c r="C1055" s="489" t="s">
        <v>4105</v>
      </c>
      <c r="D1055" s="490">
        <v>24.87</v>
      </c>
    </row>
    <row r="1056" spans="1:4">
      <c r="A1056" s="480">
        <v>1168</v>
      </c>
      <c r="B1056" s="481" t="s">
        <v>7833</v>
      </c>
      <c r="C1056" s="489" t="s">
        <v>4105</v>
      </c>
      <c r="D1056" s="490">
        <v>63.95</v>
      </c>
    </row>
    <row r="1057" spans="1:4">
      <c r="A1057" s="480">
        <v>1163</v>
      </c>
      <c r="B1057" s="481" t="s">
        <v>7834</v>
      </c>
      <c r="C1057" s="489" t="s">
        <v>4105</v>
      </c>
      <c r="D1057" s="490">
        <v>6.27</v>
      </c>
    </row>
    <row r="1058" spans="1:4">
      <c r="A1058" s="480">
        <v>12396</v>
      </c>
      <c r="B1058" s="481" t="s">
        <v>7835</v>
      </c>
      <c r="C1058" s="489" t="s">
        <v>4105</v>
      </c>
      <c r="D1058" s="490">
        <v>4.71</v>
      </c>
    </row>
    <row r="1059" spans="1:4">
      <c r="A1059" s="480">
        <v>1167</v>
      </c>
      <c r="B1059" s="481" t="s">
        <v>7836</v>
      </c>
      <c r="C1059" s="489" t="s">
        <v>4105</v>
      </c>
      <c r="D1059" s="490">
        <v>106.97</v>
      </c>
    </row>
    <row r="1060" spans="1:4">
      <c r="A1060" s="480">
        <v>36331</v>
      </c>
      <c r="B1060" s="481" t="s">
        <v>7837</v>
      </c>
      <c r="C1060" s="489" t="s">
        <v>4105</v>
      </c>
      <c r="D1060" s="490">
        <v>2.44</v>
      </c>
    </row>
    <row r="1061" spans="1:4">
      <c r="A1061" s="480">
        <v>36346</v>
      </c>
      <c r="B1061" s="481" t="s">
        <v>7838</v>
      </c>
      <c r="C1061" s="489" t="s">
        <v>4105</v>
      </c>
      <c r="D1061" s="490">
        <v>4.1900000000000004</v>
      </c>
    </row>
    <row r="1062" spans="1:4">
      <c r="A1062" s="480">
        <v>1210</v>
      </c>
      <c r="B1062" s="481" t="s">
        <v>7839</v>
      </c>
      <c r="C1062" s="489" t="s">
        <v>4105</v>
      </c>
      <c r="D1062" s="490">
        <v>16.23</v>
      </c>
    </row>
    <row r="1063" spans="1:4">
      <c r="A1063" s="480">
        <v>1203</v>
      </c>
      <c r="B1063" s="481" t="s">
        <v>7840</v>
      </c>
      <c r="C1063" s="489" t="s">
        <v>4105</v>
      </c>
      <c r="D1063" s="490">
        <v>15.73</v>
      </c>
    </row>
    <row r="1064" spans="1:4">
      <c r="A1064" s="480">
        <v>1202</v>
      </c>
      <c r="B1064" s="481" t="s">
        <v>7841</v>
      </c>
      <c r="C1064" s="489" t="s">
        <v>4105</v>
      </c>
      <c r="D1064" s="490">
        <v>5.41</v>
      </c>
    </row>
    <row r="1065" spans="1:4">
      <c r="A1065" s="480">
        <v>1197</v>
      </c>
      <c r="B1065" s="481" t="s">
        <v>7842</v>
      </c>
      <c r="C1065" s="489" t="s">
        <v>4105</v>
      </c>
      <c r="D1065" s="490">
        <v>2.0099999999999998</v>
      </c>
    </row>
    <row r="1066" spans="1:4">
      <c r="A1066" s="480">
        <v>1188</v>
      </c>
      <c r="B1066" s="481" t="s">
        <v>7843</v>
      </c>
      <c r="C1066" s="489" t="s">
        <v>4105</v>
      </c>
      <c r="D1066" s="490">
        <v>31.98</v>
      </c>
    </row>
    <row r="1067" spans="1:4">
      <c r="A1067" s="480">
        <v>1211</v>
      </c>
      <c r="B1067" s="481" t="s">
        <v>7844</v>
      </c>
      <c r="C1067" s="489" t="s">
        <v>4105</v>
      </c>
      <c r="D1067" s="490">
        <v>16.5</v>
      </c>
    </row>
    <row r="1068" spans="1:4">
      <c r="A1068" s="480">
        <v>1199</v>
      </c>
      <c r="B1068" s="481" t="s">
        <v>7845</v>
      </c>
      <c r="C1068" s="489" t="s">
        <v>4105</v>
      </c>
      <c r="D1068" s="490">
        <v>41.77</v>
      </c>
    </row>
    <row r="1069" spans="1:4">
      <c r="A1069" s="480">
        <v>1198</v>
      </c>
      <c r="B1069" s="481" t="s">
        <v>7846</v>
      </c>
      <c r="C1069" s="489" t="s">
        <v>4105</v>
      </c>
      <c r="D1069" s="490">
        <v>2.97</v>
      </c>
    </row>
    <row r="1070" spans="1:4">
      <c r="A1070" s="480">
        <v>20088</v>
      </c>
      <c r="B1070" s="481" t="s">
        <v>7847</v>
      </c>
      <c r="C1070" s="489" t="s">
        <v>4105</v>
      </c>
      <c r="D1070" s="490">
        <v>19.71</v>
      </c>
    </row>
    <row r="1071" spans="1:4">
      <c r="A1071" s="480">
        <v>20089</v>
      </c>
      <c r="B1071" s="481" t="s">
        <v>7848</v>
      </c>
      <c r="C1071" s="489" t="s">
        <v>4105</v>
      </c>
      <c r="D1071" s="490">
        <v>93.95</v>
      </c>
    </row>
    <row r="1072" spans="1:4">
      <c r="A1072" s="480">
        <v>20087</v>
      </c>
      <c r="B1072" s="481" t="s">
        <v>7849</v>
      </c>
      <c r="C1072" s="489" t="s">
        <v>4105</v>
      </c>
      <c r="D1072" s="490">
        <v>14.19</v>
      </c>
    </row>
    <row r="1073" spans="1:4">
      <c r="A1073" s="480">
        <v>1184</v>
      </c>
      <c r="B1073" s="481" t="s">
        <v>7850</v>
      </c>
      <c r="C1073" s="489" t="s">
        <v>4105</v>
      </c>
      <c r="D1073" s="490">
        <v>102.69</v>
      </c>
    </row>
    <row r="1074" spans="1:4">
      <c r="A1074" s="480">
        <v>1191</v>
      </c>
      <c r="B1074" s="481" t="s">
        <v>7851</v>
      </c>
      <c r="C1074" s="489" t="s">
        <v>4105</v>
      </c>
      <c r="D1074" s="490">
        <v>1.46</v>
      </c>
    </row>
    <row r="1075" spans="1:4">
      <c r="A1075" s="480">
        <v>1185</v>
      </c>
      <c r="B1075" s="481" t="s">
        <v>7852</v>
      </c>
      <c r="C1075" s="489" t="s">
        <v>4105</v>
      </c>
      <c r="D1075" s="490">
        <v>1.67</v>
      </c>
    </row>
    <row r="1076" spans="1:4">
      <c r="A1076" s="480">
        <v>1189</v>
      </c>
      <c r="B1076" s="481" t="s">
        <v>7853</v>
      </c>
      <c r="C1076" s="489" t="s">
        <v>4105</v>
      </c>
      <c r="D1076" s="490">
        <v>2.89</v>
      </c>
    </row>
    <row r="1077" spans="1:4">
      <c r="A1077" s="480">
        <v>1193</v>
      </c>
      <c r="B1077" s="481" t="s">
        <v>7854</v>
      </c>
      <c r="C1077" s="489" t="s">
        <v>4105</v>
      </c>
      <c r="D1077" s="490">
        <v>5.56</v>
      </c>
    </row>
    <row r="1078" spans="1:4">
      <c r="A1078" s="480">
        <v>1194</v>
      </c>
      <c r="B1078" s="481" t="s">
        <v>7855</v>
      </c>
      <c r="C1078" s="489" t="s">
        <v>4105</v>
      </c>
      <c r="D1078" s="490">
        <v>10.53</v>
      </c>
    </row>
    <row r="1079" spans="1:4">
      <c r="A1079" s="480">
        <v>1195</v>
      </c>
      <c r="B1079" s="481" t="s">
        <v>7856</v>
      </c>
      <c r="C1079" s="489" t="s">
        <v>4105</v>
      </c>
      <c r="D1079" s="490">
        <v>15.84</v>
      </c>
    </row>
    <row r="1080" spans="1:4">
      <c r="A1080" s="480">
        <v>1204</v>
      </c>
      <c r="B1080" s="481" t="s">
        <v>7857</v>
      </c>
      <c r="C1080" s="489" t="s">
        <v>4105</v>
      </c>
      <c r="D1080" s="490">
        <v>28.8</v>
      </c>
    </row>
    <row r="1081" spans="1:4">
      <c r="A1081" s="480">
        <v>1205</v>
      </c>
      <c r="B1081" s="481" t="s">
        <v>7858</v>
      </c>
      <c r="C1081" s="489" t="s">
        <v>4105</v>
      </c>
      <c r="D1081" s="490">
        <v>68.319999999999993</v>
      </c>
    </row>
    <row r="1082" spans="1:4">
      <c r="A1082" s="480">
        <v>1200</v>
      </c>
      <c r="B1082" s="481" t="s">
        <v>7859</v>
      </c>
      <c r="C1082" s="489" t="s">
        <v>4105</v>
      </c>
      <c r="D1082" s="490">
        <v>11.53</v>
      </c>
    </row>
    <row r="1083" spans="1:4">
      <c r="A1083" s="480">
        <v>12909</v>
      </c>
      <c r="B1083" s="481" t="s">
        <v>7860</v>
      </c>
      <c r="C1083" s="489" t="s">
        <v>4105</v>
      </c>
      <c r="D1083" s="490">
        <v>5.23</v>
      </c>
    </row>
    <row r="1084" spans="1:4">
      <c r="A1084" s="480">
        <v>12910</v>
      </c>
      <c r="B1084" s="481" t="s">
        <v>7861</v>
      </c>
      <c r="C1084" s="489" t="s">
        <v>4105</v>
      </c>
      <c r="D1084" s="490">
        <v>8.7200000000000006</v>
      </c>
    </row>
    <row r="1085" spans="1:4">
      <c r="A1085" s="480">
        <v>1207</v>
      </c>
      <c r="B1085" s="481" t="s">
        <v>7862</v>
      </c>
      <c r="C1085" s="489" t="s">
        <v>4105</v>
      </c>
      <c r="D1085" s="490">
        <v>44.09</v>
      </c>
    </row>
    <row r="1086" spans="1:4">
      <c r="A1086" s="480">
        <v>1206</v>
      </c>
      <c r="B1086" s="481" t="s">
        <v>7863</v>
      </c>
      <c r="C1086" s="489" t="s">
        <v>4105</v>
      </c>
      <c r="D1086" s="490">
        <v>11.05</v>
      </c>
    </row>
    <row r="1087" spans="1:4">
      <c r="A1087" s="480">
        <v>1183</v>
      </c>
      <c r="B1087" s="481" t="s">
        <v>7864</v>
      </c>
      <c r="C1087" s="489" t="s">
        <v>4105</v>
      </c>
      <c r="D1087" s="490">
        <v>28.79</v>
      </c>
    </row>
    <row r="1088" spans="1:4">
      <c r="A1088" s="480">
        <v>42685</v>
      </c>
      <c r="B1088" s="481" t="s">
        <v>7865</v>
      </c>
      <c r="C1088" s="489" t="s">
        <v>4105</v>
      </c>
      <c r="D1088" s="490">
        <v>73.92</v>
      </c>
    </row>
    <row r="1089" spans="1:4">
      <c r="A1089" s="480">
        <v>42686</v>
      </c>
      <c r="B1089" s="481" t="s">
        <v>7866</v>
      </c>
      <c r="C1089" s="489" t="s">
        <v>4105</v>
      </c>
      <c r="D1089" s="490">
        <v>115.09</v>
      </c>
    </row>
    <row r="1090" spans="1:4">
      <c r="A1090" s="480">
        <v>12894</v>
      </c>
      <c r="B1090" s="481" t="s">
        <v>7867</v>
      </c>
      <c r="C1090" s="489" t="s">
        <v>4105</v>
      </c>
      <c r="D1090" s="490">
        <v>22.95</v>
      </c>
    </row>
    <row r="1091" spans="1:4" ht="30">
      <c r="A1091" s="480">
        <v>12895</v>
      </c>
      <c r="B1091" s="481" t="s">
        <v>7868</v>
      </c>
      <c r="C1091" s="489" t="s">
        <v>4105</v>
      </c>
      <c r="D1091" s="490">
        <v>17.66</v>
      </c>
    </row>
    <row r="1092" spans="1:4" ht="30">
      <c r="A1092" s="480">
        <v>1631</v>
      </c>
      <c r="B1092" s="481" t="s">
        <v>7869</v>
      </c>
      <c r="C1092" s="489" t="s">
        <v>4105</v>
      </c>
      <c r="D1092" s="490">
        <v>150.27000000000001</v>
      </c>
    </row>
    <row r="1093" spans="1:4" ht="30">
      <c r="A1093" s="480">
        <v>1633</v>
      </c>
      <c r="B1093" s="481" t="s">
        <v>7870</v>
      </c>
      <c r="C1093" s="489" t="s">
        <v>4105</v>
      </c>
      <c r="D1093" s="490">
        <v>255.31</v>
      </c>
    </row>
    <row r="1094" spans="1:4">
      <c r="A1094" s="480">
        <v>10818</v>
      </c>
      <c r="B1094" s="481" t="s">
        <v>7871</v>
      </c>
      <c r="C1094" s="489" t="s">
        <v>734</v>
      </c>
      <c r="D1094" s="490">
        <v>30.39</v>
      </c>
    </row>
    <row r="1095" spans="1:4">
      <c r="A1095" s="480">
        <v>41410</v>
      </c>
      <c r="B1095" s="481" t="s">
        <v>13934</v>
      </c>
      <c r="C1095" s="489" t="s">
        <v>4105</v>
      </c>
      <c r="D1095" s="490">
        <v>75.67</v>
      </c>
    </row>
    <row r="1096" spans="1:4">
      <c r="A1096" s="480">
        <v>41411</v>
      </c>
      <c r="B1096" s="481" t="s">
        <v>13935</v>
      </c>
      <c r="C1096" s="489" t="s">
        <v>4105</v>
      </c>
      <c r="D1096" s="490">
        <v>68.599999999999994</v>
      </c>
    </row>
    <row r="1097" spans="1:4">
      <c r="A1097" s="480">
        <v>41412</v>
      </c>
      <c r="B1097" s="481" t="s">
        <v>13936</v>
      </c>
      <c r="C1097" s="489" t="s">
        <v>4105</v>
      </c>
      <c r="D1097" s="490">
        <v>132.69</v>
      </c>
    </row>
    <row r="1098" spans="1:4">
      <c r="A1098" s="480">
        <v>41413</v>
      </c>
      <c r="B1098" s="481" t="s">
        <v>13937</v>
      </c>
      <c r="C1098" s="489" t="s">
        <v>4105</v>
      </c>
      <c r="D1098" s="490">
        <v>119.4</v>
      </c>
    </row>
    <row r="1099" spans="1:4" ht="45">
      <c r="A1099" s="480">
        <v>39359</v>
      </c>
      <c r="B1099" s="481" t="s">
        <v>7872</v>
      </c>
      <c r="C1099" s="489" t="s">
        <v>4105</v>
      </c>
      <c r="D1099" s="490">
        <v>34.36</v>
      </c>
    </row>
    <row r="1100" spans="1:4" ht="45">
      <c r="A1100" s="480">
        <v>39360</v>
      </c>
      <c r="B1100" s="481" t="s">
        <v>7873</v>
      </c>
      <c r="C1100" s="489" t="s">
        <v>4105</v>
      </c>
      <c r="D1100" s="490">
        <v>31.23</v>
      </c>
    </row>
    <row r="1101" spans="1:4">
      <c r="A1101" s="480">
        <v>10710</v>
      </c>
      <c r="B1101" s="481" t="s">
        <v>7874</v>
      </c>
      <c r="C1101" s="489" t="s">
        <v>4110</v>
      </c>
      <c r="D1101" s="490">
        <v>122</v>
      </c>
    </row>
    <row r="1102" spans="1:4" ht="30">
      <c r="A1102" s="480">
        <v>10709</v>
      </c>
      <c r="B1102" s="481" t="s">
        <v>7875</v>
      </c>
      <c r="C1102" s="489" t="s">
        <v>4110</v>
      </c>
      <c r="D1102" s="490">
        <v>149.88</v>
      </c>
    </row>
    <row r="1103" spans="1:4" ht="30">
      <c r="A1103" s="480">
        <v>39636</v>
      </c>
      <c r="B1103" s="481" t="s">
        <v>7876</v>
      </c>
      <c r="C1103" s="489" t="s">
        <v>4110</v>
      </c>
      <c r="D1103" s="490">
        <v>153.05000000000001</v>
      </c>
    </row>
    <row r="1104" spans="1:4" ht="30">
      <c r="A1104" s="480">
        <v>10708</v>
      </c>
      <c r="B1104" s="481" t="s">
        <v>7877</v>
      </c>
      <c r="C1104" s="489" t="s">
        <v>4110</v>
      </c>
      <c r="D1104" s="490">
        <v>47.23</v>
      </c>
    </row>
    <row r="1105" spans="1:4" ht="30">
      <c r="A1105" s="480">
        <v>39635</v>
      </c>
      <c r="B1105" s="481" t="s">
        <v>7878</v>
      </c>
      <c r="C1105" s="489" t="s">
        <v>4110</v>
      </c>
      <c r="D1105" s="490">
        <v>80.400000000000006</v>
      </c>
    </row>
    <row r="1106" spans="1:4">
      <c r="A1106" s="480">
        <v>6117</v>
      </c>
      <c r="B1106" s="481" t="s">
        <v>7879</v>
      </c>
      <c r="C1106" s="489" t="s">
        <v>4108</v>
      </c>
      <c r="D1106" s="490">
        <v>14.54</v>
      </c>
    </row>
    <row r="1107" spans="1:4">
      <c r="A1107" s="480">
        <v>40913</v>
      </c>
      <c r="B1107" s="481" t="s">
        <v>7880</v>
      </c>
      <c r="C1107" s="489" t="s">
        <v>4109</v>
      </c>
      <c r="D1107" s="490">
        <v>2555.7199999999998</v>
      </c>
    </row>
    <row r="1108" spans="1:4">
      <c r="A1108" s="480">
        <v>1214</v>
      </c>
      <c r="B1108" s="481" t="s">
        <v>7881</v>
      </c>
      <c r="C1108" s="489" t="s">
        <v>4108</v>
      </c>
      <c r="D1108" s="490">
        <v>15.42</v>
      </c>
    </row>
    <row r="1109" spans="1:4">
      <c r="A1109" s="480">
        <v>40915</v>
      </c>
      <c r="B1109" s="481" t="s">
        <v>7882</v>
      </c>
      <c r="C1109" s="489" t="s">
        <v>4109</v>
      </c>
      <c r="D1109" s="490">
        <v>2710.46</v>
      </c>
    </row>
    <row r="1110" spans="1:4">
      <c r="A1110" s="480">
        <v>1213</v>
      </c>
      <c r="B1110" s="481" t="s">
        <v>7883</v>
      </c>
      <c r="C1110" s="489" t="s">
        <v>4108</v>
      </c>
      <c r="D1110" s="490">
        <v>18.46</v>
      </c>
    </row>
    <row r="1111" spans="1:4">
      <c r="A1111" s="480">
        <v>40914</v>
      </c>
      <c r="B1111" s="481" t="s">
        <v>7884</v>
      </c>
      <c r="C1111" s="489" t="s">
        <v>4109</v>
      </c>
      <c r="D1111" s="490">
        <v>3243.89</v>
      </c>
    </row>
    <row r="1112" spans="1:4" ht="30">
      <c r="A1112" s="480">
        <v>5091</v>
      </c>
      <c r="B1112" s="481" t="s">
        <v>7885</v>
      </c>
      <c r="C1112" s="489" t="s">
        <v>4105</v>
      </c>
      <c r="D1112" s="490">
        <v>17.57</v>
      </c>
    </row>
    <row r="1113" spans="1:4" ht="30">
      <c r="A1113" s="480">
        <v>14615</v>
      </c>
      <c r="B1113" s="481" t="s">
        <v>7886</v>
      </c>
      <c r="C1113" s="489" t="s">
        <v>4105</v>
      </c>
      <c r="D1113" s="490">
        <v>3643.62</v>
      </c>
    </row>
    <row r="1114" spans="1:4">
      <c r="A1114" s="480">
        <v>2711</v>
      </c>
      <c r="B1114" s="481" t="s">
        <v>7887</v>
      </c>
      <c r="C1114" s="489" t="s">
        <v>4105</v>
      </c>
      <c r="D1114" s="490">
        <v>181.49</v>
      </c>
    </row>
    <row r="1115" spans="1:4" ht="30">
      <c r="A1115" s="480">
        <v>37727</v>
      </c>
      <c r="B1115" s="481" t="s">
        <v>7888</v>
      </c>
      <c r="C1115" s="489" t="s">
        <v>4105</v>
      </c>
      <c r="D1115" s="490">
        <v>19200</v>
      </c>
    </row>
    <row r="1116" spans="1:4" ht="30">
      <c r="A1116" s="480">
        <v>37728</v>
      </c>
      <c r="B1116" s="481" t="s">
        <v>7889</v>
      </c>
      <c r="C1116" s="489" t="s">
        <v>4105</v>
      </c>
      <c r="D1116" s="490">
        <v>26047.55</v>
      </c>
    </row>
    <row r="1117" spans="1:4" ht="30">
      <c r="A1117" s="480">
        <v>37729</v>
      </c>
      <c r="B1117" s="481" t="s">
        <v>7890</v>
      </c>
      <c r="C1117" s="489" t="s">
        <v>4105</v>
      </c>
      <c r="D1117" s="490">
        <v>28195.8</v>
      </c>
    </row>
    <row r="1118" spans="1:4" ht="30">
      <c r="A1118" s="480">
        <v>37730</v>
      </c>
      <c r="B1118" s="481" t="s">
        <v>7891</v>
      </c>
      <c r="C1118" s="489" t="s">
        <v>4105</v>
      </c>
      <c r="D1118" s="490">
        <v>30344.05</v>
      </c>
    </row>
    <row r="1119" spans="1:4" ht="30">
      <c r="A1119" s="480">
        <v>37731</v>
      </c>
      <c r="B1119" s="481" t="s">
        <v>7892</v>
      </c>
      <c r="C1119" s="489" t="s">
        <v>4105</v>
      </c>
      <c r="D1119" s="490">
        <v>32492.3</v>
      </c>
    </row>
    <row r="1120" spans="1:4" ht="30">
      <c r="A1120" s="480">
        <v>37732</v>
      </c>
      <c r="B1120" s="481" t="s">
        <v>7893</v>
      </c>
      <c r="C1120" s="489" t="s">
        <v>4105</v>
      </c>
      <c r="D1120" s="490">
        <v>37057.339999999997</v>
      </c>
    </row>
    <row r="1121" spans="1:4" ht="30">
      <c r="A1121" s="480">
        <v>42256</v>
      </c>
      <c r="B1121" s="481" t="s">
        <v>7894</v>
      </c>
      <c r="C1121" s="489" t="s">
        <v>734</v>
      </c>
      <c r="D1121" s="490">
        <v>4.09</v>
      </c>
    </row>
    <row r="1122" spans="1:4" ht="30">
      <c r="A1122" s="480">
        <v>42250</v>
      </c>
      <c r="B1122" s="481" t="s">
        <v>13938</v>
      </c>
      <c r="C1122" s="489" t="s">
        <v>4114</v>
      </c>
      <c r="D1122" s="490">
        <v>1843.78</v>
      </c>
    </row>
    <row r="1123" spans="1:4">
      <c r="A1123" s="480">
        <v>4743</v>
      </c>
      <c r="B1123" s="481" t="s">
        <v>7895</v>
      </c>
      <c r="C1123" s="489" t="s">
        <v>695</v>
      </c>
      <c r="D1123" s="490">
        <v>31.57</v>
      </c>
    </row>
    <row r="1124" spans="1:4">
      <c r="A1124" s="480">
        <v>4744</v>
      </c>
      <c r="B1124" s="481" t="s">
        <v>7896</v>
      </c>
      <c r="C1124" s="489" t="s">
        <v>695</v>
      </c>
      <c r="D1124" s="490">
        <v>50.52</v>
      </c>
    </row>
    <row r="1125" spans="1:4">
      <c r="A1125" s="480">
        <v>4745</v>
      </c>
      <c r="B1125" s="481" t="s">
        <v>7897</v>
      </c>
      <c r="C1125" s="489" t="s">
        <v>695</v>
      </c>
      <c r="D1125" s="490">
        <v>60.59</v>
      </c>
    </row>
    <row r="1126" spans="1:4" ht="45">
      <c r="A1126" s="480">
        <v>36496</v>
      </c>
      <c r="B1126" s="481" t="s">
        <v>7898</v>
      </c>
      <c r="C1126" s="489" t="s">
        <v>4105</v>
      </c>
      <c r="D1126" s="490">
        <v>9251.08</v>
      </c>
    </row>
    <row r="1127" spans="1:4" ht="45">
      <c r="A1127" s="480">
        <v>37762</v>
      </c>
      <c r="B1127" s="481" t="s">
        <v>7899</v>
      </c>
      <c r="C1127" s="489" t="s">
        <v>4105</v>
      </c>
      <c r="D1127" s="490">
        <v>511034.5</v>
      </c>
    </row>
    <row r="1128" spans="1:4" ht="45">
      <c r="A1128" s="480">
        <v>37763</v>
      </c>
      <c r="B1128" s="481" t="s">
        <v>7900</v>
      </c>
      <c r="C1128" s="489" t="s">
        <v>4105</v>
      </c>
      <c r="D1128" s="490">
        <v>517241.31</v>
      </c>
    </row>
    <row r="1129" spans="1:4" ht="45">
      <c r="A1129" s="480">
        <v>41992</v>
      </c>
      <c r="B1129" s="481" t="s">
        <v>7901</v>
      </c>
      <c r="C1129" s="489" t="s">
        <v>4105</v>
      </c>
      <c r="D1129" s="490">
        <v>588000</v>
      </c>
    </row>
    <row r="1130" spans="1:4" ht="45">
      <c r="A1130" s="480">
        <v>10630</v>
      </c>
      <c r="B1130" s="481" t="s">
        <v>7902</v>
      </c>
      <c r="C1130" s="489" t="s">
        <v>4105</v>
      </c>
      <c r="D1130" s="490">
        <v>595861.97</v>
      </c>
    </row>
    <row r="1131" spans="1:4" ht="45">
      <c r="A1131" s="480">
        <v>13215</v>
      </c>
      <c r="B1131" s="481" t="s">
        <v>7903</v>
      </c>
      <c r="C1131" s="489" t="s">
        <v>4105</v>
      </c>
      <c r="D1131" s="490">
        <v>721034.41</v>
      </c>
    </row>
    <row r="1132" spans="1:4">
      <c r="A1132" s="480">
        <v>4235</v>
      </c>
      <c r="B1132" s="481" t="s">
        <v>7904</v>
      </c>
      <c r="C1132" s="489" t="s">
        <v>4108</v>
      </c>
      <c r="D1132" s="490">
        <v>12.09</v>
      </c>
    </row>
    <row r="1133" spans="1:4">
      <c r="A1133" s="480">
        <v>40976</v>
      </c>
      <c r="B1133" s="481" t="s">
        <v>7905</v>
      </c>
      <c r="C1133" s="489" t="s">
        <v>4109</v>
      </c>
      <c r="D1133" s="490">
        <v>2127.4699999999998</v>
      </c>
    </row>
    <row r="1134" spans="1:4">
      <c r="A1134" s="480">
        <v>39013</v>
      </c>
      <c r="B1134" s="481" t="s">
        <v>7906</v>
      </c>
      <c r="C1134" s="489" t="s">
        <v>4105</v>
      </c>
      <c r="D1134" s="490">
        <v>0.91</v>
      </c>
    </row>
    <row r="1135" spans="1:4" ht="45">
      <c r="A1135" s="480">
        <v>43091</v>
      </c>
      <c r="B1135" s="481" t="s">
        <v>7907</v>
      </c>
      <c r="C1135" s="489" t="s">
        <v>4105</v>
      </c>
      <c r="D1135" s="490">
        <v>8326.59</v>
      </c>
    </row>
    <row r="1136" spans="1:4" ht="45">
      <c r="A1136" s="480">
        <v>43092</v>
      </c>
      <c r="B1136" s="481" t="s">
        <v>7908</v>
      </c>
      <c r="C1136" s="489" t="s">
        <v>4105</v>
      </c>
      <c r="D1136" s="490">
        <v>11102.13</v>
      </c>
    </row>
    <row r="1137" spans="1:4" ht="45">
      <c r="A1137" s="480">
        <v>43089</v>
      </c>
      <c r="B1137" s="481" t="s">
        <v>7909</v>
      </c>
      <c r="C1137" s="489" t="s">
        <v>4105</v>
      </c>
      <c r="D1137" s="490">
        <v>1934.86</v>
      </c>
    </row>
    <row r="1138" spans="1:4" ht="45">
      <c r="A1138" s="480">
        <v>43090</v>
      </c>
      <c r="B1138" s="481" t="s">
        <v>7910</v>
      </c>
      <c r="C1138" s="489" t="s">
        <v>4105</v>
      </c>
      <c r="D1138" s="490">
        <v>4270.05</v>
      </c>
    </row>
    <row r="1139" spans="1:4">
      <c r="A1139" s="480">
        <v>41967</v>
      </c>
      <c r="B1139" s="481" t="s">
        <v>13939</v>
      </c>
      <c r="C1139" s="489" t="s">
        <v>4107</v>
      </c>
      <c r="D1139" s="490">
        <v>17.309999999999999</v>
      </c>
    </row>
    <row r="1140" spans="1:4" ht="30">
      <c r="A1140" s="480">
        <v>12760</v>
      </c>
      <c r="B1140" s="481" t="s">
        <v>7911</v>
      </c>
      <c r="C1140" s="489" t="s">
        <v>4110</v>
      </c>
      <c r="D1140" s="490">
        <v>1564.23</v>
      </c>
    </row>
    <row r="1141" spans="1:4" ht="30">
      <c r="A1141" s="480">
        <v>12759</v>
      </c>
      <c r="B1141" s="481" t="s">
        <v>7912</v>
      </c>
      <c r="C1141" s="489" t="s">
        <v>4110</v>
      </c>
      <c r="D1141" s="490">
        <v>1042.8</v>
      </c>
    </row>
    <row r="1142" spans="1:4" ht="30">
      <c r="A1142" s="480">
        <v>43105</v>
      </c>
      <c r="B1142" s="481" t="s">
        <v>7913</v>
      </c>
      <c r="C1142" s="489" t="s">
        <v>734</v>
      </c>
      <c r="D1142" s="490">
        <v>51.27</v>
      </c>
    </row>
    <row r="1143" spans="1:4" ht="30">
      <c r="A1143" s="480">
        <v>40424</v>
      </c>
      <c r="B1143" s="481" t="s">
        <v>7914</v>
      </c>
      <c r="C1143" s="489" t="s">
        <v>734</v>
      </c>
      <c r="D1143" s="490">
        <v>13.03</v>
      </c>
    </row>
    <row r="1144" spans="1:4">
      <c r="A1144" s="480">
        <v>1325</v>
      </c>
      <c r="B1144" s="481" t="s">
        <v>7915</v>
      </c>
      <c r="C1144" s="489" t="s">
        <v>734</v>
      </c>
      <c r="D1144" s="490">
        <v>14.27</v>
      </c>
    </row>
    <row r="1145" spans="1:4">
      <c r="A1145" s="480">
        <v>1327</v>
      </c>
      <c r="B1145" s="481" t="s">
        <v>7916</v>
      </c>
      <c r="C1145" s="489" t="s">
        <v>734</v>
      </c>
      <c r="D1145" s="490">
        <v>15.19</v>
      </c>
    </row>
    <row r="1146" spans="1:4">
      <c r="A1146" s="480">
        <v>1328</v>
      </c>
      <c r="B1146" s="481" t="s">
        <v>7917</v>
      </c>
      <c r="C1146" s="489" t="s">
        <v>734</v>
      </c>
      <c r="D1146" s="490">
        <v>14.3</v>
      </c>
    </row>
    <row r="1147" spans="1:4">
      <c r="A1147" s="480">
        <v>1321</v>
      </c>
      <c r="B1147" s="481" t="s">
        <v>7918</v>
      </c>
      <c r="C1147" s="489" t="s">
        <v>734</v>
      </c>
      <c r="D1147" s="490">
        <v>13.24</v>
      </c>
    </row>
    <row r="1148" spans="1:4">
      <c r="A1148" s="480">
        <v>1318</v>
      </c>
      <c r="B1148" s="481" t="s">
        <v>7919</v>
      </c>
      <c r="C1148" s="489" t="s">
        <v>734</v>
      </c>
      <c r="D1148" s="490">
        <v>13.25</v>
      </c>
    </row>
    <row r="1149" spans="1:4">
      <c r="A1149" s="480">
        <v>1322</v>
      </c>
      <c r="B1149" s="481" t="s">
        <v>7920</v>
      </c>
      <c r="C1149" s="489" t="s">
        <v>734</v>
      </c>
      <c r="D1149" s="490">
        <v>14</v>
      </c>
    </row>
    <row r="1150" spans="1:4">
      <c r="A1150" s="480">
        <v>1323</v>
      </c>
      <c r="B1150" s="481" t="s">
        <v>7921</v>
      </c>
      <c r="C1150" s="489" t="s">
        <v>734</v>
      </c>
      <c r="D1150" s="490">
        <v>14</v>
      </c>
    </row>
    <row r="1151" spans="1:4">
      <c r="A1151" s="480">
        <v>1319</v>
      </c>
      <c r="B1151" s="481" t="s">
        <v>7922</v>
      </c>
      <c r="C1151" s="489" t="s">
        <v>734</v>
      </c>
      <c r="D1151" s="490">
        <v>11.8</v>
      </c>
    </row>
    <row r="1152" spans="1:4">
      <c r="A1152" s="480">
        <v>11026</v>
      </c>
      <c r="B1152" s="481" t="s">
        <v>7923</v>
      </c>
      <c r="C1152" s="489" t="s">
        <v>734</v>
      </c>
      <c r="D1152" s="490">
        <v>16.23</v>
      </c>
    </row>
    <row r="1153" spans="1:4">
      <c r="A1153" s="480">
        <v>11027</v>
      </c>
      <c r="B1153" s="481" t="s">
        <v>7924</v>
      </c>
      <c r="C1153" s="489" t="s">
        <v>734</v>
      </c>
      <c r="D1153" s="490">
        <v>16.89</v>
      </c>
    </row>
    <row r="1154" spans="1:4">
      <c r="A1154" s="480">
        <v>11046</v>
      </c>
      <c r="B1154" s="481" t="s">
        <v>7925</v>
      </c>
      <c r="C1154" s="489" t="s">
        <v>734</v>
      </c>
      <c r="D1154" s="490">
        <v>16.18</v>
      </c>
    </row>
    <row r="1155" spans="1:4">
      <c r="A1155" s="480">
        <v>11047</v>
      </c>
      <c r="B1155" s="481" t="s">
        <v>7926</v>
      </c>
      <c r="C1155" s="489" t="s">
        <v>734</v>
      </c>
      <c r="D1155" s="490">
        <v>17.64</v>
      </c>
    </row>
    <row r="1156" spans="1:4">
      <c r="A1156" s="480">
        <v>43668</v>
      </c>
      <c r="B1156" s="481" t="s">
        <v>7927</v>
      </c>
      <c r="C1156" s="489" t="s">
        <v>734</v>
      </c>
      <c r="D1156" s="490">
        <v>15.57</v>
      </c>
    </row>
    <row r="1157" spans="1:4">
      <c r="A1157" s="480">
        <v>11049</v>
      </c>
      <c r="B1157" s="481" t="s">
        <v>7928</v>
      </c>
      <c r="C1157" s="489" t="s">
        <v>734</v>
      </c>
      <c r="D1157" s="490">
        <v>16.86</v>
      </c>
    </row>
    <row r="1158" spans="1:4">
      <c r="A1158" s="480">
        <v>43106</v>
      </c>
      <c r="B1158" s="481" t="s">
        <v>7929</v>
      </c>
      <c r="C1158" s="489" t="s">
        <v>734</v>
      </c>
      <c r="D1158" s="490">
        <v>16.96</v>
      </c>
    </row>
    <row r="1159" spans="1:4">
      <c r="A1159" s="480">
        <v>11051</v>
      </c>
      <c r="B1159" s="481" t="s">
        <v>7930</v>
      </c>
      <c r="C1159" s="489" t="s">
        <v>734</v>
      </c>
      <c r="D1159" s="490">
        <v>17.7</v>
      </c>
    </row>
    <row r="1160" spans="1:4">
      <c r="A1160" s="480">
        <v>11061</v>
      </c>
      <c r="B1160" s="481" t="s">
        <v>7931</v>
      </c>
      <c r="C1160" s="489" t="s">
        <v>734</v>
      </c>
      <c r="D1160" s="490">
        <v>21.24</v>
      </c>
    </row>
    <row r="1161" spans="1:4">
      <c r="A1161" s="480">
        <v>43667</v>
      </c>
      <c r="B1161" s="481" t="s">
        <v>7932</v>
      </c>
      <c r="C1161" s="489" t="s">
        <v>734</v>
      </c>
      <c r="D1161" s="490">
        <v>15.43</v>
      </c>
    </row>
    <row r="1162" spans="1:4">
      <c r="A1162" s="480">
        <v>1333</v>
      </c>
      <c r="B1162" s="481" t="s">
        <v>7933</v>
      </c>
      <c r="C1162" s="489" t="s">
        <v>734</v>
      </c>
      <c r="D1162" s="490">
        <v>12.86</v>
      </c>
    </row>
    <row r="1163" spans="1:4">
      <c r="A1163" s="480">
        <v>1330</v>
      </c>
      <c r="B1163" s="481" t="s">
        <v>7934</v>
      </c>
      <c r="C1163" s="489" t="s">
        <v>734</v>
      </c>
      <c r="D1163" s="490">
        <v>12.74</v>
      </c>
    </row>
    <row r="1164" spans="1:4">
      <c r="A1164" s="480">
        <v>10957</v>
      </c>
      <c r="B1164" s="481" t="s">
        <v>7935</v>
      </c>
      <c r="C1164" s="489" t="s">
        <v>734</v>
      </c>
      <c r="D1164" s="490">
        <v>14.69</v>
      </c>
    </row>
    <row r="1165" spans="1:4">
      <c r="A1165" s="480">
        <v>1332</v>
      </c>
      <c r="B1165" s="481" t="s">
        <v>7936</v>
      </c>
      <c r="C1165" s="489" t="s">
        <v>734</v>
      </c>
      <c r="D1165" s="490">
        <v>13.06</v>
      </c>
    </row>
    <row r="1166" spans="1:4">
      <c r="A1166" s="480">
        <v>1334</v>
      </c>
      <c r="B1166" s="481" t="s">
        <v>7937</v>
      </c>
      <c r="C1166" s="489" t="s">
        <v>734</v>
      </c>
      <c r="D1166" s="490">
        <v>14.48</v>
      </c>
    </row>
    <row r="1167" spans="1:4">
      <c r="A1167" s="480">
        <v>1335</v>
      </c>
      <c r="B1167" s="481" t="s">
        <v>7938</v>
      </c>
      <c r="C1167" s="489" t="s">
        <v>734</v>
      </c>
      <c r="D1167" s="490">
        <v>14.96</v>
      </c>
    </row>
    <row r="1168" spans="1:4">
      <c r="A1168" s="480">
        <v>40425</v>
      </c>
      <c r="B1168" s="481" t="s">
        <v>7939</v>
      </c>
      <c r="C1168" s="489" t="s">
        <v>734</v>
      </c>
      <c r="D1168" s="490">
        <v>12.81</v>
      </c>
    </row>
    <row r="1169" spans="1:4">
      <c r="A1169" s="480">
        <v>1337</v>
      </c>
      <c r="B1169" s="481" t="s">
        <v>7940</v>
      </c>
      <c r="C1169" s="489" t="s">
        <v>734</v>
      </c>
      <c r="D1169" s="490">
        <v>14.69</v>
      </c>
    </row>
    <row r="1170" spans="1:4">
      <c r="A1170" s="480">
        <v>1338</v>
      </c>
      <c r="B1170" s="481" t="s">
        <v>7941</v>
      </c>
      <c r="C1170" s="489" t="s">
        <v>4110</v>
      </c>
      <c r="D1170" s="490">
        <v>43.71</v>
      </c>
    </row>
    <row r="1171" spans="1:4">
      <c r="A1171" s="480">
        <v>1340</v>
      </c>
      <c r="B1171" s="481" t="s">
        <v>7942</v>
      </c>
      <c r="C1171" s="489" t="s">
        <v>4110</v>
      </c>
      <c r="D1171" s="490">
        <v>50.53</v>
      </c>
    </row>
    <row r="1172" spans="1:4">
      <c r="A1172" s="480">
        <v>1341</v>
      </c>
      <c r="B1172" s="481" t="s">
        <v>7943</v>
      </c>
      <c r="C1172" s="489" t="s">
        <v>4110</v>
      </c>
      <c r="D1172" s="490">
        <v>48.67</v>
      </c>
    </row>
    <row r="1173" spans="1:4">
      <c r="A1173" s="480">
        <v>34659</v>
      </c>
      <c r="B1173" s="481" t="s">
        <v>7944</v>
      </c>
      <c r="C1173" s="489" t="s">
        <v>4110</v>
      </c>
      <c r="D1173" s="490">
        <v>42.77</v>
      </c>
    </row>
    <row r="1174" spans="1:4">
      <c r="A1174" s="480">
        <v>34514</v>
      </c>
      <c r="B1174" s="481" t="s">
        <v>7945</v>
      </c>
      <c r="C1174" s="489" t="s">
        <v>4110</v>
      </c>
      <c r="D1174" s="490">
        <v>47.38</v>
      </c>
    </row>
    <row r="1175" spans="1:4">
      <c r="A1175" s="480">
        <v>34660</v>
      </c>
      <c r="B1175" s="481" t="s">
        <v>7946</v>
      </c>
      <c r="C1175" s="489" t="s">
        <v>4110</v>
      </c>
      <c r="D1175" s="490">
        <v>60.13</v>
      </c>
    </row>
    <row r="1176" spans="1:4">
      <c r="A1176" s="480">
        <v>34661</v>
      </c>
      <c r="B1176" s="481" t="s">
        <v>7947</v>
      </c>
      <c r="C1176" s="489" t="s">
        <v>4110</v>
      </c>
      <c r="D1176" s="490">
        <v>86.36</v>
      </c>
    </row>
    <row r="1177" spans="1:4">
      <c r="A1177" s="480">
        <v>34667</v>
      </c>
      <c r="B1177" s="481" t="s">
        <v>7948</v>
      </c>
      <c r="C1177" s="489" t="s">
        <v>4110</v>
      </c>
      <c r="D1177" s="490">
        <v>31.27</v>
      </c>
    </row>
    <row r="1178" spans="1:4">
      <c r="A1178" s="480">
        <v>34668</v>
      </c>
      <c r="B1178" s="481" t="s">
        <v>7949</v>
      </c>
      <c r="C1178" s="489" t="s">
        <v>4110</v>
      </c>
      <c r="D1178" s="490">
        <v>40.869999999999997</v>
      </c>
    </row>
    <row r="1179" spans="1:4">
      <c r="A1179" s="480">
        <v>34741</v>
      </c>
      <c r="B1179" s="481" t="s">
        <v>7950</v>
      </c>
      <c r="C1179" s="489" t="s">
        <v>4110</v>
      </c>
      <c r="D1179" s="490">
        <v>44.97</v>
      </c>
    </row>
    <row r="1180" spans="1:4">
      <c r="A1180" s="480">
        <v>34664</v>
      </c>
      <c r="B1180" s="481" t="s">
        <v>7951</v>
      </c>
      <c r="C1180" s="489" t="s">
        <v>4110</v>
      </c>
      <c r="D1180" s="490">
        <v>49.07</v>
      </c>
    </row>
    <row r="1181" spans="1:4">
      <c r="A1181" s="480">
        <v>34665</v>
      </c>
      <c r="B1181" s="481" t="s">
        <v>7952</v>
      </c>
      <c r="C1181" s="489" t="s">
        <v>4110</v>
      </c>
      <c r="D1181" s="490">
        <v>60.92</v>
      </c>
    </row>
    <row r="1182" spans="1:4">
      <c r="A1182" s="480">
        <v>34666</v>
      </c>
      <c r="B1182" s="481" t="s">
        <v>7953</v>
      </c>
      <c r="C1182" s="489" t="s">
        <v>4110</v>
      </c>
      <c r="D1182" s="490">
        <v>92.01</v>
      </c>
    </row>
    <row r="1183" spans="1:4">
      <c r="A1183" s="480">
        <v>34669</v>
      </c>
      <c r="B1183" s="481" t="s">
        <v>7954</v>
      </c>
      <c r="C1183" s="489" t="s">
        <v>4110</v>
      </c>
      <c r="D1183" s="490">
        <v>33.729999999999997</v>
      </c>
    </row>
    <row r="1184" spans="1:4">
      <c r="A1184" s="480">
        <v>34670</v>
      </c>
      <c r="B1184" s="481" t="s">
        <v>7955</v>
      </c>
      <c r="C1184" s="489" t="s">
        <v>4110</v>
      </c>
      <c r="D1184" s="490">
        <v>41.26</v>
      </c>
    </row>
    <row r="1185" spans="1:4">
      <c r="A1185" s="480">
        <v>34671</v>
      </c>
      <c r="B1185" s="481" t="s">
        <v>7956</v>
      </c>
      <c r="C1185" s="489" t="s">
        <v>4110</v>
      </c>
      <c r="D1185" s="490">
        <v>34.44</v>
      </c>
    </row>
    <row r="1186" spans="1:4">
      <c r="A1186" s="480">
        <v>34672</v>
      </c>
      <c r="B1186" s="481" t="s">
        <v>7957</v>
      </c>
      <c r="C1186" s="489" t="s">
        <v>4110</v>
      </c>
      <c r="D1186" s="490">
        <v>36.32</v>
      </c>
    </row>
    <row r="1187" spans="1:4">
      <c r="A1187" s="480">
        <v>34673</v>
      </c>
      <c r="B1187" s="481" t="s">
        <v>7958</v>
      </c>
      <c r="C1187" s="489" t="s">
        <v>4110</v>
      </c>
      <c r="D1187" s="490">
        <v>44.32</v>
      </c>
    </row>
    <row r="1188" spans="1:4">
      <c r="A1188" s="480">
        <v>34674</v>
      </c>
      <c r="B1188" s="481" t="s">
        <v>7959</v>
      </c>
      <c r="C1188" s="489" t="s">
        <v>4110</v>
      </c>
      <c r="D1188" s="490">
        <v>58.92</v>
      </c>
    </row>
    <row r="1189" spans="1:4">
      <c r="A1189" s="480">
        <v>34675</v>
      </c>
      <c r="B1189" s="481" t="s">
        <v>7960</v>
      </c>
      <c r="C1189" s="489" t="s">
        <v>4110</v>
      </c>
      <c r="D1189" s="490">
        <v>71.83</v>
      </c>
    </row>
    <row r="1190" spans="1:4">
      <c r="A1190" s="480">
        <v>34676</v>
      </c>
      <c r="B1190" s="481" t="s">
        <v>7961</v>
      </c>
      <c r="C1190" s="489" t="s">
        <v>4110</v>
      </c>
      <c r="D1190" s="490">
        <v>20.68</v>
      </c>
    </row>
    <row r="1191" spans="1:4">
      <c r="A1191" s="480">
        <v>34677</v>
      </c>
      <c r="B1191" s="481" t="s">
        <v>7962</v>
      </c>
      <c r="C1191" s="489" t="s">
        <v>4110</v>
      </c>
      <c r="D1191" s="490">
        <v>27.8</v>
      </c>
    </row>
    <row r="1192" spans="1:4" ht="30">
      <c r="A1192" s="480">
        <v>43126</v>
      </c>
      <c r="B1192" s="481" t="s">
        <v>7963</v>
      </c>
      <c r="C1192" s="489" t="s">
        <v>4110</v>
      </c>
      <c r="D1192" s="490">
        <v>140.94999999999999</v>
      </c>
    </row>
    <row r="1193" spans="1:4" ht="30">
      <c r="A1193" s="480">
        <v>43124</v>
      </c>
      <c r="B1193" s="481" t="s">
        <v>7964</v>
      </c>
      <c r="C1193" s="489" t="s">
        <v>4110</v>
      </c>
      <c r="D1193" s="490">
        <v>164.58</v>
      </c>
    </row>
    <row r="1194" spans="1:4" ht="30">
      <c r="A1194" s="480">
        <v>43125</v>
      </c>
      <c r="B1194" s="481" t="s">
        <v>7965</v>
      </c>
      <c r="C1194" s="489" t="s">
        <v>4110</v>
      </c>
      <c r="D1194" s="490">
        <v>213.44</v>
      </c>
    </row>
    <row r="1195" spans="1:4" ht="30">
      <c r="A1195" s="480">
        <v>40623</v>
      </c>
      <c r="B1195" s="481" t="s">
        <v>7966</v>
      </c>
      <c r="C1195" s="489" t="s">
        <v>4111</v>
      </c>
      <c r="D1195" s="490">
        <v>143</v>
      </c>
    </row>
    <row r="1196" spans="1:4" ht="30">
      <c r="A1196" s="480">
        <v>43701</v>
      </c>
      <c r="B1196" s="481" t="s">
        <v>7967</v>
      </c>
      <c r="C1196" s="489" t="s">
        <v>734</v>
      </c>
      <c r="D1196" s="490">
        <v>42</v>
      </c>
    </row>
    <row r="1197" spans="1:4" ht="30">
      <c r="A1197" s="480">
        <v>1345</v>
      </c>
      <c r="B1197" s="481" t="s">
        <v>13940</v>
      </c>
      <c r="C1197" s="489" t="s">
        <v>4110</v>
      </c>
      <c r="D1197" s="490">
        <v>77.73</v>
      </c>
    </row>
    <row r="1198" spans="1:4" ht="30">
      <c r="A1198" s="480">
        <v>1346</v>
      </c>
      <c r="B1198" s="481" t="s">
        <v>13941</v>
      </c>
      <c r="C1198" s="489" t="s">
        <v>4110</v>
      </c>
      <c r="D1198" s="490">
        <v>45.21</v>
      </c>
    </row>
    <row r="1199" spans="1:4" ht="30">
      <c r="A1199" s="480">
        <v>1347</v>
      </c>
      <c r="B1199" s="481" t="s">
        <v>13942</v>
      </c>
      <c r="C1199" s="489" t="s">
        <v>4110</v>
      </c>
      <c r="D1199" s="490">
        <v>56.02</v>
      </c>
    </row>
    <row r="1200" spans="1:4" ht="30">
      <c r="A1200" s="480">
        <v>43678</v>
      </c>
      <c r="B1200" s="481" t="s">
        <v>13943</v>
      </c>
      <c r="C1200" s="489" t="s">
        <v>4110</v>
      </c>
      <c r="D1200" s="490">
        <v>64.989999999999995</v>
      </c>
    </row>
    <row r="1201" spans="1:4" ht="30">
      <c r="A1201" s="480">
        <v>43680</v>
      </c>
      <c r="B1201" s="481" t="s">
        <v>13944</v>
      </c>
      <c r="C1201" s="489" t="s">
        <v>4110</v>
      </c>
      <c r="D1201" s="490">
        <v>93.62</v>
      </c>
    </row>
    <row r="1202" spans="1:4" ht="30">
      <c r="A1202" s="480">
        <v>43679</v>
      </c>
      <c r="B1202" s="481" t="s">
        <v>13945</v>
      </c>
      <c r="C1202" s="489" t="s">
        <v>4110</v>
      </c>
      <c r="D1202" s="490">
        <v>32.85</v>
      </c>
    </row>
    <row r="1203" spans="1:4" ht="30">
      <c r="A1203" s="480">
        <v>1355</v>
      </c>
      <c r="B1203" s="481" t="s">
        <v>13946</v>
      </c>
      <c r="C1203" s="489" t="s">
        <v>4110</v>
      </c>
      <c r="D1203" s="490">
        <v>37.39</v>
      </c>
    </row>
    <row r="1204" spans="1:4" ht="30">
      <c r="A1204" s="480">
        <v>1358</v>
      </c>
      <c r="B1204" s="481" t="s">
        <v>13947</v>
      </c>
      <c r="C1204" s="489" t="s">
        <v>4110</v>
      </c>
      <c r="D1204" s="490">
        <v>45.9</v>
      </c>
    </row>
    <row r="1205" spans="1:4" ht="30">
      <c r="A1205" s="480">
        <v>43677</v>
      </c>
      <c r="B1205" s="481" t="s">
        <v>13948</v>
      </c>
      <c r="C1205" s="489" t="s">
        <v>4110</v>
      </c>
      <c r="D1205" s="490">
        <v>56.95</v>
      </c>
    </row>
    <row r="1206" spans="1:4" ht="30">
      <c r="A1206" s="480">
        <v>43682</v>
      </c>
      <c r="B1206" s="481" t="s">
        <v>13949</v>
      </c>
      <c r="C1206" s="489" t="s">
        <v>4110</v>
      </c>
      <c r="D1206" s="490">
        <v>17.46</v>
      </c>
    </row>
    <row r="1207" spans="1:4" ht="30">
      <c r="A1207" s="480">
        <v>43681</v>
      </c>
      <c r="B1207" s="481" t="s">
        <v>13950</v>
      </c>
      <c r="C1207" s="489" t="s">
        <v>4110</v>
      </c>
      <c r="D1207" s="490">
        <v>28.92</v>
      </c>
    </row>
    <row r="1208" spans="1:4" ht="30">
      <c r="A1208" s="480">
        <v>12083</v>
      </c>
      <c r="B1208" s="481" t="s">
        <v>7968</v>
      </c>
      <c r="C1208" s="489" t="s">
        <v>4105</v>
      </c>
      <c r="D1208" s="490">
        <v>316.41000000000003</v>
      </c>
    </row>
    <row r="1209" spans="1:4" ht="30">
      <c r="A1209" s="480">
        <v>12081</v>
      </c>
      <c r="B1209" s="481" t="s">
        <v>7969</v>
      </c>
      <c r="C1209" s="489" t="s">
        <v>4105</v>
      </c>
      <c r="D1209" s="490">
        <v>107</v>
      </c>
    </row>
    <row r="1210" spans="1:4" ht="30">
      <c r="A1210" s="480">
        <v>12082</v>
      </c>
      <c r="B1210" s="481" t="s">
        <v>7970</v>
      </c>
      <c r="C1210" s="489" t="s">
        <v>4105</v>
      </c>
      <c r="D1210" s="490">
        <v>168.16</v>
      </c>
    </row>
    <row r="1211" spans="1:4" ht="30">
      <c r="A1211" s="480">
        <v>13354</v>
      </c>
      <c r="B1211" s="481" t="s">
        <v>7971</v>
      </c>
      <c r="C1211" s="489" t="s">
        <v>4105</v>
      </c>
      <c r="D1211" s="490">
        <v>251.15</v>
      </c>
    </row>
    <row r="1212" spans="1:4" ht="30">
      <c r="A1212" s="480">
        <v>14057</v>
      </c>
      <c r="B1212" s="481" t="s">
        <v>7972</v>
      </c>
      <c r="C1212" s="489" t="s">
        <v>4105</v>
      </c>
      <c r="D1212" s="490">
        <v>140.22</v>
      </c>
    </row>
    <row r="1213" spans="1:4" ht="30">
      <c r="A1213" s="480">
        <v>14058</v>
      </c>
      <c r="B1213" s="481" t="s">
        <v>7973</v>
      </c>
      <c r="C1213" s="489" t="s">
        <v>4105</v>
      </c>
      <c r="D1213" s="490">
        <v>221.2</v>
      </c>
    </row>
    <row r="1214" spans="1:4" ht="30">
      <c r="A1214" s="480">
        <v>20971</v>
      </c>
      <c r="B1214" s="481" t="s">
        <v>7974</v>
      </c>
      <c r="C1214" s="489" t="s">
        <v>4105</v>
      </c>
      <c r="D1214" s="490">
        <v>27.42</v>
      </c>
    </row>
    <row r="1215" spans="1:4" ht="45">
      <c r="A1215" s="480">
        <v>5047</v>
      </c>
      <c r="B1215" s="481" t="s">
        <v>7975</v>
      </c>
      <c r="C1215" s="489" t="s">
        <v>4105</v>
      </c>
      <c r="D1215" s="490">
        <v>150.69999999999999</v>
      </c>
    </row>
    <row r="1216" spans="1:4" ht="30">
      <c r="A1216" s="480">
        <v>13369</v>
      </c>
      <c r="B1216" s="481" t="s">
        <v>7976</v>
      </c>
      <c r="C1216" s="489" t="s">
        <v>4105</v>
      </c>
      <c r="D1216" s="490">
        <v>163.47</v>
      </c>
    </row>
    <row r="1217" spans="1:4" ht="30">
      <c r="A1217" s="480">
        <v>13370</v>
      </c>
      <c r="B1217" s="481" t="s">
        <v>7977</v>
      </c>
      <c r="C1217" s="489" t="s">
        <v>4105</v>
      </c>
      <c r="D1217" s="490">
        <v>226.61</v>
      </c>
    </row>
    <row r="1218" spans="1:4">
      <c r="A1218" s="480">
        <v>13279</v>
      </c>
      <c r="B1218" s="481" t="s">
        <v>7978</v>
      </c>
      <c r="C1218" s="489" t="s">
        <v>734</v>
      </c>
      <c r="D1218" s="490">
        <v>22.95</v>
      </c>
    </row>
    <row r="1219" spans="1:4" ht="30">
      <c r="A1219" s="480">
        <v>39746</v>
      </c>
      <c r="B1219" s="481" t="s">
        <v>7979</v>
      </c>
      <c r="C1219" s="489" t="s">
        <v>4105</v>
      </c>
      <c r="D1219" s="490">
        <v>290.02999999999997</v>
      </c>
    </row>
    <row r="1220" spans="1:4">
      <c r="A1220" s="480">
        <v>11977</v>
      </c>
      <c r="B1220" s="481" t="s">
        <v>7980</v>
      </c>
      <c r="C1220" s="489" t="s">
        <v>4105</v>
      </c>
      <c r="D1220" s="490">
        <v>11.89</v>
      </c>
    </row>
    <row r="1221" spans="1:4">
      <c r="A1221" s="480">
        <v>11975</v>
      </c>
      <c r="B1221" s="481" t="s">
        <v>7981</v>
      </c>
      <c r="C1221" s="489" t="s">
        <v>4105</v>
      </c>
      <c r="D1221" s="490">
        <v>26.06</v>
      </c>
    </row>
    <row r="1222" spans="1:4">
      <c r="A1222" s="480">
        <v>11976</v>
      </c>
      <c r="B1222" s="481" t="s">
        <v>7982</v>
      </c>
      <c r="C1222" s="489" t="s">
        <v>4105</v>
      </c>
      <c r="D1222" s="490">
        <v>1.33</v>
      </c>
    </row>
    <row r="1223" spans="1:4">
      <c r="A1223" s="480">
        <v>1368</v>
      </c>
      <c r="B1223" s="481" t="s">
        <v>7983</v>
      </c>
      <c r="C1223" s="489" t="s">
        <v>4105</v>
      </c>
      <c r="D1223" s="490">
        <v>69.45</v>
      </c>
    </row>
    <row r="1224" spans="1:4">
      <c r="A1224" s="480">
        <v>1367</v>
      </c>
      <c r="B1224" s="481" t="s">
        <v>7984</v>
      </c>
      <c r="C1224" s="489" t="s">
        <v>4105</v>
      </c>
      <c r="D1224" s="490">
        <v>224.65</v>
      </c>
    </row>
    <row r="1225" spans="1:4" ht="30">
      <c r="A1225" s="480">
        <v>41899</v>
      </c>
      <c r="B1225" s="481" t="s">
        <v>7985</v>
      </c>
      <c r="C1225" s="489" t="s">
        <v>4114</v>
      </c>
      <c r="D1225" s="490">
        <v>5003.1899999999996</v>
      </c>
    </row>
    <row r="1226" spans="1:4">
      <c r="A1226" s="480">
        <v>1380</v>
      </c>
      <c r="B1226" s="481" t="s">
        <v>7986</v>
      </c>
      <c r="C1226" s="489" t="s">
        <v>734</v>
      </c>
      <c r="D1226" s="490">
        <v>1.88</v>
      </c>
    </row>
    <row r="1227" spans="1:4">
      <c r="A1227" s="480">
        <v>1375</v>
      </c>
      <c r="B1227" s="481" t="s">
        <v>7987</v>
      </c>
      <c r="C1227" s="489" t="s">
        <v>734</v>
      </c>
      <c r="D1227" s="490">
        <v>14.51</v>
      </c>
    </row>
    <row r="1228" spans="1:4">
      <c r="A1228" s="480">
        <v>1379</v>
      </c>
      <c r="B1228" s="481" t="s">
        <v>7988</v>
      </c>
      <c r="C1228" s="489" t="s">
        <v>734</v>
      </c>
      <c r="D1228" s="490">
        <v>0.6</v>
      </c>
    </row>
    <row r="1229" spans="1:4">
      <c r="A1229" s="480">
        <v>13284</v>
      </c>
      <c r="B1229" s="481" t="s">
        <v>13951</v>
      </c>
      <c r="C1229" s="489" t="s">
        <v>734</v>
      </c>
      <c r="D1229" s="490">
        <v>0.6</v>
      </c>
    </row>
    <row r="1230" spans="1:4">
      <c r="A1230" s="480">
        <v>44528</v>
      </c>
      <c r="B1230" s="481" t="s">
        <v>13952</v>
      </c>
      <c r="C1230" s="489" t="s">
        <v>734</v>
      </c>
      <c r="D1230" s="490">
        <v>2.2599999999999998</v>
      </c>
    </row>
    <row r="1231" spans="1:4">
      <c r="A1231" s="480">
        <v>34753</v>
      </c>
      <c r="B1231" s="481" t="s">
        <v>7989</v>
      </c>
      <c r="C1231" s="489" t="s">
        <v>734</v>
      </c>
      <c r="D1231" s="490">
        <v>0.66</v>
      </c>
    </row>
    <row r="1232" spans="1:4" ht="30">
      <c r="A1232" s="480">
        <v>420</v>
      </c>
      <c r="B1232" s="481" t="s">
        <v>7990</v>
      </c>
      <c r="C1232" s="489" t="s">
        <v>4105</v>
      </c>
      <c r="D1232" s="490">
        <v>19.489999999999998</v>
      </c>
    </row>
    <row r="1233" spans="1:4" ht="30">
      <c r="A1233" s="480">
        <v>12327</v>
      </c>
      <c r="B1233" s="481" t="s">
        <v>7991</v>
      </c>
      <c r="C1233" s="489" t="s">
        <v>4105</v>
      </c>
      <c r="D1233" s="490">
        <v>23.22</v>
      </c>
    </row>
    <row r="1234" spans="1:4" ht="30">
      <c r="A1234" s="480">
        <v>36148</v>
      </c>
      <c r="B1234" s="481" t="s">
        <v>7992</v>
      </c>
      <c r="C1234" s="489" t="s">
        <v>4105</v>
      </c>
      <c r="D1234" s="490">
        <v>84.76</v>
      </c>
    </row>
    <row r="1235" spans="1:4">
      <c r="A1235" s="480">
        <v>12329</v>
      </c>
      <c r="B1235" s="481" t="s">
        <v>7993</v>
      </c>
      <c r="C1235" s="489" t="s">
        <v>734</v>
      </c>
      <c r="D1235" s="490">
        <v>174.08</v>
      </c>
    </row>
    <row r="1236" spans="1:4">
      <c r="A1236" s="480">
        <v>1339</v>
      </c>
      <c r="B1236" s="481" t="s">
        <v>7994</v>
      </c>
      <c r="C1236" s="489" t="s">
        <v>734</v>
      </c>
      <c r="D1236" s="490">
        <v>43.82</v>
      </c>
    </row>
    <row r="1237" spans="1:4">
      <c r="A1237" s="480">
        <v>44396</v>
      </c>
      <c r="B1237" s="481" t="s">
        <v>7995</v>
      </c>
      <c r="C1237" s="489" t="s">
        <v>734</v>
      </c>
      <c r="D1237" s="490">
        <v>34.299999999999997</v>
      </c>
    </row>
    <row r="1238" spans="1:4">
      <c r="A1238" s="480">
        <v>44327</v>
      </c>
      <c r="B1238" s="481" t="s">
        <v>13953</v>
      </c>
      <c r="C1238" s="489" t="s">
        <v>4107</v>
      </c>
      <c r="D1238" s="490">
        <v>116.67</v>
      </c>
    </row>
    <row r="1239" spans="1:4" ht="30">
      <c r="A1239" s="480">
        <v>37418</v>
      </c>
      <c r="B1239" s="481" t="s">
        <v>7996</v>
      </c>
      <c r="C1239" s="489" t="s">
        <v>4105</v>
      </c>
      <c r="D1239" s="490">
        <v>19.899999999999999</v>
      </c>
    </row>
    <row r="1240" spans="1:4" ht="30">
      <c r="A1240" s="480">
        <v>37419</v>
      </c>
      <c r="B1240" s="481" t="s">
        <v>7997</v>
      </c>
      <c r="C1240" s="489" t="s">
        <v>4105</v>
      </c>
      <c r="D1240" s="490">
        <v>20.43</v>
      </c>
    </row>
    <row r="1241" spans="1:4" ht="30">
      <c r="A1241" s="480">
        <v>1427</v>
      </c>
      <c r="B1241" s="481" t="s">
        <v>7998</v>
      </c>
      <c r="C1241" s="489" t="s">
        <v>4105</v>
      </c>
      <c r="D1241" s="490">
        <v>25.93</v>
      </c>
    </row>
    <row r="1242" spans="1:4" ht="30">
      <c r="A1242" s="480">
        <v>1402</v>
      </c>
      <c r="B1242" s="481" t="s">
        <v>7999</v>
      </c>
      <c r="C1242" s="489" t="s">
        <v>4105</v>
      </c>
      <c r="D1242" s="490">
        <v>8.9700000000000006</v>
      </c>
    </row>
    <row r="1243" spans="1:4" ht="30">
      <c r="A1243" s="480">
        <v>1420</v>
      </c>
      <c r="B1243" s="481" t="s">
        <v>8000</v>
      </c>
      <c r="C1243" s="489" t="s">
        <v>4105</v>
      </c>
      <c r="D1243" s="490">
        <v>11.54</v>
      </c>
    </row>
    <row r="1244" spans="1:4" ht="30">
      <c r="A1244" s="480">
        <v>1419</v>
      </c>
      <c r="B1244" s="481" t="s">
        <v>8001</v>
      </c>
      <c r="C1244" s="489" t="s">
        <v>4105</v>
      </c>
      <c r="D1244" s="490">
        <v>13.94</v>
      </c>
    </row>
    <row r="1245" spans="1:4" ht="30">
      <c r="A1245" s="480">
        <v>1414</v>
      </c>
      <c r="B1245" s="481" t="s">
        <v>8002</v>
      </c>
      <c r="C1245" s="489" t="s">
        <v>4105</v>
      </c>
      <c r="D1245" s="490">
        <v>13.64</v>
      </c>
    </row>
    <row r="1246" spans="1:4" ht="30">
      <c r="A1246" s="480">
        <v>1413</v>
      </c>
      <c r="B1246" s="481" t="s">
        <v>8003</v>
      </c>
      <c r="C1246" s="489" t="s">
        <v>4105</v>
      </c>
      <c r="D1246" s="490">
        <v>20.14</v>
      </c>
    </row>
    <row r="1247" spans="1:4" ht="30">
      <c r="A1247" s="480">
        <v>1412</v>
      </c>
      <c r="B1247" s="481" t="s">
        <v>8004</v>
      </c>
      <c r="C1247" s="489" t="s">
        <v>4105</v>
      </c>
      <c r="D1247" s="490">
        <v>17.07</v>
      </c>
    </row>
    <row r="1248" spans="1:4" ht="30">
      <c r="A1248" s="480">
        <v>1411</v>
      </c>
      <c r="B1248" s="481" t="s">
        <v>8005</v>
      </c>
      <c r="C1248" s="489" t="s">
        <v>4105</v>
      </c>
      <c r="D1248" s="490">
        <v>31.05</v>
      </c>
    </row>
    <row r="1249" spans="1:4" ht="30">
      <c r="A1249" s="480">
        <v>1406</v>
      </c>
      <c r="B1249" s="481" t="s">
        <v>8006</v>
      </c>
      <c r="C1249" s="489" t="s">
        <v>4105</v>
      </c>
      <c r="D1249" s="490">
        <v>20.59</v>
      </c>
    </row>
    <row r="1250" spans="1:4" ht="30">
      <c r="A1250" s="480">
        <v>1407</v>
      </c>
      <c r="B1250" s="481" t="s">
        <v>8007</v>
      </c>
      <c r="C1250" s="489" t="s">
        <v>4105</v>
      </c>
      <c r="D1250" s="490">
        <v>25.68</v>
      </c>
    </row>
    <row r="1251" spans="1:4" ht="30">
      <c r="A1251" s="480">
        <v>1404</v>
      </c>
      <c r="B1251" s="481" t="s">
        <v>8008</v>
      </c>
      <c r="C1251" s="489" t="s">
        <v>4105</v>
      </c>
      <c r="D1251" s="490">
        <v>27.3</v>
      </c>
    </row>
    <row r="1252" spans="1:4" ht="60">
      <c r="A1252" s="480">
        <v>11281</v>
      </c>
      <c r="B1252" s="481" t="s">
        <v>8009</v>
      </c>
      <c r="C1252" s="489" t="s">
        <v>4105</v>
      </c>
      <c r="D1252" s="490">
        <v>10900</v>
      </c>
    </row>
    <row r="1253" spans="1:4" ht="60">
      <c r="A1253" s="480">
        <v>1442</v>
      </c>
      <c r="B1253" s="481" t="s">
        <v>8010</v>
      </c>
      <c r="C1253" s="489" t="s">
        <v>4105</v>
      </c>
      <c r="D1253" s="490">
        <v>9150.4699999999993</v>
      </c>
    </row>
    <row r="1254" spans="1:4" ht="60">
      <c r="A1254" s="480">
        <v>13457</v>
      </c>
      <c r="B1254" s="481" t="s">
        <v>8011</v>
      </c>
      <c r="C1254" s="489" t="s">
        <v>4105</v>
      </c>
      <c r="D1254" s="490">
        <v>7898.54</v>
      </c>
    </row>
    <row r="1255" spans="1:4" ht="60">
      <c r="A1255" s="480">
        <v>40699</v>
      </c>
      <c r="B1255" s="481" t="s">
        <v>8012</v>
      </c>
      <c r="C1255" s="489" t="s">
        <v>4105</v>
      </c>
      <c r="D1255" s="490">
        <v>6105.88</v>
      </c>
    </row>
    <row r="1256" spans="1:4" ht="60">
      <c r="A1256" s="480">
        <v>40701</v>
      </c>
      <c r="B1256" s="481" t="s">
        <v>8013</v>
      </c>
      <c r="C1256" s="489" t="s">
        <v>4105</v>
      </c>
      <c r="D1256" s="490">
        <v>107960.3</v>
      </c>
    </row>
    <row r="1257" spans="1:4" ht="60">
      <c r="A1257" s="480">
        <v>40700</v>
      </c>
      <c r="B1257" s="481" t="s">
        <v>8014</v>
      </c>
      <c r="C1257" s="489" t="s">
        <v>4105</v>
      </c>
      <c r="D1257" s="490">
        <v>14213.69</v>
      </c>
    </row>
    <row r="1258" spans="1:4" ht="30">
      <c r="A1258" s="480">
        <v>13458</v>
      </c>
      <c r="B1258" s="481" t="s">
        <v>8015</v>
      </c>
      <c r="C1258" s="489" t="s">
        <v>4105</v>
      </c>
      <c r="D1258" s="490">
        <v>13506.52</v>
      </c>
    </row>
    <row r="1259" spans="1:4" ht="30">
      <c r="A1259" s="480">
        <v>11134</v>
      </c>
      <c r="B1259" s="481" t="s">
        <v>13954</v>
      </c>
      <c r="C1259" s="489" t="s">
        <v>4110</v>
      </c>
      <c r="D1259" s="490">
        <v>64.41</v>
      </c>
    </row>
    <row r="1260" spans="1:4" ht="30">
      <c r="A1260" s="480">
        <v>11135</v>
      </c>
      <c r="B1260" s="481" t="s">
        <v>13955</v>
      </c>
      <c r="C1260" s="489" t="s">
        <v>4110</v>
      </c>
      <c r="D1260" s="490">
        <v>69.540000000000006</v>
      </c>
    </row>
    <row r="1261" spans="1:4" ht="30">
      <c r="A1261" s="480">
        <v>11136</v>
      </c>
      <c r="B1261" s="481" t="s">
        <v>13956</v>
      </c>
      <c r="C1261" s="489" t="s">
        <v>4110</v>
      </c>
      <c r="D1261" s="490">
        <v>79.63</v>
      </c>
    </row>
    <row r="1262" spans="1:4" ht="30">
      <c r="A1262" s="480">
        <v>34743</v>
      </c>
      <c r="B1262" s="481" t="s">
        <v>13957</v>
      </c>
      <c r="C1262" s="489" t="s">
        <v>4110</v>
      </c>
      <c r="D1262" s="490">
        <v>96.08</v>
      </c>
    </row>
    <row r="1263" spans="1:4" ht="30">
      <c r="A1263" s="480">
        <v>11137</v>
      </c>
      <c r="B1263" s="481" t="s">
        <v>13958</v>
      </c>
      <c r="C1263" s="489" t="s">
        <v>4110</v>
      </c>
      <c r="D1263" s="490">
        <v>109.13</v>
      </c>
    </row>
    <row r="1264" spans="1:4" ht="30">
      <c r="A1264" s="480">
        <v>34745</v>
      </c>
      <c r="B1264" s="481" t="s">
        <v>13959</v>
      </c>
      <c r="C1264" s="489" t="s">
        <v>4110</v>
      </c>
      <c r="D1264" s="490">
        <v>129.77000000000001</v>
      </c>
    </row>
    <row r="1265" spans="1:4" ht="30">
      <c r="A1265" s="480">
        <v>34746</v>
      </c>
      <c r="B1265" s="481" t="s">
        <v>13960</v>
      </c>
      <c r="C1265" s="489" t="s">
        <v>4110</v>
      </c>
      <c r="D1265" s="490">
        <v>35.39</v>
      </c>
    </row>
    <row r="1266" spans="1:4" ht="30">
      <c r="A1266" s="480">
        <v>1360</v>
      </c>
      <c r="B1266" s="481" t="s">
        <v>13961</v>
      </c>
      <c r="C1266" s="489" t="s">
        <v>4110</v>
      </c>
      <c r="D1266" s="490">
        <v>41.29</v>
      </c>
    </row>
    <row r="1267" spans="1:4" ht="30">
      <c r="A1267" s="480">
        <v>36524</v>
      </c>
      <c r="B1267" s="481" t="s">
        <v>8016</v>
      </c>
      <c r="C1267" s="489" t="s">
        <v>4105</v>
      </c>
      <c r="D1267" s="490">
        <v>143089.99</v>
      </c>
    </row>
    <row r="1268" spans="1:4" ht="30">
      <c r="A1268" s="480">
        <v>36526</v>
      </c>
      <c r="B1268" s="481" t="s">
        <v>8017</v>
      </c>
      <c r="C1268" s="489" t="s">
        <v>4105</v>
      </c>
      <c r="D1268" s="490">
        <v>115307.74</v>
      </c>
    </row>
    <row r="1269" spans="1:4" ht="30">
      <c r="A1269" s="480">
        <v>36523</v>
      </c>
      <c r="B1269" s="481" t="s">
        <v>8018</v>
      </c>
      <c r="C1269" s="489" t="s">
        <v>4105</v>
      </c>
      <c r="D1269" s="490">
        <v>246858.32</v>
      </c>
    </row>
    <row r="1270" spans="1:4" ht="30">
      <c r="A1270" s="480">
        <v>36527</v>
      </c>
      <c r="B1270" s="481" t="s">
        <v>8019</v>
      </c>
      <c r="C1270" s="489" t="s">
        <v>4105</v>
      </c>
      <c r="D1270" s="490">
        <v>268138.98</v>
      </c>
    </row>
    <row r="1271" spans="1:4" ht="30">
      <c r="A1271" s="480">
        <v>13803</v>
      </c>
      <c r="B1271" s="481" t="s">
        <v>8020</v>
      </c>
      <c r="C1271" s="489" t="s">
        <v>4105</v>
      </c>
      <c r="D1271" s="490">
        <v>96956.72</v>
      </c>
    </row>
    <row r="1272" spans="1:4" ht="30">
      <c r="A1272" s="480">
        <v>38642</v>
      </c>
      <c r="B1272" s="481" t="s">
        <v>8021</v>
      </c>
      <c r="C1272" s="489" t="s">
        <v>4105</v>
      </c>
      <c r="D1272" s="490">
        <v>62429.63</v>
      </c>
    </row>
    <row r="1273" spans="1:4" ht="30">
      <c r="A1273" s="480">
        <v>36522</v>
      </c>
      <c r="B1273" s="481" t="s">
        <v>8022</v>
      </c>
      <c r="C1273" s="489" t="s">
        <v>4105</v>
      </c>
      <c r="D1273" s="490">
        <v>72604.92</v>
      </c>
    </row>
    <row r="1274" spans="1:4" ht="30">
      <c r="A1274" s="480">
        <v>36525</v>
      </c>
      <c r="B1274" s="481" t="s">
        <v>8023</v>
      </c>
      <c r="C1274" s="489" t="s">
        <v>4105</v>
      </c>
      <c r="D1274" s="490">
        <v>97234.94</v>
      </c>
    </row>
    <row r="1275" spans="1:4" ht="30">
      <c r="A1275" s="480">
        <v>34348</v>
      </c>
      <c r="B1275" s="481" t="s">
        <v>8024</v>
      </c>
      <c r="C1275" s="489" t="s">
        <v>4106</v>
      </c>
      <c r="D1275" s="490">
        <v>28.96</v>
      </c>
    </row>
    <row r="1276" spans="1:4" ht="30">
      <c r="A1276" s="480">
        <v>34347</v>
      </c>
      <c r="B1276" s="481" t="s">
        <v>8025</v>
      </c>
      <c r="C1276" s="489" t="s">
        <v>4106</v>
      </c>
      <c r="D1276" s="490">
        <v>20.7</v>
      </c>
    </row>
    <row r="1277" spans="1:4" ht="30">
      <c r="A1277" s="480">
        <v>11146</v>
      </c>
      <c r="B1277" s="481" t="s">
        <v>8026</v>
      </c>
      <c r="C1277" s="489" t="s">
        <v>695</v>
      </c>
      <c r="D1277" s="490">
        <v>365.7</v>
      </c>
    </row>
    <row r="1278" spans="1:4" ht="30">
      <c r="A1278" s="480">
        <v>11147</v>
      </c>
      <c r="B1278" s="481" t="s">
        <v>8027</v>
      </c>
      <c r="C1278" s="489" t="s">
        <v>695</v>
      </c>
      <c r="D1278" s="490">
        <v>380.01</v>
      </c>
    </row>
    <row r="1279" spans="1:4" ht="30">
      <c r="A1279" s="480">
        <v>34872</v>
      </c>
      <c r="B1279" s="481" t="s">
        <v>8028</v>
      </c>
      <c r="C1279" s="489" t="s">
        <v>695</v>
      </c>
      <c r="D1279" s="490">
        <v>384.28</v>
      </c>
    </row>
    <row r="1280" spans="1:4" ht="30">
      <c r="A1280" s="480">
        <v>34491</v>
      </c>
      <c r="B1280" s="481" t="s">
        <v>8029</v>
      </c>
      <c r="C1280" s="489" t="s">
        <v>695</v>
      </c>
      <c r="D1280" s="490">
        <v>395.42</v>
      </c>
    </row>
    <row r="1281" spans="1:4" ht="30">
      <c r="A1281" s="480">
        <v>34770</v>
      </c>
      <c r="B1281" s="481" t="s">
        <v>8030</v>
      </c>
      <c r="C1281" s="489" t="s">
        <v>4114</v>
      </c>
      <c r="D1281" s="490">
        <v>411.97</v>
      </c>
    </row>
    <row r="1282" spans="1:4" ht="30">
      <c r="A1282" s="480">
        <v>1518</v>
      </c>
      <c r="B1282" s="481" t="s">
        <v>8031</v>
      </c>
      <c r="C1282" s="489" t="s">
        <v>4114</v>
      </c>
      <c r="D1282" s="490">
        <v>420</v>
      </c>
    </row>
    <row r="1283" spans="1:4" ht="30">
      <c r="A1283" s="480">
        <v>41965</v>
      </c>
      <c r="B1283" s="481" t="s">
        <v>8032</v>
      </c>
      <c r="C1283" s="489" t="s">
        <v>4114</v>
      </c>
      <c r="D1283" s="490">
        <v>368.27</v>
      </c>
    </row>
    <row r="1284" spans="1:4" ht="30">
      <c r="A1284" s="480">
        <v>34492</v>
      </c>
      <c r="B1284" s="481" t="s">
        <v>8033</v>
      </c>
      <c r="C1284" s="489" t="s">
        <v>695</v>
      </c>
      <c r="D1284" s="490">
        <v>325</v>
      </c>
    </row>
    <row r="1285" spans="1:4" ht="30">
      <c r="A1285" s="480">
        <v>1524</v>
      </c>
      <c r="B1285" s="481" t="s">
        <v>8034</v>
      </c>
      <c r="C1285" s="489" t="s">
        <v>695</v>
      </c>
      <c r="D1285" s="490">
        <v>350.86</v>
      </c>
    </row>
    <row r="1286" spans="1:4" ht="30">
      <c r="A1286" s="480">
        <v>38404</v>
      </c>
      <c r="B1286" s="481" t="s">
        <v>8035</v>
      </c>
      <c r="C1286" s="489" t="s">
        <v>695</v>
      </c>
      <c r="D1286" s="490">
        <v>336.63</v>
      </c>
    </row>
    <row r="1287" spans="1:4" ht="30">
      <c r="A1287" s="480">
        <v>39849</v>
      </c>
      <c r="B1287" s="481" t="s">
        <v>8036</v>
      </c>
      <c r="C1287" s="489" t="s">
        <v>695</v>
      </c>
      <c r="D1287" s="490">
        <v>385.78</v>
      </c>
    </row>
    <row r="1288" spans="1:4" ht="30">
      <c r="A1288" s="480">
        <v>38464</v>
      </c>
      <c r="B1288" s="481" t="s">
        <v>8037</v>
      </c>
      <c r="C1288" s="489" t="s">
        <v>695</v>
      </c>
      <c r="D1288" s="490">
        <v>391.38</v>
      </c>
    </row>
    <row r="1289" spans="1:4" ht="30">
      <c r="A1289" s="480">
        <v>34493</v>
      </c>
      <c r="B1289" s="481" t="s">
        <v>8038</v>
      </c>
      <c r="C1289" s="489" t="s">
        <v>695</v>
      </c>
      <c r="D1289" s="490">
        <v>334.16</v>
      </c>
    </row>
    <row r="1290" spans="1:4" ht="30">
      <c r="A1290" s="480">
        <v>1527</v>
      </c>
      <c r="B1290" s="481" t="s">
        <v>8039</v>
      </c>
      <c r="C1290" s="489" t="s">
        <v>695</v>
      </c>
      <c r="D1290" s="490">
        <v>362</v>
      </c>
    </row>
    <row r="1291" spans="1:4" ht="30">
      <c r="A1291" s="480">
        <v>38405</v>
      </c>
      <c r="B1291" s="481" t="s">
        <v>8040</v>
      </c>
      <c r="C1291" s="489" t="s">
        <v>695</v>
      </c>
      <c r="D1291" s="490">
        <v>347.02</v>
      </c>
    </row>
    <row r="1292" spans="1:4" ht="30">
      <c r="A1292" s="480">
        <v>38408</v>
      </c>
      <c r="B1292" s="481" t="s">
        <v>8041</v>
      </c>
      <c r="C1292" s="489" t="s">
        <v>695</v>
      </c>
      <c r="D1292" s="490">
        <v>384.11</v>
      </c>
    </row>
    <row r="1293" spans="1:4" ht="30">
      <c r="A1293" s="480">
        <v>34494</v>
      </c>
      <c r="B1293" s="481" t="s">
        <v>8042</v>
      </c>
      <c r="C1293" s="489" t="s">
        <v>695</v>
      </c>
      <c r="D1293" s="490">
        <v>345.3</v>
      </c>
    </row>
    <row r="1294" spans="1:4" ht="30">
      <c r="A1294" s="480">
        <v>1525</v>
      </c>
      <c r="B1294" s="481" t="s">
        <v>8043</v>
      </c>
      <c r="C1294" s="489" t="s">
        <v>695</v>
      </c>
      <c r="D1294" s="490">
        <v>373.14</v>
      </c>
    </row>
    <row r="1295" spans="1:4" ht="30">
      <c r="A1295" s="480">
        <v>38406</v>
      </c>
      <c r="B1295" s="481" t="s">
        <v>8044</v>
      </c>
      <c r="C1295" s="489" t="s">
        <v>695</v>
      </c>
      <c r="D1295" s="490">
        <v>366.43</v>
      </c>
    </row>
    <row r="1296" spans="1:4" ht="30">
      <c r="A1296" s="480">
        <v>38409</v>
      </c>
      <c r="B1296" s="481" t="s">
        <v>8045</v>
      </c>
      <c r="C1296" s="489" t="s">
        <v>695</v>
      </c>
      <c r="D1296" s="490">
        <v>386.73</v>
      </c>
    </row>
    <row r="1297" spans="1:4" ht="30">
      <c r="A1297" s="480">
        <v>43360</v>
      </c>
      <c r="B1297" s="481" t="s">
        <v>8046</v>
      </c>
      <c r="C1297" s="489" t="s">
        <v>695</v>
      </c>
      <c r="D1297" s="490">
        <v>403.25</v>
      </c>
    </row>
    <row r="1298" spans="1:4" ht="30">
      <c r="A1298" s="480">
        <v>34495</v>
      </c>
      <c r="B1298" s="481" t="s">
        <v>8047</v>
      </c>
      <c r="C1298" s="489" t="s">
        <v>695</v>
      </c>
      <c r="D1298" s="490">
        <v>356.43</v>
      </c>
    </row>
    <row r="1299" spans="1:4" ht="30">
      <c r="A1299" s="480">
        <v>11145</v>
      </c>
      <c r="B1299" s="481" t="s">
        <v>8048</v>
      </c>
      <c r="C1299" s="489" t="s">
        <v>695</v>
      </c>
      <c r="D1299" s="490">
        <v>384.28</v>
      </c>
    </row>
    <row r="1300" spans="1:4" ht="30">
      <c r="A1300" s="480">
        <v>34496</v>
      </c>
      <c r="B1300" s="481" t="s">
        <v>8049</v>
      </c>
      <c r="C1300" s="489" t="s">
        <v>695</v>
      </c>
      <c r="D1300" s="490">
        <v>371.82</v>
      </c>
    </row>
    <row r="1301" spans="1:4" ht="30">
      <c r="A1301" s="480">
        <v>34479</v>
      </c>
      <c r="B1301" s="481" t="s">
        <v>8050</v>
      </c>
      <c r="C1301" s="489" t="s">
        <v>695</v>
      </c>
      <c r="D1301" s="490">
        <v>395.42</v>
      </c>
    </row>
    <row r="1302" spans="1:4" ht="30">
      <c r="A1302" s="480">
        <v>34481</v>
      </c>
      <c r="B1302" s="481" t="s">
        <v>8051</v>
      </c>
      <c r="C1302" s="489" t="s">
        <v>695</v>
      </c>
      <c r="D1302" s="490">
        <v>413.16</v>
      </c>
    </row>
    <row r="1303" spans="1:4" ht="30">
      <c r="A1303" s="480">
        <v>34483</v>
      </c>
      <c r="B1303" s="481" t="s">
        <v>8052</v>
      </c>
      <c r="C1303" s="489" t="s">
        <v>695</v>
      </c>
      <c r="D1303" s="490">
        <v>441.44</v>
      </c>
    </row>
    <row r="1304" spans="1:4" ht="30">
      <c r="A1304" s="480">
        <v>34485</v>
      </c>
      <c r="B1304" s="481" t="s">
        <v>8053</v>
      </c>
      <c r="C1304" s="489" t="s">
        <v>695</v>
      </c>
      <c r="D1304" s="490">
        <v>472.07</v>
      </c>
    </row>
    <row r="1305" spans="1:4" ht="30">
      <c r="A1305" s="480">
        <v>14041</v>
      </c>
      <c r="B1305" s="481" t="s">
        <v>8054</v>
      </c>
      <c r="C1305" s="489" t="s">
        <v>695</v>
      </c>
      <c r="D1305" s="490">
        <v>306.87</v>
      </c>
    </row>
    <row r="1306" spans="1:4" ht="30">
      <c r="A1306" s="480">
        <v>1523</v>
      </c>
      <c r="B1306" s="481" t="s">
        <v>8055</v>
      </c>
      <c r="C1306" s="489" t="s">
        <v>695</v>
      </c>
      <c r="D1306" s="490">
        <v>311.88</v>
      </c>
    </row>
    <row r="1307" spans="1:4">
      <c r="A1307" s="480">
        <v>14054</v>
      </c>
      <c r="B1307" s="481" t="s">
        <v>8056</v>
      </c>
      <c r="C1307" s="489" t="s">
        <v>4105</v>
      </c>
      <c r="D1307" s="490">
        <v>14.93</v>
      </c>
    </row>
    <row r="1308" spans="1:4">
      <c r="A1308" s="480">
        <v>14052</v>
      </c>
      <c r="B1308" s="481" t="s">
        <v>8057</v>
      </c>
      <c r="C1308" s="489" t="s">
        <v>4105</v>
      </c>
      <c r="D1308" s="490">
        <v>11.49</v>
      </c>
    </row>
    <row r="1309" spans="1:4">
      <c r="A1309" s="480">
        <v>14053</v>
      </c>
      <c r="B1309" s="481" t="s">
        <v>8058</v>
      </c>
      <c r="C1309" s="489" t="s">
        <v>4105</v>
      </c>
      <c r="D1309" s="490">
        <v>11.66</v>
      </c>
    </row>
    <row r="1310" spans="1:4">
      <c r="A1310" s="480">
        <v>2560</v>
      </c>
      <c r="B1310" s="481" t="s">
        <v>8059</v>
      </c>
      <c r="C1310" s="489" t="s">
        <v>4105</v>
      </c>
      <c r="D1310" s="490">
        <v>15.45</v>
      </c>
    </row>
    <row r="1311" spans="1:4">
      <c r="A1311" s="480">
        <v>2558</v>
      </c>
      <c r="B1311" s="481" t="s">
        <v>8060</v>
      </c>
      <c r="C1311" s="489" t="s">
        <v>4105</v>
      </c>
      <c r="D1311" s="490">
        <v>8.7799999999999994</v>
      </c>
    </row>
    <row r="1312" spans="1:4">
      <c r="A1312" s="480">
        <v>2559</v>
      </c>
      <c r="B1312" s="481" t="s">
        <v>8061</v>
      </c>
      <c r="C1312" s="489" t="s">
        <v>4105</v>
      </c>
      <c r="D1312" s="490">
        <v>12.36</v>
      </c>
    </row>
    <row r="1313" spans="1:4">
      <c r="A1313" s="480">
        <v>2592</v>
      </c>
      <c r="B1313" s="481" t="s">
        <v>8062</v>
      </c>
      <c r="C1313" s="489" t="s">
        <v>4105</v>
      </c>
      <c r="D1313" s="490">
        <v>204.9</v>
      </c>
    </row>
    <row r="1314" spans="1:4">
      <c r="A1314" s="480">
        <v>2566</v>
      </c>
      <c r="B1314" s="481" t="s">
        <v>8063</v>
      </c>
      <c r="C1314" s="489" t="s">
        <v>4105</v>
      </c>
      <c r="D1314" s="490">
        <v>20.62</v>
      </c>
    </row>
    <row r="1315" spans="1:4">
      <c r="A1315" s="480">
        <v>2589</v>
      </c>
      <c r="B1315" s="481" t="s">
        <v>8064</v>
      </c>
      <c r="C1315" s="489" t="s">
        <v>4105</v>
      </c>
      <c r="D1315" s="490">
        <v>27.41</v>
      </c>
    </row>
    <row r="1316" spans="1:4">
      <c r="A1316" s="480">
        <v>2590</v>
      </c>
      <c r="B1316" s="481" t="s">
        <v>8065</v>
      </c>
      <c r="C1316" s="489" t="s">
        <v>4105</v>
      </c>
      <c r="D1316" s="490">
        <v>16.82</v>
      </c>
    </row>
    <row r="1317" spans="1:4">
      <c r="A1317" s="480">
        <v>2591</v>
      </c>
      <c r="B1317" s="481" t="s">
        <v>8066</v>
      </c>
      <c r="C1317" s="489" t="s">
        <v>4105</v>
      </c>
      <c r="D1317" s="490">
        <v>9.99</v>
      </c>
    </row>
    <row r="1318" spans="1:4">
      <c r="A1318" s="480">
        <v>2567</v>
      </c>
      <c r="B1318" s="481" t="s">
        <v>8067</v>
      </c>
      <c r="C1318" s="489" t="s">
        <v>4105</v>
      </c>
      <c r="D1318" s="490">
        <v>40.200000000000003</v>
      </c>
    </row>
    <row r="1319" spans="1:4">
      <c r="A1319" s="480">
        <v>2568</v>
      </c>
      <c r="B1319" s="481" t="s">
        <v>8068</v>
      </c>
      <c r="C1319" s="489" t="s">
        <v>4105</v>
      </c>
      <c r="D1319" s="490">
        <v>111.63</v>
      </c>
    </row>
    <row r="1320" spans="1:4">
      <c r="A1320" s="480">
        <v>2565</v>
      </c>
      <c r="B1320" s="481" t="s">
        <v>8069</v>
      </c>
      <c r="C1320" s="489" t="s">
        <v>4105</v>
      </c>
      <c r="D1320" s="490">
        <v>10.01</v>
      </c>
    </row>
    <row r="1321" spans="1:4">
      <c r="A1321" s="480">
        <v>2594</v>
      </c>
      <c r="B1321" s="481" t="s">
        <v>8070</v>
      </c>
      <c r="C1321" s="489" t="s">
        <v>4105</v>
      </c>
      <c r="D1321" s="490">
        <v>185.98</v>
      </c>
    </row>
    <row r="1322" spans="1:4">
      <c r="A1322" s="480">
        <v>2587</v>
      </c>
      <c r="B1322" s="481" t="s">
        <v>8071</v>
      </c>
      <c r="C1322" s="489" t="s">
        <v>4105</v>
      </c>
      <c r="D1322" s="490">
        <v>31.69</v>
      </c>
    </row>
    <row r="1323" spans="1:4">
      <c r="A1323" s="480">
        <v>2588</v>
      </c>
      <c r="B1323" s="481" t="s">
        <v>8072</v>
      </c>
      <c r="C1323" s="489" t="s">
        <v>4105</v>
      </c>
      <c r="D1323" s="490">
        <v>25.18</v>
      </c>
    </row>
    <row r="1324" spans="1:4">
      <c r="A1324" s="480">
        <v>2570</v>
      </c>
      <c r="B1324" s="481" t="s">
        <v>8073</v>
      </c>
      <c r="C1324" s="489" t="s">
        <v>4105</v>
      </c>
      <c r="D1324" s="490">
        <v>16.260000000000002</v>
      </c>
    </row>
    <row r="1325" spans="1:4">
      <c r="A1325" s="480">
        <v>2569</v>
      </c>
      <c r="B1325" s="481" t="s">
        <v>8074</v>
      </c>
      <c r="C1325" s="489" t="s">
        <v>4105</v>
      </c>
      <c r="D1325" s="490">
        <v>9.6999999999999993</v>
      </c>
    </row>
    <row r="1326" spans="1:4">
      <c r="A1326" s="480">
        <v>2571</v>
      </c>
      <c r="B1326" s="481" t="s">
        <v>8075</v>
      </c>
      <c r="C1326" s="489" t="s">
        <v>4105</v>
      </c>
      <c r="D1326" s="490">
        <v>48.27</v>
      </c>
    </row>
    <row r="1327" spans="1:4">
      <c r="A1327" s="480">
        <v>2572</v>
      </c>
      <c r="B1327" s="481" t="s">
        <v>8076</v>
      </c>
      <c r="C1327" s="489" t="s">
        <v>4105</v>
      </c>
      <c r="D1327" s="490">
        <v>142.76</v>
      </c>
    </row>
    <row r="1328" spans="1:4">
      <c r="A1328" s="480">
        <v>2593</v>
      </c>
      <c r="B1328" s="481" t="s">
        <v>8077</v>
      </c>
      <c r="C1328" s="489" t="s">
        <v>4105</v>
      </c>
      <c r="D1328" s="490">
        <v>10.34</v>
      </c>
    </row>
    <row r="1329" spans="1:4">
      <c r="A1329" s="480">
        <v>2595</v>
      </c>
      <c r="B1329" s="481" t="s">
        <v>8078</v>
      </c>
      <c r="C1329" s="489" t="s">
        <v>4105</v>
      </c>
      <c r="D1329" s="490">
        <v>222.74</v>
      </c>
    </row>
    <row r="1330" spans="1:4">
      <c r="A1330" s="480">
        <v>2576</v>
      </c>
      <c r="B1330" s="481" t="s">
        <v>8079</v>
      </c>
      <c r="C1330" s="489" t="s">
        <v>4105</v>
      </c>
      <c r="D1330" s="490">
        <v>37.97</v>
      </c>
    </row>
    <row r="1331" spans="1:4">
      <c r="A1331" s="480">
        <v>2575</v>
      </c>
      <c r="B1331" s="481" t="s">
        <v>8080</v>
      </c>
      <c r="C1331" s="489" t="s">
        <v>4105</v>
      </c>
      <c r="D1331" s="490">
        <v>28.54</v>
      </c>
    </row>
    <row r="1332" spans="1:4">
      <c r="A1332" s="480">
        <v>2586</v>
      </c>
      <c r="B1332" s="481" t="s">
        <v>8081</v>
      </c>
      <c r="C1332" s="489" t="s">
        <v>4105</v>
      </c>
      <c r="D1332" s="490">
        <v>19.21</v>
      </c>
    </row>
    <row r="1333" spans="1:4">
      <c r="A1333" s="480">
        <v>2573</v>
      </c>
      <c r="B1333" s="481" t="s">
        <v>8082</v>
      </c>
      <c r="C1333" s="489" t="s">
        <v>4105</v>
      </c>
      <c r="D1333" s="490">
        <v>11.85</v>
      </c>
    </row>
    <row r="1334" spans="1:4">
      <c r="A1334" s="480">
        <v>2577</v>
      </c>
      <c r="B1334" s="481" t="s">
        <v>8083</v>
      </c>
      <c r="C1334" s="489" t="s">
        <v>4105</v>
      </c>
      <c r="D1334" s="490">
        <v>51.45</v>
      </c>
    </row>
    <row r="1335" spans="1:4">
      <c r="A1335" s="480">
        <v>2578</v>
      </c>
      <c r="B1335" s="481" t="s">
        <v>8084</v>
      </c>
      <c r="C1335" s="489" t="s">
        <v>4105</v>
      </c>
      <c r="D1335" s="490">
        <v>160.63</v>
      </c>
    </row>
    <row r="1336" spans="1:4">
      <c r="A1336" s="480">
        <v>2574</v>
      </c>
      <c r="B1336" s="481" t="s">
        <v>8085</v>
      </c>
      <c r="C1336" s="489" t="s">
        <v>4105</v>
      </c>
      <c r="D1336" s="490">
        <v>11.93</v>
      </c>
    </row>
    <row r="1337" spans="1:4">
      <c r="A1337" s="480">
        <v>2585</v>
      </c>
      <c r="B1337" s="481" t="s">
        <v>8086</v>
      </c>
      <c r="C1337" s="489" t="s">
        <v>4105</v>
      </c>
      <c r="D1337" s="490">
        <v>220.43</v>
      </c>
    </row>
    <row r="1338" spans="1:4">
      <c r="A1338" s="480">
        <v>12008</v>
      </c>
      <c r="B1338" s="481" t="s">
        <v>8087</v>
      </c>
      <c r="C1338" s="489" t="s">
        <v>4105</v>
      </c>
      <c r="D1338" s="490">
        <v>118.27</v>
      </c>
    </row>
    <row r="1339" spans="1:4">
      <c r="A1339" s="480">
        <v>2582</v>
      </c>
      <c r="B1339" s="481" t="s">
        <v>8088</v>
      </c>
      <c r="C1339" s="489" t="s">
        <v>4105</v>
      </c>
      <c r="D1339" s="490">
        <v>35.22</v>
      </c>
    </row>
    <row r="1340" spans="1:4">
      <c r="A1340" s="480">
        <v>2597</v>
      </c>
      <c r="B1340" s="481" t="s">
        <v>8089</v>
      </c>
      <c r="C1340" s="489" t="s">
        <v>4105</v>
      </c>
      <c r="D1340" s="490">
        <v>30.18</v>
      </c>
    </row>
    <row r="1341" spans="1:4">
      <c r="A1341" s="480">
        <v>2581</v>
      </c>
      <c r="B1341" s="481" t="s">
        <v>8090</v>
      </c>
      <c r="C1341" s="489" t="s">
        <v>4105</v>
      </c>
      <c r="D1341" s="490">
        <v>18.39</v>
      </c>
    </row>
    <row r="1342" spans="1:4">
      <c r="A1342" s="480">
        <v>2579</v>
      </c>
      <c r="B1342" s="481" t="s">
        <v>8091</v>
      </c>
      <c r="C1342" s="489" t="s">
        <v>4105</v>
      </c>
      <c r="D1342" s="490">
        <v>14.37</v>
      </c>
    </row>
    <row r="1343" spans="1:4">
      <c r="A1343" s="480">
        <v>2596</v>
      </c>
      <c r="B1343" s="481" t="s">
        <v>8092</v>
      </c>
      <c r="C1343" s="489" t="s">
        <v>4105</v>
      </c>
      <c r="D1343" s="490">
        <v>54.38</v>
      </c>
    </row>
    <row r="1344" spans="1:4">
      <c r="A1344" s="480">
        <v>2583</v>
      </c>
      <c r="B1344" s="481" t="s">
        <v>8093</v>
      </c>
      <c r="C1344" s="489" t="s">
        <v>4105</v>
      </c>
      <c r="D1344" s="490">
        <v>132.27000000000001</v>
      </c>
    </row>
    <row r="1345" spans="1:4">
      <c r="A1345" s="480">
        <v>2580</v>
      </c>
      <c r="B1345" s="481" t="s">
        <v>8094</v>
      </c>
      <c r="C1345" s="489" t="s">
        <v>4105</v>
      </c>
      <c r="D1345" s="490">
        <v>15.75</v>
      </c>
    </row>
    <row r="1346" spans="1:4">
      <c r="A1346" s="480">
        <v>2584</v>
      </c>
      <c r="B1346" s="481" t="s">
        <v>8095</v>
      </c>
      <c r="C1346" s="489" t="s">
        <v>4105</v>
      </c>
      <c r="D1346" s="490">
        <v>220.2</v>
      </c>
    </row>
    <row r="1347" spans="1:4">
      <c r="A1347" s="480">
        <v>39329</v>
      </c>
      <c r="B1347" s="481" t="s">
        <v>8096</v>
      </c>
      <c r="C1347" s="489" t="s">
        <v>4105</v>
      </c>
      <c r="D1347" s="490">
        <v>15.87</v>
      </c>
    </row>
    <row r="1348" spans="1:4">
      <c r="A1348" s="480">
        <v>12010</v>
      </c>
      <c r="B1348" s="481" t="s">
        <v>8097</v>
      </c>
      <c r="C1348" s="489" t="s">
        <v>4105</v>
      </c>
      <c r="D1348" s="490">
        <v>15.17</v>
      </c>
    </row>
    <row r="1349" spans="1:4">
      <c r="A1349" s="480">
        <v>39332</v>
      </c>
      <c r="B1349" s="481" t="s">
        <v>8098</v>
      </c>
      <c r="C1349" s="489" t="s">
        <v>4105</v>
      </c>
      <c r="D1349" s="490">
        <v>18.66</v>
      </c>
    </row>
    <row r="1350" spans="1:4">
      <c r="A1350" s="480">
        <v>39330</v>
      </c>
      <c r="B1350" s="481" t="s">
        <v>8099</v>
      </c>
      <c r="C1350" s="489" t="s">
        <v>4105</v>
      </c>
      <c r="D1350" s="490">
        <v>16.690000000000001</v>
      </c>
    </row>
    <row r="1351" spans="1:4">
      <c r="A1351" s="480">
        <v>39331</v>
      </c>
      <c r="B1351" s="481" t="s">
        <v>8100</v>
      </c>
      <c r="C1351" s="489" t="s">
        <v>4105</v>
      </c>
      <c r="D1351" s="490">
        <v>14.85</v>
      </c>
    </row>
    <row r="1352" spans="1:4">
      <c r="A1352" s="480">
        <v>39335</v>
      </c>
      <c r="B1352" s="481" t="s">
        <v>8101</v>
      </c>
      <c r="C1352" s="489" t="s">
        <v>4105</v>
      </c>
      <c r="D1352" s="490">
        <v>16.75</v>
      </c>
    </row>
    <row r="1353" spans="1:4">
      <c r="A1353" s="480">
        <v>39333</v>
      </c>
      <c r="B1353" s="481" t="s">
        <v>8102</v>
      </c>
      <c r="C1353" s="489" t="s">
        <v>4105</v>
      </c>
      <c r="D1353" s="490">
        <v>14.48</v>
      </c>
    </row>
    <row r="1354" spans="1:4">
      <c r="A1354" s="480">
        <v>39334</v>
      </c>
      <c r="B1354" s="481" t="s">
        <v>8103</v>
      </c>
      <c r="C1354" s="489" t="s">
        <v>4105</v>
      </c>
      <c r="D1354" s="490">
        <v>13.32</v>
      </c>
    </row>
    <row r="1355" spans="1:4">
      <c r="A1355" s="480">
        <v>12015</v>
      </c>
      <c r="B1355" s="481" t="s">
        <v>8104</v>
      </c>
      <c r="C1355" s="489" t="s">
        <v>4105</v>
      </c>
      <c r="D1355" s="490">
        <v>19.46</v>
      </c>
    </row>
    <row r="1356" spans="1:4">
      <c r="A1356" s="480">
        <v>12016</v>
      </c>
      <c r="B1356" s="481" t="s">
        <v>8105</v>
      </c>
      <c r="C1356" s="489" t="s">
        <v>4105</v>
      </c>
      <c r="D1356" s="490">
        <v>16.72</v>
      </c>
    </row>
    <row r="1357" spans="1:4">
      <c r="A1357" s="480">
        <v>12019</v>
      </c>
      <c r="B1357" s="481" t="s">
        <v>8106</v>
      </c>
      <c r="C1357" s="489" t="s">
        <v>4105</v>
      </c>
      <c r="D1357" s="490">
        <v>19.46</v>
      </c>
    </row>
    <row r="1358" spans="1:4">
      <c r="A1358" s="480">
        <v>12020</v>
      </c>
      <c r="B1358" s="481" t="s">
        <v>8107</v>
      </c>
      <c r="C1358" s="489" t="s">
        <v>4105</v>
      </c>
      <c r="D1358" s="490">
        <v>16.72</v>
      </c>
    </row>
    <row r="1359" spans="1:4">
      <c r="A1359" s="480">
        <v>39338</v>
      </c>
      <c r="B1359" s="481" t="s">
        <v>8108</v>
      </c>
      <c r="C1359" s="489" t="s">
        <v>4105</v>
      </c>
      <c r="D1359" s="490">
        <v>18.66</v>
      </c>
    </row>
    <row r="1360" spans="1:4">
      <c r="A1360" s="480">
        <v>39336</v>
      </c>
      <c r="B1360" s="481" t="s">
        <v>8109</v>
      </c>
      <c r="C1360" s="489" t="s">
        <v>4105</v>
      </c>
      <c r="D1360" s="490">
        <v>16.690000000000001</v>
      </c>
    </row>
    <row r="1361" spans="1:4">
      <c r="A1361" s="480">
        <v>39337</v>
      </c>
      <c r="B1361" s="481" t="s">
        <v>8110</v>
      </c>
      <c r="C1361" s="489" t="s">
        <v>4105</v>
      </c>
      <c r="D1361" s="490">
        <v>14.85</v>
      </c>
    </row>
    <row r="1362" spans="1:4">
      <c r="A1362" s="480">
        <v>39341</v>
      </c>
      <c r="B1362" s="481" t="s">
        <v>8111</v>
      </c>
      <c r="C1362" s="489" t="s">
        <v>4105</v>
      </c>
      <c r="D1362" s="490">
        <v>24.32</v>
      </c>
    </row>
    <row r="1363" spans="1:4">
      <c r="A1363" s="480">
        <v>39340</v>
      </c>
      <c r="B1363" s="481" t="s">
        <v>8112</v>
      </c>
      <c r="C1363" s="489" t="s">
        <v>4105</v>
      </c>
      <c r="D1363" s="490">
        <v>17.86</v>
      </c>
    </row>
    <row r="1364" spans="1:4">
      <c r="A1364" s="480">
        <v>39342</v>
      </c>
      <c r="B1364" s="481" t="s">
        <v>8113</v>
      </c>
      <c r="C1364" s="489" t="s">
        <v>4105</v>
      </c>
      <c r="D1364" s="490">
        <v>24.32</v>
      </c>
    </row>
    <row r="1365" spans="1:4">
      <c r="A1365" s="480">
        <v>12025</v>
      </c>
      <c r="B1365" s="481" t="s">
        <v>8114</v>
      </c>
      <c r="C1365" s="489" t="s">
        <v>4105</v>
      </c>
      <c r="D1365" s="490">
        <v>18.440000000000001</v>
      </c>
    </row>
    <row r="1366" spans="1:4">
      <c r="A1366" s="480">
        <v>39345</v>
      </c>
      <c r="B1366" s="481" t="s">
        <v>8115</v>
      </c>
      <c r="C1366" s="489" t="s">
        <v>4105</v>
      </c>
      <c r="D1366" s="490">
        <v>27.79</v>
      </c>
    </row>
    <row r="1367" spans="1:4">
      <c r="A1367" s="480">
        <v>39343</v>
      </c>
      <c r="B1367" s="481" t="s">
        <v>8116</v>
      </c>
      <c r="C1367" s="489" t="s">
        <v>4105</v>
      </c>
      <c r="D1367" s="490">
        <v>20.54</v>
      </c>
    </row>
    <row r="1368" spans="1:4">
      <c r="A1368" s="480">
        <v>39344</v>
      </c>
      <c r="B1368" s="481" t="s">
        <v>8117</v>
      </c>
      <c r="C1368" s="489" t="s">
        <v>4105</v>
      </c>
      <c r="D1368" s="490">
        <v>19.850000000000001</v>
      </c>
    </row>
    <row r="1369" spans="1:4" ht="30">
      <c r="A1369" s="480">
        <v>12623</v>
      </c>
      <c r="B1369" s="481" t="s">
        <v>8118</v>
      </c>
      <c r="C1369" s="489" t="s">
        <v>4106</v>
      </c>
      <c r="D1369" s="490">
        <v>11.53</v>
      </c>
    </row>
    <row r="1370" spans="1:4">
      <c r="A1370" s="480">
        <v>34498</v>
      </c>
      <c r="B1370" s="481" t="s">
        <v>8119</v>
      </c>
      <c r="C1370" s="489" t="s">
        <v>4105</v>
      </c>
      <c r="D1370" s="490">
        <v>139.54</v>
      </c>
    </row>
    <row r="1371" spans="1:4">
      <c r="A1371" s="480">
        <v>13244</v>
      </c>
      <c r="B1371" s="481" t="s">
        <v>8120</v>
      </c>
      <c r="C1371" s="489" t="s">
        <v>4105</v>
      </c>
      <c r="D1371" s="490">
        <v>58.74</v>
      </c>
    </row>
    <row r="1372" spans="1:4" ht="30">
      <c r="A1372" s="480">
        <v>38998</v>
      </c>
      <c r="B1372" s="481" t="s">
        <v>8121</v>
      </c>
      <c r="C1372" s="489" t="s">
        <v>4105</v>
      </c>
      <c r="D1372" s="490">
        <v>17.7</v>
      </c>
    </row>
    <row r="1373" spans="1:4" ht="30">
      <c r="A1373" s="480">
        <v>38999</v>
      </c>
      <c r="B1373" s="481" t="s">
        <v>8122</v>
      </c>
      <c r="C1373" s="489" t="s">
        <v>4105</v>
      </c>
      <c r="D1373" s="490">
        <v>29.29</v>
      </c>
    </row>
    <row r="1374" spans="1:4" ht="30">
      <c r="A1374" s="480">
        <v>38996</v>
      </c>
      <c r="B1374" s="481" t="s">
        <v>8123</v>
      </c>
      <c r="C1374" s="489" t="s">
        <v>4105</v>
      </c>
      <c r="D1374" s="490">
        <v>25.57</v>
      </c>
    </row>
    <row r="1375" spans="1:4" ht="30">
      <c r="A1375" s="480">
        <v>38997</v>
      </c>
      <c r="B1375" s="481" t="s">
        <v>8124</v>
      </c>
      <c r="C1375" s="489" t="s">
        <v>4105</v>
      </c>
      <c r="D1375" s="490">
        <v>41.39</v>
      </c>
    </row>
    <row r="1376" spans="1:4">
      <c r="A1376" s="480">
        <v>39862</v>
      </c>
      <c r="B1376" s="481" t="s">
        <v>8125</v>
      </c>
      <c r="C1376" s="489" t="s">
        <v>4105</v>
      </c>
      <c r="D1376" s="490">
        <v>15.95</v>
      </c>
    </row>
    <row r="1377" spans="1:4">
      <c r="A1377" s="480">
        <v>39863</v>
      </c>
      <c r="B1377" s="481" t="s">
        <v>8126</v>
      </c>
      <c r="C1377" s="489" t="s">
        <v>4105</v>
      </c>
      <c r="D1377" s="490">
        <v>16.170000000000002</v>
      </c>
    </row>
    <row r="1378" spans="1:4">
      <c r="A1378" s="480">
        <v>39864</v>
      </c>
      <c r="B1378" s="481" t="s">
        <v>8127</v>
      </c>
      <c r="C1378" s="489" t="s">
        <v>4105</v>
      </c>
      <c r="D1378" s="490">
        <v>20.07</v>
      </c>
    </row>
    <row r="1379" spans="1:4">
      <c r="A1379" s="480">
        <v>39865</v>
      </c>
      <c r="B1379" s="481" t="s">
        <v>8128</v>
      </c>
      <c r="C1379" s="489" t="s">
        <v>4105</v>
      </c>
      <c r="D1379" s="490">
        <v>28.29</v>
      </c>
    </row>
    <row r="1380" spans="1:4" ht="30">
      <c r="A1380" s="480">
        <v>2517</v>
      </c>
      <c r="B1380" s="481" t="s">
        <v>8129</v>
      </c>
      <c r="C1380" s="489" t="s">
        <v>4105</v>
      </c>
      <c r="D1380" s="490">
        <v>21.94</v>
      </c>
    </row>
    <row r="1381" spans="1:4" ht="30">
      <c r="A1381" s="480">
        <v>2522</v>
      </c>
      <c r="B1381" s="481" t="s">
        <v>8130</v>
      </c>
      <c r="C1381" s="489" t="s">
        <v>4105</v>
      </c>
      <c r="D1381" s="490">
        <v>14.18</v>
      </c>
    </row>
    <row r="1382" spans="1:4" ht="30">
      <c r="A1382" s="480">
        <v>2516</v>
      </c>
      <c r="B1382" s="481" t="s">
        <v>8131</v>
      </c>
      <c r="C1382" s="489" t="s">
        <v>4105</v>
      </c>
      <c r="D1382" s="490">
        <v>11.38</v>
      </c>
    </row>
    <row r="1383" spans="1:4" ht="30">
      <c r="A1383" s="480">
        <v>2548</v>
      </c>
      <c r="B1383" s="481" t="s">
        <v>8132</v>
      </c>
      <c r="C1383" s="489" t="s">
        <v>4105</v>
      </c>
      <c r="D1383" s="490">
        <v>8.7200000000000006</v>
      </c>
    </row>
    <row r="1384" spans="1:4" ht="30">
      <c r="A1384" s="480">
        <v>2518</v>
      </c>
      <c r="B1384" s="481" t="s">
        <v>8133</v>
      </c>
      <c r="C1384" s="489" t="s">
        <v>4105</v>
      </c>
      <c r="D1384" s="490">
        <v>104.43</v>
      </c>
    </row>
    <row r="1385" spans="1:4" ht="30">
      <c r="A1385" s="480">
        <v>2521</v>
      </c>
      <c r="B1385" s="481" t="s">
        <v>8134</v>
      </c>
      <c r="C1385" s="489" t="s">
        <v>4105</v>
      </c>
      <c r="D1385" s="490">
        <v>44.45</v>
      </c>
    </row>
    <row r="1386" spans="1:4" ht="30">
      <c r="A1386" s="480">
        <v>2519</v>
      </c>
      <c r="B1386" s="481" t="s">
        <v>8135</v>
      </c>
      <c r="C1386" s="489" t="s">
        <v>4105</v>
      </c>
      <c r="D1386" s="490">
        <v>125.92</v>
      </c>
    </row>
    <row r="1387" spans="1:4" ht="30">
      <c r="A1387" s="480">
        <v>2515</v>
      </c>
      <c r="B1387" s="481" t="s">
        <v>8136</v>
      </c>
      <c r="C1387" s="489" t="s">
        <v>4105</v>
      </c>
      <c r="D1387" s="490">
        <v>9.4700000000000006</v>
      </c>
    </row>
    <row r="1388" spans="1:4" ht="30">
      <c r="A1388" s="480">
        <v>2520</v>
      </c>
      <c r="B1388" s="481" t="s">
        <v>8137</v>
      </c>
      <c r="C1388" s="489" t="s">
        <v>4105</v>
      </c>
      <c r="D1388" s="490">
        <v>231.76</v>
      </c>
    </row>
    <row r="1389" spans="1:4" ht="30">
      <c r="A1389" s="480">
        <v>1602</v>
      </c>
      <c r="B1389" s="481" t="s">
        <v>8138</v>
      </c>
      <c r="C1389" s="489" t="s">
        <v>4105</v>
      </c>
      <c r="D1389" s="490">
        <v>44.59</v>
      </c>
    </row>
    <row r="1390" spans="1:4" ht="30">
      <c r="A1390" s="480">
        <v>1601</v>
      </c>
      <c r="B1390" s="481" t="s">
        <v>8139</v>
      </c>
      <c r="C1390" s="489" t="s">
        <v>4105</v>
      </c>
      <c r="D1390" s="490">
        <v>39.74</v>
      </c>
    </row>
    <row r="1391" spans="1:4" ht="30">
      <c r="A1391" s="480">
        <v>1600</v>
      </c>
      <c r="B1391" s="481" t="s">
        <v>8140</v>
      </c>
      <c r="C1391" s="489" t="s">
        <v>4105</v>
      </c>
      <c r="D1391" s="490">
        <v>17.36</v>
      </c>
    </row>
    <row r="1392" spans="1:4" ht="30">
      <c r="A1392" s="480">
        <v>1598</v>
      </c>
      <c r="B1392" s="481" t="s">
        <v>8141</v>
      </c>
      <c r="C1392" s="489" t="s">
        <v>4105</v>
      </c>
      <c r="D1392" s="490">
        <v>11.76</v>
      </c>
    </row>
    <row r="1393" spans="1:4" ht="30">
      <c r="A1393" s="480">
        <v>1603</v>
      </c>
      <c r="B1393" s="481" t="s">
        <v>8142</v>
      </c>
      <c r="C1393" s="489" t="s">
        <v>4105</v>
      </c>
      <c r="D1393" s="490">
        <v>67.319999999999993</v>
      </c>
    </row>
    <row r="1394" spans="1:4" ht="30">
      <c r="A1394" s="480">
        <v>1599</v>
      </c>
      <c r="B1394" s="481" t="s">
        <v>8143</v>
      </c>
      <c r="C1394" s="489" t="s">
        <v>4105</v>
      </c>
      <c r="D1394" s="490">
        <v>13.64</v>
      </c>
    </row>
    <row r="1395" spans="1:4" ht="30">
      <c r="A1395" s="480">
        <v>1597</v>
      </c>
      <c r="B1395" s="481" t="s">
        <v>8144</v>
      </c>
      <c r="C1395" s="489" t="s">
        <v>4105</v>
      </c>
      <c r="D1395" s="490">
        <v>11.05</v>
      </c>
    </row>
    <row r="1396" spans="1:4">
      <c r="A1396" s="480">
        <v>39600</v>
      </c>
      <c r="B1396" s="481" t="s">
        <v>8145</v>
      </c>
      <c r="C1396" s="489" t="s">
        <v>4105</v>
      </c>
      <c r="D1396" s="490">
        <v>16.68</v>
      </c>
    </row>
    <row r="1397" spans="1:4">
      <c r="A1397" s="480">
        <v>39601</v>
      </c>
      <c r="B1397" s="481" t="s">
        <v>8146</v>
      </c>
      <c r="C1397" s="489" t="s">
        <v>4105</v>
      </c>
      <c r="D1397" s="490">
        <v>29</v>
      </c>
    </row>
    <row r="1398" spans="1:4">
      <c r="A1398" s="480">
        <v>39602</v>
      </c>
      <c r="B1398" s="481" t="s">
        <v>8147</v>
      </c>
      <c r="C1398" s="489" t="s">
        <v>4105</v>
      </c>
      <c r="D1398" s="490">
        <v>1.91</v>
      </c>
    </row>
    <row r="1399" spans="1:4">
      <c r="A1399" s="480">
        <v>39603</v>
      </c>
      <c r="B1399" s="481" t="s">
        <v>8148</v>
      </c>
      <c r="C1399" s="489" t="s">
        <v>4105</v>
      </c>
      <c r="D1399" s="490">
        <v>3.27</v>
      </c>
    </row>
    <row r="1400" spans="1:4" ht="30">
      <c r="A1400" s="480">
        <v>11821</v>
      </c>
      <c r="B1400" s="481" t="s">
        <v>8149</v>
      </c>
      <c r="C1400" s="489" t="s">
        <v>4105</v>
      </c>
      <c r="D1400" s="490">
        <v>9.08</v>
      </c>
    </row>
    <row r="1401" spans="1:4" ht="30">
      <c r="A1401" s="480">
        <v>1562</v>
      </c>
      <c r="B1401" s="481" t="s">
        <v>8150</v>
      </c>
      <c r="C1401" s="489" t="s">
        <v>4105</v>
      </c>
      <c r="D1401" s="490">
        <v>14.87</v>
      </c>
    </row>
    <row r="1402" spans="1:4" ht="30">
      <c r="A1402" s="480">
        <v>1563</v>
      </c>
      <c r="B1402" s="481" t="s">
        <v>8151</v>
      </c>
      <c r="C1402" s="489" t="s">
        <v>4105</v>
      </c>
      <c r="D1402" s="490">
        <v>19.96</v>
      </c>
    </row>
    <row r="1403" spans="1:4">
      <c r="A1403" s="480">
        <v>11856</v>
      </c>
      <c r="B1403" s="481" t="s">
        <v>8152</v>
      </c>
      <c r="C1403" s="489" t="s">
        <v>4105</v>
      </c>
      <c r="D1403" s="490">
        <v>5.95</v>
      </c>
    </row>
    <row r="1404" spans="1:4">
      <c r="A1404" s="480">
        <v>11857</v>
      </c>
      <c r="B1404" s="481" t="s">
        <v>8153</v>
      </c>
      <c r="C1404" s="489" t="s">
        <v>4105</v>
      </c>
      <c r="D1404" s="490">
        <v>31.31</v>
      </c>
    </row>
    <row r="1405" spans="1:4">
      <c r="A1405" s="480">
        <v>11858</v>
      </c>
      <c r="B1405" s="481" t="s">
        <v>8154</v>
      </c>
      <c r="C1405" s="489" t="s">
        <v>4105</v>
      </c>
      <c r="D1405" s="490">
        <v>38.86</v>
      </c>
    </row>
    <row r="1406" spans="1:4">
      <c r="A1406" s="480">
        <v>1539</v>
      </c>
      <c r="B1406" s="481" t="s">
        <v>8155</v>
      </c>
      <c r="C1406" s="489" t="s">
        <v>4105</v>
      </c>
      <c r="D1406" s="490">
        <v>6.99</v>
      </c>
    </row>
    <row r="1407" spans="1:4">
      <c r="A1407" s="480">
        <v>11859</v>
      </c>
      <c r="B1407" s="481" t="s">
        <v>8156</v>
      </c>
      <c r="C1407" s="489" t="s">
        <v>4105</v>
      </c>
      <c r="D1407" s="490">
        <v>52.88</v>
      </c>
    </row>
    <row r="1408" spans="1:4">
      <c r="A1408" s="480">
        <v>1550</v>
      </c>
      <c r="B1408" s="481" t="s">
        <v>8157</v>
      </c>
      <c r="C1408" s="489" t="s">
        <v>4105</v>
      </c>
      <c r="D1408" s="490">
        <v>7.38</v>
      </c>
    </row>
    <row r="1409" spans="1:4">
      <c r="A1409" s="480">
        <v>11854</v>
      </c>
      <c r="B1409" s="481" t="s">
        <v>8158</v>
      </c>
      <c r="C1409" s="489" t="s">
        <v>4105</v>
      </c>
      <c r="D1409" s="490">
        <v>9.2200000000000006</v>
      </c>
    </row>
    <row r="1410" spans="1:4">
      <c r="A1410" s="480">
        <v>11862</v>
      </c>
      <c r="B1410" s="481" t="s">
        <v>8159</v>
      </c>
      <c r="C1410" s="489" t="s">
        <v>4105</v>
      </c>
      <c r="D1410" s="490">
        <v>12.93</v>
      </c>
    </row>
    <row r="1411" spans="1:4">
      <c r="A1411" s="480">
        <v>11863</v>
      </c>
      <c r="B1411" s="481" t="s">
        <v>8160</v>
      </c>
      <c r="C1411" s="489" t="s">
        <v>4105</v>
      </c>
      <c r="D1411" s="490">
        <v>5.22</v>
      </c>
    </row>
    <row r="1412" spans="1:4">
      <c r="A1412" s="480">
        <v>11855</v>
      </c>
      <c r="B1412" s="481" t="s">
        <v>8161</v>
      </c>
      <c r="C1412" s="489" t="s">
        <v>4105</v>
      </c>
      <c r="D1412" s="490">
        <v>19.3</v>
      </c>
    </row>
    <row r="1413" spans="1:4">
      <c r="A1413" s="480">
        <v>11864</v>
      </c>
      <c r="B1413" s="481" t="s">
        <v>8162</v>
      </c>
      <c r="C1413" s="489" t="s">
        <v>4105</v>
      </c>
      <c r="D1413" s="490">
        <v>29.18</v>
      </c>
    </row>
    <row r="1414" spans="1:4" ht="30">
      <c r="A1414" s="480">
        <v>2527</v>
      </c>
      <c r="B1414" s="481" t="s">
        <v>8163</v>
      </c>
      <c r="C1414" s="489" t="s">
        <v>4105</v>
      </c>
      <c r="D1414" s="490">
        <v>7.85</v>
      </c>
    </row>
    <row r="1415" spans="1:4" ht="30">
      <c r="A1415" s="480">
        <v>2526</v>
      </c>
      <c r="B1415" s="481" t="s">
        <v>8164</v>
      </c>
      <c r="C1415" s="489" t="s">
        <v>4105</v>
      </c>
      <c r="D1415" s="490">
        <v>5.03</v>
      </c>
    </row>
    <row r="1416" spans="1:4" ht="30">
      <c r="A1416" s="480">
        <v>2483</v>
      </c>
      <c r="B1416" s="481" t="s">
        <v>8165</v>
      </c>
      <c r="C1416" s="489" t="s">
        <v>4105</v>
      </c>
      <c r="D1416" s="490">
        <v>3.58</v>
      </c>
    </row>
    <row r="1417" spans="1:4" ht="30">
      <c r="A1417" s="480">
        <v>2487</v>
      </c>
      <c r="B1417" s="481" t="s">
        <v>8166</v>
      </c>
      <c r="C1417" s="489" t="s">
        <v>4105</v>
      </c>
      <c r="D1417" s="490">
        <v>1.71</v>
      </c>
    </row>
    <row r="1418" spans="1:4" ht="30">
      <c r="A1418" s="480">
        <v>2528</v>
      </c>
      <c r="B1418" s="481" t="s">
        <v>8167</v>
      </c>
      <c r="C1418" s="489" t="s">
        <v>4105</v>
      </c>
      <c r="D1418" s="490">
        <v>19.760000000000002</v>
      </c>
    </row>
    <row r="1419" spans="1:4" ht="30">
      <c r="A1419" s="480">
        <v>2489</v>
      </c>
      <c r="B1419" s="481" t="s">
        <v>8168</v>
      </c>
      <c r="C1419" s="489" t="s">
        <v>4105</v>
      </c>
      <c r="D1419" s="490">
        <v>8.6999999999999993</v>
      </c>
    </row>
    <row r="1420" spans="1:4" ht="30">
      <c r="A1420" s="480">
        <v>2484</v>
      </c>
      <c r="B1420" s="481" t="s">
        <v>8169</v>
      </c>
      <c r="C1420" s="489" t="s">
        <v>4105</v>
      </c>
      <c r="D1420" s="490">
        <v>28.7</v>
      </c>
    </row>
    <row r="1421" spans="1:4" ht="30">
      <c r="A1421" s="480">
        <v>2488</v>
      </c>
      <c r="B1421" s="481" t="s">
        <v>8170</v>
      </c>
      <c r="C1421" s="489" t="s">
        <v>4105</v>
      </c>
      <c r="D1421" s="490">
        <v>2.0099999999999998</v>
      </c>
    </row>
    <row r="1422" spans="1:4" ht="30">
      <c r="A1422" s="480">
        <v>2485</v>
      </c>
      <c r="B1422" s="481" t="s">
        <v>8171</v>
      </c>
      <c r="C1422" s="489" t="s">
        <v>4105</v>
      </c>
      <c r="D1422" s="490">
        <v>44.98</v>
      </c>
    </row>
    <row r="1423" spans="1:4">
      <c r="A1423" s="480">
        <v>38005</v>
      </c>
      <c r="B1423" s="481" t="s">
        <v>8172</v>
      </c>
      <c r="C1423" s="489" t="s">
        <v>4105</v>
      </c>
      <c r="D1423" s="490">
        <v>25.47</v>
      </c>
    </row>
    <row r="1424" spans="1:4">
      <c r="A1424" s="480">
        <v>38006</v>
      </c>
      <c r="B1424" s="481" t="s">
        <v>8173</v>
      </c>
      <c r="C1424" s="489" t="s">
        <v>4105</v>
      </c>
      <c r="D1424" s="490">
        <v>31.26</v>
      </c>
    </row>
    <row r="1425" spans="1:4">
      <c r="A1425" s="480">
        <v>38428</v>
      </c>
      <c r="B1425" s="481" t="s">
        <v>8174</v>
      </c>
      <c r="C1425" s="489" t="s">
        <v>4105</v>
      </c>
      <c r="D1425" s="490">
        <v>29.28</v>
      </c>
    </row>
    <row r="1426" spans="1:4">
      <c r="A1426" s="480">
        <v>38007</v>
      </c>
      <c r="B1426" s="481" t="s">
        <v>8175</v>
      </c>
      <c r="C1426" s="489" t="s">
        <v>4105</v>
      </c>
      <c r="D1426" s="490">
        <v>47.84</v>
      </c>
    </row>
    <row r="1427" spans="1:4">
      <c r="A1427" s="480">
        <v>38008</v>
      </c>
      <c r="B1427" s="481" t="s">
        <v>8176</v>
      </c>
      <c r="C1427" s="489" t="s">
        <v>4105</v>
      </c>
      <c r="D1427" s="490">
        <v>192.67</v>
      </c>
    </row>
    <row r="1428" spans="1:4">
      <c r="A1428" s="480">
        <v>38009</v>
      </c>
      <c r="B1428" s="481" t="s">
        <v>8177</v>
      </c>
      <c r="C1428" s="489" t="s">
        <v>4105</v>
      </c>
      <c r="D1428" s="490">
        <v>235.48</v>
      </c>
    </row>
    <row r="1429" spans="1:4" ht="30">
      <c r="A1429" s="480">
        <v>39279</v>
      </c>
      <c r="B1429" s="481" t="s">
        <v>8178</v>
      </c>
      <c r="C1429" s="489" t="s">
        <v>4105</v>
      </c>
      <c r="D1429" s="490">
        <v>15.27</v>
      </c>
    </row>
    <row r="1430" spans="1:4" ht="30">
      <c r="A1430" s="480">
        <v>38845</v>
      </c>
      <c r="B1430" s="481" t="s">
        <v>8179</v>
      </c>
      <c r="C1430" s="489" t="s">
        <v>4105</v>
      </c>
      <c r="D1430" s="490">
        <v>22.1</v>
      </c>
    </row>
    <row r="1431" spans="1:4" ht="30">
      <c r="A1431" s="480">
        <v>39280</v>
      </c>
      <c r="B1431" s="481" t="s">
        <v>8180</v>
      </c>
      <c r="C1431" s="489" t="s">
        <v>4105</v>
      </c>
      <c r="D1431" s="490">
        <v>19.8</v>
      </c>
    </row>
    <row r="1432" spans="1:4" ht="30">
      <c r="A1432" s="480">
        <v>39281</v>
      </c>
      <c r="B1432" s="481" t="s">
        <v>8181</v>
      </c>
      <c r="C1432" s="489" t="s">
        <v>4105</v>
      </c>
      <c r="D1432" s="490">
        <v>26.07</v>
      </c>
    </row>
    <row r="1433" spans="1:4" ht="30">
      <c r="A1433" s="480">
        <v>38849</v>
      </c>
      <c r="B1433" s="481" t="s">
        <v>8182</v>
      </c>
      <c r="C1433" s="489" t="s">
        <v>4105</v>
      </c>
      <c r="D1433" s="490">
        <v>22.33</v>
      </c>
    </row>
    <row r="1434" spans="1:4" ht="30">
      <c r="A1434" s="480">
        <v>39282</v>
      </c>
      <c r="B1434" s="481" t="s">
        <v>8183</v>
      </c>
      <c r="C1434" s="489" t="s">
        <v>4105</v>
      </c>
      <c r="D1434" s="490">
        <v>26.69</v>
      </c>
    </row>
    <row r="1435" spans="1:4" ht="30">
      <c r="A1435" s="480">
        <v>38852</v>
      </c>
      <c r="B1435" s="481" t="s">
        <v>8184</v>
      </c>
      <c r="C1435" s="489" t="s">
        <v>4105</v>
      </c>
      <c r="D1435" s="490">
        <v>36.32</v>
      </c>
    </row>
    <row r="1436" spans="1:4" ht="30">
      <c r="A1436" s="480">
        <v>38844</v>
      </c>
      <c r="B1436" s="481" t="s">
        <v>8185</v>
      </c>
      <c r="C1436" s="489" t="s">
        <v>4105</v>
      </c>
      <c r="D1436" s="490">
        <v>11.16</v>
      </c>
    </row>
    <row r="1437" spans="1:4" ht="30">
      <c r="A1437" s="480">
        <v>38846</v>
      </c>
      <c r="B1437" s="481" t="s">
        <v>8186</v>
      </c>
      <c r="C1437" s="489" t="s">
        <v>4105</v>
      </c>
      <c r="D1437" s="490">
        <v>12.21</v>
      </c>
    </row>
    <row r="1438" spans="1:4" ht="30">
      <c r="A1438" s="480">
        <v>38847</v>
      </c>
      <c r="B1438" s="481" t="s">
        <v>8187</v>
      </c>
      <c r="C1438" s="489" t="s">
        <v>4105</v>
      </c>
      <c r="D1438" s="490">
        <v>15.02</v>
      </c>
    </row>
    <row r="1439" spans="1:4" ht="30">
      <c r="A1439" s="480">
        <v>38850</v>
      </c>
      <c r="B1439" s="481" t="s">
        <v>8188</v>
      </c>
      <c r="C1439" s="489" t="s">
        <v>4105</v>
      </c>
      <c r="D1439" s="490">
        <v>20.87</v>
      </c>
    </row>
    <row r="1440" spans="1:4" ht="30">
      <c r="A1440" s="480">
        <v>38848</v>
      </c>
      <c r="B1440" s="481" t="s">
        <v>8189</v>
      </c>
      <c r="C1440" s="489" t="s">
        <v>4105</v>
      </c>
      <c r="D1440" s="490">
        <v>17.46</v>
      </c>
    </row>
    <row r="1441" spans="1:4" ht="30">
      <c r="A1441" s="480">
        <v>38851</v>
      </c>
      <c r="B1441" s="481" t="s">
        <v>8190</v>
      </c>
      <c r="C1441" s="489" t="s">
        <v>4105</v>
      </c>
      <c r="D1441" s="490">
        <v>31.73</v>
      </c>
    </row>
    <row r="1442" spans="1:4">
      <c r="A1442" s="480">
        <v>38860</v>
      </c>
      <c r="B1442" s="481" t="s">
        <v>8191</v>
      </c>
      <c r="C1442" s="489" t="s">
        <v>4105</v>
      </c>
      <c r="D1442" s="490">
        <v>8.9700000000000006</v>
      </c>
    </row>
    <row r="1443" spans="1:4">
      <c r="A1443" s="480">
        <v>38861</v>
      </c>
      <c r="B1443" s="481" t="s">
        <v>8192</v>
      </c>
      <c r="C1443" s="489" t="s">
        <v>4105</v>
      </c>
      <c r="D1443" s="490">
        <v>12.07</v>
      </c>
    </row>
    <row r="1444" spans="1:4">
      <c r="A1444" s="480">
        <v>38862</v>
      </c>
      <c r="B1444" s="481" t="s">
        <v>8193</v>
      </c>
      <c r="C1444" s="489" t="s">
        <v>4105</v>
      </c>
      <c r="D1444" s="490">
        <v>10.17</v>
      </c>
    </row>
    <row r="1445" spans="1:4">
      <c r="A1445" s="480">
        <v>38863</v>
      </c>
      <c r="B1445" s="481" t="s">
        <v>8194</v>
      </c>
      <c r="C1445" s="489" t="s">
        <v>4105</v>
      </c>
      <c r="D1445" s="490">
        <v>11.69</v>
      </c>
    </row>
    <row r="1446" spans="1:4">
      <c r="A1446" s="480">
        <v>38864</v>
      </c>
      <c r="B1446" s="481" t="s">
        <v>8195</v>
      </c>
      <c r="C1446" s="489" t="s">
        <v>4105</v>
      </c>
      <c r="D1446" s="490">
        <v>24.26</v>
      </c>
    </row>
    <row r="1447" spans="1:4">
      <c r="A1447" s="480">
        <v>38865</v>
      </c>
      <c r="B1447" s="481" t="s">
        <v>8196</v>
      </c>
      <c r="C1447" s="489" t="s">
        <v>4105</v>
      </c>
      <c r="D1447" s="490">
        <v>15.87</v>
      </c>
    </row>
    <row r="1448" spans="1:4">
      <c r="A1448" s="480">
        <v>38866</v>
      </c>
      <c r="B1448" s="481" t="s">
        <v>8197</v>
      </c>
      <c r="C1448" s="489" t="s">
        <v>4105</v>
      </c>
      <c r="D1448" s="490">
        <v>17.079999999999998</v>
      </c>
    </row>
    <row r="1449" spans="1:4">
      <c r="A1449" s="480">
        <v>38868</v>
      </c>
      <c r="B1449" s="481" t="s">
        <v>8198</v>
      </c>
      <c r="C1449" s="489" t="s">
        <v>4105</v>
      </c>
      <c r="D1449" s="490">
        <v>28.47</v>
      </c>
    </row>
    <row r="1450" spans="1:4" ht="30">
      <c r="A1450" s="480">
        <v>38853</v>
      </c>
      <c r="B1450" s="481" t="s">
        <v>8199</v>
      </c>
      <c r="C1450" s="489" t="s">
        <v>4105</v>
      </c>
      <c r="D1450" s="490">
        <v>9.1999999999999993</v>
      </c>
    </row>
    <row r="1451" spans="1:4" ht="30">
      <c r="A1451" s="480">
        <v>38854</v>
      </c>
      <c r="B1451" s="481" t="s">
        <v>8200</v>
      </c>
      <c r="C1451" s="489" t="s">
        <v>4105</v>
      </c>
      <c r="D1451" s="490">
        <v>12.58</v>
      </c>
    </row>
    <row r="1452" spans="1:4" ht="30">
      <c r="A1452" s="480">
        <v>38855</v>
      </c>
      <c r="B1452" s="481" t="s">
        <v>8201</v>
      </c>
      <c r="C1452" s="489" t="s">
        <v>4105</v>
      </c>
      <c r="D1452" s="490">
        <v>9.33</v>
      </c>
    </row>
    <row r="1453" spans="1:4" ht="30">
      <c r="A1453" s="480">
        <v>38856</v>
      </c>
      <c r="B1453" s="481" t="s">
        <v>8202</v>
      </c>
      <c r="C1453" s="489" t="s">
        <v>4105</v>
      </c>
      <c r="D1453" s="490">
        <v>14.98</v>
      </c>
    </row>
    <row r="1454" spans="1:4" ht="30">
      <c r="A1454" s="480">
        <v>38857</v>
      </c>
      <c r="B1454" s="481" t="s">
        <v>8203</v>
      </c>
      <c r="C1454" s="489" t="s">
        <v>4105</v>
      </c>
      <c r="D1454" s="490">
        <v>19.809999999999999</v>
      </c>
    </row>
    <row r="1455" spans="1:4" ht="30">
      <c r="A1455" s="480">
        <v>38858</v>
      </c>
      <c r="B1455" s="481" t="s">
        <v>8204</v>
      </c>
      <c r="C1455" s="489" t="s">
        <v>4105</v>
      </c>
      <c r="D1455" s="490">
        <v>18.010000000000002</v>
      </c>
    </row>
    <row r="1456" spans="1:4" ht="30">
      <c r="A1456" s="480">
        <v>38859</v>
      </c>
      <c r="B1456" s="481" t="s">
        <v>8205</v>
      </c>
      <c r="C1456" s="489" t="s">
        <v>4105</v>
      </c>
      <c r="D1456" s="490">
        <v>29.17</v>
      </c>
    </row>
    <row r="1457" spans="1:4" ht="60">
      <c r="A1457" s="480">
        <v>3104</v>
      </c>
      <c r="B1457" s="481" t="s">
        <v>13962</v>
      </c>
      <c r="C1457" s="489" t="s">
        <v>4115</v>
      </c>
      <c r="D1457" s="490">
        <v>144.05000000000001</v>
      </c>
    </row>
    <row r="1458" spans="1:4" ht="30">
      <c r="A1458" s="480">
        <v>1607</v>
      </c>
      <c r="B1458" s="481" t="s">
        <v>8206</v>
      </c>
      <c r="C1458" s="489" t="s">
        <v>4115</v>
      </c>
      <c r="D1458" s="490">
        <v>0.2</v>
      </c>
    </row>
    <row r="1459" spans="1:4" ht="30">
      <c r="A1459" s="480">
        <v>38169</v>
      </c>
      <c r="B1459" s="481" t="s">
        <v>8207</v>
      </c>
      <c r="C1459" s="489" t="s">
        <v>4115</v>
      </c>
      <c r="D1459" s="490">
        <v>71.14</v>
      </c>
    </row>
    <row r="1460" spans="1:4" ht="30">
      <c r="A1460" s="480">
        <v>6142</v>
      </c>
      <c r="B1460" s="481" t="s">
        <v>8208</v>
      </c>
      <c r="C1460" s="489" t="s">
        <v>4105</v>
      </c>
      <c r="D1460" s="490">
        <v>8.49</v>
      </c>
    </row>
    <row r="1461" spans="1:4" ht="30">
      <c r="A1461" s="480">
        <v>11686</v>
      </c>
      <c r="B1461" s="481" t="s">
        <v>8209</v>
      </c>
      <c r="C1461" s="489" t="s">
        <v>4105</v>
      </c>
      <c r="D1461" s="490">
        <v>11.79</v>
      </c>
    </row>
    <row r="1462" spans="1:4" ht="30">
      <c r="A1462" s="480">
        <v>37598</v>
      </c>
      <c r="B1462" s="481" t="s">
        <v>8210</v>
      </c>
      <c r="C1462" s="489" t="s">
        <v>4105</v>
      </c>
      <c r="D1462" s="490">
        <v>44.96</v>
      </c>
    </row>
    <row r="1463" spans="1:4" ht="45">
      <c r="A1463" s="480">
        <v>25398</v>
      </c>
      <c r="B1463" s="481" t="s">
        <v>8211</v>
      </c>
      <c r="C1463" s="489" t="s">
        <v>4105</v>
      </c>
      <c r="D1463" s="490">
        <v>5328.75</v>
      </c>
    </row>
    <row r="1464" spans="1:4" ht="45">
      <c r="A1464" s="480">
        <v>25399</v>
      </c>
      <c r="B1464" s="481" t="s">
        <v>8212</v>
      </c>
      <c r="C1464" s="489" t="s">
        <v>4105</v>
      </c>
      <c r="D1464" s="490">
        <v>3235.02</v>
      </c>
    </row>
    <row r="1465" spans="1:4" ht="30">
      <c r="A1465" s="480">
        <v>43440</v>
      </c>
      <c r="B1465" s="481" t="s">
        <v>8213</v>
      </c>
      <c r="C1465" s="489" t="s">
        <v>4105</v>
      </c>
      <c r="D1465" s="490">
        <v>251.64</v>
      </c>
    </row>
    <row r="1466" spans="1:4" ht="30">
      <c r="A1466" s="480">
        <v>10667</v>
      </c>
      <c r="B1466" s="481" t="s">
        <v>8214</v>
      </c>
      <c r="C1466" s="489" t="s">
        <v>4105</v>
      </c>
      <c r="D1466" s="490">
        <v>15000</v>
      </c>
    </row>
    <row r="1467" spans="1:4" ht="30">
      <c r="A1467" s="480">
        <v>1613</v>
      </c>
      <c r="B1467" s="481" t="s">
        <v>8215</v>
      </c>
      <c r="C1467" s="489" t="s">
        <v>4105</v>
      </c>
      <c r="D1467" s="490">
        <v>1508.17</v>
      </c>
    </row>
    <row r="1468" spans="1:4" ht="30">
      <c r="A1468" s="480">
        <v>1626</v>
      </c>
      <c r="B1468" s="481" t="s">
        <v>8216</v>
      </c>
      <c r="C1468" s="489" t="s">
        <v>4105</v>
      </c>
      <c r="D1468" s="490">
        <v>2255.66</v>
      </c>
    </row>
    <row r="1469" spans="1:4" ht="30">
      <c r="A1469" s="480">
        <v>1625</v>
      </c>
      <c r="B1469" s="481" t="s">
        <v>8217</v>
      </c>
      <c r="C1469" s="489" t="s">
        <v>4105</v>
      </c>
      <c r="D1469" s="490">
        <v>157.55000000000001</v>
      </c>
    </row>
    <row r="1470" spans="1:4" ht="30">
      <c r="A1470" s="480">
        <v>1622</v>
      </c>
      <c r="B1470" s="481" t="s">
        <v>8218</v>
      </c>
      <c r="C1470" s="489" t="s">
        <v>4105</v>
      </c>
      <c r="D1470" s="490">
        <v>5090.1000000000004</v>
      </c>
    </row>
    <row r="1471" spans="1:4" ht="30">
      <c r="A1471" s="480">
        <v>1620</v>
      </c>
      <c r="B1471" s="481" t="s">
        <v>8219</v>
      </c>
      <c r="C1471" s="489" t="s">
        <v>4105</v>
      </c>
      <c r="D1471" s="490">
        <v>331.88</v>
      </c>
    </row>
    <row r="1472" spans="1:4" ht="30">
      <c r="A1472" s="480">
        <v>1629</v>
      </c>
      <c r="B1472" s="481" t="s">
        <v>8220</v>
      </c>
      <c r="C1472" s="489" t="s">
        <v>4105</v>
      </c>
      <c r="D1472" s="490">
        <v>12388.09</v>
      </c>
    </row>
    <row r="1473" spans="1:4" ht="30">
      <c r="A1473" s="480">
        <v>1627</v>
      </c>
      <c r="B1473" s="481" t="s">
        <v>8221</v>
      </c>
      <c r="C1473" s="489" t="s">
        <v>4105</v>
      </c>
      <c r="D1473" s="490">
        <v>634.38</v>
      </c>
    </row>
    <row r="1474" spans="1:4" ht="30">
      <c r="A1474" s="480">
        <v>1623</v>
      </c>
      <c r="B1474" s="481" t="s">
        <v>8222</v>
      </c>
      <c r="C1474" s="489" t="s">
        <v>4105</v>
      </c>
      <c r="D1474" s="490">
        <v>128.49</v>
      </c>
    </row>
    <row r="1475" spans="1:4" ht="30">
      <c r="A1475" s="480">
        <v>1619</v>
      </c>
      <c r="B1475" s="481" t="s">
        <v>8223</v>
      </c>
      <c r="C1475" s="489" t="s">
        <v>4105</v>
      </c>
      <c r="D1475" s="490">
        <v>176.74</v>
      </c>
    </row>
    <row r="1476" spans="1:4" ht="30">
      <c r="A1476" s="480">
        <v>1630</v>
      </c>
      <c r="B1476" s="481" t="s">
        <v>8224</v>
      </c>
      <c r="C1476" s="489" t="s">
        <v>4105</v>
      </c>
      <c r="D1476" s="490">
        <v>3891.48</v>
      </c>
    </row>
    <row r="1477" spans="1:4" ht="30">
      <c r="A1477" s="480">
        <v>1616</v>
      </c>
      <c r="B1477" s="481" t="s">
        <v>8225</v>
      </c>
      <c r="C1477" s="489" t="s">
        <v>4105</v>
      </c>
      <c r="D1477" s="490">
        <v>5985.17</v>
      </c>
    </row>
    <row r="1478" spans="1:4" ht="30">
      <c r="A1478" s="480">
        <v>1614</v>
      </c>
      <c r="B1478" s="481" t="s">
        <v>8226</v>
      </c>
      <c r="C1478" s="489" t="s">
        <v>4105</v>
      </c>
      <c r="D1478" s="490">
        <v>273.54000000000002</v>
      </c>
    </row>
    <row r="1479" spans="1:4" ht="30">
      <c r="A1479" s="480">
        <v>1617</v>
      </c>
      <c r="B1479" s="481" t="s">
        <v>8227</v>
      </c>
      <c r="C1479" s="489" t="s">
        <v>4105</v>
      </c>
      <c r="D1479" s="490">
        <v>7145</v>
      </c>
    </row>
    <row r="1480" spans="1:4" ht="30">
      <c r="A1480" s="480">
        <v>1621</v>
      </c>
      <c r="B1480" s="481" t="s">
        <v>8228</v>
      </c>
      <c r="C1480" s="489" t="s">
        <v>4105</v>
      </c>
      <c r="D1480" s="490">
        <v>489.22</v>
      </c>
    </row>
    <row r="1481" spans="1:4" ht="30">
      <c r="A1481" s="480">
        <v>1624</v>
      </c>
      <c r="B1481" s="481" t="s">
        <v>8229</v>
      </c>
      <c r="C1481" s="489" t="s">
        <v>4105</v>
      </c>
      <c r="D1481" s="490">
        <v>17562.759999999998</v>
      </c>
    </row>
    <row r="1482" spans="1:4" ht="30">
      <c r="A1482" s="480">
        <v>1615</v>
      </c>
      <c r="B1482" s="481" t="s">
        <v>8230</v>
      </c>
      <c r="C1482" s="489" t="s">
        <v>4105</v>
      </c>
      <c r="D1482" s="490">
        <v>918.69</v>
      </c>
    </row>
    <row r="1483" spans="1:4" ht="30">
      <c r="A1483" s="480">
        <v>1612</v>
      </c>
      <c r="B1483" s="481" t="s">
        <v>8231</v>
      </c>
      <c r="C1483" s="489" t="s">
        <v>4105</v>
      </c>
      <c r="D1483" s="490">
        <v>121</v>
      </c>
    </row>
    <row r="1484" spans="1:4" ht="48" customHeight="1">
      <c r="A1484" s="480">
        <v>1618</v>
      </c>
      <c r="B1484" s="481" t="s">
        <v>8232</v>
      </c>
      <c r="C1484" s="489" t="s">
        <v>4105</v>
      </c>
      <c r="D1484" s="490">
        <v>1262.4100000000001</v>
      </c>
    </row>
    <row r="1485" spans="1:4" ht="30">
      <c r="A1485" s="480">
        <v>43657</v>
      </c>
      <c r="B1485" s="481" t="s">
        <v>13963</v>
      </c>
      <c r="C1485" s="489" t="s">
        <v>4106</v>
      </c>
      <c r="D1485" s="490">
        <v>7.86</v>
      </c>
    </row>
    <row r="1486" spans="1:4">
      <c r="A1486" s="480">
        <v>14211</v>
      </c>
      <c r="B1486" s="481" t="s">
        <v>8233</v>
      </c>
      <c r="C1486" s="489" t="s">
        <v>4105</v>
      </c>
      <c r="D1486" s="490">
        <v>49.66</v>
      </c>
    </row>
    <row r="1487" spans="1:4">
      <c r="A1487" s="480">
        <v>34500</v>
      </c>
      <c r="B1487" s="481" t="s">
        <v>8234</v>
      </c>
      <c r="C1487" s="489" t="s">
        <v>4108</v>
      </c>
      <c r="D1487" s="490">
        <v>115.74</v>
      </c>
    </row>
    <row r="1488" spans="1:4">
      <c r="A1488" s="480">
        <v>40934</v>
      </c>
      <c r="B1488" s="481" t="s">
        <v>8235</v>
      </c>
      <c r="C1488" s="489" t="s">
        <v>4109</v>
      </c>
      <c r="D1488" s="490">
        <v>20331.849999999999</v>
      </c>
    </row>
    <row r="1489" spans="1:4">
      <c r="A1489" s="480">
        <v>38200</v>
      </c>
      <c r="B1489" s="481" t="s">
        <v>8236</v>
      </c>
      <c r="C1489" s="489" t="s">
        <v>4116</v>
      </c>
      <c r="D1489" s="490">
        <v>753.78</v>
      </c>
    </row>
    <row r="1490" spans="1:4" ht="30">
      <c r="A1490" s="480">
        <v>39269</v>
      </c>
      <c r="B1490" s="481" t="s">
        <v>8237</v>
      </c>
      <c r="C1490" s="489" t="s">
        <v>4106</v>
      </c>
      <c r="D1490" s="490">
        <v>1.33</v>
      </c>
    </row>
    <row r="1491" spans="1:4" ht="30">
      <c r="A1491" s="480">
        <v>11889</v>
      </c>
      <c r="B1491" s="481" t="s">
        <v>8238</v>
      </c>
      <c r="C1491" s="489" t="s">
        <v>4106</v>
      </c>
      <c r="D1491" s="490">
        <v>1.85</v>
      </c>
    </row>
    <row r="1492" spans="1:4" ht="30">
      <c r="A1492" s="480">
        <v>39270</v>
      </c>
      <c r="B1492" s="481" t="s">
        <v>8239</v>
      </c>
      <c r="C1492" s="489" t="s">
        <v>4106</v>
      </c>
      <c r="D1492" s="490">
        <v>2.21</v>
      </c>
    </row>
    <row r="1493" spans="1:4" ht="30">
      <c r="A1493" s="480">
        <v>11890</v>
      </c>
      <c r="B1493" s="481" t="s">
        <v>8240</v>
      </c>
      <c r="C1493" s="489" t="s">
        <v>4106</v>
      </c>
      <c r="D1493" s="490">
        <v>2.87</v>
      </c>
    </row>
    <row r="1494" spans="1:4" ht="30">
      <c r="A1494" s="480">
        <v>11891</v>
      </c>
      <c r="B1494" s="481" t="s">
        <v>8241</v>
      </c>
      <c r="C1494" s="489" t="s">
        <v>4106</v>
      </c>
      <c r="D1494" s="490">
        <v>4.7300000000000004</v>
      </c>
    </row>
    <row r="1495" spans="1:4" ht="30">
      <c r="A1495" s="480">
        <v>11892</v>
      </c>
      <c r="B1495" s="481" t="s">
        <v>8242</v>
      </c>
      <c r="C1495" s="489" t="s">
        <v>4106</v>
      </c>
      <c r="D1495" s="490">
        <v>7.29</v>
      </c>
    </row>
    <row r="1496" spans="1:4">
      <c r="A1496" s="480">
        <v>37601</v>
      </c>
      <c r="B1496" s="481" t="s">
        <v>8243</v>
      </c>
      <c r="C1496" s="489" t="s">
        <v>4106</v>
      </c>
      <c r="D1496" s="490">
        <v>9.99</v>
      </c>
    </row>
    <row r="1497" spans="1:4">
      <c r="A1497" s="480">
        <v>1634</v>
      </c>
      <c r="B1497" s="481" t="s">
        <v>8244</v>
      </c>
      <c r="C1497" s="489" t="s">
        <v>4106</v>
      </c>
      <c r="D1497" s="490">
        <v>10.32</v>
      </c>
    </row>
    <row r="1498" spans="1:4" ht="30">
      <c r="A1498" s="480">
        <v>5086</v>
      </c>
      <c r="B1498" s="481" t="s">
        <v>8245</v>
      </c>
      <c r="C1498" s="489" t="s">
        <v>734</v>
      </c>
      <c r="D1498" s="490">
        <v>29.45</v>
      </c>
    </row>
    <row r="1499" spans="1:4" ht="30">
      <c r="A1499" s="480">
        <v>11280</v>
      </c>
      <c r="B1499" s="481" t="s">
        <v>8246</v>
      </c>
      <c r="C1499" s="489" t="s">
        <v>4105</v>
      </c>
      <c r="D1499" s="490">
        <v>12018.15</v>
      </c>
    </row>
    <row r="1500" spans="1:4" ht="30">
      <c r="A1500" s="480">
        <v>40519</v>
      </c>
      <c r="B1500" s="481" t="s">
        <v>8247</v>
      </c>
      <c r="C1500" s="489" t="s">
        <v>4105</v>
      </c>
      <c r="D1500" s="490">
        <v>99073.56</v>
      </c>
    </row>
    <row r="1501" spans="1:4">
      <c r="A1501" s="480">
        <v>3446</v>
      </c>
      <c r="B1501" s="481" t="s">
        <v>8248</v>
      </c>
      <c r="C1501" s="489" t="s">
        <v>4105</v>
      </c>
      <c r="D1501" s="490">
        <v>32.200000000000003</v>
      </c>
    </row>
    <row r="1502" spans="1:4">
      <c r="A1502" s="480">
        <v>3445</v>
      </c>
      <c r="B1502" s="481" t="s">
        <v>8249</v>
      </c>
      <c r="C1502" s="489" t="s">
        <v>4105</v>
      </c>
      <c r="D1502" s="490">
        <v>26.29</v>
      </c>
    </row>
    <row r="1503" spans="1:4">
      <c r="A1503" s="480">
        <v>3444</v>
      </c>
      <c r="B1503" s="481" t="s">
        <v>8250</v>
      </c>
      <c r="C1503" s="489" t="s">
        <v>4105</v>
      </c>
      <c r="D1503" s="490">
        <v>16.18</v>
      </c>
    </row>
    <row r="1504" spans="1:4">
      <c r="A1504" s="480">
        <v>3441</v>
      </c>
      <c r="B1504" s="481" t="s">
        <v>8251</v>
      </c>
      <c r="C1504" s="489" t="s">
        <v>4105</v>
      </c>
      <c r="D1504" s="490">
        <v>7.42</v>
      </c>
    </row>
    <row r="1505" spans="1:4">
      <c r="A1505" s="480">
        <v>12402</v>
      </c>
      <c r="B1505" s="481" t="s">
        <v>8252</v>
      </c>
      <c r="C1505" s="489" t="s">
        <v>4105</v>
      </c>
      <c r="D1505" s="490">
        <v>90.52</v>
      </c>
    </row>
    <row r="1506" spans="1:4">
      <c r="A1506" s="480">
        <v>3447</v>
      </c>
      <c r="B1506" s="481" t="s">
        <v>8253</v>
      </c>
      <c r="C1506" s="489" t="s">
        <v>4105</v>
      </c>
      <c r="D1506" s="490">
        <v>46.83</v>
      </c>
    </row>
    <row r="1507" spans="1:4">
      <c r="A1507" s="480">
        <v>3448</v>
      </c>
      <c r="B1507" s="481" t="s">
        <v>8254</v>
      </c>
      <c r="C1507" s="489" t="s">
        <v>4105</v>
      </c>
      <c r="D1507" s="490">
        <v>132.34</v>
      </c>
    </row>
    <row r="1508" spans="1:4">
      <c r="A1508" s="480">
        <v>3442</v>
      </c>
      <c r="B1508" s="481" t="s">
        <v>8255</v>
      </c>
      <c r="C1508" s="489" t="s">
        <v>4105</v>
      </c>
      <c r="D1508" s="490">
        <v>11.1</v>
      </c>
    </row>
    <row r="1509" spans="1:4">
      <c r="A1509" s="480">
        <v>3449</v>
      </c>
      <c r="B1509" s="481" t="s">
        <v>8256</v>
      </c>
      <c r="C1509" s="489" t="s">
        <v>4105</v>
      </c>
      <c r="D1509" s="490">
        <v>231.9</v>
      </c>
    </row>
    <row r="1510" spans="1:4">
      <c r="A1510" s="480">
        <v>37438</v>
      </c>
      <c r="B1510" s="481" t="s">
        <v>8257</v>
      </c>
      <c r="C1510" s="489" t="s">
        <v>4105</v>
      </c>
      <c r="D1510" s="490">
        <v>255.01</v>
      </c>
    </row>
    <row r="1511" spans="1:4">
      <c r="A1511" s="480">
        <v>37439</v>
      </c>
      <c r="B1511" s="481" t="s">
        <v>8258</v>
      </c>
      <c r="C1511" s="489" t="s">
        <v>4105</v>
      </c>
      <c r="D1511" s="490">
        <v>1667.24</v>
      </c>
    </row>
    <row r="1512" spans="1:4">
      <c r="A1512" s="480">
        <v>37435</v>
      </c>
      <c r="B1512" s="481" t="s">
        <v>8259</v>
      </c>
      <c r="C1512" s="489" t="s">
        <v>4105</v>
      </c>
      <c r="D1512" s="490">
        <v>29.97</v>
      </c>
    </row>
    <row r="1513" spans="1:4">
      <c r="A1513" s="480">
        <v>37436</v>
      </c>
      <c r="B1513" s="481" t="s">
        <v>8260</v>
      </c>
      <c r="C1513" s="489" t="s">
        <v>4105</v>
      </c>
      <c r="D1513" s="490">
        <v>35.369999999999997</v>
      </c>
    </row>
    <row r="1514" spans="1:4">
      <c r="A1514" s="480">
        <v>37437</v>
      </c>
      <c r="B1514" s="481" t="s">
        <v>8261</v>
      </c>
      <c r="C1514" s="489" t="s">
        <v>4105</v>
      </c>
      <c r="D1514" s="490">
        <v>51.15</v>
      </c>
    </row>
    <row r="1515" spans="1:4">
      <c r="A1515" s="480">
        <v>3473</v>
      </c>
      <c r="B1515" s="481" t="s">
        <v>8262</v>
      </c>
      <c r="C1515" s="489" t="s">
        <v>4105</v>
      </c>
      <c r="D1515" s="490">
        <v>36.409999999999997</v>
      </c>
    </row>
    <row r="1516" spans="1:4">
      <c r="A1516" s="480">
        <v>3474</v>
      </c>
      <c r="B1516" s="481" t="s">
        <v>8263</v>
      </c>
      <c r="C1516" s="489" t="s">
        <v>4105</v>
      </c>
      <c r="D1516" s="490">
        <v>30.01</v>
      </c>
    </row>
    <row r="1517" spans="1:4">
      <c r="A1517" s="480">
        <v>3443</v>
      </c>
      <c r="B1517" s="481" t="s">
        <v>8264</v>
      </c>
      <c r="C1517" s="489" t="s">
        <v>4105</v>
      </c>
      <c r="D1517" s="490">
        <v>18.670000000000002</v>
      </c>
    </row>
    <row r="1518" spans="1:4">
      <c r="A1518" s="480">
        <v>3450</v>
      </c>
      <c r="B1518" s="481" t="s">
        <v>8265</v>
      </c>
      <c r="C1518" s="489" t="s">
        <v>4105</v>
      </c>
      <c r="D1518" s="490">
        <v>8.6999999999999993</v>
      </c>
    </row>
    <row r="1519" spans="1:4">
      <c r="A1519" s="480">
        <v>3453</v>
      </c>
      <c r="B1519" s="481" t="s">
        <v>8266</v>
      </c>
      <c r="C1519" s="489" t="s">
        <v>4105</v>
      </c>
      <c r="D1519" s="490">
        <v>106.28</v>
      </c>
    </row>
    <row r="1520" spans="1:4">
      <c r="A1520" s="480">
        <v>3452</v>
      </c>
      <c r="B1520" s="481" t="s">
        <v>8267</v>
      </c>
      <c r="C1520" s="489" t="s">
        <v>4105</v>
      </c>
      <c r="D1520" s="490">
        <v>52.46</v>
      </c>
    </row>
    <row r="1521" spans="1:4">
      <c r="A1521" s="480">
        <v>3454</v>
      </c>
      <c r="B1521" s="481" t="s">
        <v>8268</v>
      </c>
      <c r="C1521" s="489" t="s">
        <v>4105</v>
      </c>
      <c r="D1521" s="490">
        <v>161.65</v>
      </c>
    </row>
    <row r="1522" spans="1:4">
      <c r="A1522" s="480">
        <v>3451</v>
      </c>
      <c r="B1522" s="481" t="s">
        <v>8269</v>
      </c>
      <c r="C1522" s="489" t="s">
        <v>4105</v>
      </c>
      <c r="D1522" s="490">
        <v>10.4</v>
      </c>
    </row>
    <row r="1523" spans="1:4">
      <c r="A1523" s="480">
        <v>3458</v>
      </c>
      <c r="B1523" s="481" t="s">
        <v>8270</v>
      </c>
      <c r="C1523" s="489" t="s">
        <v>4105</v>
      </c>
      <c r="D1523" s="490">
        <v>29.18</v>
      </c>
    </row>
    <row r="1524" spans="1:4">
      <c r="A1524" s="480">
        <v>3457</v>
      </c>
      <c r="B1524" s="481" t="s">
        <v>8271</v>
      </c>
      <c r="C1524" s="489" t="s">
        <v>4105</v>
      </c>
      <c r="D1524" s="490">
        <v>21.91</v>
      </c>
    </row>
    <row r="1525" spans="1:4">
      <c r="A1525" s="480">
        <v>3472</v>
      </c>
      <c r="B1525" s="481" t="s">
        <v>8272</v>
      </c>
      <c r="C1525" s="489" t="s">
        <v>4105</v>
      </c>
      <c r="D1525" s="490">
        <v>13.98</v>
      </c>
    </row>
    <row r="1526" spans="1:4">
      <c r="A1526" s="480">
        <v>3455</v>
      </c>
      <c r="B1526" s="481" t="s">
        <v>8273</v>
      </c>
      <c r="C1526" s="489" t="s">
        <v>4105</v>
      </c>
      <c r="D1526" s="490">
        <v>6.22</v>
      </c>
    </row>
    <row r="1527" spans="1:4">
      <c r="A1527" s="480">
        <v>3470</v>
      </c>
      <c r="B1527" s="481" t="s">
        <v>8274</v>
      </c>
      <c r="C1527" s="489" t="s">
        <v>4105</v>
      </c>
      <c r="D1527" s="490">
        <v>81.5</v>
      </c>
    </row>
    <row r="1528" spans="1:4">
      <c r="A1528" s="480">
        <v>3471</v>
      </c>
      <c r="B1528" s="481" t="s">
        <v>8275</v>
      </c>
      <c r="C1528" s="489" t="s">
        <v>4105</v>
      </c>
      <c r="D1528" s="490">
        <v>44.78</v>
      </c>
    </row>
    <row r="1529" spans="1:4">
      <c r="A1529" s="480">
        <v>3459</v>
      </c>
      <c r="B1529" s="481" t="s">
        <v>8276</v>
      </c>
      <c r="C1529" s="489" t="s">
        <v>4105</v>
      </c>
      <c r="D1529" s="490">
        <v>114.95</v>
      </c>
    </row>
    <row r="1530" spans="1:4">
      <c r="A1530" s="480">
        <v>3456</v>
      </c>
      <c r="B1530" s="481" t="s">
        <v>8277</v>
      </c>
      <c r="C1530" s="489" t="s">
        <v>4105</v>
      </c>
      <c r="D1530" s="490">
        <v>9.31</v>
      </c>
    </row>
    <row r="1531" spans="1:4">
      <c r="A1531" s="480">
        <v>3469</v>
      </c>
      <c r="B1531" s="481" t="s">
        <v>8278</v>
      </c>
      <c r="C1531" s="489" t="s">
        <v>4105</v>
      </c>
      <c r="D1531" s="490">
        <v>218.6</v>
      </c>
    </row>
    <row r="1532" spans="1:4">
      <c r="A1532" s="480">
        <v>3460</v>
      </c>
      <c r="B1532" s="481" t="s">
        <v>8279</v>
      </c>
      <c r="C1532" s="489" t="s">
        <v>4105</v>
      </c>
      <c r="D1532" s="490">
        <v>318.98</v>
      </c>
    </row>
    <row r="1533" spans="1:4">
      <c r="A1533" s="480">
        <v>3461</v>
      </c>
      <c r="B1533" s="481" t="s">
        <v>8280</v>
      </c>
      <c r="C1533" s="489" t="s">
        <v>4105</v>
      </c>
      <c r="D1533" s="490">
        <v>815.28</v>
      </c>
    </row>
    <row r="1534" spans="1:4">
      <c r="A1534" s="480">
        <v>37433</v>
      </c>
      <c r="B1534" s="481" t="s">
        <v>8281</v>
      </c>
      <c r="C1534" s="489" t="s">
        <v>4105</v>
      </c>
      <c r="D1534" s="490">
        <v>255.01</v>
      </c>
    </row>
    <row r="1535" spans="1:4">
      <c r="A1535" s="480">
        <v>37430</v>
      </c>
      <c r="B1535" s="481" t="s">
        <v>8282</v>
      </c>
      <c r="C1535" s="489" t="s">
        <v>4105</v>
      </c>
      <c r="D1535" s="490">
        <v>31.96</v>
      </c>
    </row>
    <row r="1536" spans="1:4">
      <c r="A1536" s="480">
        <v>37434</v>
      </c>
      <c r="B1536" s="481" t="s">
        <v>8283</v>
      </c>
      <c r="C1536" s="489" t="s">
        <v>4105</v>
      </c>
      <c r="D1536" s="490">
        <v>2377.71</v>
      </c>
    </row>
    <row r="1537" spans="1:4">
      <c r="A1537" s="480">
        <v>37431</v>
      </c>
      <c r="B1537" s="481" t="s">
        <v>8284</v>
      </c>
      <c r="C1537" s="489" t="s">
        <v>4105</v>
      </c>
      <c r="D1537" s="490">
        <v>43.35</v>
      </c>
    </row>
    <row r="1538" spans="1:4">
      <c r="A1538" s="480">
        <v>37432</v>
      </c>
      <c r="B1538" s="481" t="s">
        <v>8285</v>
      </c>
      <c r="C1538" s="489" t="s">
        <v>4105</v>
      </c>
      <c r="D1538" s="490">
        <v>79.959999999999994</v>
      </c>
    </row>
    <row r="1539" spans="1:4">
      <c r="A1539" s="480">
        <v>39869</v>
      </c>
      <c r="B1539" s="481" t="s">
        <v>8286</v>
      </c>
      <c r="C1539" s="489" t="s">
        <v>4105</v>
      </c>
      <c r="D1539" s="490">
        <v>15.84</v>
      </c>
    </row>
    <row r="1540" spans="1:4">
      <c r="A1540" s="480">
        <v>39870</v>
      </c>
      <c r="B1540" s="481" t="s">
        <v>8287</v>
      </c>
      <c r="C1540" s="489" t="s">
        <v>4105</v>
      </c>
      <c r="D1540" s="490">
        <v>24.22</v>
      </c>
    </row>
    <row r="1541" spans="1:4">
      <c r="A1541" s="480">
        <v>39871</v>
      </c>
      <c r="B1541" s="481" t="s">
        <v>8288</v>
      </c>
      <c r="C1541" s="489" t="s">
        <v>4105</v>
      </c>
      <c r="D1541" s="490">
        <v>27.16</v>
      </c>
    </row>
    <row r="1542" spans="1:4">
      <c r="A1542" s="480">
        <v>12722</v>
      </c>
      <c r="B1542" s="481" t="s">
        <v>8289</v>
      </c>
      <c r="C1542" s="489" t="s">
        <v>4105</v>
      </c>
      <c r="D1542" s="490">
        <v>908.73</v>
      </c>
    </row>
    <row r="1543" spans="1:4">
      <c r="A1543" s="480">
        <v>12714</v>
      </c>
      <c r="B1543" s="481" t="s">
        <v>8290</v>
      </c>
      <c r="C1543" s="489" t="s">
        <v>4105</v>
      </c>
      <c r="D1543" s="490">
        <v>5.93</v>
      </c>
    </row>
    <row r="1544" spans="1:4">
      <c r="A1544" s="480">
        <v>12715</v>
      </c>
      <c r="B1544" s="481" t="s">
        <v>8291</v>
      </c>
      <c r="C1544" s="489" t="s">
        <v>4105</v>
      </c>
      <c r="D1544" s="490">
        <v>13.39</v>
      </c>
    </row>
    <row r="1545" spans="1:4">
      <c r="A1545" s="480">
        <v>12716</v>
      </c>
      <c r="B1545" s="481" t="s">
        <v>8292</v>
      </c>
      <c r="C1545" s="489" t="s">
        <v>4105</v>
      </c>
      <c r="D1545" s="490">
        <v>23</v>
      </c>
    </row>
    <row r="1546" spans="1:4">
      <c r="A1546" s="480">
        <v>12717</v>
      </c>
      <c r="B1546" s="481" t="s">
        <v>8293</v>
      </c>
      <c r="C1546" s="489" t="s">
        <v>4105</v>
      </c>
      <c r="D1546" s="490">
        <v>45.21</v>
      </c>
    </row>
    <row r="1547" spans="1:4">
      <c r="A1547" s="480">
        <v>12718</v>
      </c>
      <c r="B1547" s="481" t="s">
        <v>8294</v>
      </c>
      <c r="C1547" s="489" t="s">
        <v>4105</v>
      </c>
      <c r="D1547" s="490">
        <v>69.38</v>
      </c>
    </row>
    <row r="1548" spans="1:4">
      <c r="A1548" s="480">
        <v>12719</v>
      </c>
      <c r="B1548" s="481" t="s">
        <v>8295</v>
      </c>
      <c r="C1548" s="489" t="s">
        <v>4105</v>
      </c>
      <c r="D1548" s="490">
        <v>110.14</v>
      </c>
    </row>
    <row r="1549" spans="1:4">
      <c r="A1549" s="480">
        <v>12720</v>
      </c>
      <c r="B1549" s="481" t="s">
        <v>8296</v>
      </c>
      <c r="C1549" s="489" t="s">
        <v>4105</v>
      </c>
      <c r="D1549" s="490">
        <v>383.51</v>
      </c>
    </row>
    <row r="1550" spans="1:4">
      <c r="A1550" s="480">
        <v>12721</v>
      </c>
      <c r="B1550" s="481" t="s">
        <v>8297</v>
      </c>
      <c r="C1550" s="489" t="s">
        <v>4105</v>
      </c>
      <c r="D1550" s="490">
        <v>367.76</v>
      </c>
    </row>
    <row r="1551" spans="1:4">
      <c r="A1551" s="480">
        <v>3468</v>
      </c>
      <c r="B1551" s="481" t="s">
        <v>8298</v>
      </c>
      <c r="C1551" s="489" t="s">
        <v>4105</v>
      </c>
      <c r="D1551" s="490">
        <v>38.090000000000003</v>
      </c>
    </row>
    <row r="1552" spans="1:4">
      <c r="A1552" s="480">
        <v>3465</v>
      </c>
      <c r="B1552" s="481" t="s">
        <v>8299</v>
      </c>
      <c r="C1552" s="489" t="s">
        <v>4105</v>
      </c>
      <c r="D1552" s="490">
        <v>38.08</v>
      </c>
    </row>
    <row r="1553" spans="1:4">
      <c r="A1553" s="480">
        <v>12403</v>
      </c>
      <c r="B1553" s="481" t="s">
        <v>8300</v>
      </c>
      <c r="C1553" s="489" t="s">
        <v>4105</v>
      </c>
      <c r="D1553" s="490">
        <v>27.14</v>
      </c>
    </row>
    <row r="1554" spans="1:4">
      <c r="A1554" s="480">
        <v>3463</v>
      </c>
      <c r="B1554" s="481" t="s">
        <v>8301</v>
      </c>
      <c r="C1554" s="489" t="s">
        <v>4105</v>
      </c>
      <c r="D1554" s="490">
        <v>15.86</v>
      </c>
    </row>
    <row r="1555" spans="1:4">
      <c r="A1555" s="480">
        <v>3464</v>
      </c>
      <c r="B1555" s="481" t="s">
        <v>8302</v>
      </c>
      <c r="C1555" s="489" t="s">
        <v>4105</v>
      </c>
      <c r="D1555" s="490">
        <v>15.86</v>
      </c>
    </row>
    <row r="1556" spans="1:4">
      <c r="A1556" s="480">
        <v>3466</v>
      </c>
      <c r="B1556" s="481" t="s">
        <v>8303</v>
      </c>
      <c r="C1556" s="489" t="s">
        <v>4105</v>
      </c>
      <c r="D1556" s="490">
        <v>96.72</v>
      </c>
    </row>
    <row r="1557" spans="1:4">
      <c r="A1557" s="480">
        <v>3467</v>
      </c>
      <c r="B1557" s="481" t="s">
        <v>8304</v>
      </c>
      <c r="C1557" s="489" t="s">
        <v>4105</v>
      </c>
      <c r="D1557" s="490">
        <v>54.62</v>
      </c>
    </row>
    <row r="1558" spans="1:4">
      <c r="A1558" s="480">
        <v>3462</v>
      </c>
      <c r="B1558" s="481" t="s">
        <v>8305</v>
      </c>
      <c r="C1558" s="489" t="s">
        <v>4105</v>
      </c>
      <c r="D1558" s="490">
        <v>10.46</v>
      </c>
    </row>
    <row r="1559" spans="1:4" ht="30">
      <c r="A1559" s="480">
        <v>37416</v>
      </c>
      <c r="B1559" s="481" t="s">
        <v>8306</v>
      </c>
      <c r="C1559" s="489" t="s">
        <v>4105</v>
      </c>
      <c r="D1559" s="490">
        <v>4.26</v>
      </c>
    </row>
    <row r="1560" spans="1:4" ht="30">
      <c r="A1560" s="480">
        <v>37417</v>
      </c>
      <c r="B1560" s="481" t="s">
        <v>8307</v>
      </c>
      <c r="C1560" s="489" t="s">
        <v>4105</v>
      </c>
      <c r="D1560" s="490">
        <v>6.13</v>
      </c>
    </row>
    <row r="1561" spans="1:4" ht="30">
      <c r="A1561" s="480">
        <v>37413</v>
      </c>
      <c r="B1561" s="481" t="s">
        <v>8308</v>
      </c>
      <c r="C1561" s="489" t="s">
        <v>4105</v>
      </c>
      <c r="D1561" s="490">
        <v>4.5599999999999996</v>
      </c>
    </row>
    <row r="1562" spans="1:4" ht="30">
      <c r="A1562" s="480">
        <v>37414</v>
      </c>
      <c r="B1562" s="481" t="s">
        <v>8309</v>
      </c>
      <c r="C1562" s="489" t="s">
        <v>4105</v>
      </c>
      <c r="D1562" s="490">
        <v>5.17</v>
      </c>
    </row>
    <row r="1563" spans="1:4" ht="30">
      <c r="A1563" s="480">
        <v>37415</v>
      </c>
      <c r="B1563" s="481" t="s">
        <v>8310</v>
      </c>
      <c r="C1563" s="489" t="s">
        <v>4105</v>
      </c>
      <c r="D1563" s="490">
        <v>9.41</v>
      </c>
    </row>
    <row r="1564" spans="1:4" ht="30">
      <c r="A1564" s="480">
        <v>43590</v>
      </c>
      <c r="B1564" s="481" t="s">
        <v>8311</v>
      </c>
      <c r="C1564" s="489" t="s">
        <v>4105</v>
      </c>
      <c r="D1564" s="490">
        <v>136.91999999999999</v>
      </c>
    </row>
    <row r="1565" spans="1:4" ht="30">
      <c r="A1565" s="480">
        <v>43589</v>
      </c>
      <c r="B1565" s="481" t="s">
        <v>8312</v>
      </c>
      <c r="C1565" s="489" t="s">
        <v>4105</v>
      </c>
      <c r="D1565" s="490">
        <v>24.77</v>
      </c>
    </row>
    <row r="1566" spans="1:4">
      <c r="A1566" s="480">
        <v>34519</v>
      </c>
      <c r="B1566" s="481" t="s">
        <v>8313</v>
      </c>
      <c r="C1566" s="489" t="s">
        <v>4105</v>
      </c>
      <c r="D1566" s="490">
        <v>80.41</v>
      </c>
    </row>
    <row r="1567" spans="1:4">
      <c r="A1567" s="480">
        <v>1649</v>
      </c>
      <c r="B1567" s="481" t="s">
        <v>8314</v>
      </c>
      <c r="C1567" s="489" t="s">
        <v>4105</v>
      </c>
      <c r="D1567" s="490">
        <v>68.83</v>
      </c>
    </row>
    <row r="1568" spans="1:4">
      <c r="A1568" s="480">
        <v>1653</v>
      </c>
      <c r="B1568" s="481" t="s">
        <v>8315</v>
      </c>
      <c r="C1568" s="489" t="s">
        <v>4105</v>
      </c>
      <c r="D1568" s="490">
        <v>53.91</v>
      </c>
    </row>
    <row r="1569" spans="1:4">
      <c r="A1569" s="480">
        <v>1648</v>
      </c>
      <c r="B1569" s="481" t="s">
        <v>8316</v>
      </c>
      <c r="C1569" s="489" t="s">
        <v>4105</v>
      </c>
      <c r="D1569" s="490">
        <v>37.07</v>
      </c>
    </row>
    <row r="1570" spans="1:4">
      <c r="A1570" s="480">
        <v>1647</v>
      </c>
      <c r="B1570" s="481" t="s">
        <v>8317</v>
      </c>
      <c r="C1570" s="489" t="s">
        <v>4105</v>
      </c>
      <c r="D1570" s="490">
        <v>19.3</v>
      </c>
    </row>
    <row r="1571" spans="1:4">
      <c r="A1571" s="480">
        <v>1651</v>
      </c>
      <c r="B1571" s="481" t="s">
        <v>8318</v>
      </c>
      <c r="C1571" s="489" t="s">
        <v>4105</v>
      </c>
      <c r="D1571" s="490">
        <v>171.96</v>
      </c>
    </row>
    <row r="1572" spans="1:4">
      <c r="A1572" s="480">
        <v>1650</v>
      </c>
      <c r="B1572" s="481" t="s">
        <v>8319</v>
      </c>
      <c r="C1572" s="489" t="s">
        <v>4105</v>
      </c>
      <c r="D1572" s="490">
        <v>95.05</v>
      </c>
    </row>
    <row r="1573" spans="1:4">
      <c r="A1573" s="480">
        <v>1652</v>
      </c>
      <c r="B1573" s="481" t="s">
        <v>8320</v>
      </c>
      <c r="C1573" s="489" t="s">
        <v>4105</v>
      </c>
      <c r="D1573" s="490">
        <v>246.81</v>
      </c>
    </row>
    <row r="1574" spans="1:4">
      <c r="A1574" s="480">
        <v>1654</v>
      </c>
      <c r="B1574" s="481" t="s">
        <v>8321</v>
      </c>
      <c r="C1574" s="489" t="s">
        <v>4105</v>
      </c>
      <c r="D1574" s="490">
        <v>26.5</v>
      </c>
    </row>
    <row r="1575" spans="1:4" ht="30">
      <c r="A1575" s="480">
        <v>10510</v>
      </c>
      <c r="B1575" s="481" t="s">
        <v>8322</v>
      </c>
      <c r="C1575" s="489" t="s">
        <v>4105</v>
      </c>
      <c r="D1575" s="490">
        <v>146.54</v>
      </c>
    </row>
    <row r="1576" spans="1:4">
      <c r="A1576" s="480">
        <v>1744</v>
      </c>
      <c r="B1576" s="481" t="s">
        <v>8323</v>
      </c>
      <c r="C1576" s="489" t="s">
        <v>4105</v>
      </c>
      <c r="D1576" s="490">
        <v>148.63</v>
      </c>
    </row>
    <row r="1577" spans="1:4">
      <c r="A1577" s="480">
        <v>1743</v>
      </c>
      <c r="B1577" s="481" t="s">
        <v>8324</v>
      </c>
      <c r="C1577" s="489" t="s">
        <v>4105</v>
      </c>
      <c r="D1577" s="490">
        <v>195.17</v>
      </c>
    </row>
    <row r="1578" spans="1:4">
      <c r="A1578" s="480">
        <v>1747</v>
      </c>
      <c r="B1578" s="481" t="s">
        <v>8325</v>
      </c>
      <c r="C1578" s="489" t="s">
        <v>4105</v>
      </c>
      <c r="D1578" s="490">
        <v>214.57</v>
      </c>
    </row>
    <row r="1579" spans="1:4" ht="30">
      <c r="A1579" s="480">
        <v>39640</v>
      </c>
      <c r="B1579" s="481" t="s">
        <v>8326</v>
      </c>
      <c r="C1579" s="489" t="s">
        <v>4105</v>
      </c>
      <c r="D1579" s="490">
        <v>12.84</v>
      </c>
    </row>
    <row r="1580" spans="1:4" ht="30">
      <c r="A1580" s="480">
        <v>7216</v>
      </c>
      <c r="B1580" s="481" t="s">
        <v>8327</v>
      </c>
      <c r="C1580" s="489" t="s">
        <v>4105</v>
      </c>
      <c r="D1580" s="490">
        <v>69</v>
      </c>
    </row>
    <row r="1581" spans="1:4" ht="30">
      <c r="A1581" s="480">
        <v>20235</v>
      </c>
      <c r="B1581" s="481" t="s">
        <v>8328</v>
      </c>
      <c r="C1581" s="489" t="s">
        <v>4105</v>
      </c>
      <c r="D1581" s="490">
        <v>55.48</v>
      </c>
    </row>
    <row r="1582" spans="1:4" ht="30">
      <c r="A1582" s="480">
        <v>7181</v>
      </c>
      <c r="B1582" s="481" t="s">
        <v>8329</v>
      </c>
      <c r="C1582" s="489" t="s">
        <v>4105</v>
      </c>
      <c r="D1582" s="490">
        <v>3.27</v>
      </c>
    </row>
    <row r="1583" spans="1:4" ht="30">
      <c r="A1583" s="480">
        <v>40742</v>
      </c>
      <c r="B1583" s="481" t="s">
        <v>8330</v>
      </c>
      <c r="C1583" s="489" t="s">
        <v>4105</v>
      </c>
      <c r="D1583" s="490">
        <v>7.67</v>
      </c>
    </row>
    <row r="1584" spans="1:4" ht="30">
      <c r="A1584" s="480">
        <v>7214</v>
      </c>
      <c r="B1584" s="481" t="s">
        <v>8331</v>
      </c>
      <c r="C1584" s="489" t="s">
        <v>4105</v>
      </c>
      <c r="D1584" s="490">
        <v>67.38</v>
      </c>
    </row>
    <row r="1585" spans="1:4" ht="30">
      <c r="A1585" s="480">
        <v>7219</v>
      </c>
      <c r="B1585" s="481" t="s">
        <v>8332</v>
      </c>
      <c r="C1585" s="489" t="s">
        <v>4105</v>
      </c>
      <c r="D1585" s="490">
        <v>59.77</v>
      </c>
    </row>
    <row r="1586" spans="1:4">
      <c r="A1586" s="480">
        <v>1880</v>
      </c>
      <c r="B1586" s="481" t="s">
        <v>8333</v>
      </c>
      <c r="C1586" s="489" t="s">
        <v>4105</v>
      </c>
      <c r="D1586" s="490">
        <v>4.96</v>
      </c>
    </row>
    <row r="1587" spans="1:4">
      <c r="A1587" s="480">
        <v>39274</v>
      </c>
      <c r="B1587" s="481" t="s">
        <v>8334</v>
      </c>
      <c r="C1587" s="489" t="s">
        <v>4105</v>
      </c>
      <c r="D1587" s="490">
        <v>3.85</v>
      </c>
    </row>
    <row r="1588" spans="1:4" ht="30">
      <c r="A1588" s="480">
        <v>2628</v>
      </c>
      <c r="B1588" s="481" t="s">
        <v>8335</v>
      </c>
      <c r="C1588" s="489" t="s">
        <v>4105</v>
      </c>
      <c r="D1588" s="490">
        <v>272</v>
      </c>
    </row>
    <row r="1589" spans="1:4" ht="30">
      <c r="A1589" s="480">
        <v>2622</v>
      </c>
      <c r="B1589" s="481" t="s">
        <v>8336</v>
      </c>
      <c r="C1589" s="489" t="s">
        <v>4105</v>
      </c>
      <c r="D1589" s="490">
        <v>6.46</v>
      </c>
    </row>
    <row r="1590" spans="1:4" ht="30">
      <c r="A1590" s="480">
        <v>2623</v>
      </c>
      <c r="B1590" s="481" t="s">
        <v>8337</v>
      </c>
      <c r="C1590" s="489" t="s">
        <v>4105</v>
      </c>
      <c r="D1590" s="490">
        <v>7.77</v>
      </c>
    </row>
    <row r="1591" spans="1:4" ht="30">
      <c r="A1591" s="480">
        <v>2624</v>
      </c>
      <c r="B1591" s="481" t="s">
        <v>8338</v>
      </c>
      <c r="C1591" s="489" t="s">
        <v>4105</v>
      </c>
      <c r="D1591" s="490">
        <v>12.36</v>
      </c>
    </row>
    <row r="1592" spans="1:4" ht="30">
      <c r="A1592" s="480">
        <v>2625</v>
      </c>
      <c r="B1592" s="481" t="s">
        <v>8339</v>
      </c>
      <c r="C1592" s="489" t="s">
        <v>4105</v>
      </c>
      <c r="D1592" s="490">
        <v>26.1</v>
      </c>
    </row>
    <row r="1593" spans="1:4" ht="30">
      <c r="A1593" s="480">
        <v>2626</v>
      </c>
      <c r="B1593" s="481" t="s">
        <v>8340</v>
      </c>
      <c r="C1593" s="489" t="s">
        <v>4105</v>
      </c>
      <c r="D1593" s="490">
        <v>38.24</v>
      </c>
    </row>
    <row r="1594" spans="1:4" ht="30">
      <c r="A1594" s="480">
        <v>2630</v>
      </c>
      <c r="B1594" s="481" t="s">
        <v>8341</v>
      </c>
      <c r="C1594" s="489" t="s">
        <v>4105</v>
      </c>
      <c r="D1594" s="490">
        <v>58.16</v>
      </c>
    </row>
    <row r="1595" spans="1:4" ht="30">
      <c r="A1595" s="480">
        <v>2627</v>
      </c>
      <c r="B1595" s="481" t="s">
        <v>8342</v>
      </c>
      <c r="C1595" s="489" t="s">
        <v>4105</v>
      </c>
      <c r="D1595" s="490">
        <v>102.45</v>
      </c>
    </row>
    <row r="1596" spans="1:4" ht="30">
      <c r="A1596" s="480">
        <v>2629</v>
      </c>
      <c r="B1596" s="481" t="s">
        <v>8343</v>
      </c>
      <c r="C1596" s="489" t="s">
        <v>4105</v>
      </c>
      <c r="D1596" s="490">
        <v>138.57</v>
      </c>
    </row>
    <row r="1597" spans="1:4">
      <c r="A1597" s="480">
        <v>12033</v>
      </c>
      <c r="B1597" s="481" t="s">
        <v>8344</v>
      </c>
      <c r="C1597" s="489" t="s">
        <v>4105</v>
      </c>
      <c r="D1597" s="490">
        <v>15.84</v>
      </c>
    </row>
    <row r="1598" spans="1:4">
      <c r="A1598" s="480">
        <v>40408</v>
      </c>
      <c r="B1598" s="481" t="s">
        <v>8345</v>
      </c>
      <c r="C1598" s="489" t="s">
        <v>4105</v>
      </c>
      <c r="D1598" s="490">
        <v>10.41</v>
      </c>
    </row>
    <row r="1599" spans="1:4">
      <c r="A1599" s="480">
        <v>39276</v>
      </c>
      <c r="B1599" s="481" t="s">
        <v>8346</v>
      </c>
      <c r="C1599" s="489" t="s">
        <v>4105</v>
      </c>
      <c r="D1599" s="490">
        <v>9.3800000000000008</v>
      </c>
    </row>
    <row r="1600" spans="1:4">
      <c r="A1600" s="480">
        <v>40409</v>
      </c>
      <c r="B1600" s="481" t="s">
        <v>8347</v>
      </c>
      <c r="C1600" s="489" t="s">
        <v>4105</v>
      </c>
      <c r="D1600" s="490">
        <v>3.68</v>
      </c>
    </row>
    <row r="1601" spans="1:4">
      <c r="A1601" s="480">
        <v>39277</v>
      </c>
      <c r="B1601" s="481" t="s">
        <v>8348</v>
      </c>
      <c r="C1601" s="489" t="s">
        <v>4105</v>
      </c>
      <c r="D1601" s="490">
        <v>25.33</v>
      </c>
    </row>
    <row r="1602" spans="1:4">
      <c r="A1602" s="480">
        <v>12034</v>
      </c>
      <c r="B1602" s="481" t="s">
        <v>8349</v>
      </c>
      <c r="C1602" s="489" t="s">
        <v>4105</v>
      </c>
      <c r="D1602" s="490">
        <v>7.18</v>
      </c>
    </row>
    <row r="1603" spans="1:4">
      <c r="A1603" s="480">
        <v>39879</v>
      </c>
      <c r="B1603" s="481" t="s">
        <v>8350</v>
      </c>
      <c r="C1603" s="489" t="s">
        <v>4105</v>
      </c>
      <c r="D1603" s="490">
        <v>5.89</v>
      </c>
    </row>
    <row r="1604" spans="1:4">
      <c r="A1604" s="480">
        <v>39880</v>
      </c>
      <c r="B1604" s="481" t="s">
        <v>8351</v>
      </c>
      <c r="C1604" s="489" t="s">
        <v>4105</v>
      </c>
      <c r="D1604" s="490">
        <v>13.06</v>
      </c>
    </row>
    <row r="1605" spans="1:4">
      <c r="A1605" s="480">
        <v>39881</v>
      </c>
      <c r="B1605" s="481" t="s">
        <v>8352</v>
      </c>
      <c r="C1605" s="489" t="s">
        <v>4105</v>
      </c>
      <c r="D1605" s="490">
        <v>20.96</v>
      </c>
    </row>
    <row r="1606" spans="1:4">
      <c r="A1606" s="480">
        <v>39882</v>
      </c>
      <c r="B1606" s="481" t="s">
        <v>8353</v>
      </c>
      <c r="C1606" s="489" t="s">
        <v>4105</v>
      </c>
      <c r="D1606" s="490">
        <v>55.21</v>
      </c>
    </row>
    <row r="1607" spans="1:4">
      <c r="A1607" s="480">
        <v>39883</v>
      </c>
      <c r="B1607" s="481" t="s">
        <v>8354</v>
      </c>
      <c r="C1607" s="489" t="s">
        <v>4105</v>
      </c>
      <c r="D1607" s="490">
        <v>88.16</v>
      </c>
    </row>
    <row r="1608" spans="1:4">
      <c r="A1608" s="480">
        <v>39884</v>
      </c>
      <c r="B1608" s="481" t="s">
        <v>8355</v>
      </c>
      <c r="C1608" s="489" t="s">
        <v>4105</v>
      </c>
      <c r="D1608" s="490">
        <v>130.94</v>
      </c>
    </row>
    <row r="1609" spans="1:4">
      <c r="A1609" s="480">
        <v>39885</v>
      </c>
      <c r="B1609" s="481" t="s">
        <v>8356</v>
      </c>
      <c r="C1609" s="489" t="s">
        <v>4105</v>
      </c>
      <c r="D1609" s="490">
        <v>311.19</v>
      </c>
    </row>
    <row r="1610" spans="1:4">
      <c r="A1610" s="480">
        <v>1777</v>
      </c>
      <c r="B1610" s="481" t="s">
        <v>8357</v>
      </c>
      <c r="C1610" s="489" t="s">
        <v>4105</v>
      </c>
      <c r="D1610" s="490">
        <v>74.209999999999994</v>
      </c>
    </row>
    <row r="1611" spans="1:4">
      <c r="A1611" s="480">
        <v>1819</v>
      </c>
      <c r="B1611" s="481" t="s">
        <v>8358</v>
      </c>
      <c r="C1611" s="489" t="s">
        <v>4105</v>
      </c>
      <c r="D1611" s="490">
        <v>53.99</v>
      </c>
    </row>
    <row r="1612" spans="1:4">
      <c r="A1612" s="480">
        <v>1776</v>
      </c>
      <c r="B1612" s="481" t="s">
        <v>8359</v>
      </c>
      <c r="C1612" s="489" t="s">
        <v>4105</v>
      </c>
      <c r="D1612" s="490">
        <v>43.93</v>
      </c>
    </row>
    <row r="1613" spans="1:4">
      <c r="A1613" s="480">
        <v>1775</v>
      </c>
      <c r="B1613" s="481" t="s">
        <v>8360</v>
      </c>
      <c r="C1613" s="489" t="s">
        <v>4105</v>
      </c>
      <c r="D1613" s="490">
        <v>16.149999999999999</v>
      </c>
    </row>
    <row r="1614" spans="1:4">
      <c r="A1614" s="480">
        <v>1778</v>
      </c>
      <c r="B1614" s="481" t="s">
        <v>8361</v>
      </c>
      <c r="C1614" s="489" t="s">
        <v>4105</v>
      </c>
      <c r="D1614" s="490">
        <v>179.63</v>
      </c>
    </row>
    <row r="1615" spans="1:4">
      <c r="A1615" s="480">
        <v>1818</v>
      </c>
      <c r="B1615" s="481" t="s">
        <v>8362</v>
      </c>
      <c r="C1615" s="489" t="s">
        <v>4105</v>
      </c>
      <c r="D1615" s="490">
        <v>119.24</v>
      </c>
    </row>
    <row r="1616" spans="1:4">
      <c r="A1616" s="480">
        <v>1779</v>
      </c>
      <c r="B1616" s="481" t="s">
        <v>8363</v>
      </c>
      <c r="C1616" s="489" t="s">
        <v>4105</v>
      </c>
      <c r="D1616" s="490">
        <v>261.24</v>
      </c>
    </row>
    <row r="1617" spans="1:4">
      <c r="A1617" s="480">
        <v>1820</v>
      </c>
      <c r="B1617" s="481" t="s">
        <v>8364</v>
      </c>
      <c r="C1617" s="489" t="s">
        <v>4105</v>
      </c>
      <c r="D1617" s="490">
        <v>23.32</v>
      </c>
    </row>
    <row r="1618" spans="1:4">
      <c r="A1618" s="480">
        <v>1780</v>
      </c>
      <c r="B1618" s="481" t="s">
        <v>8365</v>
      </c>
      <c r="C1618" s="489" t="s">
        <v>4105</v>
      </c>
      <c r="D1618" s="490">
        <v>538.55999999999995</v>
      </c>
    </row>
    <row r="1619" spans="1:4">
      <c r="A1619" s="480">
        <v>1783</v>
      </c>
      <c r="B1619" s="481" t="s">
        <v>8366</v>
      </c>
      <c r="C1619" s="489" t="s">
        <v>4105</v>
      </c>
      <c r="D1619" s="490">
        <v>56.94</v>
      </c>
    </row>
    <row r="1620" spans="1:4">
      <c r="A1620" s="480">
        <v>1782</v>
      </c>
      <c r="B1620" s="481" t="s">
        <v>8367</v>
      </c>
      <c r="C1620" s="489" t="s">
        <v>4105</v>
      </c>
      <c r="D1620" s="490">
        <v>45.02</v>
      </c>
    </row>
    <row r="1621" spans="1:4">
      <c r="A1621" s="480">
        <v>1781</v>
      </c>
      <c r="B1621" s="481" t="s">
        <v>8368</v>
      </c>
      <c r="C1621" s="489" t="s">
        <v>4105</v>
      </c>
      <c r="D1621" s="490">
        <v>29.33</v>
      </c>
    </row>
    <row r="1622" spans="1:4">
      <c r="A1622" s="480">
        <v>1817</v>
      </c>
      <c r="B1622" s="481" t="s">
        <v>8369</v>
      </c>
      <c r="C1622" s="489" t="s">
        <v>4105</v>
      </c>
      <c r="D1622" s="490">
        <v>13.41</v>
      </c>
    </row>
    <row r="1623" spans="1:4">
      <c r="A1623" s="480">
        <v>1784</v>
      </c>
      <c r="B1623" s="481" t="s">
        <v>8370</v>
      </c>
      <c r="C1623" s="489" t="s">
        <v>4105</v>
      </c>
      <c r="D1623" s="490">
        <v>160.79</v>
      </c>
    </row>
    <row r="1624" spans="1:4">
      <c r="A1624" s="480">
        <v>1810</v>
      </c>
      <c r="B1624" s="481" t="s">
        <v>8371</v>
      </c>
      <c r="C1624" s="489" t="s">
        <v>4105</v>
      </c>
      <c r="D1624" s="490">
        <v>89.18</v>
      </c>
    </row>
    <row r="1625" spans="1:4">
      <c r="A1625" s="480">
        <v>1812</v>
      </c>
      <c r="B1625" s="481" t="s">
        <v>8372</v>
      </c>
      <c r="C1625" s="489" t="s">
        <v>4105</v>
      </c>
      <c r="D1625" s="490">
        <v>225.14</v>
      </c>
    </row>
    <row r="1626" spans="1:4">
      <c r="A1626" s="480">
        <v>1811</v>
      </c>
      <c r="B1626" s="481" t="s">
        <v>8373</v>
      </c>
      <c r="C1626" s="489" t="s">
        <v>4105</v>
      </c>
      <c r="D1626" s="490">
        <v>19.29</v>
      </c>
    </row>
    <row r="1627" spans="1:4">
      <c r="A1627" s="480">
        <v>40386</v>
      </c>
      <c r="B1627" s="481" t="s">
        <v>8374</v>
      </c>
      <c r="C1627" s="489" t="s">
        <v>4105</v>
      </c>
      <c r="D1627" s="490">
        <v>87.29</v>
      </c>
    </row>
    <row r="1628" spans="1:4">
      <c r="A1628" s="480">
        <v>40384</v>
      </c>
      <c r="B1628" s="481" t="s">
        <v>8375</v>
      </c>
      <c r="C1628" s="489" t="s">
        <v>4105</v>
      </c>
      <c r="D1628" s="490">
        <v>59.76</v>
      </c>
    </row>
    <row r="1629" spans="1:4">
      <c r="A1629" s="480">
        <v>40423</v>
      </c>
      <c r="B1629" s="481" t="s">
        <v>8376</v>
      </c>
      <c r="C1629" s="489" t="s">
        <v>4105</v>
      </c>
      <c r="D1629" s="490">
        <v>39.1</v>
      </c>
    </row>
    <row r="1630" spans="1:4">
      <c r="A1630" s="480">
        <v>40379</v>
      </c>
      <c r="B1630" s="481" t="s">
        <v>8377</v>
      </c>
      <c r="C1630" s="489" t="s">
        <v>4105</v>
      </c>
      <c r="D1630" s="490">
        <v>20.66</v>
      </c>
    </row>
    <row r="1631" spans="1:4">
      <c r="A1631" s="480">
        <v>40389</v>
      </c>
      <c r="B1631" s="481" t="s">
        <v>8378</v>
      </c>
      <c r="C1631" s="489" t="s">
        <v>4105</v>
      </c>
      <c r="D1631" s="490">
        <v>247.95</v>
      </c>
    </row>
    <row r="1632" spans="1:4">
      <c r="A1632" s="480">
        <v>40388</v>
      </c>
      <c r="B1632" s="481" t="s">
        <v>8379</v>
      </c>
      <c r="C1632" s="489" t="s">
        <v>4105</v>
      </c>
      <c r="D1632" s="490">
        <v>124.11</v>
      </c>
    </row>
    <row r="1633" spans="1:4">
      <c r="A1633" s="480">
        <v>40391</v>
      </c>
      <c r="B1633" s="481" t="s">
        <v>8380</v>
      </c>
      <c r="C1633" s="489" t="s">
        <v>4105</v>
      </c>
      <c r="D1633" s="490">
        <v>643.57000000000005</v>
      </c>
    </row>
    <row r="1634" spans="1:4">
      <c r="A1634" s="480">
        <v>40381</v>
      </c>
      <c r="B1634" s="481" t="s">
        <v>8381</v>
      </c>
      <c r="C1634" s="489" t="s">
        <v>4105</v>
      </c>
      <c r="D1634" s="490">
        <v>27.55</v>
      </c>
    </row>
    <row r="1635" spans="1:4">
      <c r="A1635" s="480">
        <v>40414</v>
      </c>
      <c r="B1635" s="481" t="s">
        <v>8382</v>
      </c>
      <c r="C1635" s="489" t="s">
        <v>4105</v>
      </c>
      <c r="D1635" s="490">
        <v>27.37</v>
      </c>
    </row>
    <row r="1636" spans="1:4">
      <c r="A1636" s="480">
        <v>40416</v>
      </c>
      <c r="B1636" s="481" t="s">
        <v>8383</v>
      </c>
      <c r="C1636" s="489" t="s">
        <v>4105</v>
      </c>
      <c r="D1636" s="490">
        <v>37.840000000000003</v>
      </c>
    </row>
    <row r="1637" spans="1:4">
      <c r="A1637" s="480">
        <v>40418</v>
      </c>
      <c r="B1637" s="481" t="s">
        <v>8384</v>
      </c>
      <c r="C1637" s="489" t="s">
        <v>4105</v>
      </c>
      <c r="D1637" s="490">
        <v>45.13</v>
      </c>
    </row>
    <row r="1638" spans="1:4" ht="30">
      <c r="A1638" s="480">
        <v>2609</v>
      </c>
      <c r="B1638" s="481" t="s">
        <v>8385</v>
      </c>
      <c r="C1638" s="489" t="s">
        <v>4105</v>
      </c>
      <c r="D1638" s="490">
        <v>6.07</v>
      </c>
    </row>
    <row r="1639" spans="1:4" ht="30">
      <c r="A1639" s="480">
        <v>2634</v>
      </c>
      <c r="B1639" s="481" t="s">
        <v>8386</v>
      </c>
      <c r="C1639" s="489" t="s">
        <v>4105</v>
      </c>
      <c r="D1639" s="490">
        <v>7.97</v>
      </c>
    </row>
    <row r="1640" spans="1:4" ht="30">
      <c r="A1640" s="480">
        <v>2611</v>
      </c>
      <c r="B1640" s="481" t="s">
        <v>8387</v>
      </c>
      <c r="C1640" s="489" t="s">
        <v>4105</v>
      </c>
      <c r="D1640" s="490">
        <v>22.46</v>
      </c>
    </row>
    <row r="1641" spans="1:4">
      <c r="A1641" s="480">
        <v>34359</v>
      </c>
      <c r="B1641" s="481" t="s">
        <v>8388</v>
      </c>
      <c r="C1641" s="489" t="s">
        <v>4105</v>
      </c>
      <c r="D1641" s="490">
        <v>12.05</v>
      </c>
    </row>
    <row r="1642" spans="1:4">
      <c r="A1642" s="480">
        <v>1789</v>
      </c>
      <c r="B1642" s="481" t="s">
        <v>8389</v>
      </c>
      <c r="C1642" s="489" t="s">
        <v>4105</v>
      </c>
      <c r="D1642" s="490">
        <v>71.22</v>
      </c>
    </row>
    <row r="1643" spans="1:4">
      <c r="A1643" s="480">
        <v>1788</v>
      </c>
      <c r="B1643" s="481" t="s">
        <v>8390</v>
      </c>
      <c r="C1643" s="489" t="s">
        <v>4105</v>
      </c>
      <c r="D1643" s="490">
        <v>57.09</v>
      </c>
    </row>
    <row r="1644" spans="1:4">
      <c r="A1644" s="480">
        <v>1787</v>
      </c>
      <c r="B1644" s="481" t="s">
        <v>8391</v>
      </c>
      <c r="C1644" s="489" t="s">
        <v>4105</v>
      </c>
      <c r="D1644" s="490">
        <v>33.94</v>
      </c>
    </row>
    <row r="1645" spans="1:4">
      <c r="A1645" s="480">
        <v>1786</v>
      </c>
      <c r="B1645" s="481" t="s">
        <v>8392</v>
      </c>
      <c r="C1645" s="489" t="s">
        <v>4105</v>
      </c>
      <c r="D1645" s="490">
        <v>14.17</v>
      </c>
    </row>
    <row r="1646" spans="1:4">
      <c r="A1646" s="480">
        <v>1791</v>
      </c>
      <c r="B1646" s="481" t="s">
        <v>8393</v>
      </c>
      <c r="C1646" s="489" t="s">
        <v>4105</v>
      </c>
      <c r="D1646" s="490">
        <v>205.84</v>
      </c>
    </row>
    <row r="1647" spans="1:4">
      <c r="A1647" s="480">
        <v>1790</v>
      </c>
      <c r="B1647" s="481" t="s">
        <v>8394</v>
      </c>
      <c r="C1647" s="489" t="s">
        <v>4105</v>
      </c>
      <c r="D1647" s="490">
        <v>118.61</v>
      </c>
    </row>
    <row r="1648" spans="1:4">
      <c r="A1648" s="480">
        <v>1792</v>
      </c>
      <c r="B1648" s="481" t="s">
        <v>8395</v>
      </c>
      <c r="C1648" s="489" t="s">
        <v>4105</v>
      </c>
      <c r="D1648" s="490">
        <v>277.86</v>
      </c>
    </row>
    <row r="1649" spans="1:4">
      <c r="A1649" s="480">
        <v>1813</v>
      </c>
      <c r="B1649" s="481" t="s">
        <v>8396</v>
      </c>
      <c r="C1649" s="489" t="s">
        <v>4105</v>
      </c>
      <c r="D1649" s="490">
        <v>22.5</v>
      </c>
    </row>
    <row r="1650" spans="1:4">
      <c r="A1650" s="480">
        <v>1793</v>
      </c>
      <c r="B1650" s="481" t="s">
        <v>8397</v>
      </c>
      <c r="C1650" s="489" t="s">
        <v>4105</v>
      </c>
      <c r="D1650" s="490">
        <v>561.46</v>
      </c>
    </row>
    <row r="1651" spans="1:4">
      <c r="A1651" s="480">
        <v>1797</v>
      </c>
      <c r="B1651" s="481" t="s">
        <v>8398</v>
      </c>
      <c r="C1651" s="489" t="s">
        <v>4105</v>
      </c>
      <c r="D1651" s="490">
        <v>80.87</v>
      </c>
    </row>
    <row r="1652" spans="1:4">
      <c r="A1652" s="480">
        <v>1796</v>
      </c>
      <c r="B1652" s="481" t="s">
        <v>8399</v>
      </c>
      <c r="C1652" s="489" t="s">
        <v>4105</v>
      </c>
      <c r="D1652" s="490">
        <v>62.04</v>
      </c>
    </row>
    <row r="1653" spans="1:4">
      <c r="A1653" s="480">
        <v>1816</v>
      </c>
      <c r="B1653" s="481" t="s">
        <v>8400</v>
      </c>
      <c r="C1653" s="489" t="s">
        <v>4105</v>
      </c>
      <c r="D1653" s="490">
        <v>33.39</v>
      </c>
    </row>
    <row r="1654" spans="1:4">
      <c r="A1654" s="480">
        <v>1794</v>
      </c>
      <c r="B1654" s="481" t="s">
        <v>8401</v>
      </c>
      <c r="C1654" s="489" t="s">
        <v>4105</v>
      </c>
      <c r="D1654" s="490">
        <v>14.81</v>
      </c>
    </row>
    <row r="1655" spans="1:4">
      <c r="A1655" s="480">
        <v>1815</v>
      </c>
      <c r="B1655" s="481" t="s">
        <v>8402</v>
      </c>
      <c r="C1655" s="489" t="s">
        <v>4105</v>
      </c>
      <c r="D1655" s="490">
        <v>256.43</v>
      </c>
    </row>
    <row r="1656" spans="1:4">
      <c r="A1656" s="480">
        <v>1798</v>
      </c>
      <c r="B1656" s="481" t="s">
        <v>8403</v>
      </c>
      <c r="C1656" s="489" t="s">
        <v>4105</v>
      </c>
      <c r="D1656" s="490">
        <v>114.74</v>
      </c>
    </row>
    <row r="1657" spans="1:4">
      <c r="A1657" s="480">
        <v>1799</v>
      </c>
      <c r="B1657" s="481" t="s">
        <v>8404</v>
      </c>
      <c r="C1657" s="489" t="s">
        <v>4105</v>
      </c>
      <c r="D1657" s="490">
        <v>333.97</v>
      </c>
    </row>
    <row r="1658" spans="1:4">
      <c r="A1658" s="480">
        <v>1795</v>
      </c>
      <c r="B1658" s="481" t="s">
        <v>8405</v>
      </c>
      <c r="C1658" s="489" t="s">
        <v>4105</v>
      </c>
      <c r="D1658" s="490">
        <v>20.51</v>
      </c>
    </row>
    <row r="1659" spans="1:4">
      <c r="A1659" s="480">
        <v>1800</v>
      </c>
      <c r="B1659" s="481" t="s">
        <v>8406</v>
      </c>
      <c r="C1659" s="489" t="s">
        <v>4105</v>
      </c>
      <c r="D1659" s="490">
        <v>637.61</v>
      </c>
    </row>
    <row r="1660" spans="1:4">
      <c r="A1660" s="480">
        <v>1802</v>
      </c>
      <c r="B1660" s="481" t="s">
        <v>8407</v>
      </c>
      <c r="C1660" s="489" t="s">
        <v>4105</v>
      </c>
      <c r="D1660" s="490">
        <v>1594.92</v>
      </c>
    </row>
    <row r="1661" spans="1:4">
      <c r="A1661" s="480">
        <v>1809</v>
      </c>
      <c r="B1661" s="481" t="s">
        <v>8408</v>
      </c>
      <c r="C1661" s="489" t="s">
        <v>4105</v>
      </c>
      <c r="D1661" s="490">
        <v>66.77</v>
      </c>
    </row>
    <row r="1662" spans="1:4">
      <c r="A1662" s="480">
        <v>1814</v>
      </c>
      <c r="B1662" s="481" t="s">
        <v>8409</v>
      </c>
      <c r="C1662" s="489" t="s">
        <v>4105</v>
      </c>
      <c r="D1662" s="490">
        <v>54.85</v>
      </c>
    </row>
    <row r="1663" spans="1:4">
      <c r="A1663" s="480">
        <v>1805</v>
      </c>
      <c r="B1663" s="481" t="s">
        <v>8410</v>
      </c>
      <c r="C1663" s="489" t="s">
        <v>4105</v>
      </c>
      <c r="D1663" s="490">
        <v>31.83</v>
      </c>
    </row>
    <row r="1664" spans="1:4">
      <c r="A1664" s="480">
        <v>1803</v>
      </c>
      <c r="B1664" s="481" t="s">
        <v>8411</v>
      </c>
      <c r="C1664" s="489" t="s">
        <v>4105</v>
      </c>
      <c r="D1664" s="490">
        <v>13.86</v>
      </c>
    </row>
    <row r="1665" spans="1:4">
      <c r="A1665" s="480">
        <v>1821</v>
      </c>
      <c r="B1665" s="481" t="s">
        <v>8412</v>
      </c>
      <c r="C1665" s="489" t="s">
        <v>4105</v>
      </c>
      <c r="D1665" s="490">
        <v>188.07</v>
      </c>
    </row>
    <row r="1666" spans="1:4">
      <c r="A1666" s="480">
        <v>1806</v>
      </c>
      <c r="B1666" s="481" t="s">
        <v>8413</v>
      </c>
      <c r="C1666" s="489" t="s">
        <v>4105</v>
      </c>
      <c r="D1666" s="490">
        <v>111.94</v>
      </c>
    </row>
    <row r="1667" spans="1:4">
      <c r="A1667" s="480">
        <v>1807</v>
      </c>
      <c r="B1667" s="481" t="s">
        <v>8414</v>
      </c>
      <c r="C1667" s="489" t="s">
        <v>4105</v>
      </c>
      <c r="D1667" s="490">
        <v>268.97000000000003</v>
      </c>
    </row>
    <row r="1668" spans="1:4">
      <c r="A1668" s="480">
        <v>1804</v>
      </c>
      <c r="B1668" s="481" t="s">
        <v>8415</v>
      </c>
      <c r="C1668" s="489" t="s">
        <v>4105</v>
      </c>
      <c r="D1668" s="490">
        <v>19.73</v>
      </c>
    </row>
    <row r="1669" spans="1:4">
      <c r="A1669" s="480">
        <v>1808</v>
      </c>
      <c r="B1669" s="481" t="s">
        <v>8416</v>
      </c>
      <c r="C1669" s="489" t="s">
        <v>4105</v>
      </c>
      <c r="D1669" s="490">
        <v>539.23</v>
      </c>
    </row>
    <row r="1670" spans="1:4">
      <c r="A1670" s="480">
        <v>40385</v>
      </c>
      <c r="B1670" s="481" t="s">
        <v>8417</v>
      </c>
      <c r="C1670" s="489" t="s">
        <v>4105</v>
      </c>
      <c r="D1670" s="490">
        <v>87.29</v>
      </c>
    </row>
    <row r="1671" spans="1:4">
      <c r="A1671" s="480">
        <v>40383</v>
      </c>
      <c r="B1671" s="481" t="s">
        <v>8418</v>
      </c>
      <c r="C1671" s="489" t="s">
        <v>4105</v>
      </c>
      <c r="D1671" s="490">
        <v>59.76</v>
      </c>
    </row>
    <row r="1672" spans="1:4">
      <c r="A1672" s="480">
        <v>40382</v>
      </c>
      <c r="B1672" s="481" t="s">
        <v>8419</v>
      </c>
      <c r="C1672" s="489" t="s">
        <v>4105</v>
      </c>
      <c r="D1672" s="490">
        <v>39.1</v>
      </c>
    </row>
    <row r="1673" spans="1:4">
      <c r="A1673" s="480">
        <v>40378</v>
      </c>
      <c r="B1673" s="481" t="s">
        <v>8420</v>
      </c>
      <c r="C1673" s="489" t="s">
        <v>4105</v>
      </c>
      <c r="D1673" s="490">
        <v>20.66</v>
      </c>
    </row>
    <row r="1674" spans="1:4">
      <c r="A1674" s="480">
        <v>40422</v>
      </c>
      <c r="B1674" s="481" t="s">
        <v>8421</v>
      </c>
      <c r="C1674" s="489" t="s">
        <v>4105</v>
      </c>
      <c r="D1674" s="490">
        <v>266.36</v>
      </c>
    </row>
    <row r="1675" spans="1:4">
      <c r="A1675" s="480">
        <v>40387</v>
      </c>
      <c r="B1675" s="481" t="s">
        <v>8422</v>
      </c>
      <c r="C1675" s="489" t="s">
        <v>4105</v>
      </c>
      <c r="D1675" s="490">
        <v>135.62</v>
      </c>
    </row>
    <row r="1676" spans="1:4">
      <c r="A1676" s="480">
        <v>40390</v>
      </c>
      <c r="B1676" s="481" t="s">
        <v>8423</v>
      </c>
      <c r="C1676" s="489" t="s">
        <v>4105</v>
      </c>
      <c r="D1676" s="490">
        <v>560.99</v>
      </c>
    </row>
    <row r="1677" spans="1:4">
      <c r="A1677" s="480">
        <v>40380</v>
      </c>
      <c r="B1677" s="481" t="s">
        <v>8424</v>
      </c>
      <c r="C1677" s="489" t="s">
        <v>4105</v>
      </c>
      <c r="D1677" s="490">
        <v>27.55</v>
      </c>
    </row>
    <row r="1678" spans="1:4">
      <c r="A1678" s="480">
        <v>40413</v>
      </c>
      <c r="B1678" s="481" t="s">
        <v>8425</v>
      </c>
      <c r="C1678" s="489" t="s">
        <v>4105</v>
      </c>
      <c r="D1678" s="490">
        <v>29.74</v>
      </c>
    </row>
    <row r="1679" spans="1:4">
      <c r="A1679" s="480">
        <v>40415</v>
      </c>
      <c r="B1679" s="481" t="s">
        <v>8426</v>
      </c>
      <c r="C1679" s="489" t="s">
        <v>4105</v>
      </c>
      <c r="D1679" s="490">
        <v>42.38</v>
      </c>
    </row>
    <row r="1680" spans="1:4">
      <c r="A1680" s="480">
        <v>40417</v>
      </c>
      <c r="B1680" s="481" t="s">
        <v>8427</v>
      </c>
      <c r="C1680" s="489" t="s">
        <v>4105</v>
      </c>
      <c r="D1680" s="490">
        <v>49.99</v>
      </c>
    </row>
    <row r="1681" spans="1:4">
      <c r="A1681" s="480">
        <v>39273</v>
      </c>
      <c r="B1681" s="481" t="s">
        <v>8428</v>
      </c>
      <c r="C1681" s="489" t="s">
        <v>4105</v>
      </c>
      <c r="D1681" s="490">
        <v>5.42</v>
      </c>
    </row>
    <row r="1682" spans="1:4">
      <c r="A1682" s="480">
        <v>39271</v>
      </c>
      <c r="B1682" s="481" t="s">
        <v>8429</v>
      </c>
      <c r="C1682" s="489" t="s">
        <v>4105</v>
      </c>
      <c r="D1682" s="490">
        <v>3.19</v>
      </c>
    </row>
    <row r="1683" spans="1:4">
      <c r="A1683" s="480">
        <v>39272</v>
      </c>
      <c r="B1683" s="481" t="s">
        <v>8430</v>
      </c>
      <c r="C1683" s="489" t="s">
        <v>4105</v>
      </c>
      <c r="D1683" s="490">
        <v>3.92</v>
      </c>
    </row>
    <row r="1684" spans="1:4">
      <c r="A1684" s="480">
        <v>1875</v>
      </c>
      <c r="B1684" s="481" t="s">
        <v>8431</v>
      </c>
      <c r="C1684" s="489" t="s">
        <v>4105</v>
      </c>
      <c r="D1684" s="490">
        <v>8.66</v>
      </c>
    </row>
    <row r="1685" spans="1:4">
      <c r="A1685" s="480">
        <v>1874</v>
      </c>
      <c r="B1685" s="481" t="s">
        <v>8432</v>
      </c>
      <c r="C1685" s="489" t="s">
        <v>4105</v>
      </c>
      <c r="D1685" s="490">
        <v>7.15</v>
      </c>
    </row>
    <row r="1686" spans="1:4">
      <c r="A1686" s="480">
        <v>1884</v>
      </c>
      <c r="B1686" s="481" t="s">
        <v>8433</v>
      </c>
      <c r="C1686" s="489" t="s">
        <v>4105</v>
      </c>
      <c r="D1686" s="490">
        <v>6.34</v>
      </c>
    </row>
    <row r="1687" spans="1:4">
      <c r="A1687" s="480">
        <v>1870</v>
      </c>
      <c r="B1687" s="481" t="s">
        <v>8434</v>
      </c>
      <c r="C1687" s="489" t="s">
        <v>4105</v>
      </c>
      <c r="D1687" s="490">
        <v>4.13</v>
      </c>
    </row>
    <row r="1688" spans="1:4">
      <c r="A1688" s="480">
        <v>1887</v>
      </c>
      <c r="B1688" s="481" t="s">
        <v>8435</v>
      </c>
      <c r="C1688" s="489" t="s">
        <v>4105</v>
      </c>
      <c r="D1688" s="490">
        <v>35.909999999999997</v>
      </c>
    </row>
    <row r="1689" spans="1:4">
      <c r="A1689" s="480">
        <v>1876</v>
      </c>
      <c r="B1689" s="481" t="s">
        <v>8436</v>
      </c>
      <c r="C1689" s="489" t="s">
        <v>4105</v>
      </c>
      <c r="D1689" s="490">
        <v>14.07</v>
      </c>
    </row>
    <row r="1690" spans="1:4">
      <c r="A1690" s="480">
        <v>1877</v>
      </c>
      <c r="B1690" s="481" t="s">
        <v>8437</v>
      </c>
      <c r="C1690" s="489" t="s">
        <v>4105</v>
      </c>
      <c r="D1690" s="490">
        <v>35.96</v>
      </c>
    </row>
    <row r="1691" spans="1:4">
      <c r="A1691" s="480">
        <v>1879</v>
      </c>
      <c r="B1691" s="481" t="s">
        <v>8438</v>
      </c>
      <c r="C1691" s="489" t="s">
        <v>4105</v>
      </c>
      <c r="D1691" s="490">
        <v>4.18</v>
      </c>
    </row>
    <row r="1692" spans="1:4">
      <c r="A1692" s="480">
        <v>1878</v>
      </c>
      <c r="B1692" s="481" t="s">
        <v>8439</v>
      </c>
      <c r="C1692" s="489" t="s">
        <v>4105</v>
      </c>
      <c r="D1692" s="490">
        <v>72.239999999999995</v>
      </c>
    </row>
    <row r="1693" spans="1:4" ht="30">
      <c r="A1693" s="480">
        <v>2621</v>
      </c>
      <c r="B1693" s="481" t="s">
        <v>8440</v>
      </c>
      <c r="C1693" s="489" t="s">
        <v>4105</v>
      </c>
      <c r="D1693" s="490">
        <v>192.18</v>
      </c>
    </row>
    <row r="1694" spans="1:4" ht="30">
      <c r="A1694" s="480">
        <v>2616</v>
      </c>
      <c r="B1694" s="481" t="s">
        <v>8441</v>
      </c>
      <c r="C1694" s="489" t="s">
        <v>4105</v>
      </c>
      <c r="D1694" s="490">
        <v>5.44</v>
      </c>
    </row>
    <row r="1695" spans="1:4" ht="30">
      <c r="A1695" s="480">
        <v>2633</v>
      </c>
      <c r="B1695" s="481" t="s">
        <v>8442</v>
      </c>
      <c r="C1695" s="489" t="s">
        <v>4105</v>
      </c>
      <c r="D1695" s="490">
        <v>6.15</v>
      </c>
    </row>
    <row r="1696" spans="1:4" ht="30">
      <c r="A1696" s="480">
        <v>2617</v>
      </c>
      <c r="B1696" s="481" t="s">
        <v>8443</v>
      </c>
      <c r="C1696" s="489" t="s">
        <v>4105</v>
      </c>
      <c r="D1696" s="490">
        <v>8.36</v>
      </c>
    </row>
    <row r="1697" spans="1:4" ht="30">
      <c r="A1697" s="480">
        <v>2618</v>
      </c>
      <c r="B1697" s="481" t="s">
        <v>8444</v>
      </c>
      <c r="C1697" s="489" t="s">
        <v>4105</v>
      </c>
      <c r="D1697" s="490">
        <v>19.03</v>
      </c>
    </row>
    <row r="1698" spans="1:4" ht="30">
      <c r="A1698" s="480">
        <v>2632</v>
      </c>
      <c r="B1698" s="481" t="s">
        <v>8445</v>
      </c>
      <c r="C1698" s="489" t="s">
        <v>4105</v>
      </c>
      <c r="D1698" s="490">
        <v>23.22</v>
      </c>
    </row>
    <row r="1699" spans="1:4" ht="30">
      <c r="A1699" s="480">
        <v>2631</v>
      </c>
      <c r="B1699" s="481" t="s">
        <v>8446</v>
      </c>
      <c r="C1699" s="489" t="s">
        <v>4105</v>
      </c>
      <c r="D1699" s="490">
        <v>34.090000000000003</v>
      </c>
    </row>
    <row r="1700" spans="1:4" ht="30">
      <c r="A1700" s="480">
        <v>2619</v>
      </c>
      <c r="B1700" s="481" t="s">
        <v>8447</v>
      </c>
      <c r="C1700" s="489" t="s">
        <v>4105</v>
      </c>
      <c r="D1700" s="490">
        <v>86.31</v>
      </c>
    </row>
    <row r="1701" spans="1:4" ht="30">
      <c r="A1701" s="480">
        <v>2620</v>
      </c>
      <c r="B1701" s="481" t="s">
        <v>8448</v>
      </c>
      <c r="C1701" s="489" t="s">
        <v>4105</v>
      </c>
      <c r="D1701" s="490">
        <v>113.31</v>
      </c>
    </row>
    <row r="1702" spans="1:4">
      <c r="A1702" s="480">
        <v>37972</v>
      </c>
      <c r="B1702" s="481" t="s">
        <v>8449</v>
      </c>
      <c r="C1702" s="489" t="s">
        <v>4105</v>
      </c>
      <c r="D1702" s="490">
        <v>9.1199999999999992</v>
      </c>
    </row>
    <row r="1703" spans="1:4">
      <c r="A1703" s="480">
        <v>37973</v>
      </c>
      <c r="B1703" s="481" t="s">
        <v>8450</v>
      </c>
      <c r="C1703" s="489" t="s">
        <v>4105</v>
      </c>
      <c r="D1703" s="490">
        <v>14.6</v>
      </c>
    </row>
    <row r="1704" spans="1:4">
      <c r="A1704" s="480">
        <v>37971</v>
      </c>
      <c r="B1704" s="481" t="s">
        <v>8451</v>
      </c>
      <c r="C1704" s="489" t="s">
        <v>4105</v>
      </c>
      <c r="D1704" s="490">
        <v>5.48</v>
      </c>
    </row>
    <row r="1705" spans="1:4">
      <c r="A1705" s="480">
        <v>20094</v>
      </c>
      <c r="B1705" s="481" t="s">
        <v>8452</v>
      </c>
      <c r="C1705" s="489" t="s">
        <v>4105</v>
      </c>
      <c r="D1705" s="490">
        <v>23.89</v>
      </c>
    </row>
    <row r="1706" spans="1:4">
      <c r="A1706" s="480">
        <v>20095</v>
      </c>
      <c r="B1706" s="481" t="s">
        <v>8453</v>
      </c>
      <c r="C1706" s="489" t="s">
        <v>4105</v>
      </c>
      <c r="D1706" s="490">
        <v>30.42</v>
      </c>
    </row>
    <row r="1707" spans="1:4">
      <c r="A1707" s="480">
        <v>1954</v>
      </c>
      <c r="B1707" s="481" t="s">
        <v>8454</v>
      </c>
      <c r="C1707" s="489" t="s">
        <v>4105</v>
      </c>
      <c r="D1707" s="490">
        <v>183.16</v>
      </c>
    </row>
    <row r="1708" spans="1:4">
      <c r="A1708" s="480">
        <v>1926</v>
      </c>
      <c r="B1708" s="481" t="s">
        <v>8455</v>
      </c>
      <c r="C1708" s="489" t="s">
        <v>4105</v>
      </c>
      <c r="D1708" s="490">
        <v>2.42</v>
      </c>
    </row>
    <row r="1709" spans="1:4">
      <c r="A1709" s="480">
        <v>1927</v>
      </c>
      <c r="B1709" s="481" t="s">
        <v>8456</v>
      </c>
      <c r="C1709" s="489" t="s">
        <v>4105</v>
      </c>
      <c r="D1709" s="490">
        <v>3.19</v>
      </c>
    </row>
    <row r="1710" spans="1:4">
      <c r="A1710" s="480">
        <v>1923</v>
      </c>
      <c r="B1710" s="481" t="s">
        <v>8457</v>
      </c>
      <c r="C1710" s="489" t="s">
        <v>4105</v>
      </c>
      <c r="D1710" s="490">
        <v>5.22</v>
      </c>
    </row>
    <row r="1711" spans="1:4">
      <c r="A1711" s="480">
        <v>1929</v>
      </c>
      <c r="B1711" s="481" t="s">
        <v>8458</v>
      </c>
      <c r="C1711" s="489" t="s">
        <v>4105</v>
      </c>
      <c r="D1711" s="490">
        <v>8.56</v>
      </c>
    </row>
    <row r="1712" spans="1:4">
      <c r="A1712" s="480">
        <v>1930</v>
      </c>
      <c r="B1712" s="481" t="s">
        <v>8459</v>
      </c>
      <c r="C1712" s="489" t="s">
        <v>4105</v>
      </c>
      <c r="D1712" s="490">
        <v>16.59</v>
      </c>
    </row>
    <row r="1713" spans="1:4">
      <c r="A1713" s="480">
        <v>1924</v>
      </c>
      <c r="B1713" s="481" t="s">
        <v>8460</v>
      </c>
      <c r="C1713" s="489" t="s">
        <v>4105</v>
      </c>
      <c r="D1713" s="490">
        <v>28.59</v>
      </c>
    </row>
    <row r="1714" spans="1:4">
      <c r="A1714" s="480">
        <v>1922</v>
      </c>
      <c r="B1714" s="481" t="s">
        <v>8461</v>
      </c>
      <c r="C1714" s="489" t="s">
        <v>4105</v>
      </c>
      <c r="D1714" s="490">
        <v>42.46</v>
      </c>
    </row>
    <row r="1715" spans="1:4">
      <c r="A1715" s="480">
        <v>1953</v>
      </c>
      <c r="B1715" s="481" t="s">
        <v>8462</v>
      </c>
      <c r="C1715" s="489" t="s">
        <v>4105</v>
      </c>
      <c r="D1715" s="490">
        <v>74.209999999999994</v>
      </c>
    </row>
    <row r="1716" spans="1:4">
      <c r="A1716" s="480">
        <v>1962</v>
      </c>
      <c r="B1716" s="481" t="s">
        <v>8463</v>
      </c>
      <c r="C1716" s="489" t="s">
        <v>4105</v>
      </c>
      <c r="D1716" s="490">
        <v>242.78</v>
      </c>
    </row>
    <row r="1717" spans="1:4">
      <c r="A1717" s="480">
        <v>1955</v>
      </c>
      <c r="B1717" s="481" t="s">
        <v>8464</v>
      </c>
      <c r="C1717" s="489" t="s">
        <v>4105</v>
      </c>
      <c r="D1717" s="490">
        <v>3.21</v>
      </c>
    </row>
    <row r="1718" spans="1:4">
      <c r="A1718" s="480">
        <v>1956</v>
      </c>
      <c r="B1718" s="481" t="s">
        <v>8465</v>
      </c>
      <c r="C1718" s="489" t="s">
        <v>4105</v>
      </c>
      <c r="D1718" s="490">
        <v>4.1399999999999997</v>
      </c>
    </row>
    <row r="1719" spans="1:4">
      <c r="A1719" s="480">
        <v>1957</v>
      </c>
      <c r="B1719" s="481" t="s">
        <v>8466</v>
      </c>
      <c r="C1719" s="489" t="s">
        <v>4105</v>
      </c>
      <c r="D1719" s="490">
        <v>9.41</v>
      </c>
    </row>
    <row r="1720" spans="1:4">
      <c r="A1720" s="480">
        <v>1958</v>
      </c>
      <c r="B1720" s="481" t="s">
        <v>8467</v>
      </c>
      <c r="C1720" s="489" t="s">
        <v>4105</v>
      </c>
      <c r="D1720" s="490">
        <v>16.71</v>
      </c>
    </row>
    <row r="1721" spans="1:4">
      <c r="A1721" s="480">
        <v>1959</v>
      </c>
      <c r="B1721" s="481" t="s">
        <v>8468</v>
      </c>
      <c r="C1721" s="489" t="s">
        <v>4105</v>
      </c>
      <c r="D1721" s="490">
        <v>20.36</v>
      </c>
    </row>
    <row r="1722" spans="1:4">
      <c r="A1722" s="480">
        <v>1925</v>
      </c>
      <c r="B1722" s="481" t="s">
        <v>8469</v>
      </c>
      <c r="C1722" s="489" t="s">
        <v>4105</v>
      </c>
      <c r="D1722" s="490">
        <v>50.34</v>
      </c>
    </row>
    <row r="1723" spans="1:4">
      <c r="A1723" s="480">
        <v>1960</v>
      </c>
      <c r="B1723" s="481" t="s">
        <v>8470</v>
      </c>
      <c r="C1723" s="489" t="s">
        <v>4105</v>
      </c>
      <c r="D1723" s="490">
        <v>71.569999999999993</v>
      </c>
    </row>
    <row r="1724" spans="1:4">
      <c r="A1724" s="480">
        <v>1961</v>
      </c>
      <c r="B1724" s="481" t="s">
        <v>8471</v>
      </c>
      <c r="C1724" s="489" t="s">
        <v>4105</v>
      </c>
      <c r="D1724" s="490">
        <v>102.84</v>
      </c>
    </row>
    <row r="1725" spans="1:4">
      <c r="A1725" s="480">
        <v>38426</v>
      </c>
      <c r="B1725" s="481" t="s">
        <v>8472</v>
      </c>
      <c r="C1725" s="489" t="s">
        <v>4105</v>
      </c>
      <c r="D1725" s="490">
        <v>32.28</v>
      </c>
    </row>
    <row r="1726" spans="1:4">
      <c r="A1726" s="480">
        <v>38423</v>
      </c>
      <c r="B1726" s="481" t="s">
        <v>8473</v>
      </c>
      <c r="C1726" s="489" t="s">
        <v>4105</v>
      </c>
      <c r="D1726" s="490">
        <v>73.209999999999994</v>
      </c>
    </row>
    <row r="1727" spans="1:4">
      <c r="A1727" s="480">
        <v>38421</v>
      </c>
      <c r="B1727" s="481" t="s">
        <v>8474</v>
      </c>
      <c r="C1727" s="489" t="s">
        <v>4105</v>
      </c>
      <c r="D1727" s="490">
        <v>34.56</v>
      </c>
    </row>
    <row r="1728" spans="1:4">
      <c r="A1728" s="480">
        <v>38422</v>
      </c>
      <c r="B1728" s="481" t="s">
        <v>8475</v>
      </c>
      <c r="C1728" s="489" t="s">
        <v>4105</v>
      </c>
      <c r="D1728" s="490">
        <v>50.52</v>
      </c>
    </row>
    <row r="1729" spans="1:4" ht="30">
      <c r="A1729" s="480">
        <v>39866</v>
      </c>
      <c r="B1729" s="481" t="s">
        <v>8476</v>
      </c>
      <c r="C1729" s="489" t="s">
        <v>4105</v>
      </c>
      <c r="D1729" s="490">
        <v>20.98</v>
      </c>
    </row>
    <row r="1730" spans="1:4" ht="30">
      <c r="A1730" s="480">
        <v>39867</v>
      </c>
      <c r="B1730" s="481" t="s">
        <v>8477</v>
      </c>
      <c r="C1730" s="489" t="s">
        <v>4105</v>
      </c>
      <c r="D1730" s="490">
        <v>46.64</v>
      </c>
    </row>
    <row r="1731" spans="1:4" ht="30">
      <c r="A1731" s="480">
        <v>39868</v>
      </c>
      <c r="B1731" s="481" t="s">
        <v>8478</v>
      </c>
      <c r="C1731" s="489" t="s">
        <v>4105</v>
      </c>
      <c r="D1731" s="490">
        <v>84.02</v>
      </c>
    </row>
    <row r="1732" spans="1:4">
      <c r="A1732" s="480">
        <v>37999</v>
      </c>
      <c r="B1732" s="481" t="s">
        <v>8479</v>
      </c>
      <c r="C1732" s="489" t="s">
        <v>4105</v>
      </c>
      <c r="D1732" s="490">
        <v>8.75</v>
      </c>
    </row>
    <row r="1733" spans="1:4">
      <c r="A1733" s="480">
        <v>38000</v>
      </c>
      <c r="B1733" s="481" t="s">
        <v>8480</v>
      </c>
      <c r="C1733" s="489" t="s">
        <v>4105</v>
      </c>
      <c r="D1733" s="490">
        <v>11.57</v>
      </c>
    </row>
    <row r="1734" spans="1:4">
      <c r="A1734" s="480">
        <v>38129</v>
      </c>
      <c r="B1734" s="481" t="s">
        <v>8481</v>
      </c>
      <c r="C1734" s="489" t="s">
        <v>4105</v>
      </c>
      <c r="D1734" s="490">
        <v>5.56</v>
      </c>
    </row>
    <row r="1735" spans="1:4">
      <c r="A1735" s="480">
        <v>38025</v>
      </c>
      <c r="B1735" s="481" t="s">
        <v>8482</v>
      </c>
      <c r="C1735" s="489" t="s">
        <v>4105</v>
      </c>
      <c r="D1735" s="490">
        <v>9.2899999999999991</v>
      </c>
    </row>
    <row r="1736" spans="1:4">
      <c r="A1736" s="480">
        <v>38026</v>
      </c>
      <c r="B1736" s="481" t="s">
        <v>8483</v>
      </c>
      <c r="C1736" s="489" t="s">
        <v>4105</v>
      </c>
      <c r="D1736" s="490">
        <v>24.89</v>
      </c>
    </row>
    <row r="1737" spans="1:4">
      <c r="A1737" s="480">
        <v>1858</v>
      </c>
      <c r="B1737" s="481" t="s">
        <v>8484</v>
      </c>
      <c r="C1737" s="489" t="s">
        <v>4105</v>
      </c>
      <c r="D1737" s="490">
        <v>33.450000000000003</v>
      </c>
    </row>
    <row r="1738" spans="1:4">
      <c r="A1738" s="480">
        <v>1844</v>
      </c>
      <c r="B1738" s="481" t="s">
        <v>8485</v>
      </c>
      <c r="C1738" s="489" t="s">
        <v>4105</v>
      </c>
      <c r="D1738" s="490">
        <v>123.34</v>
      </c>
    </row>
    <row r="1739" spans="1:4">
      <c r="A1739" s="480">
        <v>1863</v>
      </c>
      <c r="B1739" s="481" t="s">
        <v>8486</v>
      </c>
      <c r="C1739" s="489" t="s">
        <v>4105</v>
      </c>
      <c r="D1739" s="490">
        <v>48.54</v>
      </c>
    </row>
    <row r="1740" spans="1:4">
      <c r="A1740" s="480">
        <v>1865</v>
      </c>
      <c r="B1740" s="481" t="s">
        <v>8487</v>
      </c>
      <c r="C1740" s="489" t="s">
        <v>4105</v>
      </c>
      <c r="D1740" s="490">
        <v>177.11</v>
      </c>
    </row>
    <row r="1741" spans="1:4">
      <c r="A1741" s="480">
        <v>36355</v>
      </c>
      <c r="B1741" s="481" t="s">
        <v>8488</v>
      </c>
      <c r="C1741" s="489" t="s">
        <v>4105</v>
      </c>
      <c r="D1741" s="490">
        <v>9.7899999999999991</v>
      </c>
    </row>
    <row r="1742" spans="1:4">
      <c r="A1742" s="480">
        <v>36356</v>
      </c>
      <c r="B1742" s="481" t="s">
        <v>8489</v>
      </c>
      <c r="C1742" s="489" t="s">
        <v>4105</v>
      </c>
      <c r="D1742" s="490">
        <v>16.46</v>
      </c>
    </row>
    <row r="1743" spans="1:4">
      <c r="A1743" s="480">
        <v>1941</v>
      </c>
      <c r="B1743" s="481" t="s">
        <v>8490</v>
      </c>
      <c r="C1743" s="489" t="s">
        <v>4105</v>
      </c>
      <c r="D1743" s="490">
        <v>35.880000000000003</v>
      </c>
    </row>
    <row r="1744" spans="1:4">
      <c r="A1744" s="480">
        <v>1940</v>
      </c>
      <c r="B1744" s="481" t="s">
        <v>8491</v>
      </c>
      <c r="C1744" s="489" t="s">
        <v>4105</v>
      </c>
      <c r="D1744" s="490">
        <v>27.12</v>
      </c>
    </row>
    <row r="1745" spans="1:4">
      <c r="A1745" s="480">
        <v>1939</v>
      </c>
      <c r="B1745" s="481" t="s">
        <v>8492</v>
      </c>
      <c r="C1745" s="489" t="s">
        <v>4105</v>
      </c>
      <c r="D1745" s="490">
        <v>11.15</v>
      </c>
    </row>
    <row r="1746" spans="1:4">
      <c r="A1746" s="480">
        <v>1937</v>
      </c>
      <c r="B1746" s="481" t="s">
        <v>8493</v>
      </c>
      <c r="C1746" s="489" t="s">
        <v>4105</v>
      </c>
      <c r="D1746" s="490">
        <v>5.63</v>
      </c>
    </row>
    <row r="1747" spans="1:4">
      <c r="A1747" s="480">
        <v>1942</v>
      </c>
      <c r="B1747" s="481" t="s">
        <v>8494</v>
      </c>
      <c r="C1747" s="489" t="s">
        <v>4105</v>
      </c>
      <c r="D1747" s="490">
        <v>51.2</v>
      </c>
    </row>
    <row r="1748" spans="1:4">
      <c r="A1748" s="480">
        <v>1938</v>
      </c>
      <c r="B1748" s="481" t="s">
        <v>8495</v>
      </c>
      <c r="C1748" s="489" t="s">
        <v>4105</v>
      </c>
      <c r="D1748" s="490">
        <v>7.13</v>
      </c>
    </row>
    <row r="1749" spans="1:4">
      <c r="A1749" s="480">
        <v>1932</v>
      </c>
      <c r="B1749" s="481" t="s">
        <v>8496</v>
      </c>
      <c r="C1749" s="489" t="s">
        <v>4105</v>
      </c>
      <c r="D1749" s="490">
        <v>12.47</v>
      </c>
    </row>
    <row r="1750" spans="1:4">
      <c r="A1750" s="480">
        <v>1966</v>
      </c>
      <c r="B1750" s="481" t="s">
        <v>8497</v>
      </c>
      <c r="C1750" s="489" t="s">
        <v>4105</v>
      </c>
      <c r="D1750" s="490">
        <v>28.07</v>
      </c>
    </row>
    <row r="1751" spans="1:4">
      <c r="A1751" s="480">
        <v>1933</v>
      </c>
      <c r="B1751" s="481" t="s">
        <v>8498</v>
      </c>
      <c r="C1751" s="489" t="s">
        <v>4105</v>
      </c>
      <c r="D1751" s="490">
        <v>5.49</v>
      </c>
    </row>
    <row r="1752" spans="1:4">
      <c r="A1752" s="480">
        <v>1951</v>
      </c>
      <c r="B1752" s="481" t="s">
        <v>8499</v>
      </c>
      <c r="C1752" s="489" t="s">
        <v>4105</v>
      </c>
      <c r="D1752" s="490">
        <v>24.4</v>
      </c>
    </row>
    <row r="1753" spans="1:4">
      <c r="A1753" s="480">
        <v>1952</v>
      </c>
      <c r="B1753" s="481" t="s">
        <v>8500</v>
      </c>
      <c r="C1753" s="489" t="s">
        <v>4105</v>
      </c>
      <c r="D1753" s="490">
        <v>105.41</v>
      </c>
    </row>
    <row r="1754" spans="1:4">
      <c r="A1754" s="480">
        <v>20104</v>
      </c>
      <c r="B1754" s="481" t="s">
        <v>8501</v>
      </c>
      <c r="C1754" s="489" t="s">
        <v>4105</v>
      </c>
      <c r="D1754" s="490">
        <v>778.9</v>
      </c>
    </row>
    <row r="1755" spans="1:4">
      <c r="A1755" s="480">
        <v>20105</v>
      </c>
      <c r="B1755" s="481" t="s">
        <v>8502</v>
      </c>
      <c r="C1755" s="489" t="s">
        <v>4105</v>
      </c>
      <c r="D1755" s="490">
        <v>1213.22</v>
      </c>
    </row>
    <row r="1756" spans="1:4">
      <c r="A1756" s="480">
        <v>1965</v>
      </c>
      <c r="B1756" s="481" t="s">
        <v>8503</v>
      </c>
      <c r="C1756" s="489" t="s">
        <v>4105</v>
      </c>
      <c r="D1756" s="490">
        <v>56.91</v>
      </c>
    </row>
    <row r="1757" spans="1:4">
      <c r="A1757" s="480">
        <v>10765</v>
      </c>
      <c r="B1757" s="481" t="s">
        <v>8504</v>
      </c>
      <c r="C1757" s="489" t="s">
        <v>4105</v>
      </c>
      <c r="D1757" s="490">
        <v>14.38</v>
      </c>
    </row>
    <row r="1758" spans="1:4">
      <c r="A1758" s="480">
        <v>10767</v>
      </c>
      <c r="B1758" s="481" t="s">
        <v>8505</v>
      </c>
      <c r="C1758" s="489" t="s">
        <v>4105</v>
      </c>
      <c r="D1758" s="490">
        <v>47.13</v>
      </c>
    </row>
    <row r="1759" spans="1:4">
      <c r="A1759" s="480">
        <v>1970</v>
      </c>
      <c r="B1759" s="481" t="s">
        <v>8506</v>
      </c>
      <c r="C1759" s="489" t="s">
        <v>4105</v>
      </c>
      <c r="D1759" s="490">
        <v>59.07</v>
      </c>
    </row>
    <row r="1760" spans="1:4">
      <c r="A1760" s="480">
        <v>1967</v>
      </c>
      <c r="B1760" s="481" t="s">
        <v>8507</v>
      </c>
      <c r="C1760" s="489" t="s">
        <v>4105</v>
      </c>
      <c r="D1760" s="490">
        <v>6.57</v>
      </c>
    </row>
    <row r="1761" spans="1:4">
      <c r="A1761" s="480">
        <v>1968</v>
      </c>
      <c r="B1761" s="481" t="s">
        <v>8508</v>
      </c>
      <c r="C1761" s="489" t="s">
        <v>4105</v>
      </c>
      <c r="D1761" s="490">
        <v>13.77</v>
      </c>
    </row>
    <row r="1762" spans="1:4">
      <c r="A1762" s="480">
        <v>1969</v>
      </c>
      <c r="B1762" s="481" t="s">
        <v>8509</v>
      </c>
      <c r="C1762" s="489" t="s">
        <v>4105</v>
      </c>
      <c r="D1762" s="490">
        <v>40.51</v>
      </c>
    </row>
    <row r="1763" spans="1:4">
      <c r="A1763" s="480">
        <v>1839</v>
      </c>
      <c r="B1763" s="481" t="s">
        <v>8510</v>
      </c>
      <c r="C1763" s="489" t="s">
        <v>4105</v>
      </c>
      <c r="D1763" s="490">
        <v>185.82</v>
      </c>
    </row>
    <row r="1764" spans="1:4">
      <c r="A1764" s="480">
        <v>1835</v>
      </c>
      <c r="B1764" s="481" t="s">
        <v>8511</v>
      </c>
      <c r="C1764" s="489" t="s">
        <v>4105</v>
      </c>
      <c r="D1764" s="490">
        <v>39.5</v>
      </c>
    </row>
    <row r="1765" spans="1:4">
      <c r="A1765" s="480">
        <v>1823</v>
      </c>
      <c r="B1765" s="481" t="s">
        <v>8512</v>
      </c>
      <c r="C1765" s="489" t="s">
        <v>4105</v>
      </c>
      <c r="D1765" s="490">
        <v>76.38</v>
      </c>
    </row>
    <row r="1766" spans="1:4">
      <c r="A1766" s="480">
        <v>1827</v>
      </c>
      <c r="B1766" s="481" t="s">
        <v>8513</v>
      </c>
      <c r="C1766" s="489" t="s">
        <v>4105</v>
      </c>
      <c r="D1766" s="490">
        <v>184.01</v>
      </c>
    </row>
    <row r="1767" spans="1:4">
      <c r="A1767" s="480">
        <v>1831</v>
      </c>
      <c r="B1767" s="481" t="s">
        <v>8514</v>
      </c>
      <c r="C1767" s="489" t="s">
        <v>4105</v>
      </c>
      <c r="D1767" s="490">
        <v>40.17</v>
      </c>
    </row>
    <row r="1768" spans="1:4">
      <c r="A1768" s="480">
        <v>1825</v>
      </c>
      <c r="B1768" s="481" t="s">
        <v>8515</v>
      </c>
      <c r="C1768" s="489" t="s">
        <v>4105</v>
      </c>
      <c r="D1768" s="490">
        <v>99.13</v>
      </c>
    </row>
    <row r="1769" spans="1:4">
      <c r="A1769" s="480">
        <v>1828</v>
      </c>
      <c r="B1769" s="481" t="s">
        <v>8516</v>
      </c>
      <c r="C1769" s="489" t="s">
        <v>4105</v>
      </c>
      <c r="D1769" s="490">
        <v>224.55</v>
      </c>
    </row>
    <row r="1770" spans="1:4">
      <c r="A1770" s="480">
        <v>1845</v>
      </c>
      <c r="B1770" s="481" t="s">
        <v>8517</v>
      </c>
      <c r="C1770" s="489" t="s">
        <v>4105</v>
      </c>
      <c r="D1770" s="490">
        <v>50.34</v>
      </c>
    </row>
    <row r="1771" spans="1:4">
      <c r="A1771" s="480">
        <v>1824</v>
      </c>
      <c r="B1771" s="481" t="s">
        <v>8518</v>
      </c>
      <c r="C1771" s="489" t="s">
        <v>4105</v>
      </c>
      <c r="D1771" s="490">
        <v>118.84</v>
      </c>
    </row>
    <row r="1772" spans="1:4">
      <c r="A1772" s="480">
        <v>1964</v>
      </c>
      <c r="B1772" s="481" t="s">
        <v>8519</v>
      </c>
      <c r="C1772" s="489" t="s">
        <v>4105</v>
      </c>
      <c r="D1772" s="490">
        <v>33.75</v>
      </c>
    </row>
    <row r="1773" spans="1:4" ht="30">
      <c r="A1773" s="480">
        <v>42692</v>
      </c>
      <c r="B1773" s="481" t="s">
        <v>8520</v>
      </c>
      <c r="C1773" s="489" t="s">
        <v>4105</v>
      </c>
      <c r="D1773" s="490">
        <v>392.94</v>
      </c>
    </row>
    <row r="1774" spans="1:4" ht="30">
      <c r="A1774" s="480">
        <v>42693</v>
      </c>
      <c r="B1774" s="481" t="s">
        <v>8521</v>
      </c>
      <c r="C1774" s="489" t="s">
        <v>4105</v>
      </c>
      <c r="D1774" s="490">
        <v>646.36</v>
      </c>
    </row>
    <row r="1775" spans="1:4" ht="30">
      <c r="A1775" s="480">
        <v>42695</v>
      </c>
      <c r="B1775" s="481" t="s">
        <v>8522</v>
      </c>
      <c r="C1775" s="489" t="s">
        <v>4105</v>
      </c>
      <c r="D1775" s="490">
        <v>491.46</v>
      </c>
    </row>
    <row r="1776" spans="1:4" ht="30">
      <c r="A1776" s="480">
        <v>42694</v>
      </c>
      <c r="B1776" s="481" t="s">
        <v>8523</v>
      </c>
      <c r="C1776" s="489" t="s">
        <v>4105</v>
      </c>
      <c r="D1776" s="490">
        <v>726.57</v>
      </c>
    </row>
    <row r="1777" spans="1:4" ht="30">
      <c r="A1777" s="480">
        <v>20097</v>
      </c>
      <c r="B1777" s="481" t="s">
        <v>8524</v>
      </c>
      <c r="C1777" s="489" t="s">
        <v>4105</v>
      </c>
      <c r="D1777" s="490">
        <v>55.8</v>
      </c>
    </row>
    <row r="1778" spans="1:4" ht="30">
      <c r="A1778" s="480">
        <v>20098</v>
      </c>
      <c r="B1778" s="481" t="s">
        <v>8525</v>
      </c>
      <c r="C1778" s="489" t="s">
        <v>4105</v>
      </c>
      <c r="D1778" s="490">
        <v>188.15</v>
      </c>
    </row>
    <row r="1779" spans="1:4" ht="30">
      <c r="A1779" s="480">
        <v>20096</v>
      </c>
      <c r="B1779" s="481" t="s">
        <v>8526</v>
      </c>
      <c r="C1779" s="489" t="s">
        <v>4105</v>
      </c>
      <c r="D1779" s="490">
        <v>36.51</v>
      </c>
    </row>
    <row r="1780" spans="1:4">
      <c r="A1780" s="480">
        <v>44472</v>
      </c>
      <c r="B1780" s="481" t="s">
        <v>13964</v>
      </c>
      <c r="C1780" s="489" t="s">
        <v>4105</v>
      </c>
      <c r="D1780" s="490">
        <v>70.38</v>
      </c>
    </row>
    <row r="1781" spans="1:4" ht="30">
      <c r="A1781" s="480">
        <v>38369</v>
      </c>
      <c r="B1781" s="481" t="s">
        <v>8527</v>
      </c>
      <c r="C1781" s="489" t="s">
        <v>4105</v>
      </c>
      <c r="D1781" s="490">
        <v>18.16</v>
      </c>
    </row>
    <row r="1782" spans="1:4">
      <c r="A1782" s="480">
        <v>38370</v>
      </c>
      <c r="B1782" s="481" t="s">
        <v>8528</v>
      </c>
      <c r="C1782" s="489" t="s">
        <v>4105</v>
      </c>
      <c r="D1782" s="490">
        <v>18.16</v>
      </c>
    </row>
    <row r="1783" spans="1:4">
      <c r="A1783" s="480">
        <v>38372</v>
      </c>
      <c r="B1783" s="481" t="s">
        <v>8529</v>
      </c>
      <c r="C1783" s="489" t="s">
        <v>4105</v>
      </c>
      <c r="D1783" s="490">
        <v>17.8</v>
      </c>
    </row>
    <row r="1784" spans="1:4">
      <c r="A1784" s="480">
        <v>2357</v>
      </c>
      <c r="B1784" s="481" t="s">
        <v>8530</v>
      </c>
      <c r="C1784" s="489" t="s">
        <v>4108</v>
      </c>
      <c r="D1784" s="490">
        <v>15.04</v>
      </c>
    </row>
    <row r="1785" spans="1:4">
      <c r="A1785" s="480">
        <v>40806</v>
      </c>
      <c r="B1785" s="481" t="s">
        <v>8531</v>
      </c>
      <c r="C1785" s="489" t="s">
        <v>4109</v>
      </c>
      <c r="D1785" s="490">
        <v>2645.25</v>
      </c>
    </row>
    <row r="1786" spans="1:4">
      <c r="A1786" s="480">
        <v>2355</v>
      </c>
      <c r="B1786" s="481" t="s">
        <v>8532</v>
      </c>
      <c r="C1786" s="489" t="s">
        <v>4108</v>
      </c>
      <c r="D1786" s="490">
        <v>24.11</v>
      </c>
    </row>
    <row r="1787" spans="1:4">
      <c r="A1787" s="480">
        <v>40805</v>
      </c>
      <c r="B1787" s="481" t="s">
        <v>8533</v>
      </c>
      <c r="C1787" s="489" t="s">
        <v>4109</v>
      </c>
      <c r="D1787" s="490">
        <v>4237.0600000000004</v>
      </c>
    </row>
    <row r="1788" spans="1:4">
      <c r="A1788" s="480">
        <v>2358</v>
      </c>
      <c r="B1788" s="481" t="s">
        <v>8534</v>
      </c>
      <c r="C1788" s="489" t="s">
        <v>4108</v>
      </c>
      <c r="D1788" s="490">
        <v>21.21</v>
      </c>
    </row>
    <row r="1789" spans="1:4">
      <c r="A1789" s="480">
        <v>40807</v>
      </c>
      <c r="B1789" s="481" t="s">
        <v>8535</v>
      </c>
      <c r="C1789" s="489" t="s">
        <v>4109</v>
      </c>
      <c r="D1789" s="490">
        <v>3728.61</v>
      </c>
    </row>
    <row r="1790" spans="1:4">
      <c r="A1790" s="480">
        <v>2359</v>
      </c>
      <c r="B1790" s="481" t="s">
        <v>8536</v>
      </c>
      <c r="C1790" s="489" t="s">
        <v>4108</v>
      </c>
      <c r="D1790" s="490">
        <v>23.37</v>
      </c>
    </row>
    <row r="1791" spans="1:4">
      <c r="A1791" s="480">
        <v>40808</v>
      </c>
      <c r="B1791" s="481" t="s">
        <v>8537</v>
      </c>
      <c r="C1791" s="489" t="s">
        <v>4109</v>
      </c>
      <c r="D1791" s="490">
        <v>4108.03</v>
      </c>
    </row>
    <row r="1792" spans="1:4">
      <c r="A1792" s="480">
        <v>44330</v>
      </c>
      <c r="B1792" s="481" t="s">
        <v>13965</v>
      </c>
      <c r="C1792" s="489" t="s">
        <v>4107</v>
      </c>
      <c r="D1792" s="490">
        <v>7.83</v>
      </c>
    </row>
    <row r="1793" spans="1:4">
      <c r="A1793" s="480">
        <v>43144</v>
      </c>
      <c r="B1793" s="481" t="s">
        <v>8538</v>
      </c>
      <c r="C1793" s="489" t="s">
        <v>734</v>
      </c>
      <c r="D1793" s="490">
        <v>32.19</v>
      </c>
    </row>
    <row r="1794" spans="1:4">
      <c r="A1794" s="480">
        <v>39397</v>
      </c>
      <c r="B1794" s="481" t="s">
        <v>8539</v>
      </c>
      <c r="C1794" s="489" t="s">
        <v>4107</v>
      </c>
      <c r="D1794" s="490">
        <v>14.67</v>
      </c>
    </row>
    <row r="1795" spans="1:4" ht="30">
      <c r="A1795" s="480">
        <v>2692</v>
      </c>
      <c r="B1795" s="481" t="s">
        <v>8540</v>
      </c>
      <c r="C1795" s="489" t="s">
        <v>4107</v>
      </c>
      <c r="D1795" s="490">
        <v>5.92</v>
      </c>
    </row>
    <row r="1796" spans="1:4">
      <c r="A1796" s="480">
        <v>44329</v>
      </c>
      <c r="B1796" s="481" t="s">
        <v>13966</v>
      </c>
      <c r="C1796" s="489" t="s">
        <v>4107</v>
      </c>
      <c r="D1796" s="490">
        <v>10.26</v>
      </c>
    </row>
    <row r="1797" spans="1:4">
      <c r="A1797" s="480">
        <v>5318</v>
      </c>
      <c r="B1797" s="481" t="s">
        <v>13967</v>
      </c>
      <c r="C1797" s="489" t="s">
        <v>4107</v>
      </c>
      <c r="D1797" s="490">
        <v>16.59</v>
      </c>
    </row>
    <row r="1798" spans="1:4">
      <c r="A1798" s="480">
        <v>5330</v>
      </c>
      <c r="B1798" s="481" t="s">
        <v>8541</v>
      </c>
      <c r="C1798" s="489" t="s">
        <v>4107</v>
      </c>
      <c r="D1798" s="490">
        <v>37.81</v>
      </c>
    </row>
    <row r="1799" spans="1:4">
      <c r="A1799" s="480">
        <v>44532</v>
      </c>
      <c r="B1799" s="481" t="s">
        <v>13968</v>
      </c>
      <c r="C1799" s="489" t="s">
        <v>4105</v>
      </c>
      <c r="D1799" s="490">
        <v>32.11</v>
      </c>
    </row>
    <row r="1800" spans="1:4" ht="30">
      <c r="A1800" s="480">
        <v>44531</v>
      </c>
      <c r="B1800" s="481" t="s">
        <v>13969</v>
      </c>
      <c r="C1800" s="489" t="s">
        <v>4105</v>
      </c>
      <c r="D1800" s="490">
        <v>102.06</v>
      </c>
    </row>
    <row r="1801" spans="1:4" ht="30">
      <c r="A1801" s="480">
        <v>38140</v>
      </c>
      <c r="B1801" s="481" t="s">
        <v>8542</v>
      </c>
      <c r="C1801" s="489" t="s">
        <v>4105</v>
      </c>
      <c r="D1801" s="490">
        <v>24.75</v>
      </c>
    </row>
    <row r="1802" spans="1:4" ht="30">
      <c r="A1802" s="480">
        <v>13887</v>
      </c>
      <c r="B1802" s="481" t="s">
        <v>8543</v>
      </c>
      <c r="C1802" s="489" t="s">
        <v>4105</v>
      </c>
      <c r="D1802" s="490">
        <v>585.97</v>
      </c>
    </row>
    <row r="1803" spans="1:4">
      <c r="A1803" s="480">
        <v>44495</v>
      </c>
      <c r="B1803" s="481" t="s">
        <v>13970</v>
      </c>
      <c r="C1803" s="489" t="s">
        <v>4105</v>
      </c>
      <c r="D1803" s="490">
        <v>26.08</v>
      </c>
    </row>
    <row r="1804" spans="1:4" ht="30">
      <c r="A1804" s="480">
        <v>44533</v>
      </c>
      <c r="B1804" s="481" t="s">
        <v>13971</v>
      </c>
      <c r="C1804" s="489" t="s">
        <v>4105</v>
      </c>
      <c r="D1804" s="490">
        <v>24.63</v>
      </c>
    </row>
    <row r="1805" spans="1:4">
      <c r="A1805" s="480">
        <v>44534</v>
      </c>
      <c r="B1805" s="481" t="s">
        <v>13972</v>
      </c>
      <c r="C1805" s="489" t="s">
        <v>4105</v>
      </c>
      <c r="D1805" s="490">
        <v>6.42</v>
      </c>
    </row>
    <row r="1806" spans="1:4">
      <c r="A1806" s="480">
        <v>34544</v>
      </c>
      <c r="B1806" s="481" t="s">
        <v>8544</v>
      </c>
      <c r="C1806" s="489" t="s">
        <v>4105</v>
      </c>
      <c r="D1806" s="490">
        <v>1776.38</v>
      </c>
    </row>
    <row r="1807" spans="1:4" ht="30">
      <c r="A1807" s="480">
        <v>34729</v>
      </c>
      <c r="B1807" s="481" t="s">
        <v>8545</v>
      </c>
      <c r="C1807" s="489" t="s">
        <v>4105</v>
      </c>
      <c r="D1807" s="490">
        <v>1397.4</v>
      </c>
    </row>
    <row r="1808" spans="1:4" ht="30">
      <c r="A1808" s="480">
        <v>34734</v>
      </c>
      <c r="B1808" s="481" t="s">
        <v>8546</v>
      </c>
      <c r="C1808" s="489" t="s">
        <v>4105</v>
      </c>
      <c r="D1808" s="490">
        <v>2163.62</v>
      </c>
    </row>
    <row r="1809" spans="1:4" ht="30">
      <c r="A1809" s="480">
        <v>34738</v>
      </c>
      <c r="B1809" s="481" t="s">
        <v>8547</v>
      </c>
      <c r="C1809" s="489" t="s">
        <v>4105</v>
      </c>
      <c r="D1809" s="490">
        <v>5054.8900000000003</v>
      </c>
    </row>
    <row r="1810" spans="1:4">
      <c r="A1810" s="480">
        <v>2391</v>
      </c>
      <c r="B1810" s="481" t="s">
        <v>8548</v>
      </c>
      <c r="C1810" s="489" t="s">
        <v>4105</v>
      </c>
      <c r="D1810" s="490">
        <v>411.13</v>
      </c>
    </row>
    <row r="1811" spans="1:4">
      <c r="A1811" s="480">
        <v>2374</v>
      </c>
      <c r="B1811" s="481" t="s">
        <v>8549</v>
      </c>
      <c r="C1811" s="489" t="s">
        <v>4105</v>
      </c>
      <c r="D1811" s="490">
        <v>466.41</v>
      </c>
    </row>
    <row r="1812" spans="1:4">
      <c r="A1812" s="480">
        <v>2377</v>
      </c>
      <c r="B1812" s="481" t="s">
        <v>8550</v>
      </c>
      <c r="C1812" s="489" t="s">
        <v>4105</v>
      </c>
      <c r="D1812" s="490">
        <v>654.55999999999995</v>
      </c>
    </row>
    <row r="1813" spans="1:4">
      <c r="A1813" s="480">
        <v>2393</v>
      </c>
      <c r="B1813" s="481" t="s">
        <v>8551</v>
      </c>
      <c r="C1813" s="489" t="s">
        <v>4105</v>
      </c>
      <c r="D1813" s="490">
        <v>1096.1500000000001</v>
      </c>
    </row>
    <row r="1814" spans="1:4">
      <c r="A1814" s="480">
        <v>34705</v>
      </c>
      <c r="B1814" s="481" t="s">
        <v>8552</v>
      </c>
      <c r="C1814" s="489" t="s">
        <v>4105</v>
      </c>
      <c r="D1814" s="490">
        <v>958.74</v>
      </c>
    </row>
    <row r="1815" spans="1:4">
      <c r="A1815" s="480">
        <v>34707</v>
      </c>
      <c r="B1815" s="481" t="s">
        <v>8553</v>
      </c>
      <c r="C1815" s="489" t="s">
        <v>4105</v>
      </c>
      <c r="D1815" s="490">
        <v>1776.57</v>
      </c>
    </row>
    <row r="1816" spans="1:4">
      <c r="A1816" s="480">
        <v>2378</v>
      </c>
      <c r="B1816" s="481" t="s">
        <v>8554</v>
      </c>
      <c r="C1816" s="489" t="s">
        <v>4105</v>
      </c>
      <c r="D1816" s="490">
        <v>1505.71</v>
      </c>
    </row>
    <row r="1817" spans="1:4">
      <c r="A1817" s="480">
        <v>2379</v>
      </c>
      <c r="B1817" s="481" t="s">
        <v>8555</v>
      </c>
      <c r="C1817" s="489" t="s">
        <v>4105</v>
      </c>
      <c r="D1817" s="490">
        <v>1505.71</v>
      </c>
    </row>
    <row r="1818" spans="1:4">
      <c r="A1818" s="480">
        <v>2376</v>
      </c>
      <c r="B1818" s="481" t="s">
        <v>8556</v>
      </c>
      <c r="C1818" s="489" t="s">
        <v>4105</v>
      </c>
      <c r="D1818" s="490">
        <v>2479.9</v>
      </c>
    </row>
    <row r="1819" spans="1:4">
      <c r="A1819" s="480">
        <v>2394</v>
      </c>
      <c r="B1819" s="481" t="s">
        <v>8557</v>
      </c>
      <c r="C1819" s="489" t="s">
        <v>4105</v>
      </c>
      <c r="D1819" s="490">
        <v>5301.57</v>
      </c>
    </row>
    <row r="1820" spans="1:4">
      <c r="A1820" s="480">
        <v>34686</v>
      </c>
      <c r="B1820" s="481" t="s">
        <v>8558</v>
      </c>
      <c r="C1820" s="489" t="s">
        <v>4105</v>
      </c>
      <c r="D1820" s="490">
        <v>15.91</v>
      </c>
    </row>
    <row r="1821" spans="1:4">
      <c r="A1821" s="480">
        <v>34623</v>
      </c>
      <c r="B1821" s="481" t="s">
        <v>8559</v>
      </c>
      <c r="C1821" s="489" t="s">
        <v>4105</v>
      </c>
      <c r="D1821" s="490">
        <v>60.57</v>
      </c>
    </row>
    <row r="1822" spans="1:4">
      <c r="A1822" s="480">
        <v>34628</v>
      </c>
      <c r="B1822" s="481" t="s">
        <v>8560</v>
      </c>
      <c r="C1822" s="489" t="s">
        <v>4105</v>
      </c>
      <c r="D1822" s="490">
        <v>86.76</v>
      </c>
    </row>
    <row r="1823" spans="1:4">
      <c r="A1823" s="480">
        <v>34616</v>
      </c>
      <c r="B1823" s="481" t="s">
        <v>8561</v>
      </c>
      <c r="C1823" s="489" t="s">
        <v>4105</v>
      </c>
      <c r="D1823" s="490">
        <v>61.52</v>
      </c>
    </row>
    <row r="1824" spans="1:4">
      <c r="A1824" s="480">
        <v>34653</v>
      </c>
      <c r="B1824" s="481" t="s">
        <v>8562</v>
      </c>
      <c r="C1824" s="489" t="s">
        <v>4105</v>
      </c>
      <c r="D1824" s="490">
        <v>10.73</v>
      </c>
    </row>
    <row r="1825" spans="1:4">
      <c r="A1825" s="480">
        <v>34688</v>
      </c>
      <c r="B1825" s="481" t="s">
        <v>8563</v>
      </c>
      <c r="C1825" s="489" t="s">
        <v>4105</v>
      </c>
      <c r="D1825" s="490">
        <v>19.45</v>
      </c>
    </row>
    <row r="1826" spans="1:4">
      <c r="A1826" s="480">
        <v>34714</v>
      </c>
      <c r="B1826" s="481" t="s">
        <v>8564</v>
      </c>
      <c r="C1826" s="489" t="s">
        <v>4105</v>
      </c>
      <c r="D1826" s="490">
        <v>90.02</v>
      </c>
    </row>
    <row r="1827" spans="1:4">
      <c r="A1827" s="480">
        <v>34709</v>
      </c>
      <c r="B1827" s="481" t="s">
        <v>8565</v>
      </c>
      <c r="C1827" s="489" t="s">
        <v>4105</v>
      </c>
      <c r="D1827" s="490">
        <v>75.37</v>
      </c>
    </row>
    <row r="1828" spans="1:4">
      <c r="A1828" s="480">
        <v>2388</v>
      </c>
      <c r="B1828" s="481" t="s">
        <v>8566</v>
      </c>
      <c r="C1828" s="489" t="s">
        <v>4105</v>
      </c>
      <c r="D1828" s="490">
        <v>74.81</v>
      </c>
    </row>
    <row r="1829" spans="1:4">
      <c r="A1829" s="480">
        <v>34606</v>
      </c>
      <c r="B1829" s="481" t="s">
        <v>8567</v>
      </c>
      <c r="C1829" s="489" t="s">
        <v>4105</v>
      </c>
      <c r="D1829" s="490">
        <v>114.75</v>
      </c>
    </row>
    <row r="1830" spans="1:4">
      <c r="A1830" s="480">
        <v>2370</v>
      </c>
      <c r="B1830" s="481" t="s">
        <v>8568</v>
      </c>
      <c r="C1830" s="489" t="s">
        <v>4105</v>
      </c>
      <c r="D1830" s="490">
        <v>13.9</v>
      </c>
    </row>
    <row r="1831" spans="1:4">
      <c r="A1831" s="480">
        <v>2386</v>
      </c>
      <c r="B1831" s="481" t="s">
        <v>8569</v>
      </c>
      <c r="C1831" s="489" t="s">
        <v>4105</v>
      </c>
      <c r="D1831" s="490">
        <v>23.32</v>
      </c>
    </row>
    <row r="1832" spans="1:4">
      <c r="A1832" s="480">
        <v>34689</v>
      </c>
      <c r="B1832" s="481" t="s">
        <v>8570</v>
      </c>
      <c r="C1832" s="489" t="s">
        <v>4105</v>
      </c>
      <c r="D1832" s="490">
        <v>36.53</v>
      </c>
    </row>
    <row r="1833" spans="1:4">
      <c r="A1833" s="480">
        <v>2392</v>
      </c>
      <c r="B1833" s="481" t="s">
        <v>8571</v>
      </c>
      <c r="C1833" s="489" t="s">
        <v>4105</v>
      </c>
      <c r="D1833" s="490">
        <v>93.31</v>
      </c>
    </row>
    <row r="1834" spans="1:4">
      <c r="A1834" s="480">
        <v>2373</v>
      </c>
      <c r="B1834" s="481" t="s">
        <v>8572</v>
      </c>
      <c r="C1834" s="489" t="s">
        <v>4105</v>
      </c>
      <c r="D1834" s="490">
        <v>131.46</v>
      </c>
    </row>
    <row r="1835" spans="1:4" ht="30">
      <c r="A1835" s="480">
        <v>39465</v>
      </c>
      <c r="B1835" s="481" t="s">
        <v>8573</v>
      </c>
      <c r="C1835" s="489" t="s">
        <v>4105</v>
      </c>
      <c r="D1835" s="490">
        <v>80.31</v>
      </c>
    </row>
    <row r="1836" spans="1:4" ht="30">
      <c r="A1836" s="480">
        <v>39466</v>
      </c>
      <c r="B1836" s="481" t="s">
        <v>8574</v>
      </c>
      <c r="C1836" s="489" t="s">
        <v>4105</v>
      </c>
      <c r="D1836" s="490">
        <v>90.35</v>
      </c>
    </row>
    <row r="1837" spans="1:4" ht="30">
      <c r="A1837" s="480">
        <v>39467</v>
      </c>
      <c r="B1837" s="481" t="s">
        <v>8575</v>
      </c>
      <c r="C1837" s="489" t="s">
        <v>4105</v>
      </c>
      <c r="D1837" s="490">
        <v>115.57</v>
      </c>
    </row>
    <row r="1838" spans="1:4" ht="30">
      <c r="A1838" s="480">
        <v>39468</v>
      </c>
      <c r="B1838" s="481" t="s">
        <v>8576</v>
      </c>
      <c r="C1838" s="489" t="s">
        <v>4105</v>
      </c>
      <c r="D1838" s="490">
        <v>205.41</v>
      </c>
    </row>
    <row r="1839" spans="1:4" ht="30">
      <c r="A1839" s="480">
        <v>39469</v>
      </c>
      <c r="B1839" s="481" t="s">
        <v>8577</v>
      </c>
      <c r="C1839" s="489" t="s">
        <v>4105</v>
      </c>
      <c r="D1839" s="490">
        <v>83.67</v>
      </c>
    </row>
    <row r="1840" spans="1:4" ht="30">
      <c r="A1840" s="480">
        <v>39470</v>
      </c>
      <c r="B1840" s="481" t="s">
        <v>8578</v>
      </c>
      <c r="C1840" s="489" t="s">
        <v>4105</v>
      </c>
      <c r="D1840" s="490">
        <v>102.81</v>
      </c>
    </row>
    <row r="1841" spans="1:4" ht="30">
      <c r="A1841" s="480">
        <v>39471</v>
      </c>
      <c r="B1841" s="481" t="s">
        <v>8579</v>
      </c>
      <c r="C1841" s="489" t="s">
        <v>4105</v>
      </c>
      <c r="D1841" s="490">
        <v>123.55</v>
      </c>
    </row>
    <row r="1842" spans="1:4" ht="30">
      <c r="A1842" s="480">
        <v>39472</v>
      </c>
      <c r="B1842" s="481" t="s">
        <v>8580</v>
      </c>
      <c r="C1842" s="489" t="s">
        <v>4105</v>
      </c>
      <c r="D1842" s="490">
        <v>214.67</v>
      </c>
    </row>
    <row r="1843" spans="1:4" ht="30">
      <c r="A1843" s="480">
        <v>39473</v>
      </c>
      <c r="B1843" s="481" t="s">
        <v>8581</v>
      </c>
      <c r="C1843" s="489" t="s">
        <v>4105</v>
      </c>
      <c r="D1843" s="490">
        <v>138.68</v>
      </c>
    </row>
    <row r="1844" spans="1:4" ht="30">
      <c r="A1844" s="480">
        <v>39474</v>
      </c>
      <c r="B1844" s="481" t="s">
        <v>8582</v>
      </c>
      <c r="C1844" s="489" t="s">
        <v>4105</v>
      </c>
      <c r="D1844" s="490">
        <v>147.84</v>
      </c>
    </row>
    <row r="1845" spans="1:4" ht="30">
      <c r="A1845" s="480">
        <v>39475</v>
      </c>
      <c r="B1845" s="481" t="s">
        <v>8583</v>
      </c>
      <c r="C1845" s="489" t="s">
        <v>4105</v>
      </c>
      <c r="D1845" s="490">
        <v>167.74</v>
      </c>
    </row>
    <row r="1846" spans="1:4" ht="30">
      <c r="A1846" s="480">
        <v>39476</v>
      </c>
      <c r="B1846" s="481" t="s">
        <v>8584</v>
      </c>
      <c r="C1846" s="489" t="s">
        <v>4105</v>
      </c>
      <c r="D1846" s="490">
        <v>315.76</v>
      </c>
    </row>
    <row r="1847" spans="1:4" ht="30">
      <c r="A1847" s="480">
        <v>39477</v>
      </c>
      <c r="B1847" s="481" t="s">
        <v>8585</v>
      </c>
      <c r="C1847" s="489" t="s">
        <v>4105</v>
      </c>
      <c r="D1847" s="490">
        <v>154.71</v>
      </c>
    </row>
    <row r="1848" spans="1:4" ht="30">
      <c r="A1848" s="480">
        <v>39478</v>
      </c>
      <c r="B1848" s="481" t="s">
        <v>8586</v>
      </c>
      <c r="C1848" s="489" t="s">
        <v>4105</v>
      </c>
      <c r="D1848" s="490">
        <v>159.5</v>
      </c>
    </row>
    <row r="1849" spans="1:4" ht="30">
      <c r="A1849" s="480">
        <v>39479</v>
      </c>
      <c r="B1849" s="481" t="s">
        <v>8587</v>
      </c>
      <c r="C1849" s="489" t="s">
        <v>4105</v>
      </c>
      <c r="D1849" s="490">
        <v>187.92</v>
      </c>
    </row>
    <row r="1850" spans="1:4" ht="30">
      <c r="A1850" s="480">
        <v>39480</v>
      </c>
      <c r="B1850" s="481" t="s">
        <v>8588</v>
      </c>
      <c r="C1850" s="489" t="s">
        <v>4105</v>
      </c>
      <c r="D1850" s="490">
        <v>387.77</v>
      </c>
    </row>
    <row r="1851" spans="1:4">
      <c r="A1851" s="480">
        <v>39459</v>
      </c>
      <c r="B1851" s="481" t="s">
        <v>8589</v>
      </c>
      <c r="C1851" s="489" t="s">
        <v>4105</v>
      </c>
      <c r="D1851" s="490">
        <v>329.12</v>
      </c>
    </row>
    <row r="1852" spans="1:4">
      <c r="A1852" s="480">
        <v>39445</v>
      </c>
      <c r="B1852" s="481" t="s">
        <v>8590</v>
      </c>
      <c r="C1852" s="489" t="s">
        <v>4105</v>
      </c>
      <c r="D1852" s="490">
        <v>165.25</v>
      </c>
    </row>
    <row r="1853" spans="1:4">
      <c r="A1853" s="480">
        <v>39446</v>
      </c>
      <c r="B1853" s="481" t="s">
        <v>8591</v>
      </c>
      <c r="C1853" s="489" t="s">
        <v>4105</v>
      </c>
      <c r="D1853" s="490">
        <v>168.19</v>
      </c>
    </row>
    <row r="1854" spans="1:4">
      <c r="A1854" s="480">
        <v>39447</v>
      </c>
      <c r="B1854" s="481" t="s">
        <v>8592</v>
      </c>
      <c r="C1854" s="489" t="s">
        <v>4105</v>
      </c>
      <c r="D1854" s="490">
        <v>179.86</v>
      </c>
    </row>
    <row r="1855" spans="1:4">
      <c r="A1855" s="480">
        <v>39448</v>
      </c>
      <c r="B1855" s="481" t="s">
        <v>8593</v>
      </c>
      <c r="C1855" s="489" t="s">
        <v>4105</v>
      </c>
      <c r="D1855" s="490">
        <v>306.7</v>
      </c>
    </row>
    <row r="1856" spans="1:4">
      <c r="A1856" s="480">
        <v>39450</v>
      </c>
      <c r="B1856" s="481" t="s">
        <v>8594</v>
      </c>
      <c r="C1856" s="489" t="s">
        <v>4105</v>
      </c>
      <c r="D1856" s="490">
        <v>187.12</v>
      </c>
    </row>
    <row r="1857" spans="1:4">
      <c r="A1857" s="480">
        <v>39451</v>
      </c>
      <c r="B1857" s="481" t="s">
        <v>8595</v>
      </c>
      <c r="C1857" s="489" t="s">
        <v>4105</v>
      </c>
      <c r="D1857" s="490">
        <v>204.09</v>
      </c>
    </row>
    <row r="1858" spans="1:4">
      <c r="A1858" s="480">
        <v>39452</v>
      </c>
      <c r="B1858" s="481" t="s">
        <v>8596</v>
      </c>
      <c r="C1858" s="489" t="s">
        <v>4105</v>
      </c>
      <c r="D1858" s="490">
        <v>205.31</v>
      </c>
    </row>
    <row r="1859" spans="1:4">
      <c r="A1859" s="480">
        <v>39523</v>
      </c>
      <c r="B1859" s="481" t="s">
        <v>8597</v>
      </c>
      <c r="C1859" s="489" t="s">
        <v>4105</v>
      </c>
      <c r="D1859" s="490">
        <v>343.59</v>
      </c>
    </row>
    <row r="1860" spans="1:4">
      <c r="A1860" s="480">
        <v>39449</v>
      </c>
      <c r="B1860" s="481" t="s">
        <v>8598</v>
      </c>
      <c r="C1860" s="489" t="s">
        <v>4105</v>
      </c>
      <c r="D1860" s="490">
        <v>380.5</v>
      </c>
    </row>
    <row r="1861" spans="1:4">
      <c r="A1861" s="480">
        <v>39455</v>
      </c>
      <c r="B1861" s="481" t="s">
        <v>8599</v>
      </c>
      <c r="C1861" s="489" t="s">
        <v>4105</v>
      </c>
      <c r="D1861" s="490">
        <v>188.28</v>
      </c>
    </row>
    <row r="1862" spans="1:4">
      <c r="A1862" s="480">
        <v>39456</v>
      </c>
      <c r="B1862" s="481" t="s">
        <v>8600</v>
      </c>
      <c r="C1862" s="489" t="s">
        <v>4105</v>
      </c>
      <c r="D1862" s="490">
        <v>188.42</v>
      </c>
    </row>
    <row r="1863" spans="1:4">
      <c r="A1863" s="480">
        <v>39457</v>
      </c>
      <c r="B1863" s="481" t="s">
        <v>8601</v>
      </c>
      <c r="C1863" s="489" t="s">
        <v>4105</v>
      </c>
      <c r="D1863" s="490">
        <v>205.41</v>
      </c>
    </row>
    <row r="1864" spans="1:4">
      <c r="A1864" s="480">
        <v>39458</v>
      </c>
      <c r="B1864" s="481" t="s">
        <v>8602</v>
      </c>
      <c r="C1864" s="489" t="s">
        <v>4105</v>
      </c>
      <c r="D1864" s="490">
        <v>383.3</v>
      </c>
    </row>
    <row r="1865" spans="1:4">
      <c r="A1865" s="480">
        <v>39464</v>
      </c>
      <c r="B1865" s="481" t="s">
        <v>8603</v>
      </c>
      <c r="C1865" s="489" t="s">
        <v>4105</v>
      </c>
      <c r="D1865" s="490">
        <v>616.38</v>
      </c>
    </row>
    <row r="1866" spans="1:4">
      <c r="A1866" s="480">
        <v>39460</v>
      </c>
      <c r="B1866" s="481" t="s">
        <v>8604</v>
      </c>
      <c r="C1866" s="489" t="s">
        <v>4105</v>
      </c>
      <c r="D1866" s="490">
        <v>233.78</v>
      </c>
    </row>
    <row r="1867" spans="1:4">
      <c r="A1867" s="480">
        <v>39461</v>
      </c>
      <c r="B1867" s="481" t="s">
        <v>8605</v>
      </c>
      <c r="C1867" s="489" t="s">
        <v>4105</v>
      </c>
      <c r="D1867" s="490">
        <v>273.93</v>
      </c>
    </row>
    <row r="1868" spans="1:4">
      <c r="A1868" s="480">
        <v>39462</v>
      </c>
      <c r="B1868" s="481" t="s">
        <v>8606</v>
      </c>
      <c r="C1868" s="489" t="s">
        <v>4105</v>
      </c>
      <c r="D1868" s="490">
        <v>264</v>
      </c>
    </row>
    <row r="1869" spans="1:4">
      <c r="A1869" s="480">
        <v>39463</v>
      </c>
      <c r="B1869" s="481" t="s">
        <v>8607</v>
      </c>
      <c r="C1869" s="489" t="s">
        <v>4105</v>
      </c>
      <c r="D1869" s="490">
        <v>611.6</v>
      </c>
    </row>
    <row r="1870" spans="1:4">
      <c r="A1870" s="480">
        <v>26039</v>
      </c>
      <c r="B1870" s="481" t="s">
        <v>8608</v>
      </c>
      <c r="C1870" s="489" t="s">
        <v>4105</v>
      </c>
      <c r="D1870" s="490">
        <v>366962.58</v>
      </c>
    </row>
    <row r="1871" spans="1:4" ht="30">
      <c r="A1871" s="480">
        <v>2401</v>
      </c>
      <c r="B1871" s="481" t="s">
        <v>8609</v>
      </c>
      <c r="C1871" s="489" t="s">
        <v>4105</v>
      </c>
      <c r="D1871" s="490">
        <v>84405.46</v>
      </c>
    </row>
    <row r="1872" spans="1:4" ht="30">
      <c r="A1872" s="480">
        <v>38870</v>
      </c>
      <c r="B1872" s="481" t="s">
        <v>8610</v>
      </c>
      <c r="C1872" s="489" t="s">
        <v>4105</v>
      </c>
      <c r="D1872" s="490">
        <v>52.22</v>
      </c>
    </row>
    <row r="1873" spans="1:4" ht="30">
      <c r="A1873" s="480">
        <v>38869</v>
      </c>
      <c r="B1873" s="481" t="s">
        <v>8611</v>
      </c>
      <c r="C1873" s="489" t="s">
        <v>4105</v>
      </c>
      <c r="D1873" s="490">
        <v>46.07</v>
      </c>
    </row>
    <row r="1874" spans="1:4" ht="30">
      <c r="A1874" s="480">
        <v>38872</v>
      </c>
      <c r="B1874" s="481" t="s">
        <v>8612</v>
      </c>
      <c r="C1874" s="489" t="s">
        <v>4105</v>
      </c>
      <c r="D1874" s="490">
        <v>71.33</v>
      </c>
    </row>
    <row r="1875" spans="1:4" ht="30">
      <c r="A1875" s="480">
        <v>38871</v>
      </c>
      <c r="B1875" s="481" t="s">
        <v>8613</v>
      </c>
      <c r="C1875" s="489" t="s">
        <v>4105</v>
      </c>
      <c r="D1875" s="490">
        <v>57.38</v>
      </c>
    </row>
    <row r="1876" spans="1:4" ht="30">
      <c r="A1876" s="480">
        <v>39283</v>
      </c>
      <c r="B1876" s="481" t="s">
        <v>8614</v>
      </c>
      <c r="C1876" s="489" t="s">
        <v>4105</v>
      </c>
      <c r="D1876" s="490">
        <v>178.73</v>
      </c>
    </row>
    <row r="1877" spans="1:4" ht="30">
      <c r="A1877" s="480">
        <v>39284</v>
      </c>
      <c r="B1877" s="481" t="s">
        <v>8615</v>
      </c>
      <c r="C1877" s="489" t="s">
        <v>4105</v>
      </c>
      <c r="D1877" s="490">
        <v>193.68</v>
      </c>
    </row>
    <row r="1878" spans="1:4" ht="30">
      <c r="A1878" s="480">
        <v>39285</v>
      </c>
      <c r="B1878" s="481" t="s">
        <v>8616</v>
      </c>
      <c r="C1878" s="489" t="s">
        <v>4105</v>
      </c>
      <c r="D1878" s="490">
        <v>196.48</v>
      </c>
    </row>
    <row r="1879" spans="1:4" ht="30">
      <c r="A1879" s="480">
        <v>39286</v>
      </c>
      <c r="B1879" s="481" t="s">
        <v>8617</v>
      </c>
      <c r="C1879" s="489" t="s">
        <v>4105</v>
      </c>
      <c r="D1879" s="490">
        <v>192.2</v>
      </c>
    </row>
    <row r="1880" spans="1:4" ht="30">
      <c r="A1880" s="480">
        <v>39287</v>
      </c>
      <c r="B1880" s="481" t="s">
        <v>8618</v>
      </c>
      <c r="C1880" s="489" t="s">
        <v>4105</v>
      </c>
      <c r="D1880" s="490">
        <v>225.68</v>
      </c>
    </row>
    <row r="1881" spans="1:4" ht="30">
      <c r="A1881" s="480">
        <v>39288</v>
      </c>
      <c r="B1881" s="481" t="s">
        <v>8619</v>
      </c>
      <c r="C1881" s="489" t="s">
        <v>4105</v>
      </c>
      <c r="D1881" s="490">
        <v>240.84</v>
      </c>
    </row>
    <row r="1882" spans="1:4" ht="30">
      <c r="A1882" s="480">
        <v>44476</v>
      </c>
      <c r="B1882" s="481" t="s">
        <v>13973</v>
      </c>
      <c r="C1882" s="489" t="s">
        <v>4110</v>
      </c>
      <c r="D1882" s="490">
        <v>652.45000000000005</v>
      </c>
    </row>
    <row r="1883" spans="1:4">
      <c r="A1883" s="480">
        <v>10629</v>
      </c>
      <c r="B1883" s="481" t="s">
        <v>8620</v>
      </c>
      <c r="C1883" s="489" t="s">
        <v>4110</v>
      </c>
      <c r="D1883" s="490">
        <v>464.91</v>
      </c>
    </row>
    <row r="1884" spans="1:4">
      <c r="A1884" s="480">
        <v>10698</v>
      </c>
      <c r="B1884" s="481" t="s">
        <v>8621</v>
      </c>
      <c r="C1884" s="489" t="s">
        <v>4110</v>
      </c>
      <c r="D1884" s="490">
        <v>151.13</v>
      </c>
    </row>
    <row r="1885" spans="1:4" ht="30">
      <c r="A1885" s="480">
        <v>40521</v>
      </c>
      <c r="B1885" s="481" t="s">
        <v>13974</v>
      </c>
      <c r="C1885" s="489" t="s">
        <v>4105</v>
      </c>
      <c r="D1885" s="490">
        <v>105002.04</v>
      </c>
    </row>
    <row r="1886" spans="1:4" ht="30">
      <c r="A1886" s="480">
        <v>2432</v>
      </c>
      <c r="B1886" s="481" t="s">
        <v>8622</v>
      </c>
      <c r="C1886" s="489" t="s">
        <v>4105</v>
      </c>
      <c r="D1886" s="490">
        <v>13.58</v>
      </c>
    </row>
    <row r="1887" spans="1:4" ht="30">
      <c r="A1887" s="480">
        <v>2418</v>
      </c>
      <c r="B1887" s="481" t="s">
        <v>8623</v>
      </c>
      <c r="C1887" s="489" t="s">
        <v>4105</v>
      </c>
      <c r="D1887" s="490">
        <v>6.3</v>
      </c>
    </row>
    <row r="1888" spans="1:4" ht="30">
      <c r="A1888" s="480">
        <v>2433</v>
      </c>
      <c r="B1888" s="481" t="s">
        <v>8624</v>
      </c>
      <c r="C1888" s="489" t="s">
        <v>4105</v>
      </c>
      <c r="D1888" s="490">
        <v>4.5999999999999996</v>
      </c>
    </row>
    <row r="1889" spans="1:4" ht="30">
      <c r="A1889" s="480">
        <v>2420</v>
      </c>
      <c r="B1889" s="481" t="s">
        <v>8625</v>
      </c>
      <c r="C1889" s="489" t="s">
        <v>4105</v>
      </c>
      <c r="D1889" s="490">
        <v>7.9</v>
      </c>
    </row>
    <row r="1890" spans="1:4" ht="30">
      <c r="A1890" s="480">
        <v>11447</v>
      </c>
      <c r="B1890" s="481" t="s">
        <v>8626</v>
      </c>
      <c r="C1890" s="489" t="s">
        <v>4105</v>
      </c>
      <c r="D1890" s="490">
        <v>15.61</v>
      </c>
    </row>
    <row r="1891" spans="1:4">
      <c r="A1891" s="480">
        <v>11451</v>
      </c>
      <c r="B1891" s="481" t="s">
        <v>8627</v>
      </c>
      <c r="C1891" s="489" t="s">
        <v>4105</v>
      </c>
      <c r="D1891" s="490">
        <v>41.86</v>
      </c>
    </row>
    <row r="1892" spans="1:4">
      <c r="A1892" s="480">
        <v>11116</v>
      </c>
      <c r="B1892" s="481" t="s">
        <v>8628</v>
      </c>
      <c r="C1892" s="489" t="s">
        <v>4105</v>
      </c>
      <c r="D1892" s="490">
        <v>826.65</v>
      </c>
    </row>
    <row r="1893" spans="1:4">
      <c r="A1893" s="480">
        <v>38411</v>
      </c>
      <c r="B1893" s="481" t="s">
        <v>8629</v>
      </c>
      <c r="C1893" s="489" t="s">
        <v>4105</v>
      </c>
      <c r="D1893" s="490">
        <v>1585.31</v>
      </c>
    </row>
    <row r="1894" spans="1:4">
      <c r="A1894" s="480">
        <v>38189</v>
      </c>
      <c r="B1894" s="481" t="s">
        <v>13975</v>
      </c>
      <c r="C1894" s="489" t="s">
        <v>4105</v>
      </c>
      <c r="D1894" s="490">
        <v>116.85</v>
      </c>
    </row>
    <row r="1895" spans="1:4">
      <c r="A1895" s="480">
        <v>38190</v>
      </c>
      <c r="B1895" s="481" t="s">
        <v>13976</v>
      </c>
      <c r="C1895" s="489" t="s">
        <v>4105</v>
      </c>
      <c r="D1895" s="490">
        <v>246.17</v>
      </c>
    </row>
    <row r="1896" spans="1:4" ht="30">
      <c r="A1896" s="480">
        <v>7608</v>
      </c>
      <c r="B1896" s="481" t="s">
        <v>13977</v>
      </c>
      <c r="C1896" s="489" t="s">
        <v>4105</v>
      </c>
      <c r="D1896" s="490">
        <v>10.02</v>
      </c>
    </row>
    <row r="1897" spans="1:4">
      <c r="A1897" s="480">
        <v>1370</v>
      </c>
      <c r="B1897" s="481" t="s">
        <v>8630</v>
      </c>
      <c r="C1897" s="489" t="s">
        <v>4105</v>
      </c>
      <c r="D1897" s="490">
        <v>94.57</v>
      </c>
    </row>
    <row r="1898" spans="1:4" ht="30">
      <c r="A1898" s="480">
        <v>36516</v>
      </c>
      <c r="B1898" s="481" t="s">
        <v>8631</v>
      </c>
      <c r="C1898" s="489" t="s">
        <v>4105</v>
      </c>
      <c r="D1898" s="490">
        <v>126200.91</v>
      </c>
    </row>
    <row r="1899" spans="1:4">
      <c r="A1899" s="480">
        <v>34777</v>
      </c>
      <c r="B1899" s="481" t="s">
        <v>8632</v>
      </c>
      <c r="C1899" s="489" t="s">
        <v>4105</v>
      </c>
      <c r="D1899" s="490">
        <v>2.94</v>
      </c>
    </row>
    <row r="1900" spans="1:4" ht="30">
      <c r="A1900" s="480">
        <v>7272</v>
      </c>
      <c r="B1900" s="481" t="s">
        <v>13978</v>
      </c>
      <c r="C1900" s="489" t="s">
        <v>4105</v>
      </c>
      <c r="D1900" s="490">
        <v>2.48</v>
      </c>
    </row>
    <row r="1901" spans="1:4">
      <c r="A1901" s="480">
        <v>10605</v>
      </c>
      <c r="B1901" s="481" t="s">
        <v>8633</v>
      </c>
      <c r="C1901" s="489" t="s">
        <v>4105</v>
      </c>
      <c r="D1901" s="490">
        <v>3.59</v>
      </c>
    </row>
    <row r="1902" spans="1:4">
      <c r="A1902" s="480">
        <v>10604</v>
      </c>
      <c r="B1902" s="481" t="s">
        <v>8634</v>
      </c>
      <c r="C1902" s="489" t="s">
        <v>4105</v>
      </c>
      <c r="D1902" s="490">
        <v>8.36</v>
      </c>
    </row>
    <row r="1903" spans="1:4">
      <c r="A1903" s="480">
        <v>672</v>
      </c>
      <c r="B1903" s="481" t="s">
        <v>8635</v>
      </c>
      <c r="C1903" s="489" t="s">
        <v>4105</v>
      </c>
      <c r="D1903" s="490">
        <v>11.5</v>
      </c>
    </row>
    <row r="1904" spans="1:4">
      <c r="A1904" s="480">
        <v>668</v>
      </c>
      <c r="B1904" s="481" t="s">
        <v>8636</v>
      </c>
      <c r="C1904" s="489" t="s">
        <v>4105</v>
      </c>
      <c r="D1904" s="490">
        <v>13.88</v>
      </c>
    </row>
    <row r="1905" spans="1:4">
      <c r="A1905" s="480">
        <v>10578</v>
      </c>
      <c r="B1905" s="481" t="s">
        <v>8637</v>
      </c>
      <c r="C1905" s="489" t="s">
        <v>4105</v>
      </c>
      <c r="D1905" s="490">
        <v>16.170000000000002</v>
      </c>
    </row>
    <row r="1906" spans="1:4">
      <c r="A1906" s="480">
        <v>666</v>
      </c>
      <c r="B1906" s="481" t="s">
        <v>8638</v>
      </c>
      <c r="C1906" s="489" t="s">
        <v>4105</v>
      </c>
      <c r="D1906" s="490">
        <v>17.98</v>
      </c>
    </row>
    <row r="1907" spans="1:4">
      <c r="A1907" s="480">
        <v>665</v>
      </c>
      <c r="B1907" s="481" t="s">
        <v>8639</v>
      </c>
      <c r="C1907" s="489" t="s">
        <v>4105</v>
      </c>
      <c r="D1907" s="490">
        <v>24.05</v>
      </c>
    </row>
    <row r="1908" spans="1:4">
      <c r="A1908" s="480">
        <v>10577</v>
      </c>
      <c r="B1908" s="481" t="s">
        <v>8640</v>
      </c>
      <c r="C1908" s="489" t="s">
        <v>4105</v>
      </c>
      <c r="D1908" s="490">
        <v>21.33</v>
      </c>
    </row>
    <row r="1909" spans="1:4">
      <c r="A1909" s="480">
        <v>10583</v>
      </c>
      <c r="B1909" s="481" t="s">
        <v>8641</v>
      </c>
      <c r="C1909" s="489" t="s">
        <v>4105</v>
      </c>
      <c r="D1909" s="490">
        <v>11.08</v>
      </c>
    </row>
    <row r="1910" spans="1:4">
      <c r="A1910" s="480">
        <v>10579</v>
      </c>
      <c r="B1910" s="481" t="s">
        <v>8642</v>
      </c>
      <c r="C1910" s="489" t="s">
        <v>4105</v>
      </c>
      <c r="D1910" s="490">
        <v>19.32</v>
      </c>
    </row>
    <row r="1911" spans="1:4">
      <c r="A1911" s="480">
        <v>10582</v>
      </c>
      <c r="B1911" s="481" t="s">
        <v>8643</v>
      </c>
      <c r="C1911" s="489" t="s">
        <v>4105</v>
      </c>
      <c r="D1911" s="490">
        <v>9.76</v>
      </c>
    </row>
    <row r="1912" spans="1:4">
      <c r="A1912" s="480">
        <v>2436</v>
      </c>
      <c r="B1912" s="481" t="s">
        <v>8644</v>
      </c>
      <c r="C1912" s="489" t="s">
        <v>4108</v>
      </c>
      <c r="D1912" s="490">
        <v>18.46</v>
      </c>
    </row>
    <row r="1913" spans="1:4">
      <c r="A1913" s="480">
        <v>40918</v>
      </c>
      <c r="B1913" s="481" t="s">
        <v>8645</v>
      </c>
      <c r="C1913" s="489" t="s">
        <v>4109</v>
      </c>
      <c r="D1913" s="490">
        <v>3243.89</v>
      </c>
    </row>
    <row r="1914" spans="1:4">
      <c r="A1914" s="480">
        <v>2439</v>
      </c>
      <c r="B1914" s="481" t="s">
        <v>8646</v>
      </c>
      <c r="C1914" s="489" t="s">
        <v>4108</v>
      </c>
      <c r="D1914" s="490">
        <v>18.690000000000001</v>
      </c>
    </row>
    <row r="1915" spans="1:4">
      <c r="A1915" s="480">
        <v>40923</v>
      </c>
      <c r="B1915" s="481" t="s">
        <v>8647</v>
      </c>
      <c r="C1915" s="489" t="s">
        <v>4109</v>
      </c>
      <c r="D1915" s="490">
        <v>3283.53</v>
      </c>
    </row>
    <row r="1916" spans="1:4">
      <c r="A1916" s="480">
        <v>10998</v>
      </c>
      <c r="B1916" s="481" t="s">
        <v>8648</v>
      </c>
      <c r="C1916" s="489" t="s">
        <v>734</v>
      </c>
      <c r="D1916" s="490">
        <v>34.590000000000003</v>
      </c>
    </row>
    <row r="1917" spans="1:4">
      <c r="A1917" s="480">
        <v>11002</v>
      </c>
      <c r="B1917" s="481" t="s">
        <v>8649</v>
      </c>
      <c r="C1917" s="489" t="s">
        <v>734</v>
      </c>
      <c r="D1917" s="490">
        <v>31.69</v>
      </c>
    </row>
    <row r="1918" spans="1:4">
      <c r="A1918" s="480">
        <v>10999</v>
      </c>
      <c r="B1918" s="481" t="s">
        <v>8650</v>
      </c>
      <c r="C1918" s="489" t="s">
        <v>734</v>
      </c>
      <c r="D1918" s="490">
        <v>30.44</v>
      </c>
    </row>
    <row r="1919" spans="1:4">
      <c r="A1919" s="480">
        <v>10997</v>
      </c>
      <c r="B1919" s="481" t="s">
        <v>8651</v>
      </c>
      <c r="C1919" s="489" t="s">
        <v>734</v>
      </c>
      <c r="D1919" s="490">
        <v>33</v>
      </c>
    </row>
    <row r="1920" spans="1:4">
      <c r="A1920" s="480">
        <v>2685</v>
      </c>
      <c r="B1920" s="481" t="s">
        <v>8652</v>
      </c>
      <c r="C1920" s="489" t="s">
        <v>4106</v>
      </c>
      <c r="D1920" s="490">
        <v>9.61</v>
      </c>
    </row>
    <row r="1921" spans="1:4">
      <c r="A1921" s="480">
        <v>2680</v>
      </c>
      <c r="B1921" s="481" t="s">
        <v>8653</v>
      </c>
      <c r="C1921" s="489" t="s">
        <v>4106</v>
      </c>
      <c r="D1921" s="490">
        <v>14.07</v>
      </c>
    </row>
    <row r="1922" spans="1:4">
      <c r="A1922" s="480">
        <v>2684</v>
      </c>
      <c r="B1922" s="481" t="s">
        <v>8654</v>
      </c>
      <c r="C1922" s="489" t="s">
        <v>4106</v>
      </c>
      <c r="D1922" s="490">
        <v>12.8</v>
      </c>
    </row>
    <row r="1923" spans="1:4">
      <c r="A1923" s="480">
        <v>2673</v>
      </c>
      <c r="B1923" s="481" t="s">
        <v>8655</v>
      </c>
      <c r="C1923" s="489" t="s">
        <v>4106</v>
      </c>
      <c r="D1923" s="490">
        <v>4.9400000000000004</v>
      </c>
    </row>
    <row r="1924" spans="1:4">
      <c r="A1924" s="480">
        <v>2681</v>
      </c>
      <c r="B1924" s="481" t="s">
        <v>8656</v>
      </c>
      <c r="C1924" s="489" t="s">
        <v>4106</v>
      </c>
      <c r="D1924" s="490">
        <v>22.99</v>
      </c>
    </row>
    <row r="1925" spans="1:4">
      <c r="A1925" s="480">
        <v>2682</v>
      </c>
      <c r="B1925" s="481" t="s">
        <v>8657</v>
      </c>
      <c r="C1925" s="489" t="s">
        <v>4106</v>
      </c>
      <c r="D1925" s="490">
        <v>33.54</v>
      </c>
    </row>
    <row r="1926" spans="1:4">
      <c r="A1926" s="480">
        <v>2686</v>
      </c>
      <c r="B1926" s="481" t="s">
        <v>8658</v>
      </c>
      <c r="C1926" s="489" t="s">
        <v>4106</v>
      </c>
      <c r="D1926" s="490">
        <v>42.06</v>
      </c>
    </row>
    <row r="1927" spans="1:4">
      <c r="A1927" s="480">
        <v>2674</v>
      </c>
      <c r="B1927" s="481" t="s">
        <v>8659</v>
      </c>
      <c r="C1927" s="489" t="s">
        <v>4106</v>
      </c>
      <c r="D1927" s="490">
        <v>6.15</v>
      </c>
    </row>
    <row r="1928" spans="1:4">
      <c r="A1928" s="480">
        <v>2683</v>
      </c>
      <c r="B1928" s="481" t="s">
        <v>8660</v>
      </c>
      <c r="C1928" s="489" t="s">
        <v>4106</v>
      </c>
      <c r="D1928" s="490">
        <v>66.27</v>
      </c>
    </row>
    <row r="1929" spans="1:4">
      <c r="A1929" s="480">
        <v>2676</v>
      </c>
      <c r="B1929" s="481" t="s">
        <v>8661</v>
      </c>
      <c r="C1929" s="489" t="s">
        <v>4106</v>
      </c>
      <c r="D1929" s="490">
        <v>2.87</v>
      </c>
    </row>
    <row r="1930" spans="1:4">
      <c r="A1930" s="480">
        <v>2678</v>
      </c>
      <c r="B1930" s="481" t="s">
        <v>8662</v>
      </c>
      <c r="C1930" s="489" t="s">
        <v>4106</v>
      </c>
      <c r="D1930" s="490">
        <v>3.6</v>
      </c>
    </row>
    <row r="1931" spans="1:4">
      <c r="A1931" s="480">
        <v>2679</v>
      </c>
      <c r="B1931" s="481" t="s">
        <v>8663</v>
      </c>
      <c r="C1931" s="489" t="s">
        <v>4106</v>
      </c>
      <c r="D1931" s="490">
        <v>5.55</v>
      </c>
    </row>
    <row r="1932" spans="1:4">
      <c r="A1932" s="480">
        <v>12070</v>
      </c>
      <c r="B1932" s="481" t="s">
        <v>8664</v>
      </c>
      <c r="C1932" s="489" t="s">
        <v>4106</v>
      </c>
      <c r="D1932" s="490">
        <v>7.72</v>
      </c>
    </row>
    <row r="1933" spans="1:4">
      <c r="A1933" s="480">
        <v>2675</v>
      </c>
      <c r="B1933" s="481" t="s">
        <v>8665</v>
      </c>
      <c r="C1933" s="489" t="s">
        <v>4106</v>
      </c>
      <c r="D1933" s="490">
        <v>10.029999999999999</v>
      </c>
    </row>
    <row r="1934" spans="1:4">
      <c r="A1934" s="480">
        <v>12067</v>
      </c>
      <c r="B1934" s="481" t="s">
        <v>8666</v>
      </c>
      <c r="C1934" s="489" t="s">
        <v>4106</v>
      </c>
      <c r="D1934" s="490">
        <v>13.61</v>
      </c>
    </row>
    <row r="1935" spans="1:4">
      <c r="A1935" s="480">
        <v>21136</v>
      </c>
      <c r="B1935" s="481" t="s">
        <v>8667</v>
      </c>
      <c r="C1935" s="489" t="s">
        <v>4106</v>
      </c>
      <c r="D1935" s="490">
        <v>16.27</v>
      </c>
    </row>
    <row r="1936" spans="1:4">
      <c r="A1936" s="480">
        <v>21128</v>
      </c>
      <c r="B1936" s="481" t="s">
        <v>8668</v>
      </c>
      <c r="C1936" s="489" t="s">
        <v>4106</v>
      </c>
      <c r="D1936" s="490">
        <v>12.59</v>
      </c>
    </row>
    <row r="1937" spans="1:4" ht="30">
      <c r="A1937" s="480">
        <v>21130</v>
      </c>
      <c r="B1937" s="481" t="s">
        <v>8669</v>
      </c>
      <c r="C1937" s="489" t="s">
        <v>4106</v>
      </c>
      <c r="D1937" s="490">
        <v>31.8</v>
      </c>
    </row>
    <row r="1938" spans="1:4" ht="30">
      <c r="A1938" s="480">
        <v>21135</v>
      </c>
      <c r="B1938" s="481" t="s">
        <v>8670</v>
      </c>
      <c r="C1938" s="489" t="s">
        <v>4106</v>
      </c>
      <c r="D1938" s="490">
        <v>31.3</v>
      </c>
    </row>
    <row r="1939" spans="1:4">
      <c r="A1939" s="480">
        <v>40401</v>
      </c>
      <c r="B1939" s="481" t="s">
        <v>8671</v>
      </c>
      <c r="C1939" s="489" t="s">
        <v>4106</v>
      </c>
      <c r="D1939" s="490">
        <v>2.2799999999999998</v>
      </c>
    </row>
    <row r="1940" spans="1:4">
      <c r="A1940" s="480">
        <v>40402</v>
      </c>
      <c r="B1940" s="481" t="s">
        <v>8672</v>
      </c>
      <c r="C1940" s="489" t="s">
        <v>4106</v>
      </c>
      <c r="D1940" s="490">
        <v>2.92</v>
      </c>
    </row>
    <row r="1941" spans="1:4">
      <c r="A1941" s="480">
        <v>40400</v>
      </c>
      <c r="B1941" s="481" t="s">
        <v>8673</v>
      </c>
      <c r="C1941" s="489" t="s">
        <v>4106</v>
      </c>
      <c r="D1941" s="490">
        <v>1.55</v>
      </c>
    </row>
    <row r="1942" spans="1:4" ht="30">
      <c r="A1942" s="480">
        <v>2504</v>
      </c>
      <c r="B1942" s="481" t="s">
        <v>8674</v>
      </c>
      <c r="C1942" s="489" t="s">
        <v>4106</v>
      </c>
      <c r="D1942" s="490">
        <v>13.97</v>
      </c>
    </row>
    <row r="1943" spans="1:4" ht="30">
      <c r="A1943" s="480">
        <v>2501</v>
      </c>
      <c r="B1943" s="481" t="s">
        <v>8675</v>
      </c>
      <c r="C1943" s="489" t="s">
        <v>4106</v>
      </c>
      <c r="D1943" s="490">
        <v>18.32</v>
      </c>
    </row>
    <row r="1944" spans="1:4" ht="30">
      <c r="A1944" s="480">
        <v>2502</v>
      </c>
      <c r="B1944" s="481" t="s">
        <v>8676</v>
      </c>
      <c r="C1944" s="489" t="s">
        <v>4106</v>
      </c>
      <c r="D1944" s="490">
        <v>27.64</v>
      </c>
    </row>
    <row r="1945" spans="1:4" ht="30">
      <c r="A1945" s="480">
        <v>2503</v>
      </c>
      <c r="B1945" s="481" t="s">
        <v>8677</v>
      </c>
      <c r="C1945" s="489" t="s">
        <v>4106</v>
      </c>
      <c r="D1945" s="490">
        <v>35.57</v>
      </c>
    </row>
    <row r="1946" spans="1:4" ht="30">
      <c r="A1946" s="480">
        <v>2500</v>
      </c>
      <c r="B1946" s="481" t="s">
        <v>8678</v>
      </c>
      <c r="C1946" s="489" t="s">
        <v>4106</v>
      </c>
      <c r="D1946" s="490">
        <v>47.39</v>
      </c>
    </row>
    <row r="1947" spans="1:4" ht="30">
      <c r="A1947" s="480">
        <v>2505</v>
      </c>
      <c r="B1947" s="481" t="s">
        <v>8679</v>
      </c>
      <c r="C1947" s="489" t="s">
        <v>4106</v>
      </c>
      <c r="D1947" s="490">
        <v>73.849999999999994</v>
      </c>
    </row>
    <row r="1948" spans="1:4">
      <c r="A1948" s="480">
        <v>12056</v>
      </c>
      <c r="B1948" s="481" t="s">
        <v>8680</v>
      </c>
      <c r="C1948" s="489" t="s">
        <v>4106</v>
      </c>
      <c r="D1948" s="490">
        <v>29.84</v>
      </c>
    </row>
    <row r="1949" spans="1:4">
      <c r="A1949" s="480">
        <v>12057</v>
      </c>
      <c r="B1949" s="481" t="s">
        <v>8681</v>
      </c>
      <c r="C1949" s="489" t="s">
        <v>4106</v>
      </c>
      <c r="D1949" s="490">
        <v>25.35</v>
      </c>
    </row>
    <row r="1950" spans="1:4">
      <c r="A1950" s="480">
        <v>12058</v>
      </c>
      <c r="B1950" s="481" t="s">
        <v>8682</v>
      </c>
      <c r="C1950" s="489" t="s">
        <v>4106</v>
      </c>
      <c r="D1950" s="490">
        <v>15.8</v>
      </c>
    </row>
    <row r="1951" spans="1:4">
      <c r="A1951" s="480">
        <v>12059</v>
      </c>
      <c r="B1951" s="481" t="s">
        <v>8683</v>
      </c>
      <c r="C1951" s="489" t="s">
        <v>4106</v>
      </c>
      <c r="D1951" s="490">
        <v>8.89</v>
      </c>
    </row>
    <row r="1952" spans="1:4">
      <c r="A1952" s="480">
        <v>12060</v>
      </c>
      <c r="B1952" s="481" t="s">
        <v>8684</v>
      </c>
      <c r="C1952" s="489" t="s">
        <v>4106</v>
      </c>
      <c r="D1952" s="490">
        <v>65.849999999999994</v>
      </c>
    </row>
    <row r="1953" spans="1:4">
      <c r="A1953" s="480">
        <v>12061</v>
      </c>
      <c r="B1953" s="481" t="s">
        <v>8685</v>
      </c>
      <c r="C1953" s="489" t="s">
        <v>4106</v>
      </c>
      <c r="D1953" s="490">
        <v>40.21</v>
      </c>
    </row>
    <row r="1954" spans="1:4">
      <c r="A1954" s="480">
        <v>12062</v>
      </c>
      <c r="B1954" s="481" t="s">
        <v>8686</v>
      </c>
      <c r="C1954" s="489" t="s">
        <v>4106</v>
      </c>
      <c r="D1954" s="490">
        <v>74.150000000000006</v>
      </c>
    </row>
    <row r="1955" spans="1:4" ht="30">
      <c r="A1955" s="480">
        <v>21137</v>
      </c>
      <c r="B1955" s="481" t="s">
        <v>8687</v>
      </c>
      <c r="C1955" s="489" t="s">
        <v>4106</v>
      </c>
      <c r="D1955" s="490">
        <v>12.89</v>
      </c>
    </row>
    <row r="1956" spans="1:4">
      <c r="A1956" s="480">
        <v>2687</v>
      </c>
      <c r="B1956" s="481" t="s">
        <v>8688</v>
      </c>
      <c r="C1956" s="489" t="s">
        <v>4106</v>
      </c>
      <c r="D1956" s="490">
        <v>2.5099999999999998</v>
      </c>
    </row>
    <row r="1957" spans="1:4">
      <c r="A1957" s="480">
        <v>2689</v>
      </c>
      <c r="B1957" s="481" t="s">
        <v>8689</v>
      </c>
      <c r="C1957" s="489" t="s">
        <v>4106</v>
      </c>
      <c r="D1957" s="490">
        <v>2.98</v>
      </c>
    </row>
    <row r="1958" spans="1:4">
      <c r="A1958" s="480">
        <v>2688</v>
      </c>
      <c r="B1958" s="481" t="s">
        <v>8690</v>
      </c>
      <c r="C1958" s="489" t="s">
        <v>4106</v>
      </c>
      <c r="D1958" s="490">
        <v>3.23</v>
      </c>
    </row>
    <row r="1959" spans="1:4">
      <c r="A1959" s="480">
        <v>2690</v>
      </c>
      <c r="B1959" s="481" t="s">
        <v>8691</v>
      </c>
      <c r="C1959" s="489" t="s">
        <v>4106</v>
      </c>
      <c r="D1959" s="490">
        <v>5.53</v>
      </c>
    </row>
    <row r="1960" spans="1:4" ht="30">
      <c r="A1960" s="480">
        <v>39243</v>
      </c>
      <c r="B1960" s="481" t="s">
        <v>8692</v>
      </c>
      <c r="C1960" s="489" t="s">
        <v>4106</v>
      </c>
      <c r="D1960" s="490">
        <v>3.65</v>
      </c>
    </row>
    <row r="1961" spans="1:4" ht="30">
      <c r="A1961" s="480">
        <v>39244</v>
      </c>
      <c r="B1961" s="481" t="s">
        <v>8693</v>
      </c>
      <c r="C1961" s="489" t="s">
        <v>4106</v>
      </c>
      <c r="D1961" s="490">
        <v>4.93</v>
      </c>
    </row>
    <row r="1962" spans="1:4" ht="30">
      <c r="A1962" s="480">
        <v>39245</v>
      </c>
      <c r="B1962" s="481" t="s">
        <v>8694</v>
      </c>
      <c r="C1962" s="489" t="s">
        <v>4106</v>
      </c>
      <c r="D1962" s="490">
        <v>9.48</v>
      </c>
    </row>
    <row r="1963" spans="1:4" ht="30">
      <c r="A1963" s="480">
        <v>39255</v>
      </c>
      <c r="B1963" s="481" t="s">
        <v>8695</v>
      </c>
      <c r="C1963" s="489" t="s">
        <v>4106</v>
      </c>
      <c r="D1963" s="490">
        <v>26.25</v>
      </c>
    </row>
    <row r="1964" spans="1:4" ht="30">
      <c r="A1964" s="480">
        <v>39254</v>
      </c>
      <c r="B1964" s="481" t="s">
        <v>8696</v>
      </c>
      <c r="C1964" s="489" t="s">
        <v>4106</v>
      </c>
      <c r="D1964" s="490">
        <v>14.19</v>
      </c>
    </row>
    <row r="1965" spans="1:4" ht="30">
      <c r="A1965" s="480">
        <v>39253</v>
      </c>
      <c r="B1965" s="481" t="s">
        <v>8697</v>
      </c>
      <c r="C1965" s="489" t="s">
        <v>4106</v>
      </c>
      <c r="D1965" s="490">
        <v>18.079999999999998</v>
      </c>
    </row>
    <row r="1966" spans="1:4" ht="30">
      <c r="A1966" s="480">
        <v>39246</v>
      </c>
      <c r="B1966" s="481" t="s">
        <v>13979</v>
      </c>
      <c r="C1966" s="489" t="s">
        <v>4106</v>
      </c>
      <c r="D1966" s="490">
        <v>3.96</v>
      </c>
    </row>
    <row r="1967" spans="1:4" ht="30">
      <c r="A1967" s="480">
        <v>39247</v>
      </c>
      <c r="B1967" s="481" t="s">
        <v>13980</v>
      </c>
      <c r="C1967" s="489" t="s">
        <v>4106</v>
      </c>
      <c r="D1967" s="490">
        <v>3.45</v>
      </c>
    </row>
    <row r="1968" spans="1:4" ht="30">
      <c r="A1968" s="480">
        <v>2446</v>
      </c>
      <c r="B1968" s="481" t="s">
        <v>8698</v>
      </c>
      <c r="C1968" s="489" t="s">
        <v>4106</v>
      </c>
      <c r="D1968" s="490">
        <v>5.69</v>
      </c>
    </row>
    <row r="1969" spans="1:4" ht="30">
      <c r="A1969" s="480">
        <v>2442</v>
      </c>
      <c r="B1969" s="481" t="s">
        <v>8699</v>
      </c>
      <c r="C1969" s="489" t="s">
        <v>4106</v>
      </c>
      <c r="D1969" s="490">
        <v>7.97</v>
      </c>
    </row>
    <row r="1970" spans="1:4" ht="30">
      <c r="A1970" s="480">
        <v>39248</v>
      </c>
      <c r="B1970" s="481" t="s">
        <v>13981</v>
      </c>
      <c r="C1970" s="489" t="s">
        <v>4106</v>
      </c>
      <c r="D1970" s="490">
        <v>11.11</v>
      </c>
    </row>
    <row r="1971" spans="1:4">
      <c r="A1971" s="480">
        <v>2438</v>
      </c>
      <c r="B1971" s="481" t="s">
        <v>8700</v>
      </c>
      <c r="C1971" s="489" t="s">
        <v>4108</v>
      </c>
      <c r="D1971" s="490">
        <v>23.39</v>
      </c>
    </row>
    <row r="1972" spans="1:4">
      <c r="A1972" s="480">
        <v>40922</v>
      </c>
      <c r="B1972" s="481" t="s">
        <v>8701</v>
      </c>
      <c r="C1972" s="489" t="s">
        <v>4109</v>
      </c>
      <c r="D1972" s="490">
        <v>4110.62</v>
      </c>
    </row>
    <row r="1973" spans="1:4" ht="45">
      <c r="A1973" s="480">
        <v>36486</v>
      </c>
      <c r="B1973" s="481" t="s">
        <v>8702</v>
      </c>
      <c r="C1973" s="489" t="s">
        <v>4105</v>
      </c>
      <c r="D1973" s="490">
        <v>61475.87</v>
      </c>
    </row>
    <row r="1974" spans="1:4" ht="45">
      <c r="A1974" s="480">
        <v>37777</v>
      </c>
      <c r="B1974" s="481" t="s">
        <v>8703</v>
      </c>
      <c r="C1974" s="489" t="s">
        <v>4105</v>
      </c>
      <c r="D1974" s="490">
        <v>289427.23</v>
      </c>
    </row>
    <row r="1975" spans="1:4" ht="30">
      <c r="A1975" s="480">
        <v>12624</v>
      </c>
      <c r="B1975" s="481" t="s">
        <v>8704</v>
      </c>
      <c r="C1975" s="489" t="s">
        <v>4105</v>
      </c>
      <c r="D1975" s="490">
        <v>11.07</v>
      </c>
    </row>
    <row r="1976" spans="1:4">
      <c r="A1976" s="480">
        <v>517</v>
      </c>
      <c r="B1976" s="481" t="s">
        <v>8705</v>
      </c>
      <c r="C1976" s="489" t="s">
        <v>4107</v>
      </c>
      <c r="D1976" s="490">
        <v>5.18</v>
      </c>
    </row>
    <row r="1977" spans="1:4" ht="30">
      <c r="A1977" s="480">
        <v>41904</v>
      </c>
      <c r="B1977" s="481" t="s">
        <v>8706</v>
      </c>
      <c r="C1977" s="489" t="s">
        <v>4114</v>
      </c>
      <c r="D1977" s="490">
        <v>3442.54</v>
      </c>
    </row>
    <row r="1978" spans="1:4" ht="30">
      <c r="A1978" s="480">
        <v>41903</v>
      </c>
      <c r="B1978" s="481" t="s">
        <v>8707</v>
      </c>
      <c r="C1978" s="489" t="s">
        <v>734</v>
      </c>
      <c r="D1978" s="490">
        <v>3.88</v>
      </c>
    </row>
    <row r="1979" spans="1:4" ht="30">
      <c r="A1979" s="480">
        <v>37534</v>
      </c>
      <c r="B1979" s="481" t="s">
        <v>8708</v>
      </c>
      <c r="C1979" s="489" t="s">
        <v>734</v>
      </c>
      <c r="D1979" s="490">
        <v>26.03</v>
      </c>
    </row>
    <row r="1980" spans="1:4" ht="30">
      <c r="A1980" s="480">
        <v>37535</v>
      </c>
      <c r="B1980" s="481" t="s">
        <v>8709</v>
      </c>
      <c r="C1980" s="489" t="s">
        <v>734</v>
      </c>
      <c r="D1980" s="490">
        <v>26.03</v>
      </c>
    </row>
    <row r="1981" spans="1:4" ht="30">
      <c r="A1981" s="480">
        <v>37533</v>
      </c>
      <c r="B1981" s="481" t="s">
        <v>8710</v>
      </c>
      <c r="C1981" s="489" t="s">
        <v>734</v>
      </c>
      <c r="D1981" s="490">
        <v>26.03</v>
      </c>
    </row>
    <row r="1982" spans="1:4" ht="30">
      <c r="A1982" s="480">
        <v>37537</v>
      </c>
      <c r="B1982" s="481" t="s">
        <v>8711</v>
      </c>
      <c r="C1982" s="489" t="s">
        <v>734</v>
      </c>
      <c r="D1982" s="490">
        <v>19.7</v>
      </c>
    </row>
    <row r="1983" spans="1:4" ht="30">
      <c r="A1983" s="480">
        <v>37536</v>
      </c>
      <c r="B1983" s="481" t="s">
        <v>8712</v>
      </c>
      <c r="C1983" s="489" t="s">
        <v>734</v>
      </c>
      <c r="D1983" s="490">
        <v>19.7</v>
      </c>
    </row>
    <row r="1984" spans="1:4" ht="30">
      <c r="A1984" s="480">
        <v>37532</v>
      </c>
      <c r="B1984" s="481" t="s">
        <v>8713</v>
      </c>
      <c r="C1984" s="489" t="s">
        <v>734</v>
      </c>
      <c r="D1984" s="490">
        <v>19.7</v>
      </c>
    </row>
    <row r="1985" spans="1:4">
      <c r="A1985" s="480">
        <v>2696</v>
      </c>
      <c r="B1985" s="481" t="s">
        <v>8714</v>
      </c>
      <c r="C1985" s="489" t="s">
        <v>4108</v>
      </c>
      <c r="D1985" s="490">
        <v>18.46</v>
      </c>
    </row>
    <row r="1986" spans="1:4">
      <c r="A1986" s="480">
        <v>40928</v>
      </c>
      <c r="B1986" s="481" t="s">
        <v>8715</v>
      </c>
      <c r="C1986" s="489" t="s">
        <v>4109</v>
      </c>
      <c r="D1986" s="490">
        <v>3243.89</v>
      </c>
    </row>
    <row r="1987" spans="1:4">
      <c r="A1987" s="480">
        <v>4083</v>
      </c>
      <c r="B1987" s="481" t="s">
        <v>8716</v>
      </c>
      <c r="C1987" s="489" t="s">
        <v>4108</v>
      </c>
      <c r="D1987" s="490">
        <v>29.89</v>
      </c>
    </row>
    <row r="1988" spans="1:4">
      <c r="A1988" s="480">
        <v>40818</v>
      </c>
      <c r="B1988" s="481" t="s">
        <v>8717</v>
      </c>
      <c r="C1988" s="489" t="s">
        <v>4109</v>
      </c>
      <c r="D1988" s="490">
        <v>5250.93</v>
      </c>
    </row>
    <row r="1989" spans="1:4">
      <c r="A1989" s="480">
        <v>43146</v>
      </c>
      <c r="B1989" s="481" t="s">
        <v>8718</v>
      </c>
      <c r="C1989" s="489" t="s">
        <v>734</v>
      </c>
      <c r="D1989" s="490">
        <v>7.58</v>
      </c>
    </row>
    <row r="1990" spans="1:4">
      <c r="A1990" s="480">
        <v>2705</v>
      </c>
      <c r="B1990" s="481" t="s">
        <v>8719</v>
      </c>
      <c r="C1990" s="489" t="s">
        <v>4117</v>
      </c>
      <c r="D1990" s="490">
        <v>0.86</v>
      </c>
    </row>
    <row r="1991" spans="1:4" ht="30">
      <c r="A1991" s="480">
        <v>14250</v>
      </c>
      <c r="B1991" s="481" t="s">
        <v>8720</v>
      </c>
      <c r="C1991" s="489" t="s">
        <v>4117</v>
      </c>
      <c r="D1991" s="490">
        <v>0.88</v>
      </c>
    </row>
    <row r="1992" spans="1:4">
      <c r="A1992" s="480">
        <v>11683</v>
      </c>
      <c r="B1992" s="481" t="s">
        <v>8721</v>
      </c>
      <c r="C1992" s="489" t="s">
        <v>4105</v>
      </c>
      <c r="D1992" s="490">
        <v>80.53</v>
      </c>
    </row>
    <row r="1993" spans="1:4">
      <c r="A1993" s="480">
        <v>11684</v>
      </c>
      <c r="B1993" s="481" t="s">
        <v>8722</v>
      </c>
      <c r="C1993" s="489" t="s">
        <v>4105</v>
      </c>
      <c r="D1993" s="490">
        <v>88.14</v>
      </c>
    </row>
    <row r="1994" spans="1:4">
      <c r="A1994" s="480">
        <v>6141</v>
      </c>
      <c r="B1994" s="481" t="s">
        <v>8723</v>
      </c>
      <c r="C1994" s="489" t="s">
        <v>4105</v>
      </c>
      <c r="D1994" s="490">
        <v>3.83</v>
      </c>
    </row>
    <row r="1995" spans="1:4">
      <c r="A1995" s="480">
        <v>11681</v>
      </c>
      <c r="B1995" s="481" t="s">
        <v>8724</v>
      </c>
      <c r="C1995" s="489" t="s">
        <v>4105</v>
      </c>
      <c r="D1995" s="490">
        <v>5.53</v>
      </c>
    </row>
    <row r="1996" spans="1:4">
      <c r="A1996" s="480">
        <v>2706</v>
      </c>
      <c r="B1996" s="481" t="s">
        <v>8725</v>
      </c>
      <c r="C1996" s="489" t="s">
        <v>4108</v>
      </c>
      <c r="D1996" s="490">
        <v>78.959999999999994</v>
      </c>
    </row>
    <row r="1997" spans="1:4">
      <c r="A1997" s="480">
        <v>40811</v>
      </c>
      <c r="B1997" s="481" t="s">
        <v>8726</v>
      </c>
      <c r="C1997" s="489" t="s">
        <v>4109</v>
      </c>
      <c r="D1997" s="490">
        <v>13869.79</v>
      </c>
    </row>
    <row r="1998" spans="1:4">
      <c r="A1998" s="480">
        <v>2707</v>
      </c>
      <c r="B1998" s="481" t="s">
        <v>8727</v>
      </c>
      <c r="C1998" s="489" t="s">
        <v>4108</v>
      </c>
      <c r="D1998" s="490">
        <v>89.86</v>
      </c>
    </row>
    <row r="1999" spans="1:4">
      <c r="A1999" s="480">
        <v>40813</v>
      </c>
      <c r="B1999" s="481" t="s">
        <v>8728</v>
      </c>
      <c r="C1999" s="489" t="s">
        <v>4109</v>
      </c>
      <c r="D1999" s="490">
        <v>15786.66</v>
      </c>
    </row>
    <row r="2000" spans="1:4">
      <c r="A2000" s="480">
        <v>2708</v>
      </c>
      <c r="B2000" s="481" t="s">
        <v>8729</v>
      </c>
      <c r="C2000" s="489" t="s">
        <v>4108</v>
      </c>
      <c r="D2000" s="490">
        <v>122.84</v>
      </c>
    </row>
    <row r="2001" spans="1:4">
      <c r="A2001" s="480">
        <v>40814</v>
      </c>
      <c r="B2001" s="481" t="s">
        <v>8730</v>
      </c>
      <c r="C2001" s="489" t="s">
        <v>4109</v>
      </c>
      <c r="D2001" s="490">
        <v>21579.95</v>
      </c>
    </row>
    <row r="2002" spans="1:4">
      <c r="A2002" s="480">
        <v>34779</v>
      </c>
      <c r="B2002" s="481" t="s">
        <v>8731</v>
      </c>
      <c r="C2002" s="489" t="s">
        <v>4108</v>
      </c>
      <c r="D2002" s="490">
        <v>80.11</v>
      </c>
    </row>
    <row r="2003" spans="1:4">
      <c r="A2003" s="480">
        <v>40936</v>
      </c>
      <c r="B2003" s="481" t="s">
        <v>8732</v>
      </c>
      <c r="C2003" s="489" t="s">
        <v>4109</v>
      </c>
      <c r="D2003" s="490">
        <v>14072.12</v>
      </c>
    </row>
    <row r="2004" spans="1:4">
      <c r="A2004" s="480">
        <v>34780</v>
      </c>
      <c r="B2004" s="481" t="s">
        <v>8733</v>
      </c>
      <c r="C2004" s="489" t="s">
        <v>4108</v>
      </c>
      <c r="D2004" s="490">
        <v>90.36</v>
      </c>
    </row>
    <row r="2005" spans="1:4">
      <c r="A2005" s="480">
        <v>40937</v>
      </c>
      <c r="B2005" s="481" t="s">
        <v>8734</v>
      </c>
      <c r="C2005" s="489" t="s">
        <v>4109</v>
      </c>
      <c r="D2005" s="490">
        <v>15876.13</v>
      </c>
    </row>
    <row r="2006" spans="1:4">
      <c r="A2006" s="480">
        <v>34782</v>
      </c>
      <c r="B2006" s="481" t="s">
        <v>8735</v>
      </c>
      <c r="C2006" s="489" t="s">
        <v>4108</v>
      </c>
      <c r="D2006" s="490">
        <v>123.84</v>
      </c>
    </row>
    <row r="2007" spans="1:4">
      <c r="A2007" s="480">
        <v>40938</v>
      </c>
      <c r="B2007" s="481" t="s">
        <v>8736</v>
      </c>
      <c r="C2007" s="489" t="s">
        <v>4109</v>
      </c>
      <c r="D2007" s="490">
        <v>21756.73</v>
      </c>
    </row>
    <row r="2008" spans="1:4">
      <c r="A2008" s="480">
        <v>34783</v>
      </c>
      <c r="B2008" s="481" t="s">
        <v>8737</v>
      </c>
      <c r="C2008" s="489" t="s">
        <v>4108</v>
      </c>
      <c r="D2008" s="490">
        <v>77.819999999999993</v>
      </c>
    </row>
    <row r="2009" spans="1:4">
      <c r="A2009" s="480">
        <v>40939</v>
      </c>
      <c r="B2009" s="481" t="s">
        <v>8738</v>
      </c>
      <c r="C2009" s="489" t="s">
        <v>4109</v>
      </c>
      <c r="D2009" s="490">
        <v>13673.29</v>
      </c>
    </row>
    <row r="2010" spans="1:4">
      <c r="A2010" s="480">
        <v>34785</v>
      </c>
      <c r="B2010" s="481" t="s">
        <v>8739</v>
      </c>
      <c r="C2010" s="489" t="s">
        <v>4108</v>
      </c>
      <c r="D2010" s="490">
        <v>53.95</v>
      </c>
    </row>
    <row r="2011" spans="1:4">
      <c r="A2011" s="480">
        <v>40940</v>
      </c>
      <c r="B2011" s="481" t="s">
        <v>8740</v>
      </c>
      <c r="C2011" s="489" t="s">
        <v>4109</v>
      </c>
      <c r="D2011" s="490">
        <v>9479.5</v>
      </c>
    </row>
    <row r="2012" spans="1:4">
      <c r="A2012" s="480">
        <v>38403</v>
      </c>
      <c r="B2012" s="481" t="s">
        <v>8741</v>
      </c>
      <c r="C2012" s="489" t="s">
        <v>4105</v>
      </c>
      <c r="D2012" s="490">
        <v>44.96</v>
      </c>
    </row>
    <row r="2013" spans="1:4">
      <c r="A2013" s="480">
        <v>43482</v>
      </c>
      <c r="B2013" s="481" t="s">
        <v>8742</v>
      </c>
      <c r="C2013" s="489" t="s">
        <v>4108</v>
      </c>
      <c r="D2013" s="490">
        <v>0.69</v>
      </c>
    </row>
    <row r="2014" spans="1:4">
      <c r="A2014" s="480">
        <v>43494</v>
      </c>
      <c r="B2014" s="481" t="s">
        <v>8743</v>
      </c>
      <c r="C2014" s="489" t="s">
        <v>4109</v>
      </c>
      <c r="D2014" s="490">
        <v>130.43</v>
      </c>
    </row>
    <row r="2015" spans="1:4" ht="30">
      <c r="A2015" s="480">
        <v>43483</v>
      </c>
      <c r="B2015" s="481" t="s">
        <v>8744</v>
      </c>
      <c r="C2015" s="489" t="s">
        <v>4108</v>
      </c>
      <c r="D2015" s="490">
        <v>1.26</v>
      </c>
    </row>
    <row r="2016" spans="1:4" ht="30">
      <c r="A2016" s="480">
        <v>43495</v>
      </c>
      <c r="B2016" s="481" t="s">
        <v>8745</v>
      </c>
      <c r="C2016" s="489" t="s">
        <v>4109</v>
      </c>
      <c r="D2016" s="490">
        <v>238.17</v>
      </c>
    </row>
    <row r="2017" spans="1:4">
      <c r="A2017" s="480">
        <v>43484</v>
      </c>
      <c r="B2017" s="481" t="s">
        <v>8746</v>
      </c>
      <c r="C2017" s="489" t="s">
        <v>4108</v>
      </c>
      <c r="D2017" s="490">
        <v>1.07</v>
      </c>
    </row>
    <row r="2018" spans="1:4">
      <c r="A2018" s="480">
        <v>43496</v>
      </c>
      <c r="B2018" s="481" t="s">
        <v>8747</v>
      </c>
      <c r="C2018" s="489" t="s">
        <v>4109</v>
      </c>
      <c r="D2018" s="490">
        <v>201.65</v>
      </c>
    </row>
    <row r="2019" spans="1:4">
      <c r="A2019" s="480">
        <v>43485</v>
      </c>
      <c r="B2019" s="481" t="s">
        <v>8748</v>
      </c>
      <c r="C2019" s="489" t="s">
        <v>4108</v>
      </c>
      <c r="D2019" s="490">
        <v>0.94</v>
      </c>
    </row>
    <row r="2020" spans="1:4">
      <c r="A2020" s="480">
        <v>43497</v>
      </c>
      <c r="B2020" s="481" t="s">
        <v>8749</v>
      </c>
      <c r="C2020" s="489" t="s">
        <v>4109</v>
      </c>
      <c r="D2020" s="490">
        <v>177.43</v>
      </c>
    </row>
    <row r="2021" spans="1:4" ht="30">
      <c r="A2021" s="480">
        <v>43487</v>
      </c>
      <c r="B2021" s="481" t="s">
        <v>8750</v>
      </c>
      <c r="C2021" s="489" t="s">
        <v>4108</v>
      </c>
      <c r="D2021" s="490">
        <v>1.08</v>
      </c>
    </row>
    <row r="2022" spans="1:4" ht="30">
      <c r="A2022" s="480">
        <v>43499</v>
      </c>
      <c r="B2022" s="481" t="s">
        <v>8751</v>
      </c>
      <c r="C2022" s="489" t="s">
        <v>4109</v>
      </c>
      <c r="D2022" s="490">
        <v>202.94</v>
      </c>
    </row>
    <row r="2023" spans="1:4" ht="30">
      <c r="A2023" s="480">
        <v>43486</v>
      </c>
      <c r="B2023" s="481" t="s">
        <v>8752</v>
      </c>
      <c r="C2023" s="489" t="s">
        <v>4108</v>
      </c>
      <c r="D2023" s="490">
        <v>0.66</v>
      </c>
    </row>
    <row r="2024" spans="1:4" ht="30">
      <c r="A2024" s="480">
        <v>43498</v>
      </c>
      <c r="B2024" s="481" t="s">
        <v>8753</v>
      </c>
      <c r="C2024" s="489" t="s">
        <v>4109</v>
      </c>
      <c r="D2024" s="490">
        <v>123.54</v>
      </c>
    </row>
    <row r="2025" spans="1:4" ht="30">
      <c r="A2025" s="480">
        <v>43488</v>
      </c>
      <c r="B2025" s="481" t="s">
        <v>8754</v>
      </c>
      <c r="C2025" s="489" t="s">
        <v>4108</v>
      </c>
      <c r="D2025" s="490">
        <v>0.76</v>
      </c>
    </row>
    <row r="2026" spans="1:4" ht="30">
      <c r="A2026" s="480">
        <v>43500</v>
      </c>
      <c r="B2026" s="481" t="s">
        <v>8755</v>
      </c>
      <c r="C2026" s="489" t="s">
        <v>4109</v>
      </c>
      <c r="D2026" s="490">
        <v>143.59</v>
      </c>
    </row>
    <row r="2027" spans="1:4">
      <c r="A2027" s="480">
        <v>43489</v>
      </c>
      <c r="B2027" s="481" t="s">
        <v>8756</v>
      </c>
      <c r="C2027" s="489" t="s">
        <v>4108</v>
      </c>
      <c r="D2027" s="490">
        <v>1.0900000000000001</v>
      </c>
    </row>
    <row r="2028" spans="1:4">
      <c r="A2028" s="480">
        <v>43501</v>
      </c>
      <c r="B2028" s="481" t="s">
        <v>8757</v>
      </c>
      <c r="C2028" s="489" t="s">
        <v>4109</v>
      </c>
      <c r="D2028" s="490">
        <v>204.95</v>
      </c>
    </row>
    <row r="2029" spans="1:4">
      <c r="A2029" s="480">
        <v>43490</v>
      </c>
      <c r="B2029" s="481" t="s">
        <v>8758</v>
      </c>
      <c r="C2029" s="489" t="s">
        <v>4108</v>
      </c>
      <c r="D2029" s="490">
        <v>1.5</v>
      </c>
    </row>
    <row r="2030" spans="1:4">
      <c r="A2030" s="480">
        <v>43502</v>
      </c>
      <c r="B2030" s="481" t="s">
        <v>8759</v>
      </c>
      <c r="C2030" s="489" t="s">
        <v>4109</v>
      </c>
      <c r="D2030" s="490">
        <v>283.14999999999998</v>
      </c>
    </row>
    <row r="2031" spans="1:4">
      <c r="A2031" s="480">
        <v>43491</v>
      </c>
      <c r="B2031" s="481" t="s">
        <v>8760</v>
      </c>
      <c r="C2031" s="489" t="s">
        <v>4108</v>
      </c>
      <c r="D2031" s="490">
        <v>1.1499999999999999</v>
      </c>
    </row>
    <row r="2032" spans="1:4">
      <c r="A2032" s="480">
        <v>43503</v>
      </c>
      <c r="B2032" s="481" t="s">
        <v>8761</v>
      </c>
      <c r="C2032" s="489" t="s">
        <v>4109</v>
      </c>
      <c r="D2032" s="490">
        <v>216.6</v>
      </c>
    </row>
    <row r="2033" spans="1:4">
      <c r="A2033" s="480">
        <v>43492</v>
      </c>
      <c r="B2033" s="481" t="s">
        <v>8762</v>
      </c>
      <c r="C2033" s="489" t="s">
        <v>4108</v>
      </c>
      <c r="D2033" s="490">
        <v>1.58</v>
      </c>
    </row>
    <row r="2034" spans="1:4">
      <c r="A2034" s="480">
        <v>43504</v>
      </c>
      <c r="B2034" s="481" t="s">
        <v>8763</v>
      </c>
      <c r="C2034" s="489" t="s">
        <v>4109</v>
      </c>
      <c r="D2034" s="490">
        <v>297.7</v>
      </c>
    </row>
    <row r="2035" spans="1:4">
      <c r="A2035" s="480">
        <v>43493</v>
      </c>
      <c r="B2035" s="481" t="s">
        <v>8764</v>
      </c>
      <c r="C2035" s="489" t="s">
        <v>4108</v>
      </c>
      <c r="D2035" s="490">
        <v>0.62</v>
      </c>
    </row>
    <row r="2036" spans="1:4">
      <c r="A2036" s="480">
        <v>43505</v>
      </c>
      <c r="B2036" s="481" t="s">
        <v>8765</v>
      </c>
      <c r="C2036" s="489" t="s">
        <v>4109</v>
      </c>
      <c r="D2036" s="490">
        <v>117.12</v>
      </c>
    </row>
    <row r="2037" spans="1:4" ht="45">
      <c r="A2037" s="480">
        <v>37774</v>
      </c>
      <c r="B2037" s="481" t="s">
        <v>8766</v>
      </c>
      <c r="C2037" s="489" t="s">
        <v>4105</v>
      </c>
      <c r="D2037" s="490">
        <v>414744.07</v>
      </c>
    </row>
    <row r="2038" spans="1:4" ht="45">
      <c r="A2038" s="480">
        <v>38630</v>
      </c>
      <c r="B2038" s="481" t="s">
        <v>8767</v>
      </c>
      <c r="C2038" s="489" t="s">
        <v>4105</v>
      </c>
      <c r="D2038" s="490">
        <v>1965000</v>
      </c>
    </row>
    <row r="2039" spans="1:4" ht="60">
      <c r="A2039" s="480">
        <v>38629</v>
      </c>
      <c r="B2039" s="481" t="s">
        <v>8768</v>
      </c>
      <c r="C2039" s="489" t="s">
        <v>4105</v>
      </c>
      <c r="D2039" s="490">
        <v>2925000</v>
      </c>
    </row>
    <row r="2040" spans="1:4">
      <c r="A2040" s="480">
        <v>38476</v>
      </c>
      <c r="B2040" s="481" t="s">
        <v>8769</v>
      </c>
      <c r="C2040" s="489" t="s">
        <v>4105</v>
      </c>
      <c r="D2040" s="490">
        <v>337.9</v>
      </c>
    </row>
    <row r="2041" spans="1:4">
      <c r="A2041" s="480">
        <v>38477</v>
      </c>
      <c r="B2041" s="481" t="s">
        <v>8770</v>
      </c>
      <c r="C2041" s="489" t="s">
        <v>4105</v>
      </c>
      <c r="D2041" s="490">
        <v>956.95</v>
      </c>
    </row>
    <row r="2042" spans="1:4" ht="30">
      <c r="A2042" s="480">
        <v>40635</v>
      </c>
      <c r="B2042" s="481" t="s">
        <v>8771</v>
      </c>
      <c r="C2042" s="489" t="s">
        <v>4105</v>
      </c>
      <c r="D2042" s="490">
        <v>1025963.75</v>
      </c>
    </row>
    <row r="2043" spans="1:4" ht="30">
      <c r="A2043" s="480">
        <v>36483</v>
      </c>
      <c r="B2043" s="481" t="s">
        <v>8772</v>
      </c>
      <c r="C2043" s="489" t="s">
        <v>4105</v>
      </c>
      <c r="D2043" s="490">
        <v>929687.5</v>
      </c>
    </row>
    <row r="2044" spans="1:4" ht="30">
      <c r="A2044" s="480">
        <v>14525</v>
      </c>
      <c r="B2044" s="481" t="s">
        <v>8773</v>
      </c>
      <c r="C2044" s="489" t="s">
        <v>4105</v>
      </c>
      <c r="D2044" s="490">
        <v>973437.5</v>
      </c>
    </row>
    <row r="2045" spans="1:4" ht="30">
      <c r="A2045" s="480">
        <v>36482</v>
      </c>
      <c r="B2045" s="481" t="s">
        <v>8774</v>
      </c>
      <c r="C2045" s="489" t="s">
        <v>4105</v>
      </c>
      <c r="D2045" s="490">
        <v>834858.23</v>
      </c>
    </row>
    <row r="2046" spans="1:4" ht="30">
      <c r="A2046" s="480">
        <v>36408</v>
      </c>
      <c r="B2046" s="481" t="s">
        <v>8775</v>
      </c>
      <c r="C2046" s="489" t="s">
        <v>4105</v>
      </c>
      <c r="D2046" s="490">
        <v>997500</v>
      </c>
    </row>
    <row r="2047" spans="1:4" ht="30">
      <c r="A2047" s="480">
        <v>2723</v>
      </c>
      <c r="B2047" s="481" t="s">
        <v>8776</v>
      </c>
      <c r="C2047" s="489" t="s">
        <v>4105</v>
      </c>
      <c r="D2047" s="490">
        <v>765625</v>
      </c>
    </row>
    <row r="2048" spans="1:4" ht="30">
      <c r="A2048" s="480">
        <v>36481</v>
      </c>
      <c r="B2048" s="481" t="s">
        <v>8777</v>
      </c>
      <c r="C2048" s="489" t="s">
        <v>4105</v>
      </c>
      <c r="D2048" s="490">
        <v>913281.25</v>
      </c>
    </row>
    <row r="2049" spans="1:4" ht="30">
      <c r="A2049" s="480">
        <v>10685</v>
      </c>
      <c r="B2049" s="481" t="s">
        <v>8778</v>
      </c>
      <c r="C2049" s="489" t="s">
        <v>4105</v>
      </c>
      <c r="D2049" s="490">
        <v>875000</v>
      </c>
    </row>
    <row r="2050" spans="1:4" ht="45">
      <c r="A2050" s="480">
        <v>40636</v>
      </c>
      <c r="B2050" s="481" t="s">
        <v>8779</v>
      </c>
      <c r="C2050" s="489" t="s">
        <v>4105</v>
      </c>
      <c r="D2050" s="490">
        <v>987682.5</v>
      </c>
    </row>
    <row r="2051" spans="1:4">
      <c r="A2051" s="480">
        <v>4111</v>
      </c>
      <c r="B2051" s="481" t="s">
        <v>8780</v>
      </c>
      <c r="C2051" s="489" t="s">
        <v>4105</v>
      </c>
      <c r="D2051" s="490">
        <v>32.090000000000003</v>
      </c>
    </row>
    <row r="2052" spans="1:4" ht="30">
      <c r="A2052" s="480">
        <v>44538</v>
      </c>
      <c r="B2052" s="481" t="s">
        <v>13982</v>
      </c>
      <c r="C2052" s="489" t="s">
        <v>4105</v>
      </c>
      <c r="D2052" s="490">
        <v>59.3</v>
      </c>
    </row>
    <row r="2053" spans="1:4">
      <c r="A2053" s="480">
        <v>12</v>
      </c>
      <c r="B2053" s="481" t="s">
        <v>8781</v>
      </c>
      <c r="C2053" s="489" t="s">
        <v>4105</v>
      </c>
      <c r="D2053" s="490">
        <v>12</v>
      </c>
    </row>
    <row r="2054" spans="1:4" ht="30">
      <c r="A2054" s="480">
        <v>37554</v>
      </c>
      <c r="B2054" s="481" t="s">
        <v>8782</v>
      </c>
      <c r="C2054" s="489" t="s">
        <v>4105</v>
      </c>
      <c r="D2054" s="490">
        <v>338.22</v>
      </c>
    </row>
    <row r="2055" spans="1:4" ht="30">
      <c r="A2055" s="480">
        <v>37555</v>
      </c>
      <c r="B2055" s="481" t="s">
        <v>8783</v>
      </c>
      <c r="C2055" s="489" t="s">
        <v>4105</v>
      </c>
      <c r="D2055" s="490">
        <v>411.42</v>
      </c>
    </row>
    <row r="2056" spans="1:4" ht="30">
      <c r="A2056" s="480">
        <v>10902</v>
      </c>
      <c r="B2056" s="481" t="s">
        <v>8784</v>
      </c>
      <c r="C2056" s="489" t="s">
        <v>4105</v>
      </c>
      <c r="D2056" s="490">
        <v>103.24</v>
      </c>
    </row>
    <row r="2057" spans="1:4" ht="30">
      <c r="A2057" s="480">
        <v>20965</v>
      </c>
      <c r="B2057" s="481" t="s">
        <v>8785</v>
      </c>
      <c r="C2057" s="489" t="s">
        <v>4105</v>
      </c>
      <c r="D2057" s="490">
        <v>104.2</v>
      </c>
    </row>
    <row r="2058" spans="1:4" ht="30">
      <c r="A2058" s="480">
        <v>20966</v>
      </c>
      <c r="B2058" s="481" t="s">
        <v>8786</v>
      </c>
      <c r="C2058" s="489" t="s">
        <v>4105</v>
      </c>
      <c r="D2058" s="490">
        <v>112.19</v>
      </c>
    </row>
    <row r="2059" spans="1:4" ht="30">
      <c r="A2059" s="480">
        <v>10903</v>
      </c>
      <c r="B2059" s="481" t="s">
        <v>8787</v>
      </c>
      <c r="C2059" s="489" t="s">
        <v>4105</v>
      </c>
      <c r="D2059" s="490">
        <v>170.05</v>
      </c>
    </row>
    <row r="2060" spans="1:4" ht="30">
      <c r="A2060" s="480">
        <v>20967</v>
      </c>
      <c r="B2060" s="481" t="s">
        <v>8788</v>
      </c>
      <c r="C2060" s="489" t="s">
        <v>4105</v>
      </c>
      <c r="D2060" s="490">
        <v>170.05</v>
      </c>
    </row>
    <row r="2061" spans="1:4" ht="30">
      <c r="A2061" s="480">
        <v>20968</v>
      </c>
      <c r="B2061" s="481" t="s">
        <v>8789</v>
      </c>
      <c r="C2061" s="489" t="s">
        <v>4105</v>
      </c>
      <c r="D2061" s="490">
        <v>186.51</v>
      </c>
    </row>
    <row r="2062" spans="1:4" ht="30">
      <c r="A2062" s="480">
        <v>11359</v>
      </c>
      <c r="B2062" s="481" t="s">
        <v>8790</v>
      </c>
      <c r="C2062" s="489" t="s">
        <v>4105</v>
      </c>
      <c r="D2062" s="490">
        <v>869.9</v>
      </c>
    </row>
    <row r="2063" spans="1:4" ht="30">
      <c r="A2063" s="480">
        <v>39017</v>
      </c>
      <c r="B2063" s="481" t="s">
        <v>8791</v>
      </c>
      <c r="C2063" s="489" t="s">
        <v>4105</v>
      </c>
      <c r="D2063" s="490">
        <v>0.13</v>
      </c>
    </row>
    <row r="2064" spans="1:4" ht="30">
      <c r="A2064" s="480">
        <v>39315</v>
      </c>
      <c r="B2064" s="481" t="s">
        <v>8792</v>
      </c>
      <c r="C2064" s="489" t="s">
        <v>4105</v>
      </c>
      <c r="D2064" s="490">
        <v>0.22</v>
      </c>
    </row>
    <row r="2065" spans="1:4" ht="30">
      <c r="A2065" s="480">
        <v>39016</v>
      </c>
      <c r="B2065" s="481" t="s">
        <v>8793</v>
      </c>
      <c r="C2065" s="489" t="s">
        <v>4105</v>
      </c>
      <c r="D2065" s="490">
        <v>0.22</v>
      </c>
    </row>
    <row r="2066" spans="1:4" ht="30">
      <c r="A2066" s="480">
        <v>40432</v>
      </c>
      <c r="B2066" s="481" t="s">
        <v>8794</v>
      </c>
      <c r="C2066" s="489" t="s">
        <v>4105</v>
      </c>
      <c r="D2066" s="490">
        <v>1.71</v>
      </c>
    </row>
    <row r="2067" spans="1:4" ht="30">
      <c r="A2067" s="480">
        <v>39481</v>
      </c>
      <c r="B2067" s="481" t="s">
        <v>8795</v>
      </c>
      <c r="C2067" s="489" t="s">
        <v>4105</v>
      </c>
      <c r="D2067" s="490">
        <v>1.07</v>
      </c>
    </row>
    <row r="2068" spans="1:4">
      <c r="A2068" s="480">
        <v>40433</v>
      </c>
      <c r="B2068" s="481" t="s">
        <v>8796</v>
      </c>
      <c r="C2068" s="489" t="s">
        <v>4105</v>
      </c>
      <c r="D2068" s="490">
        <v>0.95</v>
      </c>
    </row>
    <row r="2069" spans="1:4" ht="30">
      <c r="A2069" s="480">
        <v>20219</v>
      </c>
      <c r="B2069" s="481" t="s">
        <v>8797</v>
      </c>
      <c r="C2069" s="489" t="s">
        <v>4105</v>
      </c>
      <c r="D2069" s="490">
        <v>108800</v>
      </c>
    </row>
    <row r="2070" spans="1:4" ht="30">
      <c r="A2070" s="480">
        <v>36484</v>
      </c>
      <c r="B2070" s="481" t="s">
        <v>8798</v>
      </c>
      <c r="C2070" s="489" t="s">
        <v>4105</v>
      </c>
      <c r="D2070" s="490">
        <v>230962.58</v>
      </c>
    </row>
    <row r="2071" spans="1:4">
      <c r="A2071" s="480">
        <v>38367</v>
      </c>
      <c r="B2071" s="481" t="s">
        <v>8799</v>
      </c>
      <c r="C2071" s="489" t="s">
        <v>4105</v>
      </c>
      <c r="D2071" s="490">
        <v>18.149999999999999</v>
      </c>
    </row>
    <row r="2072" spans="1:4">
      <c r="A2072" s="480">
        <v>38368</v>
      </c>
      <c r="B2072" s="481" t="s">
        <v>8800</v>
      </c>
      <c r="C2072" s="489" t="s">
        <v>4105</v>
      </c>
      <c r="D2072" s="490">
        <v>6.92</v>
      </c>
    </row>
    <row r="2073" spans="1:4">
      <c r="A2073" s="480">
        <v>38091</v>
      </c>
      <c r="B2073" s="481" t="s">
        <v>8801</v>
      </c>
      <c r="C2073" s="489" t="s">
        <v>4105</v>
      </c>
      <c r="D2073" s="490">
        <v>3.25</v>
      </c>
    </row>
    <row r="2074" spans="1:4">
      <c r="A2074" s="480">
        <v>38095</v>
      </c>
      <c r="B2074" s="481" t="s">
        <v>8802</v>
      </c>
      <c r="C2074" s="489" t="s">
        <v>4105</v>
      </c>
      <c r="D2074" s="490">
        <v>6.87</v>
      </c>
    </row>
    <row r="2075" spans="1:4">
      <c r="A2075" s="480">
        <v>38092</v>
      </c>
      <c r="B2075" s="481" t="s">
        <v>8803</v>
      </c>
      <c r="C2075" s="489" t="s">
        <v>4105</v>
      </c>
      <c r="D2075" s="490">
        <v>3.08</v>
      </c>
    </row>
    <row r="2076" spans="1:4">
      <c r="A2076" s="480">
        <v>38093</v>
      </c>
      <c r="B2076" s="481" t="s">
        <v>8804</v>
      </c>
      <c r="C2076" s="489" t="s">
        <v>4105</v>
      </c>
      <c r="D2076" s="490">
        <v>3.18</v>
      </c>
    </row>
    <row r="2077" spans="1:4">
      <c r="A2077" s="480">
        <v>38096</v>
      </c>
      <c r="B2077" s="481" t="s">
        <v>8805</v>
      </c>
      <c r="C2077" s="489" t="s">
        <v>4105</v>
      </c>
      <c r="D2077" s="490">
        <v>7.39</v>
      </c>
    </row>
    <row r="2078" spans="1:4">
      <c r="A2078" s="480">
        <v>38094</v>
      </c>
      <c r="B2078" s="481" t="s">
        <v>8806</v>
      </c>
      <c r="C2078" s="489" t="s">
        <v>4105</v>
      </c>
      <c r="D2078" s="490">
        <v>3.9</v>
      </c>
    </row>
    <row r="2079" spans="1:4">
      <c r="A2079" s="480">
        <v>38097</v>
      </c>
      <c r="B2079" s="481" t="s">
        <v>8807</v>
      </c>
      <c r="C2079" s="489" t="s">
        <v>4105</v>
      </c>
      <c r="D2079" s="490">
        <v>7.92</v>
      </c>
    </row>
    <row r="2080" spans="1:4">
      <c r="A2080" s="480">
        <v>38098</v>
      </c>
      <c r="B2080" s="481" t="s">
        <v>8808</v>
      </c>
      <c r="C2080" s="489" t="s">
        <v>4105</v>
      </c>
      <c r="D2080" s="490">
        <v>7.92</v>
      </c>
    </row>
    <row r="2081" spans="1:4">
      <c r="A2081" s="480">
        <v>11186</v>
      </c>
      <c r="B2081" s="481" t="s">
        <v>8809</v>
      </c>
      <c r="C2081" s="489" t="s">
        <v>4110</v>
      </c>
      <c r="D2081" s="490">
        <v>487.33</v>
      </c>
    </row>
    <row r="2082" spans="1:4" ht="30">
      <c r="A2082" s="480">
        <v>11558</v>
      </c>
      <c r="B2082" s="481" t="s">
        <v>8810</v>
      </c>
      <c r="C2082" s="489" t="s">
        <v>4111</v>
      </c>
      <c r="D2082" s="490">
        <v>12.9</v>
      </c>
    </row>
    <row r="2083" spans="1:4" ht="30">
      <c r="A2083" s="480">
        <v>11557</v>
      </c>
      <c r="B2083" s="481" t="s">
        <v>8811</v>
      </c>
      <c r="C2083" s="489" t="s">
        <v>4111</v>
      </c>
      <c r="D2083" s="490">
        <v>32.659999999999997</v>
      </c>
    </row>
    <row r="2084" spans="1:4">
      <c r="A2084" s="480">
        <v>2759</v>
      </c>
      <c r="B2084" s="481" t="s">
        <v>8812</v>
      </c>
      <c r="C2084" s="489" t="s">
        <v>4105</v>
      </c>
      <c r="D2084" s="490">
        <v>11.42</v>
      </c>
    </row>
    <row r="2085" spans="1:4">
      <c r="A2085" s="480">
        <v>38124</v>
      </c>
      <c r="B2085" s="481" t="s">
        <v>8813</v>
      </c>
      <c r="C2085" s="489" t="s">
        <v>4105</v>
      </c>
      <c r="D2085" s="490">
        <v>26.4</v>
      </c>
    </row>
    <row r="2086" spans="1:4">
      <c r="A2086" s="480">
        <v>38380</v>
      </c>
      <c r="B2086" s="481" t="s">
        <v>8814</v>
      </c>
      <c r="C2086" s="489" t="s">
        <v>4105</v>
      </c>
      <c r="D2086" s="490">
        <v>28.84</v>
      </c>
    </row>
    <row r="2087" spans="1:4" ht="30">
      <c r="A2087" s="480">
        <v>20059</v>
      </c>
      <c r="B2087" s="481" t="s">
        <v>8815</v>
      </c>
      <c r="C2087" s="489" t="s">
        <v>4105</v>
      </c>
      <c r="D2087" s="490">
        <v>15.71</v>
      </c>
    </row>
    <row r="2088" spans="1:4" ht="45">
      <c r="A2088" s="480">
        <v>42429</v>
      </c>
      <c r="B2088" s="481" t="s">
        <v>8816</v>
      </c>
      <c r="C2088" s="489" t="s">
        <v>4105</v>
      </c>
      <c r="D2088" s="490">
        <v>5290.2</v>
      </c>
    </row>
    <row r="2089" spans="1:4">
      <c r="A2089" s="480">
        <v>39616</v>
      </c>
      <c r="B2089" s="481" t="s">
        <v>8817</v>
      </c>
      <c r="C2089" s="489" t="s">
        <v>4105</v>
      </c>
      <c r="D2089" s="490">
        <v>634.79999999999995</v>
      </c>
    </row>
    <row r="2090" spans="1:4">
      <c r="A2090" s="480">
        <v>39618</v>
      </c>
      <c r="B2090" s="481" t="s">
        <v>8818</v>
      </c>
      <c r="C2090" s="489" t="s">
        <v>4105</v>
      </c>
      <c r="D2090" s="490">
        <v>1151.42</v>
      </c>
    </row>
    <row r="2091" spans="1:4">
      <c r="A2091" s="480">
        <v>39619</v>
      </c>
      <c r="B2091" s="481" t="s">
        <v>8819</v>
      </c>
      <c r="C2091" s="489" t="s">
        <v>4105</v>
      </c>
      <c r="D2091" s="490">
        <v>1576.98</v>
      </c>
    </row>
    <row r="2092" spans="1:4">
      <c r="A2092" s="480">
        <v>39613</v>
      </c>
      <c r="B2092" s="481" t="s">
        <v>8820</v>
      </c>
      <c r="C2092" s="489" t="s">
        <v>4105</v>
      </c>
      <c r="D2092" s="490">
        <v>252.16</v>
      </c>
    </row>
    <row r="2093" spans="1:4">
      <c r="A2093" s="480">
        <v>39614</v>
      </c>
      <c r="B2093" s="481" t="s">
        <v>8821</v>
      </c>
      <c r="C2093" s="489" t="s">
        <v>4105</v>
      </c>
      <c r="D2093" s="490">
        <v>367.87</v>
      </c>
    </row>
    <row r="2094" spans="1:4" ht="45">
      <c r="A2094" s="480">
        <v>38538</v>
      </c>
      <c r="B2094" s="481" t="s">
        <v>8822</v>
      </c>
      <c r="C2094" s="489" t="s">
        <v>4106</v>
      </c>
      <c r="D2094" s="490">
        <v>44.9</v>
      </c>
    </row>
    <row r="2095" spans="1:4" ht="30">
      <c r="A2095" s="480">
        <v>38539</v>
      </c>
      <c r="B2095" s="481" t="s">
        <v>8823</v>
      </c>
      <c r="C2095" s="489" t="s">
        <v>4106</v>
      </c>
      <c r="D2095" s="490">
        <v>61.05</v>
      </c>
    </row>
    <row r="2096" spans="1:4" ht="30">
      <c r="A2096" s="480">
        <v>38540</v>
      </c>
      <c r="B2096" s="481" t="s">
        <v>8824</v>
      </c>
      <c r="C2096" s="489" t="s">
        <v>4106</v>
      </c>
      <c r="D2096" s="490">
        <v>156.47</v>
      </c>
    </row>
    <row r="2097" spans="1:4">
      <c r="A2097" s="480">
        <v>38384</v>
      </c>
      <c r="B2097" s="481" t="s">
        <v>8825</v>
      </c>
      <c r="C2097" s="489" t="s">
        <v>4105</v>
      </c>
      <c r="D2097" s="490">
        <v>17.940000000000001</v>
      </c>
    </row>
    <row r="2098" spans="1:4">
      <c r="A2098" s="480">
        <v>13</v>
      </c>
      <c r="B2098" s="481" t="s">
        <v>8826</v>
      </c>
      <c r="C2098" s="489" t="s">
        <v>734</v>
      </c>
      <c r="D2098" s="490">
        <v>18.47</v>
      </c>
    </row>
    <row r="2099" spans="1:4">
      <c r="A2099" s="480">
        <v>2762</v>
      </c>
      <c r="B2099" s="481" t="s">
        <v>8827</v>
      </c>
      <c r="C2099" s="489" t="s">
        <v>4106</v>
      </c>
      <c r="D2099" s="490">
        <v>14.27</v>
      </c>
    </row>
    <row r="2100" spans="1:4" ht="30">
      <c r="A2100" s="480">
        <v>21142</v>
      </c>
      <c r="B2100" s="481" t="s">
        <v>8828</v>
      </c>
      <c r="C2100" s="489" t="s">
        <v>4105</v>
      </c>
      <c r="D2100" s="490">
        <v>25.45</v>
      </c>
    </row>
    <row r="2101" spans="1:4">
      <c r="A2101" s="480">
        <v>4223</v>
      </c>
      <c r="B2101" s="481" t="s">
        <v>8829</v>
      </c>
      <c r="C2101" s="489" t="s">
        <v>4107</v>
      </c>
      <c r="D2101" s="490">
        <v>5.12</v>
      </c>
    </row>
    <row r="2102" spans="1:4">
      <c r="A2102" s="480">
        <v>37372</v>
      </c>
      <c r="B2102" s="481" t="s">
        <v>8830</v>
      </c>
      <c r="C2102" s="489" t="s">
        <v>4108</v>
      </c>
      <c r="D2102" s="490">
        <v>0.81</v>
      </c>
    </row>
    <row r="2103" spans="1:4">
      <c r="A2103" s="480">
        <v>40863</v>
      </c>
      <c r="B2103" s="481" t="s">
        <v>8831</v>
      </c>
      <c r="C2103" s="489" t="s">
        <v>4109</v>
      </c>
      <c r="D2103" s="490">
        <v>152.35</v>
      </c>
    </row>
    <row r="2104" spans="1:4">
      <c r="A2104" s="480">
        <v>38475</v>
      </c>
      <c r="B2104" s="481" t="s">
        <v>8832</v>
      </c>
      <c r="C2104" s="489" t="s">
        <v>4105</v>
      </c>
      <c r="D2104" s="490">
        <v>42.01</v>
      </c>
    </row>
    <row r="2105" spans="1:4">
      <c r="A2105" s="480">
        <v>38474</v>
      </c>
      <c r="B2105" s="481" t="s">
        <v>8833</v>
      </c>
      <c r="C2105" s="489" t="s">
        <v>4105</v>
      </c>
      <c r="D2105" s="490">
        <v>51.94</v>
      </c>
    </row>
    <row r="2106" spans="1:4">
      <c r="A2106" s="480">
        <v>10886</v>
      </c>
      <c r="B2106" s="481" t="s">
        <v>8834</v>
      </c>
      <c r="C2106" s="489" t="s">
        <v>4105</v>
      </c>
      <c r="D2106" s="490">
        <v>166.25</v>
      </c>
    </row>
    <row r="2107" spans="1:4">
      <c r="A2107" s="480">
        <v>10888</v>
      </c>
      <c r="B2107" s="481" t="s">
        <v>8835</v>
      </c>
      <c r="C2107" s="489" t="s">
        <v>4105</v>
      </c>
      <c r="D2107" s="490">
        <v>526.15</v>
      </c>
    </row>
    <row r="2108" spans="1:4">
      <c r="A2108" s="480">
        <v>10889</v>
      </c>
      <c r="B2108" s="481" t="s">
        <v>8836</v>
      </c>
      <c r="C2108" s="489" t="s">
        <v>4105</v>
      </c>
      <c r="D2108" s="490">
        <v>570</v>
      </c>
    </row>
    <row r="2109" spans="1:4" ht="30">
      <c r="A2109" s="480">
        <v>10890</v>
      </c>
      <c r="B2109" s="481" t="s">
        <v>8837</v>
      </c>
      <c r="C2109" s="489" t="s">
        <v>4105</v>
      </c>
      <c r="D2109" s="490">
        <v>263.07</v>
      </c>
    </row>
    <row r="2110" spans="1:4">
      <c r="A2110" s="480">
        <v>10891</v>
      </c>
      <c r="B2110" s="481" t="s">
        <v>8838</v>
      </c>
      <c r="C2110" s="489" t="s">
        <v>4105</v>
      </c>
      <c r="D2110" s="490">
        <v>160.76</v>
      </c>
    </row>
    <row r="2111" spans="1:4">
      <c r="A2111" s="480">
        <v>10892</v>
      </c>
      <c r="B2111" s="481" t="s">
        <v>8839</v>
      </c>
      <c r="C2111" s="489" t="s">
        <v>4105</v>
      </c>
      <c r="D2111" s="490">
        <v>190</v>
      </c>
    </row>
    <row r="2112" spans="1:4">
      <c r="A2112" s="480">
        <v>20977</v>
      </c>
      <c r="B2112" s="481" t="s">
        <v>8840</v>
      </c>
      <c r="C2112" s="489" t="s">
        <v>4105</v>
      </c>
      <c r="D2112" s="490">
        <v>226.53</v>
      </c>
    </row>
    <row r="2113" spans="1:4">
      <c r="A2113" s="480">
        <v>3073</v>
      </c>
      <c r="B2113" s="481" t="s">
        <v>8841</v>
      </c>
      <c r="C2113" s="489" t="s">
        <v>4105</v>
      </c>
      <c r="D2113" s="490">
        <v>270.64</v>
      </c>
    </row>
    <row r="2114" spans="1:4">
      <c r="A2114" s="480">
        <v>3068</v>
      </c>
      <c r="B2114" s="481" t="s">
        <v>8842</v>
      </c>
      <c r="C2114" s="489" t="s">
        <v>4105</v>
      </c>
      <c r="D2114" s="490">
        <v>54.1</v>
      </c>
    </row>
    <row r="2115" spans="1:4">
      <c r="A2115" s="480">
        <v>3074</v>
      </c>
      <c r="B2115" s="481" t="s">
        <v>8843</v>
      </c>
      <c r="C2115" s="489" t="s">
        <v>4105</v>
      </c>
      <c r="D2115" s="490">
        <v>170.86</v>
      </c>
    </row>
    <row r="2116" spans="1:4">
      <c r="A2116" s="480">
        <v>3076</v>
      </c>
      <c r="B2116" s="481" t="s">
        <v>8844</v>
      </c>
      <c r="C2116" s="489" t="s">
        <v>4105</v>
      </c>
      <c r="D2116" s="490">
        <v>222.49</v>
      </c>
    </row>
    <row r="2117" spans="1:4">
      <c r="A2117" s="480">
        <v>3072</v>
      </c>
      <c r="B2117" s="481" t="s">
        <v>8845</v>
      </c>
      <c r="C2117" s="489" t="s">
        <v>4105</v>
      </c>
      <c r="D2117" s="490">
        <v>56.05</v>
      </c>
    </row>
    <row r="2118" spans="1:4">
      <c r="A2118" s="480">
        <v>3075</v>
      </c>
      <c r="B2118" s="481" t="s">
        <v>8846</v>
      </c>
      <c r="C2118" s="489" t="s">
        <v>4105</v>
      </c>
      <c r="D2118" s="490">
        <v>140.6</v>
      </c>
    </row>
    <row r="2119" spans="1:4">
      <c r="A2119" s="480">
        <v>10780</v>
      </c>
      <c r="B2119" s="481" t="s">
        <v>8847</v>
      </c>
      <c r="C2119" s="489" t="s">
        <v>4105</v>
      </c>
      <c r="D2119" s="490">
        <v>11.88</v>
      </c>
    </row>
    <row r="2120" spans="1:4">
      <c r="A2120" s="480">
        <v>10781</v>
      </c>
      <c r="B2120" s="481" t="s">
        <v>8848</v>
      </c>
      <c r="C2120" s="489" t="s">
        <v>4105</v>
      </c>
      <c r="D2120" s="490">
        <v>19.07</v>
      </c>
    </row>
    <row r="2121" spans="1:4">
      <c r="A2121" s="480">
        <v>20106</v>
      </c>
      <c r="B2121" s="481" t="s">
        <v>8849</v>
      </c>
      <c r="C2121" s="489" t="s">
        <v>4105</v>
      </c>
      <c r="D2121" s="490">
        <v>6.28</v>
      </c>
    </row>
    <row r="2122" spans="1:4">
      <c r="A2122" s="480">
        <v>20107</v>
      </c>
      <c r="B2122" s="481" t="s">
        <v>8850</v>
      </c>
      <c r="C2122" s="489" t="s">
        <v>4105</v>
      </c>
      <c r="D2122" s="490">
        <v>7.2</v>
      </c>
    </row>
    <row r="2123" spans="1:4">
      <c r="A2123" s="480">
        <v>20108</v>
      </c>
      <c r="B2123" s="481" t="s">
        <v>8851</v>
      </c>
      <c r="C2123" s="489" t="s">
        <v>4105</v>
      </c>
      <c r="D2123" s="490">
        <v>9.5</v>
      </c>
    </row>
    <row r="2124" spans="1:4">
      <c r="A2124" s="480">
        <v>20109</v>
      </c>
      <c r="B2124" s="481" t="s">
        <v>8852</v>
      </c>
      <c r="C2124" s="489" t="s">
        <v>4105</v>
      </c>
      <c r="D2124" s="490">
        <v>11.88</v>
      </c>
    </row>
    <row r="2125" spans="1:4" ht="30">
      <c r="A2125" s="480">
        <v>43612</v>
      </c>
      <c r="B2125" s="481" t="s">
        <v>8853</v>
      </c>
      <c r="C2125" s="489" t="s">
        <v>4115</v>
      </c>
      <c r="D2125" s="490">
        <v>90.99</v>
      </c>
    </row>
    <row r="2126" spans="1:4" ht="30">
      <c r="A2126" s="480">
        <v>43613</v>
      </c>
      <c r="B2126" s="481" t="s">
        <v>8854</v>
      </c>
      <c r="C2126" s="489" t="s">
        <v>4115</v>
      </c>
      <c r="D2126" s="490">
        <v>75.319999999999993</v>
      </c>
    </row>
    <row r="2127" spans="1:4" ht="30">
      <c r="A2127" s="480">
        <v>11480</v>
      </c>
      <c r="B2127" s="481" t="s">
        <v>13983</v>
      </c>
      <c r="C2127" s="489" t="s">
        <v>4115</v>
      </c>
      <c r="D2127" s="490">
        <v>115.6</v>
      </c>
    </row>
    <row r="2128" spans="1:4" ht="45">
      <c r="A2128" s="480">
        <v>11469</v>
      </c>
      <c r="B2128" s="481" t="s">
        <v>8855</v>
      </c>
      <c r="C2128" s="489" t="s">
        <v>4105</v>
      </c>
      <c r="D2128" s="490">
        <v>12.34</v>
      </c>
    </row>
    <row r="2129" spans="1:4" ht="30">
      <c r="A2129" s="480">
        <v>11468</v>
      </c>
      <c r="B2129" s="481" t="s">
        <v>8856</v>
      </c>
      <c r="C2129" s="489" t="s">
        <v>4105</v>
      </c>
      <c r="D2129" s="490">
        <v>12.35</v>
      </c>
    </row>
    <row r="2130" spans="1:4" ht="30">
      <c r="A2130" s="480">
        <v>11484</v>
      </c>
      <c r="B2130" s="481" t="s">
        <v>8857</v>
      </c>
      <c r="C2130" s="489" t="s">
        <v>4105</v>
      </c>
      <c r="D2130" s="490">
        <v>54.23</v>
      </c>
    </row>
    <row r="2131" spans="1:4" ht="30">
      <c r="A2131" s="480">
        <v>38155</v>
      </c>
      <c r="B2131" s="481" t="s">
        <v>8858</v>
      </c>
      <c r="C2131" s="489" t="s">
        <v>4105</v>
      </c>
      <c r="D2131" s="490">
        <v>84.2</v>
      </c>
    </row>
    <row r="2132" spans="1:4" ht="30">
      <c r="A2132" s="480">
        <v>11467</v>
      </c>
      <c r="B2132" s="481" t="s">
        <v>8859</v>
      </c>
      <c r="C2132" s="489" t="s">
        <v>4105</v>
      </c>
      <c r="D2132" s="490">
        <v>19.239999999999998</v>
      </c>
    </row>
    <row r="2133" spans="1:4" ht="45">
      <c r="A2133" s="480">
        <v>38153</v>
      </c>
      <c r="B2133" s="481" t="s">
        <v>8860</v>
      </c>
      <c r="C2133" s="489" t="s">
        <v>4115</v>
      </c>
      <c r="D2133" s="490">
        <v>49.14</v>
      </c>
    </row>
    <row r="2134" spans="1:4" ht="45">
      <c r="A2134" s="480">
        <v>43607</v>
      </c>
      <c r="B2134" s="481" t="s">
        <v>13984</v>
      </c>
      <c r="C2134" s="489" t="s">
        <v>4115</v>
      </c>
      <c r="D2134" s="490">
        <v>92.95</v>
      </c>
    </row>
    <row r="2135" spans="1:4" ht="45">
      <c r="A2135" s="480">
        <v>3080</v>
      </c>
      <c r="B2135" s="481" t="s">
        <v>8861</v>
      </c>
      <c r="C2135" s="489" t="s">
        <v>4115</v>
      </c>
      <c r="D2135" s="490">
        <v>62.5</v>
      </c>
    </row>
    <row r="2136" spans="1:4" ht="45">
      <c r="A2136" s="480">
        <v>3081</v>
      </c>
      <c r="B2136" s="481" t="s">
        <v>8862</v>
      </c>
      <c r="C2136" s="489" t="s">
        <v>4115</v>
      </c>
      <c r="D2136" s="490">
        <v>123.65</v>
      </c>
    </row>
    <row r="2137" spans="1:4" ht="45">
      <c r="A2137" s="480">
        <v>3090</v>
      </c>
      <c r="B2137" s="481" t="s">
        <v>8863</v>
      </c>
      <c r="C2137" s="489" t="s">
        <v>4115</v>
      </c>
      <c r="D2137" s="490">
        <v>55.78</v>
      </c>
    </row>
    <row r="2138" spans="1:4" ht="45">
      <c r="A2138" s="480">
        <v>43611</v>
      </c>
      <c r="B2138" s="481" t="s">
        <v>8864</v>
      </c>
      <c r="C2138" s="489" t="s">
        <v>4115</v>
      </c>
      <c r="D2138" s="490">
        <v>92.57</v>
      </c>
    </row>
    <row r="2139" spans="1:4" ht="45">
      <c r="A2139" s="480">
        <v>3103</v>
      </c>
      <c r="B2139" s="481" t="s">
        <v>8865</v>
      </c>
      <c r="C2139" s="489" t="s">
        <v>4105</v>
      </c>
      <c r="D2139" s="490">
        <v>46.25</v>
      </c>
    </row>
    <row r="2140" spans="1:4" ht="45">
      <c r="A2140" s="480">
        <v>3097</v>
      </c>
      <c r="B2140" s="481" t="s">
        <v>8866</v>
      </c>
      <c r="C2140" s="489" t="s">
        <v>4115</v>
      </c>
      <c r="D2140" s="490">
        <v>69.98</v>
      </c>
    </row>
    <row r="2141" spans="1:4" ht="45">
      <c r="A2141" s="480">
        <v>3099</v>
      </c>
      <c r="B2141" s="481" t="s">
        <v>8867</v>
      </c>
      <c r="C2141" s="489" t="s">
        <v>4115</v>
      </c>
      <c r="D2141" s="490">
        <v>112.05</v>
      </c>
    </row>
    <row r="2142" spans="1:4" ht="45">
      <c r="A2142" s="480">
        <v>38151</v>
      </c>
      <c r="B2142" s="481" t="s">
        <v>8868</v>
      </c>
      <c r="C2142" s="489" t="s">
        <v>4115</v>
      </c>
      <c r="D2142" s="490">
        <v>81.23</v>
      </c>
    </row>
    <row r="2143" spans="1:4" ht="45">
      <c r="A2143" s="480">
        <v>38152</v>
      </c>
      <c r="B2143" s="481" t="s">
        <v>8869</v>
      </c>
      <c r="C2143" s="489" t="s">
        <v>4115</v>
      </c>
      <c r="D2143" s="490">
        <v>131.04</v>
      </c>
    </row>
    <row r="2144" spans="1:4" ht="60">
      <c r="A2144" s="480">
        <v>43610</v>
      </c>
      <c r="B2144" s="481" t="s">
        <v>13985</v>
      </c>
      <c r="C2144" s="489" t="s">
        <v>4115</v>
      </c>
      <c r="D2144" s="490">
        <v>69.430000000000007</v>
      </c>
    </row>
    <row r="2145" spans="1:4" ht="45">
      <c r="A2145" s="480">
        <v>3093</v>
      </c>
      <c r="B2145" s="481" t="s">
        <v>8870</v>
      </c>
      <c r="C2145" s="489" t="s">
        <v>4115</v>
      </c>
      <c r="D2145" s="490">
        <v>112.05</v>
      </c>
    </row>
    <row r="2146" spans="1:4" ht="30">
      <c r="A2146" s="480">
        <v>38165</v>
      </c>
      <c r="B2146" s="481" t="s">
        <v>8871</v>
      </c>
      <c r="C2146" s="489" t="s">
        <v>4115</v>
      </c>
      <c r="D2146" s="490">
        <v>62.07</v>
      </c>
    </row>
    <row r="2147" spans="1:4" ht="30">
      <c r="A2147" s="480">
        <v>38177</v>
      </c>
      <c r="B2147" s="481" t="s">
        <v>8872</v>
      </c>
      <c r="C2147" s="489" t="s">
        <v>4105</v>
      </c>
      <c r="D2147" s="490">
        <v>18.440000000000001</v>
      </c>
    </row>
    <row r="2148" spans="1:4" ht="30">
      <c r="A2148" s="480">
        <v>11458</v>
      </c>
      <c r="B2148" s="481" t="s">
        <v>8873</v>
      </c>
      <c r="C2148" s="489" t="s">
        <v>4105</v>
      </c>
      <c r="D2148" s="490">
        <v>22.02</v>
      </c>
    </row>
    <row r="2149" spans="1:4" ht="45">
      <c r="A2149" s="480">
        <v>3108</v>
      </c>
      <c r="B2149" s="481" t="s">
        <v>8874</v>
      </c>
      <c r="C2149" s="489" t="s">
        <v>4105</v>
      </c>
      <c r="D2149" s="490">
        <v>93.61</v>
      </c>
    </row>
    <row r="2150" spans="1:4" ht="45">
      <c r="A2150" s="480">
        <v>3105</v>
      </c>
      <c r="B2150" s="481" t="s">
        <v>8875</v>
      </c>
      <c r="C2150" s="489" t="s">
        <v>4105</v>
      </c>
      <c r="D2150" s="490">
        <v>122.44</v>
      </c>
    </row>
    <row r="2151" spans="1:4" ht="45">
      <c r="A2151" s="480">
        <v>38178</v>
      </c>
      <c r="B2151" s="481" t="s">
        <v>8876</v>
      </c>
      <c r="C2151" s="489" t="s">
        <v>4105</v>
      </c>
      <c r="D2151" s="490">
        <v>20.29</v>
      </c>
    </row>
    <row r="2152" spans="1:4" ht="45">
      <c r="A2152" s="480">
        <v>43575</v>
      </c>
      <c r="B2152" s="481" t="s">
        <v>8877</v>
      </c>
      <c r="C2152" s="489" t="s">
        <v>4105</v>
      </c>
      <c r="D2152" s="490">
        <v>43.97</v>
      </c>
    </row>
    <row r="2153" spans="1:4" ht="45">
      <c r="A2153" s="480">
        <v>43577</v>
      </c>
      <c r="B2153" s="481" t="s">
        <v>8878</v>
      </c>
      <c r="C2153" s="489" t="s">
        <v>4105</v>
      </c>
      <c r="D2153" s="490">
        <v>76.45</v>
      </c>
    </row>
    <row r="2154" spans="1:4" ht="30">
      <c r="A2154" s="480">
        <v>43458</v>
      </c>
      <c r="B2154" s="481" t="s">
        <v>8879</v>
      </c>
      <c r="C2154" s="489" t="s">
        <v>4108</v>
      </c>
      <c r="D2154" s="490">
        <v>0.05</v>
      </c>
    </row>
    <row r="2155" spans="1:4" ht="30">
      <c r="A2155" s="480">
        <v>43470</v>
      </c>
      <c r="B2155" s="481" t="s">
        <v>8880</v>
      </c>
      <c r="C2155" s="489" t="s">
        <v>4109</v>
      </c>
      <c r="D2155" s="490">
        <v>9.2100000000000009</v>
      </c>
    </row>
    <row r="2156" spans="1:4" ht="30">
      <c r="A2156" s="480">
        <v>43459</v>
      </c>
      <c r="B2156" s="481" t="s">
        <v>8881</v>
      </c>
      <c r="C2156" s="489" t="s">
        <v>4108</v>
      </c>
      <c r="D2156" s="490">
        <v>0.45</v>
      </c>
    </row>
    <row r="2157" spans="1:4" ht="30">
      <c r="A2157" s="480">
        <v>43471</v>
      </c>
      <c r="B2157" s="481" t="s">
        <v>8882</v>
      </c>
      <c r="C2157" s="489" t="s">
        <v>4109</v>
      </c>
      <c r="D2157" s="490">
        <v>84.46</v>
      </c>
    </row>
    <row r="2158" spans="1:4" ht="30">
      <c r="A2158" s="480">
        <v>43460</v>
      </c>
      <c r="B2158" s="481" t="s">
        <v>8883</v>
      </c>
      <c r="C2158" s="489" t="s">
        <v>4108</v>
      </c>
      <c r="D2158" s="490">
        <v>0.78</v>
      </c>
    </row>
    <row r="2159" spans="1:4" ht="30">
      <c r="A2159" s="480">
        <v>43472</v>
      </c>
      <c r="B2159" s="481" t="s">
        <v>8884</v>
      </c>
      <c r="C2159" s="489" t="s">
        <v>4109</v>
      </c>
      <c r="D2159" s="490">
        <v>147.22999999999999</v>
      </c>
    </row>
    <row r="2160" spans="1:4" ht="30">
      <c r="A2160" s="480">
        <v>43461</v>
      </c>
      <c r="B2160" s="481" t="s">
        <v>8885</v>
      </c>
      <c r="C2160" s="489" t="s">
        <v>4108</v>
      </c>
      <c r="D2160" s="490">
        <v>0.32</v>
      </c>
    </row>
    <row r="2161" spans="1:4" ht="30">
      <c r="A2161" s="480">
        <v>43473</v>
      </c>
      <c r="B2161" s="481" t="s">
        <v>8886</v>
      </c>
      <c r="C2161" s="489" t="s">
        <v>4109</v>
      </c>
      <c r="D2161" s="490">
        <v>60.93</v>
      </c>
    </row>
    <row r="2162" spans="1:4" ht="30">
      <c r="A2162" s="480">
        <v>43463</v>
      </c>
      <c r="B2162" s="481" t="s">
        <v>8887</v>
      </c>
      <c r="C2162" s="489" t="s">
        <v>4108</v>
      </c>
      <c r="D2162" s="490">
        <v>0.1</v>
      </c>
    </row>
    <row r="2163" spans="1:4" ht="30">
      <c r="A2163" s="480">
        <v>43475</v>
      </c>
      <c r="B2163" s="481" t="s">
        <v>8888</v>
      </c>
      <c r="C2163" s="489" t="s">
        <v>4109</v>
      </c>
      <c r="D2163" s="490">
        <v>18.579999999999998</v>
      </c>
    </row>
    <row r="2164" spans="1:4" ht="30">
      <c r="A2164" s="480">
        <v>43462</v>
      </c>
      <c r="B2164" s="481" t="s">
        <v>8889</v>
      </c>
      <c r="C2164" s="489" t="s">
        <v>4108</v>
      </c>
      <c r="D2164" s="490">
        <v>0.01</v>
      </c>
    </row>
    <row r="2165" spans="1:4" ht="30">
      <c r="A2165" s="480">
        <v>43474</v>
      </c>
      <c r="B2165" s="481" t="s">
        <v>8890</v>
      </c>
      <c r="C2165" s="489" t="s">
        <v>4109</v>
      </c>
      <c r="D2165" s="490">
        <v>1.9</v>
      </c>
    </row>
    <row r="2166" spans="1:4" ht="30">
      <c r="A2166" s="480">
        <v>43464</v>
      </c>
      <c r="B2166" s="481" t="s">
        <v>8891</v>
      </c>
      <c r="C2166" s="489" t="s">
        <v>4108</v>
      </c>
      <c r="D2166" s="490">
        <v>0.01</v>
      </c>
    </row>
    <row r="2167" spans="1:4" ht="30">
      <c r="A2167" s="480">
        <v>43476</v>
      </c>
      <c r="B2167" s="481" t="s">
        <v>8892</v>
      </c>
      <c r="C2167" s="489" t="s">
        <v>4109</v>
      </c>
      <c r="D2167" s="490">
        <v>0.01</v>
      </c>
    </row>
    <row r="2168" spans="1:4" ht="30">
      <c r="A2168" s="480">
        <v>43465</v>
      </c>
      <c r="B2168" s="481" t="s">
        <v>8893</v>
      </c>
      <c r="C2168" s="489" t="s">
        <v>4108</v>
      </c>
      <c r="D2168" s="490">
        <v>0.74</v>
      </c>
    </row>
    <row r="2169" spans="1:4" ht="30">
      <c r="A2169" s="480">
        <v>43477</v>
      </c>
      <c r="B2169" s="481" t="s">
        <v>8894</v>
      </c>
      <c r="C2169" s="489" t="s">
        <v>4109</v>
      </c>
      <c r="D2169" s="490">
        <v>139.44</v>
      </c>
    </row>
    <row r="2170" spans="1:4" ht="30">
      <c r="A2170" s="480">
        <v>43466</v>
      </c>
      <c r="B2170" s="481" t="s">
        <v>8895</v>
      </c>
      <c r="C2170" s="489" t="s">
        <v>4108</v>
      </c>
      <c r="D2170" s="490">
        <v>1.48</v>
      </c>
    </row>
    <row r="2171" spans="1:4" ht="30">
      <c r="A2171" s="480">
        <v>43478</v>
      </c>
      <c r="B2171" s="481" t="s">
        <v>8896</v>
      </c>
      <c r="C2171" s="489" t="s">
        <v>4109</v>
      </c>
      <c r="D2171" s="490">
        <v>279.08999999999997</v>
      </c>
    </row>
    <row r="2172" spans="1:4" ht="30">
      <c r="A2172" s="480">
        <v>43467</v>
      </c>
      <c r="B2172" s="481" t="s">
        <v>8897</v>
      </c>
      <c r="C2172" s="489" t="s">
        <v>4108</v>
      </c>
      <c r="D2172" s="490">
        <v>0.56000000000000005</v>
      </c>
    </row>
    <row r="2173" spans="1:4" ht="30">
      <c r="A2173" s="480">
        <v>43479</v>
      </c>
      <c r="B2173" s="481" t="s">
        <v>8898</v>
      </c>
      <c r="C2173" s="489" t="s">
        <v>4109</v>
      </c>
      <c r="D2173" s="490">
        <v>106.33</v>
      </c>
    </row>
    <row r="2174" spans="1:4" ht="30">
      <c r="A2174" s="480">
        <v>43468</v>
      </c>
      <c r="B2174" s="481" t="s">
        <v>8899</v>
      </c>
      <c r="C2174" s="489" t="s">
        <v>4108</v>
      </c>
      <c r="D2174" s="490">
        <v>1.07</v>
      </c>
    </row>
    <row r="2175" spans="1:4" ht="30">
      <c r="A2175" s="480">
        <v>43480</v>
      </c>
      <c r="B2175" s="481" t="s">
        <v>8900</v>
      </c>
      <c r="C2175" s="489" t="s">
        <v>4109</v>
      </c>
      <c r="D2175" s="490">
        <v>201.56</v>
      </c>
    </row>
    <row r="2176" spans="1:4" ht="30">
      <c r="A2176" s="480">
        <v>43469</v>
      </c>
      <c r="B2176" s="481" t="s">
        <v>8901</v>
      </c>
      <c r="C2176" s="489" t="s">
        <v>4108</v>
      </c>
      <c r="D2176" s="490">
        <v>7.0000000000000007E-2</v>
      </c>
    </row>
    <row r="2177" spans="1:4" ht="30">
      <c r="A2177" s="480">
        <v>43481</v>
      </c>
      <c r="B2177" s="481" t="s">
        <v>8902</v>
      </c>
      <c r="C2177" s="489" t="s">
        <v>4109</v>
      </c>
      <c r="D2177" s="490">
        <v>13.21</v>
      </c>
    </row>
    <row r="2178" spans="1:4" ht="45">
      <c r="A2178" s="480">
        <v>3119</v>
      </c>
      <c r="B2178" s="481" t="s">
        <v>8903</v>
      </c>
      <c r="C2178" s="489" t="s">
        <v>4105</v>
      </c>
      <c r="D2178" s="490">
        <v>2.38</v>
      </c>
    </row>
    <row r="2179" spans="1:4" ht="30">
      <c r="A2179" s="480">
        <v>3122</v>
      </c>
      <c r="B2179" s="481" t="s">
        <v>8904</v>
      </c>
      <c r="C2179" s="489" t="s">
        <v>4105</v>
      </c>
      <c r="D2179" s="490">
        <v>4.8499999999999996</v>
      </c>
    </row>
    <row r="2180" spans="1:4" ht="30">
      <c r="A2180" s="480">
        <v>3121</v>
      </c>
      <c r="B2180" s="481" t="s">
        <v>8905</v>
      </c>
      <c r="C2180" s="489" t="s">
        <v>4105</v>
      </c>
      <c r="D2180" s="490">
        <v>5.5</v>
      </c>
    </row>
    <row r="2181" spans="1:4" ht="30">
      <c r="A2181" s="480">
        <v>3120</v>
      </c>
      <c r="B2181" s="481" t="s">
        <v>8906</v>
      </c>
      <c r="C2181" s="489" t="s">
        <v>4105</v>
      </c>
      <c r="D2181" s="490">
        <v>10.42</v>
      </c>
    </row>
    <row r="2182" spans="1:4" ht="30">
      <c r="A2182" s="480">
        <v>11455</v>
      </c>
      <c r="B2182" s="481" t="s">
        <v>8907</v>
      </c>
      <c r="C2182" s="489" t="s">
        <v>4105</v>
      </c>
      <c r="D2182" s="490">
        <v>15.07</v>
      </c>
    </row>
    <row r="2183" spans="1:4" ht="30">
      <c r="A2183" s="480">
        <v>11456</v>
      </c>
      <c r="B2183" s="481" t="s">
        <v>8908</v>
      </c>
      <c r="C2183" s="489" t="s">
        <v>4105</v>
      </c>
      <c r="D2183" s="490">
        <v>18.02</v>
      </c>
    </row>
    <row r="2184" spans="1:4" ht="45">
      <c r="A2184" s="480">
        <v>3107</v>
      </c>
      <c r="B2184" s="481" t="s">
        <v>8909</v>
      </c>
      <c r="C2184" s="489" t="s">
        <v>4105</v>
      </c>
      <c r="D2184" s="490">
        <v>7.6</v>
      </c>
    </row>
    <row r="2185" spans="1:4" ht="45">
      <c r="A2185" s="480">
        <v>43583</v>
      </c>
      <c r="B2185" s="481" t="s">
        <v>8910</v>
      </c>
      <c r="C2185" s="489" t="s">
        <v>4105</v>
      </c>
      <c r="D2185" s="490">
        <v>8.57</v>
      </c>
    </row>
    <row r="2186" spans="1:4" ht="45">
      <c r="A2186" s="480">
        <v>43586</v>
      </c>
      <c r="B2186" s="481" t="s">
        <v>8911</v>
      </c>
      <c r="C2186" s="489" t="s">
        <v>4105</v>
      </c>
      <c r="D2186" s="490">
        <v>8.7799999999999994</v>
      </c>
    </row>
    <row r="2187" spans="1:4" ht="45">
      <c r="A2187" s="480">
        <v>11461</v>
      </c>
      <c r="B2187" s="481" t="s">
        <v>8912</v>
      </c>
      <c r="C2187" s="489" t="s">
        <v>4105</v>
      </c>
      <c r="D2187" s="490">
        <v>9.57</v>
      </c>
    </row>
    <row r="2188" spans="1:4" ht="45">
      <c r="A2188" s="480">
        <v>43587</v>
      </c>
      <c r="B2188" s="481" t="s">
        <v>8913</v>
      </c>
      <c r="C2188" s="489" t="s">
        <v>4105</v>
      </c>
      <c r="D2188" s="490">
        <v>11.04</v>
      </c>
    </row>
    <row r="2189" spans="1:4" ht="45">
      <c r="A2189" s="480">
        <v>3106</v>
      </c>
      <c r="B2189" s="481" t="s">
        <v>8914</v>
      </c>
      <c r="C2189" s="489" t="s">
        <v>4105</v>
      </c>
      <c r="D2189" s="490">
        <v>14.01</v>
      </c>
    </row>
    <row r="2190" spans="1:4">
      <c r="A2190" s="480">
        <v>44539</v>
      </c>
      <c r="B2190" s="481" t="s">
        <v>13986</v>
      </c>
      <c r="C2190" s="489" t="s">
        <v>734</v>
      </c>
      <c r="D2190" s="490">
        <v>3.69</v>
      </c>
    </row>
    <row r="2191" spans="1:4">
      <c r="A2191" s="480">
        <v>3123</v>
      </c>
      <c r="B2191" s="481" t="s">
        <v>8915</v>
      </c>
      <c r="C2191" s="489" t="s">
        <v>734</v>
      </c>
      <c r="D2191" s="490">
        <v>3.44</v>
      </c>
    </row>
    <row r="2192" spans="1:4">
      <c r="A2192" s="480">
        <v>38125</v>
      </c>
      <c r="B2192" s="481" t="s">
        <v>8916</v>
      </c>
      <c r="C2192" s="489" t="s">
        <v>734</v>
      </c>
      <c r="D2192" s="490">
        <v>1.42</v>
      </c>
    </row>
    <row r="2193" spans="1:4" ht="30">
      <c r="A2193" s="480">
        <v>39014</v>
      </c>
      <c r="B2193" s="481" t="s">
        <v>8917</v>
      </c>
      <c r="C2193" s="489" t="s">
        <v>734</v>
      </c>
      <c r="D2193" s="490">
        <v>10.43</v>
      </c>
    </row>
    <row r="2194" spans="1:4" ht="30">
      <c r="A2194" s="480">
        <v>39365</v>
      </c>
      <c r="B2194" s="481" t="s">
        <v>8918</v>
      </c>
      <c r="C2194" s="489" t="s">
        <v>4105</v>
      </c>
      <c r="D2194" s="490">
        <v>1276.98</v>
      </c>
    </row>
    <row r="2195" spans="1:4" ht="30">
      <c r="A2195" s="480">
        <v>39366</v>
      </c>
      <c r="B2195" s="481" t="s">
        <v>8919</v>
      </c>
      <c r="C2195" s="489" t="s">
        <v>4105</v>
      </c>
      <c r="D2195" s="490">
        <v>3269.6</v>
      </c>
    </row>
    <row r="2196" spans="1:4" ht="30">
      <c r="A2196" s="480">
        <v>39367</v>
      </c>
      <c r="B2196" s="481" t="s">
        <v>8920</v>
      </c>
      <c r="C2196" s="489" t="s">
        <v>4105</v>
      </c>
      <c r="D2196" s="490">
        <v>4468.96</v>
      </c>
    </row>
    <row r="2197" spans="1:4">
      <c r="A2197" s="480">
        <v>37394</v>
      </c>
      <c r="B2197" s="481" t="s">
        <v>8921</v>
      </c>
      <c r="C2197" s="489" t="s">
        <v>4118</v>
      </c>
      <c r="D2197" s="490">
        <v>42.12</v>
      </c>
    </row>
    <row r="2198" spans="1:4">
      <c r="A2198" s="480">
        <v>14146</v>
      </c>
      <c r="B2198" s="481" t="s">
        <v>8922</v>
      </c>
      <c r="C2198" s="489" t="s">
        <v>4118</v>
      </c>
      <c r="D2198" s="490">
        <v>67.739999999999995</v>
      </c>
    </row>
    <row r="2199" spans="1:4">
      <c r="A2199" s="480">
        <v>38134</v>
      </c>
      <c r="B2199" s="481" t="s">
        <v>8923</v>
      </c>
      <c r="C2199" s="489" t="s">
        <v>734</v>
      </c>
      <c r="D2199" s="490">
        <v>123.34</v>
      </c>
    </row>
    <row r="2200" spans="1:4">
      <c r="A2200" s="480">
        <v>38132</v>
      </c>
      <c r="B2200" s="481" t="s">
        <v>8924</v>
      </c>
      <c r="C2200" s="489" t="s">
        <v>734</v>
      </c>
      <c r="D2200" s="490">
        <v>125.81</v>
      </c>
    </row>
    <row r="2201" spans="1:4">
      <c r="A2201" s="480">
        <v>38133</v>
      </c>
      <c r="B2201" s="481" t="s">
        <v>8925</v>
      </c>
      <c r="C2201" s="489" t="s">
        <v>734</v>
      </c>
      <c r="D2201" s="490">
        <v>121.69</v>
      </c>
    </row>
    <row r="2202" spans="1:4" ht="30">
      <c r="A2202" s="480">
        <v>938</v>
      </c>
      <c r="B2202" s="481" t="s">
        <v>8926</v>
      </c>
      <c r="C2202" s="489" t="s">
        <v>4106</v>
      </c>
      <c r="D2202" s="490">
        <v>1.42</v>
      </c>
    </row>
    <row r="2203" spans="1:4" ht="30">
      <c r="A2203" s="480">
        <v>937</v>
      </c>
      <c r="B2203" s="481" t="s">
        <v>8927</v>
      </c>
      <c r="C2203" s="489" t="s">
        <v>4106</v>
      </c>
      <c r="D2203" s="490">
        <v>8.7799999999999994</v>
      </c>
    </row>
    <row r="2204" spans="1:4" ht="30">
      <c r="A2204" s="480">
        <v>939</v>
      </c>
      <c r="B2204" s="481" t="s">
        <v>8928</v>
      </c>
      <c r="C2204" s="489" t="s">
        <v>4106</v>
      </c>
      <c r="D2204" s="490">
        <v>2.27</v>
      </c>
    </row>
    <row r="2205" spans="1:4" ht="30">
      <c r="A2205" s="480">
        <v>944</v>
      </c>
      <c r="B2205" s="481" t="s">
        <v>8929</v>
      </c>
      <c r="C2205" s="489" t="s">
        <v>4106</v>
      </c>
      <c r="D2205" s="490">
        <v>3.88</v>
      </c>
    </row>
    <row r="2206" spans="1:4" ht="30">
      <c r="A2206" s="480">
        <v>940</v>
      </c>
      <c r="B2206" s="481" t="s">
        <v>8930</v>
      </c>
      <c r="C2206" s="489" t="s">
        <v>4106</v>
      </c>
      <c r="D2206" s="490">
        <v>5.37</v>
      </c>
    </row>
    <row r="2207" spans="1:4" ht="30">
      <c r="A2207" s="480">
        <v>936</v>
      </c>
      <c r="B2207" s="481" t="s">
        <v>8931</v>
      </c>
      <c r="C2207" s="489" t="s">
        <v>4106</v>
      </c>
      <c r="D2207" s="490">
        <v>1.39</v>
      </c>
    </row>
    <row r="2208" spans="1:4" ht="30">
      <c r="A2208" s="480">
        <v>935</v>
      </c>
      <c r="B2208" s="481" t="s">
        <v>8932</v>
      </c>
      <c r="C2208" s="489" t="s">
        <v>4106</v>
      </c>
      <c r="D2208" s="490">
        <v>1.06</v>
      </c>
    </row>
    <row r="2209" spans="1:4">
      <c r="A2209" s="480">
        <v>44397</v>
      </c>
      <c r="B2209" s="481" t="s">
        <v>13987</v>
      </c>
      <c r="C2209" s="489" t="s">
        <v>4106</v>
      </c>
      <c r="D2209" s="490">
        <v>3.02</v>
      </c>
    </row>
    <row r="2210" spans="1:4">
      <c r="A2210" s="480">
        <v>406</v>
      </c>
      <c r="B2210" s="481" t="s">
        <v>8933</v>
      </c>
      <c r="C2210" s="489" t="s">
        <v>4105</v>
      </c>
      <c r="D2210" s="490">
        <v>92.72</v>
      </c>
    </row>
    <row r="2211" spans="1:4">
      <c r="A2211" s="480">
        <v>42529</v>
      </c>
      <c r="B2211" s="481" t="s">
        <v>8934</v>
      </c>
      <c r="C2211" s="489" t="s">
        <v>4106</v>
      </c>
      <c r="D2211" s="490">
        <v>1.1599999999999999</v>
      </c>
    </row>
    <row r="2212" spans="1:4" ht="30">
      <c r="A2212" s="480">
        <v>39634</v>
      </c>
      <c r="B2212" s="481" t="s">
        <v>8935</v>
      </c>
      <c r="C2212" s="489" t="s">
        <v>4106</v>
      </c>
      <c r="D2212" s="490">
        <v>8.82</v>
      </c>
    </row>
    <row r="2213" spans="1:4">
      <c r="A2213" s="480">
        <v>39701</v>
      </c>
      <c r="B2213" s="481" t="s">
        <v>8936</v>
      </c>
      <c r="C2213" s="489" t="s">
        <v>4105</v>
      </c>
      <c r="D2213" s="490">
        <v>86.34</v>
      </c>
    </row>
    <row r="2214" spans="1:4">
      <c r="A2214" s="480">
        <v>12815</v>
      </c>
      <c r="B2214" s="481" t="s">
        <v>8937</v>
      </c>
      <c r="C2214" s="489" t="s">
        <v>4105</v>
      </c>
      <c r="D2214" s="490">
        <v>7.9</v>
      </c>
    </row>
    <row r="2215" spans="1:4">
      <c r="A2215" s="480">
        <v>407</v>
      </c>
      <c r="B2215" s="481" t="s">
        <v>8938</v>
      </c>
      <c r="C2215" s="489" t="s">
        <v>734</v>
      </c>
      <c r="D2215" s="490">
        <v>65.02</v>
      </c>
    </row>
    <row r="2216" spans="1:4" ht="30">
      <c r="A2216" s="480">
        <v>39431</v>
      </c>
      <c r="B2216" s="481" t="s">
        <v>8939</v>
      </c>
      <c r="C2216" s="489" t="s">
        <v>4106</v>
      </c>
      <c r="D2216" s="490">
        <v>0.28999999999999998</v>
      </c>
    </row>
    <row r="2217" spans="1:4" ht="30">
      <c r="A2217" s="480">
        <v>39432</v>
      </c>
      <c r="B2217" s="481" t="s">
        <v>8940</v>
      </c>
      <c r="C2217" s="489" t="s">
        <v>4106</v>
      </c>
      <c r="D2217" s="490">
        <v>2.56</v>
      </c>
    </row>
    <row r="2218" spans="1:4">
      <c r="A2218" s="480">
        <v>20111</v>
      </c>
      <c r="B2218" s="481" t="s">
        <v>8941</v>
      </c>
      <c r="C2218" s="489" t="s">
        <v>4105</v>
      </c>
      <c r="D2218" s="490">
        <v>14.9</v>
      </c>
    </row>
    <row r="2219" spans="1:4">
      <c r="A2219" s="480">
        <v>21127</v>
      </c>
      <c r="B2219" s="481" t="s">
        <v>8942</v>
      </c>
      <c r="C2219" s="489" t="s">
        <v>4105</v>
      </c>
      <c r="D2219" s="490">
        <v>5.63</v>
      </c>
    </row>
    <row r="2220" spans="1:4">
      <c r="A2220" s="480">
        <v>404</v>
      </c>
      <c r="B2220" s="481" t="s">
        <v>8943</v>
      </c>
      <c r="C2220" s="489" t="s">
        <v>4106</v>
      </c>
      <c r="D2220" s="490">
        <v>2.0299999999999998</v>
      </c>
    </row>
    <row r="2221" spans="1:4">
      <c r="A2221" s="480">
        <v>14151</v>
      </c>
      <c r="B2221" s="481" t="s">
        <v>8944</v>
      </c>
      <c r="C2221" s="489" t="s">
        <v>4105</v>
      </c>
      <c r="D2221" s="490">
        <v>48.68</v>
      </c>
    </row>
    <row r="2222" spans="1:4">
      <c r="A2222" s="480">
        <v>14153</v>
      </c>
      <c r="B2222" s="481" t="s">
        <v>8945</v>
      </c>
      <c r="C2222" s="489" t="s">
        <v>4105</v>
      </c>
      <c r="D2222" s="490">
        <v>55.03</v>
      </c>
    </row>
    <row r="2223" spans="1:4">
      <c r="A2223" s="480">
        <v>14152</v>
      </c>
      <c r="B2223" s="481" t="s">
        <v>8946</v>
      </c>
      <c r="C2223" s="489" t="s">
        <v>4105</v>
      </c>
      <c r="D2223" s="490">
        <v>42.25</v>
      </c>
    </row>
    <row r="2224" spans="1:4">
      <c r="A2224" s="480">
        <v>14154</v>
      </c>
      <c r="B2224" s="481" t="s">
        <v>8947</v>
      </c>
      <c r="C2224" s="489" t="s">
        <v>4105</v>
      </c>
      <c r="D2224" s="490">
        <v>147.88</v>
      </c>
    </row>
    <row r="2225" spans="1:4">
      <c r="A2225" s="480">
        <v>3146</v>
      </c>
      <c r="B2225" s="481" t="s">
        <v>8948</v>
      </c>
      <c r="C2225" s="489" t="s">
        <v>4105</v>
      </c>
      <c r="D2225" s="490">
        <v>4.53</v>
      </c>
    </row>
    <row r="2226" spans="1:4">
      <c r="A2226" s="480">
        <v>3143</v>
      </c>
      <c r="B2226" s="481" t="s">
        <v>8949</v>
      </c>
      <c r="C2226" s="489" t="s">
        <v>4105</v>
      </c>
      <c r="D2226" s="490">
        <v>10.3</v>
      </c>
    </row>
    <row r="2227" spans="1:4">
      <c r="A2227" s="480">
        <v>3148</v>
      </c>
      <c r="B2227" s="481" t="s">
        <v>8950</v>
      </c>
      <c r="C2227" s="489" t="s">
        <v>4105</v>
      </c>
      <c r="D2227" s="490">
        <v>16.7</v>
      </c>
    </row>
    <row r="2228" spans="1:4" ht="30">
      <c r="A2228" s="480">
        <v>4310</v>
      </c>
      <c r="B2228" s="481" t="s">
        <v>8951</v>
      </c>
      <c r="C2228" s="489" t="s">
        <v>4105</v>
      </c>
      <c r="D2228" s="490">
        <v>2.4300000000000002</v>
      </c>
    </row>
    <row r="2229" spans="1:4">
      <c r="A2229" s="480">
        <v>4311</v>
      </c>
      <c r="B2229" s="481" t="s">
        <v>8952</v>
      </c>
      <c r="C2229" s="489" t="s">
        <v>4105</v>
      </c>
      <c r="D2229" s="490">
        <v>1.71</v>
      </c>
    </row>
    <row r="2230" spans="1:4">
      <c r="A2230" s="480">
        <v>4312</v>
      </c>
      <c r="B2230" s="481" t="s">
        <v>8953</v>
      </c>
      <c r="C2230" s="489" t="s">
        <v>4105</v>
      </c>
      <c r="D2230" s="490">
        <v>2.39</v>
      </c>
    </row>
    <row r="2231" spans="1:4">
      <c r="A2231" s="480">
        <v>13261</v>
      </c>
      <c r="B2231" s="481" t="s">
        <v>8954</v>
      </c>
      <c r="C2231" s="489" t="s">
        <v>4105</v>
      </c>
      <c r="D2231" s="490">
        <v>2.84</v>
      </c>
    </row>
    <row r="2232" spans="1:4">
      <c r="A2232" s="480">
        <v>3255</v>
      </c>
      <c r="B2232" s="481" t="s">
        <v>8955</v>
      </c>
      <c r="C2232" s="489" t="s">
        <v>4105</v>
      </c>
      <c r="D2232" s="490">
        <v>10.24</v>
      </c>
    </row>
    <row r="2233" spans="1:4">
      <c r="A2233" s="480">
        <v>3254</v>
      </c>
      <c r="B2233" s="481" t="s">
        <v>8956</v>
      </c>
      <c r="C2233" s="489" t="s">
        <v>4105</v>
      </c>
      <c r="D2233" s="490">
        <v>166.26</v>
      </c>
    </row>
    <row r="2234" spans="1:4">
      <c r="A2234" s="480">
        <v>3259</v>
      </c>
      <c r="B2234" s="481" t="s">
        <v>8957</v>
      </c>
      <c r="C2234" s="489" t="s">
        <v>4105</v>
      </c>
      <c r="D2234" s="490">
        <v>19.98</v>
      </c>
    </row>
    <row r="2235" spans="1:4">
      <c r="A2235" s="480">
        <v>3258</v>
      </c>
      <c r="B2235" s="481" t="s">
        <v>8958</v>
      </c>
      <c r="C2235" s="489" t="s">
        <v>4105</v>
      </c>
      <c r="D2235" s="490">
        <v>12.07</v>
      </c>
    </row>
    <row r="2236" spans="1:4">
      <c r="A2236" s="480">
        <v>3256</v>
      </c>
      <c r="B2236" s="481" t="s">
        <v>8959</v>
      </c>
      <c r="C2236" s="489" t="s">
        <v>4105</v>
      </c>
      <c r="D2236" s="490">
        <v>13.48</v>
      </c>
    </row>
    <row r="2237" spans="1:4">
      <c r="A2237" s="480">
        <v>3251</v>
      </c>
      <c r="B2237" s="481" t="s">
        <v>8960</v>
      </c>
      <c r="C2237" s="489" t="s">
        <v>4105</v>
      </c>
      <c r="D2237" s="490">
        <v>7.12</v>
      </c>
    </row>
    <row r="2238" spans="1:4">
      <c r="A2238" s="480">
        <v>3261</v>
      </c>
      <c r="B2238" s="481" t="s">
        <v>8961</v>
      </c>
      <c r="C2238" s="489" t="s">
        <v>4105</v>
      </c>
      <c r="D2238" s="490">
        <v>147.03</v>
      </c>
    </row>
    <row r="2239" spans="1:4">
      <c r="A2239" s="480">
        <v>3260</v>
      </c>
      <c r="B2239" s="481" t="s">
        <v>8962</v>
      </c>
      <c r="C2239" s="489" t="s">
        <v>4105</v>
      </c>
      <c r="D2239" s="490">
        <v>25.26</v>
      </c>
    </row>
    <row r="2240" spans="1:4">
      <c r="A2240" s="480">
        <v>3272</v>
      </c>
      <c r="B2240" s="481" t="s">
        <v>8963</v>
      </c>
      <c r="C2240" s="489" t="s">
        <v>4105</v>
      </c>
      <c r="D2240" s="490">
        <v>47.45</v>
      </c>
    </row>
    <row r="2241" spans="1:4">
      <c r="A2241" s="480">
        <v>3265</v>
      </c>
      <c r="B2241" s="481" t="s">
        <v>8964</v>
      </c>
      <c r="C2241" s="489" t="s">
        <v>4105</v>
      </c>
      <c r="D2241" s="490">
        <v>37.700000000000003</v>
      </c>
    </row>
    <row r="2242" spans="1:4">
      <c r="A2242" s="480">
        <v>3264</v>
      </c>
      <c r="B2242" s="481" t="s">
        <v>8965</v>
      </c>
      <c r="C2242" s="489" t="s">
        <v>4105</v>
      </c>
      <c r="D2242" s="490">
        <v>27.11</v>
      </c>
    </row>
    <row r="2243" spans="1:4">
      <c r="A2243" s="480">
        <v>3262</v>
      </c>
      <c r="B2243" s="481" t="s">
        <v>8966</v>
      </c>
      <c r="C2243" s="489" t="s">
        <v>4105</v>
      </c>
      <c r="D2243" s="490">
        <v>16.5</v>
      </c>
    </row>
    <row r="2244" spans="1:4">
      <c r="A2244" s="480">
        <v>3267</v>
      </c>
      <c r="B2244" s="481" t="s">
        <v>8967</v>
      </c>
      <c r="C2244" s="489" t="s">
        <v>4105</v>
      </c>
      <c r="D2244" s="490">
        <v>88.54</v>
      </c>
    </row>
    <row r="2245" spans="1:4">
      <c r="A2245" s="480">
        <v>3266</v>
      </c>
      <c r="B2245" s="481" t="s">
        <v>8968</v>
      </c>
      <c r="C2245" s="489" t="s">
        <v>4105</v>
      </c>
      <c r="D2245" s="490">
        <v>56.33</v>
      </c>
    </row>
    <row r="2246" spans="1:4">
      <c r="A2246" s="480">
        <v>3268</v>
      </c>
      <c r="B2246" s="481" t="s">
        <v>8969</v>
      </c>
      <c r="C2246" s="489" t="s">
        <v>4105</v>
      </c>
      <c r="D2246" s="490">
        <v>119.71</v>
      </c>
    </row>
    <row r="2247" spans="1:4">
      <c r="A2247" s="480">
        <v>3263</v>
      </c>
      <c r="B2247" s="481" t="s">
        <v>8970</v>
      </c>
      <c r="C2247" s="489" t="s">
        <v>4105</v>
      </c>
      <c r="D2247" s="490">
        <v>22.54</v>
      </c>
    </row>
    <row r="2248" spans="1:4">
      <c r="A2248" s="480">
        <v>3271</v>
      </c>
      <c r="B2248" s="481" t="s">
        <v>8971</v>
      </c>
      <c r="C2248" s="489" t="s">
        <v>4105</v>
      </c>
      <c r="D2248" s="490">
        <v>176.98</v>
      </c>
    </row>
    <row r="2249" spans="1:4">
      <c r="A2249" s="480">
        <v>3270</v>
      </c>
      <c r="B2249" s="481" t="s">
        <v>8972</v>
      </c>
      <c r="C2249" s="489" t="s">
        <v>4105</v>
      </c>
      <c r="D2249" s="490">
        <v>297.33999999999997</v>
      </c>
    </row>
    <row r="2250" spans="1:4" ht="30">
      <c r="A2250" s="480">
        <v>3275</v>
      </c>
      <c r="B2250" s="481" t="s">
        <v>8973</v>
      </c>
      <c r="C2250" s="489" t="s">
        <v>4110</v>
      </c>
      <c r="D2250" s="490">
        <v>146.1</v>
      </c>
    </row>
    <row r="2251" spans="1:4" ht="45">
      <c r="A2251" s="480">
        <v>39512</v>
      </c>
      <c r="B2251" s="481" t="s">
        <v>8974</v>
      </c>
      <c r="C2251" s="489" t="s">
        <v>4110</v>
      </c>
      <c r="D2251" s="490">
        <v>121.45</v>
      </c>
    </row>
    <row r="2252" spans="1:4" ht="45">
      <c r="A2252" s="480">
        <v>39511</v>
      </c>
      <c r="B2252" s="481" t="s">
        <v>8975</v>
      </c>
      <c r="C2252" s="489" t="s">
        <v>4110</v>
      </c>
      <c r="D2252" s="490">
        <v>132.47999999999999</v>
      </c>
    </row>
    <row r="2253" spans="1:4" ht="45">
      <c r="A2253" s="480">
        <v>39513</v>
      </c>
      <c r="B2253" s="481" t="s">
        <v>8976</v>
      </c>
      <c r="C2253" s="489" t="s">
        <v>4110</v>
      </c>
      <c r="D2253" s="490">
        <v>142.09</v>
      </c>
    </row>
    <row r="2254" spans="1:4" ht="30">
      <c r="A2254" s="480">
        <v>3286</v>
      </c>
      <c r="B2254" s="481" t="s">
        <v>8977</v>
      </c>
      <c r="C2254" s="489" t="s">
        <v>4110</v>
      </c>
      <c r="D2254" s="490">
        <v>99.26</v>
      </c>
    </row>
    <row r="2255" spans="1:4" ht="30">
      <c r="A2255" s="480">
        <v>3287</v>
      </c>
      <c r="B2255" s="481" t="s">
        <v>8978</v>
      </c>
      <c r="C2255" s="489" t="s">
        <v>4110</v>
      </c>
      <c r="D2255" s="490">
        <v>150</v>
      </c>
    </row>
    <row r="2256" spans="1:4" ht="30">
      <c r="A2256" s="480">
        <v>3283</v>
      </c>
      <c r="B2256" s="481" t="s">
        <v>8979</v>
      </c>
      <c r="C2256" s="489" t="s">
        <v>4110</v>
      </c>
      <c r="D2256" s="490">
        <v>31.51</v>
      </c>
    </row>
    <row r="2257" spans="1:4" ht="30">
      <c r="A2257" s="480">
        <v>11587</v>
      </c>
      <c r="B2257" s="481" t="s">
        <v>8980</v>
      </c>
      <c r="C2257" s="489" t="s">
        <v>4110</v>
      </c>
      <c r="D2257" s="490">
        <v>100.18</v>
      </c>
    </row>
    <row r="2258" spans="1:4" ht="30">
      <c r="A2258" s="480">
        <v>36225</v>
      </c>
      <c r="B2258" s="481" t="s">
        <v>8981</v>
      </c>
      <c r="C2258" s="489" t="s">
        <v>4110</v>
      </c>
      <c r="D2258" s="490">
        <v>40.700000000000003</v>
      </c>
    </row>
    <row r="2259" spans="1:4" ht="30">
      <c r="A2259" s="480">
        <v>36230</v>
      </c>
      <c r="B2259" s="481" t="s">
        <v>8982</v>
      </c>
      <c r="C2259" s="489" t="s">
        <v>4110</v>
      </c>
      <c r="D2259" s="490">
        <v>29.9</v>
      </c>
    </row>
    <row r="2260" spans="1:4" ht="30">
      <c r="A2260" s="480">
        <v>36238</v>
      </c>
      <c r="B2260" s="481" t="s">
        <v>8983</v>
      </c>
      <c r="C2260" s="489" t="s">
        <v>4110</v>
      </c>
      <c r="D2260" s="490">
        <v>29.22</v>
      </c>
    </row>
    <row r="2261" spans="1:4" ht="45">
      <c r="A2261" s="480">
        <v>39363</v>
      </c>
      <c r="B2261" s="481" t="s">
        <v>8984</v>
      </c>
      <c r="C2261" s="489" t="s">
        <v>4105</v>
      </c>
      <c r="D2261" s="490">
        <v>5201.6499999999996</v>
      </c>
    </row>
    <row r="2262" spans="1:4" ht="45">
      <c r="A2262" s="480">
        <v>39361</v>
      </c>
      <c r="B2262" s="481" t="s">
        <v>8985</v>
      </c>
      <c r="C2262" s="489" t="s">
        <v>4105</v>
      </c>
      <c r="D2262" s="490">
        <v>1337.56</v>
      </c>
    </row>
    <row r="2263" spans="1:4" ht="45">
      <c r="A2263" s="480">
        <v>39362</v>
      </c>
      <c r="B2263" s="481" t="s">
        <v>8986</v>
      </c>
      <c r="C2263" s="489" t="s">
        <v>4105</v>
      </c>
      <c r="D2263" s="490">
        <v>4116.03</v>
      </c>
    </row>
    <row r="2264" spans="1:4" ht="45">
      <c r="A2264" s="480">
        <v>39364</v>
      </c>
      <c r="B2264" s="481" t="s">
        <v>8987</v>
      </c>
      <c r="C2264" s="489" t="s">
        <v>4105</v>
      </c>
      <c r="D2264" s="490">
        <v>11889.49</v>
      </c>
    </row>
    <row r="2265" spans="1:4">
      <c r="A2265" s="480">
        <v>14576</v>
      </c>
      <c r="B2265" s="481" t="s">
        <v>8988</v>
      </c>
      <c r="C2265" s="489" t="s">
        <v>4105</v>
      </c>
      <c r="D2265" s="490">
        <v>7703087.96</v>
      </c>
    </row>
    <row r="2266" spans="1:4">
      <c r="A2266" s="480">
        <v>13877</v>
      </c>
      <c r="B2266" s="481" t="s">
        <v>8989</v>
      </c>
      <c r="C2266" s="489" t="s">
        <v>4105</v>
      </c>
      <c r="D2266" s="490">
        <v>3297577.06</v>
      </c>
    </row>
    <row r="2267" spans="1:4">
      <c r="A2267" s="480">
        <v>7307</v>
      </c>
      <c r="B2267" s="481" t="s">
        <v>8990</v>
      </c>
      <c r="C2267" s="489" t="s">
        <v>4107</v>
      </c>
      <c r="D2267" s="490">
        <v>34.700000000000003</v>
      </c>
    </row>
    <row r="2268" spans="1:4">
      <c r="A2268" s="480">
        <v>38122</v>
      </c>
      <c r="B2268" s="481" t="s">
        <v>8991</v>
      </c>
      <c r="C2268" s="489" t="s">
        <v>4107</v>
      </c>
      <c r="D2268" s="490">
        <v>15.77</v>
      </c>
    </row>
    <row r="2269" spans="1:4">
      <c r="A2269" s="480">
        <v>43653</v>
      </c>
      <c r="B2269" s="481" t="s">
        <v>8992</v>
      </c>
      <c r="C2269" s="489" t="s">
        <v>4107</v>
      </c>
      <c r="D2269" s="490">
        <v>43.48</v>
      </c>
    </row>
    <row r="2270" spans="1:4" ht="30">
      <c r="A2270" s="480">
        <v>38633</v>
      </c>
      <c r="B2270" s="481" t="s">
        <v>8993</v>
      </c>
      <c r="C2270" s="489" t="s">
        <v>4105</v>
      </c>
      <c r="D2270" s="490">
        <v>16.25</v>
      </c>
    </row>
    <row r="2271" spans="1:4" ht="30">
      <c r="A2271" s="480">
        <v>12344</v>
      </c>
      <c r="B2271" s="481" t="s">
        <v>8994</v>
      </c>
      <c r="C2271" s="489" t="s">
        <v>4105</v>
      </c>
      <c r="D2271" s="490">
        <v>3.03</v>
      </c>
    </row>
    <row r="2272" spans="1:4" ht="30">
      <c r="A2272" s="480">
        <v>12343</v>
      </c>
      <c r="B2272" s="481" t="s">
        <v>8995</v>
      </c>
      <c r="C2272" s="489" t="s">
        <v>4105</v>
      </c>
      <c r="D2272" s="490">
        <v>4.7</v>
      </c>
    </row>
    <row r="2273" spans="1:4" ht="30">
      <c r="A2273" s="480">
        <v>3295</v>
      </c>
      <c r="B2273" s="481" t="s">
        <v>8996</v>
      </c>
      <c r="C2273" s="489" t="s">
        <v>4105</v>
      </c>
      <c r="D2273" s="490">
        <v>16.440000000000001</v>
      </c>
    </row>
    <row r="2274" spans="1:4" ht="30">
      <c r="A2274" s="480">
        <v>3302</v>
      </c>
      <c r="B2274" s="481" t="s">
        <v>8997</v>
      </c>
      <c r="C2274" s="489" t="s">
        <v>4105</v>
      </c>
      <c r="D2274" s="490">
        <v>17.190000000000001</v>
      </c>
    </row>
    <row r="2275" spans="1:4" ht="30">
      <c r="A2275" s="480">
        <v>3297</v>
      </c>
      <c r="B2275" s="481" t="s">
        <v>8998</v>
      </c>
      <c r="C2275" s="489" t="s">
        <v>4105</v>
      </c>
      <c r="D2275" s="490">
        <v>18.350000000000001</v>
      </c>
    </row>
    <row r="2276" spans="1:4" ht="30">
      <c r="A2276" s="480">
        <v>3294</v>
      </c>
      <c r="B2276" s="481" t="s">
        <v>8999</v>
      </c>
      <c r="C2276" s="489" t="s">
        <v>4105</v>
      </c>
      <c r="D2276" s="490">
        <v>18.63</v>
      </c>
    </row>
    <row r="2277" spans="1:4" ht="30">
      <c r="A2277" s="480">
        <v>3292</v>
      </c>
      <c r="B2277" s="481" t="s">
        <v>9000</v>
      </c>
      <c r="C2277" s="489" t="s">
        <v>4105</v>
      </c>
      <c r="D2277" s="490">
        <v>17.5</v>
      </c>
    </row>
    <row r="2278" spans="1:4" ht="30">
      <c r="A2278" s="480">
        <v>3298</v>
      </c>
      <c r="B2278" s="481" t="s">
        <v>9001</v>
      </c>
      <c r="C2278" s="489" t="s">
        <v>4105</v>
      </c>
      <c r="D2278" s="490">
        <v>41.01</v>
      </c>
    </row>
    <row r="2279" spans="1:4" ht="30">
      <c r="A2279" s="480">
        <v>11596</v>
      </c>
      <c r="B2279" s="481" t="s">
        <v>9002</v>
      </c>
      <c r="C2279" s="489" t="s">
        <v>4105</v>
      </c>
      <c r="D2279" s="490">
        <v>471.02</v>
      </c>
    </row>
    <row r="2280" spans="1:4" ht="30">
      <c r="A2280" s="480">
        <v>34802</v>
      </c>
      <c r="B2280" s="481" t="s">
        <v>9003</v>
      </c>
      <c r="C2280" s="489" t="s">
        <v>4105</v>
      </c>
      <c r="D2280" s="490">
        <v>1293.57</v>
      </c>
    </row>
    <row r="2281" spans="1:4" ht="30">
      <c r="A2281" s="480">
        <v>11588</v>
      </c>
      <c r="B2281" s="481" t="s">
        <v>9004</v>
      </c>
      <c r="C2281" s="489" t="s">
        <v>4105</v>
      </c>
      <c r="D2281" s="490">
        <v>1395.55</v>
      </c>
    </row>
    <row r="2282" spans="1:4" ht="30">
      <c r="A2282" s="480">
        <v>34383</v>
      </c>
      <c r="B2282" s="481" t="s">
        <v>9005</v>
      </c>
      <c r="C2282" s="489" t="s">
        <v>4105</v>
      </c>
      <c r="D2282" s="490">
        <v>1535.21</v>
      </c>
    </row>
    <row r="2283" spans="1:4" ht="30">
      <c r="A2283" s="480">
        <v>40451</v>
      </c>
      <c r="B2283" s="481" t="s">
        <v>9006</v>
      </c>
      <c r="C2283" s="489" t="s">
        <v>4110</v>
      </c>
      <c r="D2283" s="490">
        <v>124.1</v>
      </c>
    </row>
    <row r="2284" spans="1:4" ht="30">
      <c r="A2284" s="480">
        <v>40453</v>
      </c>
      <c r="B2284" s="481" t="s">
        <v>9007</v>
      </c>
      <c r="C2284" s="489" t="s">
        <v>4110</v>
      </c>
      <c r="D2284" s="490">
        <v>134.27000000000001</v>
      </c>
    </row>
    <row r="2285" spans="1:4" ht="30">
      <c r="A2285" s="480">
        <v>40452</v>
      </c>
      <c r="B2285" s="481" t="s">
        <v>9008</v>
      </c>
      <c r="C2285" s="489" t="s">
        <v>4110</v>
      </c>
      <c r="D2285" s="490">
        <v>147.28</v>
      </c>
    </row>
    <row r="2286" spans="1:4" ht="30">
      <c r="A2286" s="480">
        <v>11594</v>
      </c>
      <c r="B2286" s="481" t="s">
        <v>9009</v>
      </c>
      <c r="C2286" s="489" t="s">
        <v>4105</v>
      </c>
      <c r="D2286" s="490">
        <v>444.8</v>
      </c>
    </row>
    <row r="2287" spans="1:4" ht="30">
      <c r="A2287" s="480">
        <v>3311</v>
      </c>
      <c r="B2287" s="481" t="s">
        <v>9010</v>
      </c>
      <c r="C2287" s="489" t="s">
        <v>695</v>
      </c>
      <c r="D2287" s="490">
        <v>444.8</v>
      </c>
    </row>
    <row r="2288" spans="1:4">
      <c r="A2288" s="480">
        <v>11599</v>
      </c>
      <c r="B2288" s="481" t="s">
        <v>9011</v>
      </c>
      <c r="C2288" s="489" t="s">
        <v>4105</v>
      </c>
      <c r="D2288" s="490">
        <v>591.54</v>
      </c>
    </row>
    <row r="2289" spans="1:4" ht="30">
      <c r="A2289" s="480">
        <v>11593</v>
      </c>
      <c r="B2289" s="481" t="s">
        <v>9012</v>
      </c>
      <c r="C2289" s="489" t="s">
        <v>4105</v>
      </c>
      <c r="D2289" s="490">
        <v>829.3</v>
      </c>
    </row>
    <row r="2290" spans="1:4" ht="30">
      <c r="A2290" s="480">
        <v>3314</v>
      </c>
      <c r="B2290" s="481" t="s">
        <v>9013</v>
      </c>
      <c r="C2290" s="489" t="s">
        <v>695</v>
      </c>
      <c r="D2290" s="490">
        <v>593.12</v>
      </c>
    </row>
    <row r="2291" spans="1:4" ht="30">
      <c r="A2291" s="480">
        <v>11597</v>
      </c>
      <c r="B2291" s="481" t="s">
        <v>9014</v>
      </c>
      <c r="C2291" s="489" t="s">
        <v>4105</v>
      </c>
      <c r="D2291" s="490">
        <v>689.72</v>
      </c>
    </row>
    <row r="2292" spans="1:4">
      <c r="A2292" s="480">
        <v>3309</v>
      </c>
      <c r="B2292" s="481" t="s">
        <v>9015</v>
      </c>
      <c r="C2292" s="489" t="s">
        <v>695</v>
      </c>
      <c r="D2292" s="490">
        <v>471.02</v>
      </c>
    </row>
    <row r="2293" spans="1:4" ht="30">
      <c r="A2293" s="480">
        <v>40440</v>
      </c>
      <c r="B2293" s="481" t="s">
        <v>9016</v>
      </c>
      <c r="C2293" s="489" t="s">
        <v>695</v>
      </c>
      <c r="D2293" s="490">
        <v>617.79</v>
      </c>
    </row>
    <row r="2294" spans="1:4" ht="30">
      <c r="A2294" s="480">
        <v>40441</v>
      </c>
      <c r="B2294" s="481" t="s">
        <v>9017</v>
      </c>
      <c r="C2294" s="489" t="s">
        <v>695</v>
      </c>
      <c r="D2294" s="490">
        <v>394.42</v>
      </c>
    </row>
    <row r="2295" spans="1:4" ht="45">
      <c r="A2295" s="480">
        <v>34612</v>
      </c>
      <c r="B2295" s="481" t="s">
        <v>9018</v>
      </c>
      <c r="C2295" s="489" t="s">
        <v>4105</v>
      </c>
      <c r="D2295" s="490">
        <v>853.07</v>
      </c>
    </row>
    <row r="2296" spans="1:4" ht="45">
      <c r="A2296" s="480">
        <v>34635</v>
      </c>
      <c r="B2296" s="481" t="s">
        <v>9019</v>
      </c>
      <c r="C2296" s="489" t="s">
        <v>4105</v>
      </c>
      <c r="D2296" s="490">
        <v>1097</v>
      </c>
    </row>
    <row r="2297" spans="1:4" ht="45">
      <c r="A2297" s="480">
        <v>34633</v>
      </c>
      <c r="B2297" s="481" t="s">
        <v>9020</v>
      </c>
      <c r="C2297" s="489" t="s">
        <v>4105</v>
      </c>
      <c r="D2297" s="490">
        <v>1209.18</v>
      </c>
    </row>
    <row r="2298" spans="1:4" ht="45">
      <c r="A2298" s="480">
        <v>40449</v>
      </c>
      <c r="B2298" s="481" t="s">
        <v>9021</v>
      </c>
      <c r="C2298" s="489" t="s">
        <v>695</v>
      </c>
      <c r="D2298" s="490">
        <v>331.58</v>
      </c>
    </row>
    <row r="2299" spans="1:4" ht="30">
      <c r="A2299" s="480">
        <v>11592</v>
      </c>
      <c r="B2299" s="481" t="s">
        <v>9022</v>
      </c>
      <c r="C2299" s="489" t="s">
        <v>4105</v>
      </c>
      <c r="D2299" s="490">
        <v>593.12</v>
      </c>
    </row>
    <row r="2300" spans="1:4" ht="30">
      <c r="A2300" s="480">
        <v>34800</v>
      </c>
      <c r="B2300" s="481" t="s">
        <v>9023</v>
      </c>
      <c r="C2300" s="489" t="s">
        <v>695</v>
      </c>
      <c r="D2300" s="490">
        <v>414.65</v>
      </c>
    </row>
    <row r="2301" spans="1:4" ht="30">
      <c r="A2301" s="480">
        <v>40438</v>
      </c>
      <c r="B2301" s="481" t="s">
        <v>9024</v>
      </c>
      <c r="C2301" s="489" t="s">
        <v>695</v>
      </c>
      <c r="D2301" s="490">
        <v>276.24</v>
      </c>
    </row>
    <row r="2302" spans="1:4" ht="30">
      <c r="A2302" s="480">
        <v>40436</v>
      </c>
      <c r="B2302" s="481" t="s">
        <v>9025</v>
      </c>
      <c r="C2302" s="489" t="s">
        <v>695</v>
      </c>
      <c r="D2302" s="490">
        <v>344.45</v>
      </c>
    </row>
    <row r="2303" spans="1:4" ht="30">
      <c r="A2303" s="480">
        <v>4315</v>
      </c>
      <c r="B2303" s="481" t="s">
        <v>9026</v>
      </c>
      <c r="C2303" s="489" t="s">
        <v>4105</v>
      </c>
      <c r="D2303" s="490">
        <v>1.76</v>
      </c>
    </row>
    <row r="2304" spans="1:4">
      <c r="A2304" s="480">
        <v>402</v>
      </c>
      <c r="B2304" s="481" t="s">
        <v>9027</v>
      </c>
      <c r="C2304" s="489" t="s">
        <v>4105</v>
      </c>
      <c r="D2304" s="490">
        <v>8.68</v>
      </c>
    </row>
    <row r="2305" spans="1:4">
      <c r="A2305" s="480">
        <v>4226</v>
      </c>
      <c r="B2305" s="481" t="s">
        <v>9028</v>
      </c>
      <c r="C2305" s="489" t="s">
        <v>734</v>
      </c>
      <c r="D2305" s="490">
        <v>8.09</v>
      </c>
    </row>
    <row r="2306" spans="1:4">
      <c r="A2306" s="480">
        <v>4222</v>
      </c>
      <c r="B2306" s="481" t="s">
        <v>9029</v>
      </c>
      <c r="C2306" s="489" t="s">
        <v>4107</v>
      </c>
      <c r="D2306" s="490">
        <v>6.38</v>
      </c>
    </row>
    <row r="2307" spans="1:4" ht="30">
      <c r="A2307" s="480">
        <v>34804</v>
      </c>
      <c r="B2307" s="481" t="s">
        <v>9030</v>
      </c>
      <c r="C2307" s="489" t="s">
        <v>4110</v>
      </c>
      <c r="D2307" s="490">
        <v>50.07</v>
      </c>
    </row>
    <row r="2308" spans="1:4" ht="30">
      <c r="A2308" s="480">
        <v>4013</v>
      </c>
      <c r="B2308" s="481" t="s">
        <v>9031</v>
      </c>
      <c r="C2308" s="489" t="s">
        <v>4110</v>
      </c>
      <c r="D2308" s="490">
        <v>6.09</v>
      </c>
    </row>
    <row r="2309" spans="1:4" ht="30">
      <c r="A2309" s="480">
        <v>4011</v>
      </c>
      <c r="B2309" s="481" t="s">
        <v>9032</v>
      </c>
      <c r="C2309" s="489" t="s">
        <v>4110</v>
      </c>
      <c r="D2309" s="490">
        <v>6.8</v>
      </c>
    </row>
    <row r="2310" spans="1:4" ht="30">
      <c r="A2310" s="480">
        <v>4021</v>
      </c>
      <c r="B2310" s="481" t="s">
        <v>9033</v>
      </c>
      <c r="C2310" s="489" t="s">
        <v>4110</v>
      </c>
      <c r="D2310" s="490">
        <v>8.48</v>
      </c>
    </row>
    <row r="2311" spans="1:4" ht="30">
      <c r="A2311" s="480">
        <v>4019</v>
      </c>
      <c r="B2311" s="481" t="s">
        <v>9034</v>
      </c>
      <c r="C2311" s="489" t="s">
        <v>4110</v>
      </c>
      <c r="D2311" s="490">
        <v>10.18</v>
      </c>
    </row>
    <row r="2312" spans="1:4" ht="30">
      <c r="A2312" s="480">
        <v>4012</v>
      </c>
      <c r="B2312" s="481" t="s">
        <v>9035</v>
      </c>
      <c r="C2312" s="489" t="s">
        <v>4110</v>
      </c>
      <c r="D2312" s="490">
        <v>13.64</v>
      </c>
    </row>
    <row r="2313" spans="1:4" ht="30">
      <c r="A2313" s="480">
        <v>4020</v>
      </c>
      <c r="B2313" s="481" t="s">
        <v>9036</v>
      </c>
      <c r="C2313" s="489" t="s">
        <v>4110</v>
      </c>
      <c r="D2313" s="490">
        <v>17.09</v>
      </c>
    </row>
    <row r="2314" spans="1:4" ht="30">
      <c r="A2314" s="480">
        <v>4018</v>
      </c>
      <c r="B2314" s="481" t="s">
        <v>9037</v>
      </c>
      <c r="C2314" s="489" t="s">
        <v>4110</v>
      </c>
      <c r="D2314" s="490">
        <v>20.47</v>
      </c>
    </row>
    <row r="2315" spans="1:4" ht="30">
      <c r="A2315" s="480">
        <v>36498</v>
      </c>
      <c r="B2315" s="481" t="s">
        <v>9038</v>
      </c>
      <c r="C2315" s="489" t="s">
        <v>4105</v>
      </c>
      <c r="D2315" s="490">
        <v>6267.28</v>
      </c>
    </row>
    <row r="2316" spans="1:4">
      <c r="A2316" s="480">
        <v>12872</v>
      </c>
      <c r="B2316" s="481" t="s">
        <v>13988</v>
      </c>
      <c r="C2316" s="489" t="s">
        <v>4108</v>
      </c>
      <c r="D2316" s="490">
        <v>17.59</v>
      </c>
    </row>
    <row r="2317" spans="1:4">
      <c r="A2317" s="480">
        <v>41075</v>
      </c>
      <c r="B2317" s="481" t="s">
        <v>9039</v>
      </c>
      <c r="C2317" s="489" t="s">
        <v>4109</v>
      </c>
      <c r="D2317" s="490">
        <v>3093.21</v>
      </c>
    </row>
    <row r="2318" spans="1:4">
      <c r="A2318" s="480">
        <v>44324</v>
      </c>
      <c r="B2318" s="481" t="s">
        <v>13989</v>
      </c>
      <c r="C2318" s="489" t="s">
        <v>734</v>
      </c>
      <c r="D2318" s="490">
        <v>2.54</v>
      </c>
    </row>
    <row r="2319" spans="1:4">
      <c r="A2319" s="480">
        <v>3315</v>
      </c>
      <c r="B2319" s="481" t="s">
        <v>9040</v>
      </c>
      <c r="C2319" s="489" t="s">
        <v>734</v>
      </c>
      <c r="D2319" s="490">
        <v>0.73</v>
      </c>
    </row>
    <row r="2320" spans="1:4">
      <c r="A2320" s="480">
        <v>36870</v>
      </c>
      <c r="B2320" s="481" t="s">
        <v>9041</v>
      </c>
      <c r="C2320" s="489" t="s">
        <v>734</v>
      </c>
      <c r="D2320" s="490">
        <v>0.56999999999999995</v>
      </c>
    </row>
    <row r="2321" spans="1:4" ht="30">
      <c r="A2321" s="480">
        <v>5092</v>
      </c>
      <c r="B2321" s="481" t="s">
        <v>13990</v>
      </c>
      <c r="C2321" s="489" t="s">
        <v>4111</v>
      </c>
      <c r="D2321" s="490">
        <v>15.79</v>
      </c>
    </row>
    <row r="2322" spans="1:4">
      <c r="A2322" s="480">
        <v>11462</v>
      </c>
      <c r="B2322" s="481" t="s">
        <v>9042</v>
      </c>
      <c r="C2322" s="489" t="s">
        <v>4111</v>
      </c>
      <c r="D2322" s="490">
        <v>16.149999999999999</v>
      </c>
    </row>
    <row r="2323" spans="1:4" ht="30">
      <c r="A2323" s="480">
        <v>36529</v>
      </c>
      <c r="B2323" s="481" t="s">
        <v>9043</v>
      </c>
      <c r="C2323" s="489" t="s">
        <v>4105</v>
      </c>
      <c r="D2323" s="490">
        <v>78443.87</v>
      </c>
    </row>
    <row r="2324" spans="1:4" ht="30">
      <c r="A2324" s="480">
        <v>3318</v>
      </c>
      <c r="B2324" s="481" t="s">
        <v>9044</v>
      </c>
      <c r="C2324" s="489" t="s">
        <v>4105</v>
      </c>
      <c r="D2324" s="490">
        <v>61500</v>
      </c>
    </row>
    <row r="2325" spans="1:4">
      <c r="A2325" s="480">
        <v>3324</v>
      </c>
      <c r="B2325" s="481" t="s">
        <v>9045</v>
      </c>
      <c r="C2325" s="489" t="s">
        <v>4110</v>
      </c>
      <c r="D2325" s="490">
        <v>6.6</v>
      </c>
    </row>
    <row r="2326" spans="1:4">
      <c r="A2326" s="480">
        <v>3322</v>
      </c>
      <c r="B2326" s="481" t="s">
        <v>9046</v>
      </c>
      <c r="C2326" s="489" t="s">
        <v>4110</v>
      </c>
      <c r="D2326" s="490">
        <v>9.25</v>
      </c>
    </row>
    <row r="2327" spans="1:4">
      <c r="A2327" s="480">
        <v>5076</v>
      </c>
      <c r="B2327" s="481" t="s">
        <v>9047</v>
      </c>
      <c r="C2327" s="489" t="s">
        <v>734</v>
      </c>
      <c r="D2327" s="490">
        <v>20.239999999999998</v>
      </c>
    </row>
    <row r="2328" spans="1:4">
      <c r="A2328" s="480">
        <v>5077</v>
      </c>
      <c r="B2328" s="481" t="s">
        <v>9048</v>
      </c>
      <c r="C2328" s="489" t="s">
        <v>734</v>
      </c>
      <c r="D2328" s="490">
        <v>22.37</v>
      </c>
    </row>
    <row r="2329" spans="1:4" ht="30">
      <c r="A2329" s="480">
        <v>11837</v>
      </c>
      <c r="B2329" s="481" t="s">
        <v>9049</v>
      </c>
      <c r="C2329" s="489" t="s">
        <v>4105</v>
      </c>
      <c r="D2329" s="490">
        <v>64.95</v>
      </c>
    </row>
    <row r="2330" spans="1:4" ht="30">
      <c r="A2330" s="480">
        <v>415</v>
      </c>
      <c r="B2330" s="481" t="s">
        <v>9050</v>
      </c>
      <c r="C2330" s="489" t="s">
        <v>4105</v>
      </c>
      <c r="D2330" s="490">
        <v>26.63</v>
      </c>
    </row>
    <row r="2331" spans="1:4" ht="30">
      <c r="A2331" s="480">
        <v>38055</v>
      </c>
      <c r="B2331" s="481" t="s">
        <v>9051</v>
      </c>
      <c r="C2331" s="489" t="s">
        <v>4105</v>
      </c>
      <c r="D2331" s="490">
        <v>5.89</v>
      </c>
    </row>
    <row r="2332" spans="1:4" ht="30">
      <c r="A2332" s="480">
        <v>416</v>
      </c>
      <c r="B2332" s="481" t="s">
        <v>9052</v>
      </c>
      <c r="C2332" s="489" t="s">
        <v>4105</v>
      </c>
      <c r="D2332" s="490">
        <v>9.75</v>
      </c>
    </row>
    <row r="2333" spans="1:4" ht="30">
      <c r="A2333" s="480">
        <v>425</v>
      </c>
      <c r="B2333" s="481" t="s">
        <v>9053</v>
      </c>
      <c r="C2333" s="489" t="s">
        <v>4105</v>
      </c>
      <c r="D2333" s="490">
        <v>6.04</v>
      </c>
    </row>
    <row r="2334" spans="1:4" ht="30">
      <c r="A2334" s="480">
        <v>426</v>
      </c>
      <c r="B2334" s="481" t="s">
        <v>9054</v>
      </c>
      <c r="C2334" s="489" t="s">
        <v>4105</v>
      </c>
      <c r="D2334" s="490">
        <v>33.29</v>
      </c>
    </row>
    <row r="2335" spans="1:4" ht="30">
      <c r="A2335" s="480">
        <v>38056</v>
      </c>
      <c r="B2335" s="481" t="s">
        <v>9055</v>
      </c>
      <c r="C2335" s="489" t="s">
        <v>4105</v>
      </c>
      <c r="D2335" s="490">
        <v>32.51</v>
      </c>
    </row>
    <row r="2336" spans="1:4">
      <c r="A2336" s="480">
        <v>1564</v>
      </c>
      <c r="B2336" s="481" t="s">
        <v>9056</v>
      </c>
      <c r="C2336" s="489" t="s">
        <v>4105</v>
      </c>
      <c r="D2336" s="490">
        <v>12.4</v>
      </c>
    </row>
    <row r="2337" spans="1:4">
      <c r="A2337" s="480">
        <v>11032</v>
      </c>
      <c r="B2337" s="481" t="s">
        <v>9057</v>
      </c>
      <c r="C2337" s="489" t="s">
        <v>4105</v>
      </c>
      <c r="D2337" s="490">
        <v>9.94</v>
      </c>
    </row>
    <row r="2338" spans="1:4" ht="30">
      <c r="A2338" s="480">
        <v>36786</v>
      </c>
      <c r="B2338" s="481" t="s">
        <v>9058</v>
      </c>
      <c r="C2338" s="489" t="s">
        <v>4119</v>
      </c>
      <c r="D2338" s="490">
        <v>150.97999999999999</v>
      </c>
    </row>
    <row r="2339" spans="1:4">
      <c r="A2339" s="480">
        <v>36785</v>
      </c>
      <c r="B2339" s="481" t="s">
        <v>9059</v>
      </c>
      <c r="C2339" s="489" t="s">
        <v>4119</v>
      </c>
      <c r="D2339" s="490">
        <v>131.19</v>
      </c>
    </row>
    <row r="2340" spans="1:4" ht="30">
      <c r="A2340" s="480">
        <v>36782</v>
      </c>
      <c r="B2340" s="481" t="s">
        <v>9060</v>
      </c>
      <c r="C2340" s="489" t="s">
        <v>4119</v>
      </c>
      <c r="D2340" s="490">
        <v>156.6</v>
      </c>
    </row>
    <row r="2341" spans="1:4">
      <c r="A2341" s="480">
        <v>44481</v>
      </c>
      <c r="B2341" s="481" t="s">
        <v>13991</v>
      </c>
      <c r="C2341" s="489" t="s">
        <v>4119</v>
      </c>
      <c r="D2341" s="490">
        <v>176.4</v>
      </c>
    </row>
    <row r="2342" spans="1:4" ht="30">
      <c r="A2342" s="480">
        <v>4824</v>
      </c>
      <c r="B2342" s="481" t="s">
        <v>9061</v>
      </c>
      <c r="C2342" s="489" t="s">
        <v>734</v>
      </c>
      <c r="D2342" s="490">
        <v>0.43</v>
      </c>
    </row>
    <row r="2343" spans="1:4" ht="30">
      <c r="A2343" s="480">
        <v>11795</v>
      </c>
      <c r="B2343" s="481" t="s">
        <v>9062</v>
      </c>
      <c r="C2343" s="489" t="s">
        <v>4110</v>
      </c>
      <c r="D2343" s="490">
        <v>588.66999999999996</v>
      </c>
    </row>
    <row r="2344" spans="1:4">
      <c r="A2344" s="480">
        <v>134</v>
      </c>
      <c r="B2344" s="481" t="s">
        <v>9063</v>
      </c>
      <c r="C2344" s="489" t="s">
        <v>734</v>
      </c>
      <c r="D2344" s="490">
        <v>1.45</v>
      </c>
    </row>
    <row r="2345" spans="1:4">
      <c r="A2345" s="480">
        <v>4229</v>
      </c>
      <c r="B2345" s="481" t="s">
        <v>9064</v>
      </c>
      <c r="C2345" s="489" t="s">
        <v>734</v>
      </c>
      <c r="D2345" s="490">
        <v>33.590000000000003</v>
      </c>
    </row>
    <row r="2346" spans="1:4">
      <c r="A2346" s="480">
        <v>11731</v>
      </c>
      <c r="B2346" s="481" t="s">
        <v>13992</v>
      </c>
      <c r="C2346" s="489" t="s">
        <v>4105</v>
      </c>
      <c r="D2346" s="490">
        <v>8.36</v>
      </c>
    </row>
    <row r="2347" spans="1:4">
      <c r="A2347" s="480">
        <v>11732</v>
      </c>
      <c r="B2347" s="481" t="s">
        <v>13993</v>
      </c>
      <c r="C2347" s="489" t="s">
        <v>4105</v>
      </c>
      <c r="D2347" s="490">
        <v>21.92</v>
      </c>
    </row>
    <row r="2348" spans="1:4">
      <c r="A2348" s="480">
        <v>11244</v>
      </c>
      <c r="B2348" s="481" t="s">
        <v>9065</v>
      </c>
      <c r="C2348" s="489" t="s">
        <v>4105</v>
      </c>
      <c r="D2348" s="490">
        <v>275.49</v>
      </c>
    </row>
    <row r="2349" spans="1:4" ht="30">
      <c r="A2349" s="480">
        <v>11245</v>
      </c>
      <c r="B2349" s="481" t="s">
        <v>9066</v>
      </c>
      <c r="C2349" s="489" t="s">
        <v>4105</v>
      </c>
      <c r="D2349" s="490">
        <v>381.04</v>
      </c>
    </row>
    <row r="2350" spans="1:4">
      <c r="A2350" s="480">
        <v>11235</v>
      </c>
      <c r="B2350" s="481" t="s">
        <v>9067</v>
      </c>
      <c r="C2350" s="489" t="s">
        <v>4105</v>
      </c>
      <c r="D2350" s="490">
        <v>210.23</v>
      </c>
    </row>
    <row r="2351" spans="1:4">
      <c r="A2351" s="480">
        <v>11236</v>
      </c>
      <c r="B2351" s="481" t="s">
        <v>9068</v>
      </c>
      <c r="C2351" s="489" t="s">
        <v>4105</v>
      </c>
      <c r="D2351" s="490">
        <v>267.17</v>
      </c>
    </row>
    <row r="2352" spans="1:4">
      <c r="A2352" s="480">
        <v>36494</v>
      </c>
      <c r="B2352" s="481" t="s">
        <v>9069</v>
      </c>
      <c r="C2352" s="489" t="s">
        <v>4105</v>
      </c>
      <c r="D2352" s="490">
        <v>630742.5</v>
      </c>
    </row>
    <row r="2353" spans="1:4">
      <c r="A2353" s="480">
        <v>36493</v>
      </c>
      <c r="B2353" s="481" t="s">
        <v>9070</v>
      </c>
      <c r="C2353" s="489" t="s">
        <v>4105</v>
      </c>
      <c r="D2353" s="490">
        <v>714605.63</v>
      </c>
    </row>
    <row r="2354" spans="1:4">
      <c r="A2354" s="480">
        <v>36492</v>
      </c>
      <c r="B2354" s="481" t="s">
        <v>9071</v>
      </c>
      <c r="C2354" s="489" t="s">
        <v>4105</v>
      </c>
      <c r="D2354" s="490">
        <v>1327466.25</v>
      </c>
    </row>
    <row r="2355" spans="1:4" ht="30">
      <c r="A2355" s="480">
        <v>13333</v>
      </c>
      <c r="B2355" s="481" t="s">
        <v>9072</v>
      </c>
      <c r="C2355" s="489" t="s">
        <v>4105</v>
      </c>
      <c r="D2355" s="490">
        <v>173555.55</v>
      </c>
    </row>
    <row r="2356" spans="1:4" ht="30">
      <c r="A2356" s="480">
        <v>13533</v>
      </c>
      <c r="B2356" s="481" t="s">
        <v>9073</v>
      </c>
      <c r="C2356" s="489" t="s">
        <v>4105</v>
      </c>
      <c r="D2356" s="490">
        <v>155139.38</v>
      </c>
    </row>
    <row r="2357" spans="1:4" ht="30">
      <c r="A2357" s="480">
        <v>36499</v>
      </c>
      <c r="B2357" s="481" t="s">
        <v>9074</v>
      </c>
      <c r="C2357" s="489" t="s">
        <v>4105</v>
      </c>
      <c r="D2357" s="490">
        <v>3384.33</v>
      </c>
    </row>
    <row r="2358" spans="1:4" ht="30">
      <c r="A2358" s="480">
        <v>39585</v>
      </c>
      <c r="B2358" s="481" t="s">
        <v>9075</v>
      </c>
      <c r="C2358" s="489" t="s">
        <v>4105</v>
      </c>
      <c r="D2358" s="490">
        <v>112064.81</v>
      </c>
    </row>
    <row r="2359" spans="1:4" ht="30">
      <c r="A2359" s="480">
        <v>39586</v>
      </c>
      <c r="B2359" s="481" t="s">
        <v>9076</v>
      </c>
      <c r="C2359" s="489" t="s">
        <v>4105</v>
      </c>
      <c r="D2359" s="490">
        <v>131444.44</v>
      </c>
    </row>
    <row r="2360" spans="1:4" ht="30">
      <c r="A2360" s="480">
        <v>39587</v>
      </c>
      <c r="B2360" s="481" t="s">
        <v>9077</v>
      </c>
      <c r="C2360" s="489" t="s">
        <v>4105</v>
      </c>
      <c r="D2360" s="490">
        <v>160092.59</v>
      </c>
    </row>
    <row r="2361" spans="1:4" ht="30">
      <c r="A2361" s="480">
        <v>39588</v>
      </c>
      <c r="B2361" s="481" t="s">
        <v>9078</v>
      </c>
      <c r="C2361" s="489" t="s">
        <v>4105</v>
      </c>
      <c r="D2361" s="490">
        <v>185370.36</v>
      </c>
    </row>
    <row r="2362" spans="1:4" ht="30">
      <c r="A2362" s="480">
        <v>39584</v>
      </c>
      <c r="B2362" s="481" t="s">
        <v>9079</v>
      </c>
      <c r="C2362" s="489" t="s">
        <v>4105</v>
      </c>
      <c r="D2362" s="490">
        <v>99796.66</v>
      </c>
    </row>
    <row r="2363" spans="1:4" ht="30">
      <c r="A2363" s="480">
        <v>39590</v>
      </c>
      <c r="B2363" s="481" t="s">
        <v>9080</v>
      </c>
      <c r="C2363" s="489" t="s">
        <v>4105</v>
      </c>
      <c r="D2363" s="490">
        <v>97403.7</v>
      </c>
    </row>
    <row r="2364" spans="1:4" ht="30">
      <c r="A2364" s="480">
        <v>39592</v>
      </c>
      <c r="B2364" s="481" t="s">
        <v>9081</v>
      </c>
      <c r="C2364" s="489" t="s">
        <v>4105</v>
      </c>
      <c r="D2364" s="490">
        <v>139971.47</v>
      </c>
    </row>
    <row r="2365" spans="1:4" ht="30">
      <c r="A2365" s="480">
        <v>39593</v>
      </c>
      <c r="B2365" s="481" t="s">
        <v>9082</v>
      </c>
      <c r="C2365" s="489" t="s">
        <v>4105</v>
      </c>
      <c r="D2365" s="490">
        <v>160092.59</v>
      </c>
    </row>
    <row r="2366" spans="1:4" ht="30">
      <c r="A2366" s="480">
        <v>14254</v>
      </c>
      <c r="B2366" s="481" t="s">
        <v>9083</v>
      </c>
      <c r="C2366" s="489" t="s">
        <v>4105</v>
      </c>
      <c r="D2366" s="490">
        <v>91000</v>
      </c>
    </row>
    <row r="2367" spans="1:4">
      <c r="A2367" s="480">
        <v>44494</v>
      </c>
      <c r="B2367" s="481" t="s">
        <v>13994</v>
      </c>
      <c r="C2367" s="489" t="s">
        <v>4105</v>
      </c>
      <c r="D2367" s="490">
        <v>75992.259999999995</v>
      </c>
    </row>
    <row r="2368" spans="1:4">
      <c r="A2368" s="480">
        <v>25019</v>
      </c>
      <c r="B2368" s="481" t="s">
        <v>9084</v>
      </c>
      <c r="C2368" s="489" t="s">
        <v>4105</v>
      </c>
      <c r="D2368" s="490">
        <v>130259.22</v>
      </c>
    </row>
    <row r="2369" spans="1:4">
      <c r="A2369" s="480">
        <v>36501</v>
      </c>
      <c r="B2369" s="481" t="s">
        <v>9085</v>
      </c>
      <c r="C2369" s="489" t="s">
        <v>4105</v>
      </c>
      <c r="D2369" s="490">
        <v>115975.6</v>
      </c>
    </row>
    <row r="2370" spans="1:4">
      <c r="A2370" s="480">
        <v>44493</v>
      </c>
      <c r="B2370" s="481" t="s">
        <v>13995</v>
      </c>
      <c r="C2370" s="489" t="s">
        <v>4105</v>
      </c>
      <c r="D2370" s="490">
        <v>139424.89000000001</v>
      </c>
    </row>
    <row r="2371" spans="1:4">
      <c r="A2371" s="480">
        <v>36500</v>
      </c>
      <c r="B2371" s="481" t="s">
        <v>9086</v>
      </c>
      <c r="C2371" s="489" t="s">
        <v>4105</v>
      </c>
      <c r="D2371" s="490">
        <v>81956.789999999994</v>
      </c>
    </row>
    <row r="2372" spans="1:4" ht="45">
      <c r="A2372" s="480">
        <v>20017</v>
      </c>
      <c r="B2372" s="481" t="s">
        <v>13996</v>
      </c>
      <c r="C2372" s="489" t="s">
        <v>4106</v>
      </c>
      <c r="D2372" s="490">
        <v>7.43</v>
      </c>
    </row>
    <row r="2373" spans="1:4" ht="30">
      <c r="A2373" s="480">
        <v>20007</v>
      </c>
      <c r="B2373" s="481" t="s">
        <v>13997</v>
      </c>
      <c r="C2373" s="489" t="s">
        <v>4106</v>
      </c>
      <c r="D2373" s="490">
        <v>4.43</v>
      </c>
    </row>
    <row r="2374" spans="1:4" ht="30">
      <c r="A2374" s="480">
        <v>39831</v>
      </c>
      <c r="B2374" s="481" t="s">
        <v>13998</v>
      </c>
      <c r="C2374" s="489" t="s">
        <v>4112</v>
      </c>
      <c r="D2374" s="490">
        <v>226.7</v>
      </c>
    </row>
    <row r="2375" spans="1:4" ht="30">
      <c r="A2375" s="480">
        <v>36888</v>
      </c>
      <c r="B2375" s="481" t="s">
        <v>13999</v>
      </c>
      <c r="C2375" s="489" t="s">
        <v>4106</v>
      </c>
      <c r="D2375" s="490">
        <v>29.99</v>
      </c>
    </row>
    <row r="2376" spans="1:4" ht="45">
      <c r="A2376" s="480">
        <v>39836</v>
      </c>
      <c r="B2376" s="481" t="s">
        <v>14000</v>
      </c>
      <c r="C2376" s="489" t="s">
        <v>4112</v>
      </c>
      <c r="D2376" s="490">
        <v>199.2</v>
      </c>
    </row>
    <row r="2377" spans="1:4" ht="30">
      <c r="A2377" s="480">
        <v>39830</v>
      </c>
      <c r="B2377" s="481" t="s">
        <v>14001</v>
      </c>
      <c r="C2377" s="489" t="s">
        <v>4112</v>
      </c>
      <c r="D2377" s="490">
        <v>227.18</v>
      </c>
    </row>
    <row r="2378" spans="1:4" ht="30">
      <c r="A2378" s="480">
        <v>36497</v>
      </c>
      <c r="B2378" s="481" t="s">
        <v>9087</v>
      </c>
      <c r="C2378" s="489" t="s">
        <v>4105</v>
      </c>
      <c r="D2378" s="490">
        <v>2715</v>
      </c>
    </row>
    <row r="2379" spans="1:4" ht="30">
      <c r="A2379" s="480">
        <v>40527</v>
      </c>
      <c r="B2379" s="481" t="s">
        <v>9088</v>
      </c>
      <c r="C2379" s="489" t="s">
        <v>4105</v>
      </c>
      <c r="D2379" s="490">
        <v>2378.23</v>
      </c>
    </row>
    <row r="2380" spans="1:4" ht="30">
      <c r="A2380" s="480">
        <v>36487</v>
      </c>
      <c r="B2380" s="481" t="s">
        <v>9089</v>
      </c>
      <c r="C2380" s="489" t="s">
        <v>4105</v>
      </c>
      <c r="D2380" s="490">
        <v>4727.24</v>
      </c>
    </row>
    <row r="2381" spans="1:4" ht="30">
      <c r="A2381" s="480">
        <v>44475</v>
      </c>
      <c r="B2381" s="481" t="s">
        <v>14002</v>
      </c>
      <c r="C2381" s="489" t="s">
        <v>4105</v>
      </c>
      <c r="D2381" s="490">
        <v>1102950.23</v>
      </c>
    </row>
    <row r="2382" spans="1:4" ht="30">
      <c r="A2382" s="480">
        <v>44474</v>
      </c>
      <c r="B2382" s="481" t="s">
        <v>14003</v>
      </c>
      <c r="C2382" s="489" t="s">
        <v>4105</v>
      </c>
      <c r="D2382" s="490">
        <v>2121058.13</v>
      </c>
    </row>
    <row r="2383" spans="1:4" ht="30">
      <c r="A2383" s="480">
        <v>44490</v>
      </c>
      <c r="B2383" s="481" t="s">
        <v>14004</v>
      </c>
      <c r="C2383" s="489" t="s">
        <v>4105</v>
      </c>
      <c r="D2383" s="490">
        <v>3605798.8</v>
      </c>
    </row>
    <row r="2384" spans="1:4" ht="45">
      <c r="A2384" s="480">
        <v>37776</v>
      </c>
      <c r="B2384" s="481" t="s">
        <v>9090</v>
      </c>
      <c r="C2384" s="489" t="s">
        <v>4105</v>
      </c>
      <c r="D2384" s="490">
        <v>220989.38</v>
      </c>
    </row>
    <row r="2385" spans="1:4" ht="45">
      <c r="A2385" s="480">
        <v>37775</v>
      </c>
      <c r="B2385" s="481" t="s">
        <v>9091</v>
      </c>
      <c r="C2385" s="489" t="s">
        <v>4105</v>
      </c>
      <c r="D2385" s="490">
        <v>348075</v>
      </c>
    </row>
    <row r="2386" spans="1:4" ht="45">
      <c r="A2386" s="480">
        <v>36491</v>
      </c>
      <c r="B2386" s="481" t="s">
        <v>9092</v>
      </c>
      <c r="C2386" s="489" t="s">
        <v>4105</v>
      </c>
      <c r="D2386" s="490">
        <v>1289025</v>
      </c>
    </row>
    <row r="2387" spans="1:4" ht="45">
      <c r="A2387" s="480">
        <v>10712</v>
      </c>
      <c r="B2387" s="481" t="s">
        <v>9093</v>
      </c>
      <c r="C2387" s="489" t="s">
        <v>4105</v>
      </c>
      <c r="D2387" s="490">
        <v>87018.75</v>
      </c>
    </row>
    <row r="2388" spans="1:4" ht="45">
      <c r="A2388" s="480">
        <v>3363</v>
      </c>
      <c r="B2388" s="481" t="s">
        <v>9094</v>
      </c>
      <c r="C2388" s="489" t="s">
        <v>4105</v>
      </c>
      <c r="D2388" s="490">
        <v>122400</v>
      </c>
    </row>
    <row r="2389" spans="1:4" ht="45">
      <c r="A2389" s="480">
        <v>3365</v>
      </c>
      <c r="B2389" s="481" t="s">
        <v>9095</v>
      </c>
      <c r="C2389" s="489" t="s">
        <v>4105</v>
      </c>
      <c r="D2389" s="490">
        <v>286110</v>
      </c>
    </row>
    <row r="2390" spans="1:4">
      <c r="A2390" s="480">
        <v>7569</v>
      </c>
      <c r="B2390" s="481" t="s">
        <v>9096</v>
      </c>
      <c r="C2390" s="489" t="s">
        <v>4105</v>
      </c>
      <c r="D2390" s="490">
        <v>40.549999999999997</v>
      </c>
    </row>
    <row r="2391" spans="1:4">
      <c r="A2391" s="480">
        <v>34349</v>
      </c>
      <c r="B2391" s="481" t="s">
        <v>9097</v>
      </c>
      <c r="C2391" s="489" t="s">
        <v>4105</v>
      </c>
      <c r="D2391" s="490">
        <v>35.450000000000003</v>
      </c>
    </row>
    <row r="2392" spans="1:4" ht="30">
      <c r="A2392" s="480">
        <v>3378</v>
      </c>
      <c r="B2392" s="481" t="s">
        <v>9098</v>
      </c>
      <c r="C2392" s="489" t="s">
        <v>4105</v>
      </c>
      <c r="D2392" s="490">
        <v>94.28</v>
      </c>
    </row>
    <row r="2393" spans="1:4" ht="30">
      <c r="A2393" s="480">
        <v>3380</v>
      </c>
      <c r="B2393" s="481" t="s">
        <v>9099</v>
      </c>
      <c r="C2393" s="489" t="s">
        <v>4105</v>
      </c>
      <c r="D2393" s="490">
        <v>66</v>
      </c>
    </row>
    <row r="2394" spans="1:4" ht="30">
      <c r="A2394" s="480">
        <v>3379</v>
      </c>
      <c r="B2394" s="481" t="s">
        <v>9100</v>
      </c>
      <c r="C2394" s="489" t="s">
        <v>4105</v>
      </c>
      <c r="D2394" s="490">
        <v>63.72</v>
      </c>
    </row>
    <row r="2395" spans="1:4" ht="30">
      <c r="A2395" s="480">
        <v>11991</v>
      </c>
      <c r="B2395" s="481" t="s">
        <v>9101</v>
      </c>
      <c r="C2395" s="489" t="s">
        <v>4105</v>
      </c>
      <c r="D2395" s="490">
        <v>73.98</v>
      </c>
    </row>
    <row r="2396" spans="1:4">
      <c r="A2396" s="480">
        <v>20062</v>
      </c>
      <c r="B2396" s="481" t="s">
        <v>9102</v>
      </c>
      <c r="C2396" s="489" t="s">
        <v>4105</v>
      </c>
      <c r="D2396" s="490">
        <v>13.75</v>
      </c>
    </row>
    <row r="2397" spans="1:4" ht="30">
      <c r="A2397" s="480">
        <v>11029</v>
      </c>
      <c r="B2397" s="481" t="s">
        <v>9103</v>
      </c>
      <c r="C2397" s="489" t="s">
        <v>4115</v>
      </c>
      <c r="D2397" s="490">
        <v>1.52</v>
      </c>
    </row>
    <row r="2398" spans="1:4" ht="30">
      <c r="A2398" s="480">
        <v>4316</v>
      </c>
      <c r="B2398" s="481" t="s">
        <v>9104</v>
      </c>
      <c r="C2398" s="489" t="s">
        <v>4105</v>
      </c>
      <c r="D2398" s="490">
        <v>1.54</v>
      </c>
    </row>
    <row r="2399" spans="1:4" ht="30">
      <c r="A2399" s="480">
        <v>4313</v>
      </c>
      <c r="B2399" s="481" t="s">
        <v>9105</v>
      </c>
      <c r="C2399" s="489" t="s">
        <v>4115</v>
      </c>
      <c r="D2399" s="490">
        <v>2.21</v>
      </c>
    </row>
    <row r="2400" spans="1:4" ht="30">
      <c r="A2400" s="480">
        <v>4317</v>
      </c>
      <c r="B2400" s="481" t="s">
        <v>9106</v>
      </c>
      <c r="C2400" s="489" t="s">
        <v>4105</v>
      </c>
      <c r="D2400" s="490">
        <v>2.5099999999999998</v>
      </c>
    </row>
    <row r="2401" spans="1:4" ht="30">
      <c r="A2401" s="480">
        <v>4314</v>
      </c>
      <c r="B2401" s="481" t="s">
        <v>9107</v>
      </c>
      <c r="C2401" s="489" t="s">
        <v>4115</v>
      </c>
      <c r="D2401" s="490">
        <v>2.94</v>
      </c>
    </row>
    <row r="2402" spans="1:4" ht="30">
      <c r="A2402" s="480">
        <v>10921</v>
      </c>
      <c r="B2402" s="481" t="s">
        <v>9108</v>
      </c>
      <c r="C2402" s="489" t="s">
        <v>4105</v>
      </c>
      <c r="D2402" s="490">
        <v>4915.55</v>
      </c>
    </row>
    <row r="2403" spans="1:4" ht="30">
      <c r="A2403" s="480">
        <v>10922</v>
      </c>
      <c r="B2403" s="481" t="s">
        <v>9109</v>
      </c>
      <c r="C2403" s="489" t="s">
        <v>4105</v>
      </c>
      <c r="D2403" s="490">
        <v>4452.38</v>
      </c>
    </row>
    <row r="2404" spans="1:4">
      <c r="A2404" s="480">
        <v>10923</v>
      </c>
      <c r="B2404" s="481" t="s">
        <v>9110</v>
      </c>
      <c r="C2404" s="489" t="s">
        <v>4105</v>
      </c>
      <c r="D2404" s="490">
        <v>2631.55</v>
      </c>
    </row>
    <row r="2405" spans="1:4">
      <c r="A2405" s="480">
        <v>10924</v>
      </c>
      <c r="B2405" s="481" t="s">
        <v>9111</v>
      </c>
      <c r="C2405" s="489" t="s">
        <v>4105</v>
      </c>
      <c r="D2405" s="490">
        <v>2771.53</v>
      </c>
    </row>
    <row r="2406" spans="1:4" ht="30">
      <c r="A2406" s="480">
        <v>37772</v>
      </c>
      <c r="B2406" s="481" t="s">
        <v>9112</v>
      </c>
      <c r="C2406" s="489" t="s">
        <v>4105</v>
      </c>
      <c r="D2406" s="490">
        <v>251726.23</v>
      </c>
    </row>
    <row r="2407" spans="1:4" ht="45">
      <c r="A2407" s="480">
        <v>37771</v>
      </c>
      <c r="B2407" s="481" t="s">
        <v>9113</v>
      </c>
      <c r="C2407" s="489" t="s">
        <v>4105</v>
      </c>
      <c r="D2407" s="490">
        <v>267796.62</v>
      </c>
    </row>
    <row r="2408" spans="1:4" ht="30">
      <c r="A2408" s="480">
        <v>12772</v>
      </c>
      <c r="B2408" s="481" t="s">
        <v>14005</v>
      </c>
      <c r="C2408" s="489" t="s">
        <v>4105</v>
      </c>
      <c r="D2408" s="490">
        <v>945.73</v>
      </c>
    </row>
    <row r="2409" spans="1:4" ht="30">
      <c r="A2409" s="480">
        <v>12770</v>
      </c>
      <c r="B2409" s="481" t="s">
        <v>14006</v>
      </c>
      <c r="C2409" s="489" t="s">
        <v>4105</v>
      </c>
      <c r="D2409" s="490">
        <v>569.04</v>
      </c>
    </row>
    <row r="2410" spans="1:4" ht="30">
      <c r="A2410" s="480">
        <v>12775</v>
      </c>
      <c r="B2410" s="481" t="s">
        <v>14007</v>
      </c>
      <c r="C2410" s="489" t="s">
        <v>4105</v>
      </c>
      <c r="D2410" s="490">
        <v>416.76</v>
      </c>
    </row>
    <row r="2411" spans="1:4" ht="30">
      <c r="A2411" s="480">
        <v>12768</v>
      </c>
      <c r="B2411" s="481" t="s">
        <v>14008</v>
      </c>
      <c r="C2411" s="489" t="s">
        <v>4105</v>
      </c>
      <c r="D2411" s="490">
        <v>1330.44</v>
      </c>
    </row>
    <row r="2412" spans="1:4" ht="30">
      <c r="A2412" s="480">
        <v>12769</v>
      </c>
      <c r="B2412" s="481" t="s">
        <v>14009</v>
      </c>
      <c r="C2412" s="489" t="s">
        <v>4105</v>
      </c>
      <c r="D2412" s="490">
        <v>109</v>
      </c>
    </row>
    <row r="2413" spans="1:4" ht="30">
      <c r="A2413" s="480">
        <v>12773</v>
      </c>
      <c r="B2413" s="481" t="s">
        <v>14010</v>
      </c>
      <c r="C2413" s="489" t="s">
        <v>4105</v>
      </c>
      <c r="D2413" s="490">
        <v>117.01</v>
      </c>
    </row>
    <row r="2414" spans="1:4" ht="30">
      <c r="A2414" s="480">
        <v>12774</v>
      </c>
      <c r="B2414" s="481" t="s">
        <v>14011</v>
      </c>
      <c r="C2414" s="489" t="s">
        <v>4105</v>
      </c>
      <c r="D2414" s="490">
        <v>144.26</v>
      </c>
    </row>
    <row r="2415" spans="1:4" ht="30">
      <c r="A2415" s="480">
        <v>12776</v>
      </c>
      <c r="B2415" s="481" t="s">
        <v>14012</v>
      </c>
      <c r="C2415" s="489" t="s">
        <v>4105</v>
      </c>
      <c r="D2415" s="490">
        <v>2147.94</v>
      </c>
    </row>
    <row r="2416" spans="1:4" ht="30">
      <c r="A2416" s="480">
        <v>12777</v>
      </c>
      <c r="B2416" s="481" t="s">
        <v>14013</v>
      </c>
      <c r="C2416" s="489" t="s">
        <v>4105</v>
      </c>
      <c r="D2416" s="490">
        <v>2805.14</v>
      </c>
    </row>
    <row r="2417" spans="1:4" ht="30">
      <c r="A2417" s="480">
        <v>3391</v>
      </c>
      <c r="B2417" s="481" t="s">
        <v>9114</v>
      </c>
      <c r="C2417" s="489" t="s">
        <v>4105</v>
      </c>
      <c r="D2417" s="490">
        <v>26.98</v>
      </c>
    </row>
    <row r="2418" spans="1:4" ht="30">
      <c r="A2418" s="480">
        <v>3389</v>
      </c>
      <c r="B2418" s="481" t="s">
        <v>9115</v>
      </c>
      <c r="C2418" s="489" t="s">
        <v>4105</v>
      </c>
      <c r="D2418" s="490">
        <v>14</v>
      </c>
    </row>
    <row r="2419" spans="1:4" ht="30">
      <c r="A2419" s="480">
        <v>3390</v>
      </c>
      <c r="B2419" s="481" t="s">
        <v>9116</v>
      </c>
      <c r="C2419" s="489" t="s">
        <v>4105</v>
      </c>
      <c r="D2419" s="490">
        <v>15.75</v>
      </c>
    </row>
    <row r="2420" spans="1:4">
      <c r="A2420" s="480">
        <v>12873</v>
      </c>
      <c r="B2420" s="481" t="s">
        <v>14014</v>
      </c>
      <c r="C2420" s="489" t="s">
        <v>4108</v>
      </c>
      <c r="D2420" s="490">
        <v>18.46</v>
      </c>
    </row>
    <row r="2421" spans="1:4">
      <c r="A2421" s="480">
        <v>41076</v>
      </c>
      <c r="B2421" s="481" t="s">
        <v>9117</v>
      </c>
      <c r="C2421" s="489" t="s">
        <v>4109</v>
      </c>
      <c r="D2421" s="490">
        <v>3243.89</v>
      </c>
    </row>
    <row r="2422" spans="1:4">
      <c r="A2422" s="480">
        <v>140</v>
      </c>
      <c r="B2422" s="481" t="s">
        <v>9118</v>
      </c>
      <c r="C2422" s="489" t="s">
        <v>734</v>
      </c>
      <c r="D2422" s="490">
        <v>16.190000000000001</v>
      </c>
    </row>
    <row r="2423" spans="1:4" ht="30">
      <c r="A2423" s="480">
        <v>151</v>
      </c>
      <c r="B2423" s="481" t="s">
        <v>14015</v>
      </c>
      <c r="C2423" s="489" t="s">
        <v>4107</v>
      </c>
      <c r="D2423" s="490">
        <v>23.9</v>
      </c>
    </row>
    <row r="2424" spans="1:4">
      <c r="A2424" s="480">
        <v>7340</v>
      </c>
      <c r="B2424" s="481" t="s">
        <v>9119</v>
      </c>
      <c r="C2424" s="489" t="s">
        <v>4107</v>
      </c>
      <c r="D2424" s="490">
        <v>25.09</v>
      </c>
    </row>
    <row r="2425" spans="1:4">
      <c r="A2425" s="480">
        <v>2701</v>
      </c>
      <c r="B2425" s="481" t="s">
        <v>9120</v>
      </c>
      <c r="C2425" s="489" t="s">
        <v>4108</v>
      </c>
      <c r="D2425" s="490">
        <v>21.44</v>
      </c>
    </row>
    <row r="2426" spans="1:4">
      <c r="A2426" s="480">
        <v>40929</v>
      </c>
      <c r="B2426" s="481" t="s">
        <v>9121</v>
      </c>
      <c r="C2426" s="489" t="s">
        <v>4109</v>
      </c>
      <c r="D2426" s="490">
        <v>3768.29</v>
      </c>
    </row>
    <row r="2427" spans="1:4" ht="30">
      <c r="A2427" s="480">
        <v>38064</v>
      </c>
      <c r="B2427" s="481" t="s">
        <v>9122</v>
      </c>
      <c r="C2427" s="489" t="s">
        <v>4105</v>
      </c>
      <c r="D2427" s="490">
        <v>26.67</v>
      </c>
    </row>
    <row r="2428" spans="1:4">
      <c r="A2428" s="480">
        <v>38114</v>
      </c>
      <c r="B2428" s="481" t="s">
        <v>9123</v>
      </c>
      <c r="C2428" s="489" t="s">
        <v>4105</v>
      </c>
      <c r="D2428" s="490">
        <v>23.85</v>
      </c>
    </row>
    <row r="2429" spans="1:4">
      <c r="A2429" s="480">
        <v>38115</v>
      </c>
      <c r="B2429" s="481" t="s">
        <v>9124</v>
      </c>
      <c r="C2429" s="489" t="s">
        <v>4105</v>
      </c>
      <c r="D2429" s="490">
        <v>25.47</v>
      </c>
    </row>
    <row r="2430" spans="1:4" ht="30">
      <c r="A2430" s="480">
        <v>38065</v>
      </c>
      <c r="B2430" s="481" t="s">
        <v>9125</v>
      </c>
      <c r="C2430" s="489" t="s">
        <v>4105</v>
      </c>
      <c r="D2430" s="490">
        <v>37.83</v>
      </c>
    </row>
    <row r="2431" spans="1:4" ht="30">
      <c r="A2431" s="480">
        <v>38078</v>
      </c>
      <c r="B2431" s="481" t="s">
        <v>9126</v>
      </c>
      <c r="C2431" s="489" t="s">
        <v>4105</v>
      </c>
      <c r="D2431" s="490">
        <v>22.07</v>
      </c>
    </row>
    <row r="2432" spans="1:4">
      <c r="A2432" s="480">
        <v>38113</v>
      </c>
      <c r="B2432" s="481" t="s">
        <v>9127</v>
      </c>
      <c r="C2432" s="489" t="s">
        <v>4105</v>
      </c>
      <c r="D2432" s="490">
        <v>11.99</v>
      </c>
    </row>
    <row r="2433" spans="1:4" ht="30">
      <c r="A2433" s="480">
        <v>38063</v>
      </c>
      <c r="B2433" s="481" t="s">
        <v>9128</v>
      </c>
      <c r="C2433" s="489" t="s">
        <v>4105</v>
      </c>
      <c r="D2433" s="490">
        <v>12.86</v>
      </c>
    </row>
    <row r="2434" spans="1:4" ht="30">
      <c r="A2434" s="480">
        <v>38073</v>
      </c>
      <c r="B2434" s="481" t="s">
        <v>9129</v>
      </c>
      <c r="C2434" s="489" t="s">
        <v>4105</v>
      </c>
      <c r="D2434" s="490">
        <v>31.21</v>
      </c>
    </row>
    <row r="2435" spans="1:4" ht="30">
      <c r="A2435" s="480">
        <v>38080</v>
      </c>
      <c r="B2435" s="481" t="s">
        <v>9130</v>
      </c>
      <c r="C2435" s="489" t="s">
        <v>4105</v>
      </c>
      <c r="D2435" s="490">
        <v>38.340000000000003</v>
      </c>
    </row>
    <row r="2436" spans="1:4" ht="30">
      <c r="A2436" s="480">
        <v>38069</v>
      </c>
      <c r="B2436" s="481" t="s">
        <v>9131</v>
      </c>
      <c r="C2436" s="489" t="s">
        <v>4105</v>
      </c>
      <c r="D2436" s="490">
        <v>20.97</v>
      </c>
    </row>
    <row r="2437" spans="1:4" ht="30">
      <c r="A2437" s="480">
        <v>38077</v>
      </c>
      <c r="B2437" s="481" t="s">
        <v>9132</v>
      </c>
      <c r="C2437" s="489" t="s">
        <v>4105</v>
      </c>
      <c r="D2437" s="490">
        <v>20.49</v>
      </c>
    </row>
    <row r="2438" spans="1:4">
      <c r="A2438" s="480">
        <v>38112</v>
      </c>
      <c r="B2438" s="481" t="s">
        <v>9133</v>
      </c>
      <c r="C2438" s="489" t="s">
        <v>4105</v>
      </c>
      <c r="D2438" s="490">
        <v>9.1999999999999993</v>
      </c>
    </row>
    <row r="2439" spans="1:4" ht="30">
      <c r="A2439" s="480">
        <v>38062</v>
      </c>
      <c r="B2439" s="481" t="s">
        <v>9134</v>
      </c>
      <c r="C2439" s="489" t="s">
        <v>4105</v>
      </c>
      <c r="D2439" s="490">
        <v>9.4499999999999993</v>
      </c>
    </row>
    <row r="2440" spans="1:4" ht="30">
      <c r="A2440" s="480">
        <v>12129</v>
      </c>
      <c r="B2440" s="481" t="s">
        <v>9135</v>
      </c>
      <c r="C2440" s="489" t="s">
        <v>4105</v>
      </c>
      <c r="D2440" s="490">
        <v>16.690000000000001</v>
      </c>
    </row>
    <row r="2441" spans="1:4" ht="30">
      <c r="A2441" s="480">
        <v>12128</v>
      </c>
      <c r="B2441" s="481" t="s">
        <v>9136</v>
      </c>
      <c r="C2441" s="489" t="s">
        <v>4105</v>
      </c>
      <c r="D2441" s="490">
        <v>12.63</v>
      </c>
    </row>
    <row r="2442" spans="1:4" ht="30">
      <c r="A2442" s="480">
        <v>38081</v>
      </c>
      <c r="B2442" s="481" t="s">
        <v>9137</v>
      </c>
      <c r="C2442" s="489" t="s">
        <v>4105</v>
      </c>
      <c r="D2442" s="490">
        <v>32.520000000000003</v>
      </c>
    </row>
    <row r="2443" spans="1:4" ht="30">
      <c r="A2443" s="480">
        <v>38070</v>
      </c>
      <c r="B2443" s="481" t="s">
        <v>9138</v>
      </c>
      <c r="C2443" s="489" t="s">
        <v>4105</v>
      </c>
      <c r="D2443" s="490">
        <v>22.41</v>
      </c>
    </row>
    <row r="2444" spans="1:4" ht="30">
      <c r="A2444" s="480">
        <v>38074</v>
      </c>
      <c r="B2444" s="481" t="s">
        <v>9139</v>
      </c>
      <c r="C2444" s="489" t="s">
        <v>4105</v>
      </c>
      <c r="D2444" s="490">
        <v>34.07</v>
      </c>
    </row>
    <row r="2445" spans="1:4" ht="30">
      <c r="A2445" s="480">
        <v>38072</v>
      </c>
      <c r="B2445" s="481" t="s">
        <v>9140</v>
      </c>
      <c r="C2445" s="489" t="s">
        <v>4105</v>
      </c>
      <c r="D2445" s="490">
        <v>28.1</v>
      </c>
    </row>
    <row r="2446" spans="1:4" ht="30">
      <c r="A2446" s="480">
        <v>38079</v>
      </c>
      <c r="B2446" s="481" t="s">
        <v>9141</v>
      </c>
      <c r="C2446" s="489" t="s">
        <v>4105</v>
      </c>
      <c r="D2446" s="490">
        <v>29.24</v>
      </c>
    </row>
    <row r="2447" spans="1:4" ht="30">
      <c r="A2447" s="480">
        <v>38068</v>
      </c>
      <c r="B2447" s="481" t="s">
        <v>9142</v>
      </c>
      <c r="C2447" s="489" t="s">
        <v>4105</v>
      </c>
      <c r="D2447" s="490">
        <v>19.399999999999999</v>
      </c>
    </row>
    <row r="2448" spans="1:4" ht="30">
      <c r="A2448" s="480">
        <v>38071</v>
      </c>
      <c r="B2448" s="481" t="s">
        <v>9143</v>
      </c>
      <c r="C2448" s="489" t="s">
        <v>4105</v>
      </c>
      <c r="D2448" s="490">
        <v>23.19</v>
      </c>
    </row>
    <row r="2449" spans="1:4" ht="30">
      <c r="A2449" s="480">
        <v>38412</v>
      </c>
      <c r="B2449" s="481" t="s">
        <v>9144</v>
      </c>
      <c r="C2449" s="489" t="s">
        <v>4105</v>
      </c>
      <c r="D2449" s="490">
        <v>1266.6199999999999</v>
      </c>
    </row>
    <row r="2450" spans="1:4" ht="30">
      <c r="A2450" s="480">
        <v>3405</v>
      </c>
      <c r="B2450" s="481" t="s">
        <v>9145</v>
      </c>
      <c r="C2450" s="489" t="s">
        <v>4105</v>
      </c>
      <c r="D2450" s="490">
        <v>101.27</v>
      </c>
    </row>
    <row r="2451" spans="1:4">
      <c r="A2451" s="480">
        <v>3394</v>
      </c>
      <c r="B2451" s="481" t="s">
        <v>9146</v>
      </c>
      <c r="C2451" s="489" t="s">
        <v>4105</v>
      </c>
      <c r="D2451" s="490">
        <v>534.61</v>
      </c>
    </row>
    <row r="2452" spans="1:4">
      <c r="A2452" s="480">
        <v>3393</v>
      </c>
      <c r="B2452" s="481" t="s">
        <v>9147</v>
      </c>
      <c r="C2452" s="489" t="s">
        <v>4105</v>
      </c>
      <c r="D2452" s="490">
        <v>910.23</v>
      </c>
    </row>
    <row r="2453" spans="1:4">
      <c r="A2453" s="480">
        <v>3406</v>
      </c>
      <c r="B2453" s="481" t="s">
        <v>9148</v>
      </c>
      <c r="C2453" s="489" t="s">
        <v>4105</v>
      </c>
      <c r="D2453" s="490">
        <v>31</v>
      </c>
    </row>
    <row r="2454" spans="1:4">
      <c r="A2454" s="480">
        <v>3395</v>
      </c>
      <c r="B2454" s="481" t="s">
        <v>9149</v>
      </c>
      <c r="C2454" s="489" t="s">
        <v>4105</v>
      </c>
      <c r="D2454" s="490">
        <v>130.77000000000001</v>
      </c>
    </row>
    <row r="2455" spans="1:4" ht="30">
      <c r="A2455" s="480">
        <v>3398</v>
      </c>
      <c r="B2455" s="481" t="s">
        <v>9150</v>
      </c>
      <c r="C2455" s="489" t="s">
        <v>4105</v>
      </c>
      <c r="D2455" s="490">
        <v>6.21</v>
      </c>
    </row>
    <row r="2456" spans="1:4" ht="45">
      <c r="A2456" s="480">
        <v>40662</v>
      </c>
      <c r="B2456" s="481" t="s">
        <v>9151</v>
      </c>
      <c r="C2456" s="489" t="s">
        <v>4105</v>
      </c>
      <c r="D2456" s="490">
        <v>203.59</v>
      </c>
    </row>
    <row r="2457" spans="1:4" ht="45">
      <c r="A2457" s="480">
        <v>3437</v>
      </c>
      <c r="B2457" s="481" t="s">
        <v>9152</v>
      </c>
      <c r="C2457" s="489" t="s">
        <v>4110</v>
      </c>
      <c r="D2457" s="490">
        <v>565.54</v>
      </c>
    </row>
    <row r="2458" spans="1:4">
      <c r="A2458" s="480">
        <v>11190</v>
      </c>
      <c r="B2458" s="481" t="s">
        <v>9153</v>
      </c>
      <c r="C2458" s="489" t="s">
        <v>4105</v>
      </c>
      <c r="D2458" s="490">
        <v>204.5</v>
      </c>
    </row>
    <row r="2459" spans="1:4">
      <c r="A2459" s="480">
        <v>615</v>
      </c>
      <c r="B2459" s="481" t="s">
        <v>9154</v>
      </c>
      <c r="C2459" s="489" t="s">
        <v>4110</v>
      </c>
      <c r="D2459" s="490">
        <v>501.05</v>
      </c>
    </row>
    <row r="2460" spans="1:4" ht="30">
      <c r="A2460" s="480">
        <v>34377</v>
      </c>
      <c r="B2460" s="481" t="s">
        <v>14016</v>
      </c>
      <c r="C2460" s="489" t="s">
        <v>4105</v>
      </c>
      <c r="D2460" s="490">
        <v>211.17</v>
      </c>
    </row>
    <row r="2461" spans="1:4" ht="60">
      <c r="A2461" s="480">
        <v>40659</v>
      </c>
      <c r="B2461" s="481" t="s">
        <v>9155</v>
      </c>
      <c r="C2461" s="489" t="s">
        <v>4110</v>
      </c>
      <c r="D2461" s="490">
        <v>800.16</v>
      </c>
    </row>
    <row r="2462" spans="1:4" ht="60">
      <c r="A2462" s="480">
        <v>40660</v>
      </c>
      <c r="B2462" s="481" t="s">
        <v>9156</v>
      </c>
      <c r="C2462" s="489" t="s">
        <v>4110</v>
      </c>
      <c r="D2462" s="490">
        <v>1014.11</v>
      </c>
    </row>
    <row r="2463" spans="1:4" ht="60">
      <c r="A2463" s="480">
        <v>40661</v>
      </c>
      <c r="B2463" s="481" t="s">
        <v>9157</v>
      </c>
      <c r="C2463" s="489" t="s">
        <v>4110</v>
      </c>
      <c r="D2463" s="490">
        <v>623.5</v>
      </c>
    </row>
    <row r="2464" spans="1:4" ht="60">
      <c r="A2464" s="480">
        <v>3428</v>
      </c>
      <c r="B2464" s="481" t="s">
        <v>9158</v>
      </c>
      <c r="C2464" s="489" t="s">
        <v>4110</v>
      </c>
      <c r="D2464" s="490">
        <v>838.89</v>
      </c>
    </row>
    <row r="2465" spans="1:4" ht="60">
      <c r="A2465" s="480">
        <v>3429</v>
      </c>
      <c r="B2465" s="481" t="s">
        <v>9159</v>
      </c>
      <c r="C2465" s="489" t="s">
        <v>4110</v>
      </c>
      <c r="D2465" s="490">
        <v>479.29</v>
      </c>
    </row>
    <row r="2466" spans="1:4" ht="45">
      <c r="A2466" s="480">
        <v>34364</v>
      </c>
      <c r="B2466" s="481" t="s">
        <v>14017</v>
      </c>
      <c r="C2466" s="489" t="s">
        <v>4105</v>
      </c>
      <c r="D2466" s="490">
        <v>692.9</v>
      </c>
    </row>
    <row r="2467" spans="1:4" ht="30">
      <c r="A2467" s="480">
        <v>11199</v>
      </c>
      <c r="B2467" s="481" t="s">
        <v>9160</v>
      </c>
      <c r="C2467" s="489" t="s">
        <v>4105</v>
      </c>
      <c r="D2467" s="490">
        <v>1129.4100000000001</v>
      </c>
    </row>
    <row r="2468" spans="1:4" ht="30">
      <c r="A2468" s="480">
        <v>606</v>
      </c>
      <c r="B2468" s="481" t="s">
        <v>9161</v>
      </c>
      <c r="C2468" s="489" t="s">
        <v>4110</v>
      </c>
      <c r="D2468" s="490">
        <v>787.1</v>
      </c>
    </row>
    <row r="2469" spans="1:4" ht="45">
      <c r="A2469" s="480">
        <v>34369</v>
      </c>
      <c r="B2469" s="481" t="s">
        <v>14018</v>
      </c>
      <c r="C2469" s="489" t="s">
        <v>4105</v>
      </c>
      <c r="D2469" s="490">
        <v>734.49</v>
      </c>
    </row>
    <row r="2470" spans="1:4" ht="45">
      <c r="A2470" s="480">
        <v>36896</v>
      </c>
      <c r="B2470" s="481" t="s">
        <v>14019</v>
      </c>
      <c r="C2470" s="489" t="s">
        <v>4105</v>
      </c>
      <c r="D2470" s="490">
        <v>409</v>
      </c>
    </row>
    <row r="2471" spans="1:4" ht="45">
      <c r="A2471" s="480">
        <v>34367</v>
      </c>
      <c r="B2471" s="481" t="s">
        <v>14020</v>
      </c>
      <c r="C2471" s="489" t="s">
        <v>4105</v>
      </c>
      <c r="D2471" s="490">
        <v>527.14</v>
      </c>
    </row>
    <row r="2472" spans="1:4" ht="45">
      <c r="A2472" s="480">
        <v>36897</v>
      </c>
      <c r="B2472" s="481" t="s">
        <v>14021</v>
      </c>
      <c r="C2472" s="489" t="s">
        <v>4105</v>
      </c>
      <c r="D2472" s="490">
        <v>638.23</v>
      </c>
    </row>
    <row r="2473" spans="1:4" ht="60">
      <c r="A2473" s="480">
        <v>3421</v>
      </c>
      <c r="B2473" s="481" t="s">
        <v>9162</v>
      </c>
      <c r="C2473" s="489" t="s">
        <v>4110</v>
      </c>
      <c r="D2473" s="490">
        <v>628.27</v>
      </c>
    </row>
    <row r="2474" spans="1:4" ht="30">
      <c r="A2474" s="480">
        <v>599</v>
      </c>
      <c r="B2474" s="481" t="s">
        <v>14022</v>
      </c>
      <c r="C2474" s="489" t="s">
        <v>4110</v>
      </c>
      <c r="D2474" s="490">
        <v>745.93</v>
      </c>
    </row>
    <row r="2475" spans="1:4" ht="45">
      <c r="A2475" s="480">
        <v>44053</v>
      </c>
      <c r="B2475" s="481" t="s">
        <v>14023</v>
      </c>
      <c r="C2475" s="489" t="s">
        <v>4105</v>
      </c>
      <c r="D2475" s="490">
        <v>1655.61</v>
      </c>
    </row>
    <row r="2476" spans="1:4" ht="45">
      <c r="A2476" s="480">
        <v>3423</v>
      </c>
      <c r="B2476" s="481" t="s">
        <v>9163</v>
      </c>
      <c r="C2476" s="489" t="s">
        <v>4110</v>
      </c>
      <c r="D2476" s="490">
        <v>886.02</v>
      </c>
    </row>
    <row r="2477" spans="1:4" ht="30">
      <c r="A2477" s="480">
        <v>34381</v>
      </c>
      <c r="B2477" s="481" t="s">
        <v>14024</v>
      </c>
      <c r="C2477" s="489" t="s">
        <v>4105</v>
      </c>
      <c r="D2477" s="490">
        <v>301.19</v>
      </c>
    </row>
    <row r="2478" spans="1:4" ht="30">
      <c r="A2478" s="480">
        <v>34797</v>
      </c>
      <c r="B2478" s="481" t="s">
        <v>9164</v>
      </c>
      <c r="C2478" s="489" t="s">
        <v>4105</v>
      </c>
      <c r="D2478" s="490">
        <v>445.43</v>
      </c>
    </row>
    <row r="2479" spans="1:4" ht="45">
      <c r="A2479" s="480">
        <v>44054</v>
      </c>
      <c r="B2479" s="481" t="s">
        <v>14025</v>
      </c>
      <c r="C2479" s="489" t="s">
        <v>4105</v>
      </c>
      <c r="D2479" s="490">
        <v>593.92999999999995</v>
      </c>
    </row>
    <row r="2480" spans="1:4" ht="45">
      <c r="A2480" s="480">
        <v>44399</v>
      </c>
      <c r="B2480" s="481" t="s">
        <v>14026</v>
      </c>
      <c r="C2480" s="489" t="s">
        <v>4105</v>
      </c>
      <c r="D2480" s="490">
        <v>811.5</v>
      </c>
    </row>
    <row r="2481" spans="1:4">
      <c r="A2481" s="480">
        <v>44503</v>
      </c>
      <c r="B2481" s="481" t="s">
        <v>14027</v>
      </c>
      <c r="C2481" s="489" t="s">
        <v>4108</v>
      </c>
      <c r="D2481" s="490">
        <v>13.91</v>
      </c>
    </row>
    <row r="2482" spans="1:4">
      <c r="A2482" s="480">
        <v>41077</v>
      </c>
      <c r="B2482" s="481" t="s">
        <v>9165</v>
      </c>
      <c r="C2482" s="489" t="s">
        <v>4109</v>
      </c>
      <c r="D2482" s="490">
        <v>2446.5700000000002</v>
      </c>
    </row>
    <row r="2483" spans="1:4">
      <c r="A2483" s="480">
        <v>38987</v>
      </c>
      <c r="B2483" s="481" t="s">
        <v>9166</v>
      </c>
      <c r="C2483" s="489" t="s">
        <v>4105</v>
      </c>
      <c r="D2483" s="490">
        <v>11.62</v>
      </c>
    </row>
    <row r="2484" spans="1:4">
      <c r="A2484" s="480">
        <v>38988</v>
      </c>
      <c r="B2484" s="481" t="s">
        <v>9167</v>
      </c>
      <c r="C2484" s="489" t="s">
        <v>4105</v>
      </c>
      <c r="D2484" s="490">
        <v>26.98</v>
      </c>
    </row>
    <row r="2485" spans="1:4">
      <c r="A2485" s="480">
        <v>38989</v>
      </c>
      <c r="B2485" s="481" t="s">
        <v>9168</v>
      </c>
      <c r="C2485" s="489" t="s">
        <v>4105</v>
      </c>
      <c r="D2485" s="490">
        <v>35.85</v>
      </c>
    </row>
    <row r="2486" spans="1:4">
      <c r="A2486" s="480">
        <v>38990</v>
      </c>
      <c r="B2486" s="481" t="s">
        <v>9169</v>
      </c>
      <c r="C2486" s="489" t="s">
        <v>4105</v>
      </c>
      <c r="D2486" s="490">
        <v>94.5</v>
      </c>
    </row>
    <row r="2487" spans="1:4">
      <c r="A2487" s="480">
        <v>38991</v>
      </c>
      <c r="B2487" s="481" t="s">
        <v>9170</v>
      </c>
      <c r="C2487" s="489" t="s">
        <v>4105</v>
      </c>
      <c r="D2487" s="490">
        <v>190.94</v>
      </c>
    </row>
    <row r="2488" spans="1:4" ht="30">
      <c r="A2488" s="480">
        <v>38913</v>
      </c>
      <c r="B2488" s="481" t="s">
        <v>9171</v>
      </c>
      <c r="C2488" s="489" t="s">
        <v>4105</v>
      </c>
      <c r="D2488" s="490">
        <v>17.16</v>
      </c>
    </row>
    <row r="2489" spans="1:4" ht="30">
      <c r="A2489" s="480">
        <v>38914</v>
      </c>
      <c r="B2489" s="481" t="s">
        <v>9172</v>
      </c>
      <c r="C2489" s="489" t="s">
        <v>4105</v>
      </c>
      <c r="D2489" s="490">
        <v>19.899999999999999</v>
      </c>
    </row>
    <row r="2490" spans="1:4" ht="30">
      <c r="A2490" s="480">
        <v>38915</v>
      </c>
      <c r="B2490" s="481" t="s">
        <v>9173</v>
      </c>
      <c r="C2490" s="489" t="s">
        <v>4105</v>
      </c>
      <c r="D2490" s="490">
        <v>34.56</v>
      </c>
    </row>
    <row r="2491" spans="1:4" ht="30">
      <c r="A2491" s="480">
        <v>38916</v>
      </c>
      <c r="B2491" s="481" t="s">
        <v>9174</v>
      </c>
      <c r="C2491" s="489" t="s">
        <v>4105</v>
      </c>
      <c r="D2491" s="490">
        <v>45.59</v>
      </c>
    </row>
    <row r="2492" spans="1:4">
      <c r="A2492" s="480">
        <v>39300</v>
      </c>
      <c r="B2492" s="481" t="s">
        <v>9175</v>
      </c>
      <c r="C2492" s="489" t="s">
        <v>4105</v>
      </c>
      <c r="D2492" s="490">
        <v>15.5</v>
      </c>
    </row>
    <row r="2493" spans="1:4">
      <c r="A2493" s="480">
        <v>39301</v>
      </c>
      <c r="B2493" s="481" t="s">
        <v>9176</v>
      </c>
      <c r="C2493" s="489" t="s">
        <v>4105</v>
      </c>
      <c r="D2493" s="490">
        <v>21.51</v>
      </c>
    </row>
    <row r="2494" spans="1:4">
      <c r="A2494" s="480">
        <v>39302</v>
      </c>
      <c r="B2494" s="481" t="s">
        <v>9177</v>
      </c>
      <c r="C2494" s="489" t="s">
        <v>4105</v>
      </c>
      <c r="D2494" s="490">
        <v>27.02</v>
      </c>
    </row>
    <row r="2495" spans="1:4">
      <c r="A2495" s="480">
        <v>39303</v>
      </c>
      <c r="B2495" s="481" t="s">
        <v>9178</v>
      </c>
      <c r="C2495" s="489" t="s">
        <v>4105</v>
      </c>
      <c r="D2495" s="490">
        <v>47.51</v>
      </c>
    </row>
    <row r="2496" spans="1:4" ht="30">
      <c r="A2496" s="480">
        <v>38923</v>
      </c>
      <c r="B2496" s="481" t="s">
        <v>9179</v>
      </c>
      <c r="C2496" s="489" t="s">
        <v>4105</v>
      </c>
      <c r="D2496" s="490">
        <v>15.13</v>
      </c>
    </row>
    <row r="2497" spans="1:4" ht="30">
      <c r="A2497" s="480">
        <v>38925</v>
      </c>
      <c r="B2497" s="481" t="s">
        <v>9180</v>
      </c>
      <c r="C2497" s="489" t="s">
        <v>4105</v>
      </c>
      <c r="D2497" s="490">
        <v>16.260000000000002</v>
      </c>
    </row>
    <row r="2498" spans="1:4" ht="30">
      <c r="A2498" s="480">
        <v>38926</v>
      </c>
      <c r="B2498" s="481" t="s">
        <v>9181</v>
      </c>
      <c r="C2498" s="489" t="s">
        <v>4105</v>
      </c>
      <c r="D2498" s="490">
        <v>23.23</v>
      </c>
    </row>
    <row r="2499" spans="1:4" ht="30">
      <c r="A2499" s="480">
        <v>38927</v>
      </c>
      <c r="B2499" s="481" t="s">
        <v>9182</v>
      </c>
      <c r="C2499" s="489" t="s">
        <v>4105</v>
      </c>
      <c r="D2499" s="490">
        <v>24.84</v>
      </c>
    </row>
    <row r="2500" spans="1:4" ht="30">
      <c r="A2500" s="480">
        <v>39304</v>
      </c>
      <c r="B2500" s="481" t="s">
        <v>9183</v>
      </c>
      <c r="C2500" s="489" t="s">
        <v>4105</v>
      </c>
      <c r="D2500" s="490">
        <v>19.14</v>
      </c>
    </row>
    <row r="2501" spans="1:4" ht="30">
      <c r="A2501" s="480">
        <v>38924</v>
      </c>
      <c r="B2501" s="481" t="s">
        <v>9184</v>
      </c>
      <c r="C2501" s="489" t="s">
        <v>4105</v>
      </c>
      <c r="D2501" s="490">
        <v>27.28</v>
      </c>
    </row>
    <row r="2502" spans="1:4" ht="30">
      <c r="A2502" s="480">
        <v>39305</v>
      </c>
      <c r="B2502" s="481" t="s">
        <v>9185</v>
      </c>
      <c r="C2502" s="489" t="s">
        <v>4105</v>
      </c>
      <c r="D2502" s="490">
        <v>25.06</v>
      </c>
    </row>
    <row r="2503" spans="1:4" ht="30">
      <c r="A2503" s="480">
        <v>39306</v>
      </c>
      <c r="B2503" s="481" t="s">
        <v>9186</v>
      </c>
      <c r="C2503" s="489" t="s">
        <v>4105</v>
      </c>
      <c r="D2503" s="490">
        <v>31.35</v>
      </c>
    </row>
    <row r="2504" spans="1:4" ht="30">
      <c r="A2504" s="480">
        <v>38929</v>
      </c>
      <c r="B2504" s="481" t="s">
        <v>9187</v>
      </c>
      <c r="C2504" s="489" t="s">
        <v>4105</v>
      </c>
      <c r="D2504" s="490">
        <v>48.83</v>
      </c>
    </row>
    <row r="2505" spans="1:4" ht="30">
      <c r="A2505" s="480">
        <v>38928</v>
      </c>
      <c r="B2505" s="481" t="s">
        <v>9188</v>
      </c>
      <c r="C2505" s="489" t="s">
        <v>4105</v>
      </c>
      <c r="D2505" s="490">
        <v>27.54</v>
      </c>
    </row>
    <row r="2506" spans="1:4" ht="30">
      <c r="A2506" s="480">
        <v>39307</v>
      </c>
      <c r="B2506" s="481" t="s">
        <v>9189</v>
      </c>
      <c r="C2506" s="489" t="s">
        <v>4105</v>
      </c>
      <c r="D2506" s="490">
        <v>36.08</v>
      </c>
    </row>
    <row r="2507" spans="1:4" ht="30">
      <c r="A2507" s="480">
        <v>38930</v>
      </c>
      <c r="B2507" s="481" t="s">
        <v>9190</v>
      </c>
      <c r="C2507" s="489" t="s">
        <v>4105</v>
      </c>
      <c r="D2507" s="490">
        <v>61.34</v>
      </c>
    </row>
    <row r="2508" spans="1:4" ht="30">
      <c r="A2508" s="480">
        <v>38931</v>
      </c>
      <c r="B2508" s="481" t="s">
        <v>9191</v>
      </c>
      <c r="C2508" s="489" t="s">
        <v>4105</v>
      </c>
      <c r="D2508" s="490">
        <v>15.45</v>
      </c>
    </row>
    <row r="2509" spans="1:4" ht="30">
      <c r="A2509" s="480">
        <v>38932</v>
      </c>
      <c r="B2509" s="481" t="s">
        <v>9192</v>
      </c>
      <c r="C2509" s="489" t="s">
        <v>4105</v>
      </c>
      <c r="D2509" s="490">
        <v>15.6</v>
      </c>
    </row>
    <row r="2510" spans="1:4" ht="30">
      <c r="A2510" s="480">
        <v>38934</v>
      </c>
      <c r="B2510" s="481" t="s">
        <v>9193</v>
      </c>
      <c r="C2510" s="489" t="s">
        <v>4105</v>
      </c>
      <c r="D2510" s="490">
        <v>23.05</v>
      </c>
    </row>
    <row r="2511" spans="1:4" ht="30">
      <c r="A2511" s="480">
        <v>38935</v>
      </c>
      <c r="B2511" s="481" t="s">
        <v>9194</v>
      </c>
      <c r="C2511" s="489" t="s">
        <v>4105</v>
      </c>
      <c r="D2511" s="490">
        <v>24.67</v>
      </c>
    </row>
    <row r="2512" spans="1:4" ht="30">
      <c r="A2512" s="480">
        <v>38937</v>
      </c>
      <c r="B2512" s="481" t="s">
        <v>9195</v>
      </c>
      <c r="C2512" s="489" t="s">
        <v>4105</v>
      </c>
      <c r="D2512" s="490">
        <v>32.200000000000003</v>
      </c>
    </row>
    <row r="2513" spans="1:4" ht="30">
      <c r="A2513" s="480">
        <v>38936</v>
      </c>
      <c r="B2513" s="481" t="s">
        <v>9196</v>
      </c>
      <c r="C2513" s="489" t="s">
        <v>4105</v>
      </c>
      <c r="D2513" s="490">
        <v>26.42</v>
      </c>
    </row>
    <row r="2514" spans="1:4" ht="30">
      <c r="A2514" s="480">
        <v>38938</v>
      </c>
      <c r="B2514" s="481" t="s">
        <v>9197</v>
      </c>
      <c r="C2514" s="489" t="s">
        <v>4105</v>
      </c>
      <c r="D2514" s="490">
        <v>47.88</v>
      </c>
    </row>
    <row r="2515" spans="1:4" ht="30">
      <c r="A2515" s="480">
        <v>20159</v>
      </c>
      <c r="B2515" s="481" t="s">
        <v>9198</v>
      </c>
      <c r="C2515" s="489" t="s">
        <v>4105</v>
      </c>
      <c r="D2515" s="490">
        <v>69.66</v>
      </c>
    </row>
    <row r="2516" spans="1:4">
      <c r="A2516" s="480">
        <v>37963</v>
      </c>
      <c r="B2516" s="481" t="s">
        <v>9199</v>
      </c>
      <c r="C2516" s="489" t="s">
        <v>4105</v>
      </c>
      <c r="D2516" s="490">
        <v>5</v>
      </c>
    </row>
    <row r="2517" spans="1:4">
      <c r="A2517" s="480">
        <v>37964</v>
      </c>
      <c r="B2517" s="481" t="s">
        <v>9200</v>
      </c>
      <c r="C2517" s="489" t="s">
        <v>4105</v>
      </c>
      <c r="D2517" s="490">
        <v>8.34</v>
      </c>
    </row>
    <row r="2518" spans="1:4">
      <c r="A2518" s="480">
        <v>37965</v>
      </c>
      <c r="B2518" s="481" t="s">
        <v>9201</v>
      </c>
      <c r="C2518" s="489" t="s">
        <v>4105</v>
      </c>
      <c r="D2518" s="490">
        <v>12.08</v>
      </c>
    </row>
    <row r="2519" spans="1:4">
      <c r="A2519" s="480">
        <v>37966</v>
      </c>
      <c r="B2519" s="481" t="s">
        <v>9202</v>
      </c>
      <c r="C2519" s="489" t="s">
        <v>4105</v>
      </c>
      <c r="D2519" s="490">
        <v>21.89</v>
      </c>
    </row>
    <row r="2520" spans="1:4">
      <c r="A2520" s="480">
        <v>37967</v>
      </c>
      <c r="B2520" s="481" t="s">
        <v>9203</v>
      </c>
      <c r="C2520" s="489" t="s">
        <v>4105</v>
      </c>
      <c r="D2520" s="490">
        <v>35.1</v>
      </c>
    </row>
    <row r="2521" spans="1:4">
      <c r="A2521" s="480">
        <v>37968</v>
      </c>
      <c r="B2521" s="481" t="s">
        <v>9204</v>
      </c>
      <c r="C2521" s="489" t="s">
        <v>4105</v>
      </c>
      <c r="D2521" s="490">
        <v>76.989999999999995</v>
      </c>
    </row>
    <row r="2522" spans="1:4">
      <c r="A2522" s="480">
        <v>37969</v>
      </c>
      <c r="B2522" s="481" t="s">
        <v>9205</v>
      </c>
      <c r="C2522" s="489" t="s">
        <v>4105</v>
      </c>
      <c r="D2522" s="490">
        <v>205.68</v>
      </c>
    </row>
    <row r="2523" spans="1:4">
      <c r="A2523" s="480">
        <v>37970</v>
      </c>
      <c r="B2523" s="481" t="s">
        <v>9206</v>
      </c>
      <c r="C2523" s="489" t="s">
        <v>4105</v>
      </c>
      <c r="D2523" s="490">
        <v>239.94</v>
      </c>
    </row>
    <row r="2524" spans="1:4">
      <c r="A2524" s="480">
        <v>21118</v>
      </c>
      <c r="B2524" s="481" t="s">
        <v>9207</v>
      </c>
      <c r="C2524" s="489" t="s">
        <v>4105</v>
      </c>
      <c r="D2524" s="490">
        <v>3.78</v>
      </c>
    </row>
    <row r="2525" spans="1:4">
      <c r="A2525" s="480">
        <v>37956</v>
      </c>
      <c r="B2525" s="481" t="s">
        <v>9208</v>
      </c>
      <c r="C2525" s="489" t="s">
        <v>4105</v>
      </c>
      <c r="D2525" s="490">
        <v>5.99</v>
      </c>
    </row>
    <row r="2526" spans="1:4">
      <c r="A2526" s="480">
        <v>37957</v>
      </c>
      <c r="B2526" s="481" t="s">
        <v>9209</v>
      </c>
      <c r="C2526" s="489" t="s">
        <v>4105</v>
      </c>
      <c r="D2526" s="490">
        <v>12.63</v>
      </c>
    </row>
    <row r="2527" spans="1:4">
      <c r="A2527" s="480">
        <v>37958</v>
      </c>
      <c r="B2527" s="481" t="s">
        <v>9210</v>
      </c>
      <c r="C2527" s="489" t="s">
        <v>4105</v>
      </c>
      <c r="D2527" s="490">
        <v>21.89</v>
      </c>
    </row>
    <row r="2528" spans="1:4">
      <c r="A2528" s="480">
        <v>37959</v>
      </c>
      <c r="B2528" s="481" t="s">
        <v>9211</v>
      </c>
      <c r="C2528" s="489" t="s">
        <v>4105</v>
      </c>
      <c r="D2528" s="490">
        <v>35.1</v>
      </c>
    </row>
    <row r="2529" spans="1:4">
      <c r="A2529" s="480">
        <v>37960</v>
      </c>
      <c r="B2529" s="481" t="s">
        <v>9212</v>
      </c>
      <c r="C2529" s="489" t="s">
        <v>4105</v>
      </c>
      <c r="D2529" s="490">
        <v>75.599999999999994</v>
      </c>
    </row>
    <row r="2530" spans="1:4">
      <c r="A2530" s="480">
        <v>37961</v>
      </c>
      <c r="B2530" s="481" t="s">
        <v>9213</v>
      </c>
      <c r="C2530" s="489" t="s">
        <v>4105</v>
      </c>
      <c r="D2530" s="490">
        <v>200.57</v>
      </c>
    </row>
    <row r="2531" spans="1:4">
      <c r="A2531" s="480">
        <v>37962</v>
      </c>
      <c r="B2531" s="481" t="s">
        <v>9214</v>
      </c>
      <c r="C2531" s="489" t="s">
        <v>4105</v>
      </c>
      <c r="D2531" s="490">
        <v>233.06</v>
      </c>
    </row>
    <row r="2532" spans="1:4">
      <c r="A2532" s="480">
        <v>3533</v>
      </c>
      <c r="B2532" s="481" t="s">
        <v>9215</v>
      </c>
      <c r="C2532" s="489" t="s">
        <v>4105</v>
      </c>
      <c r="D2532" s="490">
        <v>3.07</v>
      </c>
    </row>
    <row r="2533" spans="1:4">
      <c r="A2533" s="480">
        <v>3538</v>
      </c>
      <c r="B2533" s="481" t="s">
        <v>9216</v>
      </c>
      <c r="C2533" s="489" t="s">
        <v>4105</v>
      </c>
      <c r="D2533" s="490">
        <v>5.29</v>
      </c>
    </row>
    <row r="2534" spans="1:4" ht="30">
      <c r="A2534" s="480">
        <v>3497</v>
      </c>
      <c r="B2534" s="481" t="s">
        <v>9217</v>
      </c>
      <c r="C2534" s="489" t="s">
        <v>4105</v>
      </c>
      <c r="D2534" s="490">
        <v>19.77</v>
      </c>
    </row>
    <row r="2535" spans="1:4">
      <c r="A2535" s="480">
        <v>3498</v>
      </c>
      <c r="B2535" s="481" t="s">
        <v>9218</v>
      </c>
      <c r="C2535" s="489" t="s">
        <v>4105</v>
      </c>
      <c r="D2535" s="490">
        <v>6.28</v>
      </c>
    </row>
    <row r="2536" spans="1:4">
      <c r="A2536" s="480">
        <v>3496</v>
      </c>
      <c r="B2536" s="481" t="s">
        <v>9219</v>
      </c>
      <c r="C2536" s="489" t="s">
        <v>4105</v>
      </c>
      <c r="D2536" s="490">
        <v>5.07</v>
      </c>
    </row>
    <row r="2537" spans="1:4">
      <c r="A2537" s="480">
        <v>38429</v>
      </c>
      <c r="B2537" s="481" t="s">
        <v>9220</v>
      </c>
      <c r="C2537" s="489" t="s">
        <v>4105</v>
      </c>
      <c r="D2537" s="490">
        <v>12.77</v>
      </c>
    </row>
    <row r="2538" spans="1:4">
      <c r="A2538" s="480">
        <v>38431</v>
      </c>
      <c r="B2538" s="481" t="s">
        <v>9221</v>
      </c>
      <c r="C2538" s="489" t="s">
        <v>4105</v>
      </c>
      <c r="D2538" s="490">
        <v>20.22</v>
      </c>
    </row>
    <row r="2539" spans="1:4">
      <c r="A2539" s="480">
        <v>38430</v>
      </c>
      <c r="B2539" s="481" t="s">
        <v>9222</v>
      </c>
      <c r="C2539" s="489" t="s">
        <v>4105</v>
      </c>
      <c r="D2539" s="490">
        <v>25.84</v>
      </c>
    </row>
    <row r="2540" spans="1:4">
      <c r="A2540" s="480">
        <v>36348</v>
      </c>
      <c r="B2540" s="481" t="s">
        <v>9223</v>
      </c>
      <c r="C2540" s="489" t="s">
        <v>4105</v>
      </c>
      <c r="D2540" s="490">
        <v>2.33</v>
      </c>
    </row>
    <row r="2541" spans="1:4">
      <c r="A2541" s="480">
        <v>36349</v>
      </c>
      <c r="B2541" s="481" t="s">
        <v>9224</v>
      </c>
      <c r="C2541" s="489" t="s">
        <v>4105</v>
      </c>
      <c r="D2541" s="490">
        <v>3.5</v>
      </c>
    </row>
    <row r="2542" spans="1:4">
      <c r="A2542" s="480">
        <v>38433</v>
      </c>
      <c r="B2542" s="481" t="s">
        <v>9225</v>
      </c>
      <c r="C2542" s="489" t="s">
        <v>4105</v>
      </c>
      <c r="D2542" s="490">
        <v>6.49</v>
      </c>
    </row>
    <row r="2543" spans="1:4">
      <c r="A2543" s="480">
        <v>38440</v>
      </c>
      <c r="B2543" s="481" t="s">
        <v>9226</v>
      </c>
      <c r="C2543" s="489" t="s">
        <v>4105</v>
      </c>
      <c r="D2543" s="490">
        <v>223.79</v>
      </c>
    </row>
    <row r="2544" spans="1:4">
      <c r="A2544" s="480">
        <v>36359</v>
      </c>
      <c r="B2544" s="481" t="s">
        <v>9227</v>
      </c>
      <c r="C2544" s="489" t="s">
        <v>4105</v>
      </c>
      <c r="D2544" s="490">
        <v>2.78</v>
      </c>
    </row>
    <row r="2545" spans="1:4">
      <c r="A2545" s="480">
        <v>36360</v>
      </c>
      <c r="B2545" s="481" t="s">
        <v>9228</v>
      </c>
      <c r="C2545" s="489" t="s">
        <v>4105</v>
      </c>
      <c r="D2545" s="490">
        <v>4.29</v>
      </c>
    </row>
    <row r="2546" spans="1:4">
      <c r="A2546" s="480">
        <v>38434</v>
      </c>
      <c r="B2546" s="481" t="s">
        <v>9229</v>
      </c>
      <c r="C2546" s="489" t="s">
        <v>4105</v>
      </c>
      <c r="D2546" s="490">
        <v>6.57</v>
      </c>
    </row>
    <row r="2547" spans="1:4">
      <c r="A2547" s="480">
        <v>38435</v>
      </c>
      <c r="B2547" s="481" t="s">
        <v>9230</v>
      </c>
      <c r="C2547" s="489" t="s">
        <v>4105</v>
      </c>
      <c r="D2547" s="490">
        <v>12.48</v>
      </c>
    </row>
    <row r="2548" spans="1:4">
      <c r="A2548" s="480">
        <v>38436</v>
      </c>
      <c r="B2548" s="481" t="s">
        <v>9231</v>
      </c>
      <c r="C2548" s="489" t="s">
        <v>4105</v>
      </c>
      <c r="D2548" s="490">
        <v>25.8</v>
      </c>
    </row>
    <row r="2549" spans="1:4">
      <c r="A2549" s="480">
        <v>38437</v>
      </c>
      <c r="B2549" s="481" t="s">
        <v>9232</v>
      </c>
      <c r="C2549" s="489" t="s">
        <v>4105</v>
      </c>
      <c r="D2549" s="490">
        <v>38.75</v>
      </c>
    </row>
    <row r="2550" spans="1:4">
      <c r="A2550" s="480">
        <v>38438</v>
      </c>
      <c r="B2550" s="481" t="s">
        <v>9233</v>
      </c>
      <c r="C2550" s="489" t="s">
        <v>4105</v>
      </c>
      <c r="D2550" s="490">
        <v>97.9</v>
      </c>
    </row>
    <row r="2551" spans="1:4">
      <c r="A2551" s="480">
        <v>38439</v>
      </c>
      <c r="B2551" s="481" t="s">
        <v>9234</v>
      </c>
      <c r="C2551" s="489" t="s">
        <v>4105</v>
      </c>
      <c r="D2551" s="490">
        <v>149.22</v>
      </c>
    </row>
    <row r="2552" spans="1:4">
      <c r="A2552" s="480">
        <v>10836</v>
      </c>
      <c r="B2552" s="481" t="s">
        <v>9235</v>
      </c>
      <c r="C2552" s="489" t="s">
        <v>4105</v>
      </c>
      <c r="D2552" s="490">
        <v>24.42</v>
      </c>
    </row>
    <row r="2553" spans="1:4">
      <c r="A2553" s="480">
        <v>20128</v>
      </c>
      <c r="B2553" s="481" t="s">
        <v>9236</v>
      </c>
      <c r="C2553" s="489" t="s">
        <v>4105</v>
      </c>
      <c r="D2553" s="490">
        <v>71.569999999999993</v>
      </c>
    </row>
    <row r="2554" spans="1:4">
      <c r="A2554" s="480">
        <v>20131</v>
      </c>
      <c r="B2554" s="481" t="s">
        <v>9237</v>
      </c>
      <c r="C2554" s="489" t="s">
        <v>4105</v>
      </c>
      <c r="D2554" s="490">
        <v>65.33</v>
      </c>
    </row>
    <row r="2555" spans="1:4">
      <c r="A2555" s="480">
        <v>3521</v>
      </c>
      <c r="B2555" s="481" t="s">
        <v>9238</v>
      </c>
      <c r="C2555" s="489" t="s">
        <v>4105</v>
      </c>
      <c r="D2555" s="490">
        <v>2.67</v>
      </c>
    </row>
    <row r="2556" spans="1:4">
      <c r="A2556" s="480">
        <v>3531</v>
      </c>
      <c r="B2556" s="481" t="s">
        <v>9239</v>
      </c>
      <c r="C2556" s="489" t="s">
        <v>4105</v>
      </c>
      <c r="D2556" s="490">
        <v>3.02</v>
      </c>
    </row>
    <row r="2557" spans="1:4">
      <c r="A2557" s="480">
        <v>3522</v>
      </c>
      <c r="B2557" s="481" t="s">
        <v>9240</v>
      </c>
      <c r="C2557" s="489" t="s">
        <v>4105</v>
      </c>
      <c r="D2557" s="490">
        <v>4.49</v>
      </c>
    </row>
    <row r="2558" spans="1:4">
      <c r="A2558" s="480">
        <v>3527</v>
      </c>
      <c r="B2558" s="481" t="s">
        <v>9241</v>
      </c>
      <c r="C2558" s="489" t="s">
        <v>4105</v>
      </c>
      <c r="D2558" s="490">
        <v>15.43</v>
      </c>
    </row>
    <row r="2559" spans="1:4">
      <c r="A2559" s="480">
        <v>3492</v>
      </c>
      <c r="B2559" s="481" t="s">
        <v>9242</v>
      </c>
      <c r="C2559" s="489" t="s">
        <v>4105</v>
      </c>
      <c r="D2559" s="490">
        <v>28.05</v>
      </c>
    </row>
    <row r="2560" spans="1:4">
      <c r="A2560" s="480">
        <v>3491</v>
      </c>
      <c r="B2560" s="481" t="s">
        <v>9243</v>
      </c>
      <c r="C2560" s="489" t="s">
        <v>4105</v>
      </c>
      <c r="D2560" s="490">
        <v>16</v>
      </c>
    </row>
    <row r="2561" spans="1:4">
      <c r="A2561" s="480">
        <v>3493</v>
      </c>
      <c r="B2561" s="481" t="s">
        <v>9244</v>
      </c>
      <c r="C2561" s="489" t="s">
        <v>4105</v>
      </c>
      <c r="D2561" s="490">
        <v>38.35</v>
      </c>
    </row>
    <row r="2562" spans="1:4">
      <c r="A2562" s="480">
        <v>12628</v>
      </c>
      <c r="B2562" s="481" t="s">
        <v>9245</v>
      </c>
      <c r="C2562" s="489" t="s">
        <v>4105</v>
      </c>
      <c r="D2562" s="490">
        <v>6.97</v>
      </c>
    </row>
    <row r="2563" spans="1:4">
      <c r="A2563" s="480">
        <v>12629</v>
      </c>
      <c r="B2563" s="481" t="s">
        <v>9246</v>
      </c>
      <c r="C2563" s="489" t="s">
        <v>4105</v>
      </c>
      <c r="D2563" s="490">
        <v>7.56</v>
      </c>
    </row>
    <row r="2564" spans="1:4">
      <c r="A2564" s="480">
        <v>3481</v>
      </c>
      <c r="B2564" s="481" t="s">
        <v>9247</v>
      </c>
      <c r="C2564" s="489" t="s">
        <v>4105</v>
      </c>
      <c r="D2564" s="490">
        <v>19.43</v>
      </c>
    </row>
    <row r="2565" spans="1:4">
      <c r="A2565" s="480">
        <v>3510</v>
      </c>
      <c r="B2565" s="481" t="s">
        <v>9248</v>
      </c>
      <c r="C2565" s="489" t="s">
        <v>4105</v>
      </c>
      <c r="D2565" s="490">
        <v>18.16</v>
      </c>
    </row>
    <row r="2566" spans="1:4">
      <c r="A2566" s="480">
        <v>3508</v>
      </c>
      <c r="B2566" s="481" t="s">
        <v>9249</v>
      </c>
      <c r="C2566" s="489" t="s">
        <v>4105</v>
      </c>
      <c r="D2566" s="490">
        <v>47.47</v>
      </c>
    </row>
    <row r="2567" spans="1:4" ht="30">
      <c r="A2567" s="480">
        <v>10835</v>
      </c>
      <c r="B2567" s="481" t="s">
        <v>9250</v>
      </c>
      <c r="C2567" s="489" t="s">
        <v>4105</v>
      </c>
      <c r="D2567" s="490">
        <v>5.1100000000000003</v>
      </c>
    </row>
    <row r="2568" spans="1:4">
      <c r="A2568" s="480">
        <v>3485</v>
      </c>
      <c r="B2568" s="481" t="s">
        <v>9251</v>
      </c>
      <c r="C2568" s="489" t="s">
        <v>4105</v>
      </c>
      <c r="D2568" s="490">
        <v>16.57</v>
      </c>
    </row>
    <row r="2569" spans="1:4">
      <c r="A2569" s="480">
        <v>3475</v>
      </c>
      <c r="B2569" s="481" t="s">
        <v>9252</v>
      </c>
      <c r="C2569" s="489" t="s">
        <v>4105</v>
      </c>
      <c r="D2569" s="490">
        <v>5.19</v>
      </c>
    </row>
    <row r="2570" spans="1:4">
      <c r="A2570" s="480">
        <v>3534</v>
      </c>
      <c r="B2570" s="481" t="s">
        <v>9253</v>
      </c>
      <c r="C2570" s="489" t="s">
        <v>4105</v>
      </c>
      <c r="D2570" s="490">
        <v>6.55</v>
      </c>
    </row>
    <row r="2571" spans="1:4">
      <c r="A2571" s="480">
        <v>3482</v>
      </c>
      <c r="B2571" s="481" t="s">
        <v>9254</v>
      </c>
      <c r="C2571" s="489" t="s">
        <v>4105</v>
      </c>
      <c r="D2571" s="490">
        <v>8.33</v>
      </c>
    </row>
    <row r="2572" spans="1:4">
      <c r="A2572" s="480">
        <v>3543</v>
      </c>
      <c r="B2572" s="481" t="s">
        <v>9255</v>
      </c>
      <c r="C2572" s="489" t="s">
        <v>4105</v>
      </c>
      <c r="D2572" s="490">
        <v>3.29</v>
      </c>
    </row>
    <row r="2573" spans="1:4">
      <c r="A2573" s="480">
        <v>3505</v>
      </c>
      <c r="B2573" s="481" t="s">
        <v>9256</v>
      </c>
      <c r="C2573" s="489" t="s">
        <v>4105</v>
      </c>
      <c r="D2573" s="490">
        <v>4.72</v>
      </c>
    </row>
    <row r="2574" spans="1:4">
      <c r="A2574" s="480">
        <v>3530</v>
      </c>
      <c r="B2574" s="481" t="s">
        <v>9257</v>
      </c>
      <c r="C2574" s="489" t="s">
        <v>4105</v>
      </c>
      <c r="D2574" s="490">
        <v>307.44</v>
      </c>
    </row>
    <row r="2575" spans="1:4">
      <c r="A2575" s="480">
        <v>3542</v>
      </c>
      <c r="B2575" s="481" t="s">
        <v>9258</v>
      </c>
      <c r="C2575" s="489" t="s">
        <v>4105</v>
      </c>
      <c r="D2575" s="490">
        <v>0.71</v>
      </c>
    </row>
    <row r="2576" spans="1:4">
      <c r="A2576" s="480">
        <v>3529</v>
      </c>
      <c r="B2576" s="481" t="s">
        <v>9259</v>
      </c>
      <c r="C2576" s="489" t="s">
        <v>4105</v>
      </c>
      <c r="D2576" s="490">
        <v>0.98</v>
      </c>
    </row>
    <row r="2577" spans="1:4">
      <c r="A2577" s="480">
        <v>3536</v>
      </c>
      <c r="B2577" s="481" t="s">
        <v>9260</v>
      </c>
      <c r="C2577" s="489" t="s">
        <v>4105</v>
      </c>
      <c r="D2577" s="490">
        <v>2.94</v>
      </c>
    </row>
    <row r="2578" spans="1:4">
      <c r="A2578" s="480">
        <v>3535</v>
      </c>
      <c r="B2578" s="481" t="s">
        <v>9261</v>
      </c>
      <c r="C2578" s="489" t="s">
        <v>4105</v>
      </c>
      <c r="D2578" s="490">
        <v>6.98</v>
      </c>
    </row>
    <row r="2579" spans="1:4">
      <c r="A2579" s="480">
        <v>3540</v>
      </c>
      <c r="B2579" s="481" t="s">
        <v>9262</v>
      </c>
      <c r="C2579" s="489" t="s">
        <v>4105</v>
      </c>
      <c r="D2579" s="490">
        <v>7.56</v>
      </c>
    </row>
    <row r="2580" spans="1:4">
      <c r="A2580" s="480">
        <v>3539</v>
      </c>
      <c r="B2580" s="481" t="s">
        <v>9263</v>
      </c>
      <c r="C2580" s="489" t="s">
        <v>4105</v>
      </c>
      <c r="D2580" s="490">
        <v>32.79</v>
      </c>
    </row>
    <row r="2581" spans="1:4">
      <c r="A2581" s="480">
        <v>3513</v>
      </c>
      <c r="B2581" s="481" t="s">
        <v>9264</v>
      </c>
      <c r="C2581" s="489" t="s">
        <v>4105</v>
      </c>
      <c r="D2581" s="490">
        <v>145.74</v>
      </c>
    </row>
    <row r="2582" spans="1:4">
      <c r="A2582" s="480">
        <v>3516</v>
      </c>
      <c r="B2582" s="481" t="s">
        <v>9265</v>
      </c>
      <c r="C2582" s="489" t="s">
        <v>4105</v>
      </c>
      <c r="D2582" s="490">
        <v>1.34</v>
      </c>
    </row>
    <row r="2583" spans="1:4">
      <c r="A2583" s="480">
        <v>3517</v>
      </c>
      <c r="B2583" s="481" t="s">
        <v>9266</v>
      </c>
      <c r="C2583" s="489" t="s">
        <v>4105</v>
      </c>
      <c r="D2583" s="490">
        <v>4.66</v>
      </c>
    </row>
    <row r="2584" spans="1:4" ht="30">
      <c r="A2584" s="480">
        <v>3515</v>
      </c>
      <c r="B2584" s="481" t="s">
        <v>9267</v>
      </c>
      <c r="C2584" s="489" t="s">
        <v>4105</v>
      </c>
      <c r="D2584" s="490">
        <v>7.65</v>
      </c>
    </row>
    <row r="2585" spans="1:4" ht="30">
      <c r="A2585" s="480">
        <v>20147</v>
      </c>
      <c r="B2585" s="481" t="s">
        <v>9268</v>
      </c>
      <c r="C2585" s="489" t="s">
        <v>4105</v>
      </c>
      <c r="D2585" s="490">
        <v>8.23</v>
      </c>
    </row>
    <row r="2586" spans="1:4" ht="30">
      <c r="A2586" s="480">
        <v>3524</v>
      </c>
      <c r="B2586" s="481" t="s">
        <v>9269</v>
      </c>
      <c r="C2586" s="489" t="s">
        <v>4105</v>
      </c>
      <c r="D2586" s="490">
        <v>9.76</v>
      </c>
    </row>
    <row r="2587" spans="1:4" ht="30">
      <c r="A2587" s="480">
        <v>3532</v>
      </c>
      <c r="B2587" s="481" t="s">
        <v>9270</v>
      </c>
      <c r="C2587" s="489" t="s">
        <v>4105</v>
      </c>
      <c r="D2587" s="490">
        <v>17.86</v>
      </c>
    </row>
    <row r="2588" spans="1:4">
      <c r="A2588" s="480">
        <v>3528</v>
      </c>
      <c r="B2588" s="481" t="s">
        <v>9271</v>
      </c>
      <c r="C2588" s="489" t="s">
        <v>4105</v>
      </c>
      <c r="D2588" s="490">
        <v>10.53</v>
      </c>
    </row>
    <row r="2589" spans="1:4">
      <c r="A2589" s="480">
        <v>37952</v>
      </c>
      <c r="B2589" s="481" t="s">
        <v>9272</v>
      </c>
      <c r="C2589" s="489" t="s">
        <v>4105</v>
      </c>
      <c r="D2589" s="490">
        <v>75.040000000000006</v>
      </c>
    </row>
    <row r="2590" spans="1:4">
      <c r="A2590" s="480">
        <v>37951</v>
      </c>
      <c r="B2590" s="481" t="s">
        <v>9273</v>
      </c>
      <c r="C2590" s="489" t="s">
        <v>4105</v>
      </c>
      <c r="D2590" s="490">
        <v>2.73</v>
      </c>
    </row>
    <row r="2591" spans="1:4">
      <c r="A2591" s="480">
        <v>3518</v>
      </c>
      <c r="B2591" s="481" t="s">
        <v>9274</v>
      </c>
      <c r="C2591" s="489" t="s">
        <v>4105</v>
      </c>
      <c r="D2591" s="490">
        <v>4</v>
      </c>
    </row>
    <row r="2592" spans="1:4">
      <c r="A2592" s="480">
        <v>3519</v>
      </c>
      <c r="B2592" s="481" t="s">
        <v>9275</v>
      </c>
      <c r="C2592" s="489" t="s">
        <v>4105</v>
      </c>
      <c r="D2592" s="490">
        <v>9.4600000000000009</v>
      </c>
    </row>
    <row r="2593" spans="1:4">
      <c r="A2593" s="480">
        <v>3520</v>
      </c>
      <c r="B2593" s="481" t="s">
        <v>9276</v>
      </c>
      <c r="C2593" s="489" t="s">
        <v>4105</v>
      </c>
      <c r="D2593" s="490">
        <v>10.6</v>
      </c>
    </row>
    <row r="2594" spans="1:4">
      <c r="A2594" s="480">
        <v>37950</v>
      </c>
      <c r="B2594" s="481" t="s">
        <v>9277</v>
      </c>
      <c r="C2594" s="489" t="s">
        <v>4105</v>
      </c>
      <c r="D2594" s="490">
        <v>65.33</v>
      </c>
    </row>
    <row r="2595" spans="1:4">
      <c r="A2595" s="480">
        <v>37949</v>
      </c>
      <c r="B2595" s="481" t="s">
        <v>9278</v>
      </c>
      <c r="C2595" s="489" t="s">
        <v>4105</v>
      </c>
      <c r="D2595" s="490">
        <v>2.39</v>
      </c>
    </row>
    <row r="2596" spans="1:4">
      <c r="A2596" s="480">
        <v>3526</v>
      </c>
      <c r="B2596" s="481" t="s">
        <v>9279</v>
      </c>
      <c r="C2596" s="489" t="s">
        <v>4105</v>
      </c>
      <c r="D2596" s="490">
        <v>3.21</v>
      </c>
    </row>
    <row r="2597" spans="1:4">
      <c r="A2597" s="480">
        <v>3509</v>
      </c>
      <c r="B2597" s="481" t="s">
        <v>9280</v>
      </c>
      <c r="C2597" s="489" t="s">
        <v>4105</v>
      </c>
      <c r="D2597" s="490">
        <v>8.34</v>
      </c>
    </row>
    <row r="2598" spans="1:4" ht="30">
      <c r="A2598" s="480">
        <v>38939</v>
      </c>
      <c r="B2598" s="481" t="s">
        <v>9281</v>
      </c>
      <c r="C2598" s="489" t="s">
        <v>4105</v>
      </c>
      <c r="D2598" s="490">
        <v>18.489999999999998</v>
      </c>
    </row>
    <row r="2599" spans="1:4" ht="30">
      <c r="A2599" s="480">
        <v>38940</v>
      </c>
      <c r="B2599" s="481" t="s">
        <v>9282</v>
      </c>
      <c r="C2599" s="489" t="s">
        <v>4105</v>
      </c>
      <c r="D2599" s="490">
        <v>28.23</v>
      </c>
    </row>
    <row r="2600" spans="1:4" ht="30">
      <c r="A2600" s="480">
        <v>38941</v>
      </c>
      <c r="B2600" s="481" t="s">
        <v>9283</v>
      </c>
      <c r="C2600" s="489" t="s">
        <v>4105</v>
      </c>
      <c r="D2600" s="490">
        <v>33.35</v>
      </c>
    </row>
    <row r="2601" spans="1:4" ht="30">
      <c r="A2601" s="480">
        <v>38942</v>
      </c>
      <c r="B2601" s="481" t="s">
        <v>9284</v>
      </c>
      <c r="C2601" s="489" t="s">
        <v>4105</v>
      </c>
      <c r="D2601" s="490">
        <v>37.36</v>
      </c>
    </row>
    <row r="2602" spans="1:4">
      <c r="A2602" s="480">
        <v>3489</v>
      </c>
      <c r="B2602" s="481" t="s">
        <v>9285</v>
      </c>
      <c r="C2602" s="489" t="s">
        <v>4105</v>
      </c>
      <c r="D2602" s="490">
        <v>17.940000000000001</v>
      </c>
    </row>
    <row r="2603" spans="1:4">
      <c r="A2603" s="480">
        <v>20151</v>
      </c>
      <c r="B2603" s="481" t="s">
        <v>9286</v>
      </c>
      <c r="C2603" s="489" t="s">
        <v>4105</v>
      </c>
      <c r="D2603" s="490">
        <v>29.42</v>
      </c>
    </row>
    <row r="2604" spans="1:4">
      <c r="A2604" s="480">
        <v>20152</v>
      </c>
      <c r="B2604" s="481" t="s">
        <v>9287</v>
      </c>
      <c r="C2604" s="489" t="s">
        <v>4105</v>
      </c>
      <c r="D2604" s="490">
        <v>102.36</v>
      </c>
    </row>
    <row r="2605" spans="1:4">
      <c r="A2605" s="480">
        <v>20148</v>
      </c>
      <c r="B2605" s="481" t="s">
        <v>9288</v>
      </c>
      <c r="C2605" s="489" t="s">
        <v>4105</v>
      </c>
      <c r="D2605" s="490">
        <v>5.85</v>
      </c>
    </row>
    <row r="2606" spans="1:4">
      <c r="A2606" s="480">
        <v>20149</v>
      </c>
      <c r="B2606" s="481" t="s">
        <v>9289</v>
      </c>
      <c r="C2606" s="489" t="s">
        <v>4105</v>
      </c>
      <c r="D2606" s="490">
        <v>9.06</v>
      </c>
    </row>
    <row r="2607" spans="1:4">
      <c r="A2607" s="480">
        <v>20150</v>
      </c>
      <c r="B2607" s="481" t="s">
        <v>9290</v>
      </c>
      <c r="C2607" s="489" t="s">
        <v>4105</v>
      </c>
      <c r="D2607" s="490">
        <v>21.12</v>
      </c>
    </row>
    <row r="2608" spans="1:4">
      <c r="A2608" s="480">
        <v>20157</v>
      </c>
      <c r="B2608" s="481" t="s">
        <v>9291</v>
      </c>
      <c r="C2608" s="489" t="s">
        <v>4105</v>
      </c>
      <c r="D2608" s="490">
        <v>39.69</v>
      </c>
    </row>
    <row r="2609" spans="1:4">
      <c r="A2609" s="480">
        <v>20158</v>
      </c>
      <c r="B2609" s="481" t="s">
        <v>9292</v>
      </c>
      <c r="C2609" s="489" t="s">
        <v>4105</v>
      </c>
      <c r="D2609" s="490">
        <v>131.87</v>
      </c>
    </row>
    <row r="2610" spans="1:4">
      <c r="A2610" s="480">
        <v>20154</v>
      </c>
      <c r="B2610" s="481" t="s">
        <v>9293</v>
      </c>
      <c r="C2610" s="489" t="s">
        <v>4105</v>
      </c>
      <c r="D2610" s="490">
        <v>7.52</v>
      </c>
    </row>
    <row r="2611" spans="1:4">
      <c r="A2611" s="480">
        <v>20155</v>
      </c>
      <c r="B2611" s="481" t="s">
        <v>9294</v>
      </c>
      <c r="C2611" s="489" t="s">
        <v>4105</v>
      </c>
      <c r="D2611" s="490">
        <v>11.26</v>
      </c>
    </row>
    <row r="2612" spans="1:4">
      <c r="A2612" s="480">
        <v>20156</v>
      </c>
      <c r="B2612" s="481" t="s">
        <v>9295</v>
      </c>
      <c r="C2612" s="489" t="s">
        <v>4105</v>
      </c>
      <c r="D2612" s="490">
        <v>25.34</v>
      </c>
    </row>
    <row r="2613" spans="1:4">
      <c r="A2613" s="480">
        <v>3512</v>
      </c>
      <c r="B2613" s="481" t="s">
        <v>9296</v>
      </c>
      <c r="C2613" s="489" t="s">
        <v>4105</v>
      </c>
      <c r="D2613" s="490">
        <v>281.16000000000003</v>
      </c>
    </row>
    <row r="2614" spans="1:4">
      <c r="A2614" s="480">
        <v>3499</v>
      </c>
      <c r="B2614" s="481" t="s">
        <v>9297</v>
      </c>
      <c r="C2614" s="489" t="s">
        <v>4105</v>
      </c>
      <c r="D2614" s="490">
        <v>1.19</v>
      </c>
    </row>
    <row r="2615" spans="1:4">
      <c r="A2615" s="480">
        <v>3500</v>
      </c>
      <c r="B2615" s="481" t="s">
        <v>9298</v>
      </c>
      <c r="C2615" s="489" t="s">
        <v>4105</v>
      </c>
      <c r="D2615" s="490">
        <v>2.0099999999999998</v>
      </c>
    </row>
    <row r="2616" spans="1:4">
      <c r="A2616" s="480">
        <v>3501</v>
      </c>
      <c r="B2616" s="481" t="s">
        <v>9299</v>
      </c>
      <c r="C2616" s="489" t="s">
        <v>4105</v>
      </c>
      <c r="D2616" s="490">
        <v>5.83</v>
      </c>
    </row>
    <row r="2617" spans="1:4">
      <c r="A2617" s="480">
        <v>3502</v>
      </c>
      <c r="B2617" s="481" t="s">
        <v>9300</v>
      </c>
      <c r="C2617" s="489" t="s">
        <v>4105</v>
      </c>
      <c r="D2617" s="490">
        <v>8.3000000000000007</v>
      </c>
    </row>
    <row r="2618" spans="1:4">
      <c r="A2618" s="480">
        <v>3503</v>
      </c>
      <c r="B2618" s="481" t="s">
        <v>9301</v>
      </c>
      <c r="C2618" s="489" t="s">
        <v>4105</v>
      </c>
      <c r="D2618" s="490">
        <v>9.94</v>
      </c>
    </row>
    <row r="2619" spans="1:4">
      <c r="A2619" s="480">
        <v>3477</v>
      </c>
      <c r="B2619" s="481" t="s">
        <v>9302</v>
      </c>
      <c r="C2619" s="489" t="s">
        <v>4105</v>
      </c>
      <c r="D2619" s="490">
        <v>38.49</v>
      </c>
    </row>
    <row r="2620" spans="1:4">
      <c r="A2620" s="480">
        <v>3478</v>
      </c>
      <c r="B2620" s="481" t="s">
        <v>9303</v>
      </c>
      <c r="C2620" s="489" t="s">
        <v>4105</v>
      </c>
      <c r="D2620" s="490">
        <v>88.43</v>
      </c>
    </row>
    <row r="2621" spans="1:4">
      <c r="A2621" s="480">
        <v>3525</v>
      </c>
      <c r="B2621" s="481" t="s">
        <v>9304</v>
      </c>
      <c r="C2621" s="489" t="s">
        <v>4105</v>
      </c>
      <c r="D2621" s="490">
        <v>104.91</v>
      </c>
    </row>
    <row r="2622" spans="1:4">
      <c r="A2622" s="480">
        <v>3511</v>
      </c>
      <c r="B2622" s="481" t="s">
        <v>9305</v>
      </c>
      <c r="C2622" s="489" t="s">
        <v>4105</v>
      </c>
      <c r="D2622" s="490">
        <v>123.1</v>
      </c>
    </row>
    <row r="2623" spans="1:4" ht="30">
      <c r="A2623" s="480">
        <v>38917</v>
      </c>
      <c r="B2623" s="481" t="s">
        <v>9306</v>
      </c>
      <c r="C2623" s="489" t="s">
        <v>4105</v>
      </c>
      <c r="D2623" s="490">
        <v>14.77</v>
      </c>
    </row>
    <row r="2624" spans="1:4" ht="30">
      <c r="A2624" s="480">
        <v>38919</v>
      </c>
      <c r="B2624" s="481" t="s">
        <v>9307</v>
      </c>
      <c r="C2624" s="489" t="s">
        <v>4105</v>
      </c>
      <c r="D2624" s="490">
        <v>21.98</v>
      </c>
    </row>
    <row r="2625" spans="1:4" ht="30">
      <c r="A2625" s="480">
        <v>38922</v>
      </c>
      <c r="B2625" s="481" t="s">
        <v>9308</v>
      </c>
      <c r="C2625" s="489" t="s">
        <v>4105</v>
      </c>
      <c r="D2625" s="490">
        <v>28.41</v>
      </c>
    </row>
    <row r="2626" spans="1:4" ht="30">
      <c r="A2626" s="480">
        <v>38921</v>
      </c>
      <c r="B2626" s="481" t="s">
        <v>9309</v>
      </c>
      <c r="C2626" s="489" t="s">
        <v>4105</v>
      </c>
      <c r="D2626" s="490">
        <v>35.119999999999997</v>
      </c>
    </row>
    <row r="2627" spans="1:4" ht="30">
      <c r="A2627" s="480">
        <v>38918</v>
      </c>
      <c r="B2627" s="481" t="s">
        <v>9310</v>
      </c>
      <c r="C2627" s="489" t="s">
        <v>4105</v>
      </c>
      <c r="D2627" s="490">
        <v>33.380000000000003</v>
      </c>
    </row>
    <row r="2628" spans="1:4" ht="30">
      <c r="A2628" s="480">
        <v>38920</v>
      </c>
      <c r="B2628" s="481" t="s">
        <v>9311</v>
      </c>
      <c r="C2628" s="489" t="s">
        <v>4105</v>
      </c>
      <c r="D2628" s="490">
        <v>41.73</v>
      </c>
    </row>
    <row r="2629" spans="1:4" ht="30">
      <c r="A2629" s="480">
        <v>12032</v>
      </c>
      <c r="B2629" s="481" t="s">
        <v>9312</v>
      </c>
      <c r="C2629" s="489" t="s">
        <v>4112</v>
      </c>
      <c r="D2629" s="490">
        <v>49.15</v>
      </c>
    </row>
    <row r="2630" spans="1:4" ht="30">
      <c r="A2630" s="480">
        <v>12030</v>
      </c>
      <c r="B2630" s="481" t="s">
        <v>9313</v>
      </c>
      <c r="C2630" s="489" t="s">
        <v>4112</v>
      </c>
      <c r="D2630" s="490">
        <v>46.18</v>
      </c>
    </row>
    <row r="2631" spans="1:4">
      <c r="A2631" s="480">
        <v>14157</v>
      </c>
      <c r="B2631" s="481" t="s">
        <v>9314</v>
      </c>
      <c r="C2631" s="489" t="s">
        <v>4105</v>
      </c>
      <c r="D2631" s="490">
        <v>1.26</v>
      </c>
    </row>
    <row r="2632" spans="1:4" ht="30">
      <c r="A2632" s="480">
        <v>10908</v>
      </c>
      <c r="B2632" s="481" t="s">
        <v>9315</v>
      </c>
      <c r="C2632" s="489" t="s">
        <v>4105</v>
      </c>
      <c r="D2632" s="490">
        <v>22.22</v>
      </c>
    </row>
    <row r="2633" spans="1:4" ht="30">
      <c r="A2633" s="480">
        <v>10909</v>
      </c>
      <c r="B2633" s="481" t="s">
        <v>9316</v>
      </c>
      <c r="C2633" s="489" t="s">
        <v>4105</v>
      </c>
      <c r="D2633" s="490">
        <v>35.44</v>
      </c>
    </row>
    <row r="2634" spans="1:4" ht="30">
      <c r="A2634" s="480">
        <v>3669</v>
      </c>
      <c r="B2634" s="481" t="s">
        <v>9317</v>
      </c>
      <c r="C2634" s="489" t="s">
        <v>4105</v>
      </c>
      <c r="D2634" s="490">
        <v>15.19</v>
      </c>
    </row>
    <row r="2635" spans="1:4" ht="30">
      <c r="A2635" s="480">
        <v>20138</v>
      </c>
      <c r="B2635" s="481" t="s">
        <v>9318</v>
      </c>
      <c r="C2635" s="489" t="s">
        <v>4105</v>
      </c>
      <c r="D2635" s="490">
        <v>75.45</v>
      </c>
    </row>
    <row r="2636" spans="1:4" ht="30">
      <c r="A2636" s="480">
        <v>20139</v>
      </c>
      <c r="B2636" s="481" t="s">
        <v>9319</v>
      </c>
      <c r="C2636" s="489" t="s">
        <v>4105</v>
      </c>
      <c r="D2636" s="490">
        <v>126.76</v>
      </c>
    </row>
    <row r="2637" spans="1:4" ht="30">
      <c r="A2637" s="480">
        <v>3668</v>
      </c>
      <c r="B2637" s="481" t="s">
        <v>9320</v>
      </c>
      <c r="C2637" s="489" t="s">
        <v>4105</v>
      </c>
      <c r="D2637" s="490">
        <v>50.26</v>
      </c>
    </row>
    <row r="2638" spans="1:4">
      <c r="A2638" s="480">
        <v>3656</v>
      </c>
      <c r="B2638" s="481" t="s">
        <v>9321</v>
      </c>
      <c r="C2638" s="489" t="s">
        <v>4105</v>
      </c>
      <c r="D2638" s="490">
        <v>24.91</v>
      </c>
    </row>
    <row r="2639" spans="1:4">
      <c r="A2639" s="480">
        <v>10911</v>
      </c>
      <c r="B2639" s="481" t="s">
        <v>9322</v>
      </c>
      <c r="C2639" s="489" t="s">
        <v>4105</v>
      </c>
      <c r="D2639" s="490">
        <v>27.65</v>
      </c>
    </row>
    <row r="2640" spans="1:4">
      <c r="A2640" s="480">
        <v>3654</v>
      </c>
      <c r="B2640" s="481" t="s">
        <v>9323</v>
      </c>
      <c r="C2640" s="489" t="s">
        <v>4105</v>
      </c>
      <c r="D2640" s="490">
        <v>6.24</v>
      </c>
    </row>
    <row r="2641" spans="1:4">
      <c r="A2641" s="480">
        <v>3664</v>
      </c>
      <c r="B2641" s="481" t="s">
        <v>9324</v>
      </c>
      <c r="C2641" s="489" t="s">
        <v>4105</v>
      </c>
      <c r="D2641" s="490">
        <v>7.75</v>
      </c>
    </row>
    <row r="2642" spans="1:4">
      <c r="A2642" s="480">
        <v>3657</v>
      </c>
      <c r="B2642" s="481" t="s">
        <v>9325</v>
      </c>
      <c r="C2642" s="489" t="s">
        <v>4105</v>
      </c>
      <c r="D2642" s="490">
        <v>8.35</v>
      </c>
    </row>
    <row r="2643" spans="1:4" ht="30">
      <c r="A2643" s="480">
        <v>12625</v>
      </c>
      <c r="B2643" s="481" t="s">
        <v>9326</v>
      </c>
      <c r="C2643" s="489" t="s">
        <v>4105</v>
      </c>
      <c r="D2643" s="490">
        <v>9.56</v>
      </c>
    </row>
    <row r="2644" spans="1:4">
      <c r="A2644" s="480">
        <v>20136</v>
      </c>
      <c r="B2644" s="481" t="s">
        <v>9327</v>
      </c>
      <c r="C2644" s="489" t="s">
        <v>4105</v>
      </c>
      <c r="D2644" s="490">
        <v>170.26</v>
      </c>
    </row>
    <row r="2645" spans="1:4">
      <c r="A2645" s="480">
        <v>20144</v>
      </c>
      <c r="B2645" s="481" t="s">
        <v>9328</v>
      </c>
      <c r="C2645" s="489" t="s">
        <v>4105</v>
      </c>
      <c r="D2645" s="490">
        <v>74.790000000000006</v>
      </c>
    </row>
    <row r="2646" spans="1:4">
      <c r="A2646" s="480">
        <v>20143</v>
      </c>
      <c r="B2646" s="481" t="s">
        <v>9329</v>
      </c>
      <c r="C2646" s="489" t="s">
        <v>4105</v>
      </c>
      <c r="D2646" s="490">
        <v>69.849999999999994</v>
      </c>
    </row>
    <row r="2647" spans="1:4">
      <c r="A2647" s="480">
        <v>20145</v>
      </c>
      <c r="B2647" s="481" t="s">
        <v>9330</v>
      </c>
      <c r="C2647" s="489" t="s">
        <v>4105</v>
      </c>
      <c r="D2647" s="490">
        <v>198.21</v>
      </c>
    </row>
    <row r="2648" spans="1:4">
      <c r="A2648" s="480">
        <v>20146</v>
      </c>
      <c r="B2648" s="481" t="s">
        <v>9331</v>
      </c>
      <c r="C2648" s="489" t="s">
        <v>4105</v>
      </c>
      <c r="D2648" s="490">
        <v>223.51</v>
      </c>
    </row>
    <row r="2649" spans="1:4">
      <c r="A2649" s="480">
        <v>20140</v>
      </c>
      <c r="B2649" s="481" t="s">
        <v>9332</v>
      </c>
      <c r="C2649" s="489" t="s">
        <v>4105</v>
      </c>
      <c r="D2649" s="490">
        <v>8.9</v>
      </c>
    </row>
    <row r="2650" spans="1:4">
      <c r="A2650" s="480">
        <v>20141</v>
      </c>
      <c r="B2650" s="481" t="s">
        <v>9333</v>
      </c>
      <c r="C2650" s="489" t="s">
        <v>4105</v>
      </c>
      <c r="D2650" s="490">
        <v>15.62</v>
      </c>
    </row>
    <row r="2651" spans="1:4">
      <c r="A2651" s="480">
        <v>20142</v>
      </c>
      <c r="B2651" s="481" t="s">
        <v>9334</v>
      </c>
      <c r="C2651" s="489" t="s">
        <v>4105</v>
      </c>
      <c r="D2651" s="490">
        <v>47.8</v>
      </c>
    </row>
    <row r="2652" spans="1:4">
      <c r="A2652" s="480">
        <v>3670</v>
      </c>
      <c r="B2652" s="481" t="s">
        <v>9335</v>
      </c>
      <c r="C2652" s="489" t="s">
        <v>4105</v>
      </c>
      <c r="D2652" s="490">
        <v>27.59</v>
      </c>
    </row>
    <row r="2653" spans="1:4">
      <c r="A2653" s="480">
        <v>3666</v>
      </c>
      <c r="B2653" s="481" t="s">
        <v>9336</v>
      </c>
      <c r="C2653" s="489" t="s">
        <v>4105</v>
      </c>
      <c r="D2653" s="490">
        <v>4.67</v>
      </c>
    </row>
    <row r="2654" spans="1:4">
      <c r="A2654" s="480">
        <v>3659</v>
      </c>
      <c r="B2654" s="481" t="s">
        <v>9337</v>
      </c>
      <c r="C2654" s="489" t="s">
        <v>4105</v>
      </c>
      <c r="D2654" s="490">
        <v>20.73</v>
      </c>
    </row>
    <row r="2655" spans="1:4">
      <c r="A2655" s="480">
        <v>3660</v>
      </c>
      <c r="B2655" s="481" t="s">
        <v>9338</v>
      </c>
      <c r="C2655" s="489" t="s">
        <v>4105</v>
      </c>
      <c r="D2655" s="490">
        <v>29.88</v>
      </c>
    </row>
    <row r="2656" spans="1:4">
      <c r="A2656" s="480">
        <v>3662</v>
      </c>
      <c r="B2656" s="481" t="s">
        <v>9339</v>
      </c>
      <c r="C2656" s="489" t="s">
        <v>4105</v>
      </c>
      <c r="D2656" s="490">
        <v>11.29</v>
      </c>
    </row>
    <row r="2657" spans="1:4">
      <c r="A2657" s="480">
        <v>3661</v>
      </c>
      <c r="B2657" s="481" t="s">
        <v>9340</v>
      </c>
      <c r="C2657" s="489" t="s">
        <v>4105</v>
      </c>
      <c r="D2657" s="490">
        <v>16.61</v>
      </c>
    </row>
    <row r="2658" spans="1:4">
      <c r="A2658" s="480">
        <v>3658</v>
      </c>
      <c r="B2658" s="481" t="s">
        <v>9341</v>
      </c>
      <c r="C2658" s="489" t="s">
        <v>4105</v>
      </c>
      <c r="D2658" s="490">
        <v>21.14</v>
      </c>
    </row>
    <row r="2659" spans="1:4">
      <c r="A2659" s="480">
        <v>3653</v>
      </c>
      <c r="B2659" s="481" t="s">
        <v>9342</v>
      </c>
      <c r="C2659" s="489" t="s">
        <v>4105</v>
      </c>
      <c r="D2659" s="490">
        <v>98.94</v>
      </c>
    </row>
    <row r="2660" spans="1:4">
      <c r="A2660" s="480">
        <v>3649</v>
      </c>
      <c r="B2660" s="481" t="s">
        <v>9343</v>
      </c>
      <c r="C2660" s="489" t="s">
        <v>4105</v>
      </c>
      <c r="D2660" s="490">
        <v>204.93</v>
      </c>
    </row>
    <row r="2661" spans="1:4" ht="30">
      <c r="A2661" s="480">
        <v>42696</v>
      </c>
      <c r="B2661" s="481" t="s">
        <v>9344</v>
      </c>
      <c r="C2661" s="489" t="s">
        <v>4105</v>
      </c>
      <c r="D2661" s="490">
        <v>573.39</v>
      </c>
    </row>
    <row r="2662" spans="1:4" ht="30">
      <c r="A2662" s="480">
        <v>42697</v>
      </c>
      <c r="B2662" s="481" t="s">
        <v>9345</v>
      </c>
      <c r="C2662" s="489" t="s">
        <v>4105</v>
      </c>
      <c r="D2662" s="490">
        <v>863.54</v>
      </c>
    </row>
    <row r="2663" spans="1:4" ht="30">
      <c r="A2663" s="480">
        <v>42698</v>
      </c>
      <c r="B2663" s="481" t="s">
        <v>9346</v>
      </c>
      <c r="C2663" s="489" t="s">
        <v>4105</v>
      </c>
      <c r="D2663" s="490">
        <v>1202.8800000000001</v>
      </c>
    </row>
    <row r="2664" spans="1:4">
      <c r="A2664" s="480">
        <v>39875</v>
      </c>
      <c r="B2664" s="481" t="s">
        <v>9347</v>
      </c>
      <c r="C2664" s="489" t="s">
        <v>4105</v>
      </c>
      <c r="D2664" s="490">
        <v>745.93</v>
      </c>
    </row>
    <row r="2665" spans="1:4">
      <c r="A2665" s="480">
        <v>39876</v>
      </c>
      <c r="B2665" s="481" t="s">
        <v>9348</v>
      </c>
      <c r="C2665" s="489" t="s">
        <v>4105</v>
      </c>
      <c r="D2665" s="490">
        <v>933.9</v>
      </c>
    </row>
    <row r="2666" spans="1:4">
      <c r="A2666" s="480">
        <v>39877</v>
      </c>
      <c r="B2666" s="481" t="s">
        <v>9349</v>
      </c>
      <c r="C2666" s="489" t="s">
        <v>4105</v>
      </c>
      <c r="D2666" s="490">
        <v>1295.28</v>
      </c>
    </row>
    <row r="2667" spans="1:4">
      <c r="A2667" s="480">
        <v>39878</v>
      </c>
      <c r="B2667" s="481" t="s">
        <v>9350</v>
      </c>
      <c r="C2667" s="489" t="s">
        <v>4105</v>
      </c>
      <c r="D2667" s="490">
        <v>1710.86</v>
      </c>
    </row>
    <row r="2668" spans="1:4">
      <c r="A2668" s="480">
        <v>39872</v>
      </c>
      <c r="B2668" s="481" t="s">
        <v>9351</v>
      </c>
      <c r="C2668" s="489" t="s">
        <v>4105</v>
      </c>
      <c r="D2668" s="490">
        <v>511.54</v>
      </c>
    </row>
    <row r="2669" spans="1:4">
      <c r="A2669" s="480">
        <v>39873</v>
      </c>
      <c r="B2669" s="481" t="s">
        <v>9352</v>
      </c>
      <c r="C2669" s="489" t="s">
        <v>4105</v>
      </c>
      <c r="D2669" s="490">
        <v>593.36</v>
      </c>
    </row>
    <row r="2670" spans="1:4">
      <c r="A2670" s="480">
        <v>39874</v>
      </c>
      <c r="B2670" s="481" t="s">
        <v>9353</v>
      </c>
      <c r="C2670" s="489" t="s">
        <v>4105</v>
      </c>
      <c r="D2670" s="490">
        <v>651.72</v>
      </c>
    </row>
    <row r="2671" spans="1:4">
      <c r="A2671" s="480">
        <v>3674</v>
      </c>
      <c r="B2671" s="481" t="s">
        <v>9354</v>
      </c>
      <c r="C2671" s="489" t="s">
        <v>4106</v>
      </c>
      <c r="D2671" s="490">
        <v>169.76</v>
      </c>
    </row>
    <row r="2672" spans="1:4">
      <c r="A2672" s="480">
        <v>3681</v>
      </c>
      <c r="B2672" s="481" t="s">
        <v>9355</v>
      </c>
      <c r="C2672" s="489" t="s">
        <v>4106</v>
      </c>
      <c r="D2672" s="490">
        <v>252.58</v>
      </c>
    </row>
    <row r="2673" spans="1:4">
      <c r="A2673" s="480">
        <v>3676</v>
      </c>
      <c r="B2673" s="481" t="s">
        <v>9356</v>
      </c>
      <c r="C2673" s="489" t="s">
        <v>4106</v>
      </c>
      <c r="D2673" s="490">
        <v>950.55</v>
      </c>
    </row>
    <row r="2674" spans="1:4">
      <c r="A2674" s="480">
        <v>3679</v>
      </c>
      <c r="B2674" s="481" t="s">
        <v>9357</v>
      </c>
      <c r="C2674" s="489" t="s">
        <v>4106</v>
      </c>
      <c r="D2674" s="490">
        <v>786.41</v>
      </c>
    </row>
    <row r="2675" spans="1:4">
      <c r="A2675" s="480">
        <v>3672</v>
      </c>
      <c r="B2675" s="481" t="s">
        <v>9358</v>
      </c>
      <c r="C2675" s="489" t="s">
        <v>4106</v>
      </c>
      <c r="D2675" s="490">
        <v>2.68</v>
      </c>
    </row>
    <row r="2676" spans="1:4">
      <c r="A2676" s="480">
        <v>3671</v>
      </c>
      <c r="B2676" s="481" t="s">
        <v>9359</v>
      </c>
      <c r="C2676" s="489" t="s">
        <v>4106</v>
      </c>
      <c r="D2676" s="490">
        <v>2.5299999999999998</v>
      </c>
    </row>
    <row r="2677" spans="1:4">
      <c r="A2677" s="480">
        <v>3673</v>
      </c>
      <c r="B2677" s="481" t="s">
        <v>9360</v>
      </c>
      <c r="C2677" s="489" t="s">
        <v>4106</v>
      </c>
      <c r="D2677" s="490">
        <v>3.97</v>
      </c>
    </row>
    <row r="2678" spans="1:4" ht="30">
      <c r="A2678" s="480">
        <v>38394</v>
      </c>
      <c r="B2678" s="481" t="s">
        <v>9361</v>
      </c>
      <c r="C2678" s="489" t="s">
        <v>4105</v>
      </c>
      <c r="D2678" s="490">
        <v>283.14</v>
      </c>
    </row>
    <row r="2679" spans="1:4">
      <c r="A2679" s="480">
        <v>3729</v>
      </c>
      <c r="B2679" s="481" t="s">
        <v>9362</v>
      </c>
      <c r="C2679" s="489" t="s">
        <v>4105</v>
      </c>
      <c r="D2679" s="490">
        <v>104.39</v>
      </c>
    </row>
    <row r="2680" spans="1:4" ht="60">
      <c r="A2680" s="480">
        <v>39357</v>
      </c>
      <c r="B2680" s="481" t="s">
        <v>9363</v>
      </c>
      <c r="C2680" s="489" t="s">
        <v>4105</v>
      </c>
      <c r="D2680" s="490">
        <v>134.25</v>
      </c>
    </row>
    <row r="2681" spans="1:4" ht="60">
      <c r="A2681" s="480">
        <v>39358</v>
      </c>
      <c r="B2681" s="481" t="s">
        <v>9364</v>
      </c>
      <c r="C2681" s="489" t="s">
        <v>4105</v>
      </c>
      <c r="D2681" s="490">
        <v>147.21</v>
      </c>
    </row>
    <row r="2682" spans="1:4" ht="75">
      <c r="A2682" s="480">
        <v>39356</v>
      </c>
      <c r="B2682" s="481" t="s">
        <v>9365</v>
      </c>
      <c r="C2682" s="489" t="s">
        <v>4105</v>
      </c>
      <c r="D2682" s="490">
        <v>251.14</v>
      </c>
    </row>
    <row r="2683" spans="1:4" ht="75">
      <c r="A2683" s="480">
        <v>39355</v>
      </c>
      <c r="B2683" s="481" t="s">
        <v>9366</v>
      </c>
      <c r="C2683" s="489" t="s">
        <v>4105</v>
      </c>
      <c r="D2683" s="490">
        <v>216.11</v>
      </c>
    </row>
    <row r="2684" spans="1:4" ht="60">
      <c r="A2684" s="480">
        <v>39353</v>
      </c>
      <c r="B2684" s="481" t="s">
        <v>9367</v>
      </c>
      <c r="C2684" s="489" t="s">
        <v>4105</v>
      </c>
      <c r="D2684" s="490">
        <v>296.36</v>
      </c>
    </row>
    <row r="2685" spans="1:4" ht="60">
      <c r="A2685" s="480">
        <v>39354</v>
      </c>
      <c r="B2685" s="481" t="s">
        <v>9368</v>
      </c>
      <c r="C2685" s="489" t="s">
        <v>4105</v>
      </c>
      <c r="D2685" s="490">
        <v>295.37</v>
      </c>
    </row>
    <row r="2686" spans="1:4">
      <c r="A2686" s="480">
        <v>39398</v>
      </c>
      <c r="B2686" s="481" t="s">
        <v>9369</v>
      </c>
      <c r="C2686" s="489" t="s">
        <v>4105</v>
      </c>
      <c r="D2686" s="490">
        <v>155.41</v>
      </c>
    </row>
    <row r="2687" spans="1:4" ht="30">
      <c r="A2687" s="480">
        <v>13343</v>
      </c>
      <c r="B2687" s="481" t="s">
        <v>9370</v>
      </c>
      <c r="C2687" s="489" t="s">
        <v>4105</v>
      </c>
      <c r="D2687" s="490">
        <v>49.46</v>
      </c>
    </row>
    <row r="2688" spans="1:4" ht="30">
      <c r="A2688" s="480">
        <v>12118</v>
      </c>
      <c r="B2688" s="481" t="s">
        <v>9371</v>
      </c>
      <c r="C2688" s="489" t="s">
        <v>4105</v>
      </c>
      <c r="D2688" s="490">
        <v>30.3</v>
      </c>
    </row>
    <row r="2689" spans="1:4" ht="60">
      <c r="A2689" s="480">
        <v>39482</v>
      </c>
      <c r="B2689" s="481" t="s">
        <v>9372</v>
      </c>
      <c r="C2689" s="489" t="s">
        <v>4105</v>
      </c>
      <c r="D2689" s="490">
        <v>541.33000000000004</v>
      </c>
    </row>
    <row r="2690" spans="1:4" ht="60">
      <c r="A2690" s="480">
        <v>39486</v>
      </c>
      <c r="B2690" s="481" t="s">
        <v>9373</v>
      </c>
      <c r="C2690" s="489" t="s">
        <v>4105</v>
      </c>
      <c r="D2690" s="490">
        <v>441.8</v>
      </c>
    </row>
    <row r="2691" spans="1:4" ht="45">
      <c r="A2691" s="480">
        <v>39484</v>
      </c>
      <c r="B2691" s="481" t="s">
        <v>9374</v>
      </c>
      <c r="C2691" s="489" t="s">
        <v>4105</v>
      </c>
      <c r="D2691" s="490">
        <v>541.33000000000004</v>
      </c>
    </row>
    <row r="2692" spans="1:4" ht="45">
      <c r="A2692" s="480">
        <v>39488</v>
      </c>
      <c r="B2692" s="481" t="s">
        <v>9375</v>
      </c>
      <c r="C2692" s="489" t="s">
        <v>4105</v>
      </c>
      <c r="D2692" s="490">
        <v>449.04</v>
      </c>
    </row>
    <row r="2693" spans="1:4" ht="45">
      <c r="A2693" s="480">
        <v>39485</v>
      </c>
      <c r="B2693" s="481" t="s">
        <v>9376</v>
      </c>
      <c r="C2693" s="489" t="s">
        <v>4105</v>
      </c>
      <c r="D2693" s="490">
        <v>541.33000000000004</v>
      </c>
    </row>
    <row r="2694" spans="1:4" ht="45">
      <c r="A2694" s="480">
        <v>39489</v>
      </c>
      <c r="B2694" s="481" t="s">
        <v>9377</v>
      </c>
      <c r="C2694" s="489" t="s">
        <v>4105</v>
      </c>
      <c r="D2694" s="490">
        <v>456.65</v>
      </c>
    </row>
    <row r="2695" spans="1:4" ht="60">
      <c r="A2695" s="480">
        <v>39490</v>
      </c>
      <c r="B2695" s="481" t="s">
        <v>9378</v>
      </c>
      <c r="C2695" s="489" t="s">
        <v>4105</v>
      </c>
      <c r="D2695" s="490">
        <v>680.47</v>
      </c>
    </row>
    <row r="2696" spans="1:4" ht="60">
      <c r="A2696" s="480">
        <v>39494</v>
      </c>
      <c r="B2696" s="481" t="s">
        <v>9379</v>
      </c>
      <c r="C2696" s="489" t="s">
        <v>4105</v>
      </c>
      <c r="D2696" s="490">
        <v>488.63</v>
      </c>
    </row>
    <row r="2697" spans="1:4" ht="60">
      <c r="A2697" s="480">
        <v>39495</v>
      </c>
      <c r="B2697" s="481" t="s">
        <v>9380</v>
      </c>
      <c r="C2697" s="489" t="s">
        <v>4105</v>
      </c>
      <c r="D2697" s="490">
        <v>550.62</v>
      </c>
    </row>
    <row r="2698" spans="1:4" ht="60">
      <c r="A2698" s="480">
        <v>39496</v>
      </c>
      <c r="B2698" s="481" t="s">
        <v>9381</v>
      </c>
      <c r="C2698" s="489" t="s">
        <v>4105</v>
      </c>
      <c r="D2698" s="490">
        <v>605.67999999999995</v>
      </c>
    </row>
    <row r="2699" spans="1:4" ht="60">
      <c r="A2699" s="480">
        <v>39492</v>
      </c>
      <c r="B2699" s="481" t="s">
        <v>9382</v>
      </c>
      <c r="C2699" s="489" t="s">
        <v>4105</v>
      </c>
      <c r="D2699" s="490">
        <v>701.22</v>
      </c>
    </row>
    <row r="2700" spans="1:4" ht="60">
      <c r="A2700" s="480">
        <v>39497</v>
      </c>
      <c r="B2700" s="481" t="s">
        <v>9383</v>
      </c>
      <c r="C2700" s="489" t="s">
        <v>4105</v>
      </c>
      <c r="D2700" s="490">
        <v>633.38</v>
      </c>
    </row>
    <row r="2701" spans="1:4" ht="60">
      <c r="A2701" s="480">
        <v>39493</v>
      </c>
      <c r="B2701" s="481" t="s">
        <v>9384</v>
      </c>
      <c r="C2701" s="489" t="s">
        <v>4105</v>
      </c>
      <c r="D2701" s="490">
        <v>752.12</v>
      </c>
    </row>
    <row r="2702" spans="1:4" ht="45">
      <c r="A2702" s="480">
        <v>39500</v>
      </c>
      <c r="B2702" s="481" t="s">
        <v>9385</v>
      </c>
      <c r="C2702" s="489" t="s">
        <v>4105</v>
      </c>
      <c r="D2702" s="490">
        <v>820.63</v>
      </c>
    </row>
    <row r="2703" spans="1:4" ht="60">
      <c r="A2703" s="480">
        <v>39498</v>
      </c>
      <c r="B2703" s="481" t="s">
        <v>9386</v>
      </c>
      <c r="C2703" s="489" t="s">
        <v>4105</v>
      </c>
      <c r="D2703" s="490">
        <v>1012.11</v>
      </c>
    </row>
    <row r="2704" spans="1:4" ht="45">
      <c r="A2704" s="480">
        <v>43628</v>
      </c>
      <c r="B2704" s="481" t="s">
        <v>9387</v>
      </c>
      <c r="C2704" s="489" t="s">
        <v>4105</v>
      </c>
      <c r="D2704" s="490">
        <v>797.76</v>
      </c>
    </row>
    <row r="2705" spans="1:4" ht="45">
      <c r="A2705" s="480">
        <v>39501</v>
      </c>
      <c r="B2705" s="481" t="s">
        <v>9388</v>
      </c>
      <c r="C2705" s="489" t="s">
        <v>4105</v>
      </c>
      <c r="D2705" s="490">
        <v>842.85</v>
      </c>
    </row>
    <row r="2706" spans="1:4" ht="60">
      <c r="A2706" s="480">
        <v>39499</v>
      </c>
      <c r="B2706" s="481" t="s">
        <v>9389</v>
      </c>
      <c r="C2706" s="489" t="s">
        <v>4105</v>
      </c>
      <c r="D2706" s="490">
        <v>1026.48</v>
      </c>
    </row>
    <row r="2707" spans="1:4" ht="45">
      <c r="A2707" s="480">
        <v>43621</v>
      </c>
      <c r="B2707" s="481" t="s">
        <v>9390</v>
      </c>
      <c r="C2707" s="489" t="s">
        <v>4105</v>
      </c>
      <c r="D2707" s="490">
        <v>847.62</v>
      </c>
    </row>
    <row r="2708" spans="1:4">
      <c r="A2708" s="480">
        <v>3731</v>
      </c>
      <c r="B2708" s="481" t="s">
        <v>9391</v>
      </c>
      <c r="C2708" s="489" t="s">
        <v>4110</v>
      </c>
      <c r="D2708" s="490">
        <v>41</v>
      </c>
    </row>
    <row r="2709" spans="1:4" ht="30">
      <c r="A2709" s="480">
        <v>3733</v>
      </c>
      <c r="B2709" s="481" t="s">
        <v>9392</v>
      </c>
      <c r="C2709" s="489" t="s">
        <v>4110</v>
      </c>
      <c r="D2709" s="490">
        <v>44.17</v>
      </c>
    </row>
    <row r="2710" spans="1:4">
      <c r="A2710" s="480">
        <v>38137</v>
      </c>
      <c r="B2710" s="481" t="s">
        <v>9393</v>
      </c>
      <c r="C2710" s="489" t="s">
        <v>4110</v>
      </c>
      <c r="D2710" s="490">
        <v>41.24</v>
      </c>
    </row>
    <row r="2711" spans="1:4">
      <c r="A2711" s="480">
        <v>38135</v>
      </c>
      <c r="B2711" s="481" t="s">
        <v>9394</v>
      </c>
      <c r="C2711" s="489" t="s">
        <v>4110</v>
      </c>
      <c r="D2711" s="490">
        <v>52.28</v>
      </c>
    </row>
    <row r="2712" spans="1:4">
      <c r="A2712" s="480">
        <v>38138</v>
      </c>
      <c r="B2712" s="481" t="s">
        <v>9395</v>
      </c>
      <c r="C2712" s="489" t="s">
        <v>4110</v>
      </c>
      <c r="D2712" s="490">
        <v>40.5</v>
      </c>
    </row>
    <row r="2713" spans="1:4" ht="30">
      <c r="A2713" s="480">
        <v>3745</v>
      </c>
      <c r="B2713" s="481" t="s">
        <v>9396</v>
      </c>
      <c r="C2713" s="489" t="s">
        <v>4110</v>
      </c>
      <c r="D2713" s="490">
        <v>55.86</v>
      </c>
    </row>
    <row r="2714" spans="1:4" ht="30">
      <c r="A2714" s="480">
        <v>3736</v>
      </c>
      <c r="B2714" s="481" t="s">
        <v>9397</v>
      </c>
      <c r="C2714" s="489" t="s">
        <v>4110</v>
      </c>
      <c r="D2714" s="490">
        <v>49.7</v>
      </c>
    </row>
    <row r="2715" spans="1:4" ht="30">
      <c r="A2715" s="480">
        <v>3741</v>
      </c>
      <c r="B2715" s="481" t="s">
        <v>9398</v>
      </c>
      <c r="C2715" s="489" t="s">
        <v>4110</v>
      </c>
      <c r="D2715" s="490">
        <v>51.8</v>
      </c>
    </row>
    <row r="2716" spans="1:4" ht="30">
      <c r="A2716" s="480">
        <v>3747</v>
      </c>
      <c r="B2716" s="481" t="s">
        <v>9399</v>
      </c>
      <c r="C2716" s="489" t="s">
        <v>4110</v>
      </c>
      <c r="D2716" s="490">
        <v>56.82</v>
      </c>
    </row>
    <row r="2717" spans="1:4" ht="30">
      <c r="A2717" s="480">
        <v>3743</v>
      </c>
      <c r="B2717" s="481" t="s">
        <v>9400</v>
      </c>
      <c r="C2717" s="489" t="s">
        <v>4110</v>
      </c>
      <c r="D2717" s="490">
        <v>51.62</v>
      </c>
    </row>
    <row r="2718" spans="1:4" ht="30">
      <c r="A2718" s="480">
        <v>3744</v>
      </c>
      <c r="B2718" s="481" t="s">
        <v>9401</v>
      </c>
      <c r="C2718" s="489" t="s">
        <v>4110</v>
      </c>
      <c r="D2718" s="490">
        <v>56.82</v>
      </c>
    </row>
    <row r="2719" spans="1:4" ht="30">
      <c r="A2719" s="480">
        <v>3739</v>
      </c>
      <c r="B2719" s="481" t="s">
        <v>9402</v>
      </c>
      <c r="C2719" s="489" t="s">
        <v>4110</v>
      </c>
      <c r="D2719" s="490">
        <v>59.71</v>
      </c>
    </row>
    <row r="2720" spans="1:4" ht="30">
      <c r="A2720" s="480">
        <v>3737</v>
      </c>
      <c r="B2720" s="481" t="s">
        <v>9403</v>
      </c>
      <c r="C2720" s="489" t="s">
        <v>4110</v>
      </c>
      <c r="D2720" s="490">
        <v>62.6</v>
      </c>
    </row>
    <row r="2721" spans="1:4" ht="30">
      <c r="A2721" s="480">
        <v>3738</v>
      </c>
      <c r="B2721" s="481" t="s">
        <v>9404</v>
      </c>
      <c r="C2721" s="489" t="s">
        <v>4110</v>
      </c>
      <c r="D2721" s="490">
        <v>72.23</v>
      </c>
    </row>
    <row r="2722" spans="1:4" ht="30">
      <c r="A2722" s="480">
        <v>11649</v>
      </c>
      <c r="B2722" s="481" t="s">
        <v>9405</v>
      </c>
      <c r="C2722" s="489" t="s">
        <v>4105</v>
      </c>
      <c r="D2722" s="490">
        <v>412.24</v>
      </c>
    </row>
    <row r="2723" spans="1:4" ht="30">
      <c r="A2723" s="480">
        <v>11650</v>
      </c>
      <c r="B2723" s="481" t="s">
        <v>9406</v>
      </c>
      <c r="C2723" s="489" t="s">
        <v>4105</v>
      </c>
      <c r="D2723" s="490">
        <v>702.63</v>
      </c>
    </row>
    <row r="2724" spans="1:4" ht="30">
      <c r="A2724" s="480">
        <v>3742</v>
      </c>
      <c r="B2724" s="481" t="s">
        <v>9407</v>
      </c>
      <c r="C2724" s="489" t="s">
        <v>4110</v>
      </c>
      <c r="D2724" s="490">
        <v>74.930000000000007</v>
      </c>
    </row>
    <row r="2725" spans="1:4" ht="30">
      <c r="A2725" s="480">
        <v>3746</v>
      </c>
      <c r="B2725" s="481" t="s">
        <v>9408</v>
      </c>
      <c r="C2725" s="489" t="s">
        <v>4110</v>
      </c>
      <c r="D2725" s="490">
        <v>87.49</v>
      </c>
    </row>
    <row r="2726" spans="1:4" ht="30">
      <c r="A2726" s="480">
        <v>21106</v>
      </c>
      <c r="B2726" s="481" t="s">
        <v>9409</v>
      </c>
      <c r="C2726" s="489" t="s">
        <v>734</v>
      </c>
      <c r="D2726" s="490">
        <v>41.51</v>
      </c>
    </row>
    <row r="2727" spans="1:4">
      <c r="A2727" s="480">
        <v>3755</v>
      </c>
      <c r="B2727" s="481" t="s">
        <v>9410</v>
      </c>
      <c r="C2727" s="489" t="s">
        <v>4105</v>
      </c>
      <c r="D2727" s="490">
        <v>32.64</v>
      </c>
    </row>
    <row r="2728" spans="1:4">
      <c r="A2728" s="480">
        <v>3750</v>
      </c>
      <c r="B2728" s="481" t="s">
        <v>9411</v>
      </c>
      <c r="C2728" s="489" t="s">
        <v>4105</v>
      </c>
      <c r="D2728" s="490">
        <v>43.89</v>
      </c>
    </row>
    <row r="2729" spans="1:4">
      <c r="A2729" s="480">
        <v>3756</v>
      </c>
      <c r="B2729" s="481" t="s">
        <v>9412</v>
      </c>
      <c r="C2729" s="489" t="s">
        <v>4105</v>
      </c>
      <c r="D2729" s="490">
        <v>82.02</v>
      </c>
    </row>
    <row r="2730" spans="1:4">
      <c r="A2730" s="480">
        <v>38191</v>
      </c>
      <c r="B2730" s="481" t="s">
        <v>9413</v>
      </c>
      <c r="C2730" s="489" t="s">
        <v>4105</v>
      </c>
      <c r="D2730" s="490">
        <v>18.09</v>
      </c>
    </row>
    <row r="2731" spans="1:4">
      <c r="A2731" s="480">
        <v>39381</v>
      </c>
      <c r="B2731" s="481" t="s">
        <v>9414</v>
      </c>
      <c r="C2731" s="489" t="s">
        <v>4105</v>
      </c>
      <c r="D2731" s="490">
        <v>16.87</v>
      </c>
    </row>
    <row r="2732" spans="1:4">
      <c r="A2732" s="480">
        <v>38780</v>
      </c>
      <c r="B2732" s="481" t="s">
        <v>9415</v>
      </c>
      <c r="C2732" s="489" t="s">
        <v>4105</v>
      </c>
      <c r="D2732" s="490">
        <v>20.64</v>
      </c>
    </row>
    <row r="2733" spans="1:4">
      <c r="A2733" s="480">
        <v>39377</v>
      </c>
      <c r="B2733" s="481" t="s">
        <v>9416</v>
      </c>
      <c r="C2733" s="489" t="s">
        <v>4105</v>
      </c>
      <c r="D2733" s="490">
        <v>242.97</v>
      </c>
    </row>
    <row r="2734" spans="1:4">
      <c r="A2734" s="480">
        <v>38781</v>
      </c>
      <c r="B2734" s="481" t="s">
        <v>9417</v>
      </c>
      <c r="C2734" s="489" t="s">
        <v>4105</v>
      </c>
      <c r="D2734" s="490">
        <v>69.69</v>
      </c>
    </row>
    <row r="2735" spans="1:4">
      <c r="A2735" s="480">
        <v>38192</v>
      </c>
      <c r="B2735" s="481" t="s">
        <v>9418</v>
      </c>
      <c r="C2735" s="489" t="s">
        <v>4105</v>
      </c>
      <c r="D2735" s="490">
        <v>126.1</v>
      </c>
    </row>
    <row r="2736" spans="1:4">
      <c r="A2736" s="480">
        <v>3753</v>
      </c>
      <c r="B2736" s="481" t="s">
        <v>9419</v>
      </c>
      <c r="C2736" s="489" t="s">
        <v>4105</v>
      </c>
      <c r="D2736" s="490">
        <v>11.04</v>
      </c>
    </row>
    <row r="2737" spans="1:4">
      <c r="A2737" s="480">
        <v>38782</v>
      </c>
      <c r="B2737" s="481" t="s">
        <v>9420</v>
      </c>
      <c r="C2737" s="489" t="s">
        <v>4105</v>
      </c>
      <c r="D2737" s="490">
        <v>14.37</v>
      </c>
    </row>
    <row r="2738" spans="1:4">
      <c r="A2738" s="480">
        <v>38778</v>
      </c>
      <c r="B2738" s="481" t="s">
        <v>9421</v>
      </c>
      <c r="C2738" s="489" t="s">
        <v>4105</v>
      </c>
      <c r="D2738" s="490">
        <v>10.79</v>
      </c>
    </row>
    <row r="2739" spans="1:4">
      <c r="A2739" s="480">
        <v>38779</v>
      </c>
      <c r="B2739" s="481" t="s">
        <v>9422</v>
      </c>
      <c r="C2739" s="489" t="s">
        <v>4105</v>
      </c>
      <c r="D2739" s="490">
        <v>11.43</v>
      </c>
    </row>
    <row r="2740" spans="1:4">
      <c r="A2740" s="480">
        <v>38194</v>
      </c>
      <c r="B2740" s="481" t="s">
        <v>9423</v>
      </c>
      <c r="C2740" s="489" t="s">
        <v>4105</v>
      </c>
      <c r="D2740" s="490">
        <v>8.42</v>
      </c>
    </row>
    <row r="2741" spans="1:4">
      <c r="A2741" s="480">
        <v>38193</v>
      </c>
      <c r="B2741" s="481" t="s">
        <v>9424</v>
      </c>
      <c r="C2741" s="489" t="s">
        <v>4105</v>
      </c>
      <c r="D2741" s="490">
        <v>7.31</v>
      </c>
    </row>
    <row r="2742" spans="1:4">
      <c r="A2742" s="480">
        <v>39388</v>
      </c>
      <c r="B2742" s="481" t="s">
        <v>9425</v>
      </c>
      <c r="C2742" s="489" t="s">
        <v>4105</v>
      </c>
      <c r="D2742" s="490">
        <v>10.35</v>
      </c>
    </row>
    <row r="2743" spans="1:4">
      <c r="A2743" s="480">
        <v>39387</v>
      </c>
      <c r="B2743" s="481" t="s">
        <v>9426</v>
      </c>
      <c r="C2743" s="489" t="s">
        <v>4105</v>
      </c>
      <c r="D2743" s="490">
        <v>16.14</v>
      </c>
    </row>
    <row r="2744" spans="1:4">
      <c r="A2744" s="480">
        <v>39386</v>
      </c>
      <c r="B2744" s="481" t="s">
        <v>9427</v>
      </c>
      <c r="C2744" s="489" t="s">
        <v>4105</v>
      </c>
      <c r="D2744" s="490">
        <v>11.25</v>
      </c>
    </row>
    <row r="2745" spans="1:4">
      <c r="A2745" s="480">
        <v>12216</v>
      </c>
      <c r="B2745" s="481" t="s">
        <v>9428</v>
      </c>
      <c r="C2745" s="489" t="s">
        <v>4105</v>
      </c>
      <c r="D2745" s="490">
        <v>63.06</v>
      </c>
    </row>
    <row r="2746" spans="1:4">
      <c r="A2746" s="480">
        <v>3757</v>
      </c>
      <c r="B2746" s="481" t="s">
        <v>9429</v>
      </c>
      <c r="C2746" s="489" t="s">
        <v>4105</v>
      </c>
      <c r="D2746" s="490">
        <v>72.92</v>
      </c>
    </row>
    <row r="2747" spans="1:4">
      <c r="A2747" s="480">
        <v>3758</v>
      </c>
      <c r="B2747" s="481" t="s">
        <v>9430</v>
      </c>
      <c r="C2747" s="489" t="s">
        <v>4105</v>
      </c>
      <c r="D2747" s="490">
        <v>85.02</v>
      </c>
    </row>
    <row r="2748" spans="1:4">
      <c r="A2748" s="480">
        <v>12214</v>
      </c>
      <c r="B2748" s="481" t="s">
        <v>9431</v>
      </c>
      <c r="C2748" s="489" t="s">
        <v>4105</v>
      </c>
      <c r="D2748" s="490">
        <v>29.11</v>
      </c>
    </row>
    <row r="2749" spans="1:4">
      <c r="A2749" s="480">
        <v>3749</v>
      </c>
      <c r="B2749" s="481" t="s">
        <v>9432</v>
      </c>
      <c r="C2749" s="489" t="s">
        <v>4105</v>
      </c>
      <c r="D2749" s="490">
        <v>51.89</v>
      </c>
    </row>
    <row r="2750" spans="1:4">
      <c r="A2750" s="480">
        <v>3751</v>
      </c>
      <c r="B2750" s="481" t="s">
        <v>9433</v>
      </c>
      <c r="C2750" s="489" t="s">
        <v>4105</v>
      </c>
      <c r="D2750" s="490">
        <v>70.81</v>
      </c>
    </row>
    <row r="2751" spans="1:4">
      <c r="A2751" s="480">
        <v>39376</v>
      </c>
      <c r="B2751" s="481" t="s">
        <v>9434</v>
      </c>
      <c r="C2751" s="489" t="s">
        <v>4105</v>
      </c>
      <c r="D2751" s="490">
        <v>59.7</v>
      </c>
    </row>
    <row r="2752" spans="1:4">
      <c r="A2752" s="480">
        <v>3752</v>
      </c>
      <c r="B2752" s="481" t="s">
        <v>9435</v>
      </c>
      <c r="C2752" s="489" t="s">
        <v>4105</v>
      </c>
      <c r="D2752" s="490">
        <v>116.82</v>
      </c>
    </row>
    <row r="2753" spans="1:4" ht="45">
      <c r="A2753" s="480">
        <v>746</v>
      </c>
      <c r="B2753" s="481" t="s">
        <v>14028</v>
      </c>
      <c r="C2753" s="489" t="s">
        <v>4105</v>
      </c>
      <c r="D2753" s="490">
        <v>2726</v>
      </c>
    </row>
    <row r="2754" spans="1:4" ht="30">
      <c r="A2754" s="480">
        <v>20269</v>
      </c>
      <c r="B2754" s="481" t="s">
        <v>14029</v>
      </c>
      <c r="C2754" s="489" t="s">
        <v>4105</v>
      </c>
      <c r="D2754" s="490">
        <v>108.13</v>
      </c>
    </row>
    <row r="2755" spans="1:4" ht="30">
      <c r="A2755" s="480">
        <v>20270</v>
      </c>
      <c r="B2755" s="481" t="s">
        <v>14030</v>
      </c>
      <c r="C2755" s="489" t="s">
        <v>4105</v>
      </c>
      <c r="D2755" s="490">
        <v>119.48</v>
      </c>
    </row>
    <row r="2756" spans="1:4" ht="30">
      <c r="A2756" s="480">
        <v>11696</v>
      </c>
      <c r="B2756" s="481" t="s">
        <v>14031</v>
      </c>
      <c r="C2756" s="489" t="s">
        <v>4105</v>
      </c>
      <c r="D2756" s="490">
        <v>191.27</v>
      </c>
    </row>
    <row r="2757" spans="1:4" ht="30">
      <c r="A2757" s="480">
        <v>10427</v>
      </c>
      <c r="B2757" s="481" t="s">
        <v>14032</v>
      </c>
      <c r="C2757" s="489" t="s">
        <v>4105</v>
      </c>
      <c r="D2757" s="490">
        <v>535.25</v>
      </c>
    </row>
    <row r="2758" spans="1:4" ht="30">
      <c r="A2758" s="480">
        <v>10428</v>
      </c>
      <c r="B2758" s="481" t="s">
        <v>14033</v>
      </c>
      <c r="C2758" s="489" t="s">
        <v>4105</v>
      </c>
      <c r="D2758" s="490">
        <v>551.47</v>
      </c>
    </row>
    <row r="2759" spans="1:4" ht="30">
      <c r="A2759" s="480">
        <v>36521</v>
      </c>
      <c r="B2759" s="481" t="s">
        <v>14034</v>
      </c>
      <c r="C2759" s="489" t="s">
        <v>4105</v>
      </c>
      <c r="D2759" s="490">
        <v>172.07</v>
      </c>
    </row>
    <row r="2760" spans="1:4">
      <c r="A2760" s="480">
        <v>36794</v>
      </c>
      <c r="B2760" s="481" t="s">
        <v>14035</v>
      </c>
      <c r="C2760" s="489" t="s">
        <v>4105</v>
      </c>
      <c r="D2760" s="490">
        <v>183.18</v>
      </c>
    </row>
    <row r="2761" spans="1:4">
      <c r="A2761" s="480">
        <v>10426</v>
      </c>
      <c r="B2761" s="481" t="s">
        <v>14036</v>
      </c>
      <c r="C2761" s="489" t="s">
        <v>4105</v>
      </c>
      <c r="D2761" s="490">
        <v>205.12</v>
      </c>
    </row>
    <row r="2762" spans="1:4">
      <c r="A2762" s="480">
        <v>10425</v>
      </c>
      <c r="B2762" s="481" t="s">
        <v>14037</v>
      </c>
      <c r="C2762" s="489" t="s">
        <v>4105</v>
      </c>
      <c r="D2762" s="490">
        <v>104.06</v>
      </c>
    </row>
    <row r="2763" spans="1:4">
      <c r="A2763" s="480">
        <v>10431</v>
      </c>
      <c r="B2763" s="481" t="s">
        <v>14038</v>
      </c>
      <c r="C2763" s="489" t="s">
        <v>4105</v>
      </c>
      <c r="D2763" s="490">
        <v>356.27</v>
      </c>
    </row>
    <row r="2764" spans="1:4">
      <c r="A2764" s="480">
        <v>10429</v>
      </c>
      <c r="B2764" s="481" t="s">
        <v>14039</v>
      </c>
      <c r="C2764" s="489" t="s">
        <v>4105</v>
      </c>
      <c r="D2764" s="490">
        <v>175.75</v>
      </c>
    </row>
    <row r="2765" spans="1:4">
      <c r="A2765" s="480">
        <v>2354</v>
      </c>
      <c r="B2765" s="481" t="s">
        <v>9436</v>
      </c>
      <c r="C2765" s="489" t="s">
        <v>4108</v>
      </c>
      <c r="D2765" s="490">
        <v>12.72</v>
      </c>
    </row>
    <row r="2766" spans="1:4">
      <c r="A2766" s="480">
        <v>40932</v>
      </c>
      <c r="B2766" s="481" t="s">
        <v>9437</v>
      </c>
      <c r="C2766" s="489" t="s">
        <v>4109</v>
      </c>
      <c r="D2766" s="490">
        <v>2235.7800000000002</v>
      </c>
    </row>
    <row r="2767" spans="1:4">
      <c r="A2767" s="480">
        <v>10853</v>
      </c>
      <c r="B2767" s="481" t="s">
        <v>9438</v>
      </c>
      <c r="C2767" s="489" t="s">
        <v>4105</v>
      </c>
      <c r="D2767" s="490">
        <v>109.57</v>
      </c>
    </row>
    <row r="2768" spans="1:4">
      <c r="A2768" s="480">
        <v>5093</v>
      </c>
      <c r="B2768" s="481" t="s">
        <v>9439</v>
      </c>
      <c r="C2768" s="489" t="s">
        <v>4111</v>
      </c>
      <c r="D2768" s="490">
        <v>15.62</v>
      </c>
    </row>
    <row r="2769" spans="1:4">
      <c r="A2769" s="480">
        <v>44331</v>
      </c>
      <c r="B2769" s="481" t="s">
        <v>14040</v>
      </c>
      <c r="C2769" s="489" t="s">
        <v>4107</v>
      </c>
      <c r="D2769" s="490">
        <v>40.869999999999997</v>
      </c>
    </row>
    <row r="2770" spans="1:4" ht="30">
      <c r="A2770" s="480">
        <v>37768</v>
      </c>
      <c r="B2770" s="481" t="s">
        <v>9440</v>
      </c>
      <c r="C2770" s="489" t="s">
        <v>4105</v>
      </c>
      <c r="D2770" s="490">
        <v>216500</v>
      </c>
    </row>
    <row r="2771" spans="1:4" ht="30">
      <c r="A2771" s="480">
        <v>37773</v>
      </c>
      <c r="B2771" s="481" t="s">
        <v>9441</v>
      </c>
      <c r="C2771" s="489" t="s">
        <v>4105</v>
      </c>
      <c r="D2771" s="490">
        <v>183845</v>
      </c>
    </row>
    <row r="2772" spans="1:4" ht="30">
      <c r="A2772" s="480">
        <v>37769</v>
      </c>
      <c r="B2772" s="481" t="s">
        <v>9442</v>
      </c>
      <c r="C2772" s="489" t="s">
        <v>4105</v>
      </c>
      <c r="D2772" s="490">
        <v>307779.69</v>
      </c>
    </row>
    <row r="2773" spans="1:4" ht="30">
      <c r="A2773" s="480">
        <v>37770</v>
      </c>
      <c r="B2773" s="481" t="s">
        <v>9443</v>
      </c>
      <c r="C2773" s="489" t="s">
        <v>4105</v>
      </c>
      <c r="D2773" s="490">
        <v>522351.23</v>
      </c>
    </row>
    <row r="2774" spans="1:4">
      <c r="A2774" s="480">
        <v>38382</v>
      </c>
      <c r="B2774" s="481" t="s">
        <v>9444</v>
      </c>
      <c r="C2774" s="489" t="s">
        <v>4105</v>
      </c>
      <c r="D2774" s="490">
        <v>10.3</v>
      </c>
    </row>
    <row r="2775" spans="1:4">
      <c r="A2775" s="480">
        <v>38383</v>
      </c>
      <c r="B2775" s="481" t="s">
        <v>9445</v>
      </c>
      <c r="C2775" s="489" t="s">
        <v>4105</v>
      </c>
      <c r="D2775" s="490">
        <v>1.93</v>
      </c>
    </row>
    <row r="2776" spans="1:4">
      <c r="A2776" s="480">
        <v>3768</v>
      </c>
      <c r="B2776" s="481" t="s">
        <v>9446</v>
      </c>
      <c r="C2776" s="489" t="s">
        <v>4105</v>
      </c>
      <c r="D2776" s="490">
        <v>4.46</v>
      </c>
    </row>
    <row r="2777" spans="1:4">
      <c r="A2777" s="480">
        <v>3767</v>
      </c>
      <c r="B2777" s="481" t="s">
        <v>14041</v>
      </c>
      <c r="C2777" s="489" t="s">
        <v>4105</v>
      </c>
      <c r="D2777" s="490">
        <v>1.49</v>
      </c>
    </row>
    <row r="2778" spans="1:4" ht="30">
      <c r="A2778" s="480">
        <v>13192</v>
      </c>
      <c r="B2778" s="481" t="s">
        <v>9447</v>
      </c>
      <c r="C2778" s="489" t="s">
        <v>4105</v>
      </c>
      <c r="D2778" s="490">
        <v>5422.85</v>
      </c>
    </row>
    <row r="2779" spans="1:4" ht="30">
      <c r="A2779" s="480">
        <v>38413</v>
      </c>
      <c r="B2779" s="481" t="s">
        <v>9448</v>
      </c>
      <c r="C2779" s="489" t="s">
        <v>4105</v>
      </c>
      <c r="D2779" s="490">
        <v>896.86</v>
      </c>
    </row>
    <row r="2780" spans="1:4" ht="45">
      <c r="A2780" s="480">
        <v>42440</v>
      </c>
      <c r="B2780" s="481" t="s">
        <v>9449</v>
      </c>
      <c r="C2780" s="489" t="s">
        <v>4105</v>
      </c>
      <c r="D2780" s="490">
        <v>1085.17</v>
      </c>
    </row>
    <row r="2781" spans="1:4" ht="30">
      <c r="A2781" s="480">
        <v>20193</v>
      </c>
      <c r="B2781" s="481" t="s">
        <v>9450</v>
      </c>
      <c r="C2781" s="489" t="s">
        <v>4120</v>
      </c>
      <c r="D2781" s="490">
        <v>5.66</v>
      </c>
    </row>
    <row r="2782" spans="1:4" ht="30">
      <c r="A2782" s="480">
        <v>10527</v>
      </c>
      <c r="B2782" s="481" t="s">
        <v>9451</v>
      </c>
      <c r="C2782" s="489" t="s">
        <v>4121</v>
      </c>
      <c r="D2782" s="490">
        <v>17</v>
      </c>
    </row>
    <row r="2783" spans="1:4" ht="30">
      <c r="A2783" s="480">
        <v>41805</v>
      </c>
      <c r="B2783" s="481" t="s">
        <v>9452</v>
      </c>
      <c r="C2783" s="489" t="s">
        <v>4109</v>
      </c>
      <c r="D2783" s="490">
        <v>507.65</v>
      </c>
    </row>
    <row r="2784" spans="1:4" ht="30">
      <c r="A2784" s="480">
        <v>40271</v>
      </c>
      <c r="B2784" s="481" t="s">
        <v>9453</v>
      </c>
      <c r="C2784" s="489" t="s">
        <v>4109</v>
      </c>
      <c r="D2784" s="490">
        <v>11.05</v>
      </c>
    </row>
    <row r="2785" spans="1:4" ht="30">
      <c r="A2785" s="480">
        <v>40287</v>
      </c>
      <c r="B2785" s="481" t="s">
        <v>9454</v>
      </c>
      <c r="C2785" s="489" t="s">
        <v>4109</v>
      </c>
      <c r="D2785" s="490">
        <v>4.25</v>
      </c>
    </row>
    <row r="2786" spans="1:4" ht="45">
      <c r="A2786" s="480">
        <v>4084</v>
      </c>
      <c r="B2786" s="481" t="s">
        <v>14042</v>
      </c>
      <c r="C2786" s="489" t="s">
        <v>4108</v>
      </c>
      <c r="D2786" s="490">
        <v>1.61</v>
      </c>
    </row>
    <row r="2787" spans="1:4" ht="45">
      <c r="A2787" s="480">
        <v>743</v>
      </c>
      <c r="B2787" s="481" t="s">
        <v>14043</v>
      </c>
      <c r="C2787" s="489" t="s">
        <v>4108</v>
      </c>
      <c r="D2787" s="490">
        <v>1.61</v>
      </c>
    </row>
    <row r="2788" spans="1:4" ht="45">
      <c r="A2788" s="480">
        <v>40293</v>
      </c>
      <c r="B2788" s="481" t="s">
        <v>14044</v>
      </c>
      <c r="C2788" s="489" t="s">
        <v>4108</v>
      </c>
      <c r="D2788" s="490">
        <v>1.93</v>
      </c>
    </row>
    <row r="2789" spans="1:4" ht="45">
      <c r="A2789" s="480">
        <v>40294</v>
      </c>
      <c r="B2789" s="481" t="s">
        <v>14045</v>
      </c>
      <c r="C2789" s="489" t="s">
        <v>4108</v>
      </c>
      <c r="D2789" s="490">
        <v>1.61</v>
      </c>
    </row>
    <row r="2790" spans="1:4" ht="45">
      <c r="A2790" s="480">
        <v>4085</v>
      </c>
      <c r="B2790" s="481" t="s">
        <v>14046</v>
      </c>
      <c r="C2790" s="489" t="s">
        <v>4108</v>
      </c>
      <c r="D2790" s="490">
        <v>2.25</v>
      </c>
    </row>
    <row r="2791" spans="1:4" ht="30">
      <c r="A2791" s="480">
        <v>10775</v>
      </c>
      <c r="B2791" s="481" t="s">
        <v>9455</v>
      </c>
      <c r="C2791" s="489" t="s">
        <v>4109</v>
      </c>
      <c r="D2791" s="490">
        <v>600</v>
      </c>
    </row>
    <row r="2792" spans="1:4" ht="30">
      <c r="A2792" s="480">
        <v>10776</v>
      </c>
      <c r="B2792" s="481" t="s">
        <v>9456</v>
      </c>
      <c r="C2792" s="489" t="s">
        <v>4109</v>
      </c>
      <c r="D2792" s="490">
        <v>468.75</v>
      </c>
    </row>
    <row r="2793" spans="1:4" ht="30">
      <c r="A2793" s="480">
        <v>10779</v>
      </c>
      <c r="B2793" s="481" t="s">
        <v>9457</v>
      </c>
      <c r="C2793" s="489" t="s">
        <v>4109</v>
      </c>
      <c r="D2793" s="490">
        <v>750</v>
      </c>
    </row>
    <row r="2794" spans="1:4" ht="30">
      <c r="A2794" s="480">
        <v>10777</v>
      </c>
      <c r="B2794" s="481" t="s">
        <v>9458</v>
      </c>
      <c r="C2794" s="489" t="s">
        <v>4109</v>
      </c>
      <c r="D2794" s="490">
        <v>681.25</v>
      </c>
    </row>
    <row r="2795" spans="1:4" ht="30">
      <c r="A2795" s="480">
        <v>10778</v>
      </c>
      <c r="B2795" s="481" t="s">
        <v>9459</v>
      </c>
      <c r="C2795" s="489" t="s">
        <v>4109</v>
      </c>
      <c r="D2795" s="490">
        <v>750</v>
      </c>
    </row>
    <row r="2796" spans="1:4">
      <c r="A2796" s="480">
        <v>40339</v>
      </c>
      <c r="B2796" s="481" t="s">
        <v>9460</v>
      </c>
      <c r="C2796" s="489" t="s">
        <v>4109</v>
      </c>
      <c r="D2796" s="490">
        <v>4.25</v>
      </c>
    </row>
    <row r="2797" spans="1:4" ht="30">
      <c r="A2797" s="480">
        <v>10749</v>
      </c>
      <c r="B2797" s="481" t="s">
        <v>9461</v>
      </c>
      <c r="C2797" s="489" t="s">
        <v>4109</v>
      </c>
      <c r="D2797" s="490">
        <v>7.79</v>
      </c>
    </row>
    <row r="2798" spans="1:4">
      <c r="A2798" s="480">
        <v>40290</v>
      </c>
      <c r="B2798" s="481" t="s">
        <v>9462</v>
      </c>
      <c r="C2798" s="489" t="s">
        <v>4109</v>
      </c>
      <c r="D2798" s="490">
        <v>11.22</v>
      </c>
    </row>
    <row r="2799" spans="1:4" ht="30">
      <c r="A2799" s="480">
        <v>3346</v>
      </c>
      <c r="B2799" s="481" t="s">
        <v>9463</v>
      </c>
      <c r="C2799" s="489" t="s">
        <v>4108</v>
      </c>
      <c r="D2799" s="490">
        <v>15.32</v>
      </c>
    </row>
    <row r="2800" spans="1:4" ht="30">
      <c r="A2800" s="480">
        <v>3348</v>
      </c>
      <c r="B2800" s="481" t="s">
        <v>9464</v>
      </c>
      <c r="C2800" s="489" t="s">
        <v>4108</v>
      </c>
      <c r="D2800" s="490">
        <v>18.32</v>
      </c>
    </row>
    <row r="2801" spans="1:4">
      <c r="A2801" s="480">
        <v>39833</v>
      </c>
      <c r="B2801" s="481" t="s">
        <v>9465</v>
      </c>
      <c r="C2801" s="489" t="s">
        <v>4108</v>
      </c>
      <c r="D2801" s="490">
        <v>25.1</v>
      </c>
    </row>
    <row r="2802" spans="1:4">
      <c r="A2802" s="480">
        <v>7252</v>
      </c>
      <c r="B2802" s="481" t="s">
        <v>9466</v>
      </c>
      <c r="C2802" s="489" t="s">
        <v>4108</v>
      </c>
      <c r="D2802" s="490">
        <v>2.25</v>
      </c>
    </row>
    <row r="2803" spans="1:4" ht="30">
      <c r="A2803" s="480">
        <v>7247</v>
      </c>
      <c r="B2803" s="481" t="s">
        <v>9467</v>
      </c>
      <c r="C2803" s="489" t="s">
        <v>4108</v>
      </c>
      <c r="D2803" s="490">
        <v>2.25</v>
      </c>
    </row>
    <row r="2804" spans="1:4" ht="30">
      <c r="A2804" s="480">
        <v>40291</v>
      </c>
      <c r="B2804" s="481" t="s">
        <v>9468</v>
      </c>
      <c r="C2804" s="489" t="s">
        <v>4109</v>
      </c>
      <c r="D2804" s="490">
        <v>593.03</v>
      </c>
    </row>
    <row r="2805" spans="1:4" ht="30">
      <c r="A2805" s="480">
        <v>40275</v>
      </c>
      <c r="B2805" s="481" t="s">
        <v>9469</v>
      </c>
      <c r="C2805" s="489" t="s">
        <v>4109</v>
      </c>
      <c r="D2805" s="490">
        <v>17</v>
      </c>
    </row>
    <row r="2806" spans="1:4">
      <c r="A2806" s="480">
        <v>42408</v>
      </c>
      <c r="B2806" s="481" t="s">
        <v>9470</v>
      </c>
      <c r="C2806" s="489" t="s">
        <v>4110</v>
      </c>
      <c r="D2806" s="490">
        <v>2.17</v>
      </c>
    </row>
    <row r="2807" spans="1:4">
      <c r="A2807" s="480">
        <v>3777</v>
      </c>
      <c r="B2807" s="481" t="s">
        <v>9471</v>
      </c>
      <c r="C2807" s="489" t="s">
        <v>4110</v>
      </c>
      <c r="D2807" s="490">
        <v>1.57</v>
      </c>
    </row>
    <row r="2808" spans="1:4">
      <c r="A2808" s="480">
        <v>3798</v>
      </c>
      <c r="B2808" s="481" t="s">
        <v>9472</v>
      </c>
      <c r="C2808" s="489" t="s">
        <v>4105</v>
      </c>
      <c r="D2808" s="490">
        <v>114.66</v>
      </c>
    </row>
    <row r="2809" spans="1:4" ht="30">
      <c r="A2809" s="480">
        <v>38769</v>
      </c>
      <c r="B2809" s="481" t="s">
        <v>9473</v>
      </c>
      <c r="C2809" s="489" t="s">
        <v>4105</v>
      </c>
      <c r="D2809" s="490">
        <v>89.54</v>
      </c>
    </row>
    <row r="2810" spans="1:4" ht="30">
      <c r="A2810" s="480">
        <v>39510</v>
      </c>
      <c r="B2810" s="481" t="s">
        <v>9474</v>
      </c>
      <c r="C2810" s="489" t="s">
        <v>4105</v>
      </c>
      <c r="D2810" s="490">
        <v>362.39</v>
      </c>
    </row>
    <row r="2811" spans="1:4" ht="30">
      <c r="A2811" s="480">
        <v>38776</v>
      </c>
      <c r="B2811" s="481" t="s">
        <v>9475</v>
      </c>
      <c r="C2811" s="489" t="s">
        <v>4105</v>
      </c>
      <c r="D2811" s="490">
        <v>384.59</v>
      </c>
    </row>
    <row r="2812" spans="1:4" ht="30">
      <c r="A2812" s="480">
        <v>38774</v>
      </c>
      <c r="B2812" s="481" t="s">
        <v>9476</v>
      </c>
      <c r="C2812" s="489" t="s">
        <v>4105</v>
      </c>
      <c r="D2812" s="490">
        <v>21.15</v>
      </c>
    </row>
    <row r="2813" spans="1:4" ht="30">
      <c r="A2813" s="480">
        <v>42247</v>
      </c>
      <c r="B2813" s="481" t="s">
        <v>9477</v>
      </c>
      <c r="C2813" s="489" t="s">
        <v>4105</v>
      </c>
      <c r="D2813" s="490">
        <v>722</v>
      </c>
    </row>
    <row r="2814" spans="1:4" ht="30">
      <c r="A2814" s="480">
        <v>42248</v>
      </c>
      <c r="B2814" s="481" t="s">
        <v>9478</v>
      </c>
      <c r="C2814" s="489" t="s">
        <v>4105</v>
      </c>
      <c r="D2814" s="490">
        <v>838.66</v>
      </c>
    </row>
    <row r="2815" spans="1:4" ht="30">
      <c r="A2815" s="480">
        <v>42249</v>
      </c>
      <c r="B2815" s="481" t="s">
        <v>9479</v>
      </c>
      <c r="C2815" s="489" t="s">
        <v>4105</v>
      </c>
      <c r="D2815" s="490">
        <v>1389.37</v>
      </c>
    </row>
    <row r="2816" spans="1:4" ht="30">
      <c r="A2816" s="480">
        <v>42244</v>
      </c>
      <c r="B2816" s="481" t="s">
        <v>9480</v>
      </c>
      <c r="C2816" s="489" t="s">
        <v>4105</v>
      </c>
      <c r="D2816" s="490">
        <v>216.98</v>
      </c>
    </row>
    <row r="2817" spans="1:4" ht="30">
      <c r="A2817" s="480">
        <v>42245</v>
      </c>
      <c r="B2817" s="481" t="s">
        <v>9481</v>
      </c>
      <c r="C2817" s="489" t="s">
        <v>4105</v>
      </c>
      <c r="D2817" s="490">
        <v>400.39</v>
      </c>
    </row>
    <row r="2818" spans="1:4" ht="30">
      <c r="A2818" s="480">
        <v>42246</v>
      </c>
      <c r="B2818" s="481" t="s">
        <v>9482</v>
      </c>
      <c r="C2818" s="489" t="s">
        <v>4105</v>
      </c>
      <c r="D2818" s="490">
        <v>443.21</v>
      </c>
    </row>
    <row r="2819" spans="1:4" ht="30">
      <c r="A2819" s="480">
        <v>42243</v>
      </c>
      <c r="B2819" s="481" t="s">
        <v>9483</v>
      </c>
      <c r="C2819" s="489" t="s">
        <v>4105</v>
      </c>
      <c r="D2819" s="490">
        <v>534.42999999999995</v>
      </c>
    </row>
    <row r="2820" spans="1:4" ht="30">
      <c r="A2820" s="480">
        <v>38889</v>
      </c>
      <c r="B2820" s="481" t="s">
        <v>9484</v>
      </c>
      <c r="C2820" s="489" t="s">
        <v>4105</v>
      </c>
      <c r="D2820" s="490">
        <v>68.63</v>
      </c>
    </row>
    <row r="2821" spans="1:4" ht="30">
      <c r="A2821" s="480">
        <v>38784</v>
      </c>
      <c r="B2821" s="481" t="s">
        <v>9485</v>
      </c>
      <c r="C2821" s="489" t="s">
        <v>4105</v>
      </c>
      <c r="D2821" s="490">
        <v>91.81</v>
      </c>
    </row>
    <row r="2822" spans="1:4" ht="30">
      <c r="A2822" s="480">
        <v>3788</v>
      </c>
      <c r="B2822" s="481" t="s">
        <v>9486</v>
      </c>
      <c r="C2822" s="489" t="s">
        <v>4105</v>
      </c>
      <c r="D2822" s="490">
        <v>95.68</v>
      </c>
    </row>
    <row r="2823" spans="1:4" ht="30">
      <c r="A2823" s="480">
        <v>12230</v>
      </c>
      <c r="B2823" s="481" t="s">
        <v>9487</v>
      </c>
      <c r="C2823" s="489" t="s">
        <v>4105</v>
      </c>
      <c r="D2823" s="490">
        <v>24.61</v>
      </c>
    </row>
    <row r="2824" spans="1:4" ht="30">
      <c r="A2824" s="480">
        <v>3780</v>
      </c>
      <c r="B2824" s="481" t="s">
        <v>9488</v>
      </c>
      <c r="C2824" s="489" t="s">
        <v>4105</v>
      </c>
      <c r="D2824" s="490">
        <v>141.16999999999999</v>
      </c>
    </row>
    <row r="2825" spans="1:4" ht="30">
      <c r="A2825" s="480">
        <v>12231</v>
      </c>
      <c r="B2825" s="481" t="s">
        <v>9489</v>
      </c>
      <c r="C2825" s="489" t="s">
        <v>4105</v>
      </c>
      <c r="D2825" s="490">
        <v>40.93</v>
      </c>
    </row>
    <row r="2826" spans="1:4" ht="30">
      <c r="A2826" s="480">
        <v>3811</v>
      </c>
      <c r="B2826" s="481" t="s">
        <v>9490</v>
      </c>
      <c r="C2826" s="489" t="s">
        <v>4105</v>
      </c>
      <c r="D2826" s="490">
        <v>132.6</v>
      </c>
    </row>
    <row r="2827" spans="1:4" ht="30">
      <c r="A2827" s="480">
        <v>12232</v>
      </c>
      <c r="B2827" s="481" t="s">
        <v>9491</v>
      </c>
      <c r="C2827" s="489" t="s">
        <v>4105</v>
      </c>
      <c r="D2827" s="490">
        <v>42.88</v>
      </c>
    </row>
    <row r="2828" spans="1:4" ht="30">
      <c r="A2828" s="480">
        <v>3799</v>
      </c>
      <c r="B2828" s="481" t="s">
        <v>9492</v>
      </c>
      <c r="C2828" s="489" t="s">
        <v>4105</v>
      </c>
      <c r="D2828" s="490">
        <v>187.53</v>
      </c>
    </row>
    <row r="2829" spans="1:4" ht="30">
      <c r="A2829" s="480">
        <v>12239</v>
      </c>
      <c r="B2829" s="481" t="s">
        <v>9493</v>
      </c>
      <c r="C2829" s="489" t="s">
        <v>4105</v>
      </c>
      <c r="D2829" s="490">
        <v>56.14</v>
      </c>
    </row>
    <row r="2830" spans="1:4" ht="30">
      <c r="A2830" s="480">
        <v>38773</v>
      </c>
      <c r="B2830" s="481" t="s">
        <v>9494</v>
      </c>
      <c r="C2830" s="489" t="s">
        <v>4105</v>
      </c>
      <c r="D2830" s="490">
        <v>9</v>
      </c>
    </row>
    <row r="2831" spans="1:4">
      <c r="A2831" s="480">
        <v>12271</v>
      </c>
      <c r="B2831" s="481" t="s">
        <v>9495</v>
      </c>
      <c r="C2831" s="489" t="s">
        <v>4105</v>
      </c>
      <c r="D2831" s="490">
        <v>502.12</v>
      </c>
    </row>
    <row r="2832" spans="1:4" ht="30">
      <c r="A2832" s="480">
        <v>13382</v>
      </c>
      <c r="B2832" s="481" t="s">
        <v>9496</v>
      </c>
      <c r="C2832" s="489" t="s">
        <v>4105</v>
      </c>
      <c r="D2832" s="490">
        <v>535.04</v>
      </c>
    </row>
    <row r="2833" spans="1:4" ht="30">
      <c r="A2833" s="480">
        <v>38785</v>
      </c>
      <c r="B2833" s="481" t="s">
        <v>9497</v>
      </c>
      <c r="C2833" s="489" t="s">
        <v>4105</v>
      </c>
      <c r="D2833" s="490">
        <v>237.72</v>
      </c>
    </row>
    <row r="2834" spans="1:4" ht="30">
      <c r="A2834" s="480">
        <v>38786</v>
      </c>
      <c r="B2834" s="481" t="s">
        <v>9498</v>
      </c>
      <c r="C2834" s="489" t="s">
        <v>4105</v>
      </c>
      <c r="D2834" s="490">
        <v>292.82</v>
      </c>
    </row>
    <row r="2835" spans="1:4">
      <c r="A2835" s="480">
        <v>39385</v>
      </c>
      <c r="B2835" s="481" t="s">
        <v>9499</v>
      </c>
      <c r="C2835" s="489" t="s">
        <v>4105</v>
      </c>
      <c r="D2835" s="490">
        <v>19.34</v>
      </c>
    </row>
    <row r="2836" spans="1:4">
      <c r="A2836" s="480">
        <v>39389</v>
      </c>
      <c r="B2836" s="481" t="s">
        <v>9500</v>
      </c>
      <c r="C2836" s="489" t="s">
        <v>4105</v>
      </c>
      <c r="D2836" s="490">
        <v>20.99</v>
      </c>
    </row>
    <row r="2837" spans="1:4">
      <c r="A2837" s="480">
        <v>39390</v>
      </c>
      <c r="B2837" s="481" t="s">
        <v>9501</v>
      </c>
      <c r="C2837" s="489" t="s">
        <v>4105</v>
      </c>
      <c r="D2837" s="490">
        <v>44</v>
      </c>
    </row>
    <row r="2838" spans="1:4">
      <c r="A2838" s="480">
        <v>39391</v>
      </c>
      <c r="B2838" s="481" t="s">
        <v>9502</v>
      </c>
      <c r="C2838" s="489" t="s">
        <v>4105</v>
      </c>
      <c r="D2838" s="490">
        <v>49.4</v>
      </c>
    </row>
    <row r="2839" spans="1:4" ht="30">
      <c r="A2839" s="480">
        <v>3803</v>
      </c>
      <c r="B2839" s="481" t="s">
        <v>9503</v>
      </c>
      <c r="C2839" s="489" t="s">
        <v>4105</v>
      </c>
      <c r="D2839" s="490">
        <v>84.9</v>
      </c>
    </row>
    <row r="2840" spans="1:4" ht="30">
      <c r="A2840" s="480">
        <v>38770</v>
      </c>
      <c r="B2840" s="481" t="s">
        <v>9504</v>
      </c>
      <c r="C2840" s="489" t="s">
        <v>4105</v>
      </c>
      <c r="D2840" s="490">
        <v>98.31</v>
      </c>
    </row>
    <row r="2841" spans="1:4">
      <c r="A2841" s="480">
        <v>12267</v>
      </c>
      <c r="B2841" s="481" t="s">
        <v>9505</v>
      </c>
      <c r="C2841" s="489" t="s">
        <v>4105</v>
      </c>
      <c r="D2841" s="490">
        <v>288.10000000000002</v>
      </c>
    </row>
    <row r="2842" spans="1:4" ht="60">
      <c r="A2842" s="480">
        <v>43265</v>
      </c>
      <c r="B2842" s="481" t="s">
        <v>9506</v>
      </c>
      <c r="C2842" s="489" t="s">
        <v>4105</v>
      </c>
      <c r="D2842" s="490">
        <v>60.5</v>
      </c>
    </row>
    <row r="2843" spans="1:4" ht="30">
      <c r="A2843" s="480">
        <v>12266</v>
      </c>
      <c r="B2843" s="481" t="s">
        <v>9507</v>
      </c>
      <c r="C2843" s="489" t="s">
        <v>4105</v>
      </c>
      <c r="D2843" s="490">
        <v>147.46</v>
      </c>
    </row>
    <row r="2844" spans="1:4" ht="30">
      <c r="A2844" s="480">
        <v>39378</v>
      </c>
      <c r="B2844" s="481" t="s">
        <v>9508</v>
      </c>
      <c r="C2844" s="489" t="s">
        <v>4105</v>
      </c>
      <c r="D2844" s="490">
        <v>104.54</v>
      </c>
    </row>
    <row r="2845" spans="1:4" ht="30">
      <c r="A2845" s="480">
        <v>43543</v>
      </c>
      <c r="B2845" s="481" t="s">
        <v>9509</v>
      </c>
      <c r="C2845" s="489" t="s">
        <v>4105</v>
      </c>
      <c r="D2845" s="490">
        <v>217.8</v>
      </c>
    </row>
    <row r="2846" spans="1:4" ht="30">
      <c r="A2846" s="480">
        <v>38775</v>
      </c>
      <c r="B2846" s="481" t="s">
        <v>9510</v>
      </c>
      <c r="C2846" s="489" t="s">
        <v>4105</v>
      </c>
      <c r="D2846" s="490">
        <v>110.83</v>
      </c>
    </row>
    <row r="2847" spans="1:4">
      <c r="A2847" s="480">
        <v>21119</v>
      </c>
      <c r="B2847" s="481" t="s">
        <v>9511</v>
      </c>
      <c r="C2847" s="489" t="s">
        <v>4105</v>
      </c>
      <c r="D2847" s="490">
        <v>2.2400000000000002</v>
      </c>
    </row>
    <row r="2848" spans="1:4">
      <c r="A2848" s="480">
        <v>37974</v>
      </c>
      <c r="B2848" s="481" t="s">
        <v>9512</v>
      </c>
      <c r="C2848" s="489" t="s">
        <v>4105</v>
      </c>
      <c r="D2848" s="490">
        <v>3.33</v>
      </c>
    </row>
    <row r="2849" spans="1:4">
      <c r="A2849" s="480">
        <v>37975</v>
      </c>
      <c r="B2849" s="481" t="s">
        <v>9513</v>
      </c>
      <c r="C2849" s="489" t="s">
        <v>4105</v>
      </c>
      <c r="D2849" s="490">
        <v>6.77</v>
      </c>
    </row>
    <row r="2850" spans="1:4">
      <c r="A2850" s="480">
        <v>37976</v>
      </c>
      <c r="B2850" s="481" t="s">
        <v>9514</v>
      </c>
      <c r="C2850" s="489" t="s">
        <v>4105</v>
      </c>
      <c r="D2850" s="490">
        <v>13.89</v>
      </c>
    </row>
    <row r="2851" spans="1:4">
      <c r="A2851" s="480">
        <v>37977</v>
      </c>
      <c r="B2851" s="481" t="s">
        <v>9515</v>
      </c>
      <c r="C2851" s="489" t="s">
        <v>4105</v>
      </c>
      <c r="D2851" s="490">
        <v>19.100000000000001</v>
      </c>
    </row>
    <row r="2852" spans="1:4">
      <c r="A2852" s="480">
        <v>37978</v>
      </c>
      <c r="B2852" s="481" t="s">
        <v>9516</v>
      </c>
      <c r="C2852" s="489" t="s">
        <v>4105</v>
      </c>
      <c r="D2852" s="490">
        <v>38.71</v>
      </c>
    </row>
    <row r="2853" spans="1:4">
      <c r="A2853" s="480">
        <v>37979</v>
      </c>
      <c r="B2853" s="481" t="s">
        <v>9517</v>
      </c>
      <c r="C2853" s="489" t="s">
        <v>4105</v>
      </c>
      <c r="D2853" s="490">
        <v>166.32</v>
      </c>
    </row>
    <row r="2854" spans="1:4">
      <c r="A2854" s="480">
        <v>37980</v>
      </c>
      <c r="B2854" s="481" t="s">
        <v>9518</v>
      </c>
      <c r="C2854" s="489" t="s">
        <v>4105</v>
      </c>
      <c r="D2854" s="490">
        <v>186.92</v>
      </c>
    </row>
    <row r="2855" spans="1:4" ht="30">
      <c r="A2855" s="480">
        <v>36147</v>
      </c>
      <c r="B2855" s="481" t="s">
        <v>9519</v>
      </c>
      <c r="C2855" s="489" t="s">
        <v>4111</v>
      </c>
      <c r="D2855" s="490">
        <v>456.97</v>
      </c>
    </row>
    <row r="2856" spans="1:4">
      <c r="A2856" s="480">
        <v>12731</v>
      </c>
      <c r="B2856" s="481" t="s">
        <v>9520</v>
      </c>
      <c r="C2856" s="489" t="s">
        <v>4105</v>
      </c>
      <c r="D2856" s="490">
        <v>425.7</v>
      </c>
    </row>
    <row r="2857" spans="1:4">
      <c r="A2857" s="480">
        <v>12723</v>
      </c>
      <c r="B2857" s="481" t="s">
        <v>9521</v>
      </c>
      <c r="C2857" s="489" t="s">
        <v>4105</v>
      </c>
      <c r="D2857" s="490">
        <v>3.3</v>
      </c>
    </row>
    <row r="2858" spans="1:4">
      <c r="A2858" s="480">
        <v>12724</v>
      </c>
      <c r="B2858" s="481" t="s">
        <v>9522</v>
      </c>
      <c r="C2858" s="489" t="s">
        <v>4105</v>
      </c>
      <c r="D2858" s="490">
        <v>6.34</v>
      </c>
    </row>
    <row r="2859" spans="1:4">
      <c r="A2859" s="480">
        <v>12725</v>
      </c>
      <c r="B2859" s="481" t="s">
        <v>9523</v>
      </c>
      <c r="C2859" s="489" t="s">
        <v>4105</v>
      </c>
      <c r="D2859" s="490">
        <v>12.72</v>
      </c>
    </row>
    <row r="2860" spans="1:4">
      <c r="A2860" s="480">
        <v>12726</v>
      </c>
      <c r="B2860" s="481" t="s">
        <v>9524</v>
      </c>
      <c r="C2860" s="489" t="s">
        <v>4105</v>
      </c>
      <c r="D2860" s="490">
        <v>28.08</v>
      </c>
    </row>
    <row r="2861" spans="1:4">
      <c r="A2861" s="480">
        <v>12727</v>
      </c>
      <c r="B2861" s="481" t="s">
        <v>9525</v>
      </c>
      <c r="C2861" s="489" t="s">
        <v>4105</v>
      </c>
      <c r="D2861" s="490">
        <v>35.619999999999997</v>
      </c>
    </row>
    <row r="2862" spans="1:4">
      <c r="A2862" s="480">
        <v>12728</v>
      </c>
      <c r="B2862" s="481" t="s">
        <v>9526</v>
      </c>
      <c r="C2862" s="489" t="s">
        <v>4105</v>
      </c>
      <c r="D2862" s="490">
        <v>58.18</v>
      </c>
    </row>
    <row r="2863" spans="1:4">
      <c r="A2863" s="480">
        <v>12729</v>
      </c>
      <c r="B2863" s="481" t="s">
        <v>9527</v>
      </c>
      <c r="C2863" s="489" t="s">
        <v>4105</v>
      </c>
      <c r="D2863" s="490">
        <v>190.68</v>
      </c>
    </row>
    <row r="2864" spans="1:4">
      <c r="A2864" s="480">
        <v>12730</v>
      </c>
      <c r="B2864" s="481" t="s">
        <v>9528</v>
      </c>
      <c r="C2864" s="489" t="s">
        <v>4105</v>
      </c>
      <c r="D2864" s="490">
        <v>291.94</v>
      </c>
    </row>
    <row r="2865" spans="1:4">
      <c r="A2865" s="480">
        <v>3840</v>
      </c>
      <c r="B2865" s="481" t="s">
        <v>9529</v>
      </c>
      <c r="C2865" s="489" t="s">
        <v>4105</v>
      </c>
      <c r="D2865" s="490">
        <v>71.150000000000006</v>
      </c>
    </row>
    <row r="2866" spans="1:4">
      <c r="A2866" s="480">
        <v>3838</v>
      </c>
      <c r="B2866" s="481" t="s">
        <v>9530</v>
      </c>
      <c r="C2866" s="489" t="s">
        <v>4105</v>
      </c>
      <c r="D2866" s="490">
        <v>157.02000000000001</v>
      </c>
    </row>
    <row r="2867" spans="1:4">
      <c r="A2867" s="480">
        <v>3844</v>
      </c>
      <c r="B2867" s="481" t="s">
        <v>9531</v>
      </c>
      <c r="C2867" s="489" t="s">
        <v>4105</v>
      </c>
      <c r="D2867" s="490">
        <v>280.08</v>
      </c>
    </row>
    <row r="2868" spans="1:4">
      <c r="A2868" s="480">
        <v>3839</v>
      </c>
      <c r="B2868" s="481" t="s">
        <v>9532</v>
      </c>
      <c r="C2868" s="489" t="s">
        <v>4105</v>
      </c>
      <c r="D2868" s="490">
        <v>510.16</v>
      </c>
    </row>
    <row r="2869" spans="1:4">
      <c r="A2869" s="480">
        <v>3843</v>
      </c>
      <c r="B2869" s="481" t="s">
        <v>9533</v>
      </c>
      <c r="C2869" s="489" t="s">
        <v>4105</v>
      </c>
      <c r="D2869" s="490">
        <v>700.2</v>
      </c>
    </row>
    <row r="2870" spans="1:4">
      <c r="A2870" s="480">
        <v>3900</v>
      </c>
      <c r="B2870" s="481" t="s">
        <v>9534</v>
      </c>
      <c r="C2870" s="489" t="s">
        <v>4105</v>
      </c>
      <c r="D2870" s="490">
        <v>56.32</v>
      </c>
    </row>
    <row r="2871" spans="1:4">
      <c r="A2871" s="480">
        <v>3846</v>
      </c>
      <c r="B2871" s="481" t="s">
        <v>9535</v>
      </c>
      <c r="C2871" s="489" t="s">
        <v>4105</v>
      </c>
      <c r="D2871" s="490">
        <v>17.75</v>
      </c>
    </row>
    <row r="2872" spans="1:4">
      <c r="A2872" s="480">
        <v>3886</v>
      </c>
      <c r="B2872" s="481" t="s">
        <v>9536</v>
      </c>
      <c r="C2872" s="489" t="s">
        <v>4105</v>
      </c>
      <c r="D2872" s="490">
        <v>18.690000000000001</v>
      </c>
    </row>
    <row r="2873" spans="1:4">
      <c r="A2873" s="480">
        <v>3854</v>
      </c>
      <c r="B2873" s="481" t="s">
        <v>9537</v>
      </c>
      <c r="C2873" s="489" t="s">
        <v>4105</v>
      </c>
      <c r="D2873" s="490">
        <v>10.39</v>
      </c>
    </row>
    <row r="2874" spans="1:4">
      <c r="A2874" s="480">
        <v>3873</v>
      </c>
      <c r="B2874" s="481" t="s">
        <v>9538</v>
      </c>
      <c r="C2874" s="489" t="s">
        <v>4105</v>
      </c>
      <c r="D2874" s="490">
        <v>13.75</v>
      </c>
    </row>
    <row r="2875" spans="1:4">
      <c r="A2875" s="480">
        <v>38021</v>
      </c>
      <c r="B2875" s="481" t="s">
        <v>9539</v>
      </c>
      <c r="C2875" s="489" t="s">
        <v>4105</v>
      </c>
      <c r="D2875" s="490">
        <v>32.880000000000003</v>
      </c>
    </row>
    <row r="2876" spans="1:4">
      <c r="A2876" s="480">
        <v>3847</v>
      </c>
      <c r="B2876" s="481" t="s">
        <v>9540</v>
      </c>
      <c r="C2876" s="489" t="s">
        <v>4105</v>
      </c>
      <c r="D2876" s="490">
        <v>37.33</v>
      </c>
    </row>
    <row r="2877" spans="1:4">
      <c r="A2877" s="480">
        <v>38022</v>
      </c>
      <c r="B2877" s="481" t="s">
        <v>9541</v>
      </c>
      <c r="C2877" s="489" t="s">
        <v>4105</v>
      </c>
      <c r="D2877" s="490">
        <v>58.31</v>
      </c>
    </row>
    <row r="2878" spans="1:4">
      <c r="A2878" s="480">
        <v>3833</v>
      </c>
      <c r="B2878" s="481" t="s">
        <v>9542</v>
      </c>
      <c r="C2878" s="489" t="s">
        <v>4105</v>
      </c>
      <c r="D2878" s="490">
        <v>20.76</v>
      </c>
    </row>
    <row r="2879" spans="1:4">
      <c r="A2879" s="480">
        <v>3835</v>
      </c>
      <c r="B2879" s="481" t="s">
        <v>9543</v>
      </c>
      <c r="C2879" s="489" t="s">
        <v>4105</v>
      </c>
      <c r="D2879" s="490">
        <v>67.599999999999994</v>
      </c>
    </row>
    <row r="2880" spans="1:4">
      <c r="A2880" s="480">
        <v>3836</v>
      </c>
      <c r="B2880" s="481" t="s">
        <v>9544</v>
      </c>
      <c r="C2880" s="489" t="s">
        <v>4105</v>
      </c>
      <c r="D2880" s="490">
        <v>145.5</v>
      </c>
    </row>
    <row r="2881" spans="1:4">
      <c r="A2881" s="480">
        <v>3830</v>
      </c>
      <c r="B2881" s="481" t="s">
        <v>9545</v>
      </c>
      <c r="C2881" s="489" t="s">
        <v>4105</v>
      </c>
      <c r="D2881" s="490">
        <v>237.89</v>
      </c>
    </row>
    <row r="2882" spans="1:4">
      <c r="A2882" s="480">
        <v>3831</v>
      </c>
      <c r="B2882" s="481" t="s">
        <v>9546</v>
      </c>
      <c r="C2882" s="489" t="s">
        <v>4105</v>
      </c>
      <c r="D2882" s="490">
        <v>397.67</v>
      </c>
    </row>
    <row r="2883" spans="1:4">
      <c r="A2883" s="480">
        <v>37981</v>
      </c>
      <c r="B2883" s="481" t="s">
        <v>9547</v>
      </c>
      <c r="C2883" s="489" t="s">
        <v>4105</v>
      </c>
      <c r="D2883" s="490">
        <v>7.62</v>
      </c>
    </row>
    <row r="2884" spans="1:4">
      <c r="A2884" s="480">
        <v>37982</v>
      </c>
      <c r="B2884" s="481" t="s">
        <v>9548</v>
      </c>
      <c r="C2884" s="489" t="s">
        <v>4105</v>
      </c>
      <c r="D2884" s="490">
        <v>11.57</v>
      </c>
    </row>
    <row r="2885" spans="1:4">
      <c r="A2885" s="480">
        <v>37983</v>
      </c>
      <c r="B2885" s="481" t="s">
        <v>9549</v>
      </c>
      <c r="C2885" s="489" t="s">
        <v>4105</v>
      </c>
      <c r="D2885" s="490">
        <v>16.2</v>
      </c>
    </row>
    <row r="2886" spans="1:4">
      <c r="A2886" s="480">
        <v>37984</v>
      </c>
      <c r="B2886" s="481" t="s">
        <v>9550</v>
      </c>
      <c r="C2886" s="489" t="s">
        <v>4105</v>
      </c>
      <c r="D2886" s="490">
        <v>27.99</v>
      </c>
    </row>
    <row r="2887" spans="1:4">
      <c r="A2887" s="480">
        <v>37985</v>
      </c>
      <c r="B2887" s="481" t="s">
        <v>9551</v>
      </c>
      <c r="C2887" s="489" t="s">
        <v>4105</v>
      </c>
      <c r="D2887" s="490">
        <v>39.19</v>
      </c>
    </row>
    <row r="2888" spans="1:4">
      <c r="A2888" s="480">
        <v>3826</v>
      </c>
      <c r="B2888" s="481" t="s">
        <v>9552</v>
      </c>
      <c r="C2888" s="489" t="s">
        <v>4105</v>
      </c>
      <c r="D2888" s="490">
        <v>70.599999999999994</v>
      </c>
    </row>
    <row r="2889" spans="1:4">
      <c r="A2889" s="480">
        <v>3825</v>
      </c>
      <c r="B2889" s="481" t="s">
        <v>9553</v>
      </c>
      <c r="C2889" s="489" t="s">
        <v>4105</v>
      </c>
      <c r="D2889" s="490">
        <v>20.3</v>
      </c>
    </row>
    <row r="2890" spans="1:4">
      <c r="A2890" s="480">
        <v>3827</v>
      </c>
      <c r="B2890" s="481" t="s">
        <v>9554</v>
      </c>
      <c r="C2890" s="489" t="s">
        <v>4105</v>
      </c>
      <c r="D2890" s="490">
        <v>44.36</v>
      </c>
    </row>
    <row r="2891" spans="1:4">
      <c r="A2891" s="480">
        <v>20165</v>
      </c>
      <c r="B2891" s="481" t="s">
        <v>9555</v>
      </c>
      <c r="C2891" s="489" t="s">
        <v>4105</v>
      </c>
      <c r="D2891" s="490">
        <v>32.89</v>
      </c>
    </row>
    <row r="2892" spans="1:4">
      <c r="A2892" s="480">
        <v>20166</v>
      </c>
      <c r="B2892" s="481" t="s">
        <v>9556</v>
      </c>
      <c r="C2892" s="489" t="s">
        <v>4105</v>
      </c>
      <c r="D2892" s="490">
        <v>106.28</v>
      </c>
    </row>
    <row r="2893" spans="1:4">
      <c r="A2893" s="480">
        <v>20164</v>
      </c>
      <c r="B2893" s="481" t="s">
        <v>9557</v>
      </c>
      <c r="C2893" s="489" t="s">
        <v>4105</v>
      </c>
      <c r="D2893" s="490">
        <v>17.37</v>
      </c>
    </row>
    <row r="2894" spans="1:4">
      <c r="A2894" s="480">
        <v>3893</v>
      </c>
      <c r="B2894" s="481" t="s">
        <v>9558</v>
      </c>
      <c r="C2894" s="489" t="s">
        <v>4105</v>
      </c>
      <c r="D2894" s="490">
        <v>21.55</v>
      </c>
    </row>
    <row r="2895" spans="1:4">
      <c r="A2895" s="480">
        <v>3848</v>
      </c>
      <c r="B2895" s="481" t="s">
        <v>9559</v>
      </c>
      <c r="C2895" s="489" t="s">
        <v>4105</v>
      </c>
      <c r="D2895" s="490">
        <v>13.09</v>
      </c>
    </row>
    <row r="2896" spans="1:4">
      <c r="A2896" s="480">
        <v>3895</v>
      </c>
      <c r="B2896" s="481" t="s">
        <v>9560</v>
      </c>
      <c r="C2896" s="489" t="s">
        <v>4105</v>
      </c>
      <c r="D2896" s="490">
        <v>14.25</v>
      </c>
    </row>
    <row r="2897" spans="1:4">
      <c r="A2897" s="480">
        <v>12404</v>
      </c>
      <c r="B2897" s="481" t="s">
        <v>9561</v>
      </c>
      <c r="C2897" s="489" t="s">
        <v>4105</v>
      </c>
      <c r="D2897" s="490">
        <v>9.99</v>
      </c>
    </row>
    <row r="2898" spans="1:4">
      <c r="A2898" s="480">
        <v>3939</v>
      </c>
      <c r="B2898" s="481" t="s">
        <v>9562</v>
      </c>
      <c r="C2898" s="489" t="s">
        <v>4105</v>
      </c>
      <c r="D2898" s="490">
        <v>20.58</v>
      </c>
    </row>
    <row r="2899" spans="1:4">
      <c r="A2899" s="480">
        <v>3911</v>
      </c>
      <c r="B2899" s="481" t="s">
        <v>9563</v>
      </c>
      <c r="C2899" s="489" t="s">
        <v>4105</v>
      </c>
      <c r="D2899" s="490">
        <v>16.809999999999999</v>
      </c>
    </row>
    <row r="2900" spans="1:4">
      <c r="A2900" s="480">
        <v>3910</v>
      </c>
      <c r="B2900" s="481" t="s">
        <v>9564</v>
      </c>
      <c r="C2900" s="489" t="s">
        <v>4105</v>
      </c>
      <c r="D2900" s="490">
        <v>12.03</v>
      </c>
    </row>
    <row r="2901" spans="1:4">
      <c r="A2901" s="480">
        <v>3908</v>
      </c>
      <c r="B2901" s="481" t="s">
        <v>9565</v>
      </c>
      <c r="C2901" s="489" t="s">
        <v>4105</v>
      </c>
      <c r="D2901" s="490">
        <v>5.44</v>
      </c>
    </row>
    <row r="2902" spans="1:4">
      <c r="A2902" s="480">
        <v>3913</v>
      </c>
      <c r="B2902" s="481" t="s">
        <v>9566</v>
      </c>
      <c r="C2902" s="489" t="s">
        <v>4105</v>
      </c>
      <c r="D2902" s="490">
        <v>57.51</v>
      </c>
    </row>
    <row r="2903" spans="1:4">
      <c r="A2903" s="480">
        <v>3912</v>
      </c>
      <c r="B2903" s="481" t="s">
        <v>9567</v>
      </c>
      <c r="C2903" s="489" t="s">
        <v>4105</v>
      </c>
      <c r="D2903" s="490">
        <v>31.52</v>
      </c>
    </row>
    <row r="2904" spans="1:4">
      <c r="A2904" s="480">
        <v>3914</v>
      </c>
      <c r="B2904" s="481" t="s">
        <v>9568</v>
      </c>
      <c r="C2904" s="489" t="s">
        <v>4105</v>
      </c>
      <c r="D2904" s="490">
        <v>86.75</v>
      </c>
    </row>
    <row r="2905" spans="1:4">
      <c r="A2905" s="480">
        <v>3909</v>
      </c>
      <c r="B2905" s="481" t="s">
        <v>9569</v>
      </c>
      <c r="C2905" s="489" t="s">
        <v>4105</v>
      </c>
      <c r="D2905" s="490">
        <v>7.4</v>
      </c>
    </row>
    <row r="2906" spans="1:4">
      <c r="A2906" s="480">
        <v>3915</v>
      </c>
      <c r="B2906" s="481" t="s">
        <v>9570</v>
      </c>
      <c r="C2906" s="489" t="s">
        <v>4105</v>
      </c>
      <c r="D2906" s="490">
        <v>136.80000000000001</v>
      </c>
    </row>
    <row r="2907" spans="1:4">
      <c r="A2907" s="480">
        <v>3916</v>
      </c>
      <c r="B2907" s="481" t="s">
        <v>9571</v>
      </c>
      <c r="C2907" s="489" t="s">
        <v>4105</v>
      </c>
      <c r="D2907" s="490">
        <v>249.23</v>
      </c>
    </row>
    <row r="2908" spans="1:4">
      <c r="A2908" s="480">
        <v>3917</v>
      </c>
      <c r="B2908" s="481" t="s">
        <v>9572</v>
      </c>
      <c r="C2908" s="489" t="s">
        <v>4105</v>
      </c>
      <c r="D2908" s="490">
        <v>411.08</v>
      </c>
    </row>
    <row r="2909" spans="1:4">
      <c r="A2909" s="480">
        <v>1904</v>
      </c>
      <c r="B2909" s="481" t="s">
        <v>9573</v>
      </c>
      <c r="C2909" s="489" t="s">
        <v>4105</v>
      </c>
      <c r="D2909" s="490">
        <v>1.43</v>
      </c>
    </row>
    <row r="2910" spans="1:4">
      <c r="A2910" s="480">
        <v>1899</v>
      </c>
      <c r="B2910" s="481" t="s">
        <v>9574</v>
      </c>
      <c r="C2910" s="489" t="s">
        <v>4105</v>
      </c>
      <c r="D2910" s="490">
        <v>1.62</v>
      </c>
    </row>
    <row r="2911" spans="1:4">
      <c r="A2911" s="480">
        <v>1900</v>
      </c>
      <c r="B2911" s="481" t="s">
        <v>9575</v>
      </c>
      <c r="C2911" s="489" t="s">
        <v>4105</v>
      </c>
      <c r="D2911" s="490">
        <v>2.63</v>
      </c>
    </row>
    <row r="2912" spans="1:4">
      <c r="A2912" s="480">
        <v>12407</v>
      </c>
      <c r="B2912" s="481" t="s">
        <v>9576</v>
      </c>
      <c r="C2912" s="489" t="s">
        <v>4105</v>
      </c>
      <c r="D2912" s="490">
        <v>31.12</v>
      </c>
    </row>
    <row r="2913" spans="1:4">
      <c r="A2913" s="480">
        <v>12408</v>
      </c>
      <c r="B2913" s="481" t="s">
        <v>9577</v>
      </c>
      <c r="C2913" s="489" t="s">
        <v>4105</v>
      </c>
      <c r="D2913" s="490">
        <v>17.559999999999999</v>
      </c>
    </row>
    <row r="2914" spans="1:4">
      <c r="A2914" s="480">
        <v>12409</v>
      </c>
      <c r="B2914" s="481" t="s">
        <v>9578</v>
      </c>
      <c r="C2914" s="489" t="s">
        <v>4105</v>
      </c>
      <c r="D2914" s="490">
        <v>17.559999999999999</v>
      </c>
    </row>
    <row r="2915" spans="1:4">
      <c r="A2915" s="480">
        <v>12410</v>
      </c>
      <c r="B2915" s="481" t="s">
        <v>9579</v>
      </c>
      <c r="C2915" s="489" t="s">
        <v>4105</v>
      </c>
      <c r="D2915" s="490">
        <v>12.1</v>
      </c>
    </row>
    <row r="2916" spans="1:4">
      <c r="A2916" s="480">
        <v>3936</v>
      </c>
      <c r="B2916" s="481" t="s">
        <v>9580</v>
      </c>
      <c r="C2916" s="489" t="s">
        <v>4105</v>
      </c>
      <c r="D2916" s="490">
        <v>21.86</v>
      </c>
    </row>
    <row r="2917" spans="1:4">
      <c r="A2917" s="480">
        <v>3924</v>
      </c>
      <c r="B2917" s="481" t="s">
        <v>9581</v>
      </c>
      <c r="C2917" s="489" t="s">
        <v>4105</v>
      </c>
      <c r="D2917" s="490">
        <v>21.86</v>
      </c>
    </row>
    <row r="2918" spans="1:4">
      <c r="A2918" s="480">
        <v>3922</v>
      </c>
      <c r="B2918" s="481" t="s">
        <v>9582</v>
      </c>
      <c r="C2918" s="489" t="s">
        <v>4105</v>
      </c>
      <c r="D2918" s="490">
        <v>20.11</v>
      </c>
    </row>
    <row r="2919" spans="1:4">
      <c r="A2919" s="480">
        <v>3923</v>
      </c>
      <c r="B2919" s="481" t="s">
        <v>9583</v>
      </c>
      <c r="C2919" s="489" t="s">
        <v>4105</v>
      </c>
      <c r="D2919" s="490">
        <v>21.86</v>
      </c>
    </row>
    <row r="2920" spans="1:4">
      <c r="A2920" s="480">
        <v>3921</v>
      </c>
      <c r="B2920" s="481" t="s">
        <v>9584</v>
      </c>
      <c r="C2920" s="489" t="s">
        <v>4105</v>
      </c>
      <c r="D2920" s="490">
        <v>18.05</v>
      </c>
    </row>
    <row r="2921" spans="1:4">
      <c r="A2921" s="480">
        <v>3937</v>
      </c>
      <c r="B2921" s="481" t="s">
        <v>9585</v>
      </c>
      <c r="C2921" s="489" t="s">
        <v>4105</v>
      </c>
      <c r="D2921" s="490">
        <v>18.04</v>
      </c>
    </row>
    <row r="2922" spans="1:4">
      <c r="A2922" s="480">
        <v>3920</v>
      </c>
      <c r="B2922" s="481" t="s">
        <v>9586</v>
      </c>
      <c r="C2922" s="489" t="s">
        <v>4105</v>
      </c>
      <c r="D2922" s="490">
        <v>18.04</v>
      </c>
    </row>
    <row r="2923" spans="1:4">
      <c r="A2923" s="480">
        <v>3938</v>
      </c>
      <c r="B2923" s="481" t="s">
        <v>9587</v>
      </c>
      <c r="C2923" s="489" t="s">
        <v>4105</v>
      </c>
      <c r="D2923" s="490">
        <v>11.89</v>
      </c>
    </row>
    <row r="2924" spans="1:4">
      <c r="A2924" s="480">
        <v>3919</v>
      </c>
      <c r="B2924" s="481" t="s">
        <v>9588</v>
      </c>
      <c r="C2924" s="489" t="s">
        <v>4105</v>
      </c>
      <c r="D2924" s="490">
        <v>12.12</v>
      </c>
    </row>
    <row r="2925" spans="1:4">
      <c r="A2925" s="480">
        <v>3927</v>
      </c>
      <c r="B2925" s="481" t="s">
        <v>9589</v>
      </c>
      <c r="C2925" s="489" t="s">
        <v>4105</v>
      </c>
      <c r="D2925" s="490">
        <v>61.4</v>
      </c>
    </row>
    <row r="2926" spans="1:4">
      <c r="A2926" s="480">
        <v>3928</v>
      </c>
      <c r="B2926" s="481" t="s">
        <v>9590</v>
      </c>
      <c r="C2926" s="489" t="s">
        <v>4105</v>
      </c>
      <c r="D2926" s="490">
        <v>61.4</v>
      </c>
    </row>
    <row r="2927" spans="1:4">
      <c r="A2927" s="480">
        <v>3926</v>
      </c>
      <c r="B2927" s="481" t="s">
        <v>9591</v>
      </c>
      <c r="C2927" s="489" t="s">
        <v>4105</v>
      </c>
      <c r="D2927" s="490">
        <v>35</v>
      </c>
    </row>
    <row r="2928" spans="1:4">
      <c r="A2928" s="480">
        <v>3935</v>
      </c>
      <c r="B2928" s="481" t="s">
        <v>9592</v>
      </c>
      <c r="C2928" s="489" t="s">
        <v>4105</v>
      </c>
      <c r="D2928" s="490">
        <v>35</v>
      </c>
    </row>
    <row r="2929" spans="1:4">
      <c r="A2929" s="480">
        <v>3925</v>
      </c>
      <c r="B2929" s="481" t="s">
        <v>9593</v>
      </c>
      <c r="C2929" s="489" t="s">
        <v>4105</v>
      </c>
      <c r="D2929" s="490">
        <v>35</v>
      </c>
    </row>
    <row r="2930" spans="1:4">
      <c r="A2930" s="480">
        <v>3929</v>
      </c>
      <c r="B2930" s="481" t="s">
        <v>9594</v>
      </c>
      <c r="C2930" s="489" t="s">
        <v>4105</v>
      </c>
      <c r="D2930" s="490">
        <v>93.55</v>
      </c>
    </row>
    <row r="2931" spans="1:4">
      <c r="A2931" s="480">
        <v>3931</v>
      </c>
      <c r="B2931" s="481" t="s">
        <v>9595</v>
      </c>
      <c r="C2931" s="489" t="s">
        <v>4105</v>
      </c>
      <c r="D2931" s="490">
        <v>93.55</v>
      </c>
    </row>
    <row r="2932" spans="1:4">
      <c r="A2932" s="480">
        <v>3930</v>
      </c>
      <c r="B2932" s="481" t="s">
        <v>9596</v>
      </c>
      <c r="C2932" s="489" t="s">
        <v>4105</v>
      </c>
      <c r="D2932" s="490">
        <v>93.55</v>
      </c>
    </row>
    <row r="2933" spans="1:4">
      <c r="A2933" s="480">
        <v>12406</v>
      </c>
      <c r="B2933" s="481" t="s">
        <v>9597</v>
      </c>
      <c r="C2933" s="489" t="s">
        <v>4105</v>
      </c>
      <c r="D2933" s="490">
        <v>8.59</v>
      </c>
    </row>
    <row r="2934" spans="1:4">
      <c r="A2934" s="480">
        <v>3932</v>
      </c>
      <c r="B2934" s="481" t="s">
        <v>9598</v>
      </c>
      <c r="C2934" s="489" t="s">
        <v>4105</v>
      </c>
      <c r="D2934" s="490">
        <v>161.54</v>
      </c>
    </row>
    <row r="2935" spans="1:4">
      <c r="A2935" s="480">
        <v>3933</v>
      </c>
      <c r="B2935" s="481" t="s">
        <v>9599</v>
      </c>
      <c r="C2935" s="489" t="s">
        <v>4105</v>
      </c>
      <c r="D2935" s="490">
        <v>161.54</v>
      </c>
    </row>
    <row r="2936" spans="1:4">
      <c r="A2936" s="480">
        <v>3934</v>
      </c>
      <c r="B2936" s="481" t="s">
        <v>9600</v>
      </c>
      <c r="C2936" s="489" t="s">
        <v>4105</v>
      </c>
      <c r="D2936" s="490">
        <v>161.54</v>
      </c>
    </row>
    <row r="2937" spans="1:4" ht="30">
      <c r="A2937" s="480">
        <v>40355</v>
      </c>
      <c r="B2937" s="481" t="s">
        <v>9601</v>
      </c>
      <c r="C2937" s="489" t="s">
        <v>4105</v>
      </c>
      <c r="D2937" s="490">
        <v>12.38</v>
      </c>
    </row>
    <row r="2938" spans="1:4" ht="30">
      <c r="A2938" s="480">
        <v>40364</v>
      </c>
      <c r="B2938" s="481" t="s">
        <v>9602</v>
      </c>
      <c r="C2938" s="489" t="s">
        <v>4105</v>
      </c>
      <c r="D2938" s="490">
        <v>57.98</v>
      </c>
    </row>
    <row r="2939" spans="1:4" ht="30">
      <c r="A2939" s="480">
        <v>40361</v>
      </c>
      <c r="B2939" s="481" t="s">
        <v>9603</v>
      </c>
      <c r="C2939" s="489" t="s">
        <v>4105</v>
      </c>
      <c r="D2939" s="490">
        <v>45.33</v>
      </c>
    </row>
    <row r="2940" spans="1:4" ht="30">
      <c r="A2940" s="480">
        <v>40358</v>
      </c>
      <c r="B2940" s="481" t="s">
        <v>9604</v>
      </c>
      <c r="C2940" s="489" t="s">
        <v>4105</v>
      </c>
      <c r="D2940" s="490">
        <v>17.28</v>
      </c>
    </row>
    <row r="2941" spans="1:4" ht="30">
      <c r="A2941" s="480">
        <v>40370</v>
      </c>
      <c r="B2941" s="481" t="s">
        <v>9605</v>
      </c>
      <c r="C2941" s="489" t="s">
        <v>4105</v>
      </c>
      <c r="D2941" s="490">
        <v>183.97</v>
      </c>
    </row>
    <row r="2942" spans="1:4" ht="30">
      <c r="A2942" s="480">
        <v>40367</v>
      </c>
      <c r="B2942" s="481" t="s">
        <v>9606</v>
      </c>
      <c r="C2942" s="489" t="s">
        <v>4105</v>
      </c>
      <c r="D2942" s="490">
        <v>91.44</v>
      </c>
    </row>
    <row r="2943" spans="1:4" ht="30">
      <c r="A2943" s="480">
        <v>40373</v>
      </c>
      <c r="B2943" s="481" t="s">
        <v>9607</v>
      </c>
      <c r="C2943" s="489" t="s">
        <v>4105</v>
      </c>
      <c r="D2943" s="490">
        <v>248.77</v>
      </c>
    </row>
    <row r="2944" spans="1:4" ht="30">
      <c r="A2944" s="480">
        <v>38947</v>
      </c>
      <c r="B2944" s="481" t="s">
        <v>9608</v>
      </c>
      <c r="C2944" s="489" t="s">
        <v>4105</v>
      </c>
      <c r="D2944" s="490">
        <v>8.69</v>
      </c>
    </row>
    <row r="2945" spans="1:4" ht="30">
      <c r="A2945" s="480">
        <v>38948</v>
      </c>
      <c r="B2945" s="481" t="s">
        <v>9609</v>
      </c>
      <c r="C2945" s="489" t="s">
        <v>4105</v>
      </c>
      <c r="D2945" s="490">
        <v>13.87</v>
      </c>
    </row>
    <row r="2946" spans="1:4" ht="30">
      <c r="A2946" s="480">
        <v>38949</v>
      </c>
      <c r="B2946" s="481" t="s">
        <v>9610</v>
      </c>
      <c r="C2946" s="489" t="s">
        <v>4105</v>
      </c>
      <c r="D2946" s="490">
        <v>15.39</v>
      </c>
    </row>
    <row r="2947" spans="1:4" ht="30">
      <c r="A2947" s="480">
        <v>38951</v>
      </c>
      <c r="B2947" s="481" t="s">
        <v>9611</v>
      </c>
      <c r="C2947" s="489" t="s">
        <v>4105</v>
      </c>
      <c r="D2947" s="490">
        <v>24.34</v>
      </c>
    </row>
    <row r="2948" spans="1:4" ht="30">
      <c r="A2948" s="480">
        <v>39312</v>
      </c>
      <c r="B2948" s="481" t="s">
        <v>9612</v>
      </c>
      <c r="C2948" s="489" t="s">
        <v>4105</v>
      </c>
      <c r="D2948" s="490">
        <v>18.88</v>
      </c>
    </row>
    <row r="2949" spans="1:4" ht="30">
      <c r="A2949" s="480">
        <v>39313</v>
      </c>
      <c r="B2949" s="481" t="s">
        <v>9613</v>
      </c>
      <c r="C2949" s="489" t="s">
        <v>4105</v>
      </c>
      <c r="D2949" s="490">
        <v>24.64</v>
      </c>
    </row>
    <row r="2950" spans="1:4" ht="30">
      <c r="A2950" s="480">
        <v>38950</v>
      </c>
      <c r="B2950" s="481" t="s">
        <v>9614</v>
      </c>
      <c r="C2950" s="489" t="s">
        <v>4105</v>
      </c>
      <c r="D2950" s="490">
        <v>37.08</v>
      </c>
    </row>
    <row r="2951" spans="1:4" ht="30">
      <c r="A2951" s="480">
        <v>39314</v>
      </c>
      <c r="B2951" s="481" t="s">
        <v>9615</v>
      </c>
      <c r="C2951" s="489" t="s">
        <v>4105</v>
      </c>
      <c r="D2951" s="490">
        <v>39.130000000000003</v>
      </c>
    </row>
    <row r="2952" spans="1:4">
      <c r="A2952" s="480">
        <v>3907</v>
      </c>
      <c r="B2952" s="481" t="s">
        <v>9616</v>
      </c>
      <c r="C2952" s="489" t="s">
        <v>4105</v>
      </c>
      <c r="D2952" s="490">
        <v>5.83</v>
      </c>
    </row>
    <row r="2953" spans="1:4">
      <c r="A2953" s="480">
        <v>3889</v>
      </c>
      <c r="B2953" s="481" t="s">
        <v>9617</v>
      </c>
      <c r="C2953" s="489" t="s">
        <v>4105</v>
      </c>
      <c r="D2953" s="490">
        <v>4.46</v>
      </c>
    </row>
    <row r="2954" spans="1:4">
      <c r="A2954" s="480">
        <v>3868</v>
      </c>
      <c r="B2954" s="481" t="s">
        <v>9618</v>
      </c>
      <c r="C2954" s="489" t="s">
        <v>4105</v>
      </c>
      <c r="D2954" s="490">
        <v>1.73</v>
      </c>
    </row>
    <row r="2955" spans="1:4">
      <c r="A2955" s="480">
        <v>3869</v>
      </c>
      <c r="B2955" s="481" t="s">
        <v>9619</v>
      </c>
      <c r="C2955" s="489" t="s">
        <v>4105</v>
      </c>
      <c r="D2955" s="490">
        <v>4.95</v>
      </c>
    </row>
    <row r="2956" spans="1:4">
      <c r="A2956" s="480">
        <v>3872</v>
      </c>
      <c r="B2956" s="481" t="s">
        <v>9620</v>
      </c>
      <c r="C2956" s="489" t="s">
        <v>4105</v>
      </c>
      <c r="D2956" s="490">
        <v>6.02</v>
      </c>
    </row>
    <row r="2957" spans="1:4">
      <c r="A2957" s="480">
        <v>3850</v>
      </c>
      <c r="B2957" s="481" t="s">
        <v>9621</v>
      </c>
      <c r="C2957" s="489" t="s">
        <v>4105</v>
      </c>
      <c r="D2957" s="490">
        <v>15.51</v>
      </c>
    </row>
    <row r="2958" spans="1:4">
      <c r="A2958" s="480">
        <v>38023</v>
      </c>
      <c r="B2958" s="481" t="s">
        <v>9622</v>
      </c>
      <c r="C2958" s="489" t="s">
        <v>4105</v>
      </c>
      <c r="D2958" s="490">
        <v>6.54</v>
      </c>
    </row>
    <row r="2959" spans="1:4">
      <c r="A2959" s="480">
        <v>37986</v>
      </c>
      <c r="B2959" s="481" t="s">
        <v>9623</v>
      </c>
      <c r="C2959" s="489" t="s">
        <v>4105</v>
      </c>
      <c r="D2959" s="490">
        <v>2.62</v>
      </c>
    </row>
    <row r="2960" spans="1:4">
      <c r="A2960" s="480">
        <v>21120</v>
      </c>
      <c r="B2960" s="481" t="s">
        <v>9624</v>
      </c>
      <c r="C2960" s="489" t="s">
        <v>4105</v>
      </c>
      <c r="D2960" s="490">
        <v>15.9</v>
      </c>
    </row>
    <row r="2961" spans="1:4">
      <c r="A2961" s="480">
        <v>39318</v>
      </c>
      <c r="B2961" s="481" t="s">
        <v>9625</v>
      </c>
      <c r="C2961" s="489" t="s">
        <v>4105</v>
      </c>
      <c r="D2961" s="490">
        <v>13.11</v>
      </c>
    </row>
    <row r="2962" spans="1:4">
      <c r="A2962" s="480">
        <v>37987</v>
      </c>
      <c r="B2962" s="481" t="s">
        <v>9626</v>
      </c>
      <c r="C2962" s="489" t="s">
        <v>4105</v>
      </c>
      <c r="D2962" s="490">
        <v>195.6</v>
      </c>
    </row>
    <row r="2963" spans="1:4">
      <c r="A2963" s="480">
        <v>37988</v>
      </c>
      <c r="B2963" s="481" t="s">
        <v>9627</v>
      </c>
      <c r="C2963" s="489" t="s">
        <v>4105</v>
      </c>
      <c r="D2963" s="490">
        <v>319.05</v>
      </c>
    </row>
    <row r="2964" spans="1:4">
      <c r="A2964" s="480">
        <v>20162</v>
      </c>
      <c r="B2964" s="481" t="s">
        <v>9628</v>
      </c>
      <c r="C2964" s="489" t="s">
        <v>4105</v>
      </c>
      <c r="D2964" s="490">
        <v>22.84</v>
      </c>
    </row>
    <row r="2965" spans="1:4">
      <c r="A2965" s="480">
        <v>40366</v>
      </c>
      <c r="B2965" s="481" t="s">
        <v>9629</v>
      </c>
      <c r="C2965" s="489" t="s">
        <v>4105</v>
      </c>
      <c r="D2965" s="490">
        <v>45.23</v>
      </c>
    </row>
    <row r="2966" spans="1:4">
      <c r="A2966" s="480">
        <v>40363</v>
      </c>
      <c r="B2966" s="481" t="s">
        <v>9630</v>
      </c>
      <c r="C2966" s="489" t="s">
        <v>4105</v>
      </c>
      <c r="D2966" s="490">
        <v>35.369999999999997</v>
      </c>
    </row>
    <row r="2967" spans="1:4">
      <c r="A2967" s="480">
        <v>40360</v>
      </c>
      <c r="B2967" s="481" t="s">
        <v>9631</v>
      </c>
      <c r="C2967" s="489" t="s">
        <v>4105</v>
      </c>
      <c r="D2967" s="490">
        <v>23.19</v>
      </c>
    </row>
    <row r="2968" spans="1:4">
      <c r="A2968" s="480">
        <v>40354</v>
      </c>
      <c r="B2968" s="481" t="s">
        <v>9632</v>
      </c>
      <c r="C2968" s="489" t="s">
        <v>4105</v>
      </c>
      <c r="D2968" s="490">
        <v>15.4</v>
      </c>
    </row>
    <row r="2969" spans="1:4">
      <c r="A2969" s="480">
        <v>40372</v>
      </c>
      <c r="B2969" s="481" t="s">
        <v>9633</v>
      </c>
      <c r="C2969" s="489" t="s">
        <v>4105</v>
      </c>
      <c r="D2969" s="490">
        <v>143.21</v>
      </c>
    </row>
    <row r="2970" spans="1:4">
      <c r="A2970" s="480">
        <v>40369</v>
      </c>
      <c r="B2970" s="481" t="s">
        <v>9634</v>
      </c>
      <c r="C2970" s="489" t="s">
        <v>4105</v>
      </c>
      <c r="D2970" s="490">
        <v>71.27</v>
      </c>
    </row>
    <row r="2971" spans="1:4">
      <c r="A2971" s="480">
        <v>40375</v>
      </c>
      <c r="B2971" s="481" t="s">
        <v>9635</v>
      </c>
      <c r="C2971" s="489" t="s">
        <v>4105</v>
      </c>
      <c r="D2971" s="490">
        <v>193.86</v>
      </c>
    </row>
    <row r="2972" spans="1:4">
      <c r="A2972" s="480">
        <v>40357</v>
      </c>
      <c r="B2972" s="481" t="s">
        <v>9636</v>
      </c>
      <c r="C2972" s="489" t="s">
        <v>4105</v>
      </c>
      <c r="D2972" s="490">
        <v>17.28</v>
      </c>
    </row>
    <row r="2973" spans="1:4">
      <c r="A2973" s="480">
        <v>1893</v>
      </c>
      <c r="B2973" s="481" t="s">
        <v>9637</v>
      </c>
      <c r="C2973" s="489" t="s">
        <v>4105</v>
      </c>
      <c r="D2973" s="490">
        <v>5.41</v>
      </c>
    </row>
    <row r="2974" spans="1:4">
      <c r="A2974" s="480">
        <v>1902</v>
      </c>
      <c r="B2974" s="481" t="s">
        <v>9638</v>
      </c>
      <c r="C2974" s="489" t="s">
        <v>4105</v>
      </c>
      <c r="D2974" s="490">
        <v>3.93</v>
      </c>
    </row>
    <row r="2975" spans="1:4">
      <c r="A2975" s="480">
        <v>1892</v>
      </c>
      <c r="B2975" s="481" t="s">
        <v>9639</v>
      </c>
      <c r="C2975" s="489" t="s">
        <v>4105</v>
      </c>
      <c r="D2975" s="490">
        <v>2.5299999999999998</v>
      </c>
    </row>
    <row r="2976" spans="1:4">
      <c r="A2976" s="480">
        <v>1901</v>
      </c>
      <c r="B2976" s="481" t="s">
        <v>9640</v>
      </c>
      <c r="C2976" s="489" t="s">
        <v>4105</v>
      </c>
      <c r="D2976" s="490">
        <v>1.23</v>
      </c>
    </row>
    <row r="2977" spans="1:4">
      <c r="A2977" s="480">
        <v>1907</v>
      </c>
      <c r="B2977" s="481" t="s">
        <v>9641</v>
      </c>
      <c r="C2977" s="489" t="s">
        <v>4105</v>
      </c>
      <c r="D2977" s="490">
        <v>17.399999999999999</v>
      </c>
    </row>
    <row r="2978" spans="1:4">
      <c r="A2978" s="480">
        <v>1894</v>
      </c>
      <c r="B2978" s="481" t="s">
        <v>9642</v>
      </c>
      <c r="C2978" s="489" t="s">
        <v>4105</v>
      </c>
      <c r="D2978" s="490">
        <v>7.82</v>
      </c>
    </row>
    <row r="2979" spans="1:4">
      <c r="A2979" s="480">
        <v>1896</v>
      </c>
      <c r="B2979" s="481" t="s">
        <v>9643</v>
      </c>
      <c r="C2979" s="489" t="s">
        <v>4105</v>
      </c>
      <c r="D2979" s="490">
        <v>23.36</v>
      </c>
    </row>
    <row r="2980" spans="1:4">
      <c r="A2980" s="480">
        <v>1891</v>
      </c>
      <c r="B2980" s="481" t="s">
        <v>9644</v>
      </c>
      <c r="C2980" s="489" t="s">
        <v>4105</v>
      </c>
      <c r="D2980" s="490">
        <v>1.81</v>
      </c>
    </row>
    <row r="2981" spans="1:4">
      <c r="A2981" s="480">
        <v>1895</v>
      </c>
      <c r="B2981" s="481" t="s">
        <v>9645</v>
      </c>
      <c r="C2981" s="489" t="s">
        <v>4105</v>
      </c>
      <c r="D2981" s="490">
        <v>41.06</v>
      </c>
    </row>
    <row r="2982" spans="1:4">
      <c r="A2982" s="480">
        <v>2641</v>
      </c>
      <c r="B2982" s="481" t="s">
        <v>9646</v>
      </c>
      <c r="C2982" s="489" t="s">
        <v>4105</v>
      </c>
      <c r="D2982" s="490">
        <v>33.83</v>
      </c>
    </row>
    <row r="2983" spans="1:4">
      <c r="A2983" s="480">
        <v>2636</v>
      </c>
      <c r="B2983" s="481" t="s">
        <v>9647</v>
      </c>
      <c r="C2983" s="489" t="s">
        <v>4105</v>
      </c>
      <c r="D2983" s="490">
        <v>2.1800000000000002</v>
      </c>
    </row>
    <row r="2984" spans="1:4">
      <c r="A2984" s="480">
        <v>2637</v>
      </c>
      <c r="B2984" s="481" t="s">
        <v>9648</v>
      </c>
      <c r="C2984" s="489" t="s">
        <v>4105</v>
      </c>
      <c r="D2984" s="490">
        <v>2.3199999999999998</v>
      </c>
    </row>
    <row r="2985" spans="1:4">
      <c r="A2985" s="480">
        <v>2638</v>
      </c>
      <c r="B2985" s="481" t="s">
        <v>9649</v>
      </c>
      <c r="C2985" s="489" t="s">
        <v>4105</v>
      </c>
      <c r="D2985" s="490">
        <v>2.69</v>
      </c>
    </row>
    <row r="2986" spans="1:4">
      <c r="A2986" s="480">
        <v>2639</v>
      </c>
      <c r="B2986" s="481" t="s">
        <v>9650</v>
      </c>
      <c r="C2986" s="489" t="s">
        <v>4105</v>
      </c>
      <c r="D2986" s="490">
        <v>4.78</v>
      </c>
    </row>
    <row r="2987" spans="1:4">
      <c r="A2987" s="480">
        <v>2644</v>
      </c>
      <c r="B2987" s="481" t="s">
        <v>9651</v>
      </c>
      <c r="C2987" s="489" t="s">
        <v>4105</v>
      </c>
      <c r="D2987" s="490">
        <v>6.92</v>
      </c>
    </row>
    <row r="2988" spans="1:4">
      <c r="A2988" s="480">
        <v>2643</v>
      </c>
      <c r="B2988" s="481" t="s">
        <v>9652</v>
      </c>
      <c r="C2988" s="489" t="s">
        <v>4105</v>
      </c>
      <c r="D2988" s="490">
        <v>9.65</v>
      </c>
    </row>
    <row r="2989" spans="1:4">
      <c r="A2989" s="480">
        <v>2640</v>
      </c>
      <c r="B2989" s="481" t="s">
        <v>9653</v>
      </c>
      <c r="C2989" s="489" t="s">
        <v>4105</v>
      </c>
      <c r="D2989" s="490">
        <v>14.08</v>
      </c>
    </row>
    <row r="2990" spans="1:4">
      <c r="A2990" s="480">
        <v>2642</v>
      </c>
      <c r="B2990" s="481" t="s">
        <v>9654</v>
      </c>
      <c r="C2990" s="489" t="s">
        <v>4105</v>
      </c>
      <c r="D2990" s="490">
        <v>21.44</v>
      </c>
    </row>
    <row r="2991" spans="1:4">
      <c r="A2991" s="480">
        <v>38943</v>
      </c>
      <c r="B2991" s="481" t="s">
        <v>9655</v>
      </c>
      <c r="C2991" s="489" t="s">
        <v>4105</v>
      </c>
      <c r="D2991" s="490">
        <v>6.42</v>
      </c>
    </row>
    <row r="2992" spans="1:4">
      <c r="A2992" s="480">
        <v>38944</v>
      </c>
      <c r="B2992" s="481" t="s">
        <v>9656</v>
      </c>
      <c r="C2992" s="489" t="s">
        <v>4105</v>
      </c>
      <c r="D2992" s="490">
        <v>9.92</v>
      </c>
    </row>
    <row r="2993" spans="1:4">
      <c r="A2993" s="480">
        <v>38945</v>
      </c>
      <c r="B2993" s="481" t="s">
        <v>9657</v>
      </c>
      <c r="C2993" s="489" t="s">
        <v>4105</v>
      </c>
      <c r="D2993" s="490">
        <v>20.12</v>
      </c>
    </row>
    <row r="2994" spans="1:4">
      <c r="A2994" s="480">
        <v>38946</v>
      </c>
      <c r="B2994" s="481" t="s">
        <v>9658</v>
      </c>
      <c r="C2994" s="489" t="s">
        <v>4105</v>
      </c>
      <c r="D2994" s="490">
        <v>30</v>
      </c>
    </row>
    <row r="2995" spans="1:4">
      <c r="A2995" s="480">
        <v>39308</v>
      </c>
      <c r="B2995" s="481" t="s">
        <v>9659</v>
      </c>
      <c r="C2995" s="489" t="s">
        <v>4105</v>
      </c>
      <c r="D2995" s="490">
        <v>13.08</v>
      </c>
    </row>
    <row r="2996" spans="1:4">
      <c r="A2996" s="480">
        <v>39309</v>
      </c>
      <c r="B2996" s="481" t="s">
        <v>9660</v>
      </c>
      <c r="C2996" s="489" t="s">
        <v>4105</v>
      </c>
      <c r="D2996" s="490">
        <v>18.920000000000002</v>
      </c>
    </row>
    <row r="2997" spans="1:4">
      <c r="A2997" s="480">
        <v>39310</v>
      </c>
      <c r="B2997" s="481" t="s">
        <v>9661</v>
      </c>
      <c r="C2997" s="489" t="s">
        <v>4105</v>
      </c>
      <c r="D2997" s="490">
        <v>28.67</v>
      </c>
    </row>
    <row r="2998" spans="1:4">
      <c r="A2998" s="480">
        <v>39311</v>
      </c>
      <c r="B2998" s="481" t="s">
        <v>9662</v>
      </c>
      <c r="C2998" s="489" t="s">
        <v>4105</v>
      </c>
      <c r="D2998" s="490">
        <v>43.09</v>
      </c>
    </row>
    <row r="2999" spans="1:4">
      <c r="A2999" s="480">
        <v>39855</v>
      </c>
      <c r="B2999" s="481" t="s">
        <v>9663</v>
      </c>
      <c r="C2999" s="489" t="s">
        <v>4105</v>
      </c>
      <c r="D2999" s="490">
        <v>3.33</v>
      </c>
    </row>
    <row r="3000" spans="1:4">
      <c r="A3000" s="480">
        <v>39856</v>
      </c>
      <c r="B3000" s="481" t="s">
        <v>9664</v>
      </c>
      <c r="C3000" s="489" t="s">
        <v>4105</v>
      </c>
      <c r="D3000" s="490">
        <v>7.86</v>
      </c>
    </row>
    <row r="3001" spans="1:4">
      <c r="A3001" s="480">
        <v>39857</v>
      </c>
      <c r="B3001" s="481" t="s">
        <v>9665</v>
      </c>
      <c r="C3001" s="489" t="s">
        <v>4105</v>
      </c>
      <c r="D3001" s="490">
        <v>12.72</v>
      </c>
    </row>
    <row r="3002" spans="1:4">
      <c r="A3002" s="480">
        <v>39858</v>
      </c>
      <c r="B3002" s="481" t="s">
        <v>9666</v>
      </c>
      <c r="C3002" s="489" t="s">
        <v>4105</v>
      </c>
      <c r="D3002" s="490">
        <v>28.23</v>
      </c>
    </row>
    <row r="3003" spans="1:4">
      <c r="A3003" s="480">
        <v>39859</v>
      </c>
      <c r="B3003" s="481" t="s">
        <v>9667</v>
      </c>
      <c r="C3003" s="489" t="s">
        <v>4105</v>
      </c>
      <c r="D3003" s="490">
        <v>43.52</v>
      </c>
    </row>
    <row r="3004" spans="1:4">
      <c r="A3004" s="480">
        <v>39860</v>
      </c>
      <c r="B3004" s="481" t="s">
        <v>9668</v>
      </c>
      <c r="C3004" s="489" t="s">
        <v>4105</v>
      </c>
      <c r="D3004" s="490">
        <v>66.78</v>
      </c>
    </row>
    <row r="3005" spans="1:4">
      <c r="A3005" s="480">
        <v>39861</v>
      </c>
      <c r="B3005" s="481" t="s">
        <v>9669</v>
      </c>
      <c r="C3005" s="489" t="s">
        <v>4105</v>
      </c>
      <c r="D3005" s="490">
        <v>190.68</v>
      </c>
    </row>
    <row r="3006" spans="1:4">
      <c r="A3006" s="480">
        <v>38447</v>
      </c>
      <c r="B3006" s="481" t="s">
        <v>9670</v>
      </c>
      <c r="C3006" s="489" t="s">
        <v>4105</v>
      </c>
      <c r="D3006" s="490">
        <v>161.08000000000001</v>
      </c>
    </row>
    <row r="3007" spans="1:4">
      <c r="A3007" s="480">
        <v>36320</v>
      </c>
      <c r="B3007" s="481" t="s">
        <v>9671</v>
      </c>
      <c r="C3007" s="489" t="s">
        <v>4105</v>
      </c>
      <c r="D3007" s="490">
        <v>2.33</v>
      </c>
    </row>
    <row r="3008" spans="1:4">
      <c r="A3008" s="480">
        <v>36324</v>
      </c>
      <c r="B3008" s="481" t="s">
        <v>9672</v>
      </c>
      <c r="C3008" s="489" t="s">
        <v>4105</v>
      </c>
      <c r="D3008" s="490">
        <v>3.54</v>
      </c>
    </row>
    <row r="3009" spans="1:4">
      <c r="A3009" s="480">
        <v>38441</v>
      </c>
      <c r="B3009" s="481" t="s">
        <v>9673</v>
      </c>
      <c r="C3009" s="489" t="s">
        <v>4105</v>
      </c>
      <c r="D3009" s="490">
        <v>4.6500000000000004</v>
      </c>
    </row>
    <row r="3010" spans="1:4">
      <c r="A3010" s="480">
        <v>38442</v>
      </c>
      <c r="B3010" s="481" t="s">
        <v>9674</v>
      </c>
      <c r="C3010" s="489" t="s">
        <v>4105</v>
      </c>
      <c r="D3010" s="490">
        <v>11.81</v>
      </c>
    </row>
    <row r="3011" spans="1:4">
      <c r="A3011" s="480">
        <v>38443</v>
      </c>
      <c r="B3011" s="481" t="s">
        <v>9675</v>
      </c>
      <c r="C3011" s="489" t="s">
        <v>4105</v>
      </c>
      <c r="D3011" s="490">
        <v>17.84</v>
      </c>
    </row>
    <row r="3012" spans="1:4">
      <c r="A3012" s="480">
        <v>38444</v>
      </c>
      <c r="B3012" s="481" t="s">
        <v>9676</v>
      </c>
      <c r="C3012" s="489" t="s">
        <v>4105</v>
      </c>
      <c r="D3012" s="490">
        <v>26.56</v>
      </c>
    </row>
    <row r="3013" spans="1:4">
      <c r="A3013" s="480">
        <v>38445</v>
      </c>
      <c r="B3013" s="481" t="s">
        <v>9677</v>
      </c>
      <c r="C3013" s="489" t="s">
        <v>4105</v>
      </c>
      <c r="D3013" s="490">
        <v>62.38</v>
      </c>
    </row>
    <row r="3014" spans="1:4">
      <c r="A3014" s="480">
        <v>38446</v>
      </c>
      <c r="B3014" s="481" t="s">
        <v>9678</v>
      </c>
      <c r="C3014" s="489" t="s">
        <v>4105</v>
      </c>
      <c r="D3014" s="490">
        <v>100.67</v>
      </c>
    </row>
    <row r="3015" spans="1:4">
      <c r="A3015" s="480">
        <v>3867</v>
      </c>
      <c r="B3015" s="481" t="s">
        <v>9679</v>
      </c>
      <c r="C3015" s="489" t="s">
        <v>4105</v>
      </c>
      <c r="D3015" s="490">
        <v>104.16</v>
      </c>
    </row>
    <row r="3016" spans="1:4">
      <c r="A3016" s="480">
        <v>3861</v>
      </c>
      <c r="B3016" s="481" t="s">
        <v>9680</v>
      </c>
      <c r="C3016" s="489" t="s">
        <v>4105</v>
      </c>
      <c r="D3016" s="490">
        <v>0.86</v>
      </c>
    </row>
    <row r="3017" spans="1:4">
      <c r="A3017" s="480">
        <v>3904</v>
      </c>
      <c r="B3017" s="481" t="s">
        <v>9681</v>
      </c>
      <c r="C3017" s="489" t="s">
        <v>4105</v>
      </c>
      <c r="D3017" s="490">
        <v>1.06</v>
      </c>
    </row>
    <row r="3018" spans="1:4">
      <c r="A3018" s="480">
        <v>3903</v>
      </c>
      <c r="B3018" s="481" t="s">
        <v>9682</v>
      </c>
      <c r="C3018" s="489" t="s">
        <v>4105</v>
      </c>
      <c r="D3018" s="490">
        <v>2.59</v>
      </c>
    </row>
    <row r="3019" spans="1:4">
      <c r="A3019" s="480">
        <v>3862</v>
      </c>
      <c r="B3019" s="481" t="s">
        <v>9683</v>
      </c>
      <c r="C3019" s="489" t="s">
        <v>4105</v>
      </c>
      <c r="D3019" s="490">
        <v>5.28</v>
      </c>
    </row>
    <row r="3020" spans="1:4">
      <c r="A3020" s="480">
        <v>3863</v>
      </c>
      <c r="B3020" s="481" t="s">
        <v>9684</v>
      </c>
      <c r="C3020" s="489" t="s">
        <v>4105</v>
      </c>
      <c r="D3020" s="490">
        <v>6.19</v>
      </c>
    </row>
    <row r="3021" spans="1:4">
      <c r="A3021" s="480">
        <v>3864</v>
      </c>
      <c r="B3021" s="481" t="s">
        <v>9685</v>
      </c>
      <c r="C3021" s="489" t="s">
        <v>4105</v>
      </c>
      <c r="D3021" s="490">
        <v>16.13</v>
      </c>
    </row>
    <row r="3022" spans="1:4">
      <c r="A3022" s="480">
        <v>3865</v>
      </c>
      <c r="B3022" s="481" t="s">
        <v>9686</v>
      </c>
      <c r="C3022" s="489" t="s">
        <v>4105</v>
      </c>
      <c r="D3022" s="490">
        <v>28.06</v>
      </c>
    </row>
    <row r="3023" spans="1:4">
      <c r="A3023" s="480">
        <v>3866</v>
      </c>
      <c r="B3023" s="481" t="s">
        <v>9687</v>
      </c>
      <c r="C3023" s="489" t="s">
        <v>4105</v>
      </c>
      <c r="D3023" s="490">
        <v>64.209999999999994</v>
      </c>
    </row>
    <row r="3024" spans="1:4">
      <c r="A3024" s="480">
        <v>3902</v>
      </c>
      <c r="B3024" s="481" t="s">
        <v>9688</v>
      </c>
      <c r="C3024" s="489" t="s">
        <v>4105</v>
      </c>
      <c r="D3024" s="490">
        <v>31.22</v>
      </c>
    </row>
    <row r="3025" spans="1:4">
      <c r="A3025" s="480">
        <v>3878</v>
      </c>
      <c r="B3025" s="481" t="s">
        <v>9689</v>
      </c>
      <c r="C3025" s="489" t="s">
        <v>4105</v>
      </c>
      <c r="D3025" s="490">
        <v>9.86</v>
      </c>
    </row>
    <row r="3026" spans="1:4">
      <c r="A3026" s="480">
        <v>3877</v>
      </c>
      <c r="B3026" s="481" t="s">
        <v>9690</v>
      </c>
      <c r="C3026" s="489" t="s">
        <v>4105</v>
      </c>
      <c r="D3026" s="490">
        <v>9.01</v>
      </c>
    </row>
    <row r="3027" spans="1:4">
      <c r="A3027" s="480">
        <v>3879</v>
      </c>
      <c r="B3027" s="481" t="s">
        <v>9691</v>
      </c>
      <c r="C3027" s="489" t="s">
        <v>4105</v>
      </c>
      <c r="D3027" s="490">
        <v>19.899999999999999</v>
      </c>
    </row>
    <row r="3028" spans="1:4">
      <c r="A3028" s="480">
        <v>3880</v>
      </c>
      <c r="B3028" s="481" t="s">
        <v>9692</v>
      </c>
      <c r="C3028" s="489" t="s">
        <v>4105</v>
      </c>
      <c r="D3028" s="490">
        <v>44.9</v>
      </c>
    </row>
    <row r="3029" spans="1:4">
      <c r="A3029" s="480">
        <v>12892</v>
      </c>
      <c r="B3029" s="481" t="s">
        <v>9693</v>
      </c>
      <c r="C3029" s="489" t="s">
        <v>4111</v>
      </c>
      <c r="D3029" s="490">
        <v>15.89</v>
      </c>
    </row>
    <row r="3030" spans="1:4">
      <c r="A3030" s="480">
        <v>3876</v>
      </c>
      <c r="B3030" s="481" t="s">
        <v>9694</v>
      </c>
      <c r="C3030" s="489" t="s">
        <v>4105</v>
      </c>
      <c r="D3030" s="490">
        <v>5.19</v>
      </c>
    </row>
    <row r="3031" spans="1:4">
      <c r="A3031" s="480">
        <v>3883</v>
      </c>
      <c r="B3031" s="481" t="s">
        <v>9695</v>
      </c>
      <c r="C3031" s="489" t="s">
        <v>4105</v>
      </c>
      <c r="D3031" s="490">
        <v>2.08</v>
      </c>
    </row>
    <row r="3032" spans="1:4">
      <c r="A3032" s="480">
        <v>3884</v>
      </c>
      <c r="B3032" s="481" t="s">
        <v>9696</v>
      </c>
      <c r="C3032" s="489" t="s">
        <v>4105</v>
      </c>
      <c r="D3032" s="490">
        <v>3.11</v>
      </c>
    </row>
    <row r="3033" spans="1:4">
      <c r="A3033" s="480">
        <v>3837</v>
      </c>
      <c r="B3033" s="481" t="s">
        <v>9697</v>
      </c>
      <c r="C3033" s="489" t="s">
        <v>4105</v>
      </c>
      <c r="D3033" s="490">
        <v>61.28</v>
      </c>
    </row>
    <row r="3034" spans="1:4">
      <c r="A3034" s="480">
        <v>3845</v>
      </c>
      <c r="B3034" s="481" t="s">
        <v>9698</v>
      </c>
      <c r="C3034" s="489" t="s">
        <v>4105</v>
      </c>
      <c r="D3034" s="490">
        <v>22.39</v>
      </c>
    </row>
    <row r="3035" spans="1:4">
      <c r="A3035" s="480">
        <v>11045</v>
      </c>
      <c r="B3035" s="481" t="s">
        <v>9699</v>
      </c>
      <c r="C3035" s="489" t="s">
        <v>4105</v>
      </c>
      <c r="D3035" s="490">
        <v>43.18</v>
      </c>
    </row>
    <row r="3036" spans="1:4">
      <c r="A3036" s="480">
        <v>20170</v>
      </c>
      <c r="B3036" s="481" t="s">
        <v>9700</v>
      </c>
      <c r="C3036" s="489" t="s">
        <v>4105</v>
      </c>
      <c r="D3036" s="490">
        <v>18.510000000000002</v>
      </c>
    </row>
    <row r="3037" spans="1:4">
      <c r="A3037" s="480">
        <v>20171</v>
      </c>
      <c r="B3037" s="481" t="s">
        <v>9701</v>
      </c>
      <c r="C3037" s="489" t="s">
        <v>4105</v>
      </c>
      <c r="D3037" s="490">
        <v>54.99</v>
      </c>
    </row>
    <row r="3038" spans="1:4">
      <c r="A3038" s="480">
        <v>20167</v>
      </c>
      <c r="B3038" s="481" t="s">
        <v>9702</v>
      </c>
      <c r="C3038" s="489" t="s">
        <v>4105</v>
      </c>
      <c r="D3038" s="490">
        <v>6.87</v>
      </c>
    </row>
    <row r="3039" spans="1:4">
      <c r="A3039" s="480">
        <v>20168</v>
      </c>
      <c r="B3039" s="481" t="s">
        <v>9703</v>
      </c>
      <c r="C3039" s="489" t="s">
        <v>4105</v>
      </c>
      <c r="D3039" s="490">
        <v>10.78</v>
      </c>
    </row>
    <row r="3040" spans="1:4">
      <c r="A3040" s="480">
        <v>20169</v>
      </c>
      <c r="B3040" s="481" t="s">
        <v>9704</v>
      </c>
      <c r="C3040" s="489" t="s">
        <v>4105</v>
      </c>
      <c r="D3040" s="490">
        <v>15.27</v>
      </c>
    </row>
    <row r="3041" spans="1:4">
      <c r="A3041" s="480">
        <v>3899</v>
      </c>
      <c r="B3041" s="481" t="s">
        <v>9705</v>
      </c>
      <c r="C3041" s="489" t="s">
        <v>4105</v>
      </c>
      <c r="D3041" s="490">
        <v>8.08</v>
      </c>
    </row>
    <row r="3042" spans="1:4">
      <c r="A3042" s="480">
        <v>38676</v>
      </c>
      <c r="B3042" s="481" t="s">
        <v>9706</v>
      </c>
      <c r="C3042" s="489" t="s">
        <v>4105</v>
      </c>
      <c r="D3042" s="490">
        <v>39.119999999999997</v>
      </c>
    </row>
    <row r="3043" spans="1:4">
      <c r="A3043" s="480">
        <v>3897</v>
      </c>
      <c r="B3043" s="481" t="s">
        <v>9707</v>
      </c>
      <c r="C3043" s="489" t="s">
        <v>4105</v>
      </c>
      <c r="D3043" s="490">
        <v>1.7</v>
      </c>
    </row>
    <row r="3044" spans="1:4">
      <c r="A3044" s="480">
        <v>3875</v>
      </c>
      <c r="B3044" s="481" t="s">
        <v>9708</v>
      </c>
      <c r="C3044" s="489" t="s">
        <v>4105</v>
      </c>
      <c r="D3044" s="490">
        <v>3.68</v>
      </c>
    </row>
    <row r="3045" spans="1:4">
      <c r="A3045" s="480">
        <v>3898</v>
      </c>
      <c r="B3045" s="481" t="s">
        <v>9709</v>
      </c>
      <c r="C3045" s="489" t="s">
        <v>4105</v>
      </c>
      <c r="D3045" s="490">
        <v>6.97</v>
      </c>
    </row>
    <row r="3046" spans="1:4">
      <c r="A3046" s="480">
        <v>3855</v>
      </c>
      <c r="B3046" s="481" t="s">
        <v>9710</v>
      </c>
      <c r="C3046" s="489" t="s">
        <v>4105</v>
      </c>
      <c r="D3046" s="490">
        <v>6.89</v>
      </c>
    </row>
    <row r="3047" spans="1:4">
      <c r="A3047" s="480">
        <v>3874</v>
      </c>
      <c r="B3047" s="481" t="s">
        <v>9711</v>
      </c>
      <c r="C3047" s="489" t="s">
        <v>4105</v>
      </c>
      <c r="D3047" s="490">
        <v>7.32</v>
      </c>
    </row>
    <row r="3048" spans="1:4">
      <c r="A3048" s="480">
        <v>3870</v>
      </c>
      <c r="B3048" s="481" t="s">
        <v>9712</v>
      </c>
      <c r="C3048" s="489" t="s">
        <v>4105</v>
      </c>
      <c r="D3048" s="490">
        <v>9.08</v>
      </c>
    </row>
    <row r="3049" spans="1:4">
      <c r="A3049" s="480">
        <v>38678</v>
      </c>
      <c r="B3049" s="481" t="s">
        <v>9713</v>
      </c>
      <c r="C3049" s="489" t="s">
        <v>4105</v>
      </c>
      <c r="D3049" s="490">
        <v>24.73</v>
      </c>
    </row>
    <row r="3050" spans="1:4">
      <c r="A3050" s="480">
        <v>3859</v>
      </c>
      <c r="B3050" s="481" t="s">
        <v>9714</v>
      </c>
      <c r="C3050" s="489" t="s">
        <v>4105</v>
      </c>
      <c r="D3050" s="490">
        <v>1.83</v>
      </c>
    </row>
    <row r="3051" spans="1:4">
      <c r="A3051" s="480">
        <v>3856</v>
      </c>
      <c r="B3051" s="481" t="s">
        <v>9715</v>
      </c>
      <c r="C3051" s="489" t="s">
        <v>4105</v>
      </c>
      <c r="D3051" s="490">
        <v>2.3199999999999998</v>
      </c>
    </row>
    <row r="3052" spans="1:4">
      <c r="A3052" s="480">
        <v>3906</v>
      </c>
      <c r="B3052" s="481" t="s">
        <v>9716</v>
      </c>
      <c r="C3052" s="489" t="s">
        <v>4105</v>
      </c>
      <c r="D3052" s="490">
        <v>2.19</v>
      </c>
    </row>
    <row r="3053" spans="1:4">
      <c r="A3053" s="480">
        <v>3860</v>
      </c>
      <c r="B3053" s="481" t="s">
        <v>9717</v>
      </c>
      <c r="C3053" s="489" t="s">
        <v>4105</v>
      </c>
      <c r="D3053" s="490">
        <v>7.19</v>
      </c>
    </row>
    <row r="3054" spans="1:4">
      <c r="A3054" s="480">
        <v>3905</v>
      </c>
      <c r="B3054" s="481" t="s">
        <v>9718</v>
      </c>
      <c r="C3054" s="489" t="s">
        <v>4105</v>
      </c>
      <c r="D3054" s="490">
        <v>15.91</v>
      </c>
    </row>
    <row r="3055" spans="1:4">
      <c r="A3055" s="480">
        <v>3871</v>
      </c>
      <c r="B3055" s="481" t="s">
        <v>9719</v>
      </c>
      <c r="C3055" s="489" t="s">
        <v>4105</v>
      </c>
      <c r="D3055" s="490">
        <v>33.020000000000003</v>
      </c>
    </row>
    <row r="3056" spans="1:4">
      <c r="A3056" s="480">
        <v>37429</v>
      </c>
      <c r="B3056" s="481" t="s">
        <v>9720</v>
      </c>
      <c r="C3056" s="489" t="s">
        <v>4105</v>
      </c>
      <c r="D3056" s="490">
        <v>2927.43</v>
      </c>
    </row>
    <row r="3057" spans="1:4">
      <c r="A3057" s="480">
        <v>37426</v>
      </c>
      <c r="B3057" s="481" t="s">
        <v>9721</v>
      </c>
      <c r="C3057" s="489" t="s">
        <v>4105</v>
      </c>
      <c r="D3057" s="490">
        <v>28.16</v>
      </c>
    </row>
    <row r="3058" spans="1:4">
      <c r="A3058" s="480">
        <v>37427</v>
      </c>
      <c r="B3058" s="481" t="s">
        <v>9722</v>
      </c>
      <c r="C3058" s="489" t="s">
        <v>4105</v>
      </c>
      <c r="D3058" s="490">
        <v>67.17</v>
      </c>
    </row>
    <row r="3059" spans="1:4">
      <c r="A3059" s="480">
        <v>37424</v>
      </c>
      <c r="B3059" s="481" t="s">
        <v>9723</v>
      </c>
      <c r="C3059" s="489" t="s">
        <v>4105</v>
      </c>
      <c r="D3059" s="490">
        <v>12.94</v>
      </c>
    </row>
    <row r="3060" spans="1:4">
      <c r="A3060" s="480">
        <v>37428</v>
      </c>
      <c r="B3060" s="481" t="s">
        <v>9724</v>
      </c>
      <c r="C3060" s="489" t="s">
        <v>4105</v>
      </c>
      <c r="D3060" s="490">
        <v>231.5</v>
      </c>
    </row>
    <row r="3061" spans="1:4">
      <c r="A3061" s="480">
        <v>37425</v>
      </c>
      <c r="B3061" s="481" t="s">
        <v>9725</v>
      </c>
      <c r="C3061" s="489" t="s">
        <v>4105</v>
      </c>
      <c r="D3061" s="490">
        <v>13.95</v>
      </c>
    </row>
    <row r="3062" spans="1:4" ht="30">
      <c r="A3062" s="480">
        <v>11519</v>
      </c>
      <c r="B3062" s="481" t="s">
        <v>9726</v>
      </c>
      <c r="C3062" s="489" t="s">
        <v>4111</v>
      </c>
      <c r="D3062" s="490">
        <v>46.77</v>
      </c>
    </row>
    <row r="3063" spans="1:4" ht="30">
      <c r="A3063" s="480">
        <v>11520</v>
      </c>
      <c r="B3063" s="481" t="s">
        <v>9727</v>
      </c>
      <c r="C3063" s="489" t="s">
        <v>4111</v>
      </c>
      <c r="D3063" s="490">
        <v>21.62</v>
      </c>
    </row>
    <row r="3064" spans="1:4">
      <c r="A3064" s="480">
        <v>11518</v>
      </c>
      <c r="B3064" s="481" t="s">
        <v>9728</v>
      </c>
      <c r="C3064" s="489" t="s">
        <v>4111</v>
      </c>
      <c r="D3064" s="490">
        <v>78.63</v>
      </c>
    </row>
    <row r="3065" spans="1:4">
      <c r="A3065" s="480">
        <v>38473</v>
      </c>
      <c r="B3065" s="481" t="s">
        <v>9729</v>
      </c>
      <c r="C3065" s="489" t="s">
        <v>4105</v>
      </c>
      <c r="D3065" s="490">
        <v>174.82</v>
      </c>
    </row>
    <row r="3066" spans="1:4">
      <c r="A3066" s="480">
        <v>4244</v>
      </c>
      <c r="B3066" s="481" t="s">
        <v>9730</v>
      </c>
      <c r="C3066" s="489" t="s">
        <v>4108</v>
      </c>
      <c r="D3066" s="490">
        <v>11.77</v>
      </c>
    </row>
    <row r="3067" spans="1:4">
      <c r="A3067" s="480">
        <v>40977</v>
      </c>
      <c r="B3067" s="481" t="s">
        <v>9731</v>
      </c>
      <c r="C3067" s="489" t="s">
        <v>4109</v>
      </c>
      <c r="D3067" s="490">
        <v>2071.92</v>
      </c>
    </row>
    <row r="3068" spans="1:4" ht="30">
      <c r="A3068" s="480">
        <v>4115</v>
      </c>
      <c r="B3068" s="481" t="s">
        <v>9732</v>
      </c>
      <c r="C3068" s="489" t="s">
        <v>4106</v>
      </c>
      <c r="D3068" s="490">
        <v>27.69</v>
      </c>
    </row>
    <row r="3069" spans="1:4" ht="30">
      <c r="A3069" s="480">
        <v>4119</v>
      </c>
      <c r="B3069" s="481" t="s">
        <v>9733</v>
      </c>
      <c r="C3069" s="489" t="s">
        <v>4106</v>
      </c>
      <c r="D3069" s="490">
        <v>55.93</v>
      </c>
    </row>
    <row r="3070" spans="1:4" ht="30">
      <c r="A3070" s="480">
        <v>2794</v>
      </c>
      <c r="B3070" s="481" t="s">
        <v>9734</v>
      </c>
      <c r="C3070" s="489" t="s">
        <v>4106</v>
      </c>
      <c r="D3070" s="490">
        <v>148.37</v>
      </c>
    </row>
    <row r="3071" spans="1:4" ht="30">
      <c r="A3071" s="480">
        <v>2788</v>
      </c>
      <c r="B3071" s="481" t="s">
        <v>9735</v>
      </c>
      <c r="C3071" s="489" t="s">
        <v>4106</v>
      </c>
      <c r="D3071" s="490">
        <v>216.15</v>
      </c>
    </row>
    <row r="3072" spans="1:4">
      <c r="A3072" s="480">
        <v>4006</v>
      </c>
      <c r="B3072" s="481" t="s">
        <v>9736</v>
      </c>
      <c r="C3072" s="489" t="s">
        <v>695</v>
      </c>
      <c r="D3072" s="490">
        <v>1248.82</v>
      </c>
    </row>
    <row r="3073" spans="1:4">
      <c r="A3073" s="480">
        <v>36151</v>
      </c>
      <c r="B3073" s="481" t="s">
        <v>9737</v>
      </c>
      <c r="C3073" s="489" t="s">
        <v>4105</v>
      </c>
      <c r="D3073" s="490">
        <v>35.32</v>
      </c>
    </row>
    <row r="3074" spans="1:4">
      <c r="A3074" s="480">
        <v>37457</v>
      </c>
      <c r="B3074" s="481" t="s">
        <v>9738</v>
      </c>
      <c r="C3074" s="489" t="s">
        <v>4106</v>
      </c>
      <c r="D3074" s="490">
        <v>3.41</v>
      </c>
    </row>
    <row r="3075" spans="1:4">
      <c r="A3075" s="480">
        <v>37456</v>
      </c>
      <c r="B3075" s="481" t="s">
        <v>9739</v>
      </c>
      <c r="C3075" s="489" t="s">
        <v>4106</v>
      </c>
      <c r="D3075" s="490">
        <v>1.8</v>
      </c>
    </row>
    <row r="3076" spans="1:4" ht="30">
      <c r="A3076" s="480">
        <v>37461</v>
      </c>
      <c r="B3076" s="481" t="s">
        <v>9740</v>
      </c>
      <c r="C3076" s="489" t="s">
        <v>4106</v>
      </c>
      <c r="D3076" s="490">
        <v>12.66</v>
      </c>
    </row>
    <row r="3077" spans="1:4" ht="30">
      <c r="A3077" s="480">
        <v>37460</v>
      </c>
      <c r="B3077" s="481" t="s">
        <v>9741</v>
      </c>
      <c r="C3077" s="489" t="s">
        <v>4106</v>
      </c>
      <c r="D3077" s="490">
        <v>17.3</v>
      </c>
    </row>
    <row r="3078" spans="1:4">
      <c r="A3078" s="480">
        <v>37458</v>
      </c>
      <c r="B3078" s="481" t="s">
        <v>9742</v>
      </c>
      <c r="C3078" s="489" t="s">
        <v>4106</v>
      </c>
      <c r="D3078" s="490">
        <v>5.07</v>
      </c>
    </row>
    <row r="3079" spans="1:4">
      <c r="A3079" s="480">
        <v>37454</v>
      </c>
      <c r="B3079" s="481" t="s">
        <v>9743</v>
      </c>
      <c r="C3079" s="489" t="s">
        <v>4106</v>
      </c>
      <c r="D3079" s="490">
        <v>1.33</v>
      </c>
    </row>
    <row r="3080" spans="1:4">
      <c r="A3080" s="480">
        <v>37455</v>
      </c>
      <c r="B3080" s="481" t="s">
        <v>9744</v>
      </c>
      <c r="C3080" s="489" t="s">
        <v>4106</v>
      </c>
      <c r="D3080" s="490">
        <v>2.2400000000000002</v>
      </c>
    </row>
    <row r="3081" spans="1:4">
      <c r="A3081" s="480">
        <v>37459</v>
      </c>
      <c r="B3081" s="481" t="s">
        <v>9745</v>
      </c>
      <c r="C3081" s="489" t="s">
        <v>4106</v>
      </c>
      <c r="D3081" s="490">
        <v>7.12</v>
      </c>
    </row>
    <row r="3082" spans="1:4" ht="30">
      <c r="A3082" s="480">
        <v>21029</v>
      </c>
      <c r="B3082" s="481" t="s">
        <v>9746</v>
      </c>
      <c r="C3082" s="489" t="s">
        <v>4105</v>
      </c>
      <c r="D3082" s="490">
        <v>319</v>
      </c>
    </row>
    <row r="3083" spans="1:4" ht="30">
      <c r="A3083" s="480">
        <v>21030</v>
      </c>
      <c r="B3083" s="481" t="s">
        <v>9747</v>
      </c>
      <c r="C3083" s="489" t="s">
        <v>4105</v>
      </c>
      <c r="D3083" s="490">
        <v>393.22</v>
      </c>
    </row>
    <row r="3084" spans="1:4" ht="30">
      <c r="A3084" s="480">
        <v>21031</v>
      </c>
      <c r="B3084" s="481" t="s">
        <v>9748</v>
      </c>
      <c r="C3084" s="489" t="s">
        <v>4105</v>
      </c>
      <c r="D3084" s="490">
        <v>489.55</v>
      </c>
    </row>
    <row r="3085" spans="1:4" ht="30">
      <c r="A3085" s="480">
        <v>21032</v>
      </c>
      <c r="B3085" s="481" t="s">
        <v>9749</v>
      </c>
      <c r="C3085" s="489" t="s">
        <v>4105</v>
      </c>
      <c r="D3085" s="490">
        <v>522.71</v>
      </c>
    </row>
    <row r="3086" spans="1:4" ht="30">
      <c r="A3086" s="480">
        <v>37527</v>
      </c>
      <c r="B3086" s="481" t="s">
        <v>9750</v>
      </c>
      <c r="C3086" s="489" t="s">
        <v>4105</v>
      </c>
      <c r="D3086" s="490">
        <v>472.18</v>
      </c>
    </row>
    <row r="3087" spans="1:4" ht="30">
      <c r="A3087" s="480">
        <v>37528</v>
      </c>
      <c r="B3087" s="481" t="s">
        <v>9751</v>
      </c>
      <c r="C3087" s="489" t="s">
        <v>4105</v>
      </c>
      <c r="D3087" s="490">
        <v>562.98</v>
      </c>
    </row>
    <row r="3088" spans="1:4" ht="30">
      <c r="A3088" s="480">
        <v>37529</v>
      </c>
      <c r="B3088" s="481" t="s">
        <v>9752</v>
      </c>
      <c r="C3088" s="489" t="s">
        <v>4105</v>
      </c>
      <c r="D3088" s="490">
        <v>568.51</v>
      </c>
    </row>
    <row r="3089" spans="1:4" ht="30">
      <c r="A3089" s="480">
        <v>37530</v>
      </c>
      <c r="B3089" s="481" t="s">
        <v>9753</v>
      </c>
      <c r="C3089" s="489" t="s">
        <v>4105</v>
      </c>
      <c r="D3089" s="490">
        <v>742.22</v>
      </c>
    </row>
    <row r="3090" spans="1:4" ht="30">
      <c r="A3090" s="480">
        <v>21034</v>
      </c>
      <c r="B3090" s="481" t="s">
        <v>9754</v>
      </c>
      <c r="C3090" s="489" t="s">
        <v>4105</v>
      </c>
      <c r="D3090" s="490">
        <v>633.26</v>
      </c>
    </row>
    <row r="3091" spans="1:4" ht="30">
      <c r="A3091" s="480">
        <v>37531</v>
      </c>
      <c r="B3091" s="481" t="s">
        <v>9755</v>
      </c>
      <c r="C3091" s="489" t="s">
        <v>4105</v>
      </c>
      <c r="D3091" s="490">
        <v>797.5</v>
      </c>
    </row>
    <row r="3092" spans="1:4" ht="30">
      <c r="A3092" s="480">
        <v>21036</v>
      </c>
      <c r="B3092" s="481" t="s">
        <v>9756</v>
      </c>
      <c r="C3092" s="489" t="s">
        <v>4105</v>
      </c>
      <c r="D3092" s="490">
        <v>969.63</v>
      </c>
    </row>
    <row r="3093" spans="1:4" ht="30">
      <c r="A3093" s="480">
        <v>21037</v>
      </c>
      <c r="B3093" s="481" t="s">
        <v>9757</v>
      </c>
      <c r="C3093" s="489" t="s">
        <v>4105</v>
      </c>
      <c r="D3093" s="490">
        <v>1105.44</v>
      </c>
    </row>
    <row r="3094" spans="1:4" ht="30">
      <c r="A3094" s="480">
        <v>20185</v>
      </c>
      <c r="B3094" s="481" t="s">
        <v>9758</v>
      </c>
      <c r="C3094" s="489" t="s">
        <v>4106</v>
      </c>
      <c r="D3094" s="490">
        <v>20.59</v>
      </c>
    </row>
    <row r="3095" spans="1:4" ht="30">
      <c r="A3095" s="480">
        <v>20260</v>
      </c>
      <c r="B3095" s="481" t="s">
        <v>9759</v>
      </c>
      <c r="C3095" s="489" t="s">
        <v>4105</v>
      </c>
      <c r="D3095" s="490">
        <v>16.559999999999999</v>
      </c>
    </row>
    <row r="3096" spans="1:4" ht="30">
      <c r="A3096" s="480">
        <v>37523</v>
      </c>
      <c r="B3096" s="481" t="s">
        <v>9760</v>
      </c>
      <c r="C3096" s="489" t="s">
        <v>4105</v>
      </c>
      <c r="D3096" s="490">
        <v>519087.13</v>
      </c>
    </row>
    <row r="3097" spans="1:4" ht="30">
      <c r="A3097" s="480">
        <v>37515</v>
      </c>
      <c r="B3097" s="481" t="s">
        <v>9761</v>
      </c>
      <c r="C3097" s="489" t="s">
        <v>4105</v>
      </c>
      <c r="D3097" s="490">
        <v>461495</v>
      </c>
    </row>
    <row r="3098" spans="1:4" ht="30">
      <c r="A3098" s="480">
        <v>12899</v>
      </c>
      <c r="B3098" s="481" t="s">
        <v>9762</v>
      </c>
      <c r="C3098" s="489" t="s">
        <v>4105</v>
      </c>
      <c r="D3098" s="490">
        <v>92.37</v>
      </c>
    </row>
    <row r="3099" spans="1:4" ht="30">
      <c r="A3099" s="480">
        <v>12898</v>
      </c>
      <c r="B3099" s="481" t="s">
        <v>9763</v>
      </c>
      <c r="C3099" s="489" t="s">
        <v>4105</v>
      </c>
      <c r="D3099" s="490">
        <v>146.53</v>
      </c>
    </row>
    <row r="3100" spans="1:4">
      <c r="A3100" s="480">
        <v>39696</v>
      </c>
      <c r="B3100" s="481" t="s">
        <v>9764</v>
      </c>
      <c r="C3100" s="489" t="s">
        <v>4110</v>
      </c>
      <c r="D3100" s="490">
        <v>5.5</v>
      </c>
    </row>
    <row r="3101" spans="1:4">
      <c r="A3101" s="480">
        <v>42528</v>
      </c>
      <c r="B3101" s="481" t="s">
        <v>9765</v>
      </c>
      <c r="C3101" s="489" t="s">
        <v>4110</v>
      </c>
      <c r="D3101" s="490">
        <v>7.82</v>
      </c>
    </row>
    <row r="3102" spans="1:4">
      <c r="A3102" s="480">
        <v>39700</v>
      </c>
      <c r="B3102" s="481" t="s">
        <v>9766</v>
      </c>
      <c r="C3102" s="489" t="s">
        <v>4110</v>
      </c>
      <c r="D3102" s="490">
        <v>23.39</v>
      </c>
    </row>
    <row r="3103" spans="1:4" ht="30">
      <c r="A3103" s="480">
        <v>4014</v>
      </c>
      <c r="B3103" s="481" t="s">
        <v>9767</v>
      </c>
      <c r="C3103" s="489" t="s">
        <v>4110</v>
      </c>
      <c r="D3103" s="490">
        <v>48.16</v>
      </c>
    </row>
    <row r="3104" spans="1:4" ht="30">
      <c r="A3104" s="480">
        <v>4015</v>
      </c>
      <c r="B3104" s="481" t="s">
        <v>9768</v>
      </c>
      <c r="C3104" s="489" t="s">
        <v>4110</v>
      </c>
      <c r="D3104" s="490">
        <v>59.14</v>
      </c>
    </row>
    <row r="3105" spans="1:4" ht="30">
      <c r="A3105" s="480">
        <v>4017</v>
      </c>
      <c r="B3105" s="481" t="s">
        <v>9769</v>
      </c>
      <c r="C3105" s="489" t="s">
        <v>4110</v>
      </c>
      <c r="D3105" s="490">
        <v>86.06</v>
      </c>
    </row>
    <row r="3106" spans="1:4" ht="30">
      <c r="A3106" s="480">
        <v>11621</v>
      </c>
      <c r="B3106" s="481" t="s">
        <v>9770</v>
      </c>
      <c r="C3106" s="489" t="s">
        <v>4110</v>
      </c>
      <c r="D3106" s="490">
        <v>46.55</v>
      </c>
    </row>
    <row r="3107" spans="1:4" ht="30">
      <c r="A3107" s="480">
        <v>4016</v>
      </c>
      <c r="B3107" s="481" t="s">
        <v>9771</v>
      </c>
      <c r="C3107" s="489" t="s">
        <v>4110</v>
      </c>
      <c r="D3107" s="490">
        <v>33.99</v>
      </c>
    </row>
    <row r="3108" spans="1:4">
      <c r="A3108" s="480">
        <v>39699</v>
      </c>
      <c r="B3108" s="481" t="s">
        <v>9772</v>
      </c>
      <c r="C3108" s="489" t="s">
        <v>4110</v>
      </c>
      <c r="D3108" s="490">
        <v>14.51</v>
      </c>
    </row>
    <row r="3109" spans="1:4">
      <c r="A3109" s="480">
        <v>38544</v>
      </c>
      <c r="B3109" s="481" t="s">
        <v>9773</v>
      </c>
      <c r="C3109" s="489" t="s">
        <v>4110</v>
      </c>
      <c r="D3109" s="490">
        <v>8.7200000000000006</v>
      </c>
    </row>
    <row r="3110" spans="1:4">
      <c r="A3110" s="480">
        <v>38545</v>
      </c>
      <c r="B3110" s="481" t="s">
        <v>9774</v>
      </c>
      <c r="C3110" s="489" t="s">
        <v>4110</v>
      </c>
      <c r="D3110" s="490">
        <v>5.6</v>
      </c>
    </row>
    <row r="3111" spans="1:4" ht="30">
      <c r="A3111" s="480">
        <v>42527</v>
      </c>
      <c r="B3111" s="481" t="s">
        <v>9775</v>
      </c>
      <c r="C3111" s="489" t="s">
        <v>4110</v>
      </c>
      <c r="D3111" s="490">
        <v>20.66</v>
      </c>
    </row>
    <row r="3112" spans="1:4" ht="30">
      <c r="A3112" s="480">
        <v>39323</v>
      </c>
      <c r="B3112" s="481" t="s">
        <v>9776</v>
      </c>
      <c r="C3112" s="489" t="s">
        <v>4110</v>
      </c>
      <c r="D3112" s="490">
        <v>21.38</v>
      </c>
    </row>
    <row r="3113" spans="1:4" ht="30">
      <c r="A3113" s="480">
        <v>626</v>
      </c>
      <c r="B3113" s="481" t="s">
        <v>9777</v>
      </c>
      <c r="C3113" s="489" t="s">
        <v>734</v>
      </c>
      <c r="D3113" s="490">
        <v>16.600000000000001</v>
      </c>
    </row>
    <row r="3114" spans="1:4">
      <c r="A3114" s="480">
        <v>44504</v>
      </c>
      <c r="B3114" s="481" t="s">
        <v>14047</v>
      </c>
      <c r="C3114" s="489" t="s">
        <v>4110</v>
      </c>
      <c r="D3114" s="490">
        <v>14.77</v>
      </c>
    </row>
    <row r="3115" spans="1:4">
      <c r="A3115" s="480">
        <v>44505</v>
      </c>
      <c r="B3115" s="481" t="s">
        <v>14048</v>
      </c>
      <c r="C3115" s="489" t="s">
        <v>4110</v>
      </c>
      <c r="D3115" s="490">
        <v>22.29</v>
      </c>
    </row>
    <row r="3116" spans="1:4">
      <c r="A3116" s="480">
        <v>44506</v>
      </c>
      <c r="B3116" s="481" t="s">
        <v>14049</v>
      </c>
      <c r="C3116" s="489" t="s">
        <v>4110</v>
      </c>
      <c r="D3116" s="490">
        <v>23.66</v>
      </c>
    </row>
    <row r="3117" spans="1:4">
      <c r="A3117" s="480">
        <v>44507</v>
      </c>
      <c r="B3117" s="481" t="s">
        <v>14050</v>
      </c>
      <c r="C3117" s="489" t="s">
        <v>4110</v>
      </c>
      <c r="D3117" s="490">
        <v>29.58</v>
      </c>
    </row>
    <row r="3118" spans="1:4">
      <c r="A3118" s="480">
        <v>44508</v>
      </c>
      <c r="B3118" s="481" t="s">
        <v>14051</v>
      </c>
      <c r="C3118" s="489" t="s">
        <v>4110</v>
      </c>
      <c r="D3118" s="490">
        <v>44.36</v>
      </c>
    </row>
    <row r="3119" spans="1:4">
      <c r="A3119" s="480">
        <v>44509</v>
      </c>
      <c r="B3119" s="481" t="s">
        <v>14052</v>
      </c>
      <c r="C3119" s="489" t="s">
        <v>4110</v>
      </c>
      <c r="D3119" s="490">
        <v>59.42</v>
      </c>
    </row>
    <row r="3120" spans="1:4">
      <c r="A3120" s="480">
        <v>44510</v>
      </c>
      <c r="B3120" s="481" t="s">
        <v>14053</v>
      </c>
      <c r="C3120" s="489" t="s">
        <v>4110</v>
      </c>
      <c r="D3120" s="490">
        <v>73.790000000000006</v>
      </c>
    </row>
    <row r="3121" spans="1:4" ht="30">
      <c r="A3121" s="480">
        <v>44512</v>
      </c>
      <c r="B3121" s="481" t="s">
        <v>14054</v>
      </c>
      <c r="C3121" s="489" t="s">
        <v>4110</v>
      </c>
      <c r="D3121" s="490">
        <v>16.47</v>
      </c>
    </row>
    <row r="3122" spans="1:4" ht="30">
      <c r="A3122" s="480">
        <v>44513</v>
      </c>
      <c r="B3122" s="481" t="s">
        <v>14055</v>
      </c>
      <c r="C3122" s="489" t="s">
        <v>4110</v>
      </c>
      <c r="D3122" s="490">
        <v>23.25</v>
      </c>
    </row>
    <row r="3123" spans="1:4" ht="30">
      <c r="A3123" s="480">
        <v>44514</v>
      </c>
      <c r="B3123" s="481" t="s">
        <v>14056</v>
      </c>
      <c r="C3123" s="489" t="s">
        <v>4110</v>
      </c>
      <c r="D3123" s="490">
        <v>26.35</v>
      </c>
    </row>
    <row r="3124" spans="1:4" ht="30">
      <c r="A3124" s="480">
        <v>44515</v>
      </c>
      <c r="B3124" s="481" t="s">
        <v>14057</v>
      </c>
      <c r="C3124" s="489" t="s">
        <v>4110</v>
      </c>
      <c r="D3124" s="490">
        <v>32.36</v>
      </c>
    </row>
    <row r="3125" spans="1:4" ht="30">
      <c r="A3125" s="480">
        <v>44511</v>
      </c>
      <c r="B3125" s="481" t="s">
        <v>14058</v>
      </c>
      <c r="C3125" s="489" t="s">
        <v>4110</v>
      </c>
      <c r="D3125" s="490">
        <v>47.9</v>
      </c>
    </row>
    <row r="3126" spans="1:4" ht="30">
      <c r="A3126" s="480">
        <v>44516</v>
      </c>
      <c r="B3126" s="481" t="s">
        <v>14059</v>
      </c>
      <c r="C3126" s="489" t="s">
        <v>4110</v>
      </c>
      <c r="D3126" s="490">
        <v>64.73</v>
      </c>
    </row>
    <row r="3127" spans="1:4" ht="30">
      <c r="A3127" s="480">
        <v>44517</v>
      </c>
      <c r="B3127" s="481" t="s">
        <v>14060</v>
      </c>
      <c r="C3127" s="489" t="s">
        <v>4110</v>
      </c>
      <c r="D3127" s="490">
        <v>80.739999999999995</v>
      </c>
    </row>
    <row r="3128" spans="1:4">
      <c r="A3128" s="480">
        <v>11479</v>
      </c>
      <c r="B3128" s="481" t="s">
        <v>9778</v>
      </c>
      <c r="C3128" s="489" t="s">
        <v>4105</v>
      </c>
      <c r="D3128" s="490">
        <v>32.840000000000003</v>
      </c>
    </row>
    <row r="3129" spans="1:4">
      <c r="A3129" s="480">
        <v>11481</v>
      </c>
      <c r="B3129" s="481" t="s">
        <v>9779</v>
      </c>
      <c r="C3129" s="489" t="s">
        <v>4105</v>
      </c>
      <c r="D3129" s="490">
        <v>29.71</v>
      </c>
    </row>
    <row r="3130" spans="1:4">
      <c r="A3130" s="480">
        <v>43609</v>
      </c>
      <c r="B3130" s="481" t="s">
        <v>9780</v>
      </c>
      <c r="C3130" s="489" t="s">
        <v>4105</v>
      </c>
      <c r="D3130" s="490">
        <v>29.71</v>
      </c>
    </row>
    <row r="3131" spans="1:4">
      <c r="A3131" s="480">
        <v>11478</v>
      </c>
      <c r="B3131" s="481" t="s">
        <v>9781</v>
      </c>
      <c r="C3131" s="489" t="s">
        <v>4105</v>
      </c>
      <c r="D3131" s="490">
        <v>56.35</v>
      </c>
    </row>
    <row r="3132" spans="1:4">
      <c r="A3132" s="480">
        <v>43608</v>
      </c>
      <c r="B3132" s="481" t="s">
        <v>9782</v>
      </c>
      <c r="C3132" s="489" t="s">
        <v>4105</v>
      </c>
      <c r="D3132" s="490">
        <v>43</v>
      </c>
    </row>
    <row r="3133" spans="1:4">
      <c r="A3133" s="480">
        <v>11476</v>
      </c>
      <c r="B3133" s="481" t="s">
        <v>9783</v>
      </c>
      <c r="C3133" s="489" t="s">
        <v>4105</v>
      </c>
      <c r="D3133" s="490">
        <v>43</v>
      </c>
    </row>
    <row r="3134" spans="1:4" ht="30">
      <c r="A3134" s="480">
        <v>40637</v>
      </c>
      <c r="B3134" s="481" t="s">
        <v>9784</v>
      </c>
      <c r="C3134" s="489" t="s">
        <v>4105</v>
      </c>
      <c r="D3134" s="490">
        <v>743846.85</v>
      </c>
    </row>
    <row r="3135" spans="1:4">
      <c r="A3135" s="480">
        <v>13836</v>
      </c>
      <c r="B3135" s="481" t="s">
        <v>9785</v>
      </c>
      <c r="C3135" s="489" t="s">
        <v>4105</v>
      </c>
      <c r="D3135" s="490">
        <v>64640.160000000003</v>
      </c>
    </row>
    <row r="3136" spans="1:4" ht="30">
      <c r="A3136" s="480">
        <v>14534</v>
      </c>
      <c r="B3136" s="481" t="s">
        <v>9786</v>
      </c>
      <c r="C3136" s="489" t="s">
        <v>4105</v>
      </c>
      <c r="D3136" s="490">
        <v>27060.080000000002</v>
      </c>
    </row>
    <row r="3137" spans="1:4" ht="30">
      <c r="A3137" s="480">
        <v>14619</v>
      </c>
      <c r="B3137" s="481" t="s">
        <v>9787</v>
      </c>
      <c r="C3137" s="489" t="s">
        <v>4105</v>
      </c>
      <c r="D3137" s="490">
        <v>15328.9</v>
      </c>
    </row>
    <row r="3138" spans="1:4" ht="45">
      <c r="A3138" s="480">
        <v>14535</v>
      </c>
      <c r="B3138" s="481" t="s">
        <v>9788</v>
      </c>
      <c r="C3138" s="489" t="s">
        <v>4105</v>
      </c>
      <c r="D3138" s="490">
        <v>268573.89</v>
      </c>
    </row>
    <row r="3139" spans="1:4" ht="60">
      <c r="A3139" s="480">
        <v>39813</v>
      </c>
      <c r="B3139" s="481" t="s">
        <v>9789</v>
      </c>
      <c r="C3139" s="489" t="s">
        <v>4105</v>
      </c>
      <c r="D3139" s="490">
        <v>28677.33</v>
      </c>
    </row>
    <row r="3140" spans="1:4" ht="45">
      <c r="A3140" s="480">
        <v>40403</v>
      </c>
      <c r="B3140" s="481" t="s">
        <v>9790</v>
      </c>
      <c r="C3140" s="489" t="s">
        <v>4105</v>
      </c>
      <c r="D3140" s="490">
        <v>614.74</v>
      </c>
    </row>
    <row r="3141" spans="1:4">
      <c r="A3141" s="480">
        <v>12868</v>
      </c>
      <c r="B3141" s="481" t="s">
        <v>9791</v>
      </c>
      <c r="C3141" s="489" t="s">
        <v>4108</v>
      </c>
      <c r="D3141" s="490">
        <v>18.87</v>
      </c>
    </row>
    <row r="3142" spans="1:4">
      <c r="A3142" s="480">
        <v>40916</v>
      </c>
      <c r="B3142" s="481" t="s">
        <v>9792</v>
      </c>
      <c r="C3142" s="489" t="s">
        <v>4109</v>
      </c>
      <c r="D3142" s="490">
        <v>3315.72</v>
      </c>
    </row>
    <row r="3143" spans="1:4">
      <c r="A3143" s="480">
        <v>4755</v>
      </c>
      <c r="B3143" s="481" t="s">
        <v>14061</v>
      </c>
      <c r="C3143" s="489" t="s">
        <v>4108</v>
      </c>
      <c r="D3143" s="490">
        <v>20.97</v>
      </c>
    </row>
    <row r="3144" spans="1:4">
      <c r="A3144" s="480">
        <v>41067</v>
      </c>
      <c r="B3144" s="481" t="s">
        <v>9793</v>
      </c>
      <c r="C3144" s="489" t="s">
        <v>4109</v>
      </c>
      <c r="D3144" s="490">
        <v>3686.82</v>
      </c>
    </row>
    <row r="3145" spans="1:4">
      <c r="A3145" s="480">
        <v>38463</v>
      </c>
      <c r="B3145" s="481" t="s">
        <v>9794</v>
      </c>
      <c r="C3145" s="489" t="s">
        <v>4105</v>
      </c>
      <c r="D3145" s="490">
        <v>42.47</v>
      </c>
    </row>
    <row r="3146" spans="1:4" ht="30">
      <c r="A3146" s="480">
        <v>40703</v>
      </c>
      <c r="B3146" s="481" t="s">
        <v>9795</v>
      </c>
      <c r="C3146" s="489" t="s">
        <v>4105</v>
      </c>
      <c r="D3146" s="490">
        <v>10695.7</v>
      </c>
    </row>
    <row r="3147" spans="1:4">
      <c r="A3147" s="480">
        <v>14531</v>
      </c>
      <c r="B3147" s="481" t="s">
        <v>9796</v>
      </c>
      <c r="C3147" s="489" t="s">
        <v>4105</v>
      </c>
      <c r="D3147" s="490">
        <v>19940.810000000001</v>
      </c>
    </row>
    <row r="3148" spans="1:4">
      <c r="A3148" s="480">
        <v>36533</v>
      </c>
      <c r="B3148" s="481" t="s">
        <v>9797</v>
      </c>
      <c r="C3148" s="489" t="s">
        <v>4105</v>
      </c>
      <c r="D3148" s="490">
        <v>22946.78</v>
      </c>
    </row>
    <row r="3149" spans="1:4">
      <c r="A3149" s="480">
        <v>11616</v>
      </c>
      <c r="B3149" s="481" t="s">
        <v>9798</v>
      </c>
      <c r="C3149" s="489" t="s">
        <v>4105</v>
      </c>
      <c r="D3149" s="490">
        <v>21672.89</v>
      </c>
    </row>
    <row r="3150" spans="1:4">
      <c r="A3150" s="480">
        <v>41898</v>
      </c>
      <c r="B3150" s="481" t="s">
        <v>9799</v>
      </c>
      <c r="C3150" s="489" t="s">
        <v>4105</v>
      </c>
      <c r="D3150" s="490">
        <v>24384.95</v>
      </c>
    </row>
    <row r="3151" spans="1:4" ht="30">
      <c r="A3151" s="480">
        <v>13447</v>
      </c>
      <c r="B3151" s="481" t="s">
        <v>9800</v>
      </c>
      <c r="C3151" s="489" t="s">
        <v>4105</v>
      </c>
      <c r="D3151" s="490">
        <v>44869.98</v>
      </c>
    </row>
    <row r="3152" spans="1:4">
      <c r="A3152" s="480">
        <v>14529</v>
      </c>
      <c r="B3152" s="481" t="s">
        <v>9801</v>
      </c>
      <c r="C3152" s="489" t="s">
        <v>4105</v>
      </c>
      <c r="D3152" s="490">
        <v>25094.639999999999</v>
      </c>
    </row>
    <row r="3153" spans="1:4">
      <c r="A3153" s="480">
        <v>10747</v>
      </c>
      <c r="B3153" s="481" t="s">
        <v>9802</v>
      </c>
      <c r="C3153" s="489" t="s">
        <v>4105</v>
      </c>
      <c r="D3153" s="490">
        <v>24621.68</v>
      </c>
    </row>
    <row r="3154" spans="1:4" ht="30">
      <c r="A3154" s="480">
        <v>36141</v>
      </c>
      <c r="B3154" s="481" t="s">
        <v>9803</v>
      </c>
      <c r="C3154" s="489" t="s">
        <v>4105</v>
      </c>
      <c r="D3154" s="490">
        <v>47.68</v>
      </c>
    </row>
    <row r="3155" spans="1:4">
      <c r="A3155" s="480">
        <v>43651</v>
      </c>
      <c r="B3155" s="481" t="s">
        <v>14062</v>
      </c>
      <c r="C3155" s="489" t="s">
        <v>734</v>
      </c>
      <c r="D3155" s="490">
        <v>7.95</v>
      </c>
    </row>
    <row r="3156" spans="1:4">
      <c r="A3156" s="480">
        <v>43626</v>
      </c>
      <c r="B3156" s="481" t="s">
        <v>14063</v>
      </c>
      <c r="C3156" s="489" t="s">
        <v>734</v>
      </c>
      <c r="D3156" s="490">
        <v>4.42</v>
      </c>
    </row>
    <row r="3157" spans="1:4" ht="30">
      <c r="A3157" s="480">
        <v>39434</v>
      </c>
      <c r="B3157" s="481" t="s">
        <v>9804</v>
      </c>
      <c r="C3157" s="489" t="s">
        <v>734</v>
      </c>
      <c r="D3157" s="490">
        <v>3.21</v>
      </c>
    </row>
    <row r="3158" spans="1:4" ht="30">
      <c r="A3158" s="480">
        <v>39433</v>
      </c>
      <c r="B3158" s="481" t="s">
        <v>9805</v>
      </c>
      <c r="C3158" s="489" t="s">
        <v>734</v>
      </c>
      <c r="D3158" s="490">
        <v>2.5499999999999998</v>
      </c>
    </row>
    <row r="3159" spans="1:4">
      <c r="A3159" s="480">
        <v>4049</v>
      </c>
      <c r="B3159" s="481" t="s">
        <v>9806</v>
      </c>
      <c r="C3159" s="489" t="s">
        <v>4107</v>
      </c>
      <c r="D3159" s="490">
        <v>88.71</v>
      </c>
    </row>
    <row r="3160" spans="1:4">
      <c r="A3160" s="480">
        <v>38120</v>
      </c>
      <c r="B3160" s="481" t="s">
        <v>9807</v>
      </c>
      <c r="C3160" s="489" t="s">
        <v>734</v>
      </c>
      <c r="D3160" s="490">
        <v>118.13</v>
      </c>
    </row>
    <row r="3161" spans="1:4">
      <c r="A3161" s="480">
        <v>43652</v>
      </c>
      <c r="B3161" s="481" t="s">
        <v>14064</v>
      </c>
      <c r="C3161" s="489" t="s">
        <v>734</v>
      </c>
      <c r="D3161" s="490">
        <v>17.809999999999999</v>
      </c>
    </row>
    <row r="3162" spans="1:4">
      <c r="A3162" s="480">
        <v>10498</v>
      </c>
      <c r="B3162" s="481" t="s">
        <v>9808</v>
      </c>
      <c r="C3162" s="489" t="s">
        <v>734</v>
      </c>
      <c r="D3162" s="490">
        <v>10.8</v>
      </c>
    </row>
    <row r="3163" spans="1:4">
      <c r="A3163" s="480">
        <v>4823</v>
      </c>
      <c r="B3163" s="481" t="s">
        <v>9809</v>
      </c>
      <c r="C3163" s="489" t="s">
        <v>734</v>
      </c>
      <c r="D3163" s="490">
        <v>33.71</v>
      </c>
    </row>
    <row r="3164" spans="1:4">
      <c r="A3164" s="480">
        <v>38877</v>
      </c>
      <c r="B3164" s="481" t="s">
        <v>14065</v>
      </c>
      <c r="C3164" s="489" t="s">
        <v>734</v>
      </c>
      <c r="D3164" s="490">
        <v>5.33</v>
      </c>
    </row>
    <row r="3165" spans="1:4" ht="30">
      <c r="A3165" s="480">
        <v>34546</v>
      </c>
      <c r="B3165" s="481" t="s">
        <v>14066</v>
      </c>
      <c r="C3165" s="489" t="s">
        <v>734</v>
      </c>
      <c r="D3165" s="490">
        <v>5.48</v>
      </c>
    </row>
    <row r="3166" spans="1:4">
      <c r="A3166" s="480">
        <v>41387</v>
      </c>
      <c r="B3166" s="481" t="s">
        <v>14067</v>
      </c>
      <c r="C3166" s="489" t="s">
        <v>4106</v>
      </c>
      <c r="D3166" s="490">
        <v>52.74</v>
      </c>
    </row>
    <row r="3167" spans="1:4">
      <c r="A3167" s="480">
        <v>41388</v>
      </c>
      <c r="B3167" s="481" t="s">
        <v>14068</v>
      </c>
      <c r="C3167" s="489" t="s">
        <v>4106</v>
      </c>
      <c r="D3167" s="490">
        <v>63.27</v>
      </c>
    </row>
    <row r="3168" spans="1:4">
      <c r="A3168" s="480">
        <v>41380</v>
      </c>
      <c r="B3168" s="481" t="s">
        <v>14069</v>
      </c>
      <c r="C3168" s="489" t="s">
        <v>4105</v>
      </c>
      <c r="D3168" s="490">
        <v>420.97</v>
      </c>
    </row>
    <row r="3169" spans="1:4">
      <c r="A3169" s="480">
        <v>41381</v>
      </c>
      <c r="B3169" s="481" t="s">
        <v>14070</v>
      </c>
      <c r="C3169" s="489" t="s">
        <v>4105</v>
      </c>
      <c r="D3169" s="490">
        <v>441.02</v>
      </c>
    </row>
    <row r="3170" spans="1:4">
      <c r="A3170" s="480">
        <v>41382</v>
      </c>
      <c r="B3170" s="481" t="s">
        <v>14071</v>
      </c>
      <c r="C3170" s="489" t="s">
        <v>4105</v>
      </c>
      <c r="D3170" s="490">
        <v>426.88</v>
      </c>
    </row>
    <row r="3171" spans="1:4">
      <c r="A3171" s="480">
        <v>41383</v>
      </c>
      <c r="B3171" s="481" t="s">
        <v>14072</v>
      </c>
      <c r="C3171" s="489" t="s">
        <v>4105</v>
      </c>
      <c r="D3171" s="490">
        <v>579.4</v>
      </c>
    </row>
    <row r="3172" spans="1:4">
      <c r="A3172" s="480">
        <v>41385</v>
      </c>
      <c r="B3172" s="481" t="s">
        <v>14073</v>
      </c>
      <c r="C3172" s="489" t="s">
        <v>4105</v>
      </c>
      <c r="D3172" s="490">
        <v>720.99</v>
      </c>
    </row>
    <row r="3173" spans="1:4" ht="30">
      <c r="A3173" s="480">
        <v>11079</v>
      </c>
      <c r="B3173" s="481" t="s">
        <v>9810</v>
      </c>
      <c r="C3173" s="489" t="s">
        <v>695</v>
      </c>
      <c r="D3173" s="490">
        <v>1127.95</v>
      </c>
    </row>
    <row r="3174" spans="1:4" ht="30">
      <c r="A3174" s="480">
        <v>11082</v>
      </c>
      <c r="B3174" s="481" t="s">
        <v>9811</v>
      </c>
      <c r="C3174" s="489" t="s">
        <v>695</v>
      </c>
      <c r="D3174" s="490">
        <v>1127.95</v>
      </c>
    </row>
    <row r="3175" spans="1:4">
      <c r="A3175" s="480">
        <v>4058</v>
      </c>
      <c r="B3175" s="481" t="s">
        <v>9812</v>
      </c>
      <c r="C3175" s="489" t="s">
        <v>4108</v>
      </c>
      <c r="D3175" s="490">
        <v>21.51</v>
      </c>
    </row>
    <row r="3176" spans="1:4">
      <c r="A3176" s="480">
        <v>40974</v>
      </c>
      <c r="B3176" s="481" t="s">
        <v>9813</v>
      </c>
      <c r="C3176" s="489" t="s">
        <v>4109</v>
      </c>
      <c r="D3176" s="490">
        <v>3779.85</v>
      </c>
    </row>
    <row r="3177" spans="1:4">
      <c r="A3177" s="480">
        <v>34794</v>
      </c>
      <c r="B3177" s="481" t="s">
        <v>9814</v>
      </c>
      <c r="C3177" s="489" t="s">
        <v>4108</v>
      </c>
      <c r="D3177" s="490">
        <v>18.170000000000002</v>
      </c>
    </row>
    <row r="3178" spans="1:4">
      <c r="A3178" s="480">
        <v>40925</v>
      </c>
      <c r="B3178" s="481" t="s">
        <v>9815</v>
      </c>
      <c r="C3178" s="489" t="s">
        <v>4109</v>
      </c>
      <c r="D3178" s="490">
        <v>3192.79</v>
      </c>
    </row>
    <row r="3179" spans="1:4">
      <c r="A3179" s="480">
        <v>13741</v>
      </c>
      <c r="B3179" s="481" t="s">
        <v>9816</v>
      </c>
      <c r="C3179" s="489" t="s">
        <v>4105</v>
      </c>
      <c r="D3179" s="490">
        <v>2315.67</v>
      </c>
    </row>
    <row r="3180" spans="1:4" ht="30">
      <c r="A3180" s="480">
        <v>3288</v>
      </c>
      <c r="B3180" s="481" t="s">
        <v>9817</v>
      </c>
      <c r="C3180" s="489" t="s">
        <v>4106</v>
      </c>
      <c r="D3180" s="490">
        <v>7.5</v>
      </c>
    </row>
    <row r="3181" spans="1:4" ht="30">
      <c r="A3181" s="480">
        <v>13587</v>
      </c>
      <c r="B3181" s="481" t="s">
        <v>9818</v>
      </c>
      <c r="C3181" s="489" t="s">
        <v>4106</v>
      </c>
      <c r="D3181" s="490">
        <v>4.53</v>
      </c>
    </row>
    <row r="3182" spans="1:4">
      <c r="A3182" s="480">
        <v>38598</v>
      </c>
      <c r="B3182" s="481" t="s">
        <v>9819</v>
      </c>
      <c r="C3182" s="489" t="s">
        <v>4105</v>
      </c>
      <c r="D3182" s="490">
        <v>2.3199999999999998</v>
      </c>
    </row>
    <row r="3183" spans="1:4">
      <c r="A3183" s="480">
        <v>38595</v>
      </c>
      <c r="B3183" s="481" t="s">
        <v>9820</v>
      </c>
      <c r="C3183" s="489" t="s">
        <v>4105</v>
      </c>
      <c r="D3183" s="490">
        <v>1.97</v>
      </c>
    </row>
    <row r="3184" spans="1:4">
      <c r="A3184" s="480">
        <v>38592</v>
      </c>
      <c r="B3184" s="481" t="s">
        <v>9821</v>
      </c>
      <c r="C3184" s="489" t="s">
        <v>4105</v>
      </c>
      <c r="D3184" s="490">
        <v>1.99</v>
      </c>
    </row>
    <row r="3185" spans="1:4">
      <c r="A3185" s="480">
        <v>38588</v>
      </c>
      <c r="B3185" s="481" t="s">
        <v>9822</v>
      </c>
      <c r="C3185" s="489" t="s">
        <v>4105</v>
      </c>
      <c r="D3185" s="490">
        <v>1.59</v>
      </c>
    </row>
    <row r="3186" spans="1:4">
      <c r="A3186" s="480">
        <v>38593</v>
      </c>
      <c r="B3186" s="481" t="s">
        <v>9823</v>
      </c>
      <c r="C3186" s="489" t="s">
        <v>4105</v>
      </c>
      <c r="D3186" s="490">
        <v>2.2000000000000002</v>
      </c>
    </row>
    <row r="3187" spans="1:4">
      <c r="A3187" s="480">
        <v>38589</v>
      </c>
      <c r="B3187" s="481" t="s">
        <v>9824</v>
      </c>
      <c r="C3187" s="489" t="s">
        <v>4105</v>
      </c>
      <c r="D3187" s="490">
        <v>1.67</v>
      </c>
    </row>
    <row r="3188" spans="1:4">
      <c r="A3188" s="480">
        <v>38594</v>
      </c>
      <c r="B3188" s="481" t="s">
        <v>9825</v>
      </c>
      <c r="C3188" s="489" t="s">
        <v>4105</v>
      </c>
      <c r="D3188" s="490">
        <v>3.47</v>
      </c>
    </row>
    <row r="3189" spans="1:4">
      <c r="A3189" s="480">
        <v>34774</v>
      </c>
      <c r="B3189" s="481" t="s">
        <v>9826</v>
      </c>
      <c r="C3189" s="489" t="s">
        <v>4105</v>
      </c>
      <c r="D3189" s="490">
        <v>1.56</v>
      </c>
    </row>
    <row r="3190" spans="1:4">
      <c r="A3190" s="480">
        <v>34771</v>
      </c>
      <c r="B3190" s="481" t="s">
        <v>9827</v>
      </c>
      <c r="C3190" s="489" t="s">
        <v>4105</v>
      </c>
      <c r="D3190" s="490">
        <v>1.88</v>
      </c>
    </row>
    <row r="3191" spans="1:4">
      <c r="A3191" s="480">
        <v>34764</v>
      </c>
      <c r="B3191" s="481" t="s">
        <v>9828</v>
      </c>
      <c r="C3191" s="489" t="s">
        <v>4105</v>
      </c>
      <c r="D3191" s="490">
        <v>1.23</v>
      </c>
    </row>
    <row r="3192" spans="1:4">
      <c r="A3192" s="480">
        <v>34773</v>
      </c>
      <c r="B3192" s="481" t="s">
        <v>9829</v>
      </c>
      <c r="C3192" s="489" t="s">
        <v>4105</v>
      </c>
      <c r="D3192" s="490">
        <v>1.64</v>
      </c>
    </row>
    <row r="3193" spans="1:4">
      <c r="A3193" s="480">
        <v>34769</v>
      </c>
      <c r="B3193" s="481" t="s">
        <v>9830</v>
      </c>
      <c r="C3193" s="489" t="s">
        <v>4105</v>
      </c>
      <c r="D3193" s="490">
        <v>2.0299999999999998</v>
      </c>
    </row>
    <row r="3194" spans="1:4">
      <c r="A3194" s="480">
        <v>34763</v>
      </c>
      <c r="B3194" s="481" t="s">
        <v>9831</v>
      </c>
      <c r="C3194" s="489" t="s">
        <v>4105</v>
      </c>
      <c r="D3194" s="490">
        <v>1.25</v>
      </c>
    </row>
    <row r="3195" spans="1:4">
      <c r="A3195" s="480">
        <v>34788</v>
      </c>
      <c r="B3195" s="481" t="s">
        <v>9832</v>
      </c>
      <c r="C3195" s="489" t="s">
        <v>4105</v>
      </c>
      <c r="D3195" s="490">
        <v>1.46</v>
      </c>
    </row>
    <row r="3196" spans="1:4">
      <c r="A3196" s="480">
        <v>34781</v>
      </c>
      <c r="B3196" s="481" t="s">
        <v>9833</v>
      </c>
      <c r="C3196" s="489" t="s">
        <v>4105</v>
      </c>
      <c r="D3196" s="490">
        <v>1.65</v>
      </c>
    </row>
    <row r="3197" spans="1:4">
      <c r="A3197" s="480">
        <v>41682</v>
      </c>
      <c r="B3197" s="481" t="s">
        <v>9834</v>
      </c>
      <c r="C3197" s="489" t="s">
        <v>4105</v>
      </c>
      <c r="D3197" s="490">
        <v>19.87</v>
      </c>
    </row>
    <row r="3198" spans="1:4">
      <c r="A3198" s="480">
        <v>41683</v>
      </c>
      <c r="B3198" s="481" t="s">
        <v>9835</v>
      </c>
      <c r="C3198" s="489" t="s">
        <v>4105</v>
      </c>
      <c r="D3198" s="490">
        <v>14.62</v>
      </c>
    </row>
    <row r="3199" spans="1:4">
      <c r="A3199" s="480">
        <v>41680</v>
      </c>
      <c r="B3199" s="481" t="s">
        <v>9836</v>
      </c>
      <c r="C3199" s="489" t="s">
        <v>4105</v>
      </c>
      <c r="D3199" s="490">
        <v>7.87</v>
      </c>
    </row>
    <row r="3200" spans="1:4">
      <c r="A3200" s="480">
        <v>41679</v>
      </c>
      <c r="B3200" s="481" t="s">
        <v>9837</v>
      </c>
      <c r="C3200" s="489" t="s">
        <v>4105</v>
      </c>
      <c r="D3200" s="490">
        <v>17.989999999999998</v>
      </c>
    </row>
    <row r="3201" spans="1:4">
      <c r="A3201" s="480">
        <v>41681</v>
      </c>
      <c r="B3201" s="481" t="s">
        <v>9838</v>
      </c>
      <c r="C3201" s="489" t="s">
        <v>4105</v>
      </c>
      <c r="D3201" s="490">
        <v>12.31</v>
      </c>
    </row>
    <row r="3202" spans="1:4" ht="30">
      <c r="A3202" s="480">
        <v>43386</v>
      </c>
      <c r="B3202" s="481" t="s">
        <v>9839</v>
      </c>
      <c r="C3202" s="489" t="s">
        <v>4105</v>
      </c>
      <c r="D3202" s="490">
        <v>28.12</v>
      </c>
    </row>
    <row r="3203" spans="1:4">
      <c r="A3203" s="480">
        <v>4059</v>
      </c>
      <c r="B3203" s="481" t="s">
        <v>9840</v>
      </c>
      <c r="C3203" s="489" t="s">
        <v>4106</v>
      </c>
      <c r="D3203" s="490">
        <v>19.87</v>
      </c>
    </row>
    <row r="3204" spans="1:4">
      <c r="A3204" s="480">
        <v>4062</v>
      </c>
      <c r="B3204" s="481" t="s">
        <v>9841</v>
      </c>
      <c r="C3204" s="489" t="s">
        <v>4105</v>
      </c>
      <c r="D3204" s="490">
        <v>19.87</v>
      </c>
    </row>
    <row r="3205" spans="1:4">
      <c r="A3205" s="480">
        <v>4061</v>
      </c>
      <c r="B3205" s="481" t="s">
        <v>9842</v>
      </c>
      <c r="C3205" s="489" t="s">
        <v>4105</v>
      </c>
      <c r="D3205" s="490">
        <v>24.74</v>
      </c>
    </row>
    <row r="3206" spans="1:4">
      <c r="A3206" s="480">
        <v>41315</v>
      </c>
      <c r="B3206" s="481" t="s">
        <v>9843</v>
      </c>
      <c r="C3206" s="489" t="s">
        <v>734</v>
      </c>
      <c r="D3206" s="490">
        <v>75.48</v>
      </c>
    </row>
    <row r="3207" spans="1:4">
      <c r="A3207" s="480">
        <v>43148</v>
      </c>
      <c r="B3207" s="481" t="s">
        <v>9844</v>
      </c>
      <c r="C3207" s="489" t="s">
        <v>734</v>
      </c>
      <c r="D3207" s="490">
        <v>51.24</v>
      </c>
    </row>
    <row r="3208" spans="1:4">
      <c r="A3208" s="480">
        <v>43147</v>
      </c>
      <c r="B3208" s="481" t="s">
        <v>9845</v>
      </c>
      <c r="C3208" s="489" t="s">
        <v>734</v>
      </c>
      <c r="D3208" s="490">
        <v>19.84</v>
      </c>
    </row>
    <row r="3209" spans="1:4" ht="30">
      <c r="A3209" s="480">
        <v>10608</v>
      </c>
      <c r="B3209" s="481" t="s">
        <v>9846</v>
      </c>
      <c r="C3209" s="489" t="s">
        <v>4105</v>
      </c>
      <c r="D3209" s="490">
        <v>9247.0499999999993</v>
      </c>
    </row>
    <row r="3210" spans="1:4">
      <c r="A3210" s="480">
        <v>4069</v>
      </c>
      <c r="B3210" s="481" t="s">
        <v>9847</v>
      </c>
      <c r="C3210" s="489" t="s">
        <v>4108</v>
      </c>
      <c r="D3210" s="490">
        <v>45.36</v>
      </c>
    </row>
    <row r="3211" spans="1:4">
      <c r="A3211" s="480">
        <v>40819</v>
      </c>
      <c r="B3211" s="481" t="s">
        <v>9848</v>
      </c>
      <c r="C3211" s="489" t="s">
        <v>4109</v>
      </c>
      <c r="D3211" s="490">
        <v>7969.59</v>
      </c>
    </row>
    <row r="3212" spans="1:4">
      <c r="A3212" s="480">
        <v>34361</v>
      </c>
      <c r="B3212" s="481" t="s">
        <v>9849</v>
      </c>
      <c r="C3212" s="489" t="s">
        <v>734</v>
      </c>
      <c r="D3212" s="490">
        <v>14.44</v>
      </c>
    </row>
    <row r="3213" spans="1:4" ht="30">
      <c r="A3213" s="480">
        <v>44478</v>
      </c>
      <c r="B3213" s="481" t="s">
        <v>14074</v>
      </c>
      <c r="C3213" s="489" t="s">
        <v>734</v>
      </c>
      <c r="D3213" s="490">
        <v>14.16</v>
      </c>
    </row>
    <row r="3214" spans="1:4" ht="30">
      <c r="A3214" s="480">
        <v>44477</v>
      </c>
      <c r="B3214" s="481" t="s">
        <v>14075</v>
      </c>
      <c r="C3214" s="489" t="s">
        <v>734</v>
      </c>
      <c r="D3214" s="490">
        <v>14.16</v>
      </c>
    </row>
    <row r="3215" spans="1:4" ht="30">
      <c r="A3215" s="480">
        <v>36512</v>
      </c>
      <c r="B3215" s="481" t="s">
        <v>9850</v>
      </c>
      <c r="C3215" s="489" t="s">
        <v>4105</v>
      </c>
      <c r="D3215" s="490">
        <v>18650.91</v>
      </c>
    </row>
    <row r="3216" spans="1:4">
      <c r="A3216" s="480">
        <v>11697</v>
      </c>
      <c r="B3216" s="481" t="s">
        <v>9851</v>
      </c>
      <c r="C3216" s="489" t="s">
        <v>4105</v>
      </c>
      <c r="D3216" s="490">
        <v>749.67</v>
      </c>
    </row>
    <row r="3217" spans="1:4">
      <c r="A3217" s="480">
        <v>11698</v>
      </c>
      <c r="B3217" s="481" t="s">
        <v>9852</v>
      </c>
      <c r="C3217" s="489" t="s">
        <v>4105</v>
      </c>
      <c r="D3217" s="490">
        <v>894.32</v>
      </c>
    </row>
    <row r="3218" spans="1:4">
      <c r="A3218" s="480">
        <v>10432</v>
      </c>
      <c r="B3218" s="481" t="s">
        <v>14076</v>
      </c>
      <c r="C3218" s="489" t="s">
        <v>4105</v>
      </c>
      <c r="D3218" s="490">
        <v>400.18</v>
      </c>
    </row>
    <row r="3219" spans="1:4">
      <c r="A3219" s="480">
        <v>11699</v>
      </c>
      <c r="B3219" s="481" t="s">
        <v>9853</v>
      </c>
      <c r="C3219" s="489" t="s">
        <v>4105</v>
      </c>
      <c r="D3219" s="490">
        <v>988.43</v>
      </c>
    </row>
    <row r="3220" spans="1:4" ht="30">
      <c r="A3220" s="480">
        <v>44020</v>
      </c>
      <c r="B3220" s="481" t="s">
        <v>14077</v>
      </c>
      <c r="C3220" s="489" t="s">
        <v>4105</v>
      </c>
      <c r="D3220" s="490">
        <v>987.3</v>
      </c>
    </row>
    <row r="3221" spans="1:4" ht="30">
      <c r="A3221" s="480">
        <v>41420</v>
      </c>
      <c r="B3221" s="481" t="s">
        <v>14078</v>
      </c>
      <c r="C3221" s="489" t="s">
        <v>4105</v>
      </c>
      <c r="D3221" s="490">
        <v>10.73</v>
      </c>
    </row>
    <row r="3222" spans="1:4" ht="30">
      <c r="A3222" s="480">
        <v>41422</v>
      </c>
      <c r="B3222" s="481" t="s">
        <v>14079</v>
      </c>
      <c r="C3222" s="489" t="s">
        <v>4105</v>
      </c>
      <c r="D3222" s="490">
        <v>14.66</v>
      </c>
    </row>
    <row r="3223" spans="1:4" ht="30">
      <c r="A3223" s="480">
        <v>41425</v>
      </c>
      <c r="B3223" s="481" t="s">
        <v>14080</v>
      </c>
      <c r="C3223" s="489" t="s">
        <v>4105</v>
      </c>
      <c r="D3223" s="490">
        <v>7.5</v>
      </c>
    </row>
    <row r="3224" spans="1:4" ht="30">
      <c r="A3224" s="480">
        <v>41426</v>
      </c>
      <c r="B3224" s="481" t="s">
        <v>14081</v>
      </c>
      <c r="C3224" s="489" t="s">
        <v>4105</v>
      </c>
      <c r="D3224" s="490">
        <v>13.52</v>
      </c>
    </row>
    <row r="3225" spans="1:4" ht="30">
      <c r="A3225" s="480">
        <v>41419</v>
      </c>
      <c r="B3225" s="481" t="s">
        <v>14082</v>
      </c>
      <c r="C3225" s="489" t="s">
        <v>4105</v>
      </c>
      <c r="D3225" s="490">
        <v>7.89</v>
      </c>
    </row>
    <row r="3226" spans="1:4" ht="30">
      <c r="A3226" s="480">
        <v>41421</v>
      </c>
      <c r="B3226" s="481" t="s">
        <v>14083</v>
      </c>
      <c r="C3226" s="489" t="s">
        <v>4105</v>
      </c>
      <c r="D3226" s="490">
        <v>10.7</v>
      </c>
    </row>
    <row r="3227" spans="1:4">
      <c r="A3227" s="480">
        <v>41414</v>
      </c>
      <c r="B3227" s="481" t="s">
        <v>14084</v>
      </c>
      <c r="C3227" s="489" t="s">
        <v>4105</v>
      </c>
      <c r="D3227" s="490">
        <v>24.82</v>
      </c>
    </row>
    <row r="3228" spans="1:4">
      <c r="A3228" s="480">
        <v>41415</v>
      </c>
      <c r="B3228" s="481" t="s">
        <v>14085</v>
      </c>
      <c r="C3228" s="489" t="s">
        <v>4105</v>
      </c>
      <c r="D3228" s="490">
        <v>28.91</v>
      </c>
    </row>
    <row r="3229" spans="1:4" ht="30">
      <c r="A3229" s="480">
        <v>37514</v>
      </c>
      <c r="B3229" s="481" t="s">
        <v>9854</v>
      </c>
      <c r="C3229" s="489" t="s">
        <v>4105</v>
      </c>
      <c r="D3229" s="490">
        <v>189750</v>
      </c>
    </row>
    <row r="3230" spans="1:4" ht="30">
      <c r="A3230" s="480">
        <v>37519</v>
      </c>
      <c r="B3230" s="481" t="s">
        <v>9855</v>
      </c>
      <c r="C3230" s="489" t="s">
        <v>4105</v>
      </c>
      <c r="D3230" s="490">
        <v>292839.92</v>
      </c>
    </row>
    <row r="3231" spans="1:4" ht="30">
      <c r="A3231" s="480">
        <v>37520</v>
      </c>
      <c r="B3231" s="481" t="s">
        <v>9856</v>
      </c>
      <c r="C3231" s="489" t="s">
        <v>4105</v>
      </c>
      <c r="D3231" s="490">
        <v>288039.26</v>
      </c>
    </row>
    <row r="3232" spans="1:4" ht="30">
      <c r="A3232" s="480">
        <v>37521</v>
      </c>
      <c r="B3232" s="481" t="s">
        <v>9857</v>
      </c>
      <c r="C3232" s="489" t="s">
        <v>4105</v>
      </c>
      <c r="D3232" s="490">
        <v>351407.91</v>
      </c>
    </row>
    <row r="3233" spans="1:4" ht="30">
      <c r="A3233" s="480">
        <v>37522</v>
      </c>
      <c r="B3233" s="481" t="s">
        <v>9858</v>
      </c>
      <c r="C3233" s="489" t="s">
        <v>4105</v>
      </c>
      <c r="D3233" s="490">
        <v>361980.28</v>
      </c>
    </row>
    <row r="3234" spans="1:4" ht="30">
      <c r="A3234" s="480">
        <v>21109</v>
      </c>
      <c r="B3234" s="481" t="s">
        <v>9859</v>
      </c>
      <c r="C3234" s="489" t="s">
        <v>4105</v>
      </c>
      <c r="D3234" s="490">
        <v>36.39</v>
      </c>
    </row>
    <row r="3235" spans="1:4" ht="30">
      <c r="A3235" s="480">
        <v>37546</v>
      </c>
      <c r="B3235" s="481" t="s">
        <v>9860</v>
      </c>
      <c r="C3235" s="489" t="s">
        <v>4105</v>
      </c>
      <c r="D3235" s="490">
        <v>11991.07</v>
      </c>
    </row>
    <row r="3236" spans="1:4" ht="30">
      <c r="A3236" s="480">
        <v>37544</v>
      </c>
      <c r="B3236" s="481" t="s">
        <v>9861</v>
      </c>
      <c r="C3236" s="489" t="s">
        <v>4105</v>
      </c>
      <c r="D3236" s="490">
        <v>12682.57</v>
      </c>
    </row>
    <row r="3237" spans="1:4" ht="30">
      <c r="A3237" s="480">
        <v>37545</v>
      </c>
      <c r="B3237" s="481" t="s">
        <v>9862</v>
      </c>
      <c r="C3237" s="489" t="s">
        <v>4105</v>
      </c>
      <c r="D3237" s="490">
        <v>15090.55</v>
      </c>
    </row>
    <row r="3238" spans="1:4">
      <c r="A3238" s="480">
        <v>36793</v>
      </c>
      <c r="B3238" s="481" t="s">
        <v>14086</v>
      </c>
      <c r="C3238" s="489" t="s">
        <v>4105</v>
      </c>
      <c r="D3238" s="490">
        <v>594.98</v>
      </c>
    </row>
    <row r="3239" spans="1:4" ht="30">
      <c r="A3239" s="480">
        <v>11769</v>
      </c>
      <c r="B3239" s="481" t="s">
        <v>14087</v>
      </c>
      <c r="C3239" s="489" t="s">
        <v>4105</v>
      </c>
      <c r="D3239" s="490">
        <v>262.94</v>
      </c>
    </row>
    <row r="3240" spans="1:4" ht="30">
      <c r="A3240" s="480">
        <v>11771</v>
      </c>
      <c r="B3240" s="481" t="s">
        <v>14088</v>
      </c>
      <c r="C3240" s="489" t="s">
        <v>4105</v>
      </c>
      <c r="D3240" s="490">
        <v>322.06</v>
      </c>
    </row>
    <row r="3241" spans="1:4" ht="45">
      <c r="A3241" s="480">
        <v>39919</v>
      </c>
      <c r="B3241" s="481" t="s">
        <v>9863</v>
      </c>
      <c r="C3241" s="489" t="s">
        <v>4105</v>
      </c>
      <c r="D3241" s="490">
        <v>60021.919999999998</v>
      </c>
    </row>
    <row r="3242" spans="1:4" ht="30">
      <c r="A3242" s="480">
        <v>38385</v>
      </c>
      <c r="B3242" s="481" t="s">
        <v>9864</v>
      </c>
      <c r="C3242" s="489" t="s">
        <v>4105</v>
      </c>
      <c r="D3242" s="490">
        <v>42.23</v>
      </c>
    </row>
    <row r="3243" spans="1:4" ht="30">
      <c r="A3243" s="480">
        <v>36800</v>
      </c>
      <c r="B3243" s="481" t="s">
        <v>14089</v>
      </c>
      <c r="C3243" s="489" t="s">
        <v>4105</v>
      </c>
      <c r="D3243" s="490">
        <v>157.99</v>
      </c>
    </row>
    <row r="3244" spans="1:4" ht="30">
      <c r="A3244" s="480">
        <v>37587</v>
      </c>
      <c r="B3244" s="481" t="s">
        <v>14090</v>
      </c>
      <c r="C3244" s="489" t="s">
        <v>4105</v>
      </c>
      <c r="D3244" s="490">
        <v>347.11</v>
      </c>
    </row>
    <row r="3245" spans="1:4" ht="30">
      <c r="A3245" s="480">
        <v>11561</v>
      </c>
      <c r="B3245" s="481" t="s">
        <v>9865</v>
      </c>
      <c r="C3245" s="489" t="s">
        <v>4105</v>
      </c>
      <c r="D3245" s="490">
        <v>208.43</v>
      </c>
    </row>
    <row r="3246" spans="1:4" ht="30">
      <c r="A3246" s="480">
        <v>43604</v>
      </c>
      <c r="B3246" s="481" t="s">
        <v>9866</v>
      </c>
      <c r="C3246" s="489" t="s">
        <v>4105</v>
      </c>
      <c r="D3246" s="490">
        <v>111.12</v>
      </c>
    </row>
    <row r="3247" spans="1:4" ht="30">
      <c r="A3247" s="480">
        <v>11560</v>
      </c>
      <c r="B3247" s="481" t="s">
        <v>9867</v>
      </c>
      <c r="C3247" s="489" t="s">
        <v>4105</v>
      </c>
      <c r="D3247" s="490">
        <v>160.88</v>
      </c>
    </row>
    <row r="3248" spans="1:4" ht="30">
      <c r="A3248" s="480">
        <v>11499</v>
      </c>
      <c r="B3248" s="481" t="s">
        <v>9868</v>
      </c>
      <c r="C3248" s="489" t="s">
        <v>4105</v>
      </c>
      <c r="D3248" s="490">
        <v>776.32</v>
      </c>
    </row>
    <row r="3249" spans="1:4">
      <c r="A3249" s="480">
        <v>34761</v>
      </c>
      <c r="B3249" s="481" t="s">
        <v>9869</v>
      </c>
      <c r="C3249" s="489" t="s">
        <v>4108</v>
      </c>
      <c r="D3249" s="490">
        <v>15.12</v>
      </c>
    </row>
    <row r="3250" spans="1:4">
      <c r="A3250" s="480">
        <v>40924</v>
      </c>
      <c r="B3250" s="481" t="s">
        <v>9870</v>
      </c>
      <c r="C3250" s="489" t="s">
        <v>4109</v>
      </c>
      <c r="D3250" s="490">
        <v>2658.89</v>
      </c>
    </row>
    <row r="3251" spans="1:4">
      <c r="A3251" s="480">
        <v>40983</v>
      </c>
      <c r="B3251" s="481" t="s">
        <v>9871</v>
      </c>
      <c r="C3251" s="489" t="s">
        <v>4109</v>
      </c>
      <c r="D3251" s="490">
        <v>3055.43</v>
      </c>
    </row>
    <row r="3252" spans="1:4">
      <c r="A3252" s="480">
        <v>44497</v>
      </c>
      <c r="B3252" s="481" t="s">
        <v>14091</v>
      </c>
      <c r="C3252" s="489" t="s">
        <v>4108</v>
      </c>
      <c r="D3252" s="490">
        <v>17.38</v>
      </c>
    </row>
    <row r="3253" spans="1:4">
      <c r="A3253" s="480">
        <v>2437</v>
      </c>
      <c r="B3253" s="481" t="s">
        <v>9872</v>
      </c>
      <c r="C3253" s="489" t="s">
        <v>4108</v>
      </c>
      <c r="D3253" s="490">
        <v>21.27</v>
      </c>
    </row>
    <row r="3254" spans="1:4">
      <c r="A3254" s="480">
        <v>40921</v>
      </c>
      <c r="B3254" s="481" t="s">
        <v>9873</v>
      </c>
      <c r="C3254" s="489" t="s">
        <v>4109</v>
      </c>
      <c r="D3254" s="490">
        <v>3736.99</v>
      </c>
    </row>
    <row r="3255" spans="1:4" ht="30">
      <c r="A3255" s="480">
        <v>14252</v>
      </c>
      <c r="B3255" s="481" t="s">
        <v>9874</v>
      </c>
      <c r="C3255" s="489" t="s">
        <v>4105</v>
      </c>
      <c r="D3255" s="490">
        <v>2132.7199999999998</v>
      </c>
    </row>
    <row r="3256" spans="1:4" ht="30">
      <c r="A3256" s="480">
        <v>730</v>
      </c>
      <c r="B3256" s="481" t="s">
        <v>9875</v>
      </c>
      <c r="C3256" s="489" t="s">
        <v>4105</v>
      </c>
      <c r="D3256" s="490">
        <v>5698.23</v>
      </c>
    </row>
    <row r="3257" spans="1:4" ht="30">
      <c r="A3257" s="480">
        <v>723</v>
      </c>
      <c r="B3257" s="481" t="s">
        <v>9876</v>
      </c>
      <c r="C3257" s="489" t="s">
        <v>4105</v>
      </c>
      <c r="D3257" s="490">
        <v>2832.22</v>
      </c>
    </row>
    <row r="3258" spans="1:4" ht="30">
      <c r="A3258" s="480">
        <v>36502</v>
      </c>
      <c r="B3258" s="481" t="s">
        <v>9877</v>
      </c>
      <c r="C3258" s="489" t="s">
        <v>4105</v>
      </c>
      <c r="D3258" s="490">
        <v>2661.95</v>
      </c>
    </row>
    <row r="3259" spans="1:4" ht="30">
      <c r="A3259" s="480">
        <v>36503</v>
      </c>
      <c r="B3259" s="481" t="s">
        <v>9878</v>
      </c>
      <c r="C3259" s="489" t="s">
        <v>4105</v>
      </c>
      <c r="D3259" s="490">
        <v>3282.5</v>
      </c>
    </row>
    <row r="3260" spans="1:4" ht="30">
      <c r="A3260" s="480">
        <v>4090</v>
      </c>
      <c r="B3260" s="481" t="s">
        <v>9879</v>
      </c>
      <c r="C3260" s="489" t="s">
        <v>4105</v>
      </c>
      <c r="D3260" s="490">
        <v>1175000</v>
      </c>
    </row>
    <row r="3261" spans="1:4" ht="30">
      <c r="A3261" s="480">
        <v>13227</v>
      </c>
      <c r="B3261" s="481" t="s">
        <v>9880</v>
      </c>
      <c r="C3261" s="489" t="s">
        <v>4105</v>
      </c>
      <c r="D3261" s="490">
        <v>1460084.02</v>
      </c>
    </row>
    <row r="3262" spans="1:4" ht="30">
      <c r="A3262" s="480">
        <v>10597</v>
      </c>
      <c r="B3262" s="481" t="s">
        <v>9881</v>
      </c>
      <c r="C3262" s="489" t="s">
        <v>4105</v>
      </c>
      <c r="D3262" s="490">
        <v>1536926.79</v>
      </c>
    </row>
    <row r="3263" spans="1:4">
      <c r="A3263" s="480">
        <v>39628</v>
      </c>
      <c r="B3263" s="481" t="s">
        <v>9882</v>
      </c>
      <c r="C3263" s="489" t="s">
        <v>4105</v>
      </c>
      <c r="D3263" s="490">
        <v>4504.07</v>
      </c>
    </row>
    <row r="3264" spans="1:4">
      <c r="A3264" s="480">
        <v>39404</v>
      </c>
      <c r="B3264" s="481" t="s">
        <v>9883</v>
      </c>
      <c r="C3264" s="489" t="s">
        <v>4105</v>
      </c>
      <c r="D3264" s="490">
        <v>2233.42</v>
      </c>
    </row>
    <row r="3265" spans="1:4">
      <c r="A3265" s="480">
        <v>39402</v>
      </c>
      <c r="B3265" s="481" t="s">
        <v>9884</v>
      </c>
      <c r="C3265" s="489" t="s">
        <v>4105</v>
      </c>
      <c r="D3265" s="490">
        <v>1839.91</v>
      </c>
    </row>
    <row r="3266" spans="1:4">
      <c r="A3266" s="480">
        <v>39403</v>
      </c>
      <c r="B3266" s="481" t="s">
        <v>9885</v>
      </c>
      <c r="C3266" s="489" t="s">
        <v>4105</v>
      </c>
      <c r="D3266" s="490">
        <v>1799.89</v>
      </c>
    </row>
    <row r="3267" spans="1:4">
      <c r="A3267" s="480">
        <v>4093</v>
      </c>
      <c r="B3267" s="481" t="s">
        <v>9886</v>
      </c>
      <c r="C3267" s="489" t="s">
        <v>4108</v>
      </c>
      <c r="D3267" s="490">
        <v>15.6</v>
      </c>
    </row>
    <row r="3268" spans="1:4">
      <c r="A3268" s="480">
        <v>10512</v>
      </c>
      <c r="B3268" s="481" t="s">
        <v>9887</v>
      </c>
      <c r="C3268" s="489" t="s">
        <v>4109</v>
      </c>
      <c r="D3268" s="490">
        <v>2743.63</v>
      </c>
    </row>
    <row r="3269" spans="1:4">
      <c r="A3269" s="480">
        <v>20020</v>
      </c>
      <c r="B3269" s="481" t="s">
        <v>9888</v>
      </c>
      <c r="C3269" s="489" t="s">
        <v>4108</v>
      </c>
      <c r="D3269" s="490">
        <v>14.73</v>
      </c>
    </row>
    <row r="3270" spans="1:4">
      <c r="A3270" s="480">
        <v>41038</v>
      </c>
      <c r="B3270" s="481" t="s">
        <v>9889</v>
      </c>
      <c r="C3270" s="489" t="s">
        <v>4109</v>
      </c>
      <c r="D3270" s="490">
        <v>2587.9299999999998</v>
      </c>
    </row>
    <row r="3271" spans="1:4">
      <c r="A3271" s="480">
        <v>4094</v>
      </c>
      <c r="B3271" s="481" t="s">
        <v>9890</v>
      </c>
      <c r="C3271" s="489" t="s">
        <v>4108</v>
      </c>
      <c r="D3271" s="490">
        <v>20.84</v>
      </c>
    </row>
    <row r="3272" spans="1:4">
      <c r="A3272" s="480">
        <v>40988</v>
      </c>
      <c r="B3272" s="481" t="s">
        <v>9891</v>
      </c>
      <c r="C3272" s="489" t="s">
        <v>4109</v>
      </c>
      <c r="D3272" s="490">
        <v>3663.95</v>
      </c>
    </row>
    <row r="3273" spans="1:4">
      <c r="A3273" s="480">
        <v>4095</v>
      </c>
      <c r="B3273" s="481" t="s">
        <v>9892</v>
      </c>
      <c r="C3273" s="489" t="s">
        <v>4108</v>
      </c>
      <c r="D3273" s="490">
        <v>17.010000000000002</v>
      </c>
    </row>
    <row r="3274" spans="1:4">
      <c r="A3274" s="480">
        <v>40990</v>
      </c>
      <c r="B3274" s="481" t="s">
        <v>9893</v>
      </c>
      <c r="C3274" s="489" t="s">
        <v>4109</v>
      </c>
      <c r="D3274" s="490">
        <v>2991.82</v>
      </c>
    </row>
    <row r="3275" spans="1:4">
      <c r="A3275" s="480">
        <v>4097</v>
      </c>
      <c r="B3275" s="481" t="s">
        <v>9894</v>
      </c>
      <c r="C3275" s="489" t="s">
        <v>4108</v>
      </c>
      <c r="D3275" s="490">
        <v>17.649999999999999</v>
      </c>
    </row>
    <row r="3276" spans="1:4">
      <c r="A3276" s="480">
        <v>40994</v>
      </c>
      <c r="B3276" s="481" t="s">
        <v>9895</v>
      </c>
      <c r="C3276" s="489" t="s">
        <v>4109</v>
      </c>
      <c r="D3276" s="490">
        <v>3102.39</v>
      </c>
    </row>
    <row r="3277" spans="1:4">
      <c r="A3277" s="480">
        <v>4096</v>
      </c>
      <c r="B3277" s="481" t="s">
        <v>9896</v>
      </c>
      <c r="C3277" s="489" t="s">
        <v>4108</v>
      </c>
      <c r="D3277" s="490">
        <v>18.11</v>
      </c>
    </row>
    <row r="3278" spans="1:4">
      <c r="A3278" s="480">
        <v>40992</v>
      </c>
      <c r="B3278" s="481" t="s">
        <v>9897</v>
      </c>
      <c r="C3278" s="489" t="s">
        <v>4109</v>
      </c>
      <c r="D3278" s="490">
        <v>3184.42</v>
      </c>
    </row>
    <row r="3279" spans="1:4" ht="30">
      <c r="A3279" s="480">
        <v>4114</v>
      </c>
      <c r="B3279" s="481" t="s">
        <v>9898</v>
      </c>
      <c r="C3279" s="489" t="s">
        <v>4105</v>
      </c>
      <c r="D3279" s="490">
        <v>45.55</v>
      </c>
    </row>
    <row r="3280" spans="1:4">
      <c r="A3280" s="480">
        <v>36797</v>
      </c>
      <c r="B3280" s="481" t="s">
        <v>9899</v>
      </c>
      <c r="C3280" s="489" t="s">
        <v>4105</v>
      </c>
      <c r="D3280" s="490">
        <v>40.56</v>
      </c>
    </row>
    <row r="3281" spans="1:4">
      <c r="A3281" s="480">
        <v>4107</v>
      </c>
      <c r="B3281" s="481" t="s">
        <v>9900</v>
      </c>
      <c r="C3281" s="489" t="s">
        <v>4105</v>
      </c>
      <c r="D3281" s="490">
        <v>38.24</v>
      </c>
    </row>
    <row r="3282" spans="1:4">
      <c r="A3282" s="480">
        <v>4102</v>
      </c>
      <c r="B3282" s="481" t="s">
        <v>9901</v>
      </c>
      <c r="C3282" s="489" t="s">
        <v>4105</v>
      </c>
      <c r="D3282" s="490">
        <v>46.68</v>
      </c>
    </row>
    <row r="3283" spans="1:4">
      <c r="A3283" s="480">
        <v>36799</v>
      </c>
      <c r="B3283" s="481" t="s">
        <v>9902</v>
      </c>
      <c r="C3283" s="489" t="s">
        <v>4105</v>
      </c>
      <c r="D3283" s="490">
        <v>39.36</v>
      </c>
    </row>
    <row r="3284" spans="1:4" ht="30">
      <c r="A3284" s="480">
        <v>2747</v>
      </c>
      <c r="B3284" s="481" t="s">
        <v>9903</v>
      </c>
      <c r="C3284" s="489" t="s">
        <v>4106</v>
      </c>
      <c r="D3284" s="490">
        <v>31.39</v>
      </c>
    </row>
    <row r="3285" spans="1:4" ht="30">
      <c r="A3285" s="480">
        <v>21138</v>
      </c>
      <c r="B3285" s="481" t="s">
        <v>9904</v>
      </c>
      <c r="C3285" s="489" t="s">
        <v>4106</v>
      </c>
      <c r="D3285" s="490">
        <v>9.9499999999999993</v>
      </c>
    </row>
    <row r="3286" spans="1:4" ht="30">
      <c r="A3286" s="480">
        <v>10826</v>
      </c>
      <c r="B3286" s="481" t="s">
        <v>9905</v>
      </c>
      <c r="C3286" s="489" t="s">
        <v>4105</v>
      </c>
      <c r="D3286" s="490">
        <v>40.22</v>
      </c>
    </row>
    <row r="3287" spans="1:4" ht="30">
      <c r="A3287" s="480">
        <v>365</v>
      </c>
      <c r="B3287" s="481" t="s">
        <v>9906</v>
      </c>
      <c r="C3287" s="489" t="s">
        <v>4105</v>
      </c>
      <c r="D3287" s="490">
        <v>24.94</v>
      </c>
    </row>
    <row r="3288" spans="1:4">
      <c r="A3288" s="480">
        <v>38639</v>
      </c>
      <c r="B3288" s="481" t="s">
        <v>9907</v>
      </c>
      <c r="C3288" s="489" t="s">
        <v>4105</v>
      </c>
      <c r="D3288" s="490">
        <v>96.55</v>
      </c>
    </row>
    <row r="3289" spans="1:4">
      <c r="A3289" s="480">
        <v>38640</v>
      </c>
      <c r="B3289" s="481" t="s">
        <v>9908</v>
      </c>
      <c r="C3289" s="489" t="s">
        <v>4105</v>
      </c>
      <c r="D3289" s="490">
        <v>1.44</v>
      </c>
    </row>
    <row r="3290" spans="1:4" ht="30">
      <c r="A3290" s="480">
        <v>358</v>
      </c>
      <c r="B3290" s="481" t="s">
        <v>9909</v>
      </c>
      <c r="C3290" s="489" t="s">
        <v>4105</v>
      </c>
      <c r="D3290" s="490">
        <v>29.77</v>
      </c>
    </row>
    <row r="3291" spans="1:4" ht="30">
      <c r="A3291" s="480">
        <v>359</v>
      </c>
      <c r="B3291" s="481" t="s">
        <v>9910</v>
      </c>
      <c r="C3291" s="489" t="s">
        <v>4105</v>
      </c>
      <c r="D3291" s="490">
        <v>61.14</v>
      </c>
    </row>
    <row r="3292" spans="1:4">
      <c r="A3292" s="480">
        <v>38641</v>
      </c>
      <c r="B3292" s="481" t="s">
        <v>9911</v>
      </c>
      <c r="C3292" s="489" t="s">
        <v>4105</v>
      </c>
      <c r="D3292" s="490">
        <v>60.34</v>
      </c>
    </row>
    <row r="3293" spans="1:4" ht="30">
      <c r="A3293" s="480">
        <v>360</v>
      </c>
      <c r="B3293" s="481" t="s">
        <v>9912</v>
      </c>
      <c r="C3293" s="489" t="s">
        <v>4105</v>
      </c>
      <c r="D3293" s="490">
        <v>1.4</v>
      </c>
    </row>
    <row r="3294" spans="1:4" ht="45">
      <c r="A3294" s="480">
        <v>42430</v>
      </c>
      <c r="B3294" s="481" t="s">
        <v>9913</v>
      </c>
      <c r="C3294" s="489" t="s">
        <v>4105</v>
      </c>
      <c r="D3294" s="490">
        <v>5649.42</v>
      </c>
    </row>
    <row r="3295" spans="1:4">
      <c r="A3295" s="480">
        <v>4214</v>
      </c>
      <c r="B3295" s="481" t="s">
        <v>9914</v>
      </c>
      <c r="C3295" s="489" t="s">
        <v>4105</v>
      </c>
      <c r="D3295" s="490">
        <v>12.35</v>
      </c>
    </row>
    <row r="3296" spans="1:4">
      <c r="A3296" s="480">
        <v>4215</v>
      </c>
      <c r="B3296" s="481" t="s">
        <v>9915</v>
      </c>
      <c r="C3296" s="489" t="s">
        <v>4105</v>
      </c>
      <c r="D3296" s="490">
        <v>8.1300000000000008</v>
      </c>
    </row>
    <row r="3297" spans="1:4">
      <c r="A3297" s="480">
        <v>4212</v>
      </c>
      <c r="B3297" s="481" t="s">
        <v>9916</v>
      </c>
      <c r="C3297" s="489" t="s">
        <v>4105</v>
      </c>
      <c r="D3297" s="490">
        <v>3.92</v>
      </c>
    </row>
    <row r="3298" spans="1:4">
      <c r="A3298" s="480">
        <v>4210</v>
      </c>
      <c r="B3298" s="481" t="s">
        <v>9917</v>
      </c>
      <c r="C3298" s="489" t="s">
        <v>4105</v>
      </c>
      <c r="D3298" s="490">
        <v>1.36</v>
      </c>
    </row>
    <row r="3299" spans="1:4">
      <c r="A3299" s="480">
        <v>4213</v>
      </c>
      <c r="B3299" s="481" t="s">
        <v>9918</v>
      </c>
      <c r="C3299" s="489" t="s">
        <v>4105</v>
      </c>
      <c r="D3299" s="490">
        <v>17.54</v>
      </c>
    </row>
    <row r="3300" spans="1:4">
      <c r="A3300" s="480">
        <v>4211</v>
      </c>
      <c r="B3300" s="481" t="s">
        <v>9919</v>
      </c>
      <c r="C3300" s="489" t="s">
        <v>4105</v>
      </c>
      <c r="D3300" s="490">
        <v>1.96</v>
      </c>
    </row>
    <row r="3301" spans="1:4">
      <c r="A3301" s="480">
        <v>4209</v>
      </c>
      <c r="B3301" s="481" t="s">
        <v>9920</v>
      </c>
      <c r="C3301" s="489" t="s">
        <v>4105</v>
      </c>
      <c r="D3301" s="490">
        <v>20.28</v>
      </c>
    </row>
    <row r="3302" spans="1:4">
      <c r="A3302" s="480">
        <v>4180</v>
      </c>
      <c r="B3302" s="481" t="s">
        <v>9921</v>
      </c>
      <c r="C3302" s="489" t="s">
        <v>4105</v>
      </c>
      <c r="D3302" s="490">
        <v>15.27</v>
      </c>
    </row>
    <row r="3303" spans="1:4">
      <c r="A3303" s="480">
        <v>4179</v>
      </c>
      <c r="B3303" s="481" t="s">
        <v>9922</v>
      </c>
      <c r="C3303" s="489" t="s">
        <v>4105</v>
      </c>
      <c r="D3303" s="490">
        <v>10.37</v>
      </c>
    </row>
    <row r="3304" spans="1:4">
      <c r="A3304" s="480">
        <v>4177</v>
      </c>
      <c r="B3304" s="481" t="s">
        <v>9923</v>
      </c>
      <c r="C3304" s="489" t="s">
        <v>4105</v>
      </c>
      <c r="D3304" s="490">
        <v>5.07</v>
      </c>
    </row>
    <row r="3305" spans="1:4">
      <c r="A3305" s="480">
        <v>4208</v>
      </c>
      <c r="B3305" s="481" t="s">
        <v>9924</v>
      </c>
      <c r="C3305" s="489" t="s">
        <v>4105</v>
      </c>
      <c r="D3305" s="490">
        <v>48.28</v>
      </c>
    </row>
    <row r="3306" spans="1:4">
      <c r="A3306" s="480">
        <v>4181</v>
      </c>
      <c r="B3306" s="481" t="s">
        <v>9925</v>
      </c>
      <c r="C3306" s="489" t="s">
        <v>4105</v>
      </c>
      <c r="D3306" s="490">
        <v>31.55</v>
      </c>
    </row>
    <row r="3307" spans="1:4">
      <c r="A3307" s="480">
        <v>4182</v>
      </c>
      <c r="B3307" s="481" t="s">
        <v>9926</v>
      </c>
      <c r="C3307" s="489" t="s">
        <v>4105</v>
      </c>
      <c r="D3307" s="490">
        <v>78.540000000000006</v>
      </c>
    </row>
    <row r="3308" spans="1:4">
      <c r="A3308" s="480">
        <v>4178</v>
      </c>
      <c r="B3308" s="481" t="s">
        <v>9927</v>
      </c>
      <c r="C3308" s="489" t="s">
        <v>4105</v>
      </c>
      <c r="D3308" s="490">
        <v>7.03</v>
      </c>
    </row>
    <row r="3309" spans="1:4">
      <c r="A3309" s="480">
        <v>4183</v>
      </c>
      <c r="B3309" s="481" t="s">
        <v>9928</v>
      </c>
      <c r="C3309" s="489" t="s">
        <v>4105</v>
      </c>
      <c r="D3309" s="490">
        <v>126.45</v>
      </c>
    </row>
    <row r="3310" spans="1:4">
      <c r="A3310" s="480">
        <v>4184</v>
      </c>
      <c r="B3310" s="481" t="s">
        <v>9929</v>
      </c>
      <c r="C3310" s="489" t="s">
        <v>4105</v>
      </c>
      <c r="D3310" s="490">
        <v>279.14</v>
      </c>
    </row>
    <row r="3311" spans="1:4">
      <c r="A3311" s="480">
        <v>4185</v>
      </c>
      <c r="B3311" s="481" t="s">
        <v>9930</v>
      </c>
      <c r="C3311" s="489" t="s">
        <v>4105</v>
      </c>
      <c r="D3311" s="490">
        <v>463.8</v>
      </c>
    </row>
    <row r="3312" spans="1:4">
      <c r="A3312" s="480">
        <v>4205</v>
      </c>
      <c r="B3312" s="481" t="s">
        <v>9931</v>
      </c>
      <c r="C3312" s="489" t="s">
        <v>4105</v>
      </c>
      <c r="D3312" s="490">
        <v>26.79</v>
      </c>
    </row>
    <row r="3313" spans="1:4">
      <c r="A3313" s="480">
        <v>4192</v>
      </c>
      <c r="B3313" s="481" t="s">
        <v>9932</v>
      </c>
      <c r="C3313" s="489" t="s">
        <v>4105</v>
      </c>
      <c r="D3313" s="490">
        <v>26.79</v>
      </c>
    </row>
    <row r="3314" spans="1:4">
      <c r="A3314" s="480">
        <v>4191</v>
      </c>
      <c r="B3314" s="481" t="s">
        <v>9933</v>
      </c>
      <c r="C3314" s="489" t="s">
        <v>4105</v>
      </c>
      <c r="D3314" s="490">
        <v>26.79</v>
      </c>
    </row>
    <row r="3315" spans="1:4">
      <c r="A3315" s="480">
        <v>4206</v>
      </c>
      <c r="B3315" s="481" t="s">
        <v>9934</v>
      </c>
      <c r="C3315" s="489" t="s">
        <v>4105</v>
      </c>
      <c r="D3315" s="490">
        <v>20.93</v>
      </c>
    </row>
    <row r="3316" spans="1:4">
      <c r="A3316" s="480">
        <v>4207</v>
      </c>
      <c r="B3316" s="481" t="s">
        <v>9935</v>
      </c>
      <c r="C3316" s="489" t="s">
        <v>4105</v>
      </c>
      <c r="D3316" s="490">
        <v>21.55</v>
      </c>
    </row>
    <row r="3317" spans="1:4">
      <c r="A3317" s="480">
        <v>4190</v>
      </c>
      <c r="B3317" s="481" t="s">
        <v>9936</v>
      </c>
      <c r="C3317" s="489" t="s">
        <v>4105</v>
      </c>
      <c r="D3317" s="490">
        <v>20.93</v>
      </c>
    </row>
    <row r="3318" spans="1:4">
      <c r="A3318" s="480">
        <v>4188</v>
      </c>
      <c r="B3318" s="481" t="s">
        <v>9937</v>
      </c>
      <c r="C3318" s="489" t="s">
        <v>4105</v>
      </c>
      <c r="D3318" s="490">
        <v>12.63</v>
      </c>
    </row>
    <row r="3319" spans="1:4">
      <c r="A3319" s="480">
        <v>4189</v>
      </c>
      <c r="B3319" s="481" t="s">
        <v>9938</v>
      </c>
      <c r="C3319" s="489" t="s">
        <v>4105</v>
      </c>
      <c r="D3319" s="490">
        <v>12.63</v>
      </c>
    </row>
    <row r="3320" spans="1:4">
      <c r="A3320" s="480">
        <v>4186</v>
      </c>
      <c r="B3320" s="481" t="s">
        <v>9939</v>
      </c>
      <c r="C3320" s="489" t="s">
        <v>4105</v>
      </c>
      <c r="D3320" s="490">
        <v>6.19</v>
      </c>
    </row>
    <row r="3321" spans="1:4">
      <c r="A3321" s="480">
        <v>4197</v>
      </c>
      <c r="B3321" s="481" t="s">
        <v>9940</v>
      </c>
      <c r="C3321" s="489" t="s">
        <v>4105</v>
      </c>
      <c r="D3321" s="490">
        <v>66.88</v>
      </c>
    </row>
    <row r="3322" spans="1:4">
      <c r="A3322" s="480">
        <v>4194</v>
      </c>
      <c r="B3322" s="481" t="s">
        <v>9941</v>
      </c>
      <c r="C3322" s="489" t="s">
        <v>4105</v>
      </c>
      <c r="D3322" s="490">
        <v>40.409999999999997</v>
      </c>
    </row>
    <row r="3323" spans="1:4">
      <c r="A3323" s="480">
        <v>4193</v>
      </c>
      <c r="B3323" s="481" t="s">
        <v>9942</v>
      </c>
      <c r="C3323" s="489" t="s">
        <v>4105</v>
      </c>
      <c r="D3323" s="490">
        <v>40.409999999999997</v>
      </c>
    </row>
    <row r="3324" spans="1:4">
      <c r="A3324" s="480">
        <v>4204</v>
      </c>
      <c r="B3324" s="481" t="s">
        <v>9943</v>
      </c>
      <c r="C3324" s="489" t="s">
        <v>4105</v>
      </c>
      <c r="D3324" s="490">
        <v>40.409999999999997</v>
      </c>
    </row>
    <row r="3325" spans="1:4">
      <c r="A3325" s="480">
        <v>4202</v>
      </c>
      <c r="B3325" s="481" t="s">
        <v>9944</v>
      </c>
      <c r="C3325" s="489" t="s">
        <v>4105</v>
      </c>
      <c r="D3325" s="490">
        <v>122.14</v>
      </c>
    </row>
    <row r="3326" spans="1:4">
      <c r="A3326" s="480">
        <v>4203</v>
      </c>
      <c r="B3326" s="481" t="s">
        <v>9945</v>
      </c>
      <c r="C3326" s="489" t="s">
        <v>4105</v>
      </c>
      <c r="D3326" s="490">
        <v>107.87</v>
      </c>
    </row>
    <row r="3327" spans="1:4">
      <c r="A3327" s="480">
        <v>4187</v>
      </c>
      <c r="B3327" s="481" t="s">
        <v>9946</v>
      </c>
      <c r="C3327" s="489" t="s">
        <v>4105</v>
      </c>
      <c r="D3327" s="490">
        <v>8.0500000000000007</v>
      </c>
    </row>
    <row r="3328" spans="1:4">
      <c r="A3328" s="480">
        <v>40368</v>
      </c>
      <c r="B3328" s="481" t="s">
        <v>9947</v>
      </c>
      <c r="C3328" s="489" t="s">
        <v>4105</v>
      </c>
      <c r="D3328" s="490">
        <v>55.4</v>
      </c>
    </row>
    <row r="3329" spans="1:4">
      <c r="A3329" s="480">
        <v>40365</v>
      </c>
      <c r="B3329" s="481" t="s">
        <v>9948</v>
      </c>
      <c r="C3329" s="489" t="s">
        <v>4105</v>
      </c>
      <c r="D3329" s="490">
        <v>37.380000000000003</v>
      </c>
    </row>
    <row r="3330" spans="1:4">
      <c r="A3330" s="480">
        <v>40362</v>
      </c>
      <c r="B3330" s="481" t="s">
        <v>9949</v>
      </c>
      <c r="C3330" s="489" t="s">
        <v>4105</v>
      </c>
      <c r="D3330" s="490">
        <v>24.76</v>
      </c>
    </row>
    <row r="3331" spans="1:4">
      <c r="A3331" s="480">
        <v>40356</v>
      </c>
      <c r="B3331" s="481" t="s">
        <v>9950</v>
      </c>
      <c r="C3331" s="489" t="s">
        <v>4105</v>
      </c>
      <c r="D3331" s="490">
        <v>12.77</v>
      </c>
    </row>
    <row r="3332" spans="1:4">
      <c r="A3332" s="480">
        <v>40374</v>
      </c>
      <c r="B3332" s="481" t="s">
        <v>9951</v>
      </c>
      <c r="C3332" s="489" t="s">
        <v>4105</v>
      </c>
      <c r="D3332" s="490">
        <v>144.81</v>
      </c>
    </row>
    <row r="3333" spans="1:4">
      <c r="A3333" s="480">
        <v>40371</v>
      </c>
      <c r="B3333" s="481" t="s">
        <v>9952</v>
      </c>
      <c r="C3333" s="489" t="s">
        <v>4105</v>
      </c>
      <c r="D3333" s="490">
        <v>91.15</v>
      </c>
    </row>
    <row r="3334" spans="1:4">
      <c r="A3334" s="480">
        <v>40359</v>
      </c>
      <c r="B3334" s="481" t="s">
        <v>9953</v>
      </c>
      <c r="C3334" s="489" t="s">
        <v>4105</v>
      </c>
      <c r="D3334" s="490">
        <v>16.5</v>
      </c>
    </row>
    <row r="3335" spans="1:4">
      <c r="A3335" s="480">
        <v>7595</v>
      </c>
      <c r="B3335" s="481" t="s">
        <v>9954</v>
      </c>
      <c r="C3335" s="489" t="s">
        <v>4108</v>
      </c>
      <c r="D3335" s="490">
        <v>9.49</v>
      </c>
    </row>
    <row r="3336" spans="1:4">
      <c r="A3336" s="480">
        <v>41094</v>
      </c>
      <c r="B3336" s="481" t="s">
        <v>9955</v>
      </c>
      <c r="C3336" s="489" t="s">
        <v>4109</v>
      </c>
      <c r="D3336" s="490">
        <v>1669.27</v>
      </c>
    </row>
    <row r="3337" spans="1:4" ht="30">
      <c r="A3337" s="480">
        <v>39609</v>
      </c>
      <c r="B3337" s="481" t="s">
        <v>9956</v>
      </c>
      <c r="C3337" s="489" t="s">
        <v>4105</v>
      </c>
      <c r="D3337" s="490">
        <v>87927.03</v>
      </c>
    </row>
    <row r="3338" spans="1:4" ht="30">
      <c r="A3338" s="480">
        <v>39610</v>
      </c>
      <c r="B3338" s="481" t="s">
        <v>9957</v>
      </c>
      <c r="C3338" s="489" t="s">
        <v>4105</v>
      </c>
      <c r="D3338" s="490">
        <v>128346.04</v>
      </c>
    </row>
    <row r="3339" spans="1:4" ht="30">
      <c r="A3339" s="480">
        <v>39611</v>
      </c>
      <c r="B3339" s="481" t="s">
        <v>9958</v>
      </c>
      <c r="C3339" s="489" t="s">
        <v>4105</v>
      </c>
      <c r="D3339" s="490">
        <v>155319.71</v>
      </c>
    </row>
    <row r="3340" spans="1:4" ht="30">
      <c r="A3340" s="480">
        <v>39612</v>
      </c>
      <c r="B3340" s="481" t="s">
        <v>9959</v>
      </c>
      <c r="C3340" s="489" t="s">
        <v>4105</v>
      </c>
      <c r="D3340" s="490">
        <v>243311.83</v>
      </c>
    </row>
    <row r="3341" spans="1:4" ht="30">
      <c r="A3341" s="480">
        <v>39608</v>
      </c>
      <c r="B3341" s="481" t="s">
        <v>9960</v>
      </c>
      <c r="C3341" s="489" t="s">
        <v>4105</v>
      </c>
      <c r="D3341" s="490">
        <v>70305.53</v>
      </c>
    </row>
    <row r="3342" spans="1:4" ht="30">
      <c r="A3342" s="480">
        <v>38175</v>
      </c>
      <c r="B3342" s="481" t="s">
        <v>9961</v>
      </c>
      <c r="C3342" s="489" t="s">
        <v>4105</v>
      </c>
      <c r="D3342" s="490">
        <v>4.18</v>
      </c>
    </row>
    <row r="3343" spans="1:4" ht="30">
      <c r="A3343" s="480">
        <v>38176</v>
      </c>
      <c r="B3343" s="481" t="s">
        <v>9962</v>
      </c>
      <c r="C3343" s="489" t="s">
        <v>4105</v>
      </c>
      <c r="D3343" s="490">
        <v>12.29</v>
      </c>
    </row>
    <row r="3344" spans="1:4" ht="30">
      <c r="A3344" s="480">
        <v>36152</v>
      </c>
      <c r="B3344" s="481" t="s">
        <v>9963</v>
      </c>
      <c r="C3344" s="489" t="s">
        <v>4105</v>
      </c>
      <c r="D3344" s="490">
        <v>6.88</v>
      </c>
    </row>
    <row r="3345" spans="1:4">
      <c r="A3345" s="480">
        <v>11138</v>
      </c>
      <c r="B3345" s="481" t="s">
        <v>9964</v>
      </c>
      <c r="C3345" s="489" t="s">
        <v>4107</v>
      </c>
      <c r="D3345" s="490">
        <v>3.38</v>
      </c>
    </row>
    <row r="3346" spans="1:4">
      <c r="A3346" s="480">
        <v>4221</v>
      </c>
      <c r="B3346" s="481" t="s">
        <v>9965</v>
      </c>
      <c r="C3346" s="489" t="s">
        <v>4107</v>
      </c>
      <c r="D3346" s="490">
        <v>5.25</v>
      </c>
    </row>
    <row r="3347" spans="1:4" ht="30">
      <c r="A3347" s="480">
        <v>4227</v>
      </c>
      <c r="B3347" s="481" t="s">
        <v>9966</v>
      </c>
      <c r="C3347" s="489" t="s">
        <v>4107</v>
      </c>
      <c r="D3347" s="490">
        <v>22.88</v>
      </c>
    </row>
    <row r="3348" spans="1:4" ht="30">
      <c r="A3348" s="480">
        <v>38170</v>
      </c>
      <c r="B3348" s="481" t="s">
        <v>9967</v>
      </c>
      <c r="C3348" s="489" t="s">
        <v>4105</v>
      </c>
      <c r="D3348" s="490">
        <v>18.27</v>
      </c>
    </row>
    <row r="3349" spans="1:4">
      <c r="A3349" s="480">
        <v>4252</v>
      </c>
      <c r="B3349" s="481" t="s">
        <v>9968</v>
      </c>
      <c r="C3349" s="489" t="s">
        <v>4108</v>
      </c>
      <c r="D3349" s="490">
        <v>17.010000000000002</v>
      </c>
    </row>
    <row r="3350" spans="1:4">
      <c r="A3350" s="480">
        <v>40980</v>
      </c>
      <c r="B3350" s="481" t="s">
        <v>9969</v>
      </c>
      <c r="C3350" s="489" t="s">
        <v>4109</v>
      </c>
      <c r="D3350" s="490">
        <v>2989.61</v>
      </c>
    </row>
    <row r="3351" spans="1:4">
      <c r="A3351" s="480">
        <v>4243</v>
      </c>
      <c r="B3351" s="481" t="s">
        <v>9970</v>
      </c>
      <c r="C3351" s="489" t="s">
        <v>4108</v>
      </c>
      <c r="D3351" s="490">
        <v>14.08</v>
      </c>
    </row>
    <row r="3352" spans="1:4">
      <c r="A3352" s="480">
        <v>41031</v>
      </c>
      <c r="B3352" s="481" t="s">
        <v>9971</v>
      </c>
      <c r="C3352" s="489" t="s">
        <v>4109</v>
      </c>
      <c r="D3352" s="490">
        <v>2473.77</v>
      </c>
    </row>
    <row r="3353" spans="1:4">
      <c r="A3353" s="480">
        <v>37666</v>
      </c>
      <c r="B3353" s="481" t="s">
        <v>9972</v>
      </c>
      <c r="C3353" s="489" t="s">
        <v>4108</v>
      </c>
      <c r="D3353" s="490">
        <v>13.58</v>
      </c>
    </row>
    <row r="3354" spans="1:4">
      <c r="A3354" s="480">
        <v>40986</v>
      </c>
      <c r="B3354" s="481" t="s">
        <v>9973</v>
      </c>
      <c r="C3354" s="489" t="s">
        <v>4109</v>
      </c>
      <c r="D3354" s="490">
        <v>2387.2800000000002</v>
      </c>
    </row>
    <row r="3355" spans="1:4">
      <c r="A3355" s="480">
        <v>4250</v>
      </c>
      <c r="B3355" s="481" t="s">
        <v>9974</v>
      </c>
      <c r="C3355" s="489" t="s">
        <v>4108</v>
      </c>
      <c r="D3355" s="490">
        <v>15.34</v>
      </c>
    </row>
    <row r="3356" spans="1:4">
      <c r="A3356" s="480">
        <v>40978</v>
      </c>
      <c r="B3356" s="481" t="s">
        <v>9975</v>
      </c>
      <c r="C3356" s="489" t="s">
        <v>4109</v>
      </c>
      <c r="D3356" s="490">
        <v>2696.62</v>
      </c>
    </row>
    <row r="3357" spans="1:4">
      <c r="A3357" s="480">
        <v>41043</v>
      </c>
      <c r="B3357" s="481" t="s">
        <v>9976</v>
      </c>
      <c r="C3357" s="489" t="s">
        <v>4109</v>
      </c>
      <c r="D3357" s="490">
        <v>3044.64</v>
      </c>
    </row>
    <row r="3358" spans="1:4">
      <c r="A3358" s="480">
        <v>44501</v>
      </c>
      <c r="B3358" s="481" t="s">
        <v>14092</v>
      </c>
      <c r="C3358" s="489" t="s">
        <v>4108</v>
      </c>
      <c r="D3358" s="490">
        <v>17.309999999999999</v>
      </c>
    </row>
    <row r="3359" spans="1:4">
      <c r="A3359" s="480">
        <v>4234</v>
      </c>
      <c r="B3359" s="481" t="s">
        <v>9977</v>
      </c>
      <c r="C3359" s="489" t="s">
        <v>4108</v>
      </c>
      <c r="D3359" s="490">
        <v>18.98</v>
      </c>
    </row>
    <row r="3360" spans="1:4">
      <c r="A3360" s="480">
        <v>40987</v>
      </c>
      <c r="B3360" s="481" t="s">
        <v>9978</v>
      </c>
      <c r="C3360" s="489" t="s">
        <v>4109</v>
      </c>
      <c r="D3360" s="490">
        <v>3335.27</v>
      </c>
    </row>
    <row r="3361" spans="1:4">
      <c r="A3361" s="480">
        <v>4253</v>
      </c>
      <c r="B3361" s="481" t="s">
        <v>9979</v>
      </c>
      <c r="C3361" s="489" t="s">
        <v>4108</v>
      </c>
      <c r="D3361" s="490">
        <v>17.420000000000002</v>
      </c>
    </row>
    <row r="3362" spans="1:4">
      <c r="A3362" s="480">
        <v>40981</v>
      </c>
      <c r="B3362" s="481" t="s">
        <v>9980</v>
      </c>
      <c r="C3362" s="489" t="s">
        <v>4109</v>
      </c>
      <c r="D3362" s="490">
        <v>3063.9</v>
      </c>
    </row>
    <row r="3363" spans="1:4">
      <c r="A3363" s="480">
        <v>4254</v>
      </c>
      <c r="B3363" s="481" t="s">
        <v>9981</v>
      </c>
      <c r="C3363" s="489" t="s">
        <v>4108</v>
      </c>
      <c r="D3363" s="490">
        <v>42.99</v>
      </c>
    </row>
    <row r="3364" spans="1:4">
      <c r="A3364" s="480">
        <v>41036</v>
      </c>
      <c r="B3364" s="481" t="s">
        <v>9982</v>
      </c>
      <c r="C3364" s="489" t="s">
        <v>4109</v>
      </c>
      <c r="D3364" s="490">
        <v>7552</v>
      </c>
    </row>
    <row r="3365" spans="1:4">
      <c r="A3365" s="480">
        <v>4251</v>
      </c>
      <c r="B3365" s="481" t="s">
        <v>9983</v>
      </c>
      <c r="C3365" s="489" t="s">
        <v>4108</v>
      </c>
      <c r="D3365" s="490">
        <v>16.98</v>
      </c>
    </row>
    <row r="3366" spans="1:4">
      <c r="A3366" s="480">
        <v>40979</v>
      </c>
      <c r="B3366" s="481" t="s">
        <v>9984</v>
      </c>
      <c r="C3366" s="489" t="s">
        <v>4109</v>
      </c>
      <c r="D3366" s="490">
        <v>2985.83</v>
      </c>
    </row>
    <row r="3367" spans="1:4">
      <c r="A3367" s="480">
        <v>4230</v>
      </c>
      <c r="B3367" s="481" t="s">
        <v>9985</v>
      </c>
      <c r="C3367" s="489" t="s">
        <v>4108</v>
      </c>
      <c r="D3367" s="490">
        <v>18.670000000000002</v>
      </c>
    </row>
    <row r="3368" spans="1:4">
      <c r="A3368" s="480">
        <v>40998</v>
      </c>
      <c r="B3368" s="481" t="s">
        <v>9986</v>
      </c>
      <c r="C3368" s="489" t="s">
        <v>4109</v>
      </c>
      <c r="D3368" s="490">
        <v>3280.88</v>
      </c>
    </row>
    <row r="3369" spans="1:4">
      <c r="A3369" s="480">
        <v>4257</v>
      </c>
      <c r="B3369" s="481" t="s">
        <v>9987</v>
      </c>
      <c r="C3369" s="489" t="s">
        <v>4108</v>
      </c>
      <c r="D3369" s="490">
        <v>15.03</v>
      </c>
    </row>
    <row r="3370" spans="1:4">
      <c r="A3370" s="480">
        <v>40982</v>
      </c>
      <c r="B3370" s="481" t="s">
        <v>9988</v>
      </c>
      <c r="C3370" s="489" t="s">
        <v>4109</v>
      </c>
      <c r="D3370" s="490">
        <v>2640.46</v>
      </c>
    </row>
    <row r="3371" spans="1:4">
      <c r="A3371" s="480">
        <v>4240</v>
      </c>
      <c r="B3371" s="481" t="s">
        <v>9989</v>
      </c>
      <c r="C3371" s="489" t="s">
        <v>4108</v>
      </c>
      <c r="D3371" s="490">
        <v>17.61</v>
      </c>
    </row>
    <row r="3372" spans="1:4">
      <c r="A3372" s="480">
        <v>41026</v>
      </c>
      <c r="B3372" s="481" t="s">
        <v>9990</v>
      </c>
      <c r="C3372" s="489" t="s">
        <v>4109</v>
      </c>
      <c r="D3372" s="490">
        <v>3096.53</v>
      </c>
    </row>
    <row r="3373" spans="1:4">
      <c r="A3373" s="480">
        <v>4239</v>
      </c>
      <c r="B3373" s="481" t="s">
        <v>9991</v>
      </c>
      <c r="C3373" s="489" t="s">
        <v>4108</v>
      </c>
      <c r="D3373" s="490">
        <v>21.62</v>
      </c>
    </row>
    <row r="3374" spans="1:4">
      <c r="A3374" s="480">
        <v>41024</v>
      </c>
      <c r="B3374" s="481" t="s">
        <v>9992</v>
      </c>
      <c r="C3374" s="489" t="s">
        <v>4109</v>
      </c>
      <c r="D3374" s="490">
        <v>3798.88</v>
      </c>
    </row>
    <row r="3375" spans="1:4">
      <c r="A3375" s="480">
        <v>4248</v>
      </c>
      <c r="B3375" s="481" t="s">
        <v>9993</v>
      </c>
      <c r="C3375" s="489" t="s">
        <v>4108</v>
      </c>
      <c r="D3375" s="490">
        <v>17.87</v>
      </c>
    </row>
    <row r="3376" spans="1:4">
      <c r="A3376" s="480">
        <v>41033</v>
      </c>
      <c r="B3376" s="481" t="s">
        <v>9994</v>
      </c>
      <c r="C3376" s="489" t="s">
        <v>4109</v>
      </c>
      <c r="D3376" s="490">
        <v>3140.89</v>
      </c>
    </row>
    <row r="3377" spans="1:4">
      <c r="A3377" s="480">
        <v>41040</v>
      </c>
      <c r="B3377" s="481" t="s">
        <v>9995</v>
      </c>
      <c r="C3377" s="489" t="s">
        <v>4109</v>
      </c>
      <c r="D3377" s="490">
        <v>3196.87</v>
      </c>
    </row>
    <row r="3378" spans="1:4">
      <c r="A3378" s="480">
        <v>44500</v>
      </c>
      <c r="B3378" s="481" t="s">
        <v>14093</v>
      </c>
      <c r="C3378" s="489" t="s">
        <v>4108</v>
      </c>
      <c r="D3378" s="490">
        <v>18.18</v>
      </c>
    </row>
    <row r="3379" spans="1:4">
      <c r="A3379" s="480">
        <v>4238</v>
      </c>
      <c r="B3379" s="481" t="s">
        <v>9996</v>
      </c>
      <c r="C3379" s="489" t="s">
        <v>4108</v>
      </c>
      <c r="D3379" s="490">
        <v>15.84</v>
      </c>
    </row>
    <row r="3380" spans="1:4">
      <c r="A3380" s="480">
        <v>41012</v>
      </c>
      <c r="B3380" s="481" t="s">
        <v>9997</v>
      </c>
      <c r="C3380" s="489" t="s">
        <v>4109</v>
      </c>
      <c r="D3380" s="490">
        <v>2786.77</v>
      </c>
    </row>
    <row r="3381" spans="1:4">
      <c r="A3381" s="480">
        <v>4237</v>
      </c>
      <c r="B3381" s="481" t="s">
        <v>9998</v>
      </c>
      <c r="C3381" s="489" t="s">
        <v>4108</v>
      </c>
      <c r="D3381" s="490">
        <v>20.02</v>
      </c>
    </row>
    <row r="3382" spans="1:4">
      <c r="A3382" s="480">
        <v>41002</v>
      </c>
      <c r="B3382" s="481" t="s">
        <v>9999</v>
      </c>
      <c r="C3382" s="489" t="s">
        <v>4109</v>
      </c>
      <c r="D3382" s="490">
        <v>3518.1</v>
      </c>
    </row>
    <row r="3383" spans="1:4">
      <c r="A3383" s="480">
        <v>4233</v>
      </c>
      <c r="B3383" s="481" t="s">
        <v>10000</v>
      </c>
      <c r="C3383" s="489" t="s">
        <v>4108</v>
      </c>
      <c r="D3383" s="490">
        <v>15.62</v>
      </c>
    </row>
    <row r="3384" spans="1:4">
      <c r="A3384" s="480">
        <v>41001</v>
      </c>
      <c r="B3384" s="481" t="s">
        <v>10001</v>
      </c>
      <c r="C3384" s="489" t="s">
        <v>4109</v>
      </c>
      <c r="D3384" s="490">
        <v>2745.37</v>
      </c>
    </row>
    <row r="3385" spans="1:4">
      <c r="A3385" s="480">
        <v>2</v>
      </c>
      <c r="B3385" s="481" t="s">
        <v>10002</v>
      </c>
      <c r="C3385" s="489" t="s">
        <v>695</v>
      </c>
      <c r="D3385" s="490">
        <v>14.19</v>
      </c>
    </row>
    <row r="3386" spans="1:4" ht="30">
      <c r="A3386" s="480">
        <v>14221</v>
      </c>
      <c r="B3386" s="481" t="s">
        <v>10003</v>
      </c>
      <c r="C3386" s="489" t="s">
        <v>4105</v>
      </c>
      <c r="D3386" s="490">
        <v>548193.31000000006</v>
      </c>
    </row>
    <row r="3387" spans="1:4" ht="30">
      <c r="A3387" s="480">
        <v>36517</v>
      </c>
      <c r="B3387" s="481" t="s">
        <v>10004</v>
      </c>
      <c r="C3387" s="489" t="s">
        <v>4105</v>
      </c>
      <c r="D3387" s="490">
        <v>528360</v>
      </c>
    </row>
    <row r="3388" spans="1:4" ht="30">
      <c r="A3388" s="480">
        <v>4262</v>
      </c>
      <c r="B3388" s="481" t="s">
        <v>10005</v>
      </c>
      <c r="C3388" s="489" t="s">
        <v>4105</v>
      </c>
      <c r="D3388" s="490">
        <v>595000</v>
      </c>
    </row>
    <row r="3389" spans="1:4" ht="30">
      <c r="A3389" s="480">
        <v>4263</v>
      </c>
      <c r="B3389" s="481" t="s">
        <v>10006</v>
      </c>
      <c r="C3389" s="489" t="s">
        <v>4105</v>
      </c>
      <c r="D3389" s="490">
        <v>825066.62</v>
      </c>
    </row>
    <row r="3390" spans="1:4" ht="30">
      <c r="A3390" s="480">
        <v>36518</v>
      </c>
      <c r="B3390" s="481" t="s">
        <v>10007</v>
      </c>
      <c r="C3390" s="489" t="s">
        <v>4105</v>
      </c>
      <c r="D3390" s="490">
        <v>939306.62</v>
      </c>
    </row>
    <row r="3391" spans="1:4">
      <c r="A3391" s="480">
        <v>38402</v>
      </c>
      <c r="B3391" s="481" t="s">
        <v>10008</v>
      </c>
      <c r="C3391" s="489" t="s">
        <v>4105</v>
      </c>
      <c r="D3391" s="490">
        <v>11.62</v>
      </c>
    </row>
    <row r="3392" spans="1:4">
      <c r="A3392" s="480">
        <v>3412</v>
      </c>
      <c r="B3392" s="481" t="s">
        <v>10009</v>
      </c>
      <c r="C3392" s="489" t="s">
        <v>4110</v>
      </c>
      <c r="D3392" s="490">
        <v>19.88</v>
      </c>
    </row>
    <row r="3393" spans="1:4">
      <c r="A3393" s="480">
        <v>3413</v>
      </c>
      <c r="B3393" s="481" t="s">
        <v>10010</v>
      </c>
      <c r="C3393" s="489" t="s">
        <v>4110</v>
      </c>
      <c r="D3393" s="490">
        <v>44.75</v>
      </c>
    </row>
    <row r="3394" spans="1:4">
      <c r="A3394" s="480">
        <v>39744</v>
      </c>
      <c r="B3394" s="481" t="s">
        <v>10011</v>
      </c>
      <c r="C3394" s="489" t="s">
        <v>4110</v>
      </c>
      <c r="D3394" s="490">
        <v>34.74</v>
      </c>
    </row>
    <row r="3395" spans="1:4">
      <c r="A3395" s="480">
        <v>39745</v>
      </c>
      <c r="B3395" s="481" t="s">
        <v>10012</v>
      </c>
      <c r="C3395" s="489" t="s">
        <v>4110</v>
      </c>
      <c r="D3395" s="490">
        <v>73.33</v>
      </c>
    </row>
    <row r="3396" spans="1:4" ht="30">
      <c r="A3396" s="480">
        <v>39637</v>
      </c>
      <c r="B3396" s="481" t="s">
        <v>10013</v>
      </c>
      <c r="C3396" s="489" t="s">
        <v>4110</v>
      </c>
      <c r="D3396" s="490">
        <v>98.48</v>
      </c>
    </row>
    <row r="3397" spans="1:4" ht="30">
      <c r="A3397" s="480">
        <v>39638</v>
      </c>
      <c r="B3397" s="481" t="s">
        <v>10014</v>
      </c>
      <c r="C3397" s="489" t="s">
        <v>4110</v>
      </c>
      <c r="D3397" s="490">
        <v>111.44</v>
      </c>
    </row>
    <row r="3398" spans="1:4" ht="30">
      <c r="A3398" s="480">
        <v>39639</v>
      </c>
      <c r="B3398" s="481" t="s">
        <v>10015</v>
      </c>
      <c r="C3398" s="489" t="s">
        <v>4110</v>
      </c>
      <c r="D3398" s="490">
        <v>168.13</v>
      </c>
    </row>
    <row r="3399" spans="1:4" ht="60">
      <c r="A3399" s="480">
        <v>39517</v>
      </c>
      <c r="B3399" s="481" t="s">
        <v>10016</v>
      </c>
      <c r="C3399" s="489" t="s">
        <v>4110</v>
      </c>
      <c r="D3399" s="490">
        <v>310.33</v>
      </c>
    </row>
    <row r="3400" spans="1:4" ht="60">
      <c r="A3400" s="480">
        <v>39518</v>
      </c>
      <c r="B3400" s="481" t="s">
        <v>10017</v>
      </c>
      <c r="C3400" s="489" t="s">
        <v>4110</v>
      </c>
      <c r="D3400" s="490">
        <v>367.91</v>
      </c>
    </row>
    <row r="3401" spans="1:4">
      <c r="A3401" s="480">
        <v>38366</v>
      </c>
      <c r="B3401" s="481" t="s">
        <v>10018</v>
      </c>
      <c r="C3401" s="489" t="s">
        <v>4110</v>
      </c>
      <c r="D3401" s="490">
        <v>4.9400000000000004</v>
      </c>
    </row>
    <row r="3402" spans="1:4">
      <c r="A3402" s="480">
        <v>11703</v>
      </c>
      <c r="B3402" s="481" t="s">
        <v>10019</v>
      </c>
      <c r="C3402" s="489" t="s">
        <v>4105</v>
      </c>
      <c r="D3402" s="490">
        <v>60.47</v>
      </c>
    </row>
    <row r="3403" spans="1:4">
      <c r="A3403" s="480">
        <v>37400</v>
      </c>
      <c r="B3403" s="481" t="s">
        <v>10020</v>
      </c>
      <c r="C3403" s="489" t="s">
        <v>4105</v>
      </c>
      <c r="D3403" s="490">
        <v>47.37</v>
      </c>
    </row>
    <row r="3404" spans="1:4" ht="30">
      <c r="A3404" s="480">
        <v>25400</v>
      </c>
      <c r="B3404" s="481" t="s">
        <v>14094</v>
      </c>
      <c r="C3404" s="489" t="s">
        <v>4105</v>
      </c>
      <c r="D3404" s="490">
        <v>2823.97</v>
      </c>
    </row>
    <row r="3405" spans="1:4" ht="30">
      <c r="A3405" s="480">
        <v>39438</v>
      </c>
      <c r="B3405" s="481" t="s">
        <v>10021</v>
      </c>
      <c r="C3405" s="489" t="s">
        <v>4105</v>
      </c>
      <c r="D3405" s="490">
        <v>0.28999999999999998</v>
      </c>
    </row>
    <row r="3406" spans="1:4">
      <c r="A3406" s="480">
        <v>11963</v>
      </c>
      <c r="B3406" s="481" t="s">
        <v>10022</v>
      </c>
      <c r="C3406" s="489" t="s">
        <v>4105</v>
      </c>
      <c r="D3406" s="490">
        <v>10.49</v>
      </c>
    </row>
    <row r="3407" spans="1:4">
      <c r="A3407" s="480">
        <v>11964</v>
      </c>
      <c r="B3407" s="481" t="s">
        <v>10023</v>
      </c>
      <c r="C3407" s="489" t="s">
        <v>4105</v>
      </c>
      <c r="D3407" s="490">
        <v>2.65</v>
      </c>
    </row>
    <row r="3408" spans="1:4" ht="30">
      <c r="A3408" s="480">
        <v>4379</v>
      </c>
      <c r="B3408" s="481" t="s">
        <v>10024</v>
      </c>
      <c r="C3408" s="489" t="s">
        <v>4105</v>
      </c>
      <c r="D3408" s="490">
        <v>0.05</v>
      </c>
    </row>
    <row r="3409" spans="1:4" ht="30">
      <c r="A3409" s="480">
        <v>4377</v>
      </c>
      <c r="B3409" s="481" t="s">
        <v>10025</v>
      </c>
      <c r="C3409" s="489" t="s">
        <v>4105</v>
      </c>
      <c r="D3409" s="490">
        <v>0.2</v>
      </c>
    </row>
    <row r="3410" spans="1:4" ht="30">
      <c r="A3410" s="480">
        <v>4356</v>
      </c>
      <c r="B3410" s="481" t="s">
        <v>10026</v>
      </c>
      <c r="C3410" s="489" t="s">
        <v>4105</v>
      </c>
      <c r="D3410" s="490">
        <v>0.28999999999999998</v>
      </c>
    </row>
    <row r="3411" spans="1:4" ht="30">
      <c r="A3411" s="480">
        <v>13246</v>
      </c>
      <c r="B3411" s="481" t="s">
        <v>10027</v>
      </c>
      <c r="C3411" s="489" t="s">
        <v>4105</v>
      </c>
      <c r="D3411" s="490">
        <v>0.5</v>
      </c>
    </row>
    <row r="3412" spans="1:4" ht="30">
      <c r="A3412" s="480">
        <v>4346</v>
      </c>
      <c r="B3412" s="481" t="s">
        <v>10028</v>
      </c>
      <c r="C3412" s="489" t="s">
        <v>4105</v>
      </c>
      <c r="D3412" s="490">
        <v>11.24</v>
      </c>
    </row>
    <row r="3413" spans="1:4" ht="30">
      <c r="A3413" s="480">
        <v>11955</v>
      </c>
      <c r="B3413" s="481" t="s">
        <v>10029</v>
      </c>
      <c r="C3413" s="489" t="s">
        <v>4105</v>
      </c>
      <c r="D3413" s="490">
        <v>4.92</v>
      </c>
    </row>
    <row r="3414" spans="1:4" ht="30">
      <c r="A3414" s="480">
        <v>11960</v>
      </c>
      <c r="B3414" s="481" t="s">
        <v>10030</v>
      </c>
      <c r="C3414" s="489" t="s">
        <v>4105</v>
      </c>
      <c r="D3414" s="490">
        <v>0.16</v>
      </c>
    </row>
    <row r="3415" spans="1:4" ht="30">
      <c r="A3415" s="480">
        <v>4333</v>
      </c>
      <c r="B3415" s="481" t="s">
        <v>10031</v>
      </c>
      <c r="C3415" s="489" t="s">
        <v>4105</v>
      </c>
      <c r="D3415" s="490">
        <v>0.28999999999999998</v>
      </c>
    </row>
    <row r="3416" spans="1:4" ht="30">
      <c r="A3416" s="480">
        <v>4358</v>
      </c>
      <c r="B3416" s="481" t="s">
        <v>10032</v>
      </c>
      <c r="C3416" s="489" t="s">
        <v>4105</v>
      </c>
      <c r="D3416" s="490">
        <v>2.25</v>
      </c>
    </row>
    <row r="3417" spans="1:4" ht="30">
      <c r="A3417" s="480">
        <v>39435</v>
      </c>
      <c r="B3417" s="481" t="s">
        <v>10033</v>
      </c>
      <c r="C3417" s="489" t="s">
        <v>4105</v>
      </c>
      <c r="D3417" s="490">
        <v>0.11</v>
      </c>
    </row>
    <row r="3418" spans="1:4" ht="30">
      <c r="A3418" s="480">
        <v>39436</v>
      </c>
      <c r="B3418" s="481" t="s">
        <v>10034</v>
      </c>
      <c r="C3418" s="489" t="s">
        <v>4105</v>
      </c>
      <c r="D3418" s="490">
        <v>0.19</v>
      </c>
    </row>
    <row r="3419" spans="1:4" ht="30">
      <c r="A3419" s="480">
        <v>39437</v>
      </c>
      <c r="B3419" s="481" t="s">
        <v>10035</v>
      </c>
      <c r="C3419" s="489" t="s">
        <v>4105</v>
      </c>
      <c r="D3419" s="490">
        <v>0.25</v>
      </c>
    </row>
    <row r="3420" spans="1:4" ht="30">
      <c r="A3420" s="480">
        <v>39439</v>
      </c>
      <c r="B3420" s="481" t="s">
        <v>10036</v>
      </c>
      <c r="C3420" s="489" t="s">
        <v>4105</v>
      </c>
      <c r="D3420" s="490">
        <v>0.17</v>
      </c>
    </row>
    <row r="3421" spans="1:4" ht="30">
      <c r="A3421" s="480">
        <v>39440</v>
      </c>
      <c r="B3421" s="481" t="s">
        <v>10037</v>
      </c>
      <c r="C3421" s="489" t="s">
        <v>4105</v>
      </c>
      <c r="D3421" s="490">
        <v>0.22</v>
      </c>
    </row>
    <row r="3422" spans="1:4" ht="30">
      <c r="A3422" s="480">
        <v>39441</v>
      </c>
      <c r="B3422" s="481" t="s">
        <v>10038</v>
      </c>
      <c r="C3422" s="489" t="s">
        <v>4105</v>
      </c>
      <c r="D3422" s="490">
        <v>0.28000000000000003</v>
      </c>
    </row>
    <row r="3423" spans="1:4" ht="30">
      <c r="A3423" s="480">
        <v>39442</v>
      </c>
      <c r="B3423" s="481" t="s">
        <v>10039</v>
      </c>
      <c r="C3423" s="489" t="s">
        <v>4105</v>
      </c>
      <c r="D3423" s="490">
        <v>0.2</v>
      </c>
    </row>
    <row r="3424" spans="1:4" ht="30">
      <c r="A3424" s="480">
        <v>39443</v>
      </c>
      <c r="B3424" s="481" t="s">
        <v>10040</v>
      </c>
      <c r="C3424" s="489" t="s">
        <v>4105</v>
      </c>
      <c r="D3424" s="490">
        <v>0.27</v>
      </c>
    </row>
    <row r="3425" spans="1:4" ht="30">
      <c r="A3425" s="480">
        <v>4329</v>
      </c>
      <c r="B3425" s="481" t="s">
        <v>10041</v>
      </c>
      <c r="C3425" s="489" t="s">
        <v>4105</v>
      </c>
      <c r="D3425" s="490">
        <v>2.4</v>
      </c>
    </row>
    <row r="3426" spans="1:4" ht="30">
      <c r="A3426" s="480">
        <v>436</v>
      </c>
      <c r="B3426" s="481" t="s">
        <v>10042</v>
      </c>
      <c r="C3426" s="489" t="s">
        <v>4105</v>
      </c>
      <c r="D3426" s="490">
        <v>6.85</v>
      </c>
    </row>
    <row r="3427" spans="1:4" ht="30">
      <c r="A3427" s="480">
        <v>442</v>
      </c>
      <c r="B3427" s="481" t="s">
        <v>10043</v>
      </c>
      <c r="C3427" s="489" t="s">
        <v>4105</v>
      </c>
      <c r="D3427" s="490">
        <v>4.05</v>
      </c>
    </row>
    <row r="3428" spans="1:4" ht="30">
      <c r="A3428" s="480">
        <v>4383</v>
      </c>
      <c r="B3428" s="481" t="s">
        <v>10044</v>
      </c>
      <c r="C3428" s="489" t="s">
        <v>4105</v>
      </c>
      <c r="D3428" s="490">
        <v>21.7</v>
      </c>
    </row>
    <row r="3429" spans="1:4" ht="30">
      <c r="A3429" s="480">
        <v>4344</v>
      </c>
      <c r="B3429" s="481" t="s">
        <v>10045</v>
      </c>
      <c r="C3429" s="489" t="s">
        <v>4105</v>
      </c>
      <c r="D3429" s="490">
        <v>22.74</v>
      </c>
    </row>
    <row r="3430" spans="1:4" ht="30">
      <c r="A3430" s="480">
        <v>4335</v>
      </c>
      <c r="B3430" s="481" t="s">
        <v>10046</v>
      </c>
      <c r="C3430" s="489" t="s">
        <v>4105</v>
      </c>
      <c r="D3430" s="490">
        <v>15.27</v>
      </c>
    </row>
    <row r="3431" spans="1:4" ht="30">
      <c r="A3431" s="480">
        <v>4334</v>
      </c>
      <c r="B3431" s="481" t="s">
        <v>10047</v>
      </c>
      <c r="C3431" s="489" t="s">
        <v>4105</v>
      </c>
      <c r="D3431" s="490">
        <v>20.95</v>
      </c>
    </row>
    <row r="3432" spans="1:4">
      <c r="A3432" s="480">
        <v>4343</v>
      </c>
      <c r="B3432" s="481" t="s">
        <v>10048</v>
      </c>
      <c r="C3432" s="489" t="s">
        <v>4105</v>
      </c>
      <c r="D3432" s="490">
        <v>5.15</v>
      </c>
    </row>
    <row r="3433" spans="1:4">
      <c r="A3433" s="480">
        <v>11953</v>
      </c>
      <c r="B3433" s="481" t="s">
        <v>10049</v>
      </c>
      <c r="C3433" s="489" t="s">
        <v>4105</v>
      </c>
      <c r="D3433" s="490">
        <v>3.61</v>
      </c>
    </row>
    <row r="3434" spans="1:4" ht="30">
      <c r="A3434" s="480">
        <v>430</v>
      </c>
      <c r="B3434" s="481" t="s">
        <v>10050</v>
      </c>
      <c r="C3434" s="489" t="s">
        <v>4105</v>
      </c>
      <c r="D3434" s="490">
        <v>6.13</v>
      </c>
    </row>
    <row r="3435" spans="1:4" ht="30">
      <c r="A3435" s="480">
        <v>441</v>
      </c>
      <c r="B3435" s="481" t="s">
        <v>10051</v>
      </c>
      <c r="C3435" s="489" t="s">
        <v>4105</v>
      </c>
      <c r="D3435" s="490">
        <v>6.74</v>
      </c>
    </row>
    <row r="3436" spans="1:4" ht="30">
      <c r="A3436" s="480">
        <v>431</v>
      </c>
      <c r="B3436" s="481" t="s">
        <v>10052</v>
      </c>
      <c r="C3436" s="489" t="s">
        <v>4105</v>
      </c>
      <c r="D3436" s="490">
        <v>8.14</v>
      </c>
    </row>
    <row r="3437" spans="1:4" ht="30">
      <c r="A3437" s="480">
        <v>432</v>
      </c>
      <c r="B3437" s="481" t="s">
        <v>10053</v>
      </c>
      <c r="C3437" s="489" t="s">
        <v>4105</v>
      </c>
      <c r="D3437" s="490">
        <v>8.99</v>
      </c>
    </row>
    <row r="3438" spans="1:4" ht="30">
      <c r="A3438" s="480">
        <v>429</v>
      </c>
      <c r="B3438" s="481" t="s">
        <v>10054</v>
      </c>
      <c r="C3438" s="489" t="s">
        <v>4105</v>
      </c>
      <c r="D3438" s="490">
        <v>12.11</v>
      </c>
    </row>
    <row r="3439" spans="1:4" ht="30">
      <c r="A3439" s="480">
        <v>439</v>
      </c>
      <c r="B3439" s="481" t="s">
        <v>10055</v>
      </c>
      <c r="C3439" s="489" t="s">
        <v>4105</v>
      </c>
      <c r="D3439" s="490">
        <v>10.32</v>
      </c>
    </row>
    <row r="3440" spans="1:4" ht="30">
      <c r="A3440" s="480">
        <v>433</v>
      </c>
      <c r="B3440" s="481" t="s">
        <v>10056</v>
      </c>
      <c r="C3440" s="489" t="s">
        <v>4105</v>
      </c>
      <c r="D3440" s="490">
        <v>12.05</v>
      </c>
    </row>
    <row r="3441" spans="1:4" ht="30">
      <c r="A3441" s="480">
        <v>437</v>
      </c>
      <c r="B3441" s="481" t="s">
        <v>10057</v>
      </c>
      <c r="C3441" s="489" t="s">
        <v>4105</v>
      </c>
      <c r="D3441" s="490">
        <v>16.010000000000002</v>
      </c>
    </row>
    <row r="3442" spans="1:4" ht="30">
      <c r="A3442" s="480">
        <v>11790</v>
      </c>
      <c r="B3442" s="481" t="s">
        <v>10058</v>
      </c>
      <c r="C3442" s="489" t="s">
        <v>4105</v>
      </c>
      <c r="D3442" s="490">
        <v>18.16</v>
      </c>
    </row>
    <row r="3443" spans="1:4" ht="30">
      <c r="A3443" s="480">
        <v>428</v>
      </c>
      <c r="B3443" s="481" t="s">
        <v>10059</v>
      </c>
      <c r="C3443" s="489" t="s">
        <v>4105</v>
      </c>
      <c r="D3443" s="490">
        <v>19.75</v>
      </c>
    </row>
    <row r="3444" spans="1:4" ht="30">
      <c r="A3444" s="480">
        <v>4351</v>
      </c>
      <c r="B3444" s="481" t="s">
        <v>10060</v>
      </c>
      <c r="C3444" s="489" t="s">
        <v>4105</v>
      </c>
      <c r="D3444" s="490">
        <v>18.489999999999998</v>
      </c>
    </row>
    <row r="3445" spans="1:4" ht="30">
      <c r="A3445" s="480">
        <v>4384</v>
      </c>
      <c r="B3445" s="481" t="s">
        <v>10061</v>
      </c>
      <c r="C3445" s="489" t="s">
        <v>4105</v>
      </c>
      <c r="D3445" s="490">
        <v>24.93</v>
      </c>
    </row>
    <row r="3446" spans="1:4">
      <c r="A3446" s="480">
        <v>11054</v>
      </c>
      <c r="B3446" s="481" t="s">
        <v>10062</v>
      </c>
      <c r="C3446" s="489" t="s">
        <v>4105</v>
      </c>
      <c r="D3446" s="490">
        <v>0.03</v>
      </c>
    </row>
    <row r="3447" spans="1:4">
      <c r="A3447" s="480">
        <v>11055</v>
      </c>
      <c r="B3447" s="481" t="s">
        <v>10063</v>
      </c>
      <c r="C3447" s="489" t="s">
        <v>4105</v>
      </c>
      <c r="D3447" s="490">
        <v>0.06</v>
      </c>
    </row>
    <row r="3448" spans="1:4">
      <c r="A3448" s="480">
        <v>11056</v>
      </c>
      <c r="B3448" s="481" t="s">
        <v>10064</v>
      </c>
      <c r="C3448" s="489" t="s">
        <v>4105</v>
      </c>
      <c r="D3448" s="490">
        <v>0.06</v>
      </c>
    </row>
    <row r="3449" spans="1:4">
      <c r="A3449" s="480">
        <v>11057</v>
      </c>
      <c r="B3449" s="481" t="s">
        <v>10065</v>
      </c>
      <c r="C3449" s="489" t="s">
        <v>4105</v>
      </c>
      <c r="D3449" s="490">
        <v>0.13</v>
      </c>
    </row>
    <row r="3450" spans="1:4">
      <c r="A3450" s="480">
        <v>11059</v>
      </c>
      <c r="B3450" s="481" t="s">
        <v>10066</v>
      </c>
      <c r="C3450" s="489" t="s">
        <v>4105</v>
      </c>
      <c r="D3450" s="490">
        <v>0.26</v>
      </c>
    </row>
    <row r="3451" spans="1:4">
      <c r="A3451" s="480">
        <v>11058</v>
      </c>
      <c r="B3451" s="481" t="s">
        <v>10067</v>
      </c>
      <c r="C3451" s="489" t="s">
        <v>4105</v>
      </c>
      <c r="D3451" s="490">
        <v>0.34</v>
      </c>
    </row>
    <row r="3452" spans="1:4" ht="30">
      <c r="A3452" s="480">
        <v>4320</v>
      </c>
      <c r="B3452" s="481" t="s">
        <v>10068</v>
      </c>
      <c r="C3452" s="489" t="s">
        <v>4105</v>
      </c>
      <c r="D3452" s="490">
        <v>2.72</v>
      </c>
    </row>
    <row r="3453" spans="1:4" ht="30">
      <c r="A3453" s="480">
        <v>4318</v>
      </c>
      <c r="B3453" s="481" t="s">
        <v>10069</v>
      </c>
      <c r="C3453" s="489" t="s">
        <v>4105</v>
      </c>
      <c r="D3453" s="490">
        <v>1.32</v>
      </c>
    </row>
    <row r="3454" spans="1:4">
      <c r="A3454" s="480">
        <v>4380</v>
      </c>
      <c r="B3454" s="481" t="s">
        <v>10070</v>
      </c>
      <c r="C3454" s="489" t="s">
        <v>4105</v>
      </c>
      <c r="D3454" s="490">
        <v>1.1399999999999999</v>
      </c>
    </row>
    <row r="3455" spans="1:4" ht="30">
      <c r="A3455" s="480">
        <v>4299</v>
      </c>
      <c r="B3455" s="481" t="s">
        <v>10071</v>
      </c>
      <c r="C3455" s="489" t="s">
        <v>4105</v>
      </c>
      <c r="D3455" s="490">
        <v>1.08</v>
      </c>
    </row>
    <row r="3456" spans="1:4" ht="30">
      <c r="A3456" s="480">
        <v>4304</v>
      </c>
      <c r="B3456" s="481" t="s">
        <v>10072</v>
      </c>
      <c r="C3456" s="489" t="s">
        <v>4105</v>
      </c>
      <c r="D3456" s="490">
        <v>1.47</v>
      </c>
    </row>
    <row r="3457" spans="1:4" ht="30">
      <c r="A3457" s="480">
        <v>4305</v>
      </c>
      <c r="B3457" s="481" t="s">
        <v>10073</v>
      </c>
      <c r="C3457" s="489" t="s">
        <v>4105</v>
      </c>
      <c r="D3457" s="490">
        <v>1.71</v>
      </c>
    </row>
    <row r="3458" spans="1:4" ht="30">
      <c r="A3458" s="480">
        <v>4306</v>
      </c>
      <c r="B3458" s="481" t="s">
        <v>10074</v>
      </c>
      <c r="C3458" s="489" t="s">
        <v>4105</v>
      </c>
      <c r="D3458" s="490">
        <v>1.98</v>
      </c>
    </row>
    <row r="3459" spans="1:4" ht="30">
      <c r="A3459" s="480">
        <v>4308</v>
      </c>
      <c r="B3459" s="481" t="s">
        <v>10075</v>
      </c>
      <c r="C3459" s="489" t="s">
        <v>4105</v>
      </c>
      <c r="D3459" s="490">
        <v>4.1100000000000003</v>
      </c>
    </row>
    <row r="3460" spans="1:4" ht="30">
      <c r="A3460" s="480">
        <v>4302</v>
      </c>
      <c r="B3460" s="481" t="s">
        <v>10076</v>
      </c>
      <c r="C3460" s="489" t="s">
        <v>4105</v>
      </c>
      <c r="D3460" s="490">
        <v>3.08</v>
      </c>
    </row>
    <row r="3461" spans="1:4" ht="30">
      <c r="A3461" s="480">
        <v>4300</v>
      </c>
      <c r="B3461" s="481" t="s">
        <v>10077</v>
      </c>
      <c r="C3461" s="489" t="s">
        <v>4105</v>
      </c>
      <c r="D3461" s="490">
        <v>0.73</v>
      </c>
    </row>
    <row r="3462" spans="1:4" ht="30">
      <c r="A3462" s="480">
        <v>4301</v>
      </c>
      <c r="B3462" s="481" t="s">
        <v>10078</v>
      </c>
      <c r="C3462" s="489" t="s">
        <v>4105</v>
      </c>
      <c r="D3462" s="490">
        <v>0.89</v>
      </c>
    </row>
    <row r="3463" spans="1:4">
      <c r="A3463" s="480">
        <v>40547</v>
      </c>
      <c r="B3463" s="481" t="s">
        <v>10079</v>
      </c>
      <c r="C3463" s="489" t="s">
        <v>4118</v>
      </c>
      <c r="D3463" s="490">
        <v>30.3</v>
      </c>
    </row>
    <row r="3464" spans="1:4">
      <c r="A3464" s="480">
        <v>11962</v>
      </c>
      <c r="B3464" s="481" t="s">
        <v>10080</v>
      </c>
      <c r="C3464" s="489" t="s">
        <v>4105</v>
      </c>
      <c r="D3464" s="490">
        <v>0.25</v>
      </c>
    </row>
    <row r="3465" spans="1:4">
      <c r="A3465" s="480">
        <v>4332</v>
      </c>
      <c r="B3465" s="481" t="s">
        <v>10081</v>
      </c>
      <c r="C3465" s="489" t="s">
        <v>4105</v>
      </c>
      <c r="D3465" s="490">
        <v>1.21</v>
      </c>
    </row>
    <row r="3466" spans="1:4" ht="30">
      <c r="A3466" s="480">
        <v>4331</v>
      </c>
      <c r="B3466" s="481" t="s">
        <v>10082</v>
      </c>
      <c r="C3466" s="489" t="s">
        <v>4105</v>
      </c>
      <c r="D3466" s="490">
        <v>4.54</v>
      </c>
    </row>
    <row r="3467" spans="1:4" ht="30">
      <c r="A3467" s="480">
        <v>4336</v>
      </c>
      <c r="B3467" s="481" t="s">
        <v>10083</v>
      </c>
      <c r="C3467" s="489" t="s">
        <v>4105</v>
      </c>
      <c r="D3467" s="490">
        <v>5.82</v>
      </c>
    </row>
    <row r="3468" spans="1:4" ht="30">
      <c r="A3468" s="480">
        <v>13294</v>
      </c>
      <c r="B3468" s="481" t="s">
        <v>10084</v>
      </c>
      <c r="C3468" s="489" t="s">
        <v>4105</v>
      </c>
      <c r="D3468" s="490">
        <v>1.66</v>
      </c>
    </row>
    <row r="3469" spans="1:4" ht="30">
      <c r="A3469" s="480">
        <v>11948</v>
      </c>
      <c r="B3469" s="481" t="s">
        <v>10085</v>
      </c>
      <c r="C3469" s="489" t="s">
        <v>4105</v>
      </c>
      <c r="D3469" s="490">
        <v>0.75</v>
      </c>
    </row>
    <row r="3470" spans="1:4" ht="30">
      <c r="A3470" s="480">
        <v>4382</v>
      </c>
      <c r="B3470" s="481" t="s">
        <v>10086</v>
      </c>
      <c r="C3470" s="489" t="s">
        <v>4105</v>
      </c>
      <c r="D3470" s="490">
        <v>1.25</v>
      </c>
    </row>
    <row r="3471" spans="1:4" ht="30">
      <c r="A3471" s="480">
        <v>4354</v>
      </c>
      <c r="B3471" s="481" t="s">
        <v>10087</v>
      </c>
      <c r="C3471" s="489" t="s">
        <v>4105</v>
      </c>
      <c r="D3471" s="490">
        <v>52.17</v>
      </c>
    </row>
    <row r="3472" spans="1:4" ht="30">
      <c r="A3472" s="480">
        <v>40839</v>
      </c>
      <c r="B3472" s="481" t="s">
        <v>10088</v>
      </c>
      <c r="C3472" s="489" t="s">
        <v>4118</v>
      </c>
      <c r="D3472" s="490">
        <v>125.54</v>
      </c>
    </row>
    <row r="3473" spans="1:4">
      <c r="A3473" s="480">
        <v>40552</v>
      </c>
      <c r="B3473" s="481" t="s">
        <v>14095</v>
      </c>
      <c r="C3473" s="489" t="s">
        <v>4118</v>
      </c>
      <c r="D3473" s="490">
        <v>51.94</v>
      </c>
    </row>
    <row r="3474" spans="1:4" ht="30">
      <c r="A3474" s="480">
        <v>40549</v>
      </c>
      <c r="B3474" s="481" t="s">
        <v>10089</v>
      </c>
      <c r="C3474" s="489" t="s">
        <v>4118</v>
      </c>
      <c r="D3474" s="490">
        <v>205.62</v>
      </c>
    </row>
    <row r="3475" spans="1:4" ht="30">
      <c r="A3475" s="480">
        <v>4385</v>
      </c>
      <c r="B3475" s="481" t="s">
        <v>10090</v>
      </c>
      <c r="C3475" s="489" t="s">
        <v>4113</v>
      </c>
      <c r="D3475" s="490">
        <v>1484.15</v>
      </c>
    </row>
    <row r="3476" spans="1:4" ht="30">
      <c r="A3476" s="480">
        <v>4276</v>
      </c>
      <c r="B3476" s="481" t="s">
        <v>10091</v>
      </c>
      <c r="C3476" s="489" t="s">
        <v>4105</v>
      </c>
      <c r="D3476" s="490">
        <v>199.77</v>
      </c>
    </row>
    <row r="3477" spans="1:4" ht="30">
      <c r="A3477" s="480">
        <v>4273</v>
      </c>
      <c r="B3477" s="481" t="s">
        <v>10092</v>
      </c>
      <c r="C3477" s="489" t="s">
        <v>4105</v>
      </c>
      <c r="D3477" s="490">
        <v>362.7</v>
      </c>
    </row>
    <row r="3478" spans="1:4" ht="30">
      <c r="A3478" s="480">
        <v>4274</v>
      </c>
      <c r="B3478" s="481" t="s">
        <v>10093</v>
      </c>
      <c r="C3478" s="489" t="s">
        <v>4105</v>
      </c>
      <c r="D3478" s="490">
        <v>132.69</v>
      </c>
    </row>
    <row r="3479" spans="1:4" ht="30">
      <c r="A3479" s="480">
        <v>20078</v>
      </c>
      <c r="B3479" s="481" t="s">
        <v>14096</v>
      </c>
      <c r="C3479" s="489" t="s">
        <v>4105</v>
      </c>
      <c r="D3479" s="490">
        <v>30.61</v>
      </c>
    </row>
    <row r="3480" spans="1:4">
      <c r="A3480" s="480">
        <v>39897</v>
      </c>
      <c r="B3480" s="481" t="s">
        <v>10094</v>
      </c>
      <c r="C3480" s="489" t="s">
        <v>4105</v>
      </c>
      <c r="D3480" s="490">
        <v>61.22</v>
      </c>
    </row>
    <row r="3481" spans="1:4" ht="30">
      <c r="A3481" s="480">
        <v>118</v>
      </c>
      <c r="B3481" s="481" t="s">
        <v>14097</v>
      </c>
      <c r="C3481" s="489" t="s">
        <v>4105</v>
      </c>
      <c r="D3481" s="490">
        <v>64.72</v>
      </c>
    </row>
    <row r="3482" spans="1:4" ht="30">
      <c r="A3482" s="480">
        <v>4396</v>
      </c>
      <c r="B3482" s="481" t="s">
        <v>14098</v>
      </c>
      <c r="C3482" s="489" t="s">
        <v>4110</v>
      </c>
      <c r="D3482" s="490">
        <v>173.27</v>
      </c>
    </row>
    <row r="3483" spans="1:4" ht="30">
      <c r="A3483" s="480">
        <v>36881</v>
      </c>
      <c r="B3483" s="481" t="s">
        <v>14099</v>
      </c>
      <c r="C3483" s="489" t="s">
        <v>4110</v>
      </c>
      <c r="D3483" s="490">
        <v>111.59</v>
      </c>
    </row>
    <row r="3484" spans="1:4" ht="30">
      <c r="A3484" s="480">
        <v>4397</v>
      </c>
      <c r="B3484" s="481" t="s">
        <v>14100</v>
      </c>
      <c r="C3484" s="489" t="s">
        <v>4110</v>
      </c>
      <c r="D3484" s="490">
        <v>188.48</v>
      </c>
    </row>
    <row r="3485" spans="1:4" ht="30">
      <c r="A3485" s="480">
        <v>36882</v>
      </c>
      <c r="B3485" s="481" t="s">
        <v>14101</v>
      </c>
      <c r="C3485" s="489" t="s">
        <v>4110</v>
      </c>
      <c r="D3485" s="490">
        <v>133.43</v>
      </c>
    </row>
    <row r="3486" spans="1:4">
      <c r="A3486" s="480">
        <v>4751</v>
      </c>
      <c r="B3486" s="481" t="s">
        <v>14102</v>
      </c>
      <c r="C3486" s="489" t="s">
        <v>4108</v>
      </c>
      <c r="D3486" s="490">
        <v>18.46</v>
      </c>
    </row>
    <row r="3487" spans="1:4">
      <c r="A3487" s="480">
        <v>41066</v>
      </c>
      <c r="B3487" s="481" t="s">
        <v>10095</v>
      </c>
      <c r="C3487" s="489" t="s">
        <v>4109</v>
      </c>
      <c r="D3487" s="490">
        <v>3243.89</v>
      </c>
    </row>
    <row r="3488" spans="1:4">
      <c r="A3488" s="480">
        <v>39604</v>
      </c>
      <c r="B3488" s="481" t="s">
        <v>10096</v>
      </c>
      <c r="C3488" s="489" t="s">
        <v>4105</v>
      </c>
      <c r="D3488" s="490">
        <v>16.47</v>
      </c>
    </row>
    <row r="3489" spans="1:4">
      <c r="A3489" s="480">
        <v>39605</v>
      </c>
      <c r="B3489" s="481" t="s">
        <v>10097</v>
      </c>
      <c r="C3489" s="489" t="s">
        <v>4105</v>
      </c>
      <c r="D3489" s="490">
        <v>22.86</v>
      </c>
    </row>
    <row r="3490" spans="1:4">
      <c r="A3490" s="480">
        <v>39606</v>
      </c>
      <c r="B3490" s="481" t="s">
        <v>10098</v>
      </c>
      <c r="C3490" s="489" t="s">
        <v>4105</v>
      </c>
      <c r="D3490" s="490">
        <v>29.04</v>
      </c>
    </row>
    <row r="3491" spans="1:4">
      <c r="A3491" s="480">
        <v>39607</v>
      </c>
      <c r="B3491" s="481" t="s">
        <v>10099</v>
      </c>
      <c r="C3491" s="489" t="s">
        <v>4105</v>
      </c>
      <c r="D3491" s="490">
        <v>33.31</v>
      </c>
    </row>
    <row r="3492" spans="1:4">
      <c r="A3492" s="480">
        <v>39594</v>
      </c>
      <c r="B3492" s="481" t="s">
        <v>10100</v>
      </c>
      <c r="C3492" s="489" t="s">
        <v>4105</v>
      </c>
      <c r="D3492" s="490">
        <v>315.38</v>
      </c>
    </row>
    <row r="3493" spans="1:4">
      <c r="A3493" s="480">
        <v>39596</v>
      </c>
      <c r="B3493" s="481" t="s">
        <v>10101</v>
      </c>
      <c r="C3493" s="489" t="s">
        <v>4105</v>
      </c>
      <c r="D3493" s="490">
        <v>549.69000000000005</v>
      </c>
    </row>
    <row r="3494" spans="1:4">
      <c r="A3494" s="480">
        <v>39595</v>
      </c>
      <c r="B3494" s="481" t="s">
        <v>10102</v>
      </c>
      <c r="C3494" s="489" t="s">
        <v>4105</v>
      </c>
      <c r="D3494" s="490">
        <v>461.42</v>
      </c>
    </row>
    <row r="3495" spans="1:4">
      <c r="A3495" s="480">
        <v>39597</v>
      </c>
      <c r="B3495" s="481" t="s">
        <v>10103</v>
      </c>
      <c r="C3495" s="489" t="s">
        <v>4105</v>
      </c>
      <c r="D3495" s="490">
        <v>741.29</v>
      </c>
    </row>
    <row r="3496" spans="1:4">
      <c r="A3496" s="480">
        <v>10731</v>
      </c>
      <c r="B3496" s="481" t="s">
        <v>10104</v>
      </c>
      <c r="C3496" s="489" t="s">
        <v>4110</v>
      </c>
      <c r="D3496" s="490">
        <v>27.2</v>
      </c>
    </row>
    <row r="3497" spans="1:4">
      <c r="A3497" s="480">
        <v>4704</v>
      </c>
      <c r="B3497" s="481" t="s">
        <v>10105</v>
      </c>
      <c r="C3497" s="489" t="s">
        <v>4110</v>
      </c>
      <c r="D3497" s="490">
        <v>24.54</v>
      </c>
    </row>
    <row r="3498" spans="1:4">
      <c r="A3498" s="480">
        <v>10730</v>
      </c>
      <c r="B3498" s="481" t="s">
        <v>10106</v>
      </c>
      <c r="C3498" s="489" t="s">
        <v>4110</v>
      </c>
      <c r="D3498" s="490">
        <v>26.3</v>
      </c>
    </row>
    <row r="3499" spans="1:4">
      <c r="A3499" s="480">
        <v>4729</v>
      </c>
      <c r="B3499" s="481" t="s">
        <v>10107</v>
      </c>
      <c r="C3499" s="489" t="s">
        <v>695</v>
      </c>
      <c r="D3499" s="490">
        <v>54.56</v>
      </c>
    </row>
    <row r="3500" spans="1:4">
      <c r="A3500" s="480">
        <v>4720</v>
      </c>
      <c r="B3500" s="481" t="s">
        <v>10108</v>
      </c>
      <c r="C3500" s="489" t="s">
        <v>695</v>
      </c>
      <c r="D3500" s="490">
        <v>62.52</v>
      </c>
    </row>
    <row r="3501" spans="1:4">
      <c r="A3501" s="480">
        <v>4721</v>
      </c>
      <c r="B3501" s="481" t="s">
        <v>10109</v>
      </c>
      <c r="C3501" s="489" t="s">
        <v>695</v>
      </c>
      <c r="D3501" s="490">
        <v>54.15</v>
      </c>
    </row>
    <row r="3502" spans="1:4">
      <c r="A3502" s="480">
        <v>4718</v>
      </c>
      <c r="B3502" s="481" t="s">
        <v>10110</v>
      </c>
      <c r="C3502" s="489" t="s">
        <v>695</v>
      </c>
      <c r="D3502" s="490">
        <v>54.44</v>
      </c>
    </row>
    <row r="3503" spans="1:4">
      <c r="A3503" s="480">
        <v>4722</v>
      </c>
      <c r="B3503" s="481" t="s">
        <v>10111</v>
      </c>
      <c r="C3503" s="489" t="s">
        <v>695</v>
      </c>
      <c r="D3503" s="490">
        <v>51.15</v>
      </c>
    </row>
    <row r="3504" spans="1:4">
      <c r="A3504" s="480">
        <v>4723</v>
      </c>
      <c r="B3504" s="481" t="s">
        <v>10112</v>
      </c>
      <c r="C3504" s="489" t="s">
        <v>695</v>
      </c>
      <c r="D3504" s="490">
        <v>50.71</v>
      </c>
    </row>
    <row r="3505" spans="1:4">
      <c r="A3505" s="480">
        <v>4727</v>
      </c>
      <c r="B3505" s="481" t="s">
        <v>10113</v>
      </c>
      <c r="C3505" s="489" t="s">
        <v>695</v>
      </c>
      <c r="D3505" s="490">
        <v>46.41</v>
      </c>
    </row>
    <row r="3506" spans="1:4" ht="30">
      <c r="A3506" s="480">
        <v>4748</v>
      </c>
      <c r="B3506" s="481" t="s">
        <v>10114</v>
      </c>
      <c r="C3506" s="489" t="s">
        <v>695</v>
      </c>
      <c r="D3506" s="490">
        <v>50.01</v>
      </c>
    </row>
    <row r="3507" spans="1:4" ht="30">
      <c r="A3507" s="480">
        <v>4730</v>
      </c>
      <c r="B3507" s="481" t="s">
        <v>10115</v>
      </c>
      <c r="C3507" s="489" t="s">
        <v>695</v>
      </c>
      <c r="D3507" s="490">
        <v>50.9</v>
      </c>
    </row>
    <row r="3508" spans="1:4" ht="30">
      <c r="A3508" s="480">
        <v>13186</v>
      </c>
      <c r="B3508" s="481" t="s">
        <v>10116</v>
      </c>
      <c r="C3508" s="489" t="s">
        <v>695</v>
      </c>
      <c r="D3508" s="490">
        <v>40.1</v>
      </c>
    </row>
    <row r="3509" spans="1:4" ht="30">
      <c r="A3509" s="480">
        <v>10737</v>
      </c>
      <c r="B3509" s="481" t="s">
        <v>10117</v>
      </c>
      <c r="C3509" s="489" t="s">
        <v>4110</v>
      </c>
      <c r="D3509" s="490">
        <v>85.47</v>
      </c>
    </row>
    <row r="3510" spans="1:4" ht="30">
      <c r="A3510" s="480">
        <v>10734</v>
      </c>
      <c r="B3510" s="481" t="s">
        <v>10118</v>
      </c>
      <c r="C3510" s="489" t="s">
        <v>4110</v>
      </c>
      <c r="D3510" s="490">
        <v>50.84</v>
      </c>
    </row>
    <row r="3511" spans="1:4">
      <c r="A3511" s="480">
        <v>4708</v>
      </c>
      <c r="B3511" s="481" t="s">
        <v>10119</v>
      </c>
      <c r="C3511" s="489" t="s">
        <v>4110</v>
      </c>
      <c r="D3511" s="490">
        <v>98.63</v>
      </c>
    </row>
    <row r="3512" spans="1:4" ht="30">
      <c r="A3512" s="480">
        <v>4712</v>
      </c>
      <c r="B3512" s="481" t="s">
        <v>10120</v>
      </c>
      <c r="C3512" s="489" t="s">
        <v>4110</v>
      </c>
      <c r="D3512" s="490">
        <v>48.21</v>
      </c>
    </row>
    <row r="3513" spans="1:4" ht="45">
      <c r="A3513" s="480">
        <v>4710</v>
      </c>
      <c r="B3513" s="481" t="s">
        <v>10121</v>
      </c>
      <c r="C3513" s="489" t="s">
        <v>4110</v>
      </c>
      <c r="D3513" s="490">
        <v>154.63</v>
      </c>
    </row>
    <row r="3514" spans="1:4" ht="30">
      <c r="A3514" s="480">
        <v>4746</v>
      </c>
      <c r="B3514" s="481" t="s">
        <v>10122</v>
      </c>
      <c r="C3514" s="489" t="s">
        <v>695</v>
      </c>
      <c r="D3514" s="490">
        <v>38.01</v>
      </c>
    </row>
    <row r="3515" spans="1:4">
      <c r="A3515" s="480">
        <v>4750</v>
      </c>
      <c r="B3515" s="481" t="s">
        <v>14103</v>
      </c>
      <c r="C3515" s="489" t="s">
        <v>4108</v>
      </c>
      <c r="D3515" s="490">
        <v>18.46</v>
      </c>
    </row>
    <row r="3516" spans="1:4">
      <c r="A3516" s="480">
        <v>41065</v>
      </c>
      <c r="B3516" s="481" t="s">
        <v>10123</v>
      </c>
      <c r="C3516" s="489" t="s">
        <v>4109</v>
      </c>
      <c r="D3516" s="490">
        <v>3243.89</v>
      </c>
    </row>
    <row r="3517" spans="1:4" ht="30">
      <c r="A3517" s="480">
        <v>34747</v>
      </c>
      <c r="B3517" s="481" t="s">
        <v>10124</v>
      </c>
      <c r="C3517" s="489" t="s">
        <v>4106</v>
      </c>
      <c r="D3517" s="490">
        <v>72.02</v>
      </c>
    </row>
    <row r="3518" spans="1:4">
      <c r="A3518" s="480">
        <v>4826</v>
      </c>
      <c r="B3518" s="481" t="s">
        <v>10125</v>
      </c>
      <c r="C3518" s="489" t="s">
        <v>4106</v>
      </c>
      <c r="D3518" s="490">
        <v>77.44</v>
      </c>
    </row>
    <row r="3519" spans="1:4">
      <c r="A3519" s="480">
        <v>41975</v>
      </c>
      <c r="B3519" s="481" t="s">
        <v>10126</v>
      </c>
      <c r="C3519" s="489" t="s">
        <v>4110</v>
      </c>
      <c r="D3519" s="490">
        <v>68.69</v>
      </c>
    </row>
    <row r="3520" spans="1:4" ht="30">
      <c r="A3520" s="480">
        <v>4825</v>
      </c>
      <c r="B3520" s="481" t="s">
        <v>10127</v>
      </c>
      <c r="C3520" s="489" t="s">
        <v>4106</v>
      </c>
      <c r="D3520" s="490">
        <v>107.2</v>
      </c>
    </row>
    <row r="3521" spans="1:4">
      <c r="A3521" s="480">
        <v>34744</v>
      </c>
      <c r="B3521" s="481" t="s">
        <v>10128</v>
      </c>
      <c r="C3521" s="489" t="s">
        <v>4110</v>
      </c>
      <c r="D3521" s="490">
        <v>26.5</v>
      </c>
    </row>
    <row r="3522" spans="1:4" ht="30">
      <c r="A3522" s="480">
        <v>39430</v>
      </c>
      <c r="B3522" s="481" t="s">
        <v>10129</v>
      </c>
      <c r="C3522" s="489" t="s">
        <v>4105</v>
      </c>
      <c r="D3522" s="490">
        <v>2.41</v>
      </c>
    </row>
    <row r="3523" spans="1:4" ht="30">
      <c r="A3523" s="480">
        <v>39573</v>
      </c>
      <c r="B3523" s="481" t="s">
        <v>10130</v>
      </c>
      <c r="C3523" s="489" t="s">
        <v>4105</v>
      </c>
      <c r="D3523" s="490">
        <v>2.37</v>
      </c>
    </row>
    <row r="3524" spans="1:4" ht="30">
      <c r="A3524" s="480">
        <v>38410</v>
      </c>
      <c r="B3524" s="481" t="s">
        <v>10131</v>
      </c>
      <c r="C3524" s="489" t="s">
        <v>4105</v>
      </c>
      <c r="D3524" s="490">
        <v>14041.37</v>
      </c>
    </row>
    <row r="3525" spans="1:4">
      <c r="A3525" s="480">
        <v>41596</v>
      </c>
      <c r="B3525" s="481" t="s">
        <v>10132</v>
      </c>
      <c r="C3525" s="489" t="s">
        <v>734</v>
      </c>
      <c r="D3525" s="490">
        <v>18.54</v>
      </c>
    </row>
    <row r="3526" spans="1:4">
      <c r="A3526" s="480">
        <v>41598</v>
      </c>
      <c r="B3526" s="481" t="s">
        <v>10133</v>
      </c>
      <c r="C3526" s="489" t="s">
        <v>734</v>
      </c>
      <c r="D3526" s="490">
        <v>18.54</v>
      </c>
    </row>
    <row r="3527" spans="1:4">
      <c r="A3527" s="480">
        <v>41594</v>
      </c>
      <c r="B3527" s="481" t="s">
        <v>10134</v>
      </c>
      <c r="C3527" s="489" t="s">
        <v>734</v>
      </c>
      <c r="D3527" s="490">
        <v>18.84</v>
      </c>
    </row>
    <row r="3528" spans="1:4">
      <c r="A3528" s="480">
        <v>43663</v>
      </c>
      <c r="B3528" s="481" t="s">
        <v>10135</v>
      </c>
      <c r="C3528" s="489" t="s">
        <v>734</v>
      </c>
      <c r="D3528" s="490">
        <v>15.52</v>
      </c>
    </row>
    <row r="3529" spans="1:4">
      <c r="A3529" s="480">
        <v>4766</v>
      </c>
      <c r="B3529" s="481" t="s">
        <v>10136</v>
      </c>
      <c r="C3529" s="489" t="s">
        <v>734</v>
      </c>
      <c r="D3529" s="490">
        <v>14.61</v>
      </c>
    </row>
    <row r="3530" spans="1:4">
      <c r="A3530" s="480">
        <v>43664</v>
      </c>
      <c r="B3530" s="481" t="s">
        <v>10137</v>
      </c>
      <c r="C3530" s="489" t="s">
        <v>734</v>
      </c>
      <c r="D3530" s="490">
        <v>15.6</v>
      </c>
    </row>
    <row r="3531" spans="1:4">
      <c r="A3531" s="480">
        <v>43082</v>
      </c>
      <c r="B3531" s="481" t="s">
        <v>10138</v>
      </c>
      <c r="C3531" s="489" t="s">
        <v>734</v>
      </c>
      <c r="D3531" s="490">
        <v>17</v>
      </c>
    </row>
    <row r="3532" spans="1:4">
      <c r="A3532" s="480">
        <v>43665</v>
      </c>
      <c r="B3532" s="481" t="s">
        <v>10139</v>
      </c>
      <c r="C3532" s="489" t="s">
        <v>734</v>
      </c>
      <c r="D3532" s="490">
        <v>14.61</v>
      </c>
    </row>
    <row r="3533" spans="1:4">
      <c r="A3533" s="480">
        <v>10966</v>
      </c>
      <c r="B3533" s="481" t="s">
        <v>10140</v>
      </c>
      <c r="C3533" s="489" t="s">
        <v>734</v>
      </c>
      <c r="D3533" s="490">
        <v>15.52</v>
      </c>
    </row>
    <row r="3534" spans="1:4">
      <c r="A3534" s="480">
        <v>43692</v>
      </c>
      <c r="B3534" s="481" t="s">
        <v>10141</v>
      </c>
      <c r="C3534" s="489" t="s">
        <v>734</v>
      </c>
      <c r="D3534" s="490">
        <v>15.52</v>
      </c>
    </row>
    <row r="3535" spans="1:4" ht="30">
      <c r="A3535" s="480">
        <v>43083</v>
      </c>
      <c r="B3535" s="481" t="s">
        <v>10142</v>
      </c>
      <c r="C3535" s="489" t="s">
        <v>734</v>
      </c>
      <c r="D3535" s="490">
        <v>14.73</v>
      </c>
    </row>
    <row r="3536" spans="1:4">
      <c r="A3536" s="480">
        <v>40535</v>
      </c>
      <c r="B3536" s="481" t="s">
        <v>10143</v>
      </c>
      <c r="C3536" s="489" t="s">
        <v>734</v>
      </c>
      <c r="D3536" s="490">
        <v>14.73</v>
      </c>
    </row>
    <row r="3537" spans="1:4" ht="30">
      <c r="A3537" s="480">
        <v>39427</v>
      </c>
      <c r="B3537" s="481" t="s">
        <v>10144</v>
      </c>
      <c r="C3537" s="489" t="s">
        <v>4106</v>
      </c>
      <c r="D3537" s="490">
        <v>6.4</v>
      </c>
    </row>
    <row r="3538" spans="1:4">
      <c r="A3538" s="480">
        <v>39424</v>
      </c>
      <c r="B3538" s="481" t="s">
        <v>10145</v>
      </c>
      <c r="C3538" s="489" t="s">
        <v>4106</v>
      </c>
      <c r="D3538" s="490">
        <v>3.81</v>
      </c>
    </row>
    <row r="3539" spans="1:4" ht="30">
      <c r="A3539" s="480">
        <v>39425</v>
      </c>
      <c r="B3539" s="481" t="s">
        <v>10146</v>
      </c>
      <c r="C3539" s="489" t="s">
        <v>4106</v>
      </c>
      <c r="D3539" s="490">
        <v>3.76</v>
      </c>
    </row>
    <row r="3540" spans="1:4">
      <c r="A3540" s="480">
        <v>40664</v>
      </c>
      <c r="B3540" s="481" t="s">
        <v>10147</v>
      </c>
      <c r="C3540" s="489" t="s">
        <v>734</v>
      </c>
      <c r="D3540" s="490">
        <v>30.21</v>
      </c>
    </row>
    <row r="3541" spans="1:4">
      <c r="A3541" s="480">
        <v>34360</v>
      </c>
      <c r="B3541" s="481" t="s">
        <v>10148</v>
      </c>
      <c r="C3541" s="489" t="s">
        <v>734</v>
      </c>
      <c r="D3541" s="490">
        <v>47.41</v>
      </c>
    </row>
    <row r="3542" spans="1:4">
      <c r="A3542" s="480">
        <v>20259</v>
      </c>
      <c r="B3542" s="481" t="s">
        <v>10149</v>
      </c>
      <c r="C3542" s="489" t="s">
        <v>4106</v>
      </c>
      <c r="D3542" s="490">
        <v>25.3</v>
      </c>
    </row>
    <row r="3543" spans="1:4" ht="30">
      <c r="A3543" s="480">
        <v>14077</v>
      </c>
      <c r="B3543" s="481" t="s">
        <v>10150</v>
      </c>
      <c r="C3543" s="489" t="s">
        <v>4106</v>
      </c>
      <c r="D3543" s="490">
        <v>387.24</v>
      </c>
    </row>
    <row r="3544" spans="1:4" ht="30">
      <c r="A3544" s="480">
        <v>3678</v>
      </c>
      <c r="B3544" s="481" t="s">
        <v>10151</v>
      </c>
      <c r="C3544" s="489" t="s">
        <v>4106</v>
      </c>
      <c r="D3544" s="490">
        <v>175.03</v>
      </c>
    </row>
    <row r="3545" spans="1:4" ht="30">
      <c r="A3545" s="480">
        <v>39418</v>
      </c>
      <c r="B3545" s="481" t="s">
        <v>10152</v>
      </c>
      <c r="C3545" s="489" t="s">
        <v>4106</v>
      </c>
      <c r="D3545" s="490">
        <v>7.14</v>
      </c>
    </row>
    <row r="3546" spans="1:4" ht="30">
      <c r="A3546" s="480">
        <v>39419</v>
      </c>
      <c r="B3546" s="481" t="s">
        <v>10153</v>
      </c>
      <c r="C3546" s="489" t="s">
        <v>4106</v>
      </c>
      <c r="D3546" s="490">
        <v>8.6999999999999993</v>
      </c>
    </row>
    <row r="3547" spans="1:4" ht="30">
      <c r="A3547" s="480">
        <v>39420</v>
      </c>
      <c r="B3547" s="481" t="s">
        <v>10154</v>
      </c>
      <c r="C3547" s="489" t="s">
        <v>4106</v>
      </c>
      <c r="D3547" s="490">
        <v>9.6</v>
      </c>
    </row>
    <row r="3548" spans="1:4" ht="30">
      <c r="A3548" s="480">
        <v>39571</v>
      </c>
      <c r="B3548" s="481" t="s">
        <v>14104</v>
      </c>
      <c r="C3548" s="489" t="s">
        <v>4106</v>
      </c>
      <c r="D3548" s="490">
        <v>5.8</v>
      </c>
    </row>
    <row r="3549" spans="1:4" ht="30">
      <c r="A3549" s="480">
        <v>39421</v>
      </c>
      <c r="B3549" s="481" t="s">
        <v>10155</v>
      </c>
      <c r="C3549" s="489" t="s">
        <v>4106</v>
      </c>
      <c r="D3549" s="490">
        <v>8.4499999999999993</v>
      </c>
    </row>
    <row r="3550" spans="1:4" ht="30">
      <c r="A3550" s="480">
        <v>39422</v>
      </c>
      <c r="B3550" s="481" t="s">
        <v>10156</v>
      </c>
      <c r="C3550" s="489" t="s">
        <v>4106</v>
      </c>
      <c r="D3550" s="490">
        <v>9.8699999999999992</v>
      </c>
    </row>
    <row r="3551" spans="1:4" ht="30">
      <c r="A3551" s="480">
        <v>39423</v>
      </c>
      <c r="B3551" s="481" t="s">
        <v>10157</v>
      </c>
      <c r="C3551" s="489" t="s">
        <v>4106</v>
      </c>
      <c r="D3551" s="490">
        <v>11.46</v>
      </c>
    </row>
    <row r="3552" spans="1:4" ht="30">
      <c r="A3552" s="480">
        <v>39426</v>
      </c>
      <c r="B3552" s="481" t="s">
        <v>10158</v>
      </c>
      <c r="C3552" s="489" t="s">
        <v>4106</v>
      </c>
      <c r="D3552" s="490">
        <v>25.76</v>
      </c>
    </row>
    <row r="3553" spans="1:4" ht="30">
      <c r="A3553" s="480">
        <v>39429</v>
      </c>
      <c r="B3553" s="481" t="s">
        <v>10159</v>
      </c>
      <c r="C3553" s="489" t="s">
        <v>4106</v>
      </c>
      <c r="D3553" s="490">
        <v>8.1199999999999992</v>
      </c>
    </row>
    <row r="3554" spans="1:4" ht="30">
      <c r="A3554" s="480">
        <v>39428</v>
      </c>
      <c r="B3554" s="481" t="s">
        <v>10160</v>
      </c>
      <c r="C3554" s="489" t="s">
        <v>4106</v>
      </c>
      <c r="D3554" s="490">
        <v>6.21</v>
      </c>
    </row>
    <row r="3555" spans="1:4" ht="30">
      <c r="A3555" s="480">
        <v>39572</v>
      </c>
      <c r="B3555" s="481" t="s">
        <v>10161</v>
      </c>
      <c r="C3555" s="489" t="s">
        <v>4106</v>
      </c>
      <c r="D3555" s="490">
        <v>5.37</v>
      </c>
    </row>
    <row r="3556" spans="1:4" ht="30">
      <c r="A3556" s="480">
        <v>39570</v>
      </c>
      <c r="B3556" s="481" t="s">
        <v>10162</v>
      </c>
      <c r="C3556" s="489" t="s">
        <v>4106</v>
      </c>
      <c r="D3556" s="490">
        <v>5.7</v>
      </c>
    </row>
    <row r="3557" spans="1:4" ht="30">
      <c r="A3557" s="480">
        <v>39569</v>
      </c>
      <c r="B3557" s="481" t="s">
        <v>10163</v>
      </c>
      <c r="C3557" s="489" t="s">
        <v>4106</v>
      </c>
      <c r="D3557" s="490">
        <v>5.63</v>
      </c>
    </row>
    <row r="3558" spans="1:4" ht="30">
      <c r="A3558" s="480">
        <v>11552</v>
      </c>
      <c r="B3558" s="481" t="s">
        <v>10164</v>
      </c>
      <c r="C3558" s="489" t="s">
        <v>4106</v>
      </c>
      <c r="D3558" s="490">
        <v>6.44</v>
      </c>
    </row>
    <row r="3559" spans="1:4" ht="30">
      <c r="A3559" s="480">
        <v>40598</v>
      </c>
      <c r="B3559" s="481" t="s">
        <v>10165</v>
      </c>
      <c r="C3559" s="489" t="s">
        <v>734</v>
      </c>
      <c r="D3559" s="490">
        <v>14.36</v>
      </c>
    </row>
    <row r="3560" spans="1:4">
      <c r="A3560" s="480">
        <v>39328</v>
      </c>
      <c r="B3560" s="481" t="s">
        <v>10166</v>
      </c>
      <c r="C3560" s="489" t="s">
        <v>4106</v>
      </c>
      <c r="D3560" s="490">
        <v>5.82</v>
      </c>
    </row>
    <row r="3561" spans="1:4">
      <c r="A3561" s="480">
        <v>39029</v>
      </c>
      <c r="B3561" s="481" t="s">
        <v>10167</v>
      </c>
      <c r="C3561" s="489" t="s">
        <v>4106</v>
      </c>
      <c r="D3561" s="490">
        <v>18.190000000000001</v>
      </c>
    </row>
    <row r="3562" spans="1:4">
      <c r="A3562" s="480">
        <v>39028</v>
      </c>
      <c r="B3562" s="481" t="s">
        <v>10168</v>
      </c>
      <c r="C3562" s="489" t="s">
        <v>4106</v>
      </c>
      <c r="D3562" s="490">
        <v>10.59</v>
      </c>
    </row>
    <row r="3563" spans="1:4" ht="45">
      <c r="A3563" s="480">
        <v>38541</v>
      </c>
      <c r="B3563" s="481" t="s">
        <v>10169</v>
      </c>
      <c r="C3563" s="489" t="s">
        <v>4105</v>
      </c>
      <c r="D3563" s="490">
        <v>4294407.8600000003</v>
      </c>
    </row>
    <row r="3564" spans="1:4" ht="45">
      <c r="A3564" s="480">
        <v>38542</v>
      </c>
      <c r="B3564" s="481" t="s">
        <v>10170</v>
      </c>
      <c r="C3564" s="489" t="s">
        <v>4105</v>
      </c>
      <c r="D3564" s="490">
        <v>6677631.5300000003</v>
      </c>
    </row>
    <row r="3565" spans="1:4" ht="45">
      <c r="A3565" s="480">
        <v>38543</v>
      </c>
      <c r="B3565" s="481" t="s">
        <v>10171</v>
      </c>
      <c r="C3565" s="489" t="s">
        <v>4105</v>
      </c>
      <c r="D3565" s="490">
        <v>1634868.46</v>
      </c>
    </row>
    <row r="3566" spans="1:4" ht="30">
      <c r="A3566" s="480">
        <v>40406</v>
      </c>
      <c r="B3566" s="481" t="s">
        <v>10172</v>
      </c>
      <c r="C3566" s="489" t="s">
        <v>4105</v>
      </c>
      <c r="D3566" s="490">
        <v>72027.34</v>
      </c>
    </row>
    <row r="3567" spans="1:4" ht="30">
      <c r="A3567" s="480">
        <v>40789</v>
      </c>
      <c r="B3567" s="481" t="s">
        <v>10173</v>
      </c>
      <c r="C3567" s="489" t="s">
        <v>4105</v>
      </c>
      <c r="D3567" s="490">
        <v>10379.879999999999</v>
      </c>
    </row>
    <row r="3568" spans="1:4" ht="30">
      <c r="A3568" s="480">
        <v>40791</v>
      </c>
      <c r="B3568" s="481" t="s">
        <v>10174</v>
      </c>
      <c r="C3568" s="489" t="s">
        <v>4105</v>
      </c>
      <c r="D3568" s="490">
        <v>32493.53</v>
      </c>
    </row>
    <row r="3569" spans="1:4" ht="30">
      <c r="A3569" s="480">
        <v>11651</v>
      </c>
      <c r="B3569" s="481" t="s">
        <v>10175</v>
      </c>
      <c r="C3569" s="489" t="s">
        <v>4105</v>
      </c>
      <c r="D3569" s="490">
        <v>17771.18</v>
      </c>
    </row>
    <row r="3570" spans="1:4" ht="30">
      <c r="A3570" s="480">
        <v>39012</v>
      </c>
      <c r="B3570" s="481" t="s">
        <v>10176</v>
      </c>
      <c r="C3570" s="489" t="s">
        <v>4105</v>
      </c>
      <c r="D3570" s="490">
        <v>935765.07</v>
      </c>
    </row>
    <row r="3571" spans="1:4" ht="30">
      <c r="A3571" s="480">
        <v>40435</v>
      </c>
      <c r="B3571" s="481" t="s">
        <v>10177</v>
      </c>
      <c r="C3571" s="489" t="s">
        <v>4105</v>
      </c>
      <c r="D3571" s="490">
        <v>896875</v>
      </c>
    </row>
    <row r="3572" spans="1:4" ht="30">
      <c r="A3572" s="480">
        <v>13617</v>
      </c>
      <c r="B3572" s="481" t="s">
        <v>10178</v>
      </c>
      <c r="C3572" s="489" t="s">
        <v>4105</v>
      </c>
      <c r="D3572" s="490">
        <v>74283.990000000005</v>
      </c>
    </row>
    <row r="3573" spans="1:4" ht="30">
      <c r="A3573" s="480">
        <v>35274</v>
      </c>
      <c r="B3573" s="481" t="s">
        <v>10180</v>
      </c>
      <c r="C3573" s="489" t="s">
        <v>4106</v>
      </c>
      <c r="D3573" s="490">
        <v>66.61</v>
      </c>
    </row>
    <row r="3574" spans="1:4" ht="30">
      <c r="A3574" s="480">
        <v>35275</v>
      </c>
      <c r="B3574" s="481" t="s">
        <v>10181</v>
      </c>
      <c r="C3574" s="489" t="s">
        <v>4106</v>
      </c>
      <c r="D3574" s="490">
        <v>141.37</v>
      </c>
    </row>
    <row r="3575" spans="1:4" ht="30">
      <c r="A3575" s="480">
        <v>35276</v>
      </c>
      <c r="B3575" s="481" t="s">
        <v>10182</v>
      </c>
      <c r="C3575" s="489" t="s">
        <v>4106</v>
      </c>
      <c r="D3575" s="490">
        <v>245.98</v>
      </c>
    </row>
    <row r="3576" spans="1:4">
      <c r="A3576" s="480">
        <v>38386</v>
      </c>
      <c r="B3576" s="481" t="s">
        <v>10183</v>
      </c>
      <c r="C3576" s="489" t="s">
        <v>4105</v>
      </c>
      <c r="D3576" s="490">
        <v>4.53</v>
      </c>
    </row>
    <row r="3577" spans="1:4" ht="30">
      <c r="A3577" s="480">
        <v>11091</v>
      </c>
      <c r="B3577" s="481" t="s">
        <v>10184</v>
      </c>
      <c r="C3577" s="489" t="s">
        <v>4105</v>
      </c>
      <c r="D3577" s="490">
        <v>1.31</v>
      </c>
    </row>
    <row r="3578" spans="1:4" ht="30">
      <c r="A3578" s="480">
        <v>37586</v>
      </c>
      <c r="B3578" s="481" t="s">
        <v>10185</v>
      </c>
      <c r="C3578" s="489" t="s">
        <v>4118</v>
      </c>
      <c r="D3578" s="490">
        <v>46.52</v>
      </c>
    </row>
    <row r="3579" spans="1:4">
      <c r="A3579" s="480">
        <v>37395</v>
      </c>
      <c r="B3579" s="481" t="s">
        <v>10186</v>
      </c>
      <c r="C3579" s="489" t="s">
        <v>4118</v>
      </c>
      <c r="D3579" s="490">
        <v>40</v>
      </c>
    </row>
    <row r="3580" spans="1:4" ht="30">
      <c r="A3580" s="480">
        <v>14147</v>
      </c>
      <c r="B3580" s="481" t="s">
        <v>10187</v>
      </c>
      <c r="C3580" s="489" t="s">
        <v>4118</v>
      </c>
      <c r="D3580" s="490">
        <v>53.07</v>
      </c>
    </row>
    <row r="3581" spans="1:4">
      <c r="A3581" s="480">
        <v>37396</v>
      </c>
      <c r="B3581" s="481" t="s">
        <v>10188</v>
      </c>
      <c r="C3581" s="489" t="s">
        <v>4118</v>
      </c>
      <c r="D3581" s="490">
        <v>32.729999999999997</v>
      </c>
    </row>
    <row r="3582" spans="1:4">
      <c r="A3582" s="480">
        <v>37397</v>
      </c>
      <c r="B3582" s="481" t="s">
        <v>10189</v>
      </c>
      <c r="C3582" s="489" t="s">
        <v>4118</v>
      </c>
      <c r="D3582" s="490">
        <v>34.29</v>
      </c>
    </row>
    <row r="3583" spans="1:4">
      <c r="A3583" s="480">
        <v>43606</v>
      </c>
      <c r="B3583" s="481" t="s">
        <v>10190</v>
      </c>
      <c r="C3583" s="489" t="s">
        <v>4105</v>
      </c>
      <c r="D3583" s="490">
        <v>7.72</v>
      </c>
    </row>
    <row r="3584" spans="1:4" ht="30">
      <c r="A3584" s="480">
        <v>444</v>
      </c>
      <c r="B3584" s="481" t="s">
        <v>10191</v>
      </c>
      <c r="C3584" s="489" t="s">
        <v>4105</v>
      </c>
      <c r="D3584" s="490">
        <v>17.2</v>
      </c>
    </row>
    <row r="3585" spans="1:4" ht="30">
      <c r="A3585" s="480">
        <v>445</v>
      </c>
      <c r="B3585" s="481" t="s">
        <v>10192</v>
      </c>
      <c r="C3585" s="489" t="s">
        <v>4105</v>
      </c>
      <c r="D3585" s="490">
        <v>23.54</v>
      </c>
    </row>
    <row r="3586" spans="1:4">
      <c r="A3586" s="480">
        <v>4783</v>
      </c>
      <c r="B3586" s="481" t="s">
        <v>10193</v>
      </c>
      <c r="C3586" s="489" t="s">
        <v>4108</v>
      </c>
      <c r="D3586" s="490">
        <v>18.46</v>
      </c>
    </row>
    <row r="3587" spans="1:4">
      <c r="A3587" s="480">
        <v>41079</v>
      </c>
      <c r="B3587" s="481" t="s">
        <v>10194</v>
      </c>
      <c r="C3587" s="489" t="s">
        <v>4109</v>
      </c>
      <c r="D3587" s="490">
        <v>3243.89</v>
      </c>
    </row>
    <row r="3588" spans="1:4">
      <c r="A3588" s="480">
        <v>12874</v>
      </c>
      <c r="B3588" s="481" t="s">
        <v>10195</v>
      </c>
      <c r="C3588" s="489" t="s">
        <v>4108</v>
      </c>
      <c r="D3588" s="490">
        <v>18.96</v>
      </c>
    </row>
    <row r="3589" spans="1:4">
      <c r="A3589" s="480">
        <v>41082</v>
      </c>
      <c r="B3589" s="481" t="s">
        <v>10196</v>
      </c>
      <c r="C3589" s="489" t="s">
        <v>4109</v>
      </c>
      <c r="D3589" s="490">
        <v>3332.01</v>
      </c>
    </row>
    <row r="3590" spans="1:4">
      <c r="A3590" s="480">
        <v>4785</v>
      </c>
      <c r="B3590" s="481" t="s">
        <v>10197</v>
      </c>
      <c r="C3590" s="489" t="s">
        <v>4108</v>
      </c>
      <c r="D3590" s="490">
        <v>19.86</v>
      </c>
    </row>
    <row r="3591" spans="1:4">
      <c r="A3591" s="480">
        <v>41081</v>
      </c>
      <c r="B3591" s="481" t="s">
        <v>10198</v>
      </c>
      <c r="C3591" s="489" t="s">
        <v>4109</v>
      </c>
      <c r="D3591" s="490">
        <v>3489.14</v>
      </c>
    </row>
    <row r="3592" spans="1:4">
      <c r="A3592" s="480">
        <v>4801</v>
      </c>
      <c r="B3592" s="481" t="s">
        <v>10199</v>
      </c>
      <c r="C3592" s="489" t="s">
        <v>4110</v>
      </c>
      <c r="D3592" s="490">
        <v>69.16</v>
      </c>
    </row>
    <row r="3593" spans="1:4">
      <c r="A3593" s="480">
        <v>4794</v>
      </c>
      <c r="B3593" s="481" t="s">
        <v>10200</v>
      </c>
      <c r="C3593" s="489" t="s">
        <v>4110</v>
      </c>
      <c r="D3593" s="490">
        <v>314.97000000000003</v>
      </c>
    </row>
    <row r="3594" spans="1:4" ht="30">
      <c r="A3594" s="480">
        <v>4796</v>
      </c>
      <c r="B3594" s="481" t="s">
        <v>10201</v>
      </c>
      <c r="C3594" s="489" t="s">
        <v>4110</v>
      </c>
      <c r="D3594" s="490">
        <v>191.31</v>
      </c>
    </row>
    <row r="3595" spans="1:4">
      <c r="A3595" s="480">
        <v>4800</v>
      </c>
      <c r="B3595" s="481" t="s">
        <v>10202</v>
      </c>
      <c r="C3595" s="489" t="s">
        <v>4110</v>
      </c>
      <c r="D3595" s="490">
        <v>52.61</v>
      </c>
    </row>
    <row r="3596" spans="1:4">
      <c r="A3596" s="480">
        <v>4795</v>
      </c>
      <c r="B3596" s="481" t="s">
        <v>10203</v>
      </c>
      <c r="C3596" s="489" t="s">
        <v>4110</v>
      </c>
      <c r="D3596" s="490">
        <v>306.61</v>
      </c>
    </row>
    <row r="3597" spans="1:4" ht="45">
      <c r="A3597" s="480">
        <v>39694</v>
      </c>
      <c r="B3597" s="481" t="s">
        <v>10204</v>
      </c>
      <c r="C3597" s="489" t="s">
        <v>4110</v>
      </c>
      <c r="D3597" s="490">
        <v>469.63</v>
      </c>
    </row>
    <row r="3598" spans="1:4" ht="30">
      <c r="A3598" s="480">
        <v>1292</v>
      </c>
      <c r="B3598" s="481" t="s">
        <v>10205</v>
      </c>
      <c r="C3598" s="489" t="s">
        <v>4110</v>
      </c>
      <c r="D3598" s="490">
        <v>53.81</v>
      </c>
    </row>
    <row r="3599" spans="1:4" ht="30">
      <c r="A3599" s="480">
        <v>1287</v>
      </c>
      <c r="B3599" s="481" t="s">
        <v>10206</v>
      </c>
      <c r="C3599" s="489" t="s">
        <v>4110</v>
      </c>
      <c r="D3599" s="490">
        <v>26.4</v>
      </c>
    </row>
    <row r="3600" spans="1:4" ht="30">
      <c r="A3600" s="480">
        <v>1297</v>
      </c>
      <c r="B3600" s="481" t="s">
        <v>10207</v>
      </c>
      <c r="C3600" s="489" t="s">
        <v>4110</v>
      </c>
      <c r="D3600" s="490">
        <v>21.9</v>
      </c>
    </row>
    <row r="3601" spans="1:4" ht="30">
      <c r="A3601" s="480">
        <v>4786</v>
      </c>
      <c r="B3601" s="481" t="s">
        <v>10208</v>
      </c>
      <c r="C3601" s="489" t="s">
        <v>4110</v>
      </c>
      <c r="D3601" s="490">
        <v>79</v>
      </c>
    </row>
    <row r="3602" spans="1:4" ht="30">
      <c r="A3602" s="480">
        <v>10840</v>
      </c>
      <c r="B3602" s="481" t="s">
        <v>10209</v>
      </c>
      <c r="C3602" s="489" t="s">
        <v>4110</v>
      </c>
      <c r="D3602" s="490">
        <v>390</v>
      </c>
    </row>
    <row r="3603" spans="1:4" ht="30">
      <c r="A3603" s="480">
        <v>10841</v>
      </c>
      <c r="B3603" s="481" t="s">
        <v>10210</v>
      </c>
      <c r="C3603" s="489" t="s">
        <v>4110</v>
      </c>
      <c r="D3603" s="490">
        <v>294.33</v>
      </c>
    </row>
    <row r="3604" spans="1:4" ht="30">
      <c r="A3604" s="480">
        <v>44540</v>
      </c>
      <c r="B3604" s="481" t="s">
        <v>14105</v>
      </c>
      <c r="C3604" s="489" t="s">
        <v>4110</v>
      </c>
      <c r="D3604" s="490">
        <v>376.1</v>
      </c>
    </row>
    <row r="3605" spans="1:4" ht="30">
      <c r="A3605" s="480">
        <v>10842</v>
      </c>
      <c r="B3605" s="481" t="s">
        <v>10211</v>
      </c>
      <c r="C3605" s="489" t="s">
        <v>4110</v>
      </c>
      <c r="D3605" s="490">
        <v>425.15</v>
      </c>
    </row>
    <row r="3606" spans="1:4">
      <c r="A3606" s="480">
        <v>21108</v>
      </c>
      <c r="B3606" s="481" t="s">
        <v>10212</v>
      </c>
      <c r="C3606" s="489" t="s">
        <v>4110</v>
      </c>
      <c r="D3606" s="490">
        <v>71.72</v>
      </c>
    </row>
    <row r="3607" spans="1:4">
      <c r="A3607" s="480">
        <v>38180</v>
      </c>
      <c r="B3607" s="481" t="s">
        <v>10213</v>
      </c>
      <c r="C3607" s="489" t="s">
        <v>4110</v>
      </c>
      <c r="D3607" s="490">
        <v>154.03</v>
      </c>
    </row>
    <row r="3608" spans="1:4">
      <c r="A3608" s="480">
        <v>40648</v>
      </c>
      <c r="B3608" s="481" t="s">
        <v>10214</v>
      </c>
      <c r="C3608" s="489" t="s">
        <v>4110</v>
      </c>
      <c r="D3608" s="490">
        <v>151.68</v>
      </c>
    </row>
    <row r="3609" spans="1:4">
      <c r="A3609" s="480">
        <v>40649</v>
      </c>
      <c r="B3609" s="481" t="s">
        <v>10215</v>
      </c>
      <c r="C3609" s="489" t="s">
        <v>4110</v>
      </c>
      <c r="D3609" s="490">
        <v>88.35</v>
      </c>
    </row>
    <row r="3610" spans="1:4">
      <c r="A3610" s="480">
        <v>40650</v>
      </c>
      <c r="B3610" s="481" t="s">
        <v>14106</v>
      </c>
      <c r="C3610" s="489" t="s">
        <v>4110</v>
      </c>
      <c r="D3610" s="490">
        <v>113.76</v>
      </c>
    </row>
    <row r="3611" spans="1:4">
      <c r="A3611" s="480">
        <v>40651</v>
      </c>
      <c r="B3611" s="481" t="s">
        <v>14107</v>
      </c>
      <c r="C3611" s="489" t="s">
        <v>4110</v>
      </c>
      <c r="D3611" s="490">
        <v>209.82</v>
      </c>
    </row>
    <row r="3612" spans="1:4">
      <c r="A3612" s="480">
        <v>40652</v>
      </c>
      <c r="B3612" s="481" t="s">
        <v>10216</v>
      </c>
      <c r="C3612" s="489" t="s">
        <v>4110</v>
      </c>
      <c r="D3612" s="490">
        <v>112.49</v>
      </c>
    </row>
    <row r="3613" spans="1:4" ht="30">
      <c r="A3613" s="480">
        <v>40647</v>
      </c>
      <c r="B3613" s="481" t="s">
        <v>10217</v>
      </c>
      <c r="C3613" s="489" t="s">
        <v>4110</v>
      </c>
      <c r="D3613" s="490">
        <v>123.87</v>
      </c>
    </row>
    <row r="3614" spans="1:4">
      <c r="A3614" s="480">
        <v>40653</v>
      </c>
      <c r="B3614" s="481" t="s">
        <v>10218</v>
      </c>
      <c r="C3614" s="489" t="s">
        <v>4110</v>
      </c>
      <c r="D3614" s="490">
        <v>94.8</v>
      </c>
    </row>
    <row r="3615" spans="1:4">
      <c r="A3615" s="480">
        <v>36178</v>
      </c>
      <c r="B3615" s="481" t="s">
        <v>10219</v>
      </c>
      <c r="C3615" s="489" t="s">
        <v>4105</v>
      </c>
      <c r="D3615" s="490">
        <v>8.3800000000000008</v>
      </c>
    </row>
    <row r="3616" spans="1:4">
      <c r="A3616" s="480">
        <v>38195</v>
      </c>
      <c r="B3616" s="481" t="s">
        <v>10220</v>
      </c>
      <c r="C3616" s="489" t="s">
        <v>4110</v>
      </c>
      <c r="D3616" s="490">
        <v>84.71</v>
      </c>
    </row>
    <row r="3617" spans="1:4" ht="30">
      <c r="A3617" s="480">
        <v>38181</v>
      </c>
      <c r="B3617" s="481" t="s">
        <v>10221</v>
      </c>
      <c r="C3617" s="489" t="s">
        <v>4110</v>
      </c>
      <c r="D3617" s="490">
        <v>210.27</v>
      </c>
    </row>
    <row r="3618" spans="1:4">
      <c r="A3618" s="480">
        <v>38182</v>
      </c>
      <c r="B3618" s="481" t="s">
        <v>10222</v>
      </c>
      <c r="C3618" s="489" t="s">
        <v>4110</v>
      </c>
      <c r="D3618" s="490">
        <v>200.29</v>
      </c>
    </row>
    <row r="3619" spans="1:4" ht="30">
      <c r="A3619" s="480">
        <v>38186</v>
      </c>
      <c r="B3619" s="481" t="s">
        <v>10223</v>
      </c>
      <c r="C3619" s="489" t="s">
        <v>4110</v>
      </c>
      <c r="D3619" s="490">
        <v>520.63</v>
      </c>
    </row>
    <row r="3620" spans="1:4" ht="30">
      <c r="A3620" s="480">
        <v>38185</v>
      </c>
      <c r="B3620" s="481" t="s">
        <v>10224</v>
      </c>
      <c r="C3620" s="489" t="s">
        <v>4110</v>
      </c>
      <c r="D3620" s="490">
        <v>463.54</v>
      </c>
    </row>
    <row r="3621" spans="1:4" ht="30">
      <c r="A3621" s="480">
        <v>40654</v>
      </c>
      <c r="B3621" s="481" t="s">
        <v>10225</v>
      </c>
      <c r="C3621" s="489" t="s">
        <v>4110</v>
      </c>
      <c r="D3621" s="490">
        <v>147.25</v>
      </c>
    </row>
    <row r="3622" spans="1:4" ht="30">
      <c r="A3622" s="480">
        <v>44541</v>
      </c>
      <c r="B3622" s="481" t="s">
        <v>14108</v>
      </c>
      <c r="C3622" s="489" t="s">
        <v>4110</v>
      </c>
      <c r="D3622" s="490">
        <v>310.69</v>
      </c>
    </row>
    <row r="3623" spans="1:4" ht="30">
      <c r="A3623" s="480">
        <v>4822</v>
      </c>
      <c r="B3623" s="481" t="s">
        <v>10226</v>
      </c>
      <c r="C3623" s="489" t="s">
        <v>4110</v>
      </c>
      <c r="D3623" s="490">
        <v>296.73</v>
      </c>
    </row>
    <row r="3624" spans="1:4" ht="30">
      <c r="A3624" s="480">
        <v>4818</v>
      </c>
      <c r="B3624" s="481" t="s">
        <v>10227</v>
      </c>
      <c r="C3624" s="489" t="s">
        <v>4110</v>
      </c>
      <c r="D3624" s="490">
        <v>305</v>
      </c>
    </row>
    <row r="3625" spans="1:4" ht="45">
      <c r="A3625" s="480">
        <v>39567</v>
      </c>
      <c r="B3625" s="481" t="s">
        <v>10228</v>
      </c>
      <c r="C3625" s="489" t="s">
        <v>4110</v>
      </c>
      <c r="D3625" s="490">
        <v>38.840000000000003</v>
      </c>
    </row>
    <row r="3626" spans="1:4" ht="45">
      <c r="A3626" s="480">
        <v>39566</v>
      </c>
      <c r="B3626" s="481" t="s">
        <v>10229</v>
      </c>
      <c r="C3626" s="489" t="s">
        <v>4110</v>
      </c>
      <c r="D3626" s="490">
        <v>41.11</v>
      </c>
    </row>
    <row r="3627" spans="1:4" ht="30">
      <c r="A3627" s="480">
        <v>39416</v>
      </c>
      <c r="B3627" s="481" t="s">
        <v>10230</v>
      </c>
      <c r="C3627" s="489" t="s">
        <v>4110</v>
      </c>
      <c r="D3627" s="490">
        <v>25.05</v>
      </c>
    </row>
    <row r="3628" spans="1:4" ht="30">
      <c r="A3628" s="480">
        <v>39417</v>
      </c>
      <c r="B3628" s="481" t="s">
        <v>10231</v>
      </c>
      <c r="C3628" s="489" t="s">
        <v>4110</v>
      </c>
      <c r="D3628" s="490">
        <v>24.44</v>
      </c>
    </row>
    <row r="3629" spans="1:4" ht="30">
      <c r="A3629" s="480">
        <v>43742</v>
      </c>
      <c r="B3629" s="481" t="s">
        <v>14109</v>
      </c>
      <c r="C3629" s="489" t="s">
        <v>4110</v>
      </c>
      <c r="D3629" s="490">
        <v>26.36</v>
      </c>
    </row>
    <row r="3630" spans="1:4" ht="30">
      <c r="A3630" s="480">
        <v>39414</v>
      </c>
      <c r="B3630" s="481" t="s">
        <v>10232</v>
      </c>
      <c r="C3630" s="489" t="s">
        <v>4110</v>
      </c>
      <c r="D3630" s="490">
        <v>23.73</v>
      </c>
    </row>
    <row r="3631" spans="1:4" ht="30">
      <c r="A3631" s="480">
        <v>39415</v>
      </c>
      <c r="B3631" s="481" t="s">
        <v>10233</v>
      </c>
      <c r="C3631" s="489" t="s">
        <v>4110</v>
      </c>
      <c r="D3631" s="490">
        <v>20.45</v>
      </c>
    </row>
    <row r="3632" spans="1:4" ht="30">
      <c r="A3632" s="480">
        <v>43740</v>
      </c>
      <c r="B3632" s="481" t="s">
        <v>14110</v>
      </c>
      <c r="C3632" s="489" t="s">
        <v>4110</v>
      </c>
      <c r="D3632" s="490">
        <v>24.98</v>
      </c>
    </row>
    <row r="3633" spans="1:4" ht="30">
      <c r="A3633" s="480">
        <v>39412</v>
      </c>
      <c r="B3633" s="481" t="s">
        <v>10234</v>
      </c>
      <c r="C3633" s="489" t="s">
        <v>4110</v>
      </c>
      <c r="D3633" s="490">
        <v>17.13</v>
      </c>
    </row>
    <row r="3634" spans="1:4" ht="30">
      <c r="A3634" s="480">
        <v>39413</v>
      </c>
      <c r="B3634" s="481" t="s">
        <v>10235</v>
      </c>
      <c r="C3634" s="489" t="s">
        <v>4110</v>
      </c>
      <c r="D3634" s="490">
        <v>18.52</v>
      </c>
    </row>
    <row r="3635" spans="1:4" ht="30">
      <c r="A3635" s="480">
        <v>43741</v>
      </c>
      <c r="B3635" s="481" t="s">
        <v>14111</v>
      </c>
      <c r="C3635" s="489" t="s">
        <v>4110</v>
      </c>
      <c r="D3635" s="490">
        <v>19.75</v>
      </c>
    </row>
    <row r="3636" spans="1:4">
      <c r="A3636" s="480">
        <v>11062</v>
      </c>
      <c r="B3636" s="481" t="s">
        <v>14112</v>
      </c>
      <c r="C3636" s="489" t="s">
        <v>4110</v>
      </c>
      <c r="D3636" s="490">
        <v>51.25</v>
      </c>
    </row>
    <row r="3637" spans="1:4">
      <c r="A3637" s="480">
        <v>11063</v>
      </c>
      <c r="B3637" s="481" t="s">
        <v>14113</v>
      </c>
      <c r="C3637" s="489" t="s">
        <v>4110</v>
      </c>
      <c r="D3637" s="490">
        <v>31.37</v>
      </c>
    </row>
    <row r="3638" spans="1:4">
      <c r="A3638" s="480">
        <v>13521</v>
      </c>
      <c r="B3638" s="481" t="s">
        <v>10236</v>
      </c>
      <c r="C3638" s="489" t="s">
        <v>4105</v>
      </c>
      <c r="D3638" s="490">
        <v>94.05</v>
      </c>
    </row>
    <row r="3639" spans="1:4" ht="30">
      <c r="A3639" s="480">
        <v>10851</v>
      </c>
      <c r="B3639" s="481" t="s">
        <v>10237</v>
      </c>
      <c r="C3639" s="489" t="s">
        <v>4105</v>
      </c>
      <c r="D3639" s="490">
        <v>81.430000000000007</v>
      </c>
    </row>
    <row r="3640" spans="1:4" ht="30">
      <c r="A3640" s="480">
        <v>39515</v>
      </c>
      <c r="B3640" s="481" t="s">
        <v>10238</v>
      </c>
      <c r="C3640" s="489" t="s">
        <v>4105</v>
      </c>
      <c r="D3640" s="490">
        <v>56.26</v>
      </c>
    </row>
    <row r="3641" spans="1:4" ht="30">
      <c r="A3641" s="480">
        <v>39516</v>
      </c>
      <c r="B3641" s="481" t="s">
        <v>10239</v>
      </c>
      <c r="C3641" s="489" t="s">
        <v>4105</v>
      </c>
      <c r="D3641" s="490">
        <v>47.43</v>
      </c>
    </row>
    <row r="3642" spans="1:4" ht="30">
      <c r="A3642" s="480">
        <v>39514</v>
      </c>
      <c r="B3642" s="481" t="s">
        <v>10240</v>
      </c>
      <c r="C3642" s="489" t="s">
        <v>4105</v>
      </c>
      <c r="D3642" s="490">
        <v>29.51</v>
      </c>
    </row>
    <row r="3643" spans="1:4">
      <c r="A3643" s="480">
        <v>4812</v>
      </c>
      <c r="B3643" s="481" t="s">
        <v>10241</v>
      </c>
      <c r="C3643" s="489" t="s">
        <v>4110</v>
      </c>
      <c r="D3643" s="490">
        <v>10.27</v>
      </c>
    </row>
    <row r="3644" spans="1:4">
      <c r="A3644" s="480">
        <v>10849</v>
      </c>
      <c r="B3644" s="481" t="s">
        <v>10242</v>
      </c>
      <c r="C3644" s="489" t="s">
        <v>4105</v>
      </c>
      <c r="D3644" s="490">
        <v>1368.01</v>
      </c>
    </row>
    <row r="3645" spans="1:4">
      <c r="A3645" s="480">
        <v>10848</v>
      </c>
      <c r="B3645" s="481" t="s">
        <v>10243</v>
      </c>
      <c r="C3645" s="489" t="s">
        <v>4105</v>
      </c>
      <c r="D3645" s="490">
        <v>859.28</v>
      </c>
    </row>
    <row r="3646" spans="1:4" ht="30">
      <c r="A3646" s="480">
        <v>4813</v>
      </c>
      <c r="B3646" s="481" t="s">
        <v>14114</v>
      </c>
      <c r="C3646" s="489" t="s">
        <v>4110</v>
      </c>
      <c r="D3646" s="490">
        <v>285</v>
      </c>
    </row>
    <row r="3647" spans="1:4" ht="45">
      <c r="A3647" s="480">
        <v>37560</v>
      </c>
      <c r="B3647" s="481" t="s">
        <v>14115</v>
      </c>
      <c r="C3647" s="489" t="s">
        <v>4105</v>
      </c>
      <c r="D3647" s="490">
        <v>23.62</v>
      </c>
    </row>
    <row r="3648" spans="1:4" ht="45">
      <c r="A3648" s="480">
        <v>37557</v>
      </c>
      <c r="B3648" s="481" t="s">
        <v>14116</v>
      </c>
      <c r="C3648" s="489" t="s">
        <v>4105</v>
      </c>
      <c r="D3648" s="490">
        <v>7.17</v>
      </c>
    </row>
    <row r="3649" spans="1:4" ht="45">
      <c r="A3649" s="480">
        <v>37556</v>
      </c>
      <c r="B3649" s="481" t="s">
        <v>14117</v>
      </c>
      <c r="C3649" s="489" t="s">
        <v>4105</v>
      </c>
      <c r="D3649" s="490">
        <v>13.88</v>
      </c>
    </row>
    <row r="3650" spans="1:4" ht="45">
      <c r="A3650" s="480">
        <v>37559</v>
      </c>
      <c r="B3650" s="481" t="s">
        <v>14118</v>
      </c>
      <c r="C3650" s="489" t="s">
        <v>4105</v>
      </c>
      <c r="D3650" s="490">
        <v>17.02</v>
      </c>
    </row>
    <row r="3651" spans="1:4" ht="45">
      <c r="A3651" s="480">
        <v>37539</v>
      </c>
      <c r="B3651" s="481" t="s">
        <v>14119</v>
      </c>
      <c r="C3651" s="489" t="s">
        <v>4105</v>
      </c>
      <c r="D3651" s="490">
        <v>12</v>
      </c>
    </row>
    <row r="3652" spans="1:4" ht="45">
      <c r="A3652" s="480">
        <v>37558</v>
      </c>
      <c r="B3652" s="481" t="s">
        <v>14120</v>
      </c>
      <c r="C3652" s="489" t="s">
        <v>4105</v>
      </c>
      <c r="D3652" s="490">
        <v>22.37</v>
      </c>
    </row>
    <row r="3653" spans="1:4">
      <c r="A3653" s="480">
        <v>34723</v>
      </c>
      <c r="B3653" s="481" t="s">
        <v>10244</v>
      </c>
      <c r="C3653" s="489" t="s">
        <v>4110</v>
      </c>
      <c r="D3653" s="490">
        <v>658.35</v>
      </c>
    </row>
    <row r="3654" spans="1:4">
      <c r="A3654" s="480">
        <v>34721</v>
      </c>
      <c r="B3654" s="481" t="s">
        <v>10245</v>
      </c>
      <c r="C3654" s="489" t="s">
        <v>4110</v>
      </c>
      <c r="D3654" s="490">
        <v>820.8</v>
      </c>
    </row>
    <row r="3655" spans="1:4">
      <c r="A3655" s="480">
        <v>4309</v>
      </c>
      <c r="B3655" s="481" t="s">
        <v>10246</v>
      </c>
      <c r="C3655" s="489" t="s">
        <v>4105</v>
      </c>
      <c r="D3655" s="490">
        <v>5.91</v>
      </c>
    </row>
    <row r="3656" spans="1:4">
      <c r="A3656" s="480">
        <v>4307</v>
      </c>
      <c r="B3656" s="481" t="s">
        <v>10247</v>
      </c>
      <c r="C3656" s="489" t="s">
        <v>4105</v>
      </c>
      <c r="D3656" s="490">
        <v>10.11</v>
      </c>
    </row>
    <row r="3657" spans="1:4">
      <c r="A3657" s="480">
        <v>10850</v>
      </c>
      <c r="B3657" s="481" t="s">
        <v>10248</v>
      </c>
      <c r="C3657" s="489" t="s">
        <v>4105</v>
      </c>
      <c r="D3657" s="490">
        <v>42.75</v>
      </c>
    </row>
    <row r="3658" spans="1:4" ht="45">
      <c r="A3658" s="480">
        <v>42438</v>
      </c>
      <c r="B3658" s="481" t="s">
        <v>10249</v>
      </c>
      <c r="C3658" s="489" t="s">
        <v>4105</v>
      </c>
      <c r="D3658" s="490">
        <v>1835.74</v>
      </c>
    </row>
    <row r="3659" spans="1:4">
      <c r="A3659" s="480">
        <v>4792</v>
      </c>
      <c r="B3659" s="481" t="s">
        <v>10250</v>
      </c>
      <c r="C3659" s="489" t="s">
        <v>4110</v>
      </c>
      <c r="D3659" s="490">
        <v>147.86000000000001</v>
      </c>
    </row>
    <row r="3660" spans="1:4" ht="30">
      <c r="A3660" s="480">
        <v>4790</v>
      </c>
      <c r="B3660" s="481" t="s">
        <v>10251</v>
      </c>
      <c r="C3660" s="489" t="s">
        <v>4110</v>
      </c>
      <c r="D3660" s="490">
        <v>88.9</v>
      </c>
    </row>
    <row r="3661" spans="1:4" ht="30">
      <c r="A3661" s="480">
        <v>40671</v>
      </c>
      <c r="B3661" s="481" t="s">
        <v>10252</v>
      </c>
      <c r="C3661" s="489" t="s">
        <v>4110</v>
      </c>
      <c r="D3661" s="490">
        <v>55.02</v>
      </c>
    </row>
    <row r="3662" spans="1:4">
      <c r="A3662" s="480">
        <v>7552</v>
      </c>
      <c r="B3662" s="481" t="s">
        <v>10253</v>
      </c>
      <c r="C3662" s="489" t="s">
        <v>4105</v>
      </c>
      <c r="D3662" s="490">
        <v>31.47</v>
      </c>
    </row>
    <row r="3663" spans="1:4">
      <c r="A3663" s="480">
        <v>4893</v>
      </c>
      <c r="B3663" s="481" t="s">
        <v>10254</v>
      </c>
      <c r="C3663" s="489" t="s">
        <v>4105</v>
      </c>
      <c r="D3663" s="490">
        <v>12.65</v>
      </c>
    </row>
    <row r="3664" spans="1:4">
      <c r="A3664" s="480">
        <v>4894</v>
      </c>
      <c r="B3664" s="481" t="s">
        <v>10255</v>
      </c>
      <c r="C3664" s="489" t="s">
        <v>4105</v>
      </c>
      <c r="D3664" s="490">
        <v>10.85</v>
      </c>
    </row>
    <row r="3665" spans="1:4">
      <c r="A3665" s="480">
        <v>4890</v>
      </c>
      <c r="B3665" s="481" t="s">
        <v>10256</v>
      </c>
      <c r="C3665" s="489" t="s">
        <v>4105</v>
      </c>
      <c r="D3665" s="490">
        <v>6.95</v>
      </c>
    </row>
    <row r="3666" spans="1:4">
      <c r="A3666" s="480">
        <v>4888</v>
      </c>
      <c r="B3666" s="481" t="s">
        <v>10257</v>
      </c>
      <c r="C3666" s="489" t="s">
        <v>4105</v>
      </c>
      <c r="D3666" s="490">
        <v>3.7</v>
      </c>
    </row>
    <row r="3667" spans="1:4">
      <c r="A3667" s="480">
        <v>12411</v>
      </c>
      <c r="B3667" s="481" t="s">
        <v>10258</v>
      </c>
      <c r="C3667" s="489" t="s">
        <v>4105</v>
      </c>
      <c r="D3667" s="490">
        <v>37.409999999999997</v>
      </c>
    </row>
    <row r="3668" spans="1:4">
      <c r="A3668" s="480">
        <v>4891</v>
      </c>
      <c r="B3668" s="481" t="s">
        <v>10259</v>
      </c>
      <c r="C3668" s="489" t="s">
        <v>4105</v>
      </c>
      <c r="D3668" s="490">
        <v>18.7</v>
      </c>
    </row>
    <row r="3669" spans="1:4">
      <c r="A3669" s="480">
        <v>4892</v>
      </c>
      <c r="B3669" s="481" t="s">
        <v>10260</v>
      </c>
      <c r="C3669" s="489" t="s">
        <v>4105</v>
      </c>
      <c r="D3669" s="490">
        <v>52.39</v>
      </c>
    </row>
    <row r="3670" spans="1:4">
      <c r="A3670" s="480">
        <v>4889</v>
      </c>
      <c r="B3670" s="481" t="s">
        <v>10261</v>
      </c>
      <c r="C3670" s="489" t="s">
        <v>4105</v>
      </c>
      <c r="D3670" s="490">
        <v>5</v>
      </c>
    </row>
    <row r="3671" spans="1:4">
      <c r="A3671" s="480">
        <v>12412</v>
      </c>
      <c r="B3671" s="481" t="s">
        <v>10262</v>
      </c>
      <c r="C3671" s="489" t="s">
        <v>4105</v>
      </c>
      <c r="D3671" s="490">
        <v>97.37</v>
      </c>
    </row>
    <row r="3672" spans="1:4">
      <c r="A3672" s="480">
        <v>11073</v>
      </c>
      <c r="B3672" s="481" t="s">
        <v>10263</v>
      </c>
      <c r="C3672" s="489" t="s">
        <v>4105</v>
      </c>
      <c r="D3672" s="490">
        <v>6.95</v>
      </c>
    </row>
    <row r="3673" spans="1:4">
      <c r="A3673" s="480">
        <v>11071</v>
      </c>
      <c r="B3673" s="481" t="s">
        <v>10264</v>
      </c>
      <c r="C3673" s="489" t="s">
        <v>4105</v>
      </c>
      <c r="D3673" s="490">
        <v>11.27</v>
      </c>
    </row>
    <row r="3674" spans="1:4">
      <c r="A3674" s="480">
        <v>11072</v>
      </c>
      <c r="B3674" s="481" t="s">
        <v>10265</v>
      </c>
      <c r="C3674" s="489" t="s">
        <v>4105</v>
      </c>
      <c r="D3674" s="490">
        <v>3.93</v>
      </c>
    </row>
    <row r="3675" spans="1:4">
      <c r="A3675" s="480">
        <v>4895</v>
      </c>
      <c r="B3675" s="481" t="s">
        <v>10266</v>
      </c>
      <c r="C3675" s="489" t="s">
        <v>4105</v>
      </c>
      <c r="D3675" s="490">
        <v>0.74</v>
      </c>
    </row>
    <row r="3676" spans="1:4">
      <c r="A3676" s="480">
        <v>4907</v>
      </c>
      <c r="B3676" s="481" t="s">
        <v>10267</v>
      </c>
      <c r="C3676" s="489" t="s">
        <v>4105</v>
      </c>
      <c r="D3676" s="490">
        <v>28.94</v>
      </c>
    </row>
    <row r="3677" spans="1:4">
      <c r="A3677" s="480">
        <v>4902</v>
      </c>
      <c r="B3677" s="481" t="s">
        <v>10268</v>
      </c>
      <c r="C3677" s="489" t="s">
        <v>4105</v>
      </c>
      <c r="D3677" s="490">
        <v>65.510000000000005</v>
      </c>
    </row>
    <row r="3678" spans="1:4">
      <c r="A3678" s="480">
        <v>4908</v>
      </c>
      <c r="B3678" s="481" t="s">
        <v>10269</v>
      </c>
      <c r="C3678" s="489" t="s">
        <v>4105</v>
      </c>
      <c r="D3678" s="490">
        <v>133.02000000000001</v>
      </c>
    </row>
    <row r="3679" spans="1:4">
      <c r="A3679" s="480">
        <v>4909</v>
      </c>
      <c r="B3679" s="481" t="s">
        <v>10270</v>
      </c>
      <c r="C3679" s="489" t="s">
        <v>4105</v>
      </c>
      <c r="D3679" s="490">
        <v>256.89999999999998</v>
      </c>
    </row>
    <row r="3680" spans="1:4">
      <c r="A3680" s="480">
        <v>4903</v>
      </c>
      <c r="B3680" s="481" t="s">
        <v>10271</v>
      </c>
      <c r="C3680" s="489" t="s">
        <v>4105</v>
      </c>
      <c r="D3680" s="490">
        <v>755.38</v>
      </c>
    </row>
    <row r="3681" spans="1:4">
      <c r="A3681" s="480">
        <v>4897</v>
      </c>
      <c r="B3681" s="481" t="s">
        <v>10272</v>
      </c>
      <c r="C3681" s="489" t="s">
        <v>4105</v>
      </c>
      <c r="D3681" s="490">
        <v>3.11</v>
      </c>
    </row>
    <row r="3682" spans="1:4">
      <c r="A3682" s="480">
        <v>4896</v>
      </c>
      <c r="B3682" s="481" t="s">
        <v>10273</v>
      </c>
      <c r="C3682" s="489" t="s">
        <v>4105</v>
      </c>
      <c r="D3682" s="490">
        <v>1.1100000000000001</v>
      </c>
    </row>
    <row r="3683" spans="1:4">
      <c r="A3683" s="480">
        <v>4900</v>
      </c>
      <c r="B3683" s="481" t="s">
        <v>10274</v>
      </c>
      <c r="C3683" s="489" t="s">
        <v>4105</v>
      </c>
      <c r="D3683" s="490">
        <v>9.27</v>
      </c>
    </row>
    <row r="3684" spans="1:4">
      <c r="A3684" s="480">
        <v>4898</v>
      </c>
      <c r="B3684" s="481" t="s">
        <v>10275</v>
      </c>
      <c r="C3684" s="489" t="s">
        <v>4105</v>
      </c>
      <c r="D3684" s="490">
        <v>3.47</v>
      </c>
    </row>
    <row r="3685" spans="1:4">
      <c r="A3685" s="480">
        <v>4899</v>
      </c>
      <c r="B3685" s="481" t="s">
        <v>10276</v>
      </c>
      <c r="C3685" s="489" t="s">
        <v>4105</v>
      </c>
      <c r="D3685" s="490">
        <v>12.72</v>
      </c>
    </row>
    <row r="3686" spans="1:4">
      <c r="A3686" s="480">
        <v>11096</v>
      </c>
      <c r="B3686" s="481" t="s">
        <v>10277</v>
      </c>
      <c r="C3686" s="489" t="s">
        <v>734</v>
      </c>
      <c r="D3686" s="490">
        <v>0.74</v>
      </c>
    </row>
    <row r="3687" spans="1:4">
      <c r="A3687" s="480">
        <v>4741</v>
      </c>
      <c r="B3687" s="481" t="s">
        <v>10278</v>
      </c>
      <c r="C3687" s="489" t="s">
        <v>695</v>
      </c>
      <c r="D3687" s="490">
        <v>51.15</v>
      </c>
    </row>
    <row r="3688" spans="1:4">
      <c r="A3688" s="480">
        <v>4752</v>
      </c>
      <c r="B3688" s="481" t="s">
        <v>10279</v>
      </c>
      <c r="C3688" s="489" t="s">
        <v>4108</v>
      </c>
      <c r="D3688" s="490">
        <v>13.67</v>
      </c>
    </row>
    <row r="3689" spans="1:4">
      <c r="A3689" s="480">
        <v>41091</v>
      </c>
      <c r="B3689" s="481" t="s">
        <v>10280</v>
      </c>
      <c r="C3689" s="489" t="s">
        <v>4109</v>
      </c>
      <c r="D3689" s="490">
        <v>2403.9299999999998</v>
      </c>
    </row>
    <row r="3690" spans="1:4" ht="30">
      <c r="A3690" s="480">
        <v>13954</v>
      </c>
      <c r="B3690" s="481" t="s">
        <v>10281</v>
      </c>
      <c r="C3690" s="489" t="s">
        <v>4105</v>
      </c>
      <c r="D3690" s="490">
        <v>6723.23</v>
      </c>
    </row>
    <row r="3691" spans="1:4">
      <c r="A3691" s="480">
        <v>3411</v>
      </c>
      <c r="B3691" s="481" t="s">
        <v>10282</v>
      </c>
      <c r="C3691" s="489" t="s">
        <v>734</v>
      </c>
      <c r="D3691" s="490">
        <v>55.8</v>
      </c>
    </row>
    <row r="3692" spans="1:4">
      <c r="A3692" s="480">
        <v>39995</v>
      </c>
      <c r="B3692" s="481" t="s">
        <v>10283</v>
      </c>
      <c r="C3692" s="489" t="s">
        <v>695</v>
      </c>
      <c r="D3692" s="490">
        <v>429.27</v>
      </c>
    </row>
    <row r="3693" spans="1:4" ht="30">
      <c r="A3693" s="480">
        <v>11615</v>
      </c>
      <c r="B3693" s="481" t="s">
        <v>10284</v>
      </c>
      <c r="C3693" s="489" t="s">
        <v>4110</v>
      </c>
      <c r="D3693" s="490">
        <v>3.64</v>
      </c>
    </row>
    <row r="3694" spans="1:4" ht="30">
      <c r="A3694" s="480">
        <v>3408</v>
      </c>
      <c r="B3694" s="481" t="s">
        <v>10285</v>
      </c>
      <c r="C3694" s="489" t="s">
        <v>4110</v>
      </c>
      <c r="D3694" s="490">
        <v>9.67</v>
      </c>
    </row>
    <row r="3695" spans="1:4" ht="30">
      <c r="A3695" s="480">
        <v>3409</v>
      </c>
      <c r="B3695" s="481" t="s">
        <v>10286</v>
      </c>
      <c r="C3695" s="489" t="s">
        <v>4110</v>
      </c>
      <c r="D3695" s="490">
        <v>24.17</v>
      </c>
    </row>
    <row r="3696" spans="1:4">
      <c r="A3696" s="480">
        <v>11427</v>
      </c>
      <c r="B3696" s="481" t="s">
        <v>10287</v>
      </c>
      <c r="C3696" s="489" t="s">
        <v>734</v>
      </c>
      <c r="D3696" s="490">
        <v>131.33000000000001</v>
      </c>
    </row>
    <row r="3697" spans="1:4">
      <c r="A3697" s="480">
        <v>4491</v>
      </c>
      <c r="B3697" s="481" t="s">
        <v>10288</v>
      </c>
      <c r="C3697" s="489" t="s">
        <v>4106</v>
      </c>
      <c r="D3697" s="490">
        <v>5.55</v>
      </c>
    </row>
    <row r="3698" spans="1:4" ht="30">
      <c r="A3698" s="480">
        <v>2745</v>
      </c>
      <c r="B3698" s="481" t="s">
        <v>10289</v>
      </c>
      <c r="C3698" s="489" t="s">
        <v>4106</v>
      </c>
      <c r="D3698" s="490">
        <v>3.66</v>
      </c>
    </row>
    <row r="3699" spans="1:4" ht="30">
      <c r="A3699" s="480">
        <v>14439</v>
      </c>
      <c r="B3699" s="481" t="s">
        <v>10290</v>
      </c>
      <c r="C3699" s="489" t="s">
        <v>4106</v>
      </c>
      <c r="D3699" s="490">
        <v>4.54</v>
      </c>
    </row>
    <row r="3700" spans="1:4" ht="30">
      <c r="A3700" s="480">
        <v>44496</v>
      </c>
      <c r="B3700" s="481" t="s">
        <v>14121</v>
      </c>
      <c r="C3700" s="489" t="s">
        <v>4105</v>
      </c>
      <c r="D3700" s="490">
        <v>164.68</v>
      </c>
    </row>
    <row r="3701" spans="1:4">
      <c r="A3701" s="480">
        <v>12362</v>
      </c>
      <c r="B3701" s="481" t="s">
        <v>10291</v>
      </c>
      <c r="C3701" s="489" t="s">
        <v>4105</v>
      </c>
      <c r="D3701" s="490">
        <v>9.34</v>
      </c>
    </row>
    <row r="3702" spans="1:4">
      <c r="A3702" s="480">
        <v>421</v>
      </c>
      <c r="B3702" s="481" t="s">
        <v>14122</v>
      </c>
      <c r="C3702" s="489" t="s">
        <v>4105</v>
      </c>
      <c r="D3702" s="490">
        <v>11.93</v>
      </c>
    </row>
    <row r="3703" spans="1:4">
      <c r="A3703" s="480">
        <v>14148</v>
      </c>
      <c r="B3703" s="481" t="s">
        <v>10292</v>
      </c>
      <c r="C3703" s="489" t="s">
        <v>4105</v>
      </c>
      <c r="D3703" s="490">
        <v>0.9</v>
      </c>
    </row>
    <row r="3704" spans="1:4">
      <c r="A3704" s="480">
        <v>4341</v>
      </c>
      <c r="B3704" s="481" t="s">
        <v>10293</v>
      </c>
      <c r="C3704" s="489" t="s">
        <v>4105</v>
      </c>
      <c r="D3704" s="490">
        <v>1.1200000000000001</v>
      </c>
    </row>
    <row r="3705" spans="1:4">
      <c r="A3705" s="480">
        <v>4337</v>
      </c>
      <c r="B3705" s="481" t="s">
        <v>10294</v>
      </c>
      <c r="C3705" s="489" t="s">
        <v>4105</v>
      </c>
      <c r="D3705" s="490">
        <v>2.83</v>
      </c>
    </row>
    <row r="3706" spans="1:4">
      <c r="A3706" s="480">
        <v>11971</v>
      </c>
      <c r="B3706" s="481" t="s">
        <v>10295</v>
      </c>
      <c r="C3706" s="489" t="s">
        <v>4105</v>
      </c>
      <c r="D3706" s="490">
        <v>4.6900000000000004</v>
      </c>
    </row>
    <row r="3707" spans="1:4">
      <c r="A3707" s="480">
        <v>4339</v>
      </c>
      <c r="B3707" s="481" t="s">
        <v>10296</v>
      </c>
      <c r="C3707" s="489" t="s">
        <v>4105</v>
      </c>
      <c r="D3707" s="490">
        <v>0.6</v>
      </c>
    </row>
    <row r="3708" spans="1:4">
      <c r="A3708" s="480">
        <v>39997</v>
      </c>
      <c r="B3708" s="481" t="s">
        <v>10297</v>
      </c>
      <c r="C3708" s="489" t="s">
        <v>4105</v>
      </c>
      <c r="D3708" s="490">
        <v>0.33</v>
      </c>
    </row>
    <row r="3709" spans="1:4">
      <c r="A3709" s="480">
        <v>4342</v>
      </c>
      <c r="B3709" s="481" t="s">
        <v>10298</v>
      </c>
      <c r="C3709" s="489" t="s">
        <v>4105</v>
      </c>
      <c r="D3709" s="490">
        <v>0.25</v>
      </c>
    </row>
    <row r="3710" spans="1:4">
      <c r="A3710" s="480">
        <v>4330</v>
      </c>
      <c r="B3710" s="481" t="s">
        <v>10299</v>
      </c>
      <c r="C3710" s="489" t="s">
        <v>4105</v>
      </c>
      <c r="D3710" s="490">
        <v>0.16</v>
      </c>
    </row>
    <row r="3711" spans="1:4">
      <c r="A3711" s="480">
        <v>4340</v>
      </c>
      <c r="B3711" s="481" t="s">
        <v>10300</v>
      </c>
      <c r="C3711" s="489" t="s">
        <v>4105</v>
      </c>
      <c r="D3711" s="490">
        <v>1.31</v>
      </c>
    </row>
    <row r="3712" spans="1:4">
      <c r="A3712" s="480">
        <v>5088</v>
      </c>
      <c r="B3712" s="481" t="s">
        <v>10301</v>
      </c>
      <c r="C3712" s="489" t="s">
        <v>4105</v>
      </c>
      <c r="D3712" s="490">
        <v>6.03</v>
      </c>
    </row>
    <row r="3713" spans="1:4" ht="30">
      <c r="A3713" s="480">
        <v>11154</v>
      </c>
      <c r="B3713" s="481" t="s">
        <v>10302</v>
      </c>
      <c r="C3713" s="489" t="s">
        <v>4105</v>
      </c>
      <c r="D3713" s="490">
        <v>2141.81</v>
      </c>
    </row>
    <row r="3714" spans="1:4" ht="45">
      <c r="A3714" s="480">
        <v>4989</v>
      </c>
      <c r="B3714" s="481" t="s">
        <v>10303</v>
      </c>
      <c r="C3714" s="489" t="s">
        <v>4105</v>
      </c>
      <c r="D3714" s="490">
        <v>286.10000000000002</v>
      </c>
    </row>
    <row r="3715" spans="1:4" ht="45">
      <c r="A3715" s="480">
        <v>4982</v>
      </c>
      <c r="B3715" s="481" t="s">
        <v>10304</v>
      </c>
      <c r="C3715" s="489" t="s">
        <v>4105</v>
      </c>
      <c r="D3715" s="490">
        <v>268.35000000000002</v>
      </c>
    </row>
    <row r="3716" spans="1:4" ht="45">
      <c r="A3716" s="480">
        <v>4962</v>
      </c>
      <c r="B3716" s="481" t="s">
        <v>10305</v>
      </c>
      <c r="C3716" s="489" t="s">
        <v>4105</v>
      </c>
      <c r="D3716" s="490">
        <v>211.62</v>
      </c>
    </row>
    <row r="3717" spans="1:4" ht="45">
      <c r="A3717" s="480">
        <v>4981</v>
      </c>
      <c r="B3717" s="481" t="s">
        <v>10306</v>
      </c>
      <c r="C3717" s="489" t="s">
        <v>4105</v>
      </c>
      <c r="D3717" s="490">
        <v>188.4</v>
      </c>
    </row>
    <row r="3718" spans="1:4" ht="45">
      <c r="A3718" s="480">
        <v>4964</v>
      </c>
      <c r="B3718" s="481" t="s">
        <v>10307</v>
      </c>
      <c r="C3718" s="489" t="s">
        <v>4105</v>
      </c>
      <c r="D3718" s="490">
        <v>239.01</v>
      </c>
    </row>
    <row r="3719" spans="1:4" ht="45">
      <c r="A3719" s="480">
        <v>4992</v>
      </c>
      <c r="B3719" s="481" t="s">
        <v>10308</v>
      </c>
      <c r="C3719" s="489" t="s">
        <v>4105</v>
      </c>
      <c r="D3719" s="490">
        <v>233.47</v>
      </c>
    </row>
    <row r="3720" spans="1:4" ht="45">
      <c r="A3720" s="480">
        <v>4987</v>
      </c>
      <c r="B3720" s="481" t="s">
        <v>10309</v>
      </c>
      <c r="C3720" s="489" t="s">
        <v>4105</v>
      </c>
      <c r="D3720" s="490">
        <v>267.10000000000002</v>
      </c>
    </row>
    <row r="3721" spans="1:4" ht="30">
      <c r="A3721" s="480">
        <v>4930</v>
      </c>
      <c r="B3721" s="481" t="s">
        <v>14123</v>
      </c>
      <c r="C3721" s="489" t="s">
        <v>4110</v>
      </c>
      <c r="D3721" s="490">
        <v>907.2</v>
      </c>
    </row>
    <row r="3722" spans="1:4" ht="45">
      <c r="A3722" s="480">
        <v>39021</v>
      </c>
      <c r="B3722" s="481" t="s">
        <v>14124</v>
      </c>
      <c r="C3722" s="489" t="s">
        <v>4105</v>
      </c>
      <c r="D3722" s="490">
        <v>964.58</v>
      </c>
    </row>
    <row r="3723" spans="1:4" ht="30">
      <c r="A3723" s="480">
        <v>39022</v>
      </c>
      <c r="B3723" s="481" t="s">
        <v>14125</v>
      </c>
      <c r="C3723" s="489" t="s">
        <v>4105</v>
      </c>
      <c r="D3723" s="490">
        <v>864</v>
      </c>
    </row>
    <row r="3724" spans="1:4" ht="30">
      <c r="A3724" s="480">
        <v>39024</v>
      </c>
      <c r="B3724" s="481" t="s">
        <v>10310</v>
      </c>
      <c r="C3724" s="489" t="s">
        <v>4105</v>
      </c>
      <c r="D3724" s="490">
        <v>816.45</v>
      </c>
    </row>
    <row r="3725" spans="1:4" ht="30">
      <c r="A3725" s="480">
        <v>4914</v>
      </c>
      <c r="B3725" s="481" t="s">
        <v>10311</v>
      </c>
      <c r="C3725" s="489" t="s">
        <v>4110</v>
      </c>
      <c r="D3725" s="490">
        <v>661.99</v>
      </c>
    </row>
    <row r="3726" spans="1:4" ht="30">
      <c r="A3726" s="480">
        <v>4917</v>
      </c>
      <c r="B3726" s="481" t="s">
        <v>10312</v>
      </c>
      <c r="C3726" s="489" t="s">
        <v>4110</v>
      </c>
      <c r="D3726" s="490">
        <v>457.18</v>
      </c>
    </row>
    <row r="3727" spans="1:4" ht="30">
      <c r="A3727" s="480">
        <v>39025</v>
      </c>
      <c r="B3727" s="481" t="s">
        <v>10313</v>
      </c>
      <c r="C3727" s="489" t="s">
        <v>4105</v>
      </c>
      <c r="D3727" s="490">
        <v>837.18</v>
      </c>
    </row>
    <row r="3728" spans="1:4" ht="30">
      <c r="A3728" s="480">
        <v>4922</v>
      </c>
      <c r="B3728" s="481" t="s">
        <v>10314</v>
      </c>
      <c r="C3728" s="489" t="s">
        <v>4110</v>
      </c>
      <c r="D3728" s="490">
        <v>424.07</v>
      </c>
    </row>
    <row r="3729" spans="1:4" ht="30">
      <c r="A3729" s="480">
        <v>4911</v>
      </c>
      <c r="B3729" s="481" t="s">
        <v>10315</v>
      </c>
      <c r="C3729" s="489" t="s">
        <v>4110</v>
      </c>
      <c r="D3729" s="490">
        <v>472.08</v>
      </c>
    </row>
    <row r="3730" spans="1:4" ht="30">
      <c r="A3730" s="480">
        <v>37518</v>
      </c>
      <c r="B3730" s="481" t="s">
        <v>10316</v>
      </c>
      <c r="C3730" s="489" t="s">
        <v>4110</v>
      </c>
      <c r="D3730" s="490">
        <v>767.13</v>
      </c>
    </row>
    <row r="3731" spans="1:4" ht="30">
      <c r="A3731" s="480">
        <v>4910</v>
      </c>
      <c r="B3731" s="481" t="s">
        <v>10317</v>
      </c>
      <c r="C3731" s="489" t="s">
        <v>4110</v>
      </c>
      <c r="D3731" s="490">
        <v>646.70000000000005</v>
      </c>
    </row>
    <row r="3732" spans="1:4" ht="30">
      <c r="A3732" s="480">
        <v>4943</v>
      </c>
      <c r="B3732" s="481" t="s">
        <v>10318</v>
      </c>
      <c r="C3732" s="489" t="s">
        <v>4110</v>
      </c>
      <c r="D3732" s="490">
        <v>963.42</v>
      </c>
    </row>
    <row r="3733" spans="1:4" ht="30">
      <c r="A3733" s="480">
        <v>5002</v>
      </c>
      <c r="B3733" s="481" t="s">
        <v>10319</v>
      </c>
      <c r="C3733" s="489" t="s">
        <v>4110</v>
      </c>
      <c r="D3733" s="490">
        <v>495.6</v>
      </c>
    </row>
    <row r="3734" spans="1:4">
      <c r="A3734" s="480">
        <v>4977</v>
      </c>
      <c r="B3734" s="481" t="s">
        <v>10320</v>
      </c>
      <c r="C3734" s="489" t="s">
        <v>4110</v>
      </c>
      <c r="D3734" s="490">
        <v>334.55</v>
      </c>
    </row>
    <row r="3735" spans="1:4" ht="30">
      <c r="A3735" s="480">
        <v>11364</v>
      </c>
      <c r="B3735" s="481" t="s">
        <v>10321</v>
      </c>
      <c r="C3735" s="489" t="s">
        <v>4105</v>
      </c>
      <c r="D3735" s="490">
        <v>161.85</v>
      </c>
    </row>
    <row r="3736" spans="1:4" ht="30">
      <c r="A3736" s="480">
        <v>11365</v>
      </c>
      <c r="B3736" s="481" t="s">
        <v>10322</v>
      </c>
      <c r="C3736" s="489" t="s">
        <v>4105</v>
      </c>
      <c r="D3736" s="490">
        <v>167.96</v>
      </c>
    </row>
    <row r="3737" spans="1:4" ht="30">
      <c r="A3737" s="480">
        <v>11366</v>
      </c>
      <c r="B3737" s="481" t="s">
        <v>10323</v>
      </c>
      <c r="C3737" s="489" t="s">
        <v>4105</v>
      </c>
      <c r="D3737" s="490">
        <v>178.54</v>
      </c>
    </row>
    <row r="3738" spans="1:4" ht="30">
      <c r="A3738" s="480">
        <v>43777</v>
      </c>
      <c r="B3738" s="481" t="s">
        <v>10324</v>
      </c>
      <c r="C3738" s="489" t="s">
        <v>4105</v>
      </c>
      <c r="D3738" s="490">
        <v>209.72</v>
      </c>
    </row>
    <row r="3739" spans="1:4" ht="45">
      <c r="A3739" s="480">
        <v>20322</v>
      </c>
      <c r="B3739" s="481" t="s">
        <v>10325</v>
      </c>
      <c r="C3739" s="489" t="s">
        <v>4105</v>
      </c>
      <c r="D3739" s="490">
        <v>194.69</v>
      </c>
    </row>
    <row r="3740" spans="1:4" ht="45">
      <c r="A3740" s="480">
        <v>10553</v>
      </c>
      <c r="B3740" s="481" t="s">
        <v>10326</v>
      </c>
      <c r="C3740" s="489" t="s">
        <v>4105</v>
      </c>
      <c r="D3740" s="490">
        <v>176.78</v>
      </c>
    </row>
    <row r="3741" spans="1:4" ht="45">
      <c r="A3741" s="480">
        <v>5020</v>
      </c>
      <c r="B3741" s="481" t="s">
        <v>10327</v>
      </c>
      <c r="C3741" s="489" t="s">
        <v>4105</v>
      </c>
      <c r="D3741" s="490">
        <v>186.38</v>
      </c>
    </row>
    <row r="3742" spans="1:4" ht="45">
      <c r="A3742" s="480">
        <v>10554</v>
      </c>
      <c r="B3742" s="481" t="s">
        <v>10328</v>
      </c>
      <c r="C3742" s="489" t="s">
        <v>4105</v>
      </c>
      <c r="D3742" s="490">
        <v>178.34</v>
      </c>
    </row>
    <row r="3743" spans="1:4" ht="45">
      <c r="A3743" s="480">
        <v>10555</v>
      </c>
      <c r="B3743" s="481" t="s">
        <v>10329</v>
      </c>
      <c r="C3743" s="489" t="s">
        <v>4105</v>
      </c>
      <c r="D3743" s="490">
        <v>194.49</v>
      </c>
    </row>
    <row r="3744" spans="1:4" ht="45">
      <c r="A3744" s="480">
        <v>10556</v>
      </c>
      <c r="B3744" s="481" t="s">
        <v>10330</v>
      </c>
      <c r="C3744" s="489" t="s">
        <v>4105</v>
      </c>
      <c r="D3744" s="490">
        <v>258.58999999999997</v>
      </c>
    </row>
    <row r="3745" spans="1:4" ht="45">
      <c r="A3745" s="480">
        <v>39502</v>
      </c>
      <c r="B3745" s="481" t="s">
        <v>10331</v>
      </c>
      <c r="C3745" s="489" t="s">
        <v>4105</v>
      </c>
      <c r="D3745" s="490">
        <v>363.13</v>
      </c>
    </row>
    <row r="3746" spans="1:4" ht="30">
      <c r="A3746" s="480">
        <v>39504</v>
      </c>
      <c r="B3746" s="481" t="s">
        <v>10332</v>
      </c>
      <c r="C3746" s="489" t="s">
        <v>4105</v>
      </c>
      <c r="D3746" s="490">
        <v>401.55</v>
      </c>
    </row>
    <row r="3747" spans="1:4" ht="45">
      <c r="A3747" s="480">
        <v>39503</v>
      </c>
      <c r="B3747" s="481" t="s">
        <v>10333</v>
      </c>
      <c r="C3747" s="489" t="s">
        <v>4105</v>
      </c>
      <c r="D3747" s="490">
        <v>422.62</v>
      </c>
    </row>
    <row r="3748" spans="1:4" ht="30">
      <c r="A3748" s="480">
        <v>39505</v>
      </c>
      <c r="B3748" s="481" t="s">
        <v>10334</v>
      </c>
      <c r="C3748" s="489" t="s">
        <v>4105</v>
      </c>
      <c r="D3748" s="490">
        <v>455.43</v>
      </c>
    </row>
    <row r="3749" spans="1:4" ht="30">
      <c r="A3749" s="480">
        <v>5028</v>
      </c>
      <c r="B3749" s="481" t="s">
        <v>10335</v>
      </c>
      <c r="C3749" s="489" t="s">
        <v>4110</v>
      </c>
      <c r="D3749" s="490">
        <v>818.58</v>
      </c>
    </row>
    <row r="3750" spans="1:4" ht="30">
      <c r="A3750" s="480">
        <v>4998</v>
      </c>
      <c r="B3750" s="481" t="s">
        <v>10336</v>
      </c>
      <c r="C3750" s="489" t="s">
        <v>4110</v>
      </c>
      <c r="D3750" s="490">
        <v>679.85</v>
      </c>
    </row>
    <row r="3751" spans="1:4" ht="30">
      <c r="A3751" s="480">
        <v>4969</v>
      </c>
      <c r="B3751" s="481" t="s">
        <v>10337</v>
      </c>
      <c r="C3751" s="489" t="s">
        <v>4110</v>
      </c>
      <c r="D3751" s="490">
        <v>473.15</v>
      </c>
    </row>
    <row r="3752" spans="1:4">
      <c r="A3752" s="480">
        <v>44471</v>
      </c>
      <c r="B3752" s="481" t="s">
        <v>14126</v>
      </c>
      <c r="C3752" s="489" t="s">
        <v>4105</v>
      </c>
      <c r="D3752" s="490">
        <v>662.67</v>
      </c>
    </row>
    <row r="3753" spans="1:4" ht="30">
      <c r="A3753" s="480">
        <v>4944</v>
      </c>
      <c r="B3753" s="481" t="s">
        <v>10338</v>
      </c>
      <c r="C3753" s="489" t="s">
        <v>4110</v>
      </c>
      <c r="D3753" s="490">
        <v>1440.32</v>
      </c>
    </row>
    <row r="3754" spans="1:4">
      <c r="A3754" s="480">
        <v>21102</v>
      </c>
      <c r="B3754" s="481" t="s">
        <v>10339</v>
      </c>
      <c r="C3754" s="489" t="s">
        <v>4105</v>
      </c>
      <c r="D3754" s="490">
        <v>71.94</v>
      </c>
    </row>
    <row r="3755" spans="1:4">
      <c r="A3755" s="480">
        <v>21101</v>
      </c>
      <c r="B3755" s="481" t="s">
        <v>10340</v>
      </c>
      <c r="C3755" s="489" t="s">
        <v>4105</v>
      </c>
      <c r="D3755" s="490">
        <v>46.2</v>
      </c>
    </row>
    <row r="3756" spans="1:4" ht="30">
      <c r="A3756" s="480">
        <v>34713</v>
      </c>
      <c r="B3756" s="481" t="s">
        <v>10341</v>
      </c>
      <c r="C3756" s="489" t="s">
        <v>4110</v>
      </c>
      <c r="D3756" s="490">
        <v>336.53</v>
      </c>
    </row>
    <row r="3757" spans="1:4" ht="30">
      <c r="A3757" s="480">
        <v>37563</v>
      </c>
      <c r="B3757" s="481" t="s">
        <v>14127</v>
      </c>
      <c r="C3757" s="489" t="s">
        <v>4110</v>
      </c>
      <c r="D3757" s="490">
        <v>998.25</v>
      </c>
    </row>
    <row r="3758" spans="1:4" ht="30">
      <c r="A3758" s="480">
        <v>4948</v>
      </c>
      <c r="B3758" s="481" t="s">
        <v>14128</v>
      </c>
      <c r="C3758" s="489" t="s">
        <v>4110</v>
      </c>
      <c r="D3758" s="490">
        <v>868.49</v>
      </c>
    </row>
    <row r="3759" spans="1:4" ht="30">
      <c r="A3759" s="480">
        <v>37561</v>
      </c>
      <c r="B3759" s="481" t="s">
        <v>10342</v>
      </c>
      <c r="C3759" s="489" t="s">
        <v>4110</v>
      </c>
      <c r="D3759" s="490">
        <v>810</v>
      </c>
    </row>
    <row r="3760" spans="1:4" ht="30">
      <c r="A3760" s="480">
        <v>37562</v>
      </c>
      <c r="B3760" s="481" t="s">
        <v>10343</v>
      </c>
      <c r="C3760" s="489" t="s">
        <v>4110</v>
      </c>
      <c r="D3760" s="490">
        <v>1062</v>
      </c>
    </row>
    <row r="3761" spans="1:4" ht="30">
      <c r="A3761" s="480">
        <v>14164</v>
      </c>
      <c r="B3761" s="481" t="s">
        <v>10344</v>
      </c>
      <c r="C3761" s="489" t="s">
        <v>4105</v>
      </c>
      <c r="D3761" s="490">
        <v>2405.31</v>
      </c>
    </row>
    <row r="3762" spans="1:4" ht="30">
      <c r="A3762" s="480">
        <v>14163</v>
      </c>
      <c r="B3762" s="481" t="s">
        <v>10345</v>
      </c>
      <c r="C3762" s="489" t="s">
        <v>4105</v>
      </c>
      <c r="D3762" s="490">
        <v>2733.79</v>
      </c>
    </row>
    <row r="3763" spans="1:4" ht="30">
      <c r="A3763" s="480">
        <v>5051</v>
      </c>
      <c r="B3763" s="481" t="s">
        <v>10346</v>
      </c>
      <c r="C3763" s="489" t="s">
        <v>4105</v>
      </c>
      <c r="D3763" s="490">
        <v>2325.06</v>
      </c>
    </row>
    <row r="3764" spans="1:4" ht="30">
      <c r="A3764" s="480">
        <v>14162</v>
      </c>
      <c r="B3764" s="481" t="s">
        <v>10347</v>
      </c>
      <c r="C3764" s="489" t="s">
        <v>4105</v>
      </c>
      <c r="D3764" s="490">
        <v>2321.6799999999998</v>
      </c>
    </row>
    <row r="3765" spans="1:4" ht="30">
      <c r="A3765" s="480">
        <v>5052</v>
      </c>
      <c r="B3765" s="481" t="s">
        <v>10348</v>
      </c>
      <c r="C3765" s="489" t="s">
        <v>4105</v>
      </c>
      <c r="D3765" s="490">
        <v>1732.3</v>
      </c>
    </row>
    <row r="3766" spans="1:4" ht="30">
      <c r="A3766" s="480">
        <v>14166</v>
      </c>
      <c r="B3766" s="481" t="s">
        <v>10349</v>
      </c>
      <c r="C3766" s="489" t="s">
        <v>4105</v>
      </c>
      <c r="D3766" s="490">
        <v>1754.29</v>
      </c>
    </row>
    <row r="3767" spans="1:4" ht="30">
      <c r="A3767" s="480">
        <v>14165</v>
      </c>
      <c r="B3767" s="481" t="s">
        <v>10350</v>
      </c>
      <c r="C3767" s="489" t="s">
        <v>4105</v>
      </c>
      <c r="D3767" s="490">
        <v>2430.33</v>
      </c>
    </row>
    <row r="3768" spans="1:4" ht="30">
      <c r="A3768" s="480">
        <v>5050</v>
      </c>
      <c r="B3768" s="481" t="s">
        <v>10351</v>
      </c>
      <c r="C3768" s="489" t="s">
        <v>4105</v>
      </c>
      <c r="D3768" s="490">
        <v>598.16</v>
      </c>
    </row>
    <row r="3769" spans="1:4" ht="30">
      <c r="A3769" s="480">
        <v>12366</v>
      </c>
      <c r="B3769" s="481" t="s">
        <v>14129</v>
      </c>
      <c r="C3769" s="489" t="s">
        <v>4105</v>
      </c>
      <c r="D3769" s="490">
        <v>1026.1400000000001</v>
      </c>
    </row>
    <row r="3770" spans="1:4" ht="30">
      <c r="A3770" s="480">
        <v>5045</v>
      </c>
      <c r="B3770" s="481" t="s">
        <v>14130</v>
      </c>
      <c r="C3770" s="489" t="s">
        <v>4105</v>
      </c>
      <c r="D3770" s="490">
        <v>1629.84</v>
      </c>
    </row>
    <row r="3771" spans="1:4" ht="30">
      <c r="A3771" s="480">
        <v>5035</v>
      </c>
      <c r="B3771" s="481" t="s">
        <v>14131</v>
      </c>
      <c r="C3771" s="489" t="s">
        <v>4105</v>
      </c>
      <c r="D3771" s="490">
        <v>2500.48</v>
      </c>
    </row>
    <row r="3772" spans="1:4" ht="30">
      <c r="A3772" s="480">
        <v>41180</v>
      </c>
      <c r="B3772" s="481" t="s">
        <v>14132</v>
      </c>
      <c r="C3772" s="489" t="s">
        <v>4105</v>
      </c>
      <c r="D3772" s="490">
        <v>3663.87</v>
      </c>
    </row>
    <row r="3773" spans="1:4" ht="30">
      <c r="A3773" s="480">
        <v>41181</v>
      </c>
      <c r="B3773" s="481" t="s">
        <v>14133</v>
      </c>
      <c r="C3773" s="489" t="s">
        <v>4105</v>
      </c>
      <c r="D3773" s="490">
        <v>4850.8500000000004</v>
      </c>
    </row>
    <row r="3774" spans="1:4" ht="30">
      <c r="A3774" s="480">
        <v>41182</v>
      </c>
      <c r="B3774" s="481" t="s">
        <v>14134</v>
      </c>
      <c r="C3774" s="489" t="s">
        <v>4105</v>
      </c>
      <c r="D3774" s="490">
        <v>6958.94</v>
      </c>
    </row>
    <row r="3775" spans="1:4" ht="30">
      <c r="A3775" s="480">
        <v>41183</v>
      </c>
      <c r="B3775" s="481" t="s">
        <v>14135</v>
      </c>
      <c r="C3775" s="489" t="s">
        <v>4105</v>
      </c>
      <c r="D3775" s="490">
        <v>8688.3799999999992</v>
      </c>
    </row>
    <row r="3776" spans="1:4" ht="30">
      <c r="A3776" s="480">
        <v>41184</v>
      </c>
      <c r="B3776" s="481" t="s">
        <v>14136</v>
      </c>
      <c r="C3776" s="489" t="s">
        <v>4105</v>
      </c>
      <c r="D3776" s="490">
        <v>13228.59</v>
      </c>
    </row>
    <row r="3777" spans="1:4" ht="30">
      <c r="A3777" s="480">
        <v>41185</v>
      </c>
      <c r="B3777" s="481" t="s">
        <v>14137</v>
      </c>
      <c r="C3777" s="489" t="s">
        <v>4105</v>
      </c>
      <c r="D3777" s="490">
        <v>4905.76</v>
      </c>
    </row>
    <row r="3778" spans="1:4" ht="30">
      <c r="A3778" s="480">
        <v>41186</v>
      </c>
      <c r="B3778" s="481" t="s">
        <v>14138</v>
      </c>
      <c r="C3778" s="489" t="s">
        <v>4105</v>
      </c>
      <c r="D3778" s="490">
        <v>6874.85</v>
      </c>
    </row>
    <row r="3779" spans="1:4" ht="30">
      <c r="A3779" s="480">
        <v>41187</v>
      </c>
      <c r="B3779" s="481" t="s">
        <v>14139</v>
      </c>
      <c r="C3779" s="489" t="s">
        <v>4105</v>
      </c>
      <c r="D3779" s="490">
        <v>9219.74</v>
      </c>
    </row>
    <row r="3780" spans="1:4" ht="30">
      <c r="A3780" s="480">
        <v>41188</v>
      </c>
      <c r="B3780" s="481" t="s">
        <v>14140</v>
      </c>
      <c r="C3780" s="489" t="s">
        <v>4105</v>
      </c>
      <c r="D3780" s="490">
        <v>11790</v>
      </c>
    </row>
    <row r="3781" spans="1:4" ht="30">
      <c r="A3781" s="480">
        <v>5036</v>
      </c>
      <c r="B3781" s="481" t="s">
        <v>14141</v>
      </c>
      <c r="C3781" s="489" t="s">
        <v>4105</v>
      </c>
      <c r="D3781" s="490">
        <v>884.06</v>
      </c>
    </row>
    <row r="3782" spans="1:4" ht="30">
      <c r="A3782" s="480">
        <v>41189</v>
      </c>
      <c r="B3782" s="481" t="s">
        <v>14142</v>
      </c>
      <c r="C3782" s="489" t="s">
        <v>4105</v>
      </c>
      <c r="D3782" s="490">
        <v>15157.28</v>
      </c>
    </row>
    <row r="3783" spans="1:4" ht="30">
      <c r="A3783" s="480">
        <v>41190</v>
      </c>
      <c r="B3783" s="481" t="s">
        <v>14143</v>
      </c>
      <c r="C3783" s="489" t="s">
        <v>4105</v>
      </c>
      <c r="D3783" s="490">
        <v>5271.17</v>
      </c>
    </row>
    <row r="3784" spans="1:4" ht="30">
      <c r="A3784" s="480">
        <v>41191</v>
      </c>
      <c r="B3784" s="481" t="s">
        <v>14144</v>
      </c>
      <c r="C3784" s="489" t="s">
        <v>4105</v>
      </c>
      <c r="D3784" s="490">
        <v>8083.14</v>
      </c>
    </row>
    <row r="3785" spans="1:4" ht="30">
      <c r="A3785" s="480">
        <v>41192</v>
      </c>
      <c r="B3785" s="481" t="s">
        <v>14145</v>
      </c>
      <c r="C3785" s="489" t="s">
        <v>4105</v>
      </c>
      <c r="D3785" s="490">
        <v>8426.61</v>
      </c>
    </row>
    <row r="3786" spans="1:4" ht="30">
      <c r="A3786" s="480">
        <v>41193</v>
      </c>
      <c r="B3786" s="481" t="s">
        <v>14146</v>
      </c>
      <c r="C3786" s="489" t="s">
        <v>4105</v>
      </c>
      <c r="D3786" s="490">
        <v>13768.81</v>
      </c>
    </row>
    <row r="3787" spans="1:4" ht="30">
      <c r="A3787" s="480">
        <v>41194</v>
      </c>
      <c r="B3787" s="481" t="s">
        <v>14147</v>
      </c>
      <c r="C3787" s="489" t="s">
        <v>4105</v>
      </c>
      <c r="D3787" s="490">
        <v>16429.310000000001</v>
      </c>
    </row>
    <row r="3788" spans="1:4" ht="30">
      <c r="A3788" s="480">
        <v>5044</v>
      </c>
      <c r="B3788" s="481" t="s">
        <v>14148</v>
      </c>
      <c r="C3788" s="489" t="s">
        <v>4105</v>
      </c>
      <c r="D3788" s="490">
        <v>1417.55</v>
      </c>
    </row>
    <row r="3789" spans="1:4" ht="30">
      <c r="A3789" s="480">
        <v>5059</v>
      </c>
      <c r="B3789" s="481" t="s">
        <v>14149</v>
      </c>
      <c r="C3789" s="489" t="s">
        <v>4105</v>
      </c>
      <c r="D3789" s="490">
        <v>1057.23</v>
      </c>
    </row>
    <row r="3790" spans="1:4" ht="30">
      <c r="A3790" s="480">
        <v>41201</v>
      </c>
      <c r="B3790" s="481" t="s">
        <v>14150</v>
      </c>
      <c r="C3790" s="489" t="s">
        <v>4105</v>
      </c>
      <c r="D3790" s="490">
        <v>2145.56</v>
      </c>
    </row>
    <row r="3791" spans="1:4" ht="30">
      <c r="A3791" s="480">
        <v>41199</v>
      </c>
      <c r="B3791" s="481" t="s">
        <v>14151</v>
      </c>
      <c r="C3791" s="489" t="s">
        <v>4105</v>
      </c>
      <c r="D3791" s="490">
        <v>689.45</v>
      </c>
    </row>
    <row r="3792" spans="1:4" ht="30">
      <c r="A3792" s="480">
        <v>5057</v>
      </c>
      <c r="B3792" s="481" t="s">
        <v>14152</v>
      </c>
      <c r="C3792" s="489" t="s">
        <v>4105</v>
      </c>
      <c r="D3792" s="490">
        <v>933.39</v>
      </c>
    </row>
    <row r="3793" spans="1:4" ht="30">
      <c r="A3793" s="480">
        <v>41200</v>
      </c>
      <c r="B3793" s="481" t="s">
        <v>14153</v>
      </c>
      <c r="C3793" s="489" t="s">
        <v>4105</v>
      </c>
      <c r="D3793" s="490">
        <v>1341.91</v>
      </c>
    </row>
    <row r="3794" spans="1:4" ht="30">
      <c r="A3794" s="480">
        <v>41205</v>
      </c>
      <c r="B3794" s="481" t="s">
        <v>14154</v>
      </c>
      <c r="C3794" s="489" t="s">
        <v>4105</v>
      </c>
      <c r="D3794" s="490">
        <v>2486.54</v>
      </c>
    </row>
    <row r="3795" spans="1:4" ht="30">
      <c r="A3795" s="480">
        <v>41202</v>
      </c>
      <c r="B3795" s="481" t="s">
        <v>14155</v>
      </c>
      <c r="C3795" s="489" t="s">
        <v>4105</v>
      </c>
      <c r="D3795" s="490">
        <v>725.59</v>
      </c>
    </row>
    <row r="3796" spans="1:4" ht="30">
      <c r="A3796" s="480">
        <v>41206</v>
      </c>
      <c r="B3796" s="481" t="s">
        <v>14156</v>
      </c>
      <c r="C3796" s="489" t="s">
        <v>4105</v>
      </c>
      <c r="D3796" s="490">
        <v>3278.39</v>
      </c>
    </row>
    <row r="3797" spans="1:4" ht="30">
      <c r="A3797" s="480">
        <v>12372</v>
      </c>
      <c r="B3797" s="481" t="s">
        <v>14157</v>
      </c>
      <c r="C3797" s="489" t="s">
        <v>4105</v>
      </c>
      <c r="D3797" s="490">
        <v>761.87</v>
      </c>
    </row>
    <row r="3798" spans="1:4" ht="30">
      <c r="A3798" s="480">
        <v>41207</v>
      </c>
      <c r="B3798" s="481" t="s">
        <v>14158</v>
      </c>
      <c r="C3798" s="489" t="s">
        <v>4105</v>
      </c>
      <c r="D3798" s="490">
        <v>4413.37</v>
      </c>
    </row>
    <row r="3799" spans="1:4" ht="30">
      <c r="A3799" s="480">
        <v>41203</v>
      </c>
      <c r="B3799" s="481" t="s">
        <v>14159</v>
      </c>
      <c r="C3799" s="489" t="s">
        <v>4105</v>
      </c>
      <c r="D3799" s="490">
        <v>1162.31</v>
      </c>
    </row>
    <row r="3800" spans="1:4" ht="30">
      <c r="A3800" s="480">
        <v>41204</v>
      </c>
      <c r="B3800" s="481" t="s">
        <v>14160</v>
      </c>
      <c r="C3800" s="489" t="s">
        <v>4105</v>
      </c>
      <c r="D3800" s="490">
        <v>1643.22</v>
      </c>
    </row>
    <row r="3801" spans="1:4" ht="30">
      <c r="A3801" s="480">
        <v>41210</v>
      </c>
      <c r="B3801" s="481" t="s">
        <v>14161</v>
      </c>
      <c r="C3801" s="489" t="s">
        <v>4105</v>
      </c>
      <c r="D3801" s="490">
        <v>2744.95</v>
      </c>
    </row>
    <row r="3802" spans="1:4" ht="30">
      <c r="A3802" s="480">
        <v>41208</v>
      </c>
      <c r="B3802" s="481" t="s">
        <v>14162</v>
      </c>
      <c r="C3802" s="489" t="s">
        <v>4105</v>
      </c>
      <c r="D3802" s="490">
        <v>960.89</v>
      </c>
    </row>
    <row r="3803" spans="1:4" ht="30">
      <c r="A3803" s="480">
        <v>41211</v>
      </c>
      <c r="B3803" s="481" t="s">
        <v>14163</v>
      </c>
      <c r="C3803" s="489" t="s">
        <v>4105</v>
      </c>
      <c r="D3803" s="490">
        <v>3867.6</v>
      </c>
    </row>
    <row r="3804" spans="1:4" ht="30">
      <c r="A3804" s="480">
        <v>13339</v>
      </c>
      <c r="B3804" s="481" t="s">
        <v>14164</v>
      </c>
      <c r="C3804" s="489" t="s">
        <v>4105</v>
      </c>
      <c r="D3804" s="490">
        <v>1302.24</v>
      </c>
    </row>
    <row r="3805" spans="1:4" ht="30">
      <c r="A3805" s="480">
        <v>41213</v>
      </c>
      <c r="B3805" s="481" t="s">
        <v>14165</v>
      </c>
      <c r="C3805" s="489" t="s">
        <v>4105</v>
      </c>
      <c r="D3805" s="490">
        <v>8016.58</v>
      </c>
    </row>
    <row r="3806" spans="1:4" ht="30">
      <c r="A3806" s="480">
        <v>41209</v>
      </c>
      <c r="B3806" s="481" t="s">
        <v>14166</v>
      </c>
      <c r="C3806" s="489" t="s">
        <v>4105</v>
      </c>
      <c r="D3806" s="490">
        <v>1791.72</v>
      </c>
    </row>
    <row r="3807" spans="1:4" ht="30">
      <c r="A3807" s="480">
        <v>41216</v>
      </c>
      <c r="B3807" s="481" t="s">
        <v>14167</v>
      </c>
      <c r="C3807" s="489" t="s">
        <v>4105</v>
      </c>
      <c r="D3807" s="490">
        <v>3356.13</v>
      </c>
    </row>
    <row r="3808" spans="1:4" ht="30">
      <c r="A3808" s="480">
        <v>41217</v>
      </c>
      <c r="B3808" s="481" t="s">
        <v>14168</v>
      </c>
      <c r="C3808" s="489" t="s">
        <v>4105</v>
      </c>
      <c r="D3808" s="490">
        <v>5381.07</v>
      </c>
    </row>
    <row r="3809" spans="1:4" ht="30">
      <c r="A3809" s="480">
        <v>41218</v>
      </c>
      <c r="B3809" s="481" t="s">
        <v>14169</v>
      </c>
      <c r="C3809" s="489" t="s">
        <v>4105</v>
      </c>
      <c r="D3809" s="490">
        <v>7216.18</v>
      </c>
    </row>
    <row r="3810" spans="1:4" ht="30">
      <c r="A3810" s="480">
        <v>41214</v>
      </c>
      <c r="B3810" s="481" t="s">
        <v>14170</v>
      </c>
      <c r="C3810" s="489" t="s">
        <v>4105</v>
      </c>
      <c r="D3810" s="490">
        <v>1521.52</v>
      </c>
    </row>
    <row r="3811" spans="1:4" ht="30">
      <c r="A3811" s="480">
        <v>41215</v>
      </c>
      <c r="B3811" s="481" t="s">
        <v>14171</v>
      </c>
      <c r="C3811" s="489" t="s">
        <v>4105</v>
      </c>
      <c r="D3811" s="490">
        <v>2290.85</v>
      </c>
    </row>
    <row r="3812" spans="1:4" ht="30">
      <c r="A3812" s="480">
        <v>41221</v>
      </c>
      <c r="B3812" s="481" t="s">
        <v>14172</v>
      </c>
      <c r="C3812" s="489" t="s">
        <v>4105</v>
      </c>
      <c r="D3812" s="490">
        <v>6633.2</v>
      </c>
    </row>
    <row r="3813" spans="1:4" ht="30">
      <c r="A3813" s="480">
        <v>41222</v>
      </c>
      <c r="B3813" s="481" t="s">
        <v>14173</v>
      </c>
      <c r="C3813" s="489" t="s">
        <v>4105</v>
      </c>
      <c r="D3813" s="490">
        <v>9492.19</v>
      </c>
    </row>
    <row r="3814" spans="1:4" ht="30">
      <c r="A3814" s="480">
        <v>41195</v>
      </c>
      <c r="B3814" s="481" t="s">
        <v>14174</v>
      </c>
      <c r="C3814" s="489" t="s">
        <v>4105</v>
      </c>
      <c r="D3814" s="490">
        <v>487.87</v>
      </c>
    </row>
    <row r="3815" spans="1:4" ht="30">
      <c r="A3815" s="480">
        <v>41198</v>
      </c>
      <c r="B3815" s="481" t="s">
        <v>14175</v>
      </c>
      <c r="C3815" s="489" t="s">
        <v>4105</v>
      </c>
      <c r="D3815" s="490">
        <v>1906.48</v>
      </c>
    </row>
    <row r="3816" spans="1:4" ht="30">
      <c r="A3816" s="480">
        <v>41196</v>
      </c>
      <c r="B3816" s="481" t="s">
        <v>14176</v>
      </c>
      <c r="C3816" s="489" t="s">
        <v>4105</v>
      </c>
      <c r="D3816" s="490">
        <v>604.74</v>
      </c>
    </row>
    <row r="3817" spans="1:4" ht="30">
      <c r="A3817" s="480">
        <v>5033</v>
      </c>
      <c r="B3817" s="481" t="s">
        <v>14177</v>
      </c>
      <c r="C3817" s="489" t="s">
        <v>4105</v>
      </c>
      <c r="D3817" s="490">
        <v>794</v>
      </c>
    </row>
    <row r="3818" spans="1:4" ht="30">
      <c r="A3818" s="480">
        <v>41197</v>
      </c>
      <c r="B3818" s="481" t="s">
        <v>14178</v>
      </c>
      <c r="C3818" s="489" t="s">
        <v>4105</v>
      </c>
      <c r="D3818" s="490">
        <v>1179.3800000000001</v>
      </c>
    </row>
    <row r="3819" spans="1:4">
      <c r="A3819" s="480">
        <v>12388</v>
      </c>
      <c r="B3819" s="481" t="s">
        <v>10352</v>
      </c>
      <c r="C3819" s="489" t="s">
        <v>4105</v>
      </c>
      <c r="D3819" s="490">
        <v>354.06</v>
      </c>
    </row>
    <row r="3820" spans="1:4" ht="30">
      <c r="A3820" s="480">
        <v>2731</v>
      </c>
      <c r="B3820" s="481" t="s">
        <v>10353</v>
      </c>
      <c r="C3820" s="489" t="s">
        <v>4106</v>
      </c>
      <c r="D3820" s="490">
        <v>104.56</v>
      </c>
    </row>
    <row r="3821" spans="1:4" ht="30">
      <c r="A3821" s="480">
        <v>41457</v>
      </c>
      <c r="B3821" s="481" t="s">
        <v>14179</v>
      </c>
      <c r="C3821" s="489" t="s">
        <v>4105</v>
      </c>
      <c r="D3821" s="490">
        <v>1564.56</v>
      </c>
    </row>
    <row r="3822" spans="1:4" ht="30">
      <c r="A3822" s="480">
        <v>41458</v>
      </c>
      <c r="B3822" s="481" t="s">
        <v>14180</v>
      </c>
      <c r="C3822" s="489" t="s">
        <v>4105</v>
      </c>
      <c r="D3822" s="490">
        <v>2184.21</v>
      </c>
    </row>
    <row r="3823" spans="1:4" ht="30">
      <c r="A3823" s="480">
        <v>41459</v>
      </c>
      <c r="B3823" s="481" t="s">
        <v>14181</v>
      </c>
      <c r="C3823" s="489" t="s">
        <v>4105</v>
      </c>
      <c r="D3823" s="490">
        <v>3046.8</v>
      </c>
    </row>
    <row r="3824" spans="1:4" ht="30">
      <c r="A3824" s="480">
        <v>41461</v>
      </c>
      <c r="B3824" s="481" t="s">
        <v>14182</v>
      </c>
      <c r="C3824" s="489" t="s">
        <v>4105</v>
      </c>
      <c r="D3824" s="490">
        <v>4154.16</v>
      </c>
    </row>
    <row r="3825" spans="1:4">
      <c r="A3825" s="480">
        <v>44537</v>
      </c>
      <c r="B3825" s="481" t="s">
        <v>14183</v>
      </c>
      <c r="C3825" s="489" t="s">
        <v>4114</v>
      </c>
      <c r="D3825" s="490">
        <v>300</v>
      </c>
    </row>
    <row r="3826" spans="1:4" ht="30">
      <c r="A3826" s="480">
        <v>11844</v>
      </c>
      <c r="B3826" s="481" t="s">
        <v>10354</v>
      </c>
      <c r="C3826" s="489" t="s">
        <v>4106</v>
      </c>
      <c r="D3826" s="490">
        <v>69.75</v>
      </c>
    </row>
    <row r="3827" spans="1:4" ht="30">
      <c r="A3827" s="480">
        <v>4465</v>
      </c>
      <c r="B3827" s="481" t="s">
        <v>10355</v>
      </c>
      <c r="C3827" s="489" t="s">
        <v>4106</v>
      </c>
      <c r="D3827" s="490">
        <v>57.96</v>
      </c>
    </row>
    <row r="3828" spans="1:4" ht="30">
      <c r="A3828" s="480">
        <v>35273</v>
      </c>
      <c r="B3828" s="481" t="s">
        <v>10356</v>
      </c>
      <c r="C3828" s="489" t="s">
        <v>4106</v>
      </c>
      <c r="D3828" s="490">
        <v>69.510000000000005</v>
      </c>
    </row>
    <row r="3829" spans="1:4" ht="30">
      <c r="A3829" s="480">
        <v>4470</v>
      </c>
      <c r="B3829" s="481" t="s">
        <v>10357</v>
      </c>
      <c r="C3829" s="489" t="s">
        <v>4106</v>
      </c>
      <c r="D3829" s="490">
        <v>160.41999999999999</v>
      </c>
    </row>
    <row r="3830" spans="1:4" ht="30">
      <c r="A3830" s="480">
        <v>20208</v>
      </c>
      <c r="B3830" s="481" t="s">
        <v>10358</v>
      </c>
      <c r="C3830" s="489" t="s">
        <v>4106</v>
      </c>
      <c r="D3830" s="490">
        <v>144.38</v>
      </c>
    </row>
    <row r="3831" spans="1:4" ht="30">
      <c r="A3831" s="480">
        <v>20204</v>
      </c>
      <c r="B3831" s="481" t="s">
        <v>10359</v>
      </c>
      <c r="C3831" s="489" t="s">
        <v>4106</v>
      </c>
      <c r="D3831" s="490">
        <v>106.95</v>
      </c>
    </row>
    <row r="3832" spans="1:4" ht="30">
      <c r="A3832" s="480">
        <v>4437</v>
      </c>
      <c r="B3832" s="481" t="s">
        <v>10360</v>
      </c>
      <c r="C3832" s="489" t="s">
        <v>4106</v>
      </c>
      <c r="D3832" s="490">
        <v>120.32</v>
      </c>
    </row>
    <row r="3833" spans="1:4" ht="30">
      <c r="A3833" s="480">
        <v>14580</v>
      </c>
      <c r="B3833" s="481" t="s">
        <v>10361</v>
      </c>
      <c r="C3833" s="489" t="s">
        <v>4106</v>
      </c>
      <c r="D3833" s="490">
        <v>120.32</v>
      </c>
    </row>
    <row r="3834" spans="1:4">
      <c r="A3834" s="480">
        <v>5065</v>
      </c>
      <c r="B3834" s="481" t="s">
        <v>10362</v>
      </c>
      <c r="C3834" s="489" t="s">
        <v>734</v>
      </c>
      <c r="D3834" s="490">
        <v>38.119999999999997</v>
      </c>
    </row>
    <row r="3835" spans="1:4">
      <c r="A3835" s="480">
        <v>5072</v>
      </c>
      <c r="B3835" s="481" t="s">
        <v>10363</v>
      </c>
      <c r="C3835" s="489" t="s">
        <v>734</v>
      </c>
      <c r="D3835" s="490">
        <v>35.26</v>
      </c>
    </row>
    <row r="3836" spans="1:4">
      <c r="A3836" s="480">
        <v>5066</v>
      </c>
      <c r="B3836" s="481" t="s">
        <v>10364</v>
      </c>
      <c r="C3836" s="489" t="s">
        <v>734</v>
      </c>
      <c r="D3836" s="490">
        <v>26.4</v>
      </c>
    </row>
    <row r="3837" spans="1:4">
      <c r="A3837" s="480">
        <v>5063</v>
      </c>
      <c r="B3837" s="481" t="s">
        <v>10365</v>
      </c>
      <c r="C3837" s="489" t="s">
        <v>734</v>
      </c>
      <c r="D3837" s="490">
        <v>23.91</v>
      </c>
    </row>
    <row r="3838" spans="1:4">
      <c r="A3838" s="480">
        <v>20247</v>
      </c>
      <c r="B3838" s="481" t="s">
        <v>10366</v>
      </c>
      <c r="C3838" s="489" t="s">
        <v>734</v>
      </c>
      <c r="D3838" s="490">
        <v>22.19</v>
      </c>
    </row>
    <row r="3839" spans="1:4">
      <c r="A3839" s="480">
        <v>5074</v>
      </c>
      <c r="B3839" s="481" t="s">
        <v>10367</v>
      </c>
      <c r="C3839" s="489" t="s">
        <v>734</v>
      </c>
      <c r="D3839" s="490">
        <v>22.45</v>
      </c>
    </row>
    <row r="3840" spans="1:4">
      <c r="A3840" s="480">
        <v>5067</v>
      </c>
      <c r="B3840" s="481" t="s">
        <v>10368</v>
      </c>
      <c r="C3840" s="489" t="s">
        <v>734</v>
      </c>
      <c r="D3840" s="490">
        <v>21.36</v>
      </c>
    </row>
    <row r="3841" spans="1:4">
      <c r="A3841" s="480">
        <v>5078</v>
      </c>
      <c r="B3841" s="481" t="s">
        <v>10369</v>
      </c>
      <c r="C3841" s="489" t="s">
        <v>734</v>
      </c>
      <c r="D3841" s="490">
        <v>21.11</v>
      </c>
    </row>
    <row r="3842" spans="1:4">
      <c r="A3842" s="480">
        <v>5068</v>
      </c>
      <c r="B3842" s="481" t="s">
        <v>10370</v>
      </c>
      <c r="C3842" s="489" t="s">
        <v>734</v>
      </c>
      <c r="D3842" s="490">
        <v>20.04</v>
      </c>
    </row>
    <row r="3843" spans="1:4">
      <c r="A3843" s="480">
        <v>5073</v>
      </c>
      <c r="B3843" s="481" t="s">
        <v>10371</v>
      </c>
      <c r="C3843" s="489" t="s">
        <v>734</v>
      </c>
      <c r="D3843" s="490">
        <v>20.420000000000002</v>
      </c>
    </row>
    <row r="3844" spans="1:4">
      <c r="A3844" s="480">
        <v>5069</v>
      </c>
      <c r="B3844" s="481" t="s">
        <v>10372</v>
      </c>
      <c r="C3844" s="489" t="s">
        <v>734</v>
      </c>
      <c r="D3844" s="490">
        <v>20.420000000000002</v>
      </c>
    </row>
    <row r="3845" spans="1:4">
      <c r="A3845" s="480">
        <v>5070</v>
      </c>
      <c r="B3845" s="481" t="s">
        <v>10373</v>
      </c>
      <c r="C3845" s="489" t="s">
        <v>734</v>
      </c>
      <c r="D3845" s="490">
        <v>20.65</v>
      </c>
    </row>
    <row r="3846" spans="1:4">
      <c r="A3846" s="480">
        <v>5071</v>
      </c>
      <c r="B3846" s="481" t="s">
        <v>10374</v>
      </c>
      <c r="C3846" s="489" t="s">
        <v>734</v>
      </c>
      <c r="D3846" s="490">
        <v>20.04</v>
      </c>
    </row>
    <row r="3847" spans="1:4">
      <c r="A3847" s="480">
        <v>5061</v>
      </c>
      <c r="B3847" s="481" t="s">
        <v>10375</v>
      </c>
      <c r="C3847" s="489" t="s">
        <v>734</v>
      </c>
      <c r="D3847" s="490">
        <v>19.7</v>
      </c>
    </row>
    <row r="3848" spans="1:4">
      <c r="A3848" s="480">
        <v>5075</v>
      </c>
      <c r="B3848" s="481" t="s">
        <v>10376</v>
      </c>
      <c r="C3848" s="489" t="s">
        <v>734</v>
      </c>
      <c r="D3848" s="490">
        <v>20.04</v>
      </c>
    </row>
    <row r="3849" spans="1:4">
      <c r="A3849" s="480">
        <v>39027</v>
      </c>
      <c r="B3849" s="481" t="s">
        <v>10377</v>
      </c>
      <c r="C3849" s="489" t="s">
        <v>734</v>
      </c>
      <c r="D3849" s="490">
        <v>20.02</v>
      </c>
    </row>
    <row r="3850" spans="1:4">
      <c r="A3850" s="480">
        <v>5062</v>
      </c>
      <c r="B3850" s="481" t="s">
        <v>10378</v>
      </c>
      <c r="C3850" s="489" t="s">
        <v>734</v>
      </c>
      <c r="D3850" s="490">
        <v>20.3</v>
      </c>
    </row>
    <row r="3851" spans="1:4">
      <c r="A3851" s="480">
        <v>40568</v>
      </c>
      <c r="B3851" s="481" t="s">
        <v>10379</v>
      </c>
      <c r="C3851" s="489" t="s">
        <v>734</v>
      </c>
      <c r="D3851" s="490">
        <v>20.190000000000001</v>
      </c>
    </row>
    <row r="3852" spans="1:4">
      <c r="A3852" s="480">
        <v>40304</v>
      </c>
      <c r="B3852" s="481" t="s">
        <v>10380</v>
      </c>
      <c r="C3852" s="489" t="s">
        <v>734</v>
      </c>
      <c r="D3852" s="490">
        <v>24.73</v>
      </c>
    </row>
    <row r="3853" spans="1:4">
      <c r="A3853" s="480">
        <v>39026</v>
      </c>
      <c r="B3853" s="481" t="s">
        <v>10381</v>
      </c>
      <c r="C3853" s="489" t="s">
        <v>734</v>
      </c>
      <c r="D3853" s="490">
        <v>22.53</v>
      </c>
    </row>
    <row r="3854" spans="1:4" ht="45">
      <c r="A3854" s="480">
        <v>42431</v>
      </c>
      <c r="B3854" s="481" t="s">
        <v>10382</v>
      </c>
      <c r="C3854" s="489" t="s">
        <v>4105</v>
      </c>
      <c r="D3854" s="490">
        <v>3475.1</v>
      </c>
    </row>
    <row r="3855" spans="1:4">
      <c r="A3855" s="480">
        <v>44074</v>
      </c>
      <c r="B3855" s="481" t="s">
        <v>14184</v>
      </c>
      <c r="C3855" s="489" t="s">
        <v>4107</v>
      </c>
      <c r="D3855" s="490">
        <v>479.19</v>
      </c>
    </row>
    <row r="3856" spans="1:4">
      <c r="A3856" s="480">
        <v>44072</v>
      </c>
      <c r="B3856" s="481" t="s">
        <v>14185</v>
      </c>
      <c r="C3856" s="489" t="s">
        <v>4107</v>
      </c>
      <c r="D3856" s="490">
        <v>99.93</v>
      </c>
    </row>
    <row r="3857" spans="1:4" ht="30">
      <c r="A3857" s="480">
        <v>511</v>
      </c>
      <c r="B3857" s="481" t="s">
        <v>10383</v>
      </c>
      <c r="C3857" s="489" t="s">
        <v>4107</v>
      </c>
      <c r="D3857" s="490">
        <v>11</v>
      </c>
    </row>
    <row r="3858" spans="1:4" ht="30">
      <c r="A3858" s="480">
        <v>37540</v>
      </c>
      <c r="B3858" s="481" t="s">
        <v>10384</v>
      </c>
      <c r="C3858" s="489" t="s">
        <v>4105</v>
      </c>
      <c r="D3858" s="490">
        <v>78021.05</v>
      </c>
    </row>
    <row r="3859" spans="1:4" ht="30">
      <c r="A3859" s="480">
        <v>37548</v>
      </c>
      <c r="B3859" s="481" t="s">
        <v>10385</v>
      </c>
      <c r="C3859" s="489" t="s">
        <v>4105</v>
      </c>
      <c r="D3859" s="490">
        <v>103416.5</v>
      </c>
    </row>
    <row r="3860" spans="1:4" ht="30">
      <c r="A3860" s="480">
        <v>39828</v>
      </c>
      <c r="B3860" s="481" t="s">
        <v>10386</v>
      </c>
      <c r="C3860" s="489" t="s">
        <v>4105</v>
      </c>
      <c r="D3860" s="490">
        <v>620.4</v>
      </c>
    </row>
    <row r="3861" spans="1:4" ht="45">
      <c r="A3861" s="480">
        <v>12273</v>
      </c>
      <c r="B3861" s="481" t="s">
        <v>10387</v>
      </c>
      <c r="C3861" s="489" t="s">
        <v>4105</v>
      </c>
      <c r="D3861" s="490">
        <v>148.16</v>
      </c>
    </row>
    <row r="3862" spans="1:4">
      <c r="A3862" s="480">
        <v>38392</v>
      </c>
      <c r="B3862" s="481" t="s">
        <v>10388</v>
      </c>
      <c r="C3862" s="489" t="s">
        <v>4105</v>
      </c>
      <c r="D3862" s="490">
        <v>49.98</v>
      </c>
    </row>
    <row r="3863" spans="1:4" ht="30">
      <c r="A3863" s="480">
        <v>11735</v>
      </c>
      <c r="B3863" s="481" t="s">
        <v>14186</v>
      </c>
      <c r="C3863" s="489" t="s">
        <v>4105</v>
      </c>
      <c r="D3863" s="490">
        <v>7.7</v>
      </c>
    </row>
    <row r="3864" spans="1:4" ht="30">
      <c r="A3864" s="480">
        <v>11737</v>
      </c>
      <c r="B3864" s="481" t="s">
        <v>14187</v>
      </c>
      <c r="C3864" s="489" t="s">
        <v>4105</v>
      </c>
      <c r="D3864" s="490">
        <v>10.92</v>
      </c>
    </row>
    <row r="3865" spans="1:4" ht="30">
      <c r="A3865" s="480">
        <v>11738</v>
      </c>
      <c r="B3865" s="481" t="s">
        <v>14188</v>
      </c>
      <c r="C3865" s="489" t="s">
        <v>4105</v>
      </c>
      <c r="D3865" s="490">
        <v>13.77</v>
      </c>
    </row>
    <row r="3866" spans="1:4">
      <c r="A3866" s="480">
        <v>36143</v>
      </c>
      <c r="B3866" s="481" t="s">
        <v>10389</v>
      </c>
      <c r="C3866" s="489" t="s">
        <v>4105</v>
      </c>
      <c r="D3866" s="490">
        <v>36.200000000000003</v>
      </c>
    </row>
    <row r="3867" spans="1:4">
      <c r="A3867" s="480">
        <v>36142</v>
      </c>
      <c r="B3867" s="481" t="s">
        <v>10390</v>
      </c>
      <c r="C3867" s="489" t="s">
        <v>4105</v>
      </c>
      <c r="D3867" s="490">
        <v>2.64</v>
      </c>
    </row>
    <row r="3868" spans="1:4">
      <c r="A3868" s="480">
        <v>36146</v>
      </c>
      <c r="B3868" s="481" t="s">
        <v>10391</v>
      </c>
      <c r="C3868" s="489" t="s">
        <v>4105</v>
      </c>
      <c r="D3868" s="490">
        <v>300.22000000000003</v>
      </c>
    </row>
    <row r="3869" spans="1:4" ht="30">
      <c r="A3869" s="480">
        <v>39015</v>
      </c>
      <c r="B3869" s="481" t="s">
        <v>10392</v>
      </c>
      <c r="C3869" s="489" t="s">
        <v>4105</v>
      </c>
      <c r="D3869" s="490">
        <v>0.6</v>
      </c>
    </row>
    <row r="3870" spans="1:4">
      <c r="A3870" s="480">
        <v>38377</v>
      </c>
      <c r="B3870" s="481" t="s">
        <v>10393</v>
      </c>
      <c r="C3870" s="489" t="s">
        <v>4105</v>
      </c>
      <c r="D3870" s="490">
        <v>36.479999999999997</v>
      </c>
    </row>
    <row r="3871" spans="1:4">
      <c r="A3871" s="480">
        <v>38376</v>
      </c>
      <c r="B3871" s="481" t="s">
        <v>10394</v>
      </c>
      <c r="C3871" s="489" t="s">
        <v>4105</v>
      </c>
      <c r="D3871" s="490">
        <v>41.6</v>
      </c>
    </row>
    <row r="3872" spans="1:4">
      <c r="A3872" s="480">
        <v>38116</v>
      </c>
      <c r="B3872" s="481" t="s">
        <v>10395</v>
      </c>
      <c r="C3872" s="489" t="s">
        <v>4105</v>
      </c>
      <c r="D3872" s="490">
        <v>7.71</v>
      </c>
    </row>
    <row r="3873" spans="1:4" ht="30">
      <c r="A3873" s="480">
        <v>38066</v>
      </c>
      <c r="B3873" s="481" t="s">
        <v>10396</v>
      </c>
      <c r="C3873" s="489" t="s">
        <v>4105</v>
      </c>
      <c r="D3873" s="490">
        <v>12.73</v>
      </c>
    </row>
    <row r="3874" spans="1:4">
      <c r="A3874" s="480">
        <v>38117</v>
      </c>
      <c r="B3874" s="481" t="s">
        <v>10397</v>
      </c>
      <c r="C3874" s="489" t="s">
        <v>4105</v>
      </c>
      <c r="D3874" s="490">
        <v>13.13</v>
      </c>
    </row>
    <row r="3875" spans="1:4" ht="30">
      <c r="A3875" s="480">
        <v>38067</v>
      </c>
      <c r="B3875" s="481" t="s">
        <v>10398</v>
      </c>
      <c r="C3875" s="489" t="s">
        <v>4105</v>
      </c>
      <c r="D3875" s="490">
        <v>17.920000000000002</v>
      </c>
    </row>
    <row r="3876" spans="1:4" ht="30">
      <c r="A3876" s="480">
        <v>11522</v>
      </c>
      <c r="B3876" s="481" t="s">
        <v>10399</v>
      </c>
      <c r="C3876" s="489" t="s">
        <v>4105</v>
      </c>
      <c r="D3876" s="490">
        <v>11.68</v>
      </c>
    </row>
    <row r="3877" spans="1:4" ht="30">
      <c r="A3877" s="480">
        <v>43600</v>
      </c>
      <c r="B3877" s="481" t="s">
        <v>10400</v>
      </c>
      <c r="C3877" s="489" t="s">
        <v>4105</v>
      </c>
      <c r="D3877" s="490">
        <v>46.82</v>
      </c>
    </row>
    <row r="3878" spans="1:4" ht="30">
      <c r="A3878" s="480">
        <v>5080</v>
      </c>
      <c r="B3878" s="481" t="s">
        <v>10401</v>
      </c>
      <c r="C3878" s="489" t="s">
        <v>4105</v>
      </c>
      <c r="D3878" s="490">
        <v>18.25</v>
      </c>
    </row>
    <row r="3879" spans="1:4" ht="30">
      <c r="A3879" s="480">
        <v>38168</v>
      </c>
      <c r="B3879" s="481" t="s">
        <v>10402</v>
      </c>
      <c r="C3879" s="489" t="s">
        <v>4105</v>
      </c>
      <c r="D3879" s="490">
        <v>127.46</v>
      </c>
    </row>
    <row r="3880" spans="1:4" ht="30">
      <c r="A3880" s="480">
        <v>43601</v>
      </c>
      <c r="B3880" s="481" t="s">
        <v>10403</v>
      </c>
      <c r="C3880" s="489" t="s">
        <v>4105</v>
      </c>
      <c r="D3880" s="490">
        <v>63.73</v>
      </c>
    </row>
    <row r="3881" spans="1:4" ht="30">
      <c r="A3881" s="480">
        <v>13393</v>
      </c>
      <c r="B3881" s="481" t="s">
        <v>10404</v>
      </c>
      <c r="C3881" s="489" t="s">
        <v>4105</v>
      </c>
      <c r="D3881" s="490">
        <v>489.83</v>
      </c>
    </row>
    <row r="3882" spans="1:4" ht="30">
      <c r="A3882" s="480">
        <v>13395</v>
      </c>
      <c r="B3882" s="481" t="s">
        <v>10405</v>
      </c>
      <c r="C3882" s="489" t="s">
        <v>4105</v>
      </c>
      <c r="D3882" s="490">
        <v>686.44</v>
      </c>
    </row>
    <row r="3883" spans="1:4" ht="30">
      <c r="A3883" s="480">
        <v>12039</v>
      </c>
      <c r="B3883" s="481" t="s">
        <v>10406</v>
      </c>
      <c r="C3883" s="489" t="s">
        <v>4105</v>
      </c>
      <c r="D3883" s="490">
        <v>721.37</v>
      </c>
    </row>
    <row r="3884" spans="1:4" ht="30">
      <c r="A3884" s="480">
        <v>13396</v>
      </c>
      <c r="B3884" s="481" t="s">
        <v>10407</v>
      </c>
      <c r="C3884" s="489" t="s">
        <v>4105</v>
      </c>
      <c r="D3884" s="490">
        <v>1013.12</v>
      </c>
    </row>
    <row r="3885" spans="1:4" ht="30">
      <c r="A3885" s="480">
        <v>12041</v>
      </c>
      <c r="B3885" s="481" t="s">
        <v>10408</v>
      </c>
      <c r="C3885" s="489" t="s">
        <v>4105</v>
      </c>
      <c r="D3885" s="490">
        <v>827.28</v>
      </c>
    </row>
    <row r="3886" spans="1:4" ht="30">
      <c r="A3886" s="480">
        <v>12043</v>
      </c>
      <c r="B3886" s="481" t="s">
        <v>10409</v>
      </c>
      <c r="C3886" s="489" t="s">
        <v>4105</v>
      </c>
      <c r="D3886" s="490">
        <v>1746.67</v>
      </c>
    </row>
    <row r="3887" spans="1:4" ht="30">
      <c r="A3887" s="480">
        <v>39762</v>
      </c>
      <c r="B3887" s="481" t="s">
        <v>10410</v>
      </c>
      <c r="C3887" s="489" t="s">
        <v>4105</v>
      </c>
      <c r="D3887" s="490">
        <v>831.46</v>
      </c>
    </row>
    <row r="3888" spans="1:4" ht="30">
      <c r="A3888" s="480">
        <v>12042</v>
      </c>
      <c r="B3888" s="481" t="s">
        <v>10411</v>
      </c>
      <c r="C3888" s="489" t="s">
        <v>4105</v>
      </c>
      <c r="D3888" s="490">
        <v>1213.9000000000001</v>
      </c>
    </row>
    <row r="3889" spans="1:4" ht="30">
      <c r="A3889" s="480">
        <v>39763</v>
      </c>
      <c r="B3889" s="481" t="s">
        <v>10412</v>
      </c>
      <c r="C3889" s="489" t="s">
        <v>4105</v>
      </c>
      <c r="D3889" s="490">
        <v>1420.71</v>
      </c>
    </row>
    <row r="3890" spans="1:4" ht="30">
      <c r="A3890" s="480">
        <v>39760</v>
      </c>
      <c r="B3890" s="481" t="s">
        <v>10413</v>
      </c>
      <c r="C3890" s="489" t="s">
        <v>4105</v>
      </c>
      <c r="D3890" s="490">
        <v>1416.04</v>
      </c>
    </row>
    <row r="3891" spans="1:4" ht="30">
      <c r="A3891" s="480">
        <v>39756</v>
      </c>
      <c r="B3891" s="481" t="s">
        <v>10414</v>
      </c>
      <c r="C3891" s="489" t="s">
        <v>4105</v>
      </c>
      <c r="D3891" s="490">
        <v>508.44</v>
      </c>
    </row>
    <row r="3892" spans="1:4" ht="30">
      <c r="A3892" s="480">
        <v>12038</v>
      </c>
      <c r="B3892" s="481" t="s">
        <v>10415</v>
      </c>
      <c r="C3892" s="489" t="s">
        <v>4105</v>
      </c>
      <c r="D3892" s="490">
        <v>635.32000000000005</v>
      </c>
    </row>
    <row r="3893" spans="1:4" ht="30">
      <c r="A3893" s="480">
        <v>39757</v>
      </c>
      <c r="B3893" s="481" t="s">
        <v>10416</v>
      </c>
      <c r="C3893" s="489" t="s">
        <v>4105</v>
      </c>
      <c r="D3893" s="490">
        <v>587.47</v>
      </c>
    </row>
    <row r="3894" spans="1:4" ht="30">
      <c r="A3894" s="480">
        <v>39758</v>
      </c>
      <c r="B3894" s="481" t="s">
        <v>10417</v>
      </c>
      <c r="C3894" s="489" t="s">
        <v>4105</v>
      </c>
      <c r="D3894" s="490">
        <v>856.16</v>
      </c>
    </row>
    <row r="3895" spans="1:4" ht="30">
      <c r="A3895" s="480">
        <v>39759</v>
      </c>
      <c r="B3895" s="481" t="s">
        <v>10418</v>
      </c>
      <c r="C3895" s="489" t="s">
        <v>4105</v>
      </c>
      <c r="D3895" s="490">
        <v>1057.3599999999999</v>
      </c>
    </row>
    <row r="3896" spans="1:4" ht="30">
      <c r="A3896" s="480">
        <v>39761</v>
      </c>
      <c r="B3896" s="481" t="s">
        <v>10419</v>
      </c>
      <c r="C3896" s="489" t="s">
        <v>4105</v>
      </c>
      <c r="D3896" s="490">
        <v>1270.97</v>
      </c>
    </row>
    <row r="3897" spans="1:4" ht="30">
      <c r="A3897" s="480">
        <v>39805</v>
      </c>
      <c r="B3897" s="481" t="s">
        <v>10420</v>
      </c>
      <c r="C3897" s="489" t="s">
        <v>4105</v>
      </c>
      <c r="D3897" s="490">
        <v>189.43</v>
      </c>
    </row>
    <row r="3898" spans="1:4" ht="30">
      <c r="A3898" s="480">
        <v>39806</v>
      </c>
      <c r="B3898" s="481" t="s">
        <v>10421</v>
      </c>
      <c r="C3898" s="489" t="s">
        <v>4105</v>
      </c>
      <c r="D3898" s="490">
        <v>350.95</v>
      </c>
    </row>
    <row r="3899" spans="1:4" ht="30">
      <c r="A3899" s="480">
        <v>39807</v>
      </c>
      <c r="B3899" s="481" t="s">
        <v>10422</v>
      </c>
      <c r="C3899" s="489" t="s">
        <v>4105</v>
      </c>
      <c r="D3899" s="490">
        <v>760.6</v>
      </c>
    </row>
    <row r="3900" spans="1:4" ht="30">
      <c r="A3900" s="480">
        <v>43100</v>
      </c>
      <c r="B3900" s="481" t="s">
        <v>10423</v>
      </c>
      <c r="C3900" s="489" t="s">
        <v>4105</v>
      </c>
      <c r="D3900" s="490">
        <v>594.63</v>
      </c>
    </row>
    <row r="3901" spans="1:4" ht="30">
      <c r="A3901" s="480">
        <v>39804</v>
      </c>
      <c r="B3901" s="481" t="s">
        <v>10424</v>
      </c>
      <c r="C3901" s="489" t="s">
        <v>4105</v>
      </c>
      <c r="D3901" s="490">
        <v>111.23</v>
      </c>
    </row>
    <row r="3902" spans="1:4" ht="30">
      <c r="A3902" s="480">
        <v>39796</v>
      </c>
      <c r="B3902" s="481" t="s">
        <v>10425</v>
      </c>
      <c r="C3902" s="489" t="s">
        <v>4105</v>
      </c>
      <c r="D3902" s="490">
        <v>115.21</v>
      </c>
    </row>
    <row r="3903" spans="1:4" ht="30">
      <c r="A3903" s="480">
        <v>39797</v>
      </c>
      <c r="B3903" s="481" t="s">
        <v>10426</v>
      </c>
      <c r="C3903" s="489" t="s">
        <v>4105</v>
      </c>
      <c r="D3903" s="490">
        <v>180.85</v>
      </c>
    </row>
    <row r="3904" spans="1:4" ht="30">
      <c r="A3904" s="480">
        <v>39798</v>
      </c>
      <c r="B3904" s="481" t="s">
        <v>10427</v>
      </c>
      <c r="C3904" s="489" t="s">
        <v>4105</v>
      </c>
      <c r="D3904" s="490">
        <v>310.20999999999998</v>
      </c>
    </row>
    <row r="3905" spans="1:4" ht="30">
      <c r="A3905" s="480">
        <v>39794</v>
      </c>
      <c r="B3905" s="481" t="s">
        <v>10428</v>
      </c>
      <c r="C3905" s="489" t="s">
        <v>4105</v>
      </c>
      <c r="D3905" s="490">
        <v>48.9</v>
      </c>
    </row>
    <row r="3906" spans="1:4" ht="30">
      <c r="A3906" s="480">
        <v>39795</v>
      </c>
      <c r="B3906" s="481" t="s">
        <v>10429</v>
      </c>
      <c r="C3906" s="489" t="s">
        <v>4105</v>
      </c>
      <c r="D3906" s="490">
        <v>77.260000000000005</v>
      </c>
    </row>
    <row r="3907" spans="1:4" ht="30">
      <c r="A3907" s="480">
        <v>39799</v>
      </c>
      <c r="B3907" s="481" t="s">
        <v>10430</v>
      </c>
      <c r="C3907" s="489" t="s">
        <v>4105</v>
      </c>
      <c r="D3907" s="490">
        <v>57</v>
      </c>
    </row>
    <row r="3908" spans="1:4" ht="30">
      <c r="A3908" s="480">
        <v>39801</v>
      </c>
      <c r="B3908" s="481" t="s">
        <v>10431</v>
      </c>
      <c r="C3908" s="489" t="s">
        <v>4105</v>
      </c>
      <c r="D3908" s="490">
        <v>163.13999999999999</v>
      </c>
    </row>
    <row r="3909" spans="1:4" ht="30">
      <c r="A3909" s="480">
        <v>39802</v>
      </c>
      <c r="B3909" s="481" t="s">
        <v>10432</v>
      </c>
      <c r="C3909" s="489" t="s">
        <v>4105</v>
      </c>
      <c r="D3909" s="490">
        <v>239.13</v>
      </c>
    </row>
    <row r="3910" spans="1:4" ht="30">
      <c r="A3910" s="480">
        <v>39803</v>
      </c>
      <c r="B3910" s="481" t="s">
        <v>10433</v>
      </c>
      <c r="C3910" s="489" t="s">
        <v>4105</v>
      </c>
      <c r="D3910" s="490">
        <v>333.59</v>
      </c>
    </row>
    <row r="3911" spans="1:4" ht="30">
      <c r="A3911" s="480">
        <v>39800</v>
      </c>
      <c r="B3911" s="481" t="s">
        <v>10434</v>
      </c>
      <c r="C3911" s="489" t="s">
        <v>4105</v>
      </c>
      <c r="D3911" s="490">
        <v>97.1</v>
      </c>
    </row>
    <row r="3912" spans="1:4">
      <c r="A3912" s="480">
        <v>21059</v>
      </c>
      <c r="B3912" s="481" t="s">
        <v>10435</v>
      </c>
      <c r="C3912" s="489" t="s">
        <v>4105</v>
      </c>
      <c r="D3912" s="490">
        <v>60.44</v>
      </c>
    </row>
    <row r="3913" spans="1:4">
      <c r="A3913" s="480">
        <v>11234</v>
      </c>
      <c r="B3913" s="481" t="s">
        <v>10436</v>
      </c>
      <c r="C3913" s="489" t="s">
        <v>4105</v>
      </c>
      <c r="D3913" s="490">
        <v>91.1</v>
      </c>
    </row>
    <row r="3914" spans="1:4">
      <c r="A3914" s="480">
        <v>21060</v>
      </c>
      <c r="B3914" s="481" t="s">
        <v>10437</v>
      </c>
      <c r="C3914" s="489" t="s">
        <v>4105</v>
      </c>
      <c r="D3914" s="490">
        <v>112.12</v>
      </c>
    </row>
    <row r="3915" spans="1:4">
      <c r="A3915" s="480">
        <v>21061</v>
      </c>
      <c r="B3915" s="481" t="s">
        <v>10438</v>
      </c>
      <c r="C3915" s="489" t="s">
        <v>4105</v>
      </c>
      <c r="D3915" s="490">
        <v>140.15</v>
      </c>
    </row>
    <row r="3916" spans="1:4">
      <c r="A3916" s="480">
        <v>21062</v>
      </c>
      <c r="B3916" s="481" t="s">
        <v>10439</v>
      </c>
      <c r="C3916" s="489" t="s">
        <v>4105</v>
      </c>
      <c r="D3916" s="490">
        <v>220.74</v>
      </c>
    </row>
    <row r="3917" spans="1:4">
      <c r="A3917" s="480">
        <v>11708</v>
      </c>
      <c r="B3917" s="481" t="s">
        <v>10440</v>
      </c>
      <c r="C3917" s="489" t="s">
        <v>4105</v>
      </c>
      <c r="D3917" s="490">
        <v>24.08</v>
      </c>
    </row>
    <row r="3918" spans="1:4">
      <c r="A3918" s="480">
        <v>11709</v>
      </c>
      <c r="B3918" s="481" t="s">
        <v>10441</v>
      </c>
      <c r="C3918" s="489" t="s">
        <v>4105</v>
      </c>
      <c r="D3918" s="490">
        <v>56.58</v>
      </c>
    </row>
    <row r="3919" spans="1:4">
      <c r="A3919" s="480">
        <v>11710</v>
      </c>
      <c r="B3919" s="481" t="s">
        <v>10442</v>
      </c>
      <c r="C3919" s="489" t="s">
        <v>4105</v>
      </c>
      <c r="D3919" s="490">
        <v>130.08000000000001</v>
      </c>
    </row>
    <row r="3920" spans="1:4">
      <c r="A3920" s="480">
        <v>11707</v>
      </c>
      <c r="B3920" s="481" t="s">
        <v>10443</v>
      </c>
      <c r="C3920" s="489" t="s">
        <v>4105</v>
      </c>
      <c r="D3920" s="490">
        <v>18.04</v>
      </c>
    </row>
    <row r="3921" spans="1:4" ht="30">
      <c r="A3921" s="480">
        <v>5102</v>
      </c>
      <c r="B3921" s="481" t="s">
        <v>14189</v>
      </c>
      <c r="C3921" s="489" t="s">
        <v>4105</v>
      </c>
      <c r="D3921" s="490">
        <v>10.82</v>
      </c>
    </row>
    <row r="3922" spans="1:4">
      <c r="A3922" s="480">
        <v>11739</v>
      </c>
      <c r="B3922" s="481" t="s">
        <v>14190</v>
      </c>
      <c r="C3922" s="489" t="s">
        <v>4105</v>
      </c>
      <c r="D3922" s="490">
        <v>7.71</v>
      </c>
    </row>
    <row r="3923" spans="1:4">
      <c r="A3923" s="480">
        <v>11711</v>
      </c>
      <c r="B3923" s="481" t="s">
        <v>14191</v>
      </c>
      <c r="C3923" s="489" t="s">
        <v>4105</v>
      </c>
      <c r="D3923" s="490">
        <v>9.01</v>
      </c>
    </row>
    <row r="3924" spans="1:4">
      <c r="A3924" s="480">
        <v>11741</v>
      </c>
      <c r="B3924" s="481" t="s">
        <v>14192</v>
      </c>
      <c r="C3924" s="489" t="s">
        <v>4105</v>
      </c>
      <c r="D3924" s="490">
        <v>9.82</v>
      </c>
    </row>
    <row r="3925" spans="1:4" ht="30">
      <c r="A3925" s="480">
        <v>11745</v>
      </c>
      <c r="B3925" s="481" t="s">
        <v>14193</v>
      </c>
      <c r="C3925" s="489" t="s">
        <v>4105</v>
      </c>
      <c r="D3925" s="490">
        <v>12.94</v>
      </c>
    </row>
    <row r="3926" spans="1:4">
      <c r="A3926" s="480">
        <v>11743</v>
      </c>
      <c r="B3926" s="481" t="s">
        <v>14194</v>
      </c>
      <c r="C3926" s="489" t="s">
        <v>4105</v>
      </c>
      <c r="D3926" s="490">
        <v>8.24</v>
      </c>
    </row>
    <row r="3927" spans="1:4">
      <c r="A3927" s="480">
        <v>40985</v>
      </c>
      <c r="B3927" s="481" t="s">
        <v>10444</v>
      </c>
      <c r="C3927" s="489" t="s">
        <v>4109</v>
      </c>
      <c r="D3927" s="490">
        <v>2162.38</v>
      </c>
    </row>
    <row r="3928" spans="1:4">
      <c r="A3928" s="480">
        <v>44502</v>
      </c>
      <c r="B3928" s="481" t="s">
        <v>14195</v>
      </c>
      <c r="C3928" s="489" t="s">
        <v>4108</v>
      </c>
      <c r="D3928" s="490">
        <v>12.29</v>
      </c>
    </row>
    <row r="3929" spans="1:4">
      <c r="A3929" s="480">
        <v>1088</v>
      </c>
      <c r="B3929" s="481" t="s">
        <v>10445</v>
      </c>
      <c r="C3929" s="489" t="s">
        <v>4105</v>
      </c>
      <c r="D3929" s="490">
        <v>39.36</v>
      </c>
    </row>
    <row r="3930" spans="1:4">
      <c r="A3930" s="480">
        <v>1087</v>
      </c>
      <c r="B3930" s="481" t="s">
        <v>10446</v>
      </c>
      <c r="C3930" s="489" t="s">
        <v>4105</v>
      </c>
      <c r="D3930" s="490">
        <v>49.17</v>
      </c>
    </row>
    <row r="3931" spans="1:4">
      <c r="A3931" s="480">
        <v>38777</v>
      </c>
      <c r="B3931" s="481" t="s">
        <v>10447</v>
      </c>
      <c r="C3931" s="489" t="s">
        <v>4105</v>
      </c>
      <c r="D3931" s="490">
        <v>97.93</v>
      </c>
    </row>
    <row r="3932" spans="1:4">
      <c r="A3932" s="480">
        <v>1086</v>
      </c>
      <c r="B3932" s="481" t="s">
        <v>10448</v>
      </c>
      <c r="C3932" s="489" t="s">
        <v>4105</v>
      </c>
      <c r="D3932" s="490">
        <v>51.68</v>
      </c>
    </row>
    <row r="3933" spans="1:4">
      <c r="A3933" s="480">
        <v>1079</v>
      </c>
      <c r="B3933" s="481" t="s">
        <v>10449</v>
      </c>
      <c r="C3933" s="489" t="s">
        <v>4105</v>
      </c>
      <c r="D3933" s="490">
        <v>53.42</v>
      </c>
    </row>
    <row r="3934" spans="1:4" ht="30">
      <c r="A3934" s="480">
        <v>39374</v>
      </c>
      <c r="B3934" s="481" t="s">
        <v>10450</v>
      </c>
      <c r="C3934" s="489" t="s">
        <v>4105</v>
      </c>
      <c r="D3934" s="490">
        <v>117</v>
      </c>
    </row>
    <row r="3935" spans="1:4">
      <c r="A3935" s="480">
        <v>12316</v>
      </c>
      <c r="B3935" s="481" t="s">
        <v>10451</v>
      </c>
      <c r="C3935" s="489" t="s">
        <v>4105</v>
      </c>
      <c r="D3935" s="490">
        <v>153.91999999999999</v>
      </c>
    </row>
    <row r="3936" spans="1:4">
      <c r="A3936" s="480">
        <v>12317</v>
      </c>
      <c r="B3936" s="481" t="s">
        <v>10452</v>
      </c>
      <c r="C3936" s="489" t="s">
        <v>4105</v>
      </c>
      <c r="D3936" s="490">
        <v>183.56</v>
      </c>
    </row>
    <row r="3937" spans="1:4">
      <c r="A3937" s="480">
        <v>12318</v>
      </c>
      <c r="B3937" s="481" t="s">
        <v>10453</v>
      </c>
      <c r="C3937" s="489" t="s">
        <v>4105</v>
      </c>
      <c r="D3937" s="490">
        <v>211.46</v>
      </c>
    </row>
    <row r="3938" spans="1:4">
      <c r="A3938" s="480">
        <v>1082</v>
      </c>
      <c r="B3938" s="481" t="s">
        <v>10454</v>
      </c>
      <c r="C3938" s="489" t="s">
        <v>4105</v>
      </c>
      <c r="D3938" s="490">
        <v>335.84</v>
      </c>
    </row>
    <row r="3939" spans="1:4">
      <c r="A3939" s="480">
        <v>5104</v>
      </c>
      <c r="B3939" s="481" t="s">
        <v>10455</v>
      </c>
      <c r="C3939" s="489" t="s">
        <v>734</v>
      </c>
      <c r="D3939" s="490">
        <v>77.290000000000006</v>
      </c>
    </row>
    <row r="3940" spans="1:4">
      <c r="A3940" s="480">
        <v>44530</v>
      </c>
      <c r="B3940" s="481" t="s">
        <v>14196</v>
      </c>
      <c r="C3940" s="489" t="s">
        <v>4105</v>
      </c>
      <c r="D3940" s="490">
        <v>58.5</v>
      </c>
    </row>
    <row r="3941" spans="1:4">
      <c r="A3941" s="480">
        <v>2710</v>
      </c>
      <c r="B3941" s="481" t="s">
        <v>10456</v>
      </c>
      <c r="C3941" s="489" t="s">
        <v>4105</v>
      </c>
      <c r="D3941" s="490">
        <v>46.72</v>
      </c>
    </row>
    <row r="3942" spans="1:4">
      <c r="A3942" s="480">
        <v>14575</v>
      </c>
      <c r="B3942" s="481" t="s">
        <v>10457</v>
      </c>
      <c r="C3942" s="489" t="s">
        <v>4105</v>
      </c>
      <c r="D3942" s="490">
        <v>6693491.5499999998</v>
      </c>
    </row>
    <row r="3943" spans="1:4">
      <c r="A3943" s="480">
        <v>20034</v>
      </c>
      <c r="B3943" s="481" t="s">
        <v>10458</v>
      </c>
      <c r="C3943" s="489" t="s">
        <v>4105</v>
      </c>
      <c r="D3943" s="490">
        <v>94.64</v>
      </c>
    </row>
    <row r="3944" spans="1:4">
      <c r="A3944" s="480">
        <v>20036</v>
      </c>
      <c r="B3944" s="481" t="s">
        <v>10459</v>
      </c>
      <c r="C3944" s="489" t="s">
        <v>4105</v>
      </c>
      <c r="D3944" s="490">
        <v>182.05</v>
      </c>
    </row>
    <row r="3945" spans="1:4">
      <c r="A3945" s="480">
        <v>20037</v>
      </c>
      <c r="B3945" s="481" t="s">
        <v>10460</v>
      </c>
      <c r="C3945" s="489" t="s">
        <v>4105</v>
      </c>
      <c r="D3945" s="490">
        <v>343.37</v>
      </c>
    </row>
    <row r="3946" spans="1:4">
      <c r="A3946" s="480">
        <v>20043</v>
      </c>
      <c r="B3946" s="481" t="s">
        <v>10461</v>
      </c>
      <c r="C3946" s="489" t="s">
        <v>4105</v>
      </c>
      <c r="D3946" s="490">
        <v>9.4600000000000009</v>
      </c>
    </row>
    <row r="3947" spans="1:4">
      <c r="A3947" s="480">
        <v>20044</v>
      </c>
      <c r="B3947" s="481" t="s">
        <v>10462</v>
      </c>
      <c r="C3947" s="489" t="s">
        <v>4105</v>
      </c>
      <c r="D3947" s="490">
        <v>11.05</v>
      </c>
    </row>
    <row r="3948" spans="1:4">
      <c r="A3948" s="480">
        <v>20042</v>
      </c>
      <c r="B3948" s="481" t="s">
        <v>10463</v>
      </c>
      <c r="C3948" s="489" t="s">
        <v>4105</v>
      </c>
      <c r="D3948" s="490">
        <v>8.01</v>
      </c>
    </row>
    <row r="3949" spans="1:4" ht="30">
      <c r="A3949" s="480">
        <v>20046</v>
      </c>
      <c r="B3949" s="481" t="s">
        <v>10464</v>
      </c>
      <c r="C3949" s="489" t="s">
        <v>4105</v>
      </c>
      <c r="D3949" s="490">
        <v>23.44</v>
      </c>
    </row>
    <row r="3950" spans="1:4" ht="30">
      <c r="A3950" s="480">
        <v>20047</v>
      </c>
      <c r="B3950" s="481" t="s">
        <v>10465</v>
      </c>
      <c r="C3950" s="489" t="s">
        <v>4105</v>
      </c>
      <c r="D3950" s="490">
        <v>64.069999999999993</v>
      </c>
    </row>
    <row r="3951" spans="1:4" ht="30">
      <c r="A3951" s="480">
        <v>20045</v>
      </c>
      <c r="B3951" s="481" t="s">
        <v>10466</v>
      </c>
      <c r="C3951" s="489" t="s">
        <v>4105</v>
      </c>
      <c r="D3951" s="490">
        <v>9.64</v>
      </c>
    </row>
    <row r="3952" spans="1:4" ht="30">
      <c r="A3952" s="480">
        <v>20972</v>
      </c>
      <c r="B3952" s="481" t="s">
        <v>10467</v>
      </c>
      <c r="C3952" s="489" t="s">
        <v>4105</v>
      </c>
      <c r="D3952" s="490">
        <v>205.71</v>
      </c>
    </row>
    <row r="3953" spans="1:4">
      <c r="A3953" s="480">
        <v>20032</v>
      </c>
      <c r="B3953" s="481" t="s">
        <v>10468</v>
      </c>
      <c r="C3953" s="489" t="s">
        <v>4105</v>
      </c>
      <c r="D3953" s="490">
        <v>87.36</v>
      </c>
    </row>
    <row r="3954" spans="1:4">
      <c r="A3954" s="480">
        <v>11321</v>
      </c>
      <c r="B3954" s="481" t="s">
        <v>10469</v>
      </c>
      <c r="C3954" s="489" t="s">
        <v>4105</v>
      </c>
      <c r="D3954" s="490">
        <v>39.83</v>
      </c>
    </row>
    <row r="3955" spans="1:4">
      <c r="A3955" s="480">
        <v>11323</v>
      </c>
      <c r="B3955" s="481" t="s">
        <v>10470</v>
      </c>
      <c r="C3955" s="489" t="s">
        <v>4105</v>
      </c>
      <c r="D3955" s="490">
        <v>45.81</v>
      </c>
    </row>
    <row r="3956" spans="1:4">
      <c r="A3956" s="480">
        <v>20327</v>
      </c>
      <c r="B3956" s="481" t="s">
        <v>10471</v>
      </c>
      <c r="C3956" s="489" t="s">
        <v>4105</v>
      </c>
      <c r="D3956" s="490">
        <v>26</v>
      </c>
    </row>
    <row r="3957" spans="1:4" ht="45">
      <c r="A3957" s="480">
        <v>13390</v>
      </c>
      <c r="B3957" s="481" t="s">
        <v>10472</v>
      </c>
      <c r="C3957" s="489" t="s">
        <v>4105</v>
      </c>
      <c r="D3957" s="490">
        <v>194.26</v>
      </c>
    </row>
    <row r="3958" spans="1:4">
      <c r="A3958" s="480">
        <v>6034</v>
      </c>
      <c r="B3958" s="481" t="s">
        <v>10473</v>
      </c>
      <c r="C3958" s="489" t="s">
        <v>4105</v>
      </c>
      <c r="D3958" s="490">
        <v>13.12</v>
      </c>
    </row>
    <row r="3959" spans="1:4">
      <c r="A3959" s="480">
        <v>6036</v>
      </c>
      <c r="B3959" s="481" t="s">
        <v>10474</v>
      </c>
      <c r="C3959" s="489" t="s">
        <v>4105</v>
      </c>
      <c r="D3959" s="490">
        <v>17.87</v>
      </c>
    </row>
    <row r="3960" spans="1:4">
      <c r="A3960" s="480">
        <v>6031</v>
      </c>
      <c r="B3960" s="481" t="s">
        <v>10475</v>
      </c>
      <c r="C3960" s="489" t="s">
        <v>4105</v>
      </c>
      <c r="D3960" s="490">
        <v>21</v>
      </c>
    </row>
    <row r="3961" spans="1:4">
      <c r="A3961" s="480">
        <v>6029</v>
      </c>
      <c r="B3961" s="481" t="s">
        <v>10476</v>
      </c>
      <c r="C3961" s="489" t="s">
        <v>4105</v>
      </c>
      <c r="D3961" s="490">
        <v>21.22</v>
      </c>
    </row>
    <row r="3962" spans="1:4">
      <c r="A3962" s="480">
        <v>6033</v>
      </c>
      <c r="B3962" s="481" t="s">
        <v>10477</v>
      </c>
      <c r="C3962" s="489" t="s">
        <v>4105</v>
      </c>
      <c r="D3962" s="490">
        <v>27.97</v>
      </c>
    </row>
    <row r="3963" spans="1:4">
      <c r="A3963" s="480">
        <v>11672</v>
      </c>
      <c r="B3963" s="481" t="s">
        <v>10478</v>
      </c>
      <c r="C3963" s="489" t="s">
        <v>4105</v>
      </c>
      <c r="D3963" s="490">
        <v>60.84</v>
      </c>
    </row>
    <row r="3964" spans="1:4">
      <c r="A3964" s="480">
        <v>11669</v>
      </c>
      <c r="B3964" s="481" t="s">
        <v>10479</v>
      </c>
      <c r="C3964" s="489" t="s">
        <v>4105</v>
      </c>
      <c r="D3964" s="490">
        <v>57.94</v>
      </c>
    </row>
    <row r="3965" spans="1:4">
      <c r="A3965" s="480">
        <v>20055</v>
      </c>
      <c r="B3965" s="481" t="s">
        <v>10480</v>
      </c>
      <c r="C3965" s="489" t="s">
        <v>4105</v>
      </c>
      <c r="D3965" s="490">
        <v>43.4</v>
      </c>
    </row>
    <row r="3966" spans="1:4">
      <c r="A3966" s="480">
        <v>11670</v>
      </c>
      <c r="B3966" s="481" t="s">
        <v>10481</v>
      </c>
      <c r="C3966" s="489" t="s">
        <v>4105</v>
      </c>
      <c r="D3966" s="490">
        <v>22.2</v>
      </c>
    </row>
    <row r="3967" spans="1:4">
      <c r="A3967" s="480">
        <v>11671</v>
      </c>
      <c r="B3967" s="481" t="s">
        <v>10482</v>
      </c>
      <c r="C3967" s="489" t="s">
        <v>4105</v>
      </c>
      <c r="D3967" s="490">
        <v>93.12</v>
      </c>
    </row>
    <row r="3968" spans="1:4">
      <c r="A3968" s="480">
        <v>6032</v>
      </c>
      <c r="B3968" s="481" t="s">
        <v>10483</v>
      </c>
      <c r="C3968" s="489" t="s">
        <v>4105</v>
      </c>
      <c r="D3968" s="490">
        <v>26.6</v>
      </c>
    </row>
    <row r="3969" spans="1:4">
      <c r="A3969" s="480">
        <v>11673</v>
      </c>
      <c r="B3969" s="481" t="s">
        <v>10484</v>
      </c>
      <c r="C3969" s="489" t="s">
        <v>4105</v>
      </c>
      <c r="D3969" s="490">
        <v>20.94</v>
      </c>
    </row>
    <row r="3970" spans="1:4">
      <c r="A3970" s="480">
        <v>11674</v>
      </c>
      <c r="B3970" s="481" t="s">
        <v>10485</v>
      </c>
      <c r="C3970" s="489" t="s">
        <v>4105</v>
      </c>
      <c r="D3970" s="490">
        <v>26.97</v>
      </c>
    </row>
    <row r="3971" spans="1:4">
      <c r="A3971" s="480">
        <v>11675</v>
      </c>
      <c r="B3971" s="481" t="s">
        <v>10486</v>
      </c>
      <c r="C3971" s="489" t="s">
        <v>4105</v>
      </c>
      <c r="D3971" s="490">
        <v>42.82</v>
      </c>
    </row>
    <row r="3972" spans="1:4">
      <c r="A3972" s="480">
        <v>11676</v>
      </c>
      <c r="B3972" s="481" t="s">
        <v>10487</v>
      </c>
      <c r="C3972" s="489" t="s">
        <v>4105</v>
      </c>
      <c r="D3972" s="490">
        <v>57.27</v>
      </c>
    </row>
    <row r="3973" spans="1:4">
      <c r="A3973" s="480">
        <v>11677</v>
      </c>
      <c r="B3973" s="481" t="s">
        <v>10488</v>
      </c>
      <c r="C3973" s="489" t="s">
        <v>4105</v>
      </c>
      <c r="D3973" s="490">
        <v>59.15</v>
      </c>
    </row>
    <row r="3974" spans="1:4">
      <c r="A3974" s="480">
        <v>11678</v>
      </c>
      <c r="B3974" s="481" t="s">
        <v>10489</v>
      </c>
      <c r="C3974" s="489" t="s">
        <v>4105</v>
      </c>
      <c r="D3974" s="490">
        <v>108.32</v>
      </c>
    </row>
    <row r="3975" spans="1:4">
      <c r="A3975" s="480">
        <v>6038</v>
      </c>
      <c r="B3975" s="481" t="s">
        <v>10490</v>
      </c>
      <c r="C3975" s="489" t="s">
        <v>4105</v>
      </c>
      <c r="D3975" s="490">
        <v>6.87</v>
      </c>
    </row>
    <row r="3976" spans="1:4">
      <c r="A3976" s="480">
        <v>11718</v>
      </c>
      <c r="B3976" s="481" t="s">
        <v>10491</v>
      </c>
      <c r="C3976" s="489" t="s">
        <v>4105</v>
      </c>
      <c r="D3976" s="490">
        <v>19.59</v>
      </c>
    </row>
    <row r="3977" spans="1:4">
      <c r="A3977" s="480">
        <v>6037</v>
      </c>
      <c r="B3977" s="481" t="s">
        <v>10492</v>
      </c>
      <c r="C3977" s="489" t="s">
        <v>4105</v>
      </c>
      <c r="D3977" s="490">
        <v>14.3</v>
      </c>
    </row>
    <row r="3978" spans="1:4">
      <c r="A3978" s="480">
        <v>11719</v>
      </c>
      <c r="B3978" s="481" t="s">
        <v>10493</v>
      </c>
      <c r="C3978" s="489" t="s">
        <v>4105</v>
      </c>
      <c r="D3978" s="490">
        <v>15.9</v>
      </c>
    </row>
    <row r="3979" spans="1:4">
      <c r="A3979" s="480">
        <v>6019</v>
      </c>
      <c r="B3979" s="481" t="s">
        <v>10494</v>
      </c>
      <c r="C3979" s="489" t="s">
        <v>4105</v>
      </c>
      <c r="D3979" s="490">
        <v>50.4</v>
      </c>
    </row>
    <row r="3980" spans="1:4">
      <c r="A3980" s="480">
        <v>6010</v>
      </c>
      <c r="B3980" s="481" t="s">
        <v>10495</v>
      </c>
      <c r="C3980" s="489" t="s">
        <v>4105</v>
      </c>
      <c r="D3980" s="490">
        <v>86.72</v>
      </c>
    </row>
    <row r="3981" spans="1:4">
      <c r="A3981" s="480">
        <v>6017</v>
      </c>
      <c r="B3981" s="481" t="s">
        <v>10496</v>
      </c>
      <c r="C3981" s="489" t="s">
        <v>4105</v>
      </c>
      <c r="D3981" s="490">
        <v>68.69</v>
      </c>
    </row>
    <row r="3982" spans="1:4">
      <c r="A3982" s="480">
        <v>6020</v>
      </c>
      <c r="B3982" s="481" t="s">
        <v>10497</v>
      </c>
      <c r="C3982" s="489" t="s">
        <v>4105</v>
      </c>
      <c r="D3982" s="490">
        <v>30.27</v>
      </c>
    </row>
    <row r="3983" spans="1:4">
      <c r="A3983" s="480">
        <v>6028</v>
      </c>
      <c r="B3983" s="481" t="s">
        <v>10498</v>
      </c>
      <c r="C3983" s="489" t="s">
        <v>4105</v>
      </c>
      <c r="D3983" s="490">
        <v>120.79</v>
      </c>
    </row>
    <row r="3984" spans="1:4">
      <c r="A3984" s="480">
        <v>6011</v>
      </c>
      <c r="B3984" s="481" t="s">
        <v>10499</v>
      </c>
      <c r="C3984" s="489" t="s">
        <v>4105</v>
      </c>
      <c r="D3984" s="490">
        <v>250.51</v>
      </c>
    </row>
    <row r="3985" spans="1:4">
      <c r="A3985" s="480">
        <v>6012</v>
      </c>
      <c r="B3985" s="481" t="s">
        <v>10500</v>
      </c>
      <c r="C3985" s="489" t="s">
        <v>4105</v>
      </c>
      <c r="D3985" s="490">
        <v>303.29000000000002</v>
      </c>
    </row>
    <row r="3986" spans="1:4">
      <c r="A3986" s="480">
        <v>6016</v>
      </c>
      <c r="B3986" s="481" t="s">
        <v>10501</v>
      </c>
      <c r="C3986" s="489" t="s">
        <v>4105</v>
      </c>
      <c r="D3986" s="490">
        <v>31.93</v>
      </c>
    </row>
    <row r="3987" spans="1:4">
      <c r="A3987" s="480">
        <v>6027</v>
      </c>
      <c r="B3987" s="481" t="s">
        <v>10502</v>
      </c>
      <c r="C3987" s="489" t="s">
        <v>4105</v>
      </c>
      <c r="D3987" s="490">
        <v>631.95000000000005</v>
      </c>
    </row>
    <row r="3988" spans="1:4">
      <c r="A3988" s="480">
        <v>6013</v>
      </c>
      <c r="B3988" s="481" t="s">
        <v>10503</v>
      </c>
      <c r="C3988" s="489" t="s">
        <v>4105</v>
      </c>
      <c r="D3988" s="490">
        <v>95.36</v>
      </c>
    </row>
    <row r="3989" spans="1:4" ht="30">
      <c r="A3989" s="480">
        <v>6015</v>
      </c>
      <c r="B3989" s="481" t="s">
        <v>10504</v>
      </c>
      <c r="C3989" s="489" t="s">
        <v>4105</v>
      </c>
      <c r="D3989" s="490">
        <v>138.66999999999999</v>
      </c>
    </row>
    <row r="3990" spans="1:4" ht="30">
      <c r="A3990" s="480">
        <v>6014</v>
      </c>
      <c r="B3990" s="481" t="s">
        <v>10505</v>
      </c>
      <c r="C3990" s="489" t="s">
        <v>4105</v>
      </c>
      <c r="D3990" s="490">
        <v>132.58000000000001</v>
      </c>
    </row>
    <row r="3991" spans="1:4" ht="30">
      <c r="A3991" s="480">
        <v>6006</v>
      </c>
      <c r="B3991" s="481" t="s">
        <v>10506</v>
      </c>
      <c r="C3991" s="489" t="s">
        <v>4105</v>
      </c>
      <c r="D3991" s="490">
        <v>69.05</v>
      </c>
    </row>
    <row r="3992" spans="1:4" ht="30">
      <c r="A3992" s="480">
        <v>6005</v>
      </c>
      <c r="B3992" s="481" t="s">
        <v>10507</v>
      </c>
      <c r="C3992" s="489" t="s">
        <v>4105</v>
      </c>
      <c r="D3992" s="490">
        <v>77.900000000000006</v>
      </c>
    </row>
    <row r="3993" spans="1:4">
      <c r="A3993" s="480">
        <v>11756</v>
      </c>
      <c r="B3993" s="481" t="s">
        <v>10508</v>
      </c>
      <c r="C3993" s="489" t="s">
        <v>4105</v>
      </c>
      <c r="D3993" s="490">
        <v>37.200000000000003</v>
      </c>
    </row>
    <row r="3994" spans="1:4" ht="45">
      <c r="A3994" s="480">
        <v>10904</v>
      </c>
      <c r="B3994" s="481" t="s">
        <v>10509</v>
      </c>
      <c r="C3994" s="489" t="s">
        <v>4105</v>
      </c>
      <c r="D3994" s="490">
        <v>288</v>
      </c>
    </row>
    <row r="3995" spans="1:4">
      <c r="A3995" s="480">
        <v>11752</v>
      </c>
      <c r="B3995" s="481" t="s">
        <v>10510</v>
      </c>
      <c r="C3995" s="489" t="s">
        <v>4105</v>
      </c>
      <c r="D3995" s="490">
        <v>21.45</v>
      </c>
    </row>
    <row r="3996" spans="1:4">
      <c r="A3996" s="480">
        <v>11753</v>
      </c>
      <c r="B3996" s="481" t="s">
        <v>10511</v>
      </c>
      <c r="C3996" s="489" t="s">
        <v>4105</v>
      </c>
      <c r="D3996" s="490">
        <v>25.61</v>
      </c>
    </row>
    <row r="3997" spans="1:4" ht="30">
      <c r="A3997" s="480">
        <v>6021</v>
      </c>
      <c r="B3997" s="481" t="s">
        <v>10512</v>
      </c>
      <c r="C3997" s="489" t="s">
        <v>4105</v>
      </c>
      <c r="D3997" s="490">
        <v>71.08</v>
      </c>
    </row>
    <row r="3998" spans="1:4" ht="30">
      <c r="A3998" s="480">
        <v>6024</v>
      </c>
      <c r="B3998" s="481" t="s">
        <v>10513</v>
      </c>
      <c r="C3998" s="489" t="s">
        <v>4105</v>
      </c>
      <c r="D3998" s="490">
        <v>73.47</v>
      </c>
    </row>
    <row r="3999" spans="1:4">
      <c r="A3999" s="480">
        <v>38379</v>
      </c>
      <c r="B3999" s="481" t="s">
        <v>10514</v>
      </c>
      <c r="C3999" s="489" t="s">
        <v>4106</v>
      </c>
      <c r="D3999" s="490">
        <v>48.81</v>
      </c>
    </row>
    <row r="4000" spans="1:4" ht="30">
      <c r="A4000" s="480">
        <v>13897</v>
      </c>
      <c r="B4000" s="481" t="s">
        <v>10515</v>
      </c>
      <c r="C4000" s="489" t="s">
        <v>4105</v>
      </c>
      <c r="D4000" s="490">
        <v>6131.58</v>
      </c>
    </row>
    <row r="4001" spans="1:4">
      <c r="A4001" s="480">
        <v>10640</v>
      </c>
      <c r="B4001" s="481" t="s">
        <v>10516</v>
      </c>
      <c r="C4001" s="489" t="s">
        <v>4105</v>
      </c>
      <c r="D4001" s="490">
        <v>13279.73</v>
      </c>
    </row>
    <row r="4002" spans="1:4">
      <c r="A4002" s="480">
        <v>34357</v>
      </c>
      <c r="B4002" s="481" t="s">
        <v>10517</v>
      </c>
      <c r="C4002" s="489" t="s">
        <v>734</v>
      </c>
      <c r="D4002" s="490">
        <v>3.81</v>
      </c>
    </row>
    <row r="4003" spans="1:4">
      <c r="A4003" s="480">
        <v>37329</v>
      </c>
      <c r="B4003" s="481" t="s">
        <v>10518</v>
      </c>
      <c r="C4003" s="489" t="s">
        <v>734</v>
      </c>
      <c r="D4003" s="490">
        <v>80.38</v>
      </c>
    </row>
    <row r="4004" spans="1:4">
      <c r="A4004" s="480">
        <v>2510</v>
      </c>
      <c r="B4004" s="481" t="s">
        <v>10519</v>
      </c>
      <c r="C4004" s="489" t="s">
        <v>4105</v>
      </c>
      <c r="D4004" s="490">
        <v>48.65</v>
      </c>
    </row>
    <row r="4005" spans="1:4" ht="30">
      <c r="A4005" s="480">
        <v>12359</v>
      </c>
      <c r="B4005" s="481" t="s">
        <v>10520</v>
      </c>
      <c r="C4005" s="489" t="s">
        <v>4105</v>
      </c>
      <c r="D4005" s="490">
        <v>130.79</v>
      </c>
    </row>
    <row r="4006" spans="1:4">
      <c r="A4006" s="480">
        <v>7353</v>
      </c>
      <c r="B4006" s="481" t="s">
        <v>14197</v>
      </c>
      <c r="C4006" s="489" t="s">
        <v>4107</v>
      </c>
      <c r="D4006" s="490">
        <v>24.75</v>
      </c>
    </row>
    <row r="4007" spans="1:4">
      <c r="A4007" s="480">
        <v>36144</v>
      </c>
      <c r="B4007" s="481" t="s">
        <v>10521</v>
      </c>
      <c r="C4007" s="489" t="s">
        <v>4105</v>
      </c>
      <c r="D4007" s="490">
        <v>1.97</v>
      </c>
    </row>
    <row r="4008" spans="1:4">
      <c r="A4008" s="480">
        <v>10518</v>
      </c>
      <c r="B4008" s="481" t="s">
        <v>10522</v>
      </c>
      <c r="C4008" s="489" t="s">
        <v>4105</v>
      </c>
      <c r="D4008" s="490">
        <v>137.99</v>
      </c>
    </row>
    <row r="4009" spans="1:4" ht="45">
      <c r="A4009" s="480">
        <v>36530</v>
      </c>
      <c r="B4009" s="481" t="s">
        <v>10523</v>
      </c>
      <c r="C4009" s="489" t="s">
        <v>4105</v>
      </c>
      <c r="D4009" s="490">
        <v>387219.5</v>
      </c>
    </row>
    <row r="4010" spans="1:4" ht="60">
      <c r="A4010" s="480">
        <v>6046</v>
      </c>
      <c r="B4010" s="481" t="s">
        <v>10524</v>
      </c>
      <c r="C4010" s="489" t="s">
        <v>4105</v>
      </c>
      <c r="D4010" s="490">
        <v>420000</v>
      </c>
    </row>
    <row r="4011" spans="1:4" ht="45">
      <c r="A4011" s="480">
        <v>36531</v>
      </c>
      <c r="B4011" s="481" t="s">
        <v>10525</v>
      </c>
      <c r="C4011" s="489" t="s">
        <v>4105</v>
      </c>
      <c r="D4011" s="490">
        <v>435365.82</v>
      </c>
    </row>
    <row r="4012" spans="1:4" ht="30">
      <c r="A4012" s="480">
        <v>34684</v>
      </c>
      <c r="B4012" s="481" t="s">
        <v>10526</v>
      </c>
      <c r="C4012" s="489" t="s">
        <v>4110</v>
      </c>
      <c r="D4012" s="490">
        <v>186.85</v>
      </c>
    </row>
    <row r="4013" spans="1:4" ht="30">
      <c r="A4013" s="480">
        <v>34683</v>
      </c>
      <c r="B4013" s="481" t="s">
        <v>10527</v>
      </c>
      <c r="C4013" s="489" t="s">
        <v>4110</v>
      </c>
      <c r="D4013" s="490">
        <v>116.78</v>
      </c>
    </row>
    <row r="4014" spans="1:4" ht="30">
      <c r="A4014" s="480">
        <v>533</v>
      </c>
      <c r="B4014" s="481" t="s">
        <v>10528</v>
      </c>
      <c r="C4014" s="489" t="s">
        <v>4110</v>
      </c>
      <c r="D4014" s="490">
        <v>20.66</v>
      </c>
    </row>
    <row r="4015" spans="1:4" ht="30">
      <c r="A4015" s="480">
        <v>10515</v>
      </c>
      <c r="B4015" s="481" t="s">
        <v>10529</v>
      </c>
      <c r="C4015" s="489" t="s">
        <v>4110</v>
      </c>
      <c r="D4015" s="490">
        <v>38.979999999999997</v>
      </c>
    </row>
    <row r="4016" spans="1:4" ht="30">
      <c r="A4016" s="480">
        <v>536</v>
      </c>
      <c r="B4016" s="481" t="s">
        <v>10530</v>
      </c>
      <c r="C4016" s="489" t="s">
        <v>4110</v>
      </c>
      <c r="D4016" s="490">
        <v>28.2</v>
      </c>
    </row>
    <row r="4017" spans="1:4">
      <c r="A4017" s="480">
        <v>153</v>
      </c>
      <c r="B4017" s="481" t="s">
        <v>10531</v>
      </c>
      <c r="C4017" s="489" t="s">
        <v>4107</v>
      </c>
      <c r="D4017" s="490">
        <v>83.08</v>
      </c>
    </row>
    <row r="4018" spans="1:4" ht="30">
      <c r="A4018" s="480">
        <v>34682</v>
      </c>
      <c r="B4018" s="481" t="s">
        <v>10532</v>
      </c>
      <c r="C4018" s="489" t="s">
        <v>4110</v>
      </c>
      <c r="D4018" s="490">
        <v>89.3</v>
      </c>
    </row>
    <row r="4019" spans="1:4">
      <c r="A4019" s="480">
        <v>20205</v>
      </c>
      <c r="B4019" s="481" t="s">
        <v>10533</v>
      </c>
      <c r="C4019" s="489" t="s">
        <v>4106</v>
      </c>
      <c r="D4019" s="490">
        <v>4.45</v>
      </c>
    </row>
    <row r="4020" spans="1:4" ht="30">
      <c r="A4020" s="480">
        <v>4412</v>
      </c>
      <c r="B4020" s="481" t="s">
        <v>10534</v>
      </c>
      <c r="C4020" s="489" t="s">
        <v>4106</v>
      </c>
      <c r="D4020" s="490">
        <v>2.67</v>
      </c>
    </row>
    <row r="4021" spans="1:4" ht="30">
      <c r="A4021" s="480">
        <v>4408</v>
      </c>
      <c r="B4021" s="481" t="s">
        <v>10535</v>
      </c>
      <c r="C4021" s="489" t="s">
        <v>4106</v>
      </c>
      <c r="D4021" s="490">
        <v>3.33</v>
      </c>
    </row>
    <row r="4022" spans="1:4">
      <c r="A4022" s="480">
        <v>36250</v>
      </c>
      <c r="B4022" s="481" t="s">
        <v>10536</v>
      </c>
      <c r="C4022" s="489" t="s">
        <v>4106</v>
      </c>
      <c r="D4022" s="490">
        <v>5.56</v>
      </c>
    </row>
    <row r="4023" spans="1:4">
      <c r="A4023" s="480">
        <v>10857</v>
      </c>
      <c r="B4023" s="481" t="s">
        <v>10537</v>
      </c>
      <c r="C4023" s="489" t="s">
        <v>4106</v>
      </c>
      <c r="D4023" s="490">
        <v>10.59</v>
      </c>
    </row>
    <row r="4024" spans="1:4">
      <c r="A4024" s="480">
        <v>4803</v>
      </c>
      <c r="B4024" s="481" t="s">
        <v>10538</v>
      </c>
      <c r="C4024" s="489" t="s">
        <v>4106</v>
      </c>
      <c r="D4024" s="490">
        <v>28.12</v>
      </c>
    </row>
    <row r="4025" spans="1:4" ht="30">
      <c r="A4025" s="480">
        <v>6186</v>
      </c>
      <c r="B4025" s="481" t="s">
        <v>10539</v>
      </c>
      <c r="C4025" s="489" t="s">
        <v>4106</v>
      </c>
      <c r="D4025" s="490">
        <v>12</v>
      </c>
    </row>
    <row r="4026" spans="1:4">
      <c r="A4026" s="480">
        <v>4829</v>
      </c>
      <c r="B4026" s="481" t="s">
        <v>10540</v>
      </c>
      <c r="C4026" s="489" t="s">
        <v>4106</v>
      </c>
      <c r="D4026" s="490">
        <v>36.31</v>
      </c>
    </row>
    <row r="4027" spans="1:4">
      <c r="A4027" s="480">
        <v>39829</v>
      </c>
      <c r="B4027" s="481" t="s">
        <v>10541</v>
      </c>
      <c r="C4027" s="489" t="s">
        <v>4106</v>
      </c>
      <c r="D4027" s="490">
        <v>27.87</v>
      </c>
    </row>
    <row r="4028" spans="1:4" ht="30">
      <c r="A4028" s="480">
        <v>20231</v>
      </c>
      <c r="B4028" s="481" t="s">
        <v>10542</v>
      </c>
      <c r="C4028" s="489" t="s">
        <v>4106</v>
      </c>
      <c r="D4028" s="490">
        <v>58.05</v>
      </c>
    </row>
    <row r="4029" spans="1:4">
      <c r="A4029" s="480">
        <v>4804</v>
      </c>
      <c r="B4029" s="481" t="s">
        <v>10543</v>
      </c>
      <c r="C4029" s="489" t="s">
        <v>4106</v>
      </c>
      <c r="D4029" s="490">
        <v>21.58</v>
      </c>
    </row>
    <row r="4030" spans="1:4">
      <c r="A4030" s="480">
        <v>34680</v>
      </c>
      <c r="B4030" s="481" t="s">
        <v>10544</v>
      </c>
      <c r="C4030" s="489" t="s">
        <v>4106</v>
      </c>
      <c r="D4030" s="490">
        <v>27.47</v>
      </c>
    </row>
    <row r="4031" spans="1:4" ht="30">
      <c r="A4031" s="480">
        <v>11573</v>
      </c>
      <c r="B4031" s="481" t="s">
        <v>10545</v>
      </c>
      <c r="C4031" s="489" t="s">
        <v>4105</v>
      </c>
      <c r="D4031" s="490">
        <v>5.23</v>
      </c>
    </row>
    <row r="4032" spans="1:4">
      <c r="A4032" s="480">
        <v>38401</v>
      </c>
      <c r="B4032" s="481" t="s">
        <v>10546</v>
      </c>
      <c r="C4032" s="489" t="s">
        <v>4105</v>
      </c>
      <c r="D4032" s="490">
        <v>13.82</v>
      </c>
    </row>
    <row r="4033" spans="1:4" ht="30">
      <c r="A4033" s="480">
        <v>11575</v>
      </c>
      <c r="B4033" s="481" t="s">
        <v>10547</v>
      </c>
      <c r="C4033" s="489" t="s">
        <v>4105</v>
      </c>
      <c r="D4033" s="490">
        <v>50.41</v>
      </c>
    </row>
    <row r="4034" spans="1:4" ht="30">
      <c r="A4034" s="480">
        <v>38179</v>
      </c>
      <c r="B4034" s="481" t="s">
        <v>10548</v>
      </c>
      <c r="C4034" s="489" t="s">
        <v>4105</v>
      </c>
      <c r="D4034" s="490">
        <v>41.68</v>
      </c>
    </row>
    <row r="4035" spans="1:4" ht="30">
      <c r="A4035" s="480">
        <v>20256</v>
      </c>
      <c r="B4035" s="481" t="s">
        <v>10549</v>
      </c>
      <c r="C4035" s="489" t="s">
        <v>4105</v>
      </c>
      <c r="D4035" s="490">
        <v>0.39</v>
      </c>
    </row>
    <row r="4036" spans="1:4" ht="30">
      <c r="A4036" s="480">
        <v>14511</v>
      </c>
      <c r="B4036" s="481" t="s">
        <v>10550</v>
      </c>
      <c r="C4036" s="489" t="s">
        <v>4105</v>
      </c>
      <c r="D4036" s="490">
        <v>969058.32</v>
      </c>
    </row>
    <row r="4037" spans="1:4" ht="30">
      <c r="A4037" s="480">
        <v>10642</v>
      </c>
      <c r="B4037" s="481" t="s">
        <v>10551</v>
      </c>
      <c r="C4037" s="489" t="s">
        <v>4105</v>
      </c>
      <c r="D4037" s="490">
        <v>912900</v>
      </c>
    </row>
    <row r="4038" spans="1:4" ht="45">
      <c r="A4038" s="480">
        <v>14489</v>
      </c>
      <c r="B4038" s="481" t="s">
        <v>10552</v>
      </c>
      <c r="C4038" s="489" t="s">
        <v>4105</v>
      </c>
      <c r="D4038" s="490">
        <v>809725.32</v>
      </c>
    </row>
    <row r="4039" spans="1:4" ht="30">
      <c r="A4039" s="480">
        <v>14513</v>
      </c>
      <c r="B4039" s="481" t="s">
        <v>10553</v>
      </c>
      <c r="C4039" s="489" t="s">
        <v>4105</v>
      </c>
      <c r="D4039" s="490">
        <v>607313.19999999995</v>
      </c>
    </row>
    <row r="4040" spans="1:4" ht="30">
      <c r="A4040" s="480">
        <v>13600</v>
      </c>
      <c r="B4040" s="481" t="s">
        <v>10554</v>
      </c>
      <c r="C4040" s="489" t="s">
        <v>4105</v>
      </c>
      <c r="D4040" s="490">
        <v>783605.06</v>
      </c>
    </row>
    <row r="4041" spans="1:4" ht="30">
      <c r="A4041" s="480">
        <v>10646</v>
      </c>
      <c r="B4041" s="481" t="s">
        <v>10555</v>
      </c>
      <c r="C4041" s="489" t="s">
        <v>4105</v>
      </c>
      <c r="D4041" s="490">
        <v>584125.36</v>
      </c>
    </row>
    <row r="4042" spans="1:4" ht="30">
      <c r="A4042" s="480">
        <v>6070</v>
      </c>
      <c r="B4042" s="481" t="s">
        <v>10556</v>
      </c>
      <c r="C4042" s="489" t="s">
        <v>4105</v>
      </c>
      <c r="D4042" s="490">
        <v>798135.41</v>
      </c>
    </row>
    <row r="4043" spans="1:4" ht="30">
      <c r="A4043" s="480">
        <v>6069</v>
      </c>
      <c r="B4043" s="481" t="s">
        <v>10557</v>
      </c>
      <c r="C4043" s="489" t="s">
        <v>4105</v>
      </c>
      <c r="D4043" s="490">
        <v>176320.15</v>
      </c>
    </row>
    <row r="4044" spans="1:4" ht="30">
      <c r="A4044" s="480">
        <v>14626</v>
      </c>
      <c r="B4044" s="481" t="s">
        <v>10558</v>
      </c>
      <c r="C4044" s="489" t="s">
        <v>4105</v>
      </c>
      <c r="D4044" s="490">
        <v>873775.75</v>
      </c>
    </row>
    <row r="4045" spans="1:4" ht="30">
      <c r="A4045" s="480">
        <v>6067</v>
      </c>
      <c r="B4045" s="481" t="s">
        <v>10559</v>
      </c>
      <c r="C4045" s="489" t="s">
        <v>4105</v>
      </c>
      <c r="D4045" s="490">
        <v>717278.58</v>
      </c>
    </row>
    <row r="4046" spans="1:4">
      <c r="A4046" s="480">
        <v>38393</v>
      </c>
      <c r="B4046" s="481" t="s">
        <v>10560</v>
      </c>
      <c r="C4046" s="489" t="s">
        <v>4105</v>
      </c>
      <c r="D4046" s="490">
        <v>14</v>
      </c>
    </row>
    <row r="4047" spans="1:4">
      <c r="A4047" s="480">
        <v>38390</v>
      </c>
      <c r="B4047" s="481" t="s">
        <v>10561</v>
      </c>
      <c r="C4047" s="489" t="s">
        <v>4105</v>
      </c>
      <c r="D4047" s="490">
        <v>31.05</v>
      </c>
    </row>
    <row r="4048" spans="1:4">
      <c r="A4048" s="480">
        <v>36532</v>
      </c>
      <c r="B4048" s="481" t="s">
        <v>10562</v>
      </c>
      <c r="C4048" s="489" t="s">
        <v>4105</v>
      </c>
      <c r="D4048" s="490">
        <v>27791.34</v>
      </c>
    </row>
    <row r="4049" spans="1:4" ht="30">
      <c r="A4049" s="480">
        <v>11578</v>
      </c>
      <c r="B4049" s="481" t="s">
        <v>10563</v>
      </c>
      <c r="C4049" s="489" t="s">
        <v>4105</v>
      </c>
      <c r="D4049" s="490">
        <v>10.88</v>
      </c>
    </row>
    <row r="4050" spans="1:4" ht="30">
      <c r="A4050" s="480">
        <v>11577</v>
      </c>
      <c r="B4050" s="481" t="s">
        <v>10564</v>
      </c>
      <c r="C4050" s="489" t="s">
        <v>4105</v>
      </c>
      <c r="D4050" s="490">
        <v>10.39</v>
      </c>
    </row>
    <row r="4051" spans="1:4" ht="45">
      <c r="A4051" s="480">
        <v>42432</v>
      </c>
      <c r="B4051" s="481" t="s">
        <v>10565</v>
      </c>
      <c r="C4051" s="489" t="s">
        <v>4105</v>
      </c>
      <c r="D4051" s="490">
        <v>2128.9</v>
      </c>
    </row>
    <row r="4052" spans="1:4" ht="45">
      <c r="A4052" s="480">
        <v>42437</v>
      </c>
      <c r="B4052" s="481" t="s">
        <v>10566</v>
      </c>
      <c r="C4052" s="489" t="s">
        <v>4105</v>
      </c>
      <c r="D4052" s="490">
        <v>1618.53</v>
      </c>
    </row>
    <row r="4053" spans="1:4">
      <c r="A4053" s="480">
        <v>1116</v>
      </c>
      <c r="B4053" s="481" t="s">
        <v>10567</v>
      </c>
      <c r="C4053" s="489" t="s">
        <v>4106</v>
      </c>
      <c r="D4053" s="490">
        <v>28.14</v>
      </c>
    </row>
    <row r="4054" spans="1:4">
      <c r="A4054" s="480">
        <v>1115</v>
      </c>
      <c r="B4054" s="481" t="s">
        <v>10568</v>
      </c>
      <c r="C4054" s="489" t="s">
        <v>4106</v>
      </c>
      <c r="D4054" s="490">
        <v>33.72</v>
      </c>
    </row>
    <row r="4055" spans="1:4">
      <c r="A4055" s="480">
        <v>1113</v>
      </c>
      <c r="B4055" s="481" t="s">
        <v>10569</v>
      </c>
      <c r="C4055" s="489" t="s">
        <v>4106</v>
      </c>
      <c r="D4055" s="490">
        <v>39.42</v>
      </c>
    </row>
    <row r="4056" spans="1:4">
      <c r="A4056" s="480">
        <v>1114</v>
      </c>
      <c r="B4056" s="481" t="s">
        <v>10570</v>
      </c>
      <c r="C4056" s="489" t="s">
        <v>4106</v>
      </c>
      <c r="D4056" s="490">
        <v>46.96</v>
      </c>
    </row>
    <row r="4057" spans="1:4">
      <c r="A4057" s="480">
        <v>40873</v>
      </c>
      <c r="B4057" s="481" t="s">
        <v>10571</v>
      </c>
      <c r="C4057" s="489" t="s">
        <v>4106</v>
      </c>
      <c r="D4057" s="490">
        <v>36.75</v>
      </c>
    </row>
    <row r="4058" spans="1:4">
      <c r="A4058" s="480">
        <v>20214</v>
      </c>
      <c r="B4058" s="481" t="s">
        <v>10572</v>
      </c>
      <c r="C4058" s="489" t="s">
        <v>4105</v>
      </c>
      <c r="D4058" s="490">
        <v>57.49</v>
      </c>
    </row>
    <row r="4059" spans="1:4" ht="30">
      <c r="A4059" s="480">
        <v>7237</v>
      </c>
      <c r="B4059" s="481" t="s">
        <v>10573</v>
      </c>
      <c r="C4059" s="489" t="s">
        <v>4105</v>
      </c>
      <c r="D4059" s="490">
        <v>56.28</v>
      </c>
    </row>
    <row r="4060" spans="1:4">
      <c r="A4060" s="480">
        <v>11757</v>
      </c>
      <c r="B4060" s="481" t="s">
        <v>10574</v>
      </c>
      <c r="C4060" s="489" t="s">
        <v>4105</v>
      </c>
      <c r="D4060" s="490">
        <v>58.95</v>
      </c>
    </row>
    <row r="4061" spans="1:4" ht="30">
      <c r="A4061" s="480">
        <v>11758</v>
      </c>
      <c r="B4061" s="481" t="s">
        <v>10575</v>
      </c>
      <c r="C4061" s="489" t="s">
        <v>4105</v>
      </c>
      <c r="D4061" s="490">
        <v>45.5</v>
      </c>
    </row>
    <row r="4062" spans="1:4">
      <c r="A4062" s="480">
        <v>37526</v>
      </c>
      <c r="B4062" s="481" t="s">
        <v>10576</v>
      </c>
      <c r="C4062" s="489" t="s">
        <v>4105</v>
      </c>
      <c r="D4062" s="490">
        <v>3.33</v>
      </c>
    </row>
    <row r="4063" spans="1:4">
      <c r="A4063" s="480">
        <v>6076</v>
      </c>
      <c r="B4063" s="481" t="s">
        <v>10577</v>
      </c>
      <c r="C4063" s="489" t="s">
        <v>695</v>
      </c>
      <c r="D4063" s="490">
        <v>50</v>
      </c>
    </row>
    <row r="4064" spans="1:4">
      <c r="A4064" s="480">
        <v>13109</v>
      </c>
      <c r="B4064" s="481" t="s">
        <v>10578</v>
      </c>
      <c r="C4064" s="489" t="s">
        <v>4105</v>
      </c>
      <c r="D4064" s="490">
        <v>277.13</v>
      </c>
    </row>
    <row r="4065" spans="1:4">
      <c r="A4065" s="480">
        <v>13110</v>
      </c>
      <c r="B4065" s="481" t="s">
        <v>10579</v>
      </c>
      <c r="C4065" s="489" t="s">
        <v>4105</v>
      </c>
      <c r="D4065" s="490">
        <v>364.72</v>
      </c>
    </row>
    <row r="4066" spans="1:4">
      <c r="A4066" s="480">
        <v>7581</v>
      </c>
      <c r="B4066" s="481" t="s">
        <v>10580</v>
      </c>
      <c r="C4066" s="489" t="s">
        <v>4105</v>
      </c>
      <c r="D4066" s="490">
        <v>2.46</v>
      </c>
    </row>
    <row r="4067" spans="1:4">
      <c r="A4067" s="480">
        <v>4509</v>
      </c>
      <c r="B4067" s="481" t="s">
        <v>10581</v>
      </c>
      <c r="C4067" s="489" t="s">
        <v>4106</v>
      </c>
      <c r="D4067" s="490">
        <v>2.81</v>
      </c>
    </row>
    <row r="4068" spans="1:4">
      <c r="A4068" s="480">
        <v>4512</v>
      </c>
      <c r="B4068" s="481" t="s">
        <v>10582</v>
      </c>
      <c r="C4068" s="489" t="s">
        <v>4106</v>
      </c>
      <c r="D4068" s="490">
        <v>1.34</v>
      </c>
    </row>
    <row r="4069" spans="1:4">
      <c r="A4069" s="480">
        <v>4517</v>
      </c>
      <c r="B4069" s="481" t="s">
        <v>10583</v>
      </c>
      <c r="C4069" s="489" t="s">
        <v>4106</v>
      </c>
      <c r="D4069" s="490">
        <v>1.94</v>
      </c>
    </row>
    <row r="4070" spans="1:4" ht="30">
      <c r="A4070" s="480">
        <v>20206</v>
      </c>
      <c r="B4070" s="481" t="s">
        <v>10584</v>
      </c>
      <c r="C4070" s="489" t="s">
        <v>4106</v>
      </c>
      <c r="D4070" s="490">
        <v>12.03</v>
      </c>
    </row>
    <row r="4071" spans="1:4" ht="30">
      <c r="A4071" s="480">
        <v>4460</v>
      </c>
      <c r="B4071" s="481" t="s">
        <v>10585</v>
      </c>
      <c r="C4071" s="489" t="s">
        <v>4106</v>
      </c>
      <c r="D4071" s="490">
        <v>12.35</v>
      </c>
    </row>
    <row r="4072" spans="1:4" ht="30">
      <c r="A4072" s="480">
        <v>4417</v>
      </c>
      <c r="B4072" s="481" t="s">
        <v>10586</v>
      </c>
      <c r="C4072" s="489" t="s">
        <v>4106</v>
      </c>
      <c r="D4072" s="490">
        <v>9.52</v>
      </c>
    </row>
    <row r="4073" spans="1:4" ht="30">
      <c r="A4073" s="480">
        <v>4415</v>
      </c>
      <c r="B4073" s="481" t="s">
        <v>10587</v>
      </c>
      <c r="C4073" s="489" t="s">
        <v>4106</v>
      </c>
      <c r="D4073" s="490">
        <v>6.61</v>
      </c>
    </row>
    <row r="4074" spans="1:4">
      <c r="A4074" s="480">
        <v>37373</v>
      </c>
      <c r="B4074" s="481" t="s">
        <v>10588</v>
      </c>
      <c r="C4074" s="489" t="s">
        <v>4108</v>
      </c>
      <c r="D4074" s="490">
        <v>0.06</v>
      </c>
    </row>
    <row r="4075" spans="1:4">
      <c r="A4075" s="480">
        <v>40864</v>
      </c>
      <c r="B4075" s="481" t="s">
        <v>10589</v>
      </c>
      <c r="C4075" s="489" t="s">
        <v>4109</v>
      </c>
      <c r="D4075" s="490">
        <v>11.8</v>
      </c>
    </row>
    <row r="4076" spans="1:4">
      <c r="A4076" s="480">
        <v>4734</v>
      </c>
      <c r="B4076" s="481" t="s">
        <v>10590</v>
      </c>
      <c r="C4076" s="489" t="s">
        <v>695</v>
      </c>
      <c r="D4076" s="490">
        <v>178.02</v>
      </c>
    </row>
    <row r="4077" spans="1:4">
      <c r="A4077" s="480">
        <v>6085</v>
      </c>
      <c r="B4077" s="481" t="s">
        <v>14198</v>
      </c>
      <c r="C4077" s="489" t="s">
        <v>4107</v>
      </c>
      <c r="D4077" s="490">
        <v>8.81</v>
      </c>
    </row>
    <row r="4078" spans="1:4">
      <c r="A4078" s="480">
        <v>38396</v>
      </c>
      <c r="B4078" s="481" t="s">
        <v>10591</v>
      </c>
      <c r="C4078" s="489" t="s">
        <v>4105</v>
      </c>
      <c r="D4078" s="490">
        <v>717.09</v>
      </c>
    </row>
    <row r="4079" spans="1:4">
      <c r="A4079" s="480">
        <v>11622</v>
      </c>
      <c r="B4079" s="481" t="s">
        <v>10592</v>
      </c>
      <c r="C4079" s="489" t="s">
        <v>734</v>
      </c>
      <c r="D4079" s="490">
        <v>62.61</v>
      </c>
    </row>
    <row r="4080" spans="1:4" ht="30">
      <c r="A4080" s="480">
        <v>43143</v>
      </c>
      <c r="B4080" s="481" t="s">
        <v>10593</v>
      </c>
      <c r="C4080" s="489" t="s">
        <v>4107</v>
      </c>
      <c r="D4080" s="490">
        <v>23.64</v>
      </c>
    </row>
    <row r="4081" spans="1:4">
      <c r="A4081" s="480">
        <v>7317</v>
      </c>
      <c r="B4081" s="481" t="s">
        <v>10594</v>
      </c>
      <c r="C4081" s="489" t="s">
        <v>734</v>
      </c>
      <c r="D4081" s="490">
        <v>34.979999999999997</v>
      </c>
    </row>
    <row r="4082" spans="1:4" ht="30">
      <c r="A4082" s="480">
        <v>142</v>
      </c>
      <c r="B4082" s="481" t="s">
        <v>10595</v>
      </c>
      <c r="C4082" s="489" t="s">
        <v>4122</v>
      </c>
      <c r="D4082" s="490">
        <v>29.54</v>
      </c>
    </row>
    <row r="4083" spans="1:4" ht="30">
      <c r="A4083" s="480">
        <v>43142</v>
      </c>
      <c r="B4083" s="481" t="s">
        <v>10596</v>
      </c>
      <c r="C4083" s="489" t="s">
        <v>4107</v>
      </c>
      <c r="D4083" s="490">
        <v>134.19</v>
      </c>
    </row>
    <row r="4084" spans="1:4">
      <c r="A4084" s="480">
        <v>38123</v>
      </c>
      <c r="B4084" s="481" t="s">
        <v>10597</v>
      </c>
      <c r="C4084" s="489" t="s">
        <v>734</v>
      </c>
      <c r="D4084" s="490">
        <v>55.69</v>
      </c>
    </row>
    <row r="4085" spans="1:4" ht="30">
      <c r="A4085" s="480">
        <v>42701</v>
      </c>
      <c r="B4085" s="481" t="s">
        <v>10598</v>
      </c>
      <c r="C4085" s="489" t="s">
        <v>4105</v>
      </c>
      <c r="D4085" s="490">
        <v>44.01</v>
      </c>
    </row>
    <row r="4086" spans="1:4" ht="30">
      <c r="A4086" s="480">
        <v>42702</v>
      </c>
      <c r="B4086" s="481" t="s">
        <v>10599</v>
      </c>
      <c r="C4086" s="489" t="s">
        <v>4105</v>
      </c>
      <c r="D4086" s="490">
        <v>78.2</v>
      </c>
    </row>
    <row r="4087" spans="1:4" ht="30">
      <c r="A4087" s="480">
        <v>37955</v>
      </c>
      <c r="B4087" s="481" t="s">
        <v>10600</v>
      </c>
      <c r="C4087" s="489" t="s">
        <v>4105</v>
      </c>
      <c r="D4087" s="490">
        <v>101.35</v>
      </c>
    </row>
    <row r="4088" spans="1:4" ht="30">
      <c r="A4088" s="480">
        <v>42699</v>
      </c>
      <c r="B4088" s="481" t="s">
        <v>10601</v>
      </c>
      <c r="C4088" s="489" t="s">
        <v>4105</v>
      </c>
      <c r="D4088" s="490">
        <v>26.88</v>
      </c>
    </row>
    <row r="4089" spans="1:4" ht="30">
      <c r="A4089" s="480">
        <v>42700</v>
      </c>
      <c r="B4089" s="481" t="s">
        <v>10602</v>
      </c>
      <c r="C4089" s="489" t="s">
        <v>4105</v>
      </c>
      <c r="D4089" s="490">
        <v>76.64</v>
      </c>
    </row>
    <row r="4090" spans="1:4" ht="30">
      <c r="A4090" s="480">
        <v>37743</v>
      </c>
      <c r="B4090" s="481" t="s">
        <v>10603</v>
      </c>
      <c r="C4090" s="489" t="s">
        <v>4105</v>
      </c>
      <c r="D4090" s="490">
        <v>239798.6</v>
      </c>
    </row>
    <row r="4091" spans="1:4" ht="30">
      <c r="A4091" s="480">
        <v>37744</v>
      </c>
      <c r="B4091" s="481" t="s">
        <v>10604</v>
      </c>
      <c r="C4091" s="489" t="s">
        <v>4105</v>
      </c>
      <c r="D4091" s="490">
        <v>281958.03999999998</v>
      </c>
    </row>
    <row r="4092" spans="1:4" ht="30">
      <c r="A4092" s="480">
        <v>37741</v>
      </c>
      <c r="B4092" s="481" t="s">
        <v>10605</v>
      </c>
      <c r="C4092" s="489" t="s">
        <v>4105</v>
      </c>
      <c r="D4092" s="490">
        <v>218047.55</v>
      </c>
    </row>
    <row r="4093" spans="1:4" ht="30">
      <c r="A4093" s="480">
        <v>39396</v>
      </c>
      <c r="B4093" s="481" t="s">
        <v>10606</v>
      </c>
      <c r="C4093" s="489" t="s">
        <v>4105</v>
      </c>
      <c r="D4093" s="490">
        <v>95.27</v>
      </c>
    </row>
    <row r="4094" spans="1:4" ht="30">
      <c r="A4094" s="480">
        <v>39392</v>
      </c>
      <c r="B4094" s="481" t="s">
        <v>10607</v>
      </c>
      <c r="C4094" s="489" t="s">
        <v>4105</v>
      </c>
      <c r="D4094" s="490">
        <v>107.47</v>
      </c>
    </row>
    <row r="4095" spans="1:4" ht="30">
      <c r="A4095" s="480">
        <v>39393</v>
      </c>
      <c r="B4095" s="481" t="s">
        <v>10608</v>
      </c>
      <c r="C4095" s="489" t="s">
        <v>4105</v>
      </c>
      <c r="D4095" s="490">
        <v>66.459999999999994</v>
      </c>
    </row>
    <row r="4096" spans="1:4" ht="30">
      <c r="A4096" s="480">
        <v>39394</v>
      </c>
      <c r="B4096" s="481" t="s">
        <v>10609</v>
      </c>
      <c r="C4096" s="489" t="s">
        <v>4105</v>
      </c>
      <c r="D4096" s="490">
        <v>74.8</v>
      </c>
    </row>
    <row r="4097" spans="1:4" ht="30">
      <c r="A4097" s="480">
        <v>39395</v>
      </c>
      <c r="B4097" s="481" t="s">
        <v>10610</v>
      </c>
      <c r="C4097" s="489" t="s">
        <v>4105</v>
      </c>
      <c r="D4097" s="490">
        <v>69.56</v>
      </c>
    </row>
    <row r="4098" spans="1:4" ht="30">
      <c r="A4098" s="480">
        <v>14618</v>
      </c>
      <c r="B4098" s="481" t="s">
        <v>10611</v>
      </c>
      <c r="C4098" s="489" t="s">
        <v>4105</v>
      </c>
      <c r="D4098" s="490">
        <v>1308.96</v>
      </c>
    </row>
    <row r="4099" spans="1:4" ht="30">
      <c r="A4099" s="480">
        <v>40269</v>
      </c>
      <c r="B4099" s="481" t="s">
        <v>10612</v>
      </c>
      <c r="C4099" s="489" t="s">
        <v>4105</v>
      </c>
      <c r="D4099" s="490">
        <v>5273.71</v>
      </c>
    </row>
    <row r="4100" spans="1:4">
      <c r="A4100" s="480">
        <v>6110</v>
      </c>
      <c r="B4100" s="481" t="s">
        <v>14199</v>
      </c>
      <c r="C4100" s="489" t="s">
        <v>4108</v>
      </c>
      <c r="D4100" s="490">
        <v>18.46</v>
      </c>
    </row>
    <row r="4101" spans="1:4">
      <c r="A4101" s="480">
        <v>40910</v>
      </c>
      <c r="B4101" s="481" t="s">
        <v>10613</v>
      </c>
      <c r="C4101" s="489" t="s">
        <v>4109</v>
      </c>
      <c r="D4101" s="490">
        <v>3243.89</v>
      </c>
    </row>
    <row r="4102" spans="1:4">
      <c r="A4102" s="480">
        <v>6111</v>
      </c>
      <c r="B4102" s="481" t="s">
        <v>10614</v>
      </c>
      <c r="C4102" s="489" t="s">
        <v>4108</v>
      </c>
      <c r="D4102" s="490">
        <v>13.04</v>
      </c>
    </row>
    <row r="4103" spans="1:4">
      <c r="A4103" s="480">
        <v>41084</v>
      </c>
      <c r="B4103" s="481" t="s">
        <v>10615</v>
      </c>
      <c r="C4103" s="489" t="s">
        <v>4109</v>
      </c>
      <c r="D4103" s="490">
        <v>2290.96</v>
      </c>
    </row>
    <row r="4104" spans="1:4">
      <c r="A4104" s="480">
        <v>44535</v>
      </c>
      <c r="B4104" s="481" t="s">
        <v>14200</v>
      </c>
      <c r="C4104" s="489" t="s">
        <v>695</v>
      </c>
      <c r="D4104" s="490">
        <v>33.409999999999997</v>
      </c>
    </row>
    <row r="4105" spans="1:4">
      <c r="A4105" s="480">
        <v>38637</v>
      </c>
      <c r="B4105" s="481" t="s">
        <v>10616</v>
      </c>
      <c r="C4105" s="489" t="s">
        <v>4105</v>
      </c>
      <c r="D4105" s="490">
        <v>441.34</v>
      </c>
    </row>
    <row r="4106" spans="1:4">
      <c r="A4106" s="480">
        <v>6150</v>
      </c>
      <c r="B4106" s="481" t="s">
        <v>10617</v>
      </c>
      <c r="C4106" s="489" t="s">
        <v>4105</v>
      </c>
      <c r="D4106" s="490">
        <v>446.74</v>
      </c>
    </row>
    <row r="4107" spans="1:4">
      <c r="A4107" s="480">
        <v>6136</v>
      </c>
      <c r="B4107" s="481" t="s">
        <v>10618</v>
      </c>
      <c r="C4107" s="489" t="s">
        <v>4105</v>
      </c>
      <c r="D4107" s="490">
        <v>351.16</v>
      </c>
    </row>
    <row r="4108" spans="1:4">
      <c r="A4108" s="480">
        <v>38638</v>
      </c>
      <c r="B4108" s="481" t="s">
        <v>10619</v>
      </c>
      <c r="C4108" s="489" t="s">
        <v>4105</v>
      </c>
      <c r="D4108" s="490">
        <v>371.9</v>
      </c>
    </row>
    <row r="4109" spans="1:4">
      <c r="A4109" s="480">
        <v>20262</v>
      </c>
      <c r="B4109" s="481" t="s">
        <v>10620</v>
      </c>
      <c r="C4109" s="489" t="s">
        <v>4105</v>
      </c>
      <c r="D4109" s="490">
        <v>11.88</v>
      </c>
    </row>
    <row r="4110" spans="1:4">
      <c r="A4110" s="480">
        <v>6148</v>
      </c>
      <c r="B4110" s="481" t="s">
        <v>10621</v>
      </c>
      <c r="C4110" s="489" t="s">
        <v>4105</v>
      </c>
      <c r="D4110" s="490">
        <v>8.5</v>
      </c>
    </row>
    <row r="4111" spans="1:4">
      <c r="A4111" s="480">
        <v>6145</v>
      </c>
      <c r="B4111" s="481" t="s">
        <v>10622</v>
      </c>
      <c r="C4111" s="489" t="s">
        <v>4105</v>
      </c>
      <c r="D4111" s="490">
        <v>15.25</v>
      </c>
    </row>
    <row r="4112" spans="1:4">
      <c r="A4112" s="480">
        <v>6149</v>
      </c>
      <c r="B4112" s="481" t="s">
        <v>10623</v>
      </c>
      <c r="C4112" s="489" t="s">
        <v>4105</v>
      </c>
      <c r="D4112" s="490">
        <v>14.4</v>
      </c>
    </row>
    <row r="4113" spans="1:4">
      <c r="A4113" s="480">
        <v>6146</v>
      </c>
      <c r="B4113" s="481" t="s">
        <v>10624</v>
      </c>
      <c r="C4113" s="489" t="s">
        <v>4105</v>
      </c>
      <c r="D4113" s="490">
        <v>15.28</v>
      </c>
    </row>
    <row r="4114" spans="1:4">
      <c r="A4114" s="480">
        <v>44536</v>
      </c>
      <c r="B4114" s="481" t="s">
        <v>14201</v>
      </c>
      <c r="C4114" s="489" t="s">
        <v>734</v>
      </c>
      <c r="D4114" s="490">
        <v>2.48</v>
      </c>
    </row>
    <row r="4115" spans="1:4">
      <c r="A4115" s="480">
        <v>39961</v>
      </c>
      <c r="B4115" s="481" t="s">
        <v>10625</v>
      </c>
      <c r="C4115" s="489" t="s">
        <v>4105</v>
      </c>
      <c r="D4115" s="490">
        <v>19.52</v>
      </c>
    </row>
    <row r="4116" spans="1:4" ht="45">
      <c r="A4116" s="480">
        <v>42433</v>
      </c>
      <c r="B4116" s="481" t="s">
        <v>10626</v>
      </c>
      <c r="C4116" s="489" t="s">
        <v>4105</v>
      </c>
      <c r="D4116" s="490">
        <v>4205.03</v>
      </c>
    </row>
    <row r="4117" spans="1:4" ht="45">
      <c r="A4117" s="480">
        <v>42434</v>
      </c>
      <c r="B4117" s="481" t="s">
        <v>10627</v>
      </c>
      <c r="C4117" s="489" t="s">
        <v>4105</v>
      </c>
      <c r="D4117" s="490">
        <v>4544.1400000000003</v>
      </c>
    </row>
    <row r="4118" spans="1:4" ht="45">
      <c r="A4118" s="480">
        <v>42435</v>
      </c>
      <c r="B4118" s="481" t="s">
        <v>10628</v>
      </c>
      <c r="C4118" s="489" t="s">
        <v>4105</v>
      </c>
      <c r="D4118" s="490">
        <v>2265.9899999999998</v>
      </c>
    </row>
    <row r="4119" spans="1:4">
      <c r="A4119" s="480">
        <v>38061</v>
      </c>
      <c r="B4119" s="481" t="s">
        <v>10629</v>
      </c>
      <c r="C4119" s="489" t="s">
        <v>4105</v>
      </c>
      <c r="D4119" s="490">
        <v>47.31</v>
      </c>
    </row>
    <row r="4120" spans="1:4">
      <c r="A4120" s="480">
        <v>20250</v>
      </c>
      <c r="B4120" s="481" t="s">
        <v>10630</v>
      </c>
      <c r="C4120" s="489" t="s">
        <v>734</v>
      </c>
      <c r="D4120" s="490">
        <v>15</v>
      </c>
    </row>
    <row r="4121" spans="1:4">
      <c r="A4121" s="480">
        <v>13388</v>
      </c>
      <c r="B4121" s="481" t="s">
        <v>10631</v>
      </c>
      <c r="C4121" s="489" t="s">
        <v>734</v>
      </c>
      <c r="D4121" s="490">
        <v>160.59</v>
      </c>
    </row>
    <row r="4122" spans="1:4">
      <c r="A4122" s="480">
        <v>39914</v>
      </c>
      <c r="B4122" s="481" t="s">
        <v>10632</v>
      </c>
      <c r="C4122" s="489" t="s">
        <v>734</v>
      </c>
      <c r="D4122" s="490">
        <v>289.41000000000003</v>
      </c>
    </row>
    <row r="4123" spans="1:4" ht="30">
      <c r="A4123" s="480">
        <v>12732</v>
      </c>
      <c r="B4123" s="481" t="s">
        <v>10633</v>
      </c>
      <c r="C4123" s="489" t="s">
        <v>4105</v>
      </c>
      <c r="D4123" s="490">
        <v>333.94</v>
      </c>
    </row>
    <row r="4124" spans="1:4">
      <c r="A4124" s="480">
        <v>6160</v>
      </c>
      <c r="B4124" s="481" t="s">
        <v>10634</v>
      </c>
      <c r="C4124" s="489" t="s">
        <v>4108</v>
      </c>
      <c r="D4124" s="490">
        <v>18.98</v>
      </c>
    </row>
    <row r="4125" spans="1:4">
      <c r="A4125" s="480">
        <v>41087</v>
      </c>
      <c r="B4125" s="481" t="s">
        <v>10635</v>
      </c>
      <c r="C4125" s="489" t="s">
        <v>4109</v>
      </c>
      <c r="D4125" s="490">
        <v>3335.27</v>
      </c>
    </row>
    <row r="4126" spans="1:4">
      <c r="A4126" s="480">
        <v>6166</v>
      </c>
      <c r="B4126" s="481" t="s">
        <v>10636</v>
      </c>
      <c r="C4126" s="489" t="s">
        <v>4108</v>
      </c>
      <c r="D4126" s="490">
        <v>15.27</v>
      </c>
    </row>
    <row r="4127" spans="1:4">
      <c r="A4127" s="480">
        <v>41088</v>
      </c>
      <c r="B4127" s="481" t="s">
        <v>10637</v>
      </c>
      <c r="C4127" s="489" t="s">
        <v>4109</v>
      </c>
      <c r="D4127" s="490">
        <v>2683.39</v>
      </c>
    </row>
    <row r="4128" spans="1:4" ht="30">
      <c r="A4128" s="480">
        <v>20232</v>
      </c>
      <c r="B4128" s="481" t="s">
        <v>10638</v>
      </c>
      <c r="C4128" s="489" t="s">
        <v>4106</v>
      </c>
      <c r="D4128" s="490">
        <v>82.16</v>
      </c>
    </row>
    <row r="4129" spans="1:4">
      <c r="A4129" s="480">
        <v>10856</v>
      </c>
      <c r="B4129" s="481" t="s">
        <v>10639</v>
      </c>
      <c r="C4129" s="489" t="s">
        <v>4106</v>
      </c>
      <c r="D4129" s="490">
        <v>75.56</v>
      </c>
    </row>
    <row r="4130" spans="1:4" ht="30">
      <c r="A4130" s="480">
        <v>4828</v>
      </c>
      <c r="B4130" s="481" t="s">
        <v>10640</v>
      </c>
      <c r="C4130" s="489" t="s">
        <v>4106</v>
      </c>
      <c r="D4130" s="490">
        <v>54.19</v>
      </c>
    </row>
    <row r="4131" spans="1:4">
      <c r="A4131" s="480">
        <v>20249</v>
      </c>
      <c r="B4131" s="481" t="s">
        <v>10641</v>
      </c>
      <c r="C4131" s="489" t="s">
        <v>4106</v>
      </c>
      <c r="D4131" s="490">
        <v>29.67</v>
      </c>
    </row>
    <row r="4132" spans="1:4">
      <c r="A4132" s="480">
        <v>11609</v>
      </c>
      <c r="B4132" s="481" t="s">
        <v>10642</v>
      </c>
      <c r="C4132" s="489" t="s">
        <v>4107</v>
      </c>
      <c r="D4132" s="490">
        <v>10.4</v>
      </c>
    </row>
    <row r="4133" spans="1:4">
      <c r="A4133" s="480">
        <v>20083</v>
      </c>
      <c r="B4133" s="481" t="s">
        <v>14202</v>
      </c>
      <c r="C4133" s="489" t="s">
        <v>4105</v>
      </c>
      <c r="D4133" s="490">
        <v>84.03</v>
      </c>
    </row>
    <row r="4134" spans="1:4">
      <c r="A4134" s="480">
        <v>10691</v>
      </c>
      <c r="B4134" s="481" t="s">
        <v>10643</v>
      </c>
      <c r="C4134" s="489" t="s">
        <v>4107</v>
      </c>
      <c r="D4134" s="490">
        <v>58.54</v>
      </c>
    </row>
    <row r="4135" spans="1:4">
      <c r="A4135" s="480">
        <v>12295</v>
      </c>
      <c r="B4135" s="481" t="s">
        <v>10644</v>
      </c>
      <c r="C4135" s="489" t="s">
        <v>4105</v>
      </c>
      <c r="D4135" s="490">
        <v>3.31</v>
      </c>
    </row>
    <row r="4136" spans="1:4">
      <c r="A4136" s="480">
        <v>12296</v>
      </c>
      <c r="B4136" s="481" t="s">
        <v>10645</v>
      </c>
      <c r="C4136" s="489" t="s">
        <v>4105</v>
      </c>
      <c r="D4136" s="490">
        <v>4.28</v>
      </c>
    </row>
    <row r="4137" spans="1:4">
      <c r="A4137" s="480">
        <v>12294</v>
      </c>
      <c r="B4137" s="481" t="s">
        <v>10646</v>
      </c>
      <c r="C4137" s="489" t="s">
        <v>4105</v>
      </c>
      <c r="D4137" s="490">
        <v>10.28</v>
      </c>
    </row>
    <row r="4138" spans="1:4">
      <c r="A4138" s="480">
        <v>14543</v>
      </c>
      <c r="B4138" s="481" t="s">
        <v>10647</v>
      </c>
      <c r="C4138" s="489" t="s">
        <v>4105</v>
      </c>
      <c r="D4138" s="490">
        <v>7.34</v>
      </c>
    </row>
    <row r="4139" spans="1:4">
      <c r="A4139" s="480">
        <v>13329</v>
      </c>
      <c r="B4139" s="481" t="s">
        <v>10648</v>
      </c>
      <c r="C4139" s="489" t="s">
        <v>4105</v>
      </c>
      <c r="D4139" s="490">
        <v>4.3099999999999996</v>
      </c>
    </row>
    <row r="4140" spans="1:4" ht="30">
      <c r="A4140" s="480">
        <v>21044</v>
      </c>
      <c r="B4140" s="481" t="s">
        <v>10649</v>
      </c>
      <c r="C4140" s="489" t="s">
        <v>4105</v>
      </c>
      <c r="D4140" s="490">
        <v>45.99</v>
      </c>
    </row>
    <row r="4141" spans="1:4" ht="30">
      <c r="A4141" s="480">
        <v>21045</v>
      </c>
      <c r="B4141" s="481" t="s">
        <v>10650</v>
      </c>
      <c r="C4141" s="489" t="s">
        <v>4105</v>
      </c>
      <c r="D4141" s="490">
        <v>62.98</v>
      </c>
    </row>
    <row r="4142" spans="1:4" ht="30">
      <c r="A4142" s="480">
        <v>21040</v>
      </c>
      <c r="B4142" s="481" t="s">
        <v>10651</v>
      </c>
      <c r="C4142" s="489" t="s">
        <v>4105</v>
      </c>
      <c r="D4142" s="490">
        <v>45</v>
      </c>
    </row>
    <row r="4143" spans="1:4" ht="30">
      <c r="A4143" s="480">
        <v>21041</v>
      </c>
      <c r="B4143" s="481" t="s">
        <v>10652</v>
      </c>
      <c r="C4143" s="489" t="s">
        <v>4105</v>
      </c>
      <c r="D4143" s="490">
        <v>54.32</v>
      </c>
    </row>
    <row r="4144" spans="1:4" ht="30">
      <c r="A4144" s="480">
        <v>21047</v>
      </c>
      <c r="B4144" s="481" t="s">
        <v>10653</v>
      </c>
      <c r="C4144" s="489" t="s">
        <v>4105</v>
      </c>
      <c r="D4144" s="490">
        <v>67.8</v>
      </c>
    </row>
    <row r="4145" spans="1:4" ht="30">
      <c r="A4145" s="480">
        <v>21043</v>
      </c>
      <c r="B4145" s="481" t="s">
        <v>10654</v>
      </c>
      <c r="C4145" s="489" t="s">
        <v>4105</v>
      </c>
      <c r="D4145" s="490">
        <v>66.010000000000005</v>
      </c>
    </row>
    <row r="4146" spans="1:4" ht="30">
      <c r="A4146" s="480">
        <v>21042</v>
      </c>
      <c r="B4146" s="481" t="s">
        <v>10655</v>
      </c>
      <c r="C4146" s="489" t="s">
        <v>4105</v>
      </c>
      <c r="D4146" s="490">
        <v>52.26</v>
      </c>
    </row>
    <row r="4147" spans="1:4">
      <c r="A4147" s="480">
        <v>14149</v>
      </c>
      <c r="B4147" s="481" t="s">
        <v>10656</v>
      </c>
      <c r="C4147" s="489" t="s">
        <v>4118</v>
      </c>
      <c r="D4147" s="490">
        <v>188.84</v>
      </c>
    </row>
    <row r="4148" spans="1:4" ht="30">
      <c r="A4148" s="480">
        <v>38099</v>
      </c>
      <c r="B4148" s="481" t="s">
        <v>10657</v>
      </c>
      <c r="C4148" s="489" t="s">
        <v>4105</v>
      </c>
      <c r="D4148" s="490">
        <v>2.02</v>
      </c>
    </row>
    <row r="4149" spans="1:4" ht="30">
      <c r="A4149" s="480">
        <v>38100</v>
      </c>
      <c r="B4149" s="481" t="s">
        <v>10658</v>
      </c>
      <c r="C4149" s="489" t="s">
        <v>4105</v>
      </c>
      <c r="D4149" s="490">
        <v>3.31</v>
      </c>
    </row>
    <row r="4150" spans="1:4" ht="30">
      <c r="A4150" s="480">
        <v>20061</v>
      </c>
      <c r="B4150" s="481" t="s">
        <v>10659</v>
      </c>
      <c r="C4150" s="489" t="s">
        <v>4105</v>
      </c>
      <c r="D4150" s="490">
        <v>3.17</v>
      </c>
    </row>
    <row r="4151" spans="1:4" ht="30">
      <c r="A4151" s="480">
        <v>7576</v>
      </c>
      <c r="B4151" s="481" t="s">
        <v>10660</v>
      </c>
      <c r="C4151" s="489" t="s">
        <v>4105</v>
      </c>
      <c r="D4151" s="490">
        <v>101.26</v>
      </c>
    </row>
    <row r="4152" spans="1:4">
      <c r="A4152" s="480">
        <v>3384</v>
      </c>
      <c r="B4152" s="481" t="s">
        <v>10661</v>
      </c>
      <c r="C4152" s="489" t="s">
        <v>4105</v>
      </c>
      <c r="D4152" s="490">
        <v>7.56</v>
      </c>
    </row>
    <row r="4153" spans="1:4">
      <c r="A4153" s="480">
        <v>7572</v>
      </c>
      <c r="B4153" s="481" t="s">
        <v>10662</v>
      </c>
      <c r="C4153" s="489" t="s">
        <v>4105</v>
      </c>
      <c r="D4153" s="490">
        <v>7.73</v>
      </c>
    </row>
    <row r="4154" spans="1:4">
      <c r="A4154" s="480">
        <v>3396</v>
      </c>
      <c r="B4154" s="481" t="s">
        <v>10663</v>
      </c>
      <c r="C4154" s="489" t="s">
        <v>4105</v>
      </c>
      <c r="D4154" s="490">
        <v>5.23</v>
      </c>
    </row>
    <row r="4155" spans="1:4">
      <c r="A4155" s="480">
        <v>37590</v>
      </c>
      <c r="B4155" s="481" t="s">
        <v>10664</v>
      </c>
      <c r="C4155" s="489" t="s">
        <v>4105</v>
      </c>
      <c r="D4155" s="490">
        <v>28.67</v>
      </c>
    </row>
    <row r="4156" spans="1:4">
      <c r="A4156" s="480">
        <v>37591</v>
      </c>
      <c r="B4156" s="481" t="s">
        <v>10665</v>
      </c>
      <c r="C4156" s="489" t="s">
        <v>4105</v>
      </c>
      <c r="D4156" s="490">
        <v>34.46</v>
      </c>
    </row>
    <row r="4157" spans="1:4" ht="30">
      <c r="A4157" s="480">
        <v>12626</v>
      </c>
      <c r="B4157" s="481" t="s">
        <v>10666</v>
      </c>
      <c r="C4157" s="489" t="s">
        <v>4105</v>
      </c>
      <c r="D4157" s="490">
        <v>15.21</v>
      </c>
    </row>
    <row r="4158" spans="1:4">
      <c r="A4158" s="480">
        <v>11033</v>
      </c>
      <c r="B4158" s="481" t="s">
        <v>10667</v>
      </c>
      <c r="C4158" s="489" t="s">
        <v>4105</v>
      </c>
      <c r="D4158" s="490">
        <v>5.65</v>
      </c>
    </row>
    <row r="4159" spans="1:4">
      <c r="A4159" s="480">
        <v>390</v>
      </c>
      <c r="B4159" s="481" t="s">
        <v>10668</v>
      </c>
      <c r="C4159" s="489" t="s">
        <v>4105</v>
      </c>
      <c r="D4159" s="490">
        <v>9.4600000000000009</v>
      </c>
    </row>
    <row r="4160" spans="1:4" ht="45">
      <c r="A4160" s="480">
        <v>42436</v>
      </c>
      <c r="B4160" s="481" t="s">
        <v>10669</v>
      </c>
      <c r="C4160" s="489" t="s">
        <v>4105</v>
      </c>
      <c r="D4160" s="490">
        <v>2371.85</v>
      </c>
    </row>
    <row r="4161" spans="1:4" ht="30">
      <c r="A4161" s="480">
        <v>6193</v>
      </c>
      <c r="B4161" s="481" t="s">
        <v>10670</v>
      </c>
      <c r="C4161" s="489" t="s">
        <v>4106</v>
      </c>
      <c r="D4161" s="490">
        <v>24.73</v>
      </c>
    </row>
    <row r="4162" spans="1:4">
      <c r="A4162" s="480">
        <v>6194</v>
      </c>
      <c r="B4162" s="481" t="s">
        <v>10671</v>
      </c>
      <c r="C4162" s="489" t="s">
        <v>4106</v>
      </c>
      <c r="D4162" s="490">
        <v>3.96</v>
      </c>
    </row>
    <row r="4163" spans="1:4">
      <c r="A4163" s="480">
        <v>10567</v>
      </c>
      <c r="B4163" s="481" t="s">
        <v>10672</v>
      </c>
      <c r="C4163" s="489" t="s">
        <v>4106</v>
      </c>
      <c r="D4163" s="490">
        <v>6.27</v>
      </c>
    </row>
    <row r="4164" spans="1:4">
      <c r="A4164" s="480">
        <v>6212</v>
      </c>
      <c r="B4164" s="481" t="s">
        <v>10673</v>
      </c>
      <c r="C4164" s="489" t="s">
        <v>4106</v>
      </c>
      <c r="D4164" s="490">
        <v>9.1999999999999993</v>
      </c>
    </row>
    <row r="4165" spans="1:4" ht="30">
      <c r="A4165" s="480">
        <v>3993</v>
      </c>
      <c r="B4165" s="481" t="s">
        <v>10674</v>
      </c>
      <c r="C4165" s="489" t="s">
        <v>4110</v>
      </c>
      <c r="D4165" s="490">
        <v>159.84</v>
      </c>
    </row>
    <row r="4166" spans="1:4" ht="30">
      <c r="A4166" s="480">
        <v>3990</v>
      </c>
      <c r="B4166" s="481" t="s">
        <v>10675</v>
      </c>
      <c r="C4166" s="489" t="s">
        <v>4106</v>
      </c>
      <c r="D4166" s="490">
        <v>30.08</v>
      </c>
    </row>
    <row r="4167" spans="1:4" ht="30">
      <c r="A4167" s="480">
        <v>3992</v>
      </c>
      <c r="B4167" s="481" t="s">
        <v>10676</v>
      </c>
      <c r="C4167" s="489" t="s">
        <v>4106</v>
      </c>
      <c r="D4167" s="490">
        <v>40.6</v>
      </c>
    </row>
    <row r="4168" spans="1:4" ht="30">
      <c r="A4168" s="480">
        <v>6178</v>
      </c>
      <c r="B4168" s="481" t="s">
        <v>10677</v>
      </c>
      <c r="C4168" s="489" t="s">
        <v>4110</v>
      </c>
      <c r="D4168" s="490">
        <v>200.13</v>
      </c>
    </row>
    <row r="4169" spans="1:4" ht="30">
      <c r="A4169" s="480">
        <v>6180</v>
      </c>
      <c r="B4169" s="481" t="s">
        <v>10678</v>
      </c>
      <c r="C4169" s="489" t="s">
        <v>4110</v>
      </c>
      <c r="D4169" s="490">
        <v>216</v>
      </c>
    </row>
    <row r="4170" spans="1:4" ht="30">
      <c r="A4170" s="480">
        <v>6182</v>
      </c>
      <c r="B4170" s="481" t="s">
        <v>10679</v>
      </c>
      <c r="C4170" s="489" t="s">
        <v>4110</v>
      </c>
      <c r="D4170" s="490">
        <v>268.11</v>
      </c>
    </row>
    <row r="4171" spans="1:4" ht="30">
      <c r="A4171" s="480">
        <v>43614</v>
      </c>
      <c r="B4171" s="481" t="s">
        <v>10680</v>
      </c>
      <c r="C4171" s="489" t="s">
        <v>4106</v>
      </c>
      <c r="D4171" s="490">
        <v>20.32</v>
      </c>
    </row>
    <row r="4172" spans="1:4" ht="30">
      <c r="A4172" s="480">
        <v>6189</v>
      </c>
      <c r="B4172" s="481" t="s">
        <v>10681</v>
      </c>
      <c r="C4172" s="489" t="s">
        <v>4106</v>
      </c>
      <c r="D4172" s="490">
        <v>36.090000000000003</v>
      </c>
    </row>
    <row r="4173" spans="1:4">
      <c r="A4173" s="480">
        <v>6214</v>
      </c>
      <c r="B4173" s="481" t="s">
        <v>10682</v>
      </c>
      <c r="C4173" s="489" t="s">
        <v>4110</v>
      </c>
      <c r="D4173" s="490">
        <v>125.37</v>
      </c>
    </row>
    <row r="4174" spans="1:4" ht="30">
      <c r="A4174" s="480">
        <v>36153</v>
      </c>
      <c r="B4174" s="481" t="s">
        <v>10683</v>
      </c>
      <c r="C4174" s="489" t="s">
        <v>4105</v>
      </c>
      <c r="D4174" s="490">
        <v>236.2</v>
      </c>
    </row>
    <row r="4175" spans="1:4">
      <c r="A4175" s="480">
        <v>10740</v>
      </c>
      <c r="B4175" s="481" t="s">
        <v>10684</v>
      </c>
      <c r="C4175" s="489" t="s">
        <v>4105</v>
      </c>
      <c r="D4175" s="490">
        <v>10540.61</v>
      </c>
    </row>
    <row r="4176" spans="1:4">
      <c r="A4176" s="480">
        <v>13914</v>
      </c>
      <c r="B4176" s="481" t="s">
        <v>10685</v>
      </c>
      <c r="C4176" s="489" t="s">
        <v>4105</v>
      </c>
      <c r="D4176" s="490">
        <v>762.65</v>
      </c>
    </row>
    <row r="4177" spans="1:4">
      <c r="A4177" s="480">
        <v>10742</v>
      </c>
      <c r="B4177" s="481" t="s">
        <v>10686</v>
      </c>
      <c r="C4177" s="489" t="s">
        <v>4105</v>
      </c>
      <c r="D4177" s="490">
        <v>1112.3399999999999</v>
      </c>
    </row>
    <row r="4178" spans="1:4">
      <c r="A4178" s="480">
        <v>38465</v>
      </c>
      <c r="B4178" s="481" t="s">
        <v>10687</v>
      </c>
      <c r="C4178" s="489" t="s">
        <v>4105</v>
      </c>
      <c r="D4178" s="490">
        <v>43.3</v>
      </c>
    </row>
    <row r="4179" spans="1:4">
      <c r="A4179" s="480">
        <v>7543</v>
      </c>
      <c r="B4179" s="481" t="s">
        <v>10688</v>
      </c>
      <c r="C4179" s="489" t="s">
        <v>4105</v>
      </c>
      <c r="D4179" s="490">
        <v>8.14</v>
      </c>
    </row>
    <row r="4180" spans="1:4" ht="30">
      <c r="A4180" s="480">
        <v>43427</v>
      </c>
      <c r="B4180" s="481" t="s">
        <v>10689</v>
      </c>
      <c r="C4180" s="489" t="s">
        <v>4105</v>
      </c>
      <c r="D4180" s="490">
        <v>1005.02</v>
      </c>
    </row>
    <row r="4181" spans="1:4">
      <c r="A4181" s="480">
        <v>41613</v>
      </c>
      <c r="B4181" s="481" t="s">
        <v>10690</v>
      </c>
      <c r="C4181" s="489" t="s">
        <v>4105</v>
      </c>
      <c r="D4181" s="490">
        <v>64.599999999999994</v>
      </c>
    </row>
    <row r="4182" spans="1:4">
      <c r="A4182" s="480">
        <v>41614</v>
      </c>
      <c r="B4182" s="481" t="s">
        <v>10691</v>
      </c>
      <c r="C4182" s="489" t="s">
        <v>4105</v>
      </c>
      <c r="D4182" s="490">
        <v>82.31</v>
      </c>
    </row>
    <row r="4183" spans="1:4">
      <c r="A4183" s="480">
        <v>41615</v>
      </c>
      <c r="B4183" s="481" t="s">
        <v>10692</v>
      </c>
      <c r="C4183" s="489" t="s">
        <v>4105</v>
      </c>
      <c r="D4183" s="490">
        <v>127.23</v>
      </c>
    </row>
    <row r="4184" spans="1:4">
      <c r="A4184" s="480">
        <v>41616</v>
      </c>
      <c r="B4184" s="481" t="s">
        <v>10693</v>
      </c>
      <c r="C4184" s="489" t="s">
        <v>4105</v>
      </c>
      <c r="D4184" s="490">
        <v>190.1</v>
      </c>
    </row>
    <row r="4185" spans="1:4">
      <c r="A4185" s="480">
        <v>41617</v>
      </c>
      <c r="B4185" s="481" t="s">
        <v>10694</v>
      </c>
      <c r="C4185" s="489" t="s">
        <v>4105</v>
      </c>
      <c r="D4185" s="490">
        <v>377.99</v>
      </c>
    </row>
    <row r="4186" spans="1:4">
      <c r="A4186" s="480">
        <v>41618</v>
      </c>
      <c r="B4186" s="481" t="s">
        <v>10695</v>
      </c>
      <c r="C4186" s="489" t="s">
        <v>4105</v>
      </c>
      <c r="D4186" s="490">
        <v>695.85</v>
      </c>
    </row>
    <row r="4187" spans="1:4" ht="30">
      <c r="A4187" s="480">
        <v>43428</v>
      </c>
      <c r="B4187" s="481" t="s">
        <v>10696</v>
      </c>
      <c r="C4187" s="489" t="s">
        <v>4105</v>
      </c>
      <c r="D4187" s="490">
        <v>1222.28</v>
      </c>
    </row>
    <row r="4188" spans="1:4">
      <c r="A4188" s="480">
        <v>41619</v>
      </c>
      <c r="B4188" s="481" t="s">
        <v>10697</v>
      </c>
      <c r="C4188" s="489" t="s">
        <v>4105</v>
      </c>
      <c r="D4188" s="490">
        <v>79.19</v>
      </c>
    </row>
    <row r="4189" spans="1:4">
      <c r="A4189" s="480">
        <v>41620</v>
      </c>
      <c r="B4189" s="481" t="s">
        <v>10698</v>
      </c>
      <c r="C4189" s="489" t="s">
        <v>4105</v>
      </c>
      <c r="D4189" s="490">
        <v>100.03</v>
      </c>
    </row>
    <row r="4190" spans="1:4">
      <c r="A4190" s="480">
        <v>41622</v>
      </c>
      <c r="B4190" s="481" t="s">
        <v>10699</v>
      </c>
      <c r="C4190" s="489" t="s">
        <v>4105</v>
      </c>
      <c r="D4190" s="490">
        <v>173.49</v>
      </c>
    </row>
    <row r="4191" spans="1:4">
      <c r="A4191" s="480">
        <v>41623</v>
      </c>
      <c r="B4191" s="481" t="s">
        <v>10700</v>
      </c>
      <c r="C4191" s="489" t="s">
        <v>4105</v>
      </c>
      <c r="D4191" s="490">
        <v>266.75</v>
      </c>
    </row>
    <row r="4192" spans="1:4">
      <c r="A4192" s="480">
        <v>41624</v>
      </c>
      <c r="B4192" s="481" t="s">
        <v>10701</v>
      </c>
      <c r="C4192" s="489" t="s">
        <v>4105</v>
      </c>
      <c r="D4192" s="490">
        <v>500.16</v>
      </c>
    </row>
    <row r="4193" spans="1:4">
      <c r="A4193" s="480">
        <v>41625</v>
      </c>
      <c r="B4193" s="481" t="s">
        <v>10702</v>
      </c>
      <c r="C4193" s="489" t="s">
        <v>4105</v>
      </c>
      <c r="D4193" s="490">
        <v>769.52</v>
      </c>
    </row>
    <row r="4194" spans="1:4">
      <c r="A4194" s="480">
        <v>39346</v>
      </c>
      <c r="B4194" s="481" t="s">
        <v>10703</v>
      </c>
      <c r="C4194" s="489" t="s">
        <v>4105</v>
      </c>
      <c r="D4194" s="490">
        <v>5.0199999999999996</v>
      </c>
    </row>
    <row r="4195" spans="1:4">
      <c r="A4195" s="480">
        <v>39350</v>
      </c>
      <c r="B4195" s="481" t="s">
        <v>10704</v>
      </c>
      <c r="C4195" s="489" t="s">
        <v>4105</v>
      </c>
      <c r="D4195" s="490">
        <v>5.41</v>
      </c>
    </row>
    <row r="4196" spans="1:4">
      <c r="A4196" s="480">
        <v>39351</v>
      </c>
      <c r="B4196" s="481" t="s">
        <v>10705</v>
      </c>
      <c r="C4196" s="489" t="s">
        <v>4105</v>
      </c>
      <c r="D4196" s="490">
        <v>6.26</v>
      </c>
    </row>
    <row r="4197" spans="1:4">
      <c r="A4197" s="480">
        <v>39352</v>
      </c>
      <c r="B4197" s="481" t="s">
        <v>10706</v>
      </c>
      <c r="C4197" s="489" t="s">
        <v>4105</v>
      </c>
      <c r="D4197" s="490">
        <v>5.0199999999999996</v>
      </c>
    </row>
    <row r="4198" spans="1:4">
      <c r="A4198" s="480">
        <v>38952</v>
      </c>
      <c r="B4198" s="481" t="s">
        <v>10707</v>
      </c>
      <c r="C4198" s="489" t="s">
        <v>4105</v>
      </c>
      <c r="D4198" s="490">
        <v>4.04</v>
      </c>
    </row>
    <row r="4199" spans="1:4">
      <c r="A4199" s="480">
        <v>38953</v>
      </c>
      <c r="B4199" s="481" t="s">
        <v>10708</v>
      </c>
      <c r="C4199" s="489" t="s">
        <v>4105</v>
      </c>
      <c r="D4199" s="490">
        <v>6.37</v>
      </c>
    </row>
    <row r="4200" spans="1:4">
      <c r="A4200" s="480">
        <v>38837</v>
      </c>
      <c r="B4200" s="481" t="s">
        <v>10709</v>
      </c>
      <c r="C4200" s="489" t="s">
        <v>4105</v>
      </c>
      <c r="D4200" s="490">
        <v>14.88</v>
      </c>
    </row>
    <row r="4201" spans="1:4">
      <c r="A4201" s="480">
        <v>38835</v>
      </c>
      <c r="B4201" s="481" t="s">
        <v>10710</v>
      </c>
      <c r="C4201" s="489" t="s">
        <v>4105</v>
      </c>
      <c r="D4201" s="490">
        <v>5.72</v>
      </c>
    </row>
    <row r="4202" spans="1:4">
      <c r="A4202" s="480">
        <v>38836</v>
      </c>
      <c r="B4202" s="481" t="s">
        <v>10711</v>
      </c>
      <c r="C4202" s="489" t="s">
        <v>4105</v>
      </c>
      <c r="D4202" s="490">
        <v>8.24</v>
      </c>
    </row>
    <row r="4203" spans="1:4" ht="30">
      <c r="A4203" s="480">
        <v>2666</v>
      </c>
      <c r="B4203" s="481" t="s">
        <v>10712</v>
      </c>
      <c r="C4203" s="489" t="s">
        <v>4105</v>
      </c>
      <c r="D4203" s="490">
        <v>5.74</v>
      </c>
    </row>
    <row r="4204" spans="1:4" ht="30">
      <c r="A4204" s="480">
        <v>2668</v>
      </c>
      <c r="B4204" s="481" t="s">
        <v>10713</v>
      </c>
      <c r="C4204" s="489" t="s">
        <v>4105</v>
      </c>
      <c r="D4204" s="490">
        <v>6.56</v>
      </c>
    </row>
    <row r="4205" spans="1:4" ht="30">
      <c r="A4205" s="480">
        <v>2664</v>
      </c>
      <c r="B4205" s="481" t="s">
        <v>10714</v>
      </c>
      <c r="C4205" s="489" t="s">
        <v>4105</v>
      </c>
      <c r="D4205" s="490">
        <v>9.67</v>
      </c>
    </row>
    <row r="4206" spans="1:4" ht="30">
      <c r="A4206" s="480">
        <v>2662</v>
      </c>
      <c r="B4206" s="481" t="s">
        <v>10715</v>
      </c>
      <c r="C4206" s="489" t="s">
        <v>4105</v>
      </c>
      <c r="D4206" s="490">
        <v>11.86</v>
      </c>
    </row>
    <row r="4207" spans="1:4" ht="30">
      <c r="A4207" s="480">
        <v>20964</v>
      </c>
      <c r="B4207" s="481" t="s">
        <v>10716</v>
      </c>
      <c r="C4207" s="489" t="s">
        <v>4105</v>
      </c>
      <c r="D4207" s="490">
        <v>112.45</v>
      </c>
    </row>
    <row r="4208" spans="1:4" ht="30">
      <c r="A4208" s="480">
        <v>10905</v>
      </c>
      <c r="B4208" s="481" t="s">
        <v>10717</v>
      </c>
      <c r="C4208" s="489" t="s">
        <v>4105</v>
      </c>
      <c r="D4208" s="490">
        <v>150.85</v>
      </c>
    </row>
    <row r="4209" spans="1:4">
      <c r="A4209" s="480">
        <v>42703</v>
      </c>
      <c r="B4209" s="481" t="s">
        <v>10718</v>
      </c>
      <c r="C4209" s="489" t="s">
        <v>4105</v>
      </c>
      <c r="D4209" s="490">
        <v>86.12</v>
      </c>
    </row>
    <row r="4210" spans="1:4">
      <c r="A4210" s="480">
        <v>42704</v>
      </c>
      <c r="B4210" s="481" t="s">
        <v>10719</v>
      </c>
      <c r="C4210" s="489" t="s">
        <v>4105</v>
      </c>
      <c r="D4210" s="490">
        <v>132.21</v>
      </c>
    </row>
    <row r="4211" spans="1:4">
      <c r="A4211" s="480">
        <v>42705</v>
      </c>
      <c r="B4211" s="481" t="s">
        <v>10720</v>
      </c>
      <c r="C4211" s="489" t="s">
        <v>4105</v>
      </c>
      <c r="D4211" s="490">
        <v>168.69</v>
      </c>
    </row>
    <row r="4212" spans="1:4">
      <c r="A4212" s="480">
        <v>42706</v>
      </c>
      <c r="B4212" s="481" t="s">
        <v>10721</v>
      </c>
      <c r="C4212" s="489" t="s">
        <v>4105</v>
      </c>
      <c r="D4212" s="490">
        <v>208.91</v>
      </c>
    </row>
    <row r="4213" spans="1:4">
      <c r="A4213" s="480">
        <v>11289</v>
      </c>
      <c r="B4213" s="481" t="s">
        <v>10722</v>
      </c>
      <c r="C4213" s="489" t="s">
        <v>4105</v>
      </c>
      <c r="D4213" s="490">
        <v>98.1</v>
      </c>
    </row>
    <row r="4214" spans="1:4">
      <c r="A4214" s="480">
        <v>11241</v>
      </c>
      <c r="B4214" s="481" t="s">
        <v>10723</v>
      </c>
      <c r="C4214" s="489" t="s">
        <v>4105</v>
      </c>
      <c r="D4214" s="490">
        <v>245.27</v>
      </c>
    </row>
    <row r="4215" spans="1:4" ht="30">
      <c r="A4215" s="480">
        <v>11301</v>
      </c>
      <c r="B4215" s="481" t="s">
        <v>10724</v>
      </c>
      <c r="C4215" s="489" t="s">
        <v>4105</v>
      </c>
      <c r="D4215" s="490">
        <v>621.92999999999995</v>
      </c>
    </row>
    <row r="4216" spans="1:4" ht="30">
      <c r="A4216" s="480">
        <v>21090</v>
      </c>
      <c r="B4216" s="481" t="s">
        <v>10725</v>
      </c>
      <c r="C4216" s="489" t="s">
        <v>4105</v>
      </c>
      <c r="D4216" s="490">
        <v>762.09</v>
      </c>
    </row>
    <row r="4217" spans="1:4" ht="30">
      <c r="A4217" s="480">
        <v>14112</v>
      </c>
      <c r="B4217" s="481" t="s">
        <v>10726</v>
      </c>
      <c r="C4217" s="489" t="s">
        <v>4105</v>
      </c>
      <c r="D4217" s="490">
        <v>317.97000000000003</v>
      </c>
    </row>
    <row r="4218" spans="1:4" ht="30">
      <c r="A4218" s="480">
        <v>11315</v>
      </c>
      <c r="B4218" s="481" t="s">
        <v>10727</v>
      </c>
      <c r="C4218" s="489" t="s">
        <v>4105</v>
      </c>
      <c r="D4218" s="490">
        <v>148.91</v>
      </c>
    </row>
    <row r="4219" spans="1:4" ht="30">
      <c r="A4219" s="480">
        <v>21071</v>
      </c>
      <c r="B4219" s="481" t="s">
        <v>10728</v>
      </c>
      <c r="C4219" s="489" t="s">
        <v>4105</v>
      </c>
      <c r="D4219" s="490">
        <v>227.75</v>
      </c>
    </row>
    <row r="4220" spans="1:4" ht="30">
      <c r="A4220" s="480">
        <v>11316</v>
      </c>
      <c r="B4220" s="481" t="s">
        <v>10729</v>
      </c>
      <c r="C4220" s="489" t="s">
        <v>4105</v>
      </c>
      <c r="D4220" s="490">
        <v>490.54</v>
      </c>
    </row>
    <row r="4221" spans="1:4" ht="30">
      <c r="A4221" s="480">
        <v>6243</v>
      </c>
      <c r="B4221" s="481" t="s">
        <v>10730</v>
      </c>
      <c r="C4221" s="489" t="s">
        <v>4105</v>
      </c>
      <c r="D4221" s="490">
        <v>565</v>
      </c>
    </row>
    <row r="4222" spans="1:4" ht="30">
      <c r="A4222" s="480">
        <v>6240</v>
      </c>
      <c r="B4222" s="481" t="s">
        <v>10731</v>
      </c>
      <c r="C4222" s="489" t="s">
        <v>4105</v>
      </c>
      <c r="D4222" s="490">
        <v>748.07</v>
      </c>
    </row>
    <row r="4223" spans="1:4" ht="30">
      <c r="A4223" s="480">
        <v>11296</v>
      </c>
      <c r="B4223" s="481" t="s">
        <v>10732</v>
      </c>
      <c r="C4223" s="489" t="s">
        <v>4105</v>
      </c>
      <c r="D4223" s="490">
        <v>2383.5100000000002</v>
      </c>
    </row>
    <row r="4224" spans="1:4">
      <c r="A4224" s="480">
        <v>11299</v>
      </c>
      <c r="B4224" s="481" t="s">
        <v>10733</v>
      </c>
      <c r="C4224" s="489" t="s">
        <v>4105</v>
      </c>
      <c r="D4224" s="490">
        <v>806.76</v>
      </c>
    </row>
    <row r="4225" spans="1:4">
      <c r="A4225" s="480">
        <v>11688</v>
      </c>
      <c r="B4225" s="481" t="s">
        <v>10734</v>
      </c>
      <c r="C4225" s="489" t="s">
        <v>4105</v>
      </c>
      <c r="D4225" s="490">
        <v>536.76</v>
      </c>
    </row>
    <row r="4226" spans="1:4" ht="45">
      <c r="A4226" s="480">
        <v>37736</v>
      </c>
      <c r="B4226" s="481" t="s">
        <v>10735</v>
      </c>
      <c r="C4226" s="489" t="s">
        <v>4105</v>
      </c>
      <c r="D4226" s="490">
        <v>88800</v>
      </c>
    </row>
    <row r="4227" spans="1:4" ht="30">
      <c r="A4227" s="480">
        <v>37739</v>
      </c>
      <c r="B4227" s="481" t="s">
        <v>10736</v>
      </c>
      <c r="C4227" s="489" t="s">
        <v>4105</v>
      </c>
      <c r="D4227" s="490">
        <v>109292.3</v>
      </c>
    </row>
    <row r="4228" spans="1:4" ht="30">
      <c r="A4228" s="480">
        <v>37740</v>
      </c>
      <c r="B4228" s="481" t="s">
        <v>10737</v>
      </c>
      <c r="C4228" s="489" t="s">
        <v>4105</v>
      </c>
      <c r="D4228" s="490">
        <v>62367.88</v>
      </c>
    </row>
    <row r="4229" spans="1:4" ht="30">
      <c r="A4229" s="480">
        <v>37738</v>
      </c>
      <c r="B4229" s="481" t="s">
        <v>10738</v>
      </c>
      <c r="C4229" s="489" t="s">
        <v>4105</v>
      </c>
      <c r="D4229" s="490">
        <v>74099</v>
      </c>
    </row>
    <row r="4230" spans="1:4" ht="30">
      <c r="A4230" s="480">
        <v>37737</v>
      </c>
      <c r="B4230" s="481" t="s">
        <v>10739</v>
      </c>
      <c r="C4230" s="489" t="s">
        <v>4105</v>
      </c>
      <c r="D4230" s="490">
        <v>58952.5</v>
      </c>
    </row>
    <row r="4231" spans="1:4">
      <c r="A4231" s="480">
        <v>25014</v>
      </c>
      <c r="B4231" s="481" t="s">
        <v>10740</v>
      </c>
      <c r="C4231" s="489" t="s">
        <v>4105</v>
      </c>
      <c r="D4231" s="490">
        <v>123473.57</v>
      </c>
    </row>
    <row r="4232" spans="1:4">
      <c r="A4232" s="480">
        <v>25013</v>
      </c>
      <c r="B4232" s="481" t="s">
        <v>10741</v>
      </c>
      <c r="C4232" s="489" t="s">
        <v>4105</v>
      </c>
      <c r="D4232" s="490">
        <v>129413.38</v>
      </c>
    </row>
    <row r="4233" spans="1:4">
      <c r="A4233" s="480">
        <v>14405</v>
      </c>
      <c r="B4233" s="481" t="s">
        <v>10742</v>
      </c>
      <c r="C4233" s="489" t="s">
        <v>4105</v>
      </c>
      <c r="D4233" s="490">
        <v>151910.35999999999</v>
      </c>
    </row>
    <row r="4234" spans="1:4">
      <c r="A4234" s="480">
        <v>20271</v>
      </c>
      <c r="B4234" s="481" t="s">
        <v>14203</v>
      </c>
      <c r="C4234" s="489" t="s">
        <v>4105</v>
      </c>
      <c r="D4234" s="490">
        <v>599.59</v>
      </c>
    </row>
    <row r="4235" spans="1:4">
      <c r="A4235" s="480">
        <v>10423</v>
      </c>
      <c r="B4235" s="481" t="s">
        <v>14204</v>
      </c>
      <c r="C4235" s="489" t="s">
        <v>4105</v>
      </c>
      <c r="D4235" s="490">
        <v>440.23</v>
      </c>
    </row>
    <row r="4236" spans="1:4">
      <c r="A4236" s="480">
        <v>36790</v>
      </c>
      <c r="B4236" s="481" t="s">
        <v>10743</v>
      </c>
      <c r="C4236" s="489" t="s">
        <v>4105</v>
      </c>
      <c r="D4236" s="490">
        <v>239.39</v>
      </c>
    </row>
    <row r="4237" spans="1:4">
      <c r="A4237" s="480">
        <v>37589</v>
      </c>
      <c r="B4237" s="481" t="s">
        <v>10744</v>
      </c>
      <c r="C4237" s="489" t="s">
        <v>4105</v>
      </c>
      <c r="D4237" s="490">
        <v>293.32</v>
      </c>
    </row>
    <row r="4238" spans="1:4" ht="30">
      <c r="A4238" s="480">
        <v>11690</v>
      </c>
      <c r="B4238" s="481" t="s">
        <v>10745</v>
      </c>
      <c r="C4238" s="489" t="s">
        <v>4105</v>
      </c>
      <c r="D4238" s="490">
        <v>155.82</v>
      </c>
    </row>
    <row r="4239" spans="1:4">
      <c r="A4239" s="480">
        <v>20234</v>
      </c>
      <c r="B4239" s="481" t="s">
        <v>10746</v>
      </c>
      <c r="C4239" s="489" t="s">
        <v>4105</v>
      </c>
      <c r="D4239" s="490">
        <v>197.19</v>
      </c>
    </row>
    <row r="4240" spans="1:4">
      <c r="A4240" s="480">
        <v>4763</v>
      </c>
      <c r="B4240" s="481" t="s">
        <v>10747</v>
      </c>
      <c r="C4240" s="489" t="s">
        <v>4108</v>
      </c>
      <c r="D4240" s="490">
        <v>22.64</v>
      </c>
    </row>
    <row r="4241" spans="1:4">
      <c r="A4241" s="480">
        <v>41070</v>
      </c>
      <c r="B4241" s="481" t="s">
        <v>10748</v>
      </c>
      <c r="C4241" s="489" t="s">
        <v>4109</v>
      </c>
      <c r="D4241" s="490">
        <v>3980.71</v>
      </c>
    </row>
    <row r="4242" spans="1:4">
      <c r="A4242" s="480">
        <v>44480</v>
      </c>
      <c r="B4242" s="481" t="s">
        <v>14205</v>
      </c>
      <c r="C4242" s="489" t="s">
        <v>695</v>
      </c>
      <c r="D4242" s="490">
        <v>16.649999999999999</v>
      </c>
    </row>
    <row r="4243" spans="1:4" ht="30">
      <c r="A4243" s="480">
        <v>11457</v>
      </c>
      <c r="B4243" s="481" t="s">
        <v>10749</v>
      </c>
      <c r="C4243" s="489" t="s">
        <v>4105</v>
      </c>
      <c r="D4243" s="490">
        <v>41.21</v>
      </c>
    </row>
    <row r="4244" spans="1:4" ht="30">
      <c r="A4244" s="480">
        <v>44073</v>
      </c>
      <c r="B4244" s="481" t="s">
        <v>14206</v>
      </c>
      <c r="C4244" s="489" t="s">
        <v>4106</v>
      </c>
      <c r="D4244" s="490">
        <v>0.57999999999999996</v>
      </c>
    </row>
    <row r="4245" spans="1:4">
      <c r="A4245" s="480">
        <v>3593</v>
      </c>
      <c r="B4245" s="481" t="s">
        <v>10750</v>
      </c>
      <c r="C4245" s="489" t="s">
        <v>4105</v>
      </c>
      <c r="D4245" s="490">
        <v>81.58</v>
      </c>
    </row>
    <row r="4246" spans="1:4">
      <c r="A4246" s="480">
        <v>3588</v>
      </c>
      <c r="B4246" s="481" t="s">
        <v>10751</v>
      </c>
      <c r="C4246" s="489" t="s">
        <v>4105</v>
      </c>
      <c r="D4246" s="490">
        <v>62.88</v>
      </c>
    </row>
    <row r="4247" spans="1:4">
      <c r="A4247" s="480">
        <v>3587</v>
      </c>
      <c r="B4247" s="481" t="s">
        <v>10752</v>
      </c>
      <c r="C4247" s="489" t="s">
        <v>4105</v>
      </c>
      <c r="D4247" s="490">
        <v>39.020000000000003</v>
      </c>
    </row>
    <row r="4248" spans="1:4">
      <c r="A4248" s="480">
        <v>3585</v>
      </c>
      <c r="B4248" s="481" t="s">
        <v>10753</v>
      </c>
      <c r="C4248" s="489" t="s">
        <v>4105</v>
      </c>
      <c r="D4248" s="490">
        <v>19.420000000000002</v>
      </c>
    </row>
    <row r="4249" spans="1:4">
      <c r="A4249" s="480">
        <v>3590</v>
      </c>
      <c r="B4249" s="481" t="s">
        <v>10754</v>
      </c>
      <c r="C4249" s="489" t="s">
        <v>4105</v>
      </c>
      <c r="D4249" s="490">
        <v>231.62</v>
      </c>
    </row>
    <row r="4250" spans="1:4">
      <c r="A4250" s="480">
        <v>3589</v>
      </c>
      <c r="B4250" s="481" t="s">
        <v>10755</v>
      </c>
      <c r="C4250" s="489" t="s">
        <v>4105</v>
      </c>
      <c r="D4250" s="490">
        <v>124.32</v>
      </c>
    </row>
    <row r="4251" spans="1:4">
      <c r="A4251" s="480">
        <v>3592</v>
      </c>
      <c r="B4251" s="481" t="s">
        <v>10756</v>
      </c>
      <c r="C4251" s="489" t="s">
        <v>4105</v>
      </c>
      <c r="D4251" s="490">
        <v>366.12</v>
      </c>
    </row>
    <row r="4252" spans="1:4">
      <c r="A4252" s="480">
        <v>3586</v>
      </c>
      <c r="B4252" s="481" t="s">
        <v>10757</v>
      </c>
      <c r="C4252" s="489" t="s">
        <v>4105</v>
      </c>
      <c r="D4252" s="490">
        <v>25.44</v>
      </c>
    </row>
    <row r="4253" spans="1:4">
      <c r="A4253" s="480">
        <v>3591</v>
      </c>
      <c r="B4253" s="481" t="s">
        <v>10758</v>
      </c>
      <c r="C4253" s="489" t="s">
        <v>4105</v>
      </c>
      <c r="D4253" s="490">
        <v>586.91</v>
      </c>
    </row>
    <row r="4254" spans="1:4">
      <c r="A4254" s="480">
        <v>40396</v>
      </c>
      <c r="B4254" s="481" t="s">
        <v>10759</v>
      </c>
      <c r="C4254" s="489" t="s">
        <v>4105</v>
      </c>
      <c r="D4254" s="490">
        <v>128.69</v>
      </c>
    </row>
    <row r="4255" spans="1:4">
      <c r="A4255" s="480">
        <v>40395</v>
      </c>
      <c r="B4255" s="481" t="s">
        <v>10760</v>
      </c>
      <c r="C4255" s="489" t="s">
        <v>4105</v>
      </c>
      <c r="D4255" s="490">
        <v>98.76</v>
      </c>
    </row>
    <row r="4256" spans="1:4">
      <c r="A4256" s="480">
        <v>40394</v>
      </c>
      <c r="B4256" s="481" t="s">
        <v>10761</v>
      </c>
      <c r="C4256" s="489" t="s">
        <v>4105</v>
      </c>
      <c r="D4256" s="490">
        <v>64.3</v>
      </c>
    </row>
    <row r="4257" spans="1:4">
      <c r="A4257" s="480">
        <v>40392</v>
      </c>
      <c r="B4257" s="481" t="s">
        <v>10762</v>
      </c>
      <c r="C4257" s="489" t="s">
        <v>4105</v>
      </c>
      <c r="D4257" s="490">
        <v>31.78</v>
      </c>
    </row>
    <row r="4258" spans="1:4">
      <c r="A4258" s="480">
        <v>40398</v>
      </c>
      <c r="B4258" s="481" t="s">
        <v>10763</v>
      </c>
      <c r="C4258" s="489" t="s">
        <v>4105</v>
      </c>
      <c r="D4258" s="490">
        <v>412.86</v>
      </c>
    </row>
    <row r="4259" spans="1:4">
      <c r="A4259" s="480">
        <v>40397</v>
      </c>
      <c r="B4259" s="481" t="s">
        <v>10764</v>
      </c>
      <c r="C4259" s="489" t="s">
        <v>4105</v>
      </c>
      <c r="D4259" s="490">
        <v>211.43</v>
      </c>
    </row>
    <row r="4260" spans="1:4">
      <c r="A4260" s="480">
        <v>40399</v>
      </c>
      <c r="B4260" s="481" t="s">
        <v>10765</v>
      </c>
      <c r="C4260" s="489" t="s">
        <v>4105</v>
      </c>
      <c r="D4260" s="490">
        <v>675.44</v>
      </c>
    </row>
    <row r="4261" spans="1:4">
      <c r="A4261" s="480">
        <v>40393</v>
      </c>
      <c r="B4261" s="481" t="s">
        <v>10766</v>
      </c>
      <c r="C4261" s="489" t="s">
        <v>4105</v>
      </c>
      <c r="D4261" s="490">
        <v>40.93</v>
      </c>
    </row>
    <row r="4262" spans="1:4">
      <c r="A4262" s="480">
        <v>21121</v>
      </c>
      <c r="B4262" s="481" t="s">
        <v>10767</v>
      </c>
      <c r="C4262" s="489" t="s">
        <v>4105</v>
      </c>
      <c r="D4262" s="490">
        <v>4.29</v>
      </c>
    </row>
    <row r="4263" spans="1:4">
      <c r="A4263" s="480">
        <v>38010</v>
      </c>
      <c r="B4263" s="481" t="s">
        <v>10768</v>
      </c>
      <c r="C4263" s="489" t="s">
        <v>4105</v>
      </c>
      <c r="D4263" s="490">
        <v>7.01</v>
      </c>
    </row>
    <row r="4264" spans="1:4">
      <c r="A4264" s="480">
        <v>38011</v>
      </c>
      <c r="B4264" s="481" t="s">
        <v>10769</v>
      </c>
      <c r="C4264" s="489" t="s">
        <v>4105</v>
      </c>
      <c r="D4264" s="490">
        <v>12.94</v>
      </c>
    </row>
    <row r="4265" spans="1:4">
      <c r="A4265" s="480">
        <v>38012</v>
      </c>
      <c r="B4265" s="481" t="s">
        <v>10770</v>
      </c>
      <c r="C4265" s="489" t="s">
        <v>4105</v>
      </c>
      <c r="D4265" s="490">
        <v>44.2</v>
      </c>
    </row>
    <row r="4266" spans="1:4">
      <c r="A4266" s="480">
        <v>38013</v>
      </c>
      <c r="B4266" s="481" t="s">
        <v>10771</v>
      </c>
      <c r="C4266" s="489" t="s">
        <v>4105</v>
      </c>
      <c r="D4266" s="490">
        <v>57.38</v>
      </c>
    </row>
    <row r="4267" spans="1:4">
      <c r="A4267" s="480">
        <v>38014</v>
      </c>
      <c r="B4267" s="481" t="s">
        <v>10772</v>
      </c>
      <c r="C4267" s="489" t="s">
        <v>4105</v>
      </c>
      <c r="D4267" s="490">
        <v>93.37</v>
      </c>
    </row>
    <row r="4268" spans="1:4">
      <c r="A4268" s="480">
        <v>38015</v>
      </c>
      <c r="B4268" s="481" t="s">
        <v>10773</v>
      </c>
      <c r="C4268" s="489" t="s">
        <v>4105</v>
      </c>
      <c r="D4268" s="490">
        <v>225.47</v>
      </c>
    </row>
    <row r="4269" spans="1:4">
      <c r="A4269" s="480">
        <v>38016</v>
      </c>
      <c r="B4269" s="481" t="s">
        <v>10774</v>
      </c>
      <c r="C4269" s="489" t="s">
        <v>4105</v>
      </c>
      <c r="D4269" s="490">
        <v>274.33</v>
      </c>
    </row>
    <row r="4270" spans="1:4">
      <c r="A4270" s="480">
        <v>12741</v>
      </c>
      <c r="B4270" s="481" t="s">
        <v>10775</v>
      </c>
      <c r="C4270" s="489" t="s">
        <v>4105</v>
      </c>
      <c r="D4270" s="490">
        <v>1603.48</v>
      </c>
    </row>
    <row r="4271" spans="1:4">
      <c r="A4271" s="480">
        <v>12733</v>
      </c>
      <c r="B4271" s="481" t="s">
        <v>10776</v>
      </c>
      <c r="C4271" s="489" t="s">
        <v>4105</v>
      </c>
      <c r="D4271" s="490">
        <v>8.07</v>
      </c>
    </row>
    <row r="4272" spans="1:4">
      <c r="A4272" s="480">
        <v>12734</v>
      </c>
      <c r="B4272" s="481" t="s">
        <v>10777</v>
      </c>
      <c r="C4272" s="489" t="s">
        <v>4105</v>
      </c>
      <c r="D4272" s="490">
        <v>17.190000000000001</v>
      </c>
    </row>
    <row r="4273" spans="1:4">
      <c r="A4273" s="480">
        <v>12735</v>
      </c>
      <c r="B4273" s="481" t="s">
        <v>10778</v>
      </c>
      <c r="C4273" s="489" t="s">
        <v>4105</v>
      </c>
      <c r="D4273" s="490">
        <v>28.29</v>
      </c>
    </row>
    <row r="4274" spans="1:4">
      <c r="A4274" s="480">
        <v>12736</v>
      </c>
      <c r="B4274" s="481" t="s">
        <v>10779</v>
      </c>
      <c r="C4274" s="489" t="s">
        <v>4105</v>
      </c>
      <c r="D4274" s="490">
        <v>64.67</v>
      </c>
    </row>
    <row r="4275" spans="1:4">
      <c r="A4275" s="480">
        <v>12737</v>
      </c>
      <c r="B4275" s="481" t="s">
        <v>10780</v>
      </c>
      <c r="C4275" s="489" t="s">
        <v>4105</v>
      </c>
      <c r="D4275" s="490">
        <v>83.31</v>
      </c>
    </row>
    <row r="4276" spans="1:4">
      <c r="A4276" s="480">
        <v>12738</v>
      </c>
      <c r="B4276" s="481" t="s">
        <v>10781</v>
      </c>
      <c r="C4276" s="489" t="s">
        <v>4105</v>
      </c>
      <c r="D4276" s="490">
        <v>164.67</v>
      </c>
    </row>
    <row r="4277" spans="1:4">
      <c r="A4277" s="480">
        <v>12739</v>
      </c>
      <c r="B4277" s="481" t="s">
        <v>10782</v>
      </c>
      <c r="C4277" s="489" t="s">
        <v>4105</v>
      </c>
      <c r="D4277" s="490">
        <v>468.74</v>
      </c>
    </row>
    <row r="4278" spans="1:4">
      <c r="A4278" s="480">
        <v>12740</v>
      </c>
      <c r="B4278" s="481" t="s">
        <v>10783</v>
      </c>
      <c r="C4278" s="489" t="s">
        <v>4105</v>
      </c>
      <c r="D4278" s="490">
        <v>733.37</v>
      </c>
    </row>
    <row r="4279" spans="1:4">
      <c r="A4279" s="480">
        <v>6297</v>
      </c>
      <c r="B4279" s="481" t="s">
        <v>10784</v>
      </c>
      <c r="C4279" s="489" t="s">
        <v>4105</v>
      </c>
      <c r="D4279" s="490">
        <v>37.590000000000003</v>
      </c>
    </row>
    <row r="4280" spans="1:4">
      <c r="A4280" s="480">
        <v>6296</v>
      </c>
      <c r="B4280" s="481" t="s">
        <v>10785</v>
      </c>
      <c r="C4280" s="489" t="s">
        <v>4105</v>
      </c>
      <c r="D4280" s="490">
        <v>29.67</v>
      </c>
    </row>
    <row r="4281" spans="1:4">
      <c r="A4281" s="480">
        <v>6323</v>
      </c>
      <c r="B4281" s="481" t="s">
        <v>10786</v>
      </c>
      <c r="C4281" s="489" t="s">
        <v>4105</v>
      </c>
      <c r="D4281" s="490">
        <v>19.38</v>
      </c>
    </row>
    <row r="4282" spans="1:4">
      <c r="A4282" s="480">
        <v>6294</v>
      </c>
      <c r="B4282" s="481" t="s">
        <v>10787</v>
      </c>
      <c r="C4282" s="489" t="s">
        <v>4105</v>
      </c>
      <c r="D4282" s="490">
        <v>8.4600000000000009</v>
      </c>
    </row>
    <row r="4283" spans="1:4">
      <c r="A4283" s="480">
        <v>6299</v>
      </c>
      <c r="B4283" s="481" t="s">
        <v>10788</v>
      </c>
      <c r="C4283" s="489" t="s">
        <v>4105</v>
      </c>
      <c r="D4283" s="490">
        <v>113.05</v>
      </c>
    </row>
    <row r="4284" spans="1:4">
      <c r="A4284" s="480">
        <v>6298</v>
      </c>
      <c r="B4284" s="481" t="s">
        <v>10789</v>
      </c>
      <c r="C4284" s="489" t="s">
        <v>4105</v>
      </c>
      <c r="D4284" s="490">
        <v>59.54</v>
      </c>
    </row>
    <row r="4285" spans="1:4">
      <c r="A4285" s="480">
        <v>6322</v>
      </c>
      <c r="B4285" s="481" t="s">
        <v>10790</v>
      </c>
      <c r="C4285" s="489" t="s">
        <v>4105</v>
      </c>
      <c r="D4285" s="490">
        <v>151.41</v>
      </c>
    </row>
    <row r="4286" spans="1:4">
      <c r="A4286" s="480">
        <v>6295</v>
      </c>
      <c r="B4286" s="481" t="s">
        <v>10791</v>
      </c>
      <c r="C4286" s="489" t="s">
        <v>4105</v>
      </c>
      <c r="D4286" s="490">
        <v>12.04</v>
      </c>
    </row>
    <row r="4287" spans="1:4">
      <c r="A4287" s="480">
        <v>6300</v>
      </c>
      <c r="B4287" s="481" t="s">
        <v>10792</v>
      </c>
      <c r="C4287" s="489" t="s">
        <v>4105</v>
      </c>
      <c r="D4287" s="490">
        <v>279.14999999999998</v>
      </c>
    </row>
    <row r="4288" spans="1:4">
      <c r="A4288" s="480">
        <v>6321</v>
      </c>
      <c r="B4288" s="481" t="s">
        <v>10793</v>
      </c>
      <c r="C4288" s="489" t="s">
        <v>4105</v>
      </c>
      <c r="D4288" s="490">
        <v>398.75</v>
      </c>
    </row>
    <row r="4289" spans="1:4">
      <c r="A4289" s="480">
        <v>6301</v>
      </c>
      <c r="B4289" s="481" t="s">
        <v>10794</v>
      </c>
      <c r="C4289" s="489" t="s">
        <v>4105</v>
      </c>
      <c r="D4289" s="490">
        <v>934.62</v>
      </c>
    </row>
    <row r="4290" spans="1:4">
      <c r="A4290" s="480">
        <v>7105</v>
      </c>
      <c r="B4290" s="481" t="s">
        <v>10795</v>
      </c>
      <c r="C4290" s="489" t="s">
        <v>4105</v>
      </c>
      <c r="D4290" s="490">
        <v>50.99</v>
      </c>
    </row>
    <row r="4291" spans="1:4">
      <c r="A4291" s="480">
        <v>20183</v>
      </c>
      <c r="B4291" s="481" t="s">
        <v>10796</v>
      </c>
      <c r="C4291" s="489" t="s">
        <v>4105</v>
      </c>
      <c r="D4291" s="490">
        <v>67.14</v>
      </c>
    </row>
    <row r="4292" spans="1:4">
      <c r="A4292" s="480">
        <v>38448</v>
      </c>
      <c r="B4292" s="481" t="s">
        <v>10797</v>
      </c>
      <c r="C4292" s="489" t="s">
        <v>4105</v>
      </c>
      <c r="D4292" s="490">
        <v>315.45999999999998</v>
      </c>
    </row>
    <row r="4293" spans="1:4">
      <c r="A4293" s="480">
        <v>20182</v>
      </c>
      <c r="B4293" s="481" t="s">
        <v>10798</v>
      </c>
      <c r="C4293" s="489" t="s">
        <v>4105</v>
      </c>
      <c r="D4293" s="490">
        <v>38.32</v>
      </c>
    </row>
    <row r="4294" spans="1:4">
      <c r="A4294" s="480">
        <v>7119</v>
      </c>
      <c r="B4294" s="481" t="s">
        <v>10799</v>
      </c>
      <c r="C4294" s="489" t="s">
        <v>4105</v>
      </c>
      <c r="D4294" s="490">
        <v>12.95</v>
      </c>
    </row>
    <row r="4295" spans="1:4">
      <c r="A4295" s="480">
        <v>7120</v>
      </c>
      <c r="B4295" s="481" t="s">
        <v>10800</v>
      </c>
      <c r="C4295" s="489" t="s">
        <v>4105</v>
      </c>
      <c r="D4295" s="490">
        <v>8.8800000000000008</v>
      </c>
    </row>
    <row r="4296" spans="1:4">
      <c r="A4296" s="480">
        <v>6319</v>
      </c>
      <c r="B4296" s="481" t="s">
        <v>10801</v>
      </c>
      <c r="C4296" s="489" t="s">
        <v>4105</v>
      </c>
      <c r="D4296" s="490">
        <v>44.16</v>
      </c>
    </row>
    <row r="4297" spans="1:4">
      <c r="A4297" s="480">
        <v>6304</v>
      </c>
      <c r="B4297" s="481" t="s">
        <v>10802</v>
      </c>
      <c r="C4297" s="489" t="s">
        <v>4105</v>
      </c>
      <c r="D4297" s="490">
        <v>44.16</v>
      </c>
    </row>
    <row r="4298" spans="1:4">
      <c r="A4298" s="480">
        <v>21116</v>
      </c>
      <c r="B4298" s="481" t="s">
        <v>10803</v>
      </c>
      <c r="C4298" s="489" t="s">
        <v>4105</v>
      </c>
      <c r="D4298" s="490">
        <v>33.44</v>
      </c>
    </row>
    <row r="4299" spans="1:4">
      <c r="A4299" s="480">
        <v>6320</v>
      </c>
      <c r="B4299" s="481" t="s">
        <v>10804</v>
      </c>
      <c r="C4299" s="489" t="s">
        <v>4105</v>
      </c>
      <c r="D4299" s="490">
        <v>22.74</v>
      </c>
    </row>
    <row r="4300" spans="1:4">
      <c r="A4300" s="480">
        <v>6303</v>
      </c>
      <c r="B4300" s="481" t="s">
        <v>10805</v>
      </c>
      <c r="C4300" s="489" t="s">
        <v>4105</v>
      </c>
      <c r="D4300" s="490">
        <v>22.74</v>
      </c>
    </row>
    <row r="4301" spans="1:4">
      <c r="A4301" s="480">
        <v>6308</v>
      </c>
      <c r="B4301" s="481" t="s">
        <v>10806</v>
      </c>
      <c r="C4301" s="489" t="s">
        <v>4105</v>
      </c>
      <c r="D4301" s="490">
        <v>122.19</v>
      </c>
    </row>
    <row r="4302" spans="1:4">
      <c r="A4302" s="480">
        <v>6317</v>
      </c>
      <c r="B4302" s="481" t="s">
        <v>10807</v>
      </c>
      <c r="C4302" s="489" t="s">
        <v>4105</v>
      </c>
      <c r="D4302" s="490">
        <v>122.19</v>
      </c>
    </row>
    <row r="4303" spans="1:4">
      <c r="A4303" s="480">
        <v>6307</v>
      </c>
      <c r="B4303" s="481" t="s">
        <v>10808</v>
      </c>
      <c r="C4303" s="489" t="s">
        <v>4105</v>
      </c>
      <c r="D4303" s="490">
        <v>122.19</v>
      </c>
    </row>
    <row r="4304" spans="1:4">
      <c r="A4304" s="480">
        <v>6309</v>
      </c>
      <c r="B4304" s="481" t="s">
        <v>10809</v>
      </c>
      <c r="C4304" s="489" t="s">
        <v>4105</v>
      </c>
      <c r="D4304" s="490">
        <v>125.74</v>
      </c>
    </row>
    <row r="4305" spans="1:4">
      <c r="A4305" s="480">
        <v>6318</v>
      </c>
      <c r="B4305" s="481" t="s">
        <v>10810</v>
      </c>
      <c r="C4305" s="489" t="s">
        <v>4105</v>
      </c>
      <c r="D4305" s="490">
        <v>65.91</v>
      </c>
    </row>
    <row r="4306" spans="1:4">
      <c r="A4306" s="480">
        <v>6306</v>
      </c>
      <c r="B4306" s="481" t="s">
        <v>10811</v>
      </c>
      <c r="C4306" s="489" t="s">
        <v>4105</v>
      </c>
      <c r="D4306" s="490">
        <v>65.91</v>
      </c>
    </row>
    <row r="4307" spans="1:4">
      <c r="A4307" s="480">
        <v>6305</v>
      </c>
      <c r="B4307" s="481" t="s">
        <v>10812</v>
      </c>
      <c r="C4307" s="489" t="s">
        <v>4105</v>
      </c>
      <c r="D4307" s="490">
        <v>65.91</v>
      </c>
    </row>
    <row r="4308" spans="1:4">
      <c r="A4308" s="480">
        <v>6312</v>
      </c>
      <c r="B4308" s="481" t="s">
        <v>10813</v>
      </c>
      <c r="C4308" s="489" t="s">
        <v>4105</v>
      </c>
      <c r="D4308" s="490">
        <v>175.76</v>
      </c>
    </row>
    <row r="4309" spans="1:4">
      <c r="A4309" s="480">
        <v>6311</v>
      </c>
      <c r="B4309" s="481" t="s">
        <v>10814</v>
      </c>
      <c r="C4309" s="489" t="s">
        <v>4105</v>
      </c>
      <c r="D4309" s="490">
        <v>175.76</v>
      </c>
    </row>
    <row r="4310" spans="1:4">
      <c r="A4310" s="480">
        <v>6310</v>
      </c>
      <c r="B4310" s="481" t="s">
        <v>10815</v>
      </c>
      <c r="C4310" s="489" t="s">
        <v>4105</v>
      </c>
      <c r="D4310" s="490">
        <v>175.76</v>
      </c>
    </row>
    <row r="4311" spans="1:4">
      <c r="A4311" s="480">
        <v>6314</v>
      </c>
      <c r="B4311" s="481" t="s">
        <v>10816</v>
      </c>
      <c r="C4311" s="489" t="s">
        <v>4105</v>
      </c>
      <c r="D4311" s="490">
        <v>175.76</v>
      </c>
    </row>
    <row r="4312" spans="1:4">
      <c r="A4312" s="480">
        <v>6313</v>
      </c>
      <c r="B4312" s="481" t="s">
        <v>10817</v>
      </c>
      <c r="C4312" s="489" t="s">
        <v>4105</v>
      </c>
      <c r="D4312" s="490">
        <v>175.76</v>
      </c>
    </row>
    <row r="4313" spans="1:4">
      <c r="A4313" s="480">
        <v>6302</v>
      </c>
      <c r="B4313" s="481" t="s">
        <v>10818</v>
      </c>
      <c r="C4313" s="489" t="s">
        <v>4105</v>
      </c>
      <c r="D4313" s="490">
        <v>13.98</v>
      </c>
    </row>
    <row r="4314" spans="1:4">
      <c r="A4314" s="480">
        <v>6315</v>
      </c>
      <c r="B4314" s="481" t="s">
        <v>10819</v>
      </c>
      <c r="C4314" s="489" t="s">
        <v>4105</v>
      </c>
      <c r="D4314" s="490">
        <v>332.79</v>
      </c>
    </row>
    <row r="4315" spans="1:4">
      <c r="A4315" s="480">
        <v>6316</v>
      </c>
      <c r="B4315" s="481" t="s">
        <v>10820</v>
      </c>
      <c r="C4315" s="489" t="s">
        <v>4105</v>
      </c>
      <c r="D4315" s="490">
        <v>332.79</v>
      </c>
    </row>
    <row r="4316" spans="1:4" ht="30">
      <c r="A4316" s="480">
        <v>38878</v>
      </c>
      <c r="B4316" s="481" t="s">
        <v>10821</v>
      </c>
      <c r="C4316" s="489" t="s">
        <v>4105</v>
      </c>
      <c r="D4316" s="490">
        <v>20.93</v>
      </c>
    </row>
    <row r="4317" spans="1:4" ht="30">
      <c r="A4317" s="480">
        <v>38879</v>
      </c>
      <c r="B4317" s="481" t="s">
        <v>10822</v>
      </c>
      <c r="C4317" s="489" t="s">
        <v>4105</v>
      </c>
      <c r="D4317" s="490">
        <v>39.24</v>
      </c>
    </row>
    <row r="4318" spans="1:4" ht="30">
      <c r="A4318" s="480">
        <v>38881</v>
      </c>
      <c r="B4318" s="481" t="s">
        <v>10823</v>
      </c>
      <c r="C4318" s="489" t="s">
        <v>4105</v>
      </c>
      <c r="D4318" s="490">
        <v>20.53</v>
      </c>
    </row>
    <row r="4319" spans="1:4" ht="30">
      <c r="A4319" s="480">
        <v>38880</v>
      </c>
      <c r="B4319" s="481" t="s">
        <v>10824</v>
      </c>
      <c r="C4319" s="489" t="s">
        <v>4105</v>
      </c>
      <c r="D4319" s="490">
        <v>21.52</v>
      </c>
    </row>
    <row r="4320" spans="1:4" ht="30">
      <c r="A4320" s="480">
        <v>38882</v>
      </c>
      <c r="B4320" s="481" t="s">
        <v>10825</v>
      </c>
      <c r="C4320" s="489" t="s">
        <v>4105</v>
      </c>
      <c r="D4320" s="490">
        <v>22.29</v>
      </c>
    </row>
    <row r="4321" spans="1:4" ht="30">
      <c r="A4321" s="480">
        <v>38883</v>
      </c>
      <c r="B4321" s="481" t="s">
        <v>10826</v>
      </c>
      <c r="C4321" s="489" t="s">
        <v>4105</v>
      </c>
      <c r="D4321" s="490">
        <v>32.96</v>
      </c>
    </row>
    <row r="4322" spans="1:4" ht="30">
      <c r="A4322" s="480">
        <v>38884</v>
      </c>
      <c r="B4322" s="481" t="s">
        <v>10827</v>
      </c>
      <c r="C4322" s="489" t="s">
        <v>4105</v>
      </c>
      <c r="D4322" s="490">
        <v>35.78</v>
      </c>
    </row>
    <row r="4323" spans="1:4" ht="30">
      <c r="A4323" s="480">
        <v>38885</v>
      </c>
      <c r="B4323" s="481" t="s">
        <v>10828</v>
      </c>
      <c r="C4323" s="489" t="s">
        <v>4105</v>
      </c>
      <c r="D4323" s="490">
        <v>34.61</v>
      </c>
    </row>
    <row r="4324" spans="1:4" ht="30">
      <c r="A4324" s="480">
        <v>38886</v>
      </c>
      <c r="B4324" s="481" t="s">
        <v>10829</v>
      </c>
      <c r="C4324" s="489" t="s">
        <v>4105</v>
      </c>
      <c r="D4324" s="490">
        <v>37.36</v>
      </c>
    </row>
    <row r="4325" spans="1:4" ht="30">
      <c r="A4325" s="480">
        <v>38887</v>
      </c>
      <c r="B4325" s="481" t="s">
        <v>10830</v>
      </c>
      <c r="C4325" s="489" t="s">
        <v>4105</v>
      </c>
      <c r="D4325" s="490">
        <v>33.549999999999997</v>
      </c>
    </row>
    <row r="4326" spans="1:4" ht="30">
      <c r="A4326" s="480">
        <v>38888</v>
      </c>
      <c r="B4326" s="481" t="s">
        <v>10831</v>
      </c>
      <c r="C4326" s="489" t="s">
        <v>4105</v>
      </c>
      <c r="D4326" s="490">
        <v>39.89</v>
      </c>
    </row>
    <row r="4327" spans="1:4" ht="30">
      <c r="A4327" s="480">
        <v>38890</v>
      </c>
      <c r="B4327" s="481" t="s">
        <v>10832</v>
      </c>
      <c r="C4327" s="489" t="s">
        <v>4105</v>
      </c>
      <c r="D4327" s="490">
        <v>59.29</v>
      </c>
    </row>
    <row r="4328" spans="1:4" ht="30">
      <c r="A4328" s="480">
        <v>38893</v>
      </c>
      <c r="B4328" s="481" t="s">
        <v>10833</v>
      </c>
      <c r="C4328" s="489" t="s">
        <v>4105</v>
      </c>
      <c r="D4328" s="490">
        <v>47.68</v>
      </c>
    </row>
    <row r="4329" spans="1:4" ht="30">
      <c r="A4329" s="480">
        <v>38894</v>
      </c>
      <c r="B4329" s="481" t="s">
        <v>10834</v>
      </c>
      <c r="C4329" s="489" t="s">
        <v>4105</v>
      </c>
      <c r="D4329" s="490">
        <v>60.55</v>
      </c>
    </row>
    <row r="4330" spans="1:4" ht="30">
      <c r="A4330" s="480">
        <v>38896</v>
      </c>
      <c r="B4330" s="481" t="s">
        <v>10835</v>
      </c>
      <c r="C4330" s="489" t="s">
        <v>4105</v>
      </c>
      <c r="D4330" s="490">
        <v>61.75</v>
      </c>
    </row>
    <row r="4331" spans="1:4">
      <c r="A4331" s="480">
        <v>39324</v>
      </c>
      <c r="B4331" s="481" t="s">
        <v>10836</v>
      </c>
      <c r="C4331" s="489" t="s">
        <v>4105</v>
      </c>
      <c r="D4331" s="490">
        <v>9.5</v>
      </c>
    </row>
    <row r="4332" spans="1:4">
      <c r="A4332" s="480">
        <v>39325</v>
      </c>
      <c r="B4332" s="481" t="s">
        <v>10837</v>
      </c>
      <c r="C4332" s="489" t="s">
        <v>4105</v>
      </c>
      <c r="D4332" s="490">
        <v>14.38</v>
      </c>
    </row>
    <row r="4333" spans="1:4">
      <c r="A4333" s="480">
        <v>39326</v>
      </c>
      <c r="B4333" s="481" t="s">
        <v>10838</v>
      </c>
      <c r="C4333" s="489" t="s">
        <v>4105</v>
      </c>
      <c r="D4333" s="490">
        <v>37.03</v>
      </c>
    </row>
    <row r="4334" spans="1:4">
      <c r="A4334" s="480">
        <v>39327</v>
      </c>
      <c r="B4334" s="481" t="s">
        <v>10839</v>
      </c>
      <c r="C4334" s="489" t="s">
        <v>4105</v>
      </c>
      <c r="D4334" s="490">
        <v>56.1</v>
      </c>
    </row>
    <row r="4335" spans="1:4" ht="30">
      <c r="A4335" s="480">
        <v>20176</v>
      </c>
      <c r="B4335" s="481" t="s">
        <v>10840</v>
      </c>
      <c r="C4335" s="489" t="s">
        <v>4105</v>
      </c>
      <c r="D4335" s="490">
        <v>57.85</v>
      </c>
    </row>
    <row r="4336" spans="1:4">
      <c r="A4336" s="480">
        <v>11378</v>
      </c>
      <c r="B4336" s="481" t="s">
        <v>10841</v>
      </c>
      <c r="C4336" s="489" t="s">
        <v>4105</v>
      </c>
      <c r="D4336" s="490">
        <v>124.59</v>
      </c>
    </row>
    <row r="4337" spans="1:4">
      <c r="A4337" s="480">
        <v>11379</v>
      </c>
      <c r="B4337" s="481" t="s">
        <v>10842</v>
      </c>
      <c r="C4337" s="489" t="s">
        <v>4105</v>
      </c>
      <c r="D4337" s="490">
        <v>105.28</v>
      </c>
    </row>
    <row r="4338" spans="1:4">
      <c r="A4338" s="480">
        <v>11493</v>
      </c>
      <c r="B4338" s="481" t="s">
        <v>10843</v>
      </c>
      <c r="C4338" s="489" t="s">
        <v>4105</v>
      </c>
      <c r="D4338" s="490">
        <v>60.72</v>
      </c>
    </row>
    <row r="4339" spans="1:4" ht="30">
      <c r="A4339" s="480">
        <v>42717</v>
      </c>
      <c r="B4339" s="481" t="s">
        <v>10844</v>
      </c>
      <c r="C4339" s="489" t="s">
        <v>4105</v>
      </c>
      <c r="D4339" s="490">
        <v>512.54</v>
      </c>
    </row>
    <row r="4340" spans="1:4" ht="30">
      <c r="A4340" s="480">
        <v>42718</v>
      </c>
      <c r="B4340" s="481" t="s">
        <v>10845</v>
      </c>
      <c r="C4340" s="489" t="s">
        <v>4105</v>
      </c>
      <c r="D4340" s="490">
        <v>569.03</v>
      </c>
    </row>
    <row r="4341" spans="1:4">
      <c r="A4341" s="480">
        <v>7106</v>
      </c>
      <c r="B4341" s="481" t="s">
        <v>10846</v>
      </c>
      <c r="C4341" s="489" t="s">
        <v>4105</v>
      </c>
      <c r="D4341" s="490">
        <v>210.63</v>
      </c>
    </row>
    <row r="4342" spans="1:4">
      <c r="A4342" s="480">
        <v>7104</v>
      </c>
      <c r="B4342" s="481" t="s">
        <v>10847</v>
      </c>
      <c r="C4342" s="489" t="s">
        <v>4105</v>
      </c>
      <c r="D4342" s="490">
        <v>4.3899999999999997</v>
      </c>
    </row>
    <row r="4343" spans="1:4">
      <c r="A4343" s="480">
        <v>7136</v>
      </c>
      <c r="B4343" s="481" t="s">
        <v>10848</v>
      </c>
      <c r="C4343" s="489" t="s">
        <v>4105</v>
      </c>
      <c r="D4343" s="490">
        <v>8.26</v>
      </c>
    </row>
    <row r="4344" spans="1:4">
      <c r="A4344" s="480">
        <v>7128</v>
      </c>
      <c r="B4344" s="481" t="s">
        <v>10849</v>
      </c>
      <c r="C4344" s="489" t="s">
        <v>4105</v>
      </c>
      <c r="D4344" s="490">
        <v>13.53</v>
      </c>
    </row>
    <row r="4345" spans="1:4">
      <c r="A4345" s="480">
        <v>7108</v>
      </c>
      <c r="B4345" s="481" t="s">
        <v>10850</v>
      </c>
      <c r="C4345" s="489" t="s">
        <v>4105</v>
      </c>
      <c r="D4345" s="490">
        <v>14.48</v>
      </c>
    </row>
    <row r="4346" spans="1:4">
      <c r="A4346" s="480">
        <v>7129</v>
      </c>
      <c r="B4346" s="481" t="s">
        <v>10851</v>
      </c>
      <c r="C4346" s="489" t="s">
        <v>4105</v>
      </c>
      <c r="D4346" s="490">
        <v>12.03</v>
      </c>
    </row>
    <row r="4347" spans="1:4">
      <c r="A4347" s="480">
        <v>7130</v>
      </c>
      <c r="B4347" s="481" t="s">
        <v>10852</v>
      </c>
      <c r="C4347" s="489" t="s">
        <v>4105</v>
      </c>
      <c r="D4347" s="490">
        <v>19.63</v>
      </c>
    </row>
    <row r="4348" spans="1:4">
      <c r="A4348" s="480">
        <v>7131</v>
      </c>
      <c r="B4348" s="481" t="s">
        <v>10853</v>
      </c>
      <c r="C4348" s="489" t="s">
        <v>4105</v>
      </c>
      <c r="D4348" s="490">
        <v>24.07</v>
      </c>
    </row>
    <row r="4349" spans="1:4">
      <c r="A4349" s="480">
        <v>7132</v>
      </c>
      <c r="B4349" s="481" t="s">
        <v>10854</v>
      </c>
      <c r="C4349" s="489" t="s">
        <v>4105</v>
      </c>
      <c r="D4349" s="490">
        <v>66.84</v>
      </c>
    </row>
    <row r="4350" spans="1:4">
      <c r="A4350" s="480">
        <v>7133</v>
      </c>
      <c r="B4350" s="481" t="s">
        <v>10855</v>
      </c>
      <c r="C4350" s="489" t="s">
        <v>4105</v>
      </c>
      <c r="D4350" s="490">
        <v>103.82</v>
      </c>
    </row>
    <row r="4351" spans="1:4" ht="30">
      <c r="A4351" s="480">
        <v>37422</v>
      </c>
      <c r="B4351" s="481" t="s">
        <v>10856</v>
      </c>
      <c r="C4351" s="489" t="s">
        <v>4105</v>
      </c>
      <c r="D4351" s="490">
        <v>61.42</v>
      </c>
    </row>
    <row r="4352" spans="1:4" ht="30">
      <c r="A4352" s="480">
        <v>37420</v>
      </c>
      <c r="B4352" s="481" t="s">
        <v>10857</v>
      </c>
      <c r="C4352" s="489" t="s">
        <v>4105</v>
      </c>
      <c r="D4352" s="490">
        <v>48.01</v>
      </c>
    </row>
    <row r="4353" spans="1:4" ht="30">
      <c r="A4353" s="480">
        <v>37421</v>
      </c>
      <c r="B4353" s="481" t="s">
        <v>10858</v>
      </c>
      <c r="C4353" s="489" t="s">
        <v>4105</v>
      </c>
      <c r="D4353" s="490">
        <v>65.62</v>
      </c>
    </row>
    <row r="4354" spans="1:4">
      <c r="A4354" s="480">
        <v>37443</v>
      </c>
      <c r="B4354" s="481" t="s">
        <v>10859</v>
      </c>
      <c r="C4354" s="489" t="s">
        <v>4105</v>
      </c>
      <c r="D4354" s="490">
        <v>210.18</v>
      </c>
    </row>
    <row r="4355" spans="1:4">
      <c r="A4355" s="480">
        <v>37444</v>
      </c>
      <c r="B4355" s="481" t="s">
        <v>10860</v>
      </c>
      <c r="C4355" s="489" t="s">
        <v>4105</v>
      </c>
      <c r="D4355" s="490">
        <v>213.75</v>
      </c>
    </row>
    <row r="4356" spans="1:4">
      <c r="A4356" s="480">
        <v>37445</v>
      </c>
      <c r="B4356" s="481" t="s">
        <v>10861</v>
      </c>
      <c r="C4356" s="489" t="s">
        <v>4105</v>
      </c>
      <c r="D4356" s="490">
        <v>323.98</v>
      </c>
    </row>
    <row r="4357" spans="1:4">
      <c r="A4357" s="480">
        <v>37446</v>
      </c>
      <c r="B4357" s="481" t="s">
        <v>10862</v>
      </c>
      <c r="C4357" s="489" t="s">
        <v>4105</v>
      </c>
      <c r="D4357" s="490">
        <v>353.19</v>
      </c>
    </row>
    <row r="4358" spans="1:4">
      <c r="A4358" s="480">
        <v>37447</v>
      </c>
      <c r="B4358" s="481" t="s">
        <v>10863</v>
      </c>
      <c r="C4358" s="489" t="s">
        <v>4105</v>
      </c>
      <c r="D4358" s="490">
        <v>358.72</v>
      </c>
    </row>
    <row r="4359" spans="1:4">
      <c r="A4359" s="480">
        <v>37448</v>
      </c>
      <c r="B4359" s="481" t="s">
        <v>10864</v>
      </c>
      <c r="C4359" s="489" t="s">
        <v>4105</v>
      </c>
      <c r="D4359" s="490">
        <v>492.04</v>
      </c>
    </row>
    <row r="4360" spans="1:4">
      <c r="A4360" s="480">
        <v>37440</v>
      </c>
      <c r="B4360" s="481" t="s">
        <v>10865</v>
      </c>
      <c r="C4360" s="489" t="s">
        <v>4105</v>
      </c>
      <c r="D4360" s="490">
        <v>166.83</v>
      </c>
    </row>
    <row r="4361" spans="1:4">
      <c r="A4361" s="480">
        <v>37441</v>
      </c>
      <c r="B4361" s="481" t="s">
        <v>10866</v>
      </c>
      <c r="C4361" s="489" t="s">
        <v>4105</v>
      </c>
      <c r="D4361" s="490">
        <v>166.83</v>
      </c>
    </row>
    <row r="4362" spans="1:4">
      <c r="A4362" s="480">
        <v>37442</v>
      </c>
      <c r="B4362" s="481" t="s">
        <v>10867</v>
      </c>
      <c r="C4362" s="489" t="s">
        <v>4105</v>
      </c>
      <c r="D4362" s="490">
        <v>200.93</v>
      </c>
    </row>
    <row r="4363" spans="1:4">
      <c r="A4363" s="480">
        <v>38017</v>
      </c>
      <c r="B4363" s="481" t="s">
        <v>10868</v>
      </c>
      <c r="C4363" s="489" t="s">
        <v>4105</v>
      </c>
      <c r="D4363" s="490">
        <v>13.51</v>
      </c>
    </row>
    <row r="4364" spans="1:4">
      <c r="A4364" s="480">
        <v>38018</v>
      </c>
      <c r="B4364" s="481" t="s">
        <v>10869</v>
      </c>
      <c r="C4364" s="489" t="s">
        <v>4105</v>
      </c>
      <c r="D4364" s="490">
        <v>14.91</v>
      </c>
    </row>
    <row r="4365" spans="1:4" ht="30">
      <c r="A4365" s="480">
        <v>39895</v>
      </c>
      <c r="B4365" s="481" t="s">
        <v>10870</v>
      </c>
      <c r="C4365" s="489" t="s">
        <v>4105</v>
      </c>
      <c r="D4365" s="490">
        <v>58.25</v>
      </c>
    </row>
    <row r="4366" spans="1:4" ht="30">
      <c r="A4366" s="480">
        <v>39896</v>
      </c>
      <c r="B4366" s="481" t="s">
        <v>10871</v>
      </c>
      <c r="C4366" s="489" t="s">
        <v>4105</v>
      </c>
      <c r="D4366" s="490">
        <v>85.37</v>
      </c>
    </row>
    <row r="4367" spans="1:4">
      <c r="A4367" s="480">
        <v>38873</v>
      </c>
      <c r="B4367" s="481" t="s">
        <v>10872</v>
      </c>
      <c r="C4367" s="489" t="s">
        <v>4105</v>
      </c>
      <c r="D4367" s="490">
        <v>18.57</v>
      </c>
    </row>
    <row r="4368" spans="1:4">
      <c r="A4368" s="480">
        <v>38874</v>
      </c>
      <c r="B4368" s="481" t="s">
        <v>10873</v>
      </c>
      <c r="C4368" s="489" t="s">
        <v>4105</v>
      </c>
      <c r="D4368" s="490">
        <v>22.58</v>
      </c>
    </row>
    <row r="4369" spans="1:4">
      <c r="A4369" s="480">
        <v>38875</v>
      </c>
      <c r="B4369" s="481" t="s">
        <v>10874</v>
      </c>
      <c r="C4369" s="489" t="s">
        <v>4105</v>
      </c>
      <c r="D4369" s="490">
        <v>39.909999999999997</v>
      </c>
    </row>
    <row r="4370" spans="1:4">
      <c r="A4370" s="480">
        <v>38876</v>
      </c>
      <c r="B4370" s="481" t="s">
        <v>10875</v>
      </c>
      <c r="C4370" s="489" t="s">
        <v>4105</v>
      </c>
      <c r="D4370" s="490">
        <v>53.69</v>
      </c>
    </row>
    <row r="4371" spans="1:4" ht="30">
      <c r="A4371" s="480">
        <v>39000</v>
      </c>
      <c r="B4371" s="481" t="s">
        <v>10876</v>
      </c>
      <c r="C4371" s="489" t="s">
        <v>4105</v>
      </c>
      <c r="D4371" s="490">
        <v>51.63</v>
      </c>
    </row>
    <row r="4372" spans="1:4">
      <c r="A4372" s="480">
        <v>38674</v>
      </c>
      <c r="B4372" s="481" t="s">
        <v>10877</v>
      </c>
      <c r="C4372" s="489" t="s">
        <v>4105</v>
      </c>
      <c r="D4372" s="490">
        <v>46.99</v>
      </c>
    </row>
    <row r="4373" spans="1:4" ht="30">
      <c r="A4373" s="480">
        <v>38911</v>
      </c>
      <c r="B4373" s="481" t="s">
        <v>10878</v>
      </c>
      <c r="C4373" s="489" t="s">
        <v>4105</v>
      </c>
      <c r="D4373" s="490">
        <v>66.59</v>
      </c>
    </row>
    <row r="4374" spans="1:4" ht="30">
      <c r="A4374" s="480">
        <v>38912</v>
      </c>
      <c r="B4374" s="481" t="s">
        <v>10879</v>
      </c>
      <c r="C4374" s="489" t="s">
        <v>4105</v>
      </c>
      <c r="D4374" s="490">
        <v>84.62</v>
      </c>
    </row>
    <row r="4375" spans="1:4">
      <c r="A4375" s="480">
        <v>38019</v>
      </c>
      <c r="B4375" s="481" t="s">
        <v>10880</v>
      </c>
      <c r="C4375" s="489" t="s">
        <v>4105</v>
      </c>
      <c r="D4375" s="490">
        <v>11.78</v>
      </c>
    </row>
    <row r="4376" spans="1:4">
      <c r="A4376" s="480">
        <v>38020</v>
      </c>
      <c r="B4376" s="481" t="s">
        <v>10881</v>
      </c>
      <c r="C4376" s="489" t="s">
        <v>4105</v>
      </c>
      <c r="D4376" s="490">
        <v>14.91</v>
      </c>
    </row>
    <row r="4377" spans="1:4">
      <c r="A4377" s="480">
        <v>38454</v>
      </c>
      <c r="B4377" s="481" t="s">
        <v>10882</v>
      </c>
      <c r="C4377" s="489" t="s">
        <v>4105</v>
      </c>
      <c r="D4377" s="490">
        <v>9.42</v>
      </c>
    </row>
    <row r="4378" spans="1:4">
      <c r="A4378" s="480">
        <v>38455</v>
      </c>
      <c r="B4378" s="481" t="s">
        <v>10883</v>
      </c>
      <c r="C4378" s="489" t="s">
        <v>4105</v>
      </c>
      <c r="D4378" s="490">
        <v>8.6300000000000008</v>
      </c>
    </row>
    <row r="4379" spans="1:4">
      <c r="A4379" s="480">
        <v>38462</v>
      </c>
      <c r="B4379" s="481" t="s">
        <v>10884</v>
      </c>
      <c r="C4379" s="489" t="s">
        <v>4105</v>
      </c>
      <c r="D4379" s="490">
        <v>243.48</v>
      </c>
    </row>
    <row r="4380" spans="1:4">
      <c r="A4380" s="480">
        <v>36362</v>
      </c>
      <c r="B4380" s="481" t="s">
        <v>10885</v>
      </c>
      <c r="C4380" s="489" t="s">
        <v>4105</v>
      </c>
      <c r="D4380" s="490">
        <v>3.71</v>
      </c>
    </row>
    <row r="4381" spans="1:4">
      <c r="A4381" s="480">
        <v>36298</v>
      </c>
      <c r="B4381" s="481" t="s">
        <v>10886</v>
      </c>
      <c r="C4381" s="489" t="s">
        <v>4105</v>
      </c>
      <c r="D4381" s="490">
        <v>5.5</v>
      </c>
    </row>
    <row r="4382" spans="1:4">
      <c r="A4382" s="480">
        <v>38456</v>
      </c>
      <c r="B4382" s="481" t="s">
        <v>10887</v>
      </c>
      <c r="C4382" s="489" t="s">
        <v>4105</v>
      </c>
      <c r="D4382" s="490">
        <v>8.9600000000000009</v>
      </c>
    </row>
    <row r="4383" spans="1:4">
      <c r="A4383" s="480">
        <v>38457</v>
      </c>
      <c r="B4383" s="481" t="s">
        <v>10888</v>
      </c>
      <c r="C4383" s="489" t="s">
        <v>4105</v>
      </c>
      <c r="D4383" s="490">
        <v>20.190000000000001</v>
      </c>
    </row>
    <row r="4384" spans="1:4">
      <c r="A4384" s="480">
        <v>38458</v>
      </c>
      <c r="B4384" s="481" t="s">
        <v>10889</v>
      </c>
      <c r="C4384" s="489" t="s">
        <v>4105</v>
      </c>
      <c r="D4384" s="490">
        <v>27.06</v>
      </c>
    </row>
    <row r="4385" spans="1:4">
      <c r="A4385" s="480">
        <v>38459</v>
      </c>
      <c r="B4385" s="481" t="s">
        <v>10890</v>
      </c>
      <c r="C4385" s="489" t="s">
        <v>4105</v>
      </c>
      <c r="D4385" s="490">
        <v>47.75</v>
      </c>
    </row>
    <row r="4386" spans="1:4">
      <c r="A4386" s="480">
        <v>38460</v>
      </c>
      <c r="B4386" s="481" t="s">
        <v>10891</v>
      </c>
      <c r="C4386" s="489" t="s">
        <v>4105</v>
      </c>
      <c r="D4386" s="490">
        <v>99.75</v>
      </c>
    </row>
    <row r="4387" spans="1:4">
      <c r="A4387" s="480">
        <v>38461</v>
      </c>
      <c r="B4387" s="481" t="s">
        <v>10892</v>
      </c>
      <c r="C4387" s="489" t="s">
        <v>4105</v>
      </c>
      <c r="D4387" s="490">
        <v>152.16</v>
      </c>
    </row>
    <row r="4388" spans="1:4">
      <c r="A4388" s="480">
        <v>7094</v>
      </c>
      <c r="B4388" s="481" t="s">
        <v>10893</v>
      </c>
      <c r="C4388" s="489" t="s">
        <v>4105</v>
      </c>
      <c r="D4388" s="490">
        <v>15.17</v>
      </c>
    </row>
    <row r="4389" spans="1:4">
      <c r="A4389" s="480">
        <v>7116</v>
      </c>
      <c r="B4389" s="481" t="s">
        <v>10894</v>
      </c>
      <c r="C4389" s="489" t="s">
        <v>4105</v>
      </c>
      <c r="D4389" s="490">
        <v>4.32</v>
      </c>
    </row>
    <row r="4390" spans="1:4">
      <c r="A4390" s="480">
        <v>7118</v>
      </c>
      <c r="B4390" s="481" t="s">
        <v>10895</v>
      </c>
      <c r="C4390" s="489" t="s">
        <v>4105</v>
      </c>
      <c r="D4390" s="490">
        <v>33.49</v>
      </c>
    </row>
    <row r="4391" spans="1:4">
      <c r="A4391" s="480">
        <v>7117</v>
      </c>
      <c r="B4391" s="481" t="s">
        <v>10896</v>
      </c>
      <c r="C4391" s="489" t="s">
        <v>4105</v>
      </c>
      <c r="D4391" s="490">
        <v>29.78</v>
      </c>
    </row>
    <row r="4392" spans="1:4">
      <c r="A4392" s="480">
        <v>7098</v>
      </c>
      <c r="B4392" s="481" t="s">
        <v>10897</v>
      </c>
      <c r="C4392" s="489" t="s">
        <v>4105</v>
      </c>
      <c r="D4392" s="490">
        <v>4.1500000000000004</v>
      </c>
    </row>
    <row r="4393" spans="1:4">
      <c r="A4393" s="480">
        <v>7110</v>
      </c>
      <c r="B4393" s="481" t="s">
        <v>10898</v>
      </c>
      <c r="C4393" s="489" t="s">
        <v>4105</v>
      </c>
      <c r="D4393" s="490">
        <v>72.84</v>
      </c>
    </row>
    <row r="4394" spans="1:4">
      <c r="A4394" s="480">
        <v>7123</v>
      </c>
      <c r="B4394" s="481" t="s">
        <v>10899</v>
      </c>
      <c r="C4394" s="489" t="s">
        <v>4105</v>
      </c>
      <c r="D4394" s="490">
        <v>5.34</v>
      </c>
    </row>
    <row r="4395" spans="1:4" ht="30">
      <c r="A4395" s="480">
        <v>7121</v>
      </c>
      <c r="B4395" s="481" t="s">
        <v>10900</v>
      </c>
      <c r="C4395" s="489" t="s">
        <v>4105</v>
      </c>
      <c r="D4395" s="490">
        <v>13.16</v>
      </c>
    </row>
    <row r="4396" spans="1:4" ht="30">
      <c r="A4396" s="480">
        <v>7137</v>
      </c>
      <c r="B4396" s="481" t="s">
        <v>10901</v>
      </c>
      <c r="C4396" s="489" t="s">
        <v>4105</v>
      </c>
      <c r="D4396" s="490">
        <v>11.85</v>
      </c>
    </row>
    <row r="4397" spans="1:4" ht="30">
      <c r="A4397" s="480">
        <v>7122</v>
      </c>
      <c r="B4397" s="481" t="s">
        <v>10902</v>
      </c>
      <c r="C4397" s="489" t="s">
        <v>4105</v>
      </c>
      <c r="D4397" s="490">
        <v>14.8</v>
      </c>
    </row>
    <row r="4398" spans="1:4" ht="30">
      <c r="A4398" s="480">
        <v>7114</v>
      </c>
      <c r="B4398" s="481" t="s">
        <v>10903</v>
      </c>
      <c r="C4398" s="489" t="s">
        <v>4105</v>
      </c>
      <c r="D4398" s="490">
        <v>22.83</v>
      </c>
    </row>
    <row r="4399" spans="1:4" ht="30">
      <c r="A4399" s="480">
        <v>7109</v>
      </c>
      <c r="B4399" s="481" t="s">
        <v>10904</v>
      </c>
      <c r="C4399" s="489" t="s">
        <v>4105</v>
      </c>
      <c r="D4399" s="490">
        <v>4</v>
      </c>
    </row>
    <row r="4400" spans="1:4" ht="30">
      <c r="A4400" s="480">
        <v>7135</v>
      </c>
      <c r="B4400" s="481" t="s">
        <v>10905</v>
      </c>
      <c r="C4400" s="489" t="s">
        <v>4105</v>
      </c>
      <c r="D4400" s="490">
        <v>6.24</v>
      </c>
    </row>
    <row r="4401" spans="1:4" ht="30">
      <c r="A4401" s="480">
        <v>37947</v>
      </c>
      <c r="B4401" s="481" t="s">
        <v>10906</v>
      </c>
      <c r="C4401" s="489" t="s">
        <v>4105</v>
      </c>
      <c r="D4401" s="490">
        <v>6.32</v>
      </c>
    </row>
    <row r="4402" spans="1:4" ht="30">
      <c r="A4402" s="480">
        <v>7103</v>
      </c>
      <c r="B4402" s="481" t="s">
        <v>10907</v>
      </c>
      <c r="C4402" s="489" t="s">
        <v>4105</v>
      </c>
      <c r="D4402" s="490">
        <v>14.48</v>
      </c>
    </row>
    <row r="4403" spans="1:4">
      <c r="A4403" s="480">
        <v>40419</v>
      </c>
      <c r="B4403" s="481" t="s">
        <v>10908</v>
      </c>
      <c r="C4403" s="489" t="s">
        <v>4105</v>
      </c>
      <c r="D4403" s="490">
        <v>48.71</v>
      </c>
    </row>
    <row r="4404" spans="1:4">
      <c r="A4404" s="480">
        <v>40420</v>
      </c>
      <c r="B4404" s="481" t="s">
        <v>10909</v>
      </c>
      <c r="C4404" s="489" t="s">
        <v>4105</v>
      </c>
      <c r="D4404" s="490">
        <v>71.069999999999993</v>
      </c>
    </row>
    <row r="4405" spans="1:4">
      <c r="A4405" s="480">
        <v>40421</v>
      </c>
      <c r="B4405" s="481" t="s">
        <v>10910</v>
      </c>
      <c r="C4405" s="489" t="s">
        <v>4105</v>
      </c>
      <c r="D4405" s="490">
        <v>75.650000000000006</v>
      </c>
    </row>
    <row r="4406" spans="1:4">
      <c r="A4406" s="480">
        <v>7126</v>
      </c>
      <c r="B4406" s="481" t="s">
        <v>10911</v>
      </c>
      <c r="C4406" s="489" t="s">
        <v>4105</v>
      </c>
      <c r="D4406" s="490">
        <v>30.38</v>
      </c>
    </row>
    <row r="4407" spans="1:4" ht="30">
      <c r="A4407" s="480">
        <v>38905</v>
      </c>
      <c r="B4407" s="481" t="s">
        <v>10912</v>
      </c>
      <c r="C4407" s="489" t="s">
        <v>4105</v>
      </c>
      <c r="D4407" s="490">
        <v>20.87</v>
      </c>
    </row>
    <row r="4408" spans="1:4" ht="30">
      <c r="A4408" s="480">
        <v>38907</v>
      </c>
      <c r="B4408" s="481" t="s">
        <v>10913</v>
      </c>
      <c r="C4408" s="489" t="s">
        <v>4105</v>
      </c>
      <c r="D4408" s="490">
        <v>22.2</v>
      </c>
    </row>
    <row r="4409" spans="1:4" ht="30">
      <c r="A4409" s="480">
        <v>38908</v>
      </c>
      <c r="B4409" s="481" t="s">
        <v>10914</v>
      </c>
      <c r="C4409" s="489" t="s">
        <v>4105</v>
      </c>
      <c r="D4409" s="490">
        <v>24.98</v>
      </c>
    </row>
    <row r="4410" spans="1:4" ht="30">
      <c r="A4410" s="480">
        <v>38909</v>
      </c>
      <c r="B4410" s="481" t="s">
        <v>10915</v>
      </c>
      <c r="C4410" s="489" t="s">
        <v>4105</v>
      </c>
      <c r="D4410" s="490">
        <v>35.92</v>
      </c>
    </row>
    <row r="4411" spans="1:4" ht="30">
      <c r="A4411" s="480">
        <v>38910</v>
      </c>
      <c r="B4411" s="481" t="s">
        <v>10916</v>
      </c>
      <c r="C4411" s="489" t="s">
        <v>4105</v>
      </c>
      <c r="D4411" s="490">
        <v>38.79</v>
      </c>
    </row>
    <row r="4412" spans="1:4" ht="30">
      <c r="A4412" s="480">
        <v>38897</v>
      </c>
      <c r="B4412" s="481" t="s">
        <v>10917</v>
      </c>
      <c r="C4412" s="489" t="s">
        <v>4105</v>
      </c>
      <c r="D4412" s="490">
        <v>20.95</v>
      </c>
    </row>
    <row r="4413" spans="1:4" ht="30">
      <c r="A4413" s="480">
        <v>38899</v>
      </c>
      <c r="B4413" s="481" t="s">
        <v>10918</v>
      </c>
      <c r="C4413" s="489" t="s">
        <v>4105</v>
      </c>
      <c r="D4413" s="490">
        <v>23.57</v>
      </c>
    </row>
    <row r="4414" spans="1:4" ht="30">
      <c r="A4414" s="480">
        <v>38900</v>
      </c>
      <c r="B4414" s="481" t="s">
        <v>10919</v>
      </c>
      <c r="C4414" s="489" t="s">
        <v>4105</v>
      </c>
      <c r="D4414" s="490">
        <v>24.57</v>
      </c>
    </row>
    <row r="4415" spans="1:4" ht="30">
      <c r="A4415" s="480">
        <v>38901</v>
      </c>
      <c r="B4415" s="481" t="s">
        <v>10920</v>
      </c>
      <c r="C4415" s="489" t="s">
        <v>4105</v>
      </c>
      <c r="D4415" s="490">
        <v>40.200000000000003</v>
      </c>
    </row>
    <row r="4416" spans="1:4" ht="30">
      <c r="A4416" s="480">
        <v>38904</v>
      </c>
      <c r="B4416" s="481" t="s">
        <v>10921</v>
      </c>
      <c r="C4416" s="489" t="s">
        <v>4105</v>
      </c>
      <c r="D4416" s="490">
        <v>65.3</v>
      </c>
    </row>
    <row r="4417" spans="1:4" ht="30">
      <c r="A4417" s="480">
        <v>38903</v>
      </c>
      <c r="B4417" s="481" t="s">
        <v>10922</v>
      </c>
      <c r="C4417" s="489" t="s">
        <v>4105</v>
      </c>
      <c r="D4417" s="490">
        <v>64.89</v>
      </c>
    </row>
    <row r="4418" spans="1:4">
      <c r="A4418" s="480">
        <v>7091</v>
      </c>
      <c r="B4418" s="481" t="s">
        <v>10923</v>
      </c>
      <c r="C4418" s="489" t="s">
        <v>4105</v>
      </c>
      <c r="D4418" s="490">
        <v>20.36</v>
      </c>
    </row>
    <row r="4419" spans="1:4">
      <c r="A4419" s="480">
        <v>11655</v>
      </c>
      <c r="B4419" s="481" t="s">
        <v>10924</v>
      </c>
      <c r="C4419" s="489" t="s">
        <v>4105</v>
      </c>
      <c r="D4419" s="490">
        <v>19.45</v>
      </c>
    </row>
    <row r="4420" spans="1:4">
      <c r="A4420" s="480">
        <v>11656</v>
      </c>
      <c r="B4420" s="481" t="s">
        <v>10925</v>
      </c>
      <c r="C4420" s="489" t="s">
        <v>4105</v>
      </c>
      <c r="D4420" s="490">
        <v>20.350000000000001</v>
      </c>
    </row>
    <row r="4421" spans="1:4">
      <c r="A4421" s="480">
        <v>37948</v>
      </c>
      <c r="B4421" s="481" t="s">
        <v>10926</v>
      </c>
      <c r="C4421" s="489" t="s">
        <v>4105</v>
      </c>
      <c r="D4421" s="490">
        <v>4.12</v>
      </c>
    </row>
    <row r="4422" spans="1:4">
      <c r="A4422" s="480">
        <v>7097</v>
      </c>
      <c r="B4422" s="481" t="s">
        <v>10927</v>
      </c>
      <c r="C4422" s="489" t="s">
        <v>4105</v>
      </c>
      <c r="D4422" s="490">
        <v>9.0500000000000007</v>
      </c>
    </row>
    <row r="4423" spans="1:4">
      <c r="A4423" s="480">
        <v>11657</v>
      </c>
      <c r="B4423" s="481" t="s">
        <v>10928</v>
      </c>
      <c r="C4423" s="489" t="s">
        <v>4105</v>
      </c>
      <c r="D4423" s="490">
        <v>17.73</v>
      </c>
    </row>
    <row r="4424" spans="1:4">
      <c r="A4424" s="480">
        <v>11658</v>
      </c>
      <c r="B4424" s="481" t="s">
        <v>10929</v>
      </c>
      <c r="C4424" s="489" t="s">
        <v>4105</v>
      </c>
      <c r="D4424" s="490">
        <v>18.059999999999999</v>
      </c>
    </row>
    <row r="4425" spans="1:4">
      <c r="A4425" s="480">
        <v>7146</v>
      </c>
      <c r="B4425" s="481" t="s">
        <v>10930</v>
      </c>
      <c r="C4425" s="489" t="s">
        <v>4105</v>
      </c>
      <c r="D4425" s="490">
        <v>225.56</v>
      </c>
    </row>
    <row r="4426" spans="1:4">
      <c r="A4426" s="480">
        <v>7138</v>
      </c>
      <c r="B4426" s="481" t="s">
        <v>10931</v>
      </c>
      <c r="C4426" s="489" t="s">
        <v>4105</v>
      </c>
      <c r="D4426" s="490">
        <v>1.27</v>
      </c>
    </row>
    <row r="4427" spans="1:4">
      <c r="A4427" s="480">
        <v>7139</v>
      </c>
      <c r="B4427" s="481" t="s">
        <v>10932</v>
      </c>
      <c r="C4427" s="489" t="s">
        <v>4105</v>
      </c>
      <c r="D4427" s="490">
        <v>1.67</v>
      </c>
    </row>
    <row r="4428" spans="1:4">
      <c r="A4428" s="480">
        <v>7140</v>
      </c>
      <c r="B4428" s="481" t="s">
        <v>10933</v>
      </c>
      <c r="C4428" s="489" t="s">
        <v>4105</v>
      </c>
      <c r="D4428" s="490">
        <v>5.56</v>
      </c>
    </row>
    <row r="4429" spans="1:4">
      <c r="A4429" s="480">
        <v>7141</v>
      </c>
      <c r="B4429" s="481" t="s">
        <v>10934</v>
      </c>
      <c r="C4429" s="489" t="s">
        <v>4105</v>
      </c>
      <c r="D4429" s="490">
        <v>12.17</v>
      </c>
    </row>
    <row r="4430" spans="1:4">
      <c r="A4430" s="480">
        <v>7143</v>
      </c>
      <c r="B4430" s="481" t="s">
        <v>10935</v>
      </c>
      <c r="C4430" s="489" t="s">
        <v>4105</v>
      </c>
      <c r="D4430" s="490">
        <v>40.54</v>
      </c>
    </row>
    <row r="4431" spans="1:4">
      <c r="A4431" s="480">
        <v>7144</v>
      </c>
      <c r="B4431" s="481" t="s">
        <v>10936</v>
      </c>
      <c r="C4431" s="489" t="s">
        <v>4105</v>
      </c>
      <c r="D4431" s="490">
        <v>81.099999999999994</v>
      </c>
    </row>
    <row r="4432" spans="1:4">
      <c r="A4432" s="480">
        <v>7145</v>
      </c>
      <c r="B4432" s="481" t="s">
        <v>10937</v>
      </c>
      <c r="C4432" s="489" t="s">
        <v>4105</v>
      </c>
      <c r="D4432" s="490">
        <v>133</v>
      </c>
    </row>
    <row r="4433" spans="1:4">
      <c r="A4433" s="480">
        <v>7142</v>
      </c>
      <c r="B4433" s="481" t="s">
        <v>10938</v>
      </c>
      <c r="C4433" s="489" t="s">
        <v>4105</v>
      </c>
      <c r="D4433" s="490">
        <v>13.6</v>
      </c>
    </row>
    <row r="4434" spans="1:4">
      <c r="A4434" s="480">
        <v>39322</v>
      </c>
      <c r="B4434" s="481" t="s">
        <v>10939</v>
      </c>
      <c r="C4434" s="489" t="s">
        <v>4105</v>
      </c>
      <c r="D4434" s="490">
        <v>25.31</v>
      </c>
    </row>
    <row r="4435" spans="1:4">
      <c r="A4435" s="480">
        <v>39289</v>
      </c>
      <c r="B4435" s="481" t="s">
        <v>10940</v>
      </c>
      <c r="C4435" s="489" t="s">
        <v>4105</v>
      </c>
      <c r="D4435" s="490">
        <v>30.32</v>
      </c>
    </row>
    <row r="4436" spans="1:4">
      <c r="A4436" s="480">
        <v>39290</v>
      </c>
      <c r="B4436" s="481" t="s">
        <v>10941</v>
      </c>
      <c r="C4436" s="489" t="s">
        <v>4105</v>
      </c>
      <c r="D4436" s="490">
        <v>51.47</v>
      </c>
    </row>
    <row r="4437" spans="1:4">
      <c r="A4437" s="480">
        <v>39291</v>
      </c>
      <c r="B4437" s="481" t="s">
        <v>10942</v>
      </c>
      <c r="C4437" s="489" t="s">
        <v>4105</v>
      </c>
      <c r="D4437" s="490">
        <v>77.05</v>
      </c>
    </row>
    <row r="4438" spans="1:4">
      <c r="A4438" s="480">
        <v>20174</v>
      </c>
      <c r="B4438" s="481" t="s">
        <v>10943</v>
      </c>
      <c r="C4438" s="489" t="s">
        <v>4105</v>
      </c>
      <c r="D4438" s="490">
        <v>49.62</v>
      </c>
    </row>
    <row r="4439" spans="1:4">
      <c r="A4439" s="480">
        <v>41892</v>
      </c>
      <c r="B4439" s="481" t="s">
        <v>10944</v>
      </c>
      <c r="C4439" s="489" t="s">
        <v>4105</v>
      </c>
      <c r="D4439" s="490">
        <v>156.78</v>
      </c>
    </row>
    <row r="4440" spans="1:4">
      <c r="A4440" s="480">
        <v>7048</v>
      </c>
      <c r="B4440" s="481" t="s">
        <v>10945</v>
      </c>
      <c r="C4440" s="489" t="s">
        <v>4105</v>
      </c>
      <c r="D4440" s="490">
        <v>33.840000000000003</v>
      </c>
    </row>
    <row r="4441" spans="1:4">
      <c r="A4441" s="480">
        <v>7088</v>
      </c>
      <c r="B4441" s="481" t="s">
        <v>10946</v>
      </c>
      <c r="C4441" s="489" t="s">
        <v>4105</v>
      </c>
      <c r="D4441" s="490">
        <v>74</v>
      </c>
    </row>
    <row r="4442" spans="1:4">
      <c r="A4442" s="480">
        <v>7082</v>
      </c>
      <c r="B4442" s="481" t="s">
        <v>10947</v>
      </c>
      <c r="C4442" s="489" t="s">
        <v>4105</v>
      </c>
      <c r="D4442" s="490">
        <v>55.21</v>
      </c>
    </row>
    <row r="4443" spans="1:4" ht="30">
      <c r="A4443" s="480">
        <v>42707</v>
      </c>
      <c r="B4443" s="481" t="s">
        <v>10948</v>
      </c>
      <c r="C4443" s="489" t="s">
        <v>4105</v>
      </c>
      <c r="D4443" s="490">
        <v>149.94</v>
      </c>
    </row>
    <row r="4444" spans="1:4">
      <c r="A4444" s="480">
        <v>7069</v>
      </c>
      <c r="B4444" s="481" t="s">
        <v>10949</v>
      </c>
      <c r="C4444" s="489" t="s">
        <v>4105</v>
      </c>
      <c r="D4444" s="490">
        <v>122.53</v>
      </c>
    </row>
    <row r="4445" spans="1:4" ht="30">
      <c r="A4445" s="480">
        <v>42708</v>
      </c>
      <c r="B4445" s="481" t="s">
        <v>10950</v>
      </c>
      <c r="C4445" s="489" t="s">
        <v>4105</v>
      </c>
      <c r="D4445" s="490">
        <v>393.55</v>
      </c>
    </row>
    <row r="4446" spans="1:4">
      <c r="A4446" s="480">
        <v>7070</v>
      </c>
      <c r="B4446" s="481" t="s">
        <v>10951</v>
      </c>
      <c r="C4446" s="489" t="s">
        <v>4105</v>
      </c>
      <c r="D4446" s="490">
        <v>175.47</v>
      </c>
    </row>
    <row r="4447" spans="1:4" ht="30">
      <c r="A4447" s="480">
        <v>42709</v>
      </c>
      <c r="B4447" s="481" t="s">
        <v>10952</v>
      </c>
      <c r="C4447" s="489" t="s">
        <v>4105</v>
      </c>
      <c r="D4447" s="490">
        <v>588.57000000000005</v>
      </c>
    </row>
    <row r="4448" spans="1:4" ht="30">
      <c r="A4448" s="480">
        <v>42710</v>
      </c>
      <c r="B4448" s="481" t="s">
        <v>10953</v>
      </c>
      <c r="C4448" s="489" t="s">
        <v>4105</v>
      </c>
      <c r="D4448" s="490">
        <v>1691.87</v>
      </c>
    </row>
    <row r="4449" spans="1:4" ht="30">
      <c r="A4449" s="480">
        <v>42716</v>
      </c>
      <c r="B4449" s="481" t="s">
        <v>10954</v>
      </c>
      <c r="C4449" s="489" t="s">
        <v>4105</v>
      </c>
      <c r="D4449" s="490">
        <v>2105.8200000000002</v>
      </c>
    </row>
    <row r="4450" spans="1:4">
      <c r="A4450" s="480">
        <v>20172</v>
      </c>
      <c r="B4450" s="481" t="s">
        <v>10955</v>
      </c>
      <c r="C4450" s="489" t="s">
        <v>4105</v>
      </c>
      <c r="D4450" s="490">
        <v>40.49</v>
      </c>
    </row>
    <row r="4451" spans="1:4">
      <c r="A4451" s="480">
        <v>20179</v>
      </c>
      <c r="B4451" s="481" t="s">
        <v>10956</v>
      </c>
      <c r="C4451" s="489" t="s">
        <v>4105</v>
      </c>
      <c r="D4451" s="490">
        <v>66.8</v>
      </c>
    </row>
    <row r="4452" spans="1:4">
      <c r="A4452" s="480">
        <v>20178</v>
      </c>
      <c r="B4452" s="481" t="s">
        <v>10957</v>
      </c>
      <c r="C4452" s="489" t="s">
        <v>4105</v>
      </c>
      <c r="D4452" s="490">
        <v>59.03</v>
      </c>
    </row>
    <row r="4453" spans="1:4">
      <c r="A4453" s="480">
        <v>20180</v>
      </c>
      <c r="B4453" s="481" t="s">
        <v>10958</v>
      </c>
      <c r="C4453" s="489" t="s">
        <v>4105</v>
      </c>
      <c r="D4453" s="490">
        <v>108.48</v>
      </c>
    </row>
    <row r="4454" spans="1:4">
      <c r="A4454" s="480">
        <v>20181</v>
      </c>
      <c r="B4454" s="481" t="s">
        <v>10959</v>
      </c>
      <c r="C4454" s="489" t="s">
        <v>4105</v>
      </c>
      <c r="D4454" s="490">
        <v>160.93</v>
      </c>
    </row>
    <row r="4455" spans="1:4">
      <c r="A4455" s="480">
        <v>20177</v>
      </c>
      <c r="B4455" s="481" t="s">
        <v>10960</v>
      </c>
      <c r="C4455" s="489" t="s">
        <v>4105</v>
      </c>
      <c r="D4455" s="490">
        <v>38.69</v>
      </c>
    </row>
    <row r="4456" spans="1:4">
      <c r="A4456" s="480">
        <v>40945</v>
      </c>
      <c r="B4456" s="481" t="s">
        <v>10961</v>
      </c>
      <c r="C4456" s="489" t="s">
        <v>4108</v>
      </c>
      <c r="D4456" s="490">
        <v>17.61</v>
      </c>
    </row>
    <row r="4457" spans="1:4">
      <c r="A4457" s="480">
        <v>40946</v>
      </c>
      <c r="B4457" s="481" t="s">
        <v>10962</v>
      </c>
      <c r="C4457" s="489" t="s">
        <v>4109</v>
      </c>
      <c r="D4457" s="490">
        <v>3094.38</v>
      </c>
    </row>
    <row r="4458" spans="1:4">
      <c r="A4458" s="480">
        <v>7153</v>
      </c>
      <c r="B4458" s="481" t="s">
        <v>10963</v>
      </c>
      <c r="C4458" s="489" t="s">
        <v>4108</v>
      </c>
      <c r="D4458" s="490">
        <v>28.4</v>
      </c>
    </row>
    <row r="4459" spans="1:4">
      <c r="A4459" s="480">
        <v>41089</v>
      </c>
      <c r="B4459" s="481" t="s">
        <v>10964</v>
      </c>
      <c r="C4459" s="489" t="s">
        <v>4109</v>
      </c>
      <c r="D4459" s="490">
        <v>4991.87</v>
      </c>
    </row>
    <row r="4460" spans="1:4">
      <c r="A4460" s="480">
        <v>40943</v>
      </c>
      <c r="B4460" s="481" t="s">
        <v>10965</v>
      </c>
      <c r="C4460" s="489" t="s">
        <v>4108</v>
      </c>
      <c r="D4460" s="490">
        <v>25.49</v>
      </c>
    </row>
    <row r="4461" spans="1:4">
      <c r="A4461" s="480">
        <v>40944</v>
      </c>
      <c r="B4461" s="481" t="s">
        <v>10966</v>
      </c>
      <c r="C4461" s="489" t="s">
        <v>4109</v>
      </c>
      <c r="D4461" s="490">
        <v>4480.13</v>
      </c>
    </row>
    <row r="4462" spans="1:4">
      <c r="A4462" s="480">
        <v>6175</v>
      </c>
      <c r="B4462" s="481" t="s">
        <v>10967</v>
      </c>
      <c r="C4462" s="489" t="s">
        <v>4108</v>
      </c>
      <c r="D4462" s="490">
        <v>19.670000000000002</v>
      </c>
    </row>
    <row r="4463" spans="1:4">
      <c r="A4463" s="480">
        <v>41092</v>
      </c>
      <c r="B4463" s="481" t="s">
        <v>10968</v>
      </c>
      <c r="C4463" s="489" t="s">
        <v>4109</v>
      </c>
      <c r="D4463" s="490">
        <v>3458.08</v>
      </c>
    </row>
    <row r="4464" spans="1:4" ht="30">
      <c r="A4464" s="480">
        <v>37712</v>
      </c>
      <c r="B4464" s="481" t="s">
        <v>10969</v>
      </c>
      <c r="C4464" s="489" t="s">
        <v>4110</v>
      </c>
      <c r="D4464" s="490">
        <v>67.77</v>
      </c>
    </row>
    <row r="4465" spans="1:4" ht="30">
      <c r="A4465" s="480">
        <v>34547</v>
      </c>
      <c r="B4465" s="481" t="s">
        <v>10970</v>
      </c>
      <c r="C4465" s="489" t="s">
        <v>4106</v>
      </c>
      <c r="D4465" s="490">
        <v>5.91</v>
      </c>
    </row>
    <row r="4466" spans="1:4" ht="30">
      <c r="A4466" s="480">
        <v>34548</v>
      </c>
      <c r="B4466" s="481" t="s">
        <v>10971</v>
      </c>
      <c r="C4466" s="489" t="s">
        <v>4106</v>
      </c>
      <c r="D4466" s="490">
        <v>9.6999999999999993</v>
      </c>
    </row>
    <row r="4467" spans="1:4" ht="30">
      <c r="A4467" s="480">
        <v>34558</v>
      </c>
      <c r="B4467" s="481" t="s">
        <v>10972</v>
      </c>
      <c r="C4467" s="489" t="s">
        <v>4106</v>
      </c>
      <c r="D4467" s="490">
        <v>4.8099999999999996</v>
      </c>
    </row>
    <row r="4468" spans="1:4" ht="30">
      <c r="A4468" s="480">
        <v>34550</v>
      </c>
      <c r="B4468" s="481" t="s">
        <v>10973</v>
      </c>
      <c r="C4468" s="489" t="s">
        <v>4106</v>
      </c>
      <c r="D4468" s="490">
        <v>2.5499999999999998</v>
      </c>
    </row>
    <row r="4469" spans="1:4" ht="30">
      <c r="A4469" s="480">
        <v>34557</v>
      </c>
      <c r="B4469" s="481" t="s">
        <v>10974</v>
      </c>
      <c r="C4469" s="489" t="s">
        <v>4106</v>
      </c>
      <c r="D4469" s="490">
        <v>3.74</v>
      </c>
    </row>
    <row r="4470" spans="1:4" ht="30">
      <c r="A4470" s="480">
        <v>37411</v>
      </c>
      <c r="B4470" s="481" t="s">
        <v>10975</v>
      </c>
      <c r="C4470" s="489" t="s">
        <v>4110</v>
      </c>
      <c r="D4470" s="490">
        <v>27.37</v>
      </c>
    </row>
    <row r="4471" spans="1:4" ht="30">
      <c r="A4471" s="480">
        <v>39508</v>
      </c>
      <c r="B4471" s="481" t="s">
        <v>10976</v>
      </c>
      <c r="C4471" s="489" t="s">
        <v>4110</v>
      </c>
      <c r="D4471" s="490">
        <v>15.37</v>
      </c>
    </row>
    <row r="4472" spans="1:4" ht="30">
      <c r="A4472" s="480">
        <v>39507</v>
      </c>
      <c r="B4472" s="481" t="s">
        <v>10977</v>
      </c>
      <c r="C4472" s="489" t="s">
        <v>4110</v>
      </c>
      <c r="D4472" s="490">
        <v>22.93</v>
      </c>
    </row>
    <row r="4473" spans="1:4" ht="30">
      <c r="A4473" s="480">
        <v>7155</v>
      </c>
      <c r="B4473" s="481" t="s">
        <v>10978</v>
      </c>
      <c r="C4473" s="489" t="s">
        <v>4110</v>
      </c>
      <c r="D4473" s="490">
        <v>29.44</v>
      </c>
    </row>
    <row r="4474" spans="1:4" ht="30">
      <c r="A4474" s="480">
        <v>42406</v>
      </c>
      <c r="B4474" s="481" t="s">
        <v>10979</v>
      </c>
      <c r="C4474" s="489" t="s">
        <v>4110</v>
      </c>
      <c r="D4474" s="490">
        <v>33.76</v>
      </c>
    </row>
    <row r="4475" spans="1:4" ht="30">
      <c r="A4475" s="480">
        <v>7156</v>
      </c>
      <c r="B4475" s="481" t="s">
        <v>10980</v>
      </c>
      <c r="C4475" s="489" t="s">
        <v>4110</v>
      </c>
      <c r="D4475" s="490">
        <v>42.24</v>
      </c>
    </row>
    <row r="4476" spans="1:4" ht="30">
      <c r="A4476" s="480">
        <v>43127</v>
      </c>
      <c r="B4476" s="481" t="s">
        <v>10981</v>
      </c>
      <c r="C4476" s="489" t="s">
        <v>4110</v>
      </c>
      <c r="D4476" s="490">
        <v>60.45</v>
      </c>
    </row>
    <row r="4477" spans="1:4" ht="30">
      <c r="A4477" s="480">
        <v>10917</v>
      </c>
      <c r="B4477" s="481" t="s">
        <v>10982</v>
      </c>
      <c r="C4477" s="489" t="s">
        <v>4110</v>
      </c>
      <c r="D4477" s="490">
        <v>12.76</v>
      </c>
    </row>
    <row r="4478" spans="1:4" ht="30">
      <c r="A4478" s="480">
        <v>21141</v>
      </c>
      <c r="B4478" s="481" t="s">
        <v>10983</v>
      </c>
      <c r="C4478" s="489" t="s">
        <v>4110</v>
      </c>
      <c r="D4478" s="490">
        <v>19.75</v>
      </c>
    </row>
    <row r="4479" spans="1:4" ht="30">
      <c r="A4479" s="480">
        <v>39509</v>
      </c>
      <c r="B4479" s="481" t="s">
        <v>10984</v>
      </c>
      <c r="C4479" s="489" t="s">
        <v>4110</v>
      </c>
      <c r="D4479" s="490">
        <v>19</v>
      </c>
    </row>
    <row r="4480" spans="1:4">
      <c r="A4480" s="480">
        <v>44529</v>
      </c>
      <c r="B4480" s="481" t="s">
        <v>14207</v>
      </c>
      <c r="C4480" s="489" t="s">
        <v>4110</v>
      </c>
      <c r="D4480" s="490">
        <v>13.47</v>
      </c>
    </row>
    <row r="4481" spans="1:4" ht="30">
      <c r="A4481" s="480">
        <v>7167</v>
      </c>
      <c r="B4481" s="481" t="s">
        <v>10985</v>
      </c>
      <c r="C4481" s="489" t="s">
        <v>4110</v>
      </c>
      <c r="D4481" s="490">
        <v>28.67</v>
      </c>
    </row>
    <row r="4482" spans="1:4" ht="30">
      <c r="A4482" s="480">
        <v>10928</v>
      </c>
      <c r="B4482" s="481" t="s">
        <v>10986</v>
      </c>
      <c r="C4482" s="489" t="s">
        <v>4110</v>
      </c>
      <c r="D4482" s="490">
        <v>16.48</v>
      </c>
    </row>
    <row r="4483" spans="1:4" ht="30">
      <c r="A4483" s="480">
        <v>10933</v>
      </c>
      <c r="B4483" s="481" t="s">
        <v>10987</v>
      </c>
      <c r="C4483" s="489" t="s">
        <v>4110</v>
      </c>
      <c r="D4483" s="490">
        <v>24.85</v>
      </c>
    </row>
    <row r="4484" spans="1:4" ht="30">
      <c r="A4484" s="480">
        <v>7158</v>
      </c>
      <c r="B4484" s="481" t="s">
        <v>10988</v>
      </c>
      <c r="C4484" s="489" t="s">
        <v>4110</v>
      </c>
      <c r="D4484" s="490">
        <v>42.15</v>
      </c>
    </row>
    <row r="4485" spans="1:4" ht="30">
      <c r="A4485" s="480">
        <v>10927</v>
      </c>
      <c r="B4485" s="481" t="s">
        <v>10989</v>
      </c>
      <c r="C4485" s="489" t="s">
        <v>4110</v>
      </c>
      <c r="D4485" s="490">
        <v>26.95</v>
      </c>
    </row>
    <row r="4486" spans="1:4" ht="30">
      <c r="A4486" s="480">
        <v>7162</v>
      </c>
      <c r="B4486" s="481" t="s">
        <v>10990</v>
      </c>
      <c r="C4486" s="489" t="s">
        <v>4110</v>
      </c>
      <c r="D4486" s="490">
        <v>65.959999999999994</v>
      </c>
    </row>
    <row r="4487" spans="1:4" ht="30">
      <c r="A4487" s="480">
        <v>10932</v>
      </c>
      <c r="B4487" s="481" t="s">
        <v>10991</v>
      </c>
      <c r="C4487" s="489" t="s">
        <v>4110</v>
      </c>
      <c r="D4487" s="490">
        <v>114.72</v>
      </c>
    </row>
    <row r="4488" spans="1:4" ht="30">
      <c r="A4488" s="480">
        <v>10937</v>
      </c>
      <c r="B4488" s="481" t="s">
        <v>10992</v>
      </c>
      <c r="C4488" s="489" t="s">
        <v>4110</v>
      </c>
      <c r="D4488" s="490">
        <v>29.49</v>
      </c>
    </row>
    <row r="4489" spans="1:4" ht="30">
      <c r="A4489" s="480">
        <v>10935</v>
      </c>
      <c r="B4489" s="481" t="s">
        <v>10993</v>
      </c>
      <c r="C4489" s="489" t="s">
        <v>4110</v>
      </c>
      <c r="D4489" s="490">
        <v>51.14</v>
      </c>
    </row>
    <row r="4490" spans="1:4">
      <c r="A4490" s="480">
        <v>10931</v>
      </c>
      <c r="B4490" s="481" t="s">
        <v>10994</v>
      </c>
      <c r="C4490" s="489" t="s">
        <v>4110</v>
      </c>
      <c r="D4490" s="490">
        <v>14.38</v>
      </c>
    </row>
    <row r="4491" spans="1:4">
      <c r="A4491" s="480">
        <v>7164</v>
      </c>
      <c r="B4491" s="481" t="s">
        <v>10995</v>
      </c>
      <c r="C4491" s="489" t="s">
        <v>4110</v>
      </c>
      <c r="D4491" s="490">
        <v>47.6</v>
      </c>
    </row>
    <row r="4492" spans="1:4">
      <c r="A4492" s="480">
        <v>36887</v>
      </c>
      <c r="B4492" s="481" t="s">
        <v>10996</v>
      </c>
      <c r="C4492" s="489" t="s">
        <v>4110</v>
      </c>
      <c r="D4492" s="490">
        <v>10.41</v>
      </c>
    </row>
    <row r="4493" spans="1:4" ht="45">
      <c r="A4493" s="480">
        <v>34630</v>
      </c>
      <c r="B4493" s="481" t="s">
        <v>10997</v>
      </c>
      <c r="C4493" s="489" t="s">
        <v>4105</v>
      </c>
      <c r="D4493" s="490">
        <v>1101.52</v>
      </c>
    </row>
    <row r="4494" spans="1:4">
      <c r="A4494" s="480">
        <v>7161</v>
      </c>
      <c r="B4494" s="481" t="s">
        <v>10998</v>
      </c>
      <c r="C4494" s="489" t="s">
        <v>4110</v>
      </c>
      <c r="D4494" s="490">
        <v>5.92</v>
      </c>
    </row>
    <row r="4495" spans="1:4" ht="30">
      <c r="A4495" s="480">
        <v>7170</v>
      </c>
      <c r="B4495" s="481" t="s">
        <v>10999</v>
      </c>
      <c r="C4495" s="489" t="s">
        <v>4110</v>
      </c>
      <c r="D4495" s="490">
        <v>2.52</v>
      </c>
    </row>
    <row r="4496" spans="1:4" ht="30">
      <c r="A4496" s="480">
        <v>37524</v>
      </c>
      <c r="B4496" s="481" t="s">
        <v>11000</v>
      </c>
      <c r="C4496" s="489" t="s">
        <v>4106</v>
      </c>
      <c r="D4496" s="490">
        <v>2.2999999999999998</v>
      </c>
    </row>
    <row r="4497" spans="1:4" ht="30">
      <c r="A4497" s="480">
        <v>37525</v>
      </c>
      <c r="B4497" s="481" t="s">
        <v>11001</v>
      </c>
      <c r="C4497" s="489" t="s">
        <v>4106</v>
      </c>
      <c r="D4497" s="490">
        <v>3.14</v>
      </c>
    </row>
    <row r="4498" spans="1:4" ht="30">
      <c r="A4498" s="480">
        <v>36789</v>
      </c>
      <c r="B4498" s="481" t="s">
        <v>11002</v>
      </c>
      <c r="C4498" s="489" t="s">
        <v>4105</v>
      </c>
      <c r="D4498" s="490">
        <v>1.95</v>
      </c>
    </row>
    <row r="4499" spans="1:4" ht="30">
      <c r="A4499" s="480">
        <v>7173</v>
      </c>
      <c r="B4499" s="481" t="s">
        <v>11003</v>
      </c>
      <c r="C4499" s="489" t="s">
        <v>4113</v>
      </c>
      <c r="D4499" s="490">
        <v>1263.02</v>
      </c>
    </row>
    <row r="4500" spans="1:4" ht="30">
      <c r="A4500" s="480">
        <v>7175</v>
      </c>
      <c r="B4500" s="481" t="s">
        <v>11004</v>
      </c>
      <c r="C4500" s="489" t="s">
        <v>4105</v>
      </c>
      <c r="D4500" s="490">
        <v>1.42</v>
      </c>
    </row>
    <row r="4501" spans="1:4" ht="30">
      <c r="A4501" s="480">
        <v>40741</v>
      </c>
      <c r="B4501" s="481" t="s">
        <v>11005</v>
      </c>
      <c r="C4501" s="489" t="s">
        <v>4105</v>
      </c>
      <c r="D4501" s="490">
        <v>2.12</v>
      </c>
    </row>
    <row r="4502" spans="1:4">
      <c r="A4502" s="480">
        <v>7184</v>
      </c>
      <c r="B4502" s="481" t="s">
        <v>11006</v>
      </c>
      <c r="C4502" s="489" t="s">
        <v>4110</v>
      </c>
      <c r="D4502" s="490">
        <v>51.82</v>
      </c>
    </row>
    <row r="4503" spans="1:4">
      <c r="A4503" s="480">
        <v>34458</v>
      </c>
      <c r="B4503" s="481" t="s">
        <v>11007</v>
      </c>
      <c r="C4503" s="489" t="s">
        <v>4105</v>
      </c>
      <c r="D4503" s="490">
        <v>157.01</v>
      </c>
    </row>
    <row r="4504" spans="1:4">
      <c r="A4504" s="480">
        <v>34464</v>
      </c>
      <c r="B4504" s="481" t="s">
        <v>11008</v>
      </c>
      <c r="C4504" s="489" t="s">
        <v>4105</v>
      </c>
      <c r="D4504" s="490">
        <v>233.72</v>
      </c>
    </row>
    <row r="4505" spans="1:4">
      <c r="A4505" s="480">
        <v>34468</v>
      </c>
      <c r="B4505" s="481" t="s">
        <v>11009</v>
      </c>
      <c r="C4505" s="489" t="s">
        <v>4105</v>
      </c>
      <c r="D4505" s="490">
        <v>294.66000000000003</v>
      </c>
    </row>
    <row r="4506" spans="1:4">
      <c r="A4506" s="480">
        <v>34473</v>
      </c>
      <c r="B4506" s="481" t="s">
        <v>11010</v>
      </c>
      <c r="C4506" s="489" t="s">
        <v>4105</v>
      </c>
      <c r="D4506" s="490">
        <v>178.75</v>
      </c>
    </row>
    <row r="4507" spans="1:4">
      <c r="A4507" s="480">
        <v>34480</v>
      </c>
      <c r="B4507" s="481" t="s">
        <v>11011</v>
      </c>
      <c r="C4507" s="489" t="s">
        <v>4105</v>
      </c>
      <c r="D4507" s="490">
        <v>330.33</v>
      </c>
    </row>
    <row r="4508" spans="1:4">
      <c r="A4508" s="480">
        <v>34486</v>
      </c>
      <c r="B4508" s="481" t="s">
        <v>11012</v>
      </c>
      <c r="C4508" s="489" t="s">
        <v>4105</v>
      </c>
      <c r="D4508" s="490">
        <v>391.1</v>
      </c>
    </row>
    <row r="4509" spans="1:4">
      <c r="A4509" s="480">
        <v>7190</v>
      </c>
      <c r="B4509" s="481" t="s">
        <v>11013</v>
      </c>
      <c r="C4509" s="489" t="s">
        <v>4105</v>
      </c>
      <c r="D4509" s="490">
        <v>13.06</v>
      </c>
    </row>
    <row r="4510" spans="1:4">
      <c r="A4510" s="480">
        <v>34417</v>
      </c>
      <c r="B4510" s="481" t="s">
        <v>11014</v>
      </c>
      <c r="C4510" s="489" t="s">
        <v>4105</v>
      </c>
      <c r="D4510" s="490">
        <v>20.89</v>
      </c>
    </row>
    <row r="4511" spans="1:4">
      <c r="A4511" s="480">
        <v>7213</v>
      </c>
      <c r="B4511" s="481" t="s">
        <v>11015</v>
      </c>
      <c r="C4511" s="489" t="s">
        <v>4110</v>
      </c>
      <c r="D4511" s="490">
        <v>19.16</v>
      </c>
    </row>
    <row r="4512" spans="1:4">
      <c r="A4512" s="480">
        <v>7195</v>
      </c>
      <c r="B4512" s="481" t="s">
        <v>11016</v>
      </c>
      <c r="C4512" s="489" t="s">
        <v>4105</v>
      </c>
      <c r="D4512" s="490">
        <v>56.26</v>
      </c>
    </row>
    <row r="4513" spans="1:4">
      <c r="A4513" s="480">
        <v>7186</v>
      </c>
      <c r="B4513" s="481" t="s">
        <v>11017</v>
      </c>
      <c r="C4513" s="489" t="s">
        <v>4105</v>
      </c>
      <c r="D4513" s="490">
        <v>61.29</v>
      </c>
    </row>
    <row r="4514" spans="1:4">
      <c r="A4514" s="480">
        <v>7194</v>
      </c>
      <c r="B4514" s="481" t="s">
        <v>11018</v>
      </c>
      <c r="C4514" s="489" t="s">
        <v>4110</v>
      </c>
      <c r="D4514" s="490">
        <v>28.26</v>
      </c>
    </row>
    <row r="4515" spans="1:4">
      <c r="A4515" s="480">
        <v>7197</v>
      </c>
      <c r="B4515" s="481" t="s">
        <v>14208</v>
      </c>
      <c r="C4515" s="489" t="s">
        <v>4105</v>
      </c>
      <c r="D4515" s="490">
        <v>119.27</v>
      </c>
    </row>
    <row r="4516" spans="1:4">
      <c r="A4516" s="480">
        <v>7192</v>
      </c>
      <c r="B4516" s="481" t="s">
        <v>11019</v>
      </c>
      <c r="C4516" s="489" t="s">
        <v>4105</v>
      </c>
      <c r="D4516" s="490">
        <v>106.86</v>
      </c>
    </row>
    <row r="4517" spans="1:4">
      <c r="A4517" s="480">
        <v>7193</v>
      </c>
      <c r="B4517" s="481" t="s">
        <v>11020</v>
      </c>
      <c r="C4517" s="489" t="s">
        <v>4105</v>
      </c>
      <c r="D4517" s="490">
        <v>120.3</v>
      </c>
    </row>
    <row r="4518" spans="1:4">
      <c r="A4518" s="480">
        <v>7189</v>
      </c>
      <c r="B4518" s="481" t="s">
        <v>11021</v>
      </c>
      <c r="C4518" s="489" t="s">
        <v>4105</v>
      </c>
      <c r="D4518" s="490">
        <v>139.81</v>
      </c>
    </row>
    <row r="4519" spans="1:4">
      <c r="A4519" s="480">
        <v>34402</v>
      </c>
      <c r="B4519" s="481" t="s">
        <v>11022</v>
      </c>
      <c r="C4519" s="489" t="s">
        <v>4105</v>
      </c>
      <c r="D4519" s="490">
        <v>197.38</v>
      </c>
    </row>
    <row r="4520" spans="1:4">
      <c r="A4520" s="480">
        <v>7245</v>
      </c>
      <c r="B4520" s="481" t="s">
        <v>11023</v>
      </c>
      <c r="C4520" s="489" t="s">
        <v>4105</v>
      </c>
      <c r="D4520" s="490">
        <v>30.95</v>
      </c>
    </row>
    <row r="4521" spans="1:4">
      <c r="A4521" s="480">
        <v>34425</v>
      </c>
      <c r="B4521" s="481" t="s">
        <v>11024</v>
      </c>
      <c r="C4521" s="489" t="s">
        <v>4105</v>
      </c>
      <c r="D4521" s="490">
        <v>126.79</v>
      </c>
    </row>
    <row r="4522" spans="1:4">
      <c r="A4522" s="480">
        <v>7223</v>
      </c>
      <c r="B4522" s="481" t="s">
        <v>11025</v>
      </c>
      <c r="C4522" s="489" t="s">
        <v>4105</v>
      </c>
      <c r="D4522" s="490">
        <v>141.30000000000001</v>
      </c>
    </row>
    <row r="4523" spans="1:4">
      <c r="A4523" s="480">
        <v>7234</v>
      </c>
      <c r="B4523" s="481" t="s">
        <v>11026</v>
      </c>
      <c r="C4523" s="489" t="s">
        <v>4105</v>
      </c>
      <c r="D4523" s="490">
        <v>213.22</v>
      </c>
    </row>
    <row r="4524" spans="1:4">
      <c r="A4524" s="480">
        <v>7224</v>
      </c>
      <c r="B4524" s="481" t="s">
        <v>11027</v>
      </c>
      <c r="C4524" s="489" t="s">
        <v>4105</v>
      </c>
      <c r="D4524" s="490">
        <v>259.76</v>
      </c>
    </row>
    <row r="4525" spans="1:4">
      <c r="A4525" s="480">
        <v>7225</v>
      </c>
      <c r="B4525" s="481" t="s">
        <v>11028</v>
      </c>
      <c r="C4525" s="489" t="s">
        <v>4105</v>
      </c>
      <c r="D4525" s="490">
        <v>278.52999999999997</v>
      </c>
    </row>
    <row r="4526" spans="1:4">
      <c r="A4526" s="480">
        <v>7226</v>
      </c>
      <c r="B4526" s="481" t="s">
        <v>11029</v>
      </c>
      <c r="C4526" s="489" t="s">
        <v>4105</v>
      </c>
      <c r="D4526" s="490">
        <v>297.23</v>
      </c>
    </row>
    <row r="4527" spans="1:4">
      <c r="A4527" s="480">
        <v>7227</v>
      </c>
      <c r="B4527" s="481" t="s">
        <v>11030</v>
      </c>
      <c r="C4527" s="489" t="s">
        <v>4105</v>
      </c>
      <c r="D4527" s="490">
        <v>338.33</v>
      </c>
    </row>
    <row r="4528" spans="1:4">
      <c r="A4528" s="480">
        <v>7212</v>
      </c>
      <c r="B4528" s="481" t="s">
        <v>11031</v>
      </c>
      <c r="C4528" s="489" t="s">
        <v>4105</v>
      </c>
      <c r="D4528" s="490">
        <v>371.74</v>
      </c>
    </row>
    <row r="4529" spans="1:4">
      <c r="A4529" s="480">
        <v>7229</v>
      </c>
      <c r="B4529" s="481" t="s">
        <v>11032</v>
      </c>
      <c r="C4529" s="489" t="s">
        <v>4105</v>
      </c>
      <c r="D4529" s="490">
        <v>235.63</v>
      </c>
    </row>
    <row r="4530" spans="1:4">
      <c r="A4530" s="480">
        <v>7230</v>
      </c>
      <c r="B4530" s="481" t="s">
        <v>11033</v>
      </c>
      <c r="C4530" s="489" t="s">
        <v>4105</v>
      </c>
      <c r="D4530" s="490">
        <v>392.28</v>
      </c>
    </row>
    <row r="4531" spans="1:4">
      <c r="A4531" s="480">
        <v>7231</v>
      </c>
      <c r="B4531" s="481" t="s">
        <v>11034</v>
      </c>
      <c r="C4531" s="489" t="s">
        <v>4105</v>
      </c>
      <c r="D4531" s="490">
        <v>556.48</v>
      </c>
    </row>
    <row r="4532" spans="1:4">
      <c r="A4532" s="480">
        <v>7220</v>
      </c>
      <c r="B4532" s="481" t="s">
        <v>11035</v>
      </c>
      <c r="C4532" s="489" t="s">
        <v>4105</v>
      </c>
      <c r="D4532" s="490">
        <v>686.92</v>
      </c>
    </row>
    <row r="4533" spans="1:4">
      <c r="A4533" s="480">
        <v>34447</v>
      </c>
      <c r="B4533" s="481" t="s">
        <v>11036</v>
      </c>
      <c r="C4533" s="489" t="s">
        <v>4105</v>
      </c>
      <c r="D4533" s="490">
        <v>768.08</v>
      </c>
    </row>
    <row r="4534" spans="1:4">
      <c r="A4534" s="480">
        <v>7233</v>
      </c>
      <c r="B4534" s="481" t="s">
        <v>11037</v>
      </c>
      <c r="C4534" s="489" t="s">
        <v>4105</v>
      </c>
      <c r="D4534" s="490">
        <v>881.11</v>
      </c>
    </row>
    <row r="4535" spans="1:4" ht="60">
      <c r="A4535" s="480">
        <v>40740</v>
      </c>
      <c r="B4535" s="481" t="s">
        <v>14209</v>
      </c>
      <c r="C4535" s="489" t="s">
        <v>4110</v>
      </c>
      <c r="D4535" s="490">
        <v>223</v>
      </c>
    </row>
    <row r="4536" spans="1:4" ht="30">
      <c r="A4536" s="480">
        <v>25007</v>
      </c>
      <c r="B4536" s="481" t="s">
        <v>11038</v>
      </c>
      <c r="C4536" s="489" t="s">
        <v>4110</v>
      </c>
      <c r="D4536" s="490">
        <v>63.81</v>
      </c>
    </row>
    <row r="4537" spans="1:4" ht="60">
      <c r="A4537" s="480">
        <v>43071</v>
      </c>
      <c r="B4537" s="481" t="s">
        <v>11039</v>
      </c>
      <c r="C4537" s="489" t="s">
        <v>4110</v>
      </c>
      <c r="D4537" s="490">
        <v>251.1</v>
      </c>
    </row>
    <row r="4538" spans="1:4" ht="60">
      <c r="A4538" s="480">
        <v>39520</v>
      </c>
      <c r="B4538" s="481" t="s">
        <v>11040</v>
      </c>
      <c r="C4538" s="489" t="s">
        <v>4110</v>
      </c>
      <c r="D4538" s="490">
        <v>204.85</v>
      </c>
    </row>
    <row r="4539" spans="1:4" ht="60">
      <c r="A4539" s="480">
        <v>39521</v>
      </c>
      <c r="B4539" s="481" t="s">
        <v>11041</v>
      </c>
      <c r="C4539" s="489" t="s">
        <v>4110</v>
      </c>
      <c r="D4539" s="490">
        <v>211.55</v>
      </c>
    </row>
    <row r="4540" spans="1:4" ht="45">
      <c r="A4540" s="480">
        <v>39522</v>
      </c>
      <c r="B4540" s="481" t="s">
        <v>11042</v>
      </c>
      <c r="C4540" s="489" t="s">
        <v>4110</v>
      </c>
      <c r="D4540" s="490">
        <v>218.44</v>
      </c>
    </row>
    <row r="4541" spans="1:4" ht="30">
      <c r="A4541" s="480">
        <v>7243</v>
      </c>
      <c r="B4541" s="481" t="s">
        <v>11043</v>
      </c>
      <c r="C4541" s="489" t="s">
        <v>4110</v>
      </c>
      <c r="D4541" s="490">
        <v>66.680000000000007</v>
      </c>
    </row>
    <row r="4542" spans="1:4" ht="30">
      <c r="A4542" s="480">
        <v>11067</v>
      </c>
      <c r="B4542" s="481" t="s">
        <v>11044</v>
      </c>
      <c r="C4542" s="489" t="s">
        <v>4105</v>
      </c>
      <c r="D4542" s="490">
        <v>422.84</v>
      </c>
    </row>
    <row r="4543" spans="1:4" ht="30">
      <c r="A4543" s="480">
        <v>11068</v>
      </c>
      <c r="B4543" s="481" t="s">
        <v>11045</v>
      </c>
      <c r="C4543" s="489" t="s">
        <v>4105</v>
      </c>
      <c r="D4543" s="490">
        <v>534.20000000000005</v>
      </c>
    </row>
    <row r="4544" spans="1:4">
      <c r="A4544" s="480">
        <v>7246</v>
      </c>
      <c r="B4544" s="481" t="s">
        <v>11046</v>
      </c>
      <c r="C4544" s="489" t="s">
        <v>4105</v>
      </c>
      <c r="D4544" s="490">
        <v>34.18</v>
      </c>
    </row>
    <row r="4545" spans="1:4">
      <c r="A4545" s="480">
        <v>12869</v>
      </c>
      <c r="B4545" s="481" t="s">
        <v>11047</v>
      </c>
      <c r="C4545" s="489" t="s">
        <v>4108</v>
      </c>
      <c r="D4545" s="490">
        <v>17.03</v>
      </c>
    </row>
    <row r="4546" spans="1:4">
      <c r="A4546" s="480">
        <v>41097</v>
      </c>
      <c r="B4546" s="481" t="s">
        <v>11048</v>
      </c>
      <c r="C4546" s="489" t="s">
        <v>4109</v>
      </c>
      <c r="D4546" s="490">
        <v>2995.11</v>
      </c>
    </row>
    <row r="4547" spans="1:4" ht="30">
      <c r="A4547" s="480">
        <v>1574</v>
      </c>
      <c r="B4547" s="481" t="s">
        <v>11049</v>
      </c>
      <c r="C4547" s="489" t="s">
        <v>4105</v>
      </c>
      <c r="D4547" s="490">
        <v>1.52</v>
      </c>
    </row>
    <row r="4548" spans="1:4" ht="30">
      <c r="A4548" s="480">
        <v>1581</v>
      </c>
      <c r="B4548" s="481" t="s">
        <v>11050</v>
      </c>
      <c r="C4548" s="489" t="s">
        <v>4105</v>
      </c>
      <c r="D4548" s="490">
        <v>10.53</v>
      </c>
    </row>
    <row r="4549" spans="1:4" ht="30">
      <c r="A4549" s="480">
        <v>1575</v>
      </c>
      <c r="B4549" s="481" t="s">
        <v>11051</v>
      </c>
      <c r="C4549" s="489" t="s">
        <v>4105</v>
      </c>
      <c r="D4549" s="490">
        <v>1.8</v>
      </c>
    </row>
    <row r="4550" spans="1:4" ht="30">
      <c r="A4550" s="480">
        <v>1570</v>
      </c>
      <c r="B4550" s="481" t="s">
        <v>11052</v>
      </c>
      <c r="C4550" s="489" t="s">
        <v>4105</v>
      </c>
      <c r="D4550" s="490">
        <v>0.9</v>
      </c>
    </row>
    <row r="4551" spans="1:4" ht="30">
      <c r="A4551" s="480">
        <v>1576</v>
      </c>
      <c r="B4551" s="481" t="s">
        <v>11053</v>
      </c>
      <c r="C4551" s="489" t="s">
        <v>4105</v>
      </c>
      <c r="D4551" s="490">
        <v>2.4900000000000002</v>
      </c>
    </row>
    <row r="4552" spans="1:4" ht="30">
      <c r="A4552" s="480">
        <v>1577</v>
      </c>
      <c r="B4552" s="481" t="s">
        <v>11054</v>
      </c>
      <c r="C4552" s="489" t="s">
        <v>4105</v>
      </c>
      <c r="D4552" s="490">
        <v>2.81</v>
      </c>
    </row>
    <row r="4553" spans="1:4" ht="30">
      <c r="A4553" s="480">
        <v>1571</v>
      </c>
      <c r="B4553" s="481" t="s">
        <v>11055</v>
      </c>
      <c r="C4553" s="489" t="s">
        <v>4105</v>
      </c>
      <c r="D4553" s="490">
        <v>1.18</v>
      </c>
    </row>
    <row r="4554" spans="1:4" ht="30">
      <c r="A4554" s="480">
        <v>1578</v>
      </c>
      <c r="B4554" s="481" t="s">
        <v>11056</v>
      </c>
      <c r="C4554" s="489" t="s">
        <v>4105</v>
      </c>
      <c r="D4554" s="490">
        <v>4.88</v>
      </c>
    </row>
    <row r="4555" spans="1:4" ht="30">
      <c r="A4555" s="480">
        <v>1573</v>
      </c>
      <c r="B4555" s="481" t="s">
        <v>11057</v>
      </c>
      <c r="C4555" s="489" t="s">
        <v>4105</v>
      </c>
      <c r="D4555" s="490">
        <v>1.4</v>
      </c>
    </row>
    <row r="4556" spans="1:4" ht="30">
      <c r="A4556" s="480">
        <v>1579</v>
      </c>
      <c r="B4556" s="481" t="s">
        <v>11058</v>
      </c>
      <c r="C4556" s="489" t="s">
        <v>4105</v>
      </c>
      <c r="D4556" s="490">
        <v>6.08</v>
      </c>
    </row>
    <row r="4557" spans="1:4" ht="30">
      <c r="A4557" s="480">
        <v>1580</v>
      </c>
      <c r="B4557" s="481" t="s">
        <v>11059</v>
      </c>
      <c r="C4557" s="489" t="s">
        <v>4105</v>
      </c>
      <c r="D4557" s="490">
        <v>7.49</v>
      </c>
    </row>
    <row r="4558" spans="1:4">
      <c r="A4558" s="480">
        <v>39321</v>
      </c>
      <c r="B4558" s="481" t="s">
        <v>11060</v>
      </c>
      <c r="C4558" s="489" t="s">
        <v>4105</v>
      </c>
      <c r="D4558" s="490">
        <v>22.42</v>
      </c>
    </row>
    <row r="4559" spans="1:4">
      <c r="A4559" s="480">
        <v>39319</v>
      </c>
      <c r="B4559" s="481" t="s">
        <v>11061</v>
      </c>
      <c r="C4559" s="489" t="s">
        <v>4105</v>
      </c>
      <c r="D4559" s="490">
        <v>8.76</v>
      </c>
    </row>
    <row r="4560" spans="1:4">
      <c r="A4560" s="480">
        <v>39320</v>
      </c>
      <c r="B4560" s="481" t="s">
        <v>11062</v>
      </c>
      <c r="C4560" s="489" t="s">
        <v>4105</v>
      </c>
      <c r="D4560" s="490">
        <v>14.55</v>
      </c>
    </row>
    <row r="4561" spans="1:4" ht="30">
      <c r="A4561" s="480">
        <v>1542</v>
      </c>
      <c r="B4561" s="481" t="s">
        <v>11063</v>
      </c>
      <c r="C4561" s="489" t="s">
        <v>4105</v>
      </c>
      <c r="D4561" s="490">
        <v>20.75</v>
      </c>
    </row>
    <row r="4562" spans="1:4">
      <c r="A4562" s="480">
        <v>1591</v>
      </c>
      <c r="B4562" s="481" t="s">
        <v>11064</v>
      </c>
      <c r="C4562" s="489" t="s">
        <v>4105</v>
      </c>
      <c r="D4562" s="490">
        <v>23.23</v>
      </c>
    </row>
    <row r="4563" spans="1:4" ht="30">
      <c r="A4563" s="480">
        <v>1547</v>
      </c>
      <c r="B4563" s="481" t="s">
        <v>11065</v>
      </c>
      <c r="C4563" s="489" t="s">
        <v>4105</v>
      </c>
      <c r="D4563" s="490">
        <v>121.72</v>
      </c>
    </row>
    <row r="4564" spans="1:4">
      <c r="A4564" s="480">
        <v>38196</v>
      </c>
      <c r="B4564" s="481" t="s">
        <v>11066</v>
      </c>
      <c r="C4564" s="489" t="s">
        <v>4105</v>
      </c>
      <c r="D4564" s="490">
        <v>23.7</v>
      </c>
    </row>
    <row r="4565" spans="1:4">
      <c r="A4565" s="480">
        <v>1543</v>
      </c>
      <c r="B4565" s="481" t="s">
        <v>11067</v>
      </c>
      <c r="C4565" s="489" t="s">
        <v>4105</v>
      </c>
      <c r="D4565" s="490">
        <v>25.19</v>
      </c>
    </row>
    <row r="4566" spans="1:4">
      <c r="A4566" s="480">
        <v>1585</v>
      </c>
      <c r="B4566" s="481" t="s">
        <v>11068</v>
      </c>
      <c r="C4566" s="489" t="s">
        <v>4105</v>
      </c>
      <c r="D4566" s="490">
        <v>4.88</v>
      </c>
    </row>
    <row r="4567" spans="1:4">
      <c r="A4567" s="480">
        <v>1593</v>
      </c>
      <c r="B4567" s="481" t="s">
        <v>11069</v>
      </c>
      <c r="C4567" s="489" t="s">
        <v>4105</v>
      </c>
      <c r="D4567" s="490">
        <v>25.91</v>
      </c>
    </row>
    <row r="4568" spans="1:4">
      <c r="A4568" s="480">
        <v>11838</v>
      </c>
      <c r="B4568" s="481" t="s">
        <v>11070</v>
      </c>
      <c r="C4568" s="489" t="s">
        <v>4105</v>
      </c>
      <c r="D4568" s="490">
        <v>34.18</v>
      </c>
    </row>
    <row r="4569" spans="1:4">
      <c r="A4569" s="480">
        <v>1594</v>
      </c>
      <c r="B4569" s="481" t="s">
        <v>11071</v>
      </c>
      <c r="C4569" s="489" t="s">
        <v>4105</v>
      </c>
      <c r="D4569" s="490">
        <v>34.56</v>
      </c>
    </row>
    <row r="4570" spans="1:4">
      <c r="A4570" s="480">
        <v>1586</v>
      </c>
      <c r="B4570" s="481" t="s">
        <v>11072</v>
      </c>
      <c r="C4570" s="489" t="s">
        <v>4105</v>
      </c>
      <c r="D4570" s="490">
        <v>6.17</v>
      </c>
    </row>
    <row r="4571" spans="1:4">
      <c r="A4571" s="480">
        <v>11839</v>
      </c>
      <c r="B4571" s="481" t="s">
        <v>11073</v>
      </c>
      <c r="C4571" s="489" t="s">
        <v>4105</v>
      </c>
      <c r="D4571" s="490">
        <v>49.74</v>
      </c>
    </row>
    <row r="4572" spans="1:4">
      <c r="A4572" s="480">
        <v>1587</v>
      </c>
      <c r="B4572" s="481" t="s">
        <v>11074</v>
      </c>
      <c r="C4572" s="489" t="s">
        <v>4105</v>
      </c>
      <c r="D4572" s="490">
        <v>6.29</v>
      </c>
    </row>
    <row r="4573" spans="1:4">
      <c r="A4573" s="480">
        <v>1545</v>
      </c>
      <c r="B4573" s="481" t="s">
        <v>11075</v>
      </c>
      <c r="C4573" s="489" t="s">
        <v>4105</v>
      </c>
      <c r="D4573" s="490">
        <v>59.69</v>
      </c>
    </row>
    <row r="4574" spans="1:4">
      <c r="A4574" s="480">
        <v>1588</v>
      </c>
      <c r="B4574" s="481" t="s">
        <v>11076</v>
      </c>
      <c r="C4574" s="489" t="s">
        <v>4105</v>
      </c>
      <c r="D4574" s="490">
        <v>8.6199999999999992</v>
      </c>
    </row>
    <row r="4575" spans="1:4">
      <c r="A4575" s="480">
        <v>1535</v>
      </c>
      <c r="B4575" s="481" t="s">
        <v>11077</v>
      </c>
      <c r="C4575" s="489" t="s">
        <v>4105</v>
      </c>
      <c r="D4575" s="490">
        <v>4.97</v>
      </c>
    </row>
    <row r="4576" spans="1:4">
      <c r="A4576" s="480">
        <v>1589</v>
      </c>
      <c r="B4576" s="481" t="s">
        <v>11078</v>
      </c>
      <c r="C4576" s="489" t="s">
        <v>4105</v>
      </c>
      <c r="D4576" s="490">
        <v>8.9</v>
      </c>
    </row>
    <row r="4577" spans="1:4">
      <c r="A4577" s="480">
        <v>1546</v>
      </c>
      <c r="B4577" s="481" t="s">
        <v>11079</v>
      </c>
      <c r="C4577" s="489" t="s">
        <v>4105</v>
      </c>
      <c r="D4577" s="490">
        <v>100.72</v>
      </c>
    </row>
    <row r="4578" spans="1:4">
      <c r="A4578" s="480">
        <v>1590</v>
      </c>
      <c r="B4578" s="481" t="s">
        <v>11080</v>
      </c>
      <c r="C4578" s="489" t="s">
        <v>4105</v>
      </c>
      <c r="D4578" s="490">
        <v>15.66</v>
      </c>
    </row>
    <row r="4579" spans="1:4" ht="30">
      <c r="A4579" s="480">
        <v>38415</v>
      </c>
      <c r="B4579" s="481" t="s">
        <v>11081</v>
      </c>
      <c r="C4579" s="489" t="s">
        <v>4105</v>
      </c>
      <c r="D4579" s="490">
        <v>970.65</v>
      </c>
    </row>
    <row r="4580" spans="1:4" ht="30">
      <c r="A4580" s="480">
        <v>38414</v>
      </c>
      <c r="B4580" s="481" t="s">
        <v>11082</v>
      </c>
      <c r="C4580" s="489" t="s">
        <v>4105</v>
      </c>
      <c r="D4580" s="490">
        <v>1362.32</v>
      </c>
    </row>
    <row r="4581" spans="1:4">
      <c r="A4581" s="480">
        <v>38128</v>
      </c>
      <c r="B4581" s="481" t="s">
        <v>11083</v>
      </c>
      <c r="C4581" s="489" t="s">
        <v>734</v>
      </c>
      <c r="D4581" s="490">
        <v>0.83</v>
      </c>
    </row>
    <row r="4582" spans="1:4">
      <c r="A4582" s="480">
        <v>7253</v>
      </c>
      <c r="B4582" s="481" t="s">
        <v>11084</v>
      </c>
      <c r="C4582" s="489" t="s">
        <v>695</v>
      </c>
      <c r="D4582" s="490">
        <v>177.85</v>
      </c>
    </row>
    <row r="4583" spans="1:4">
      <c r="A4583" s="480">
        <v>4806</v>
      </c>
      <c r="B4583" s="481" t="s">
        <v>11085</v>
      </c>
      <c r="C4583" s="489" t="s">
        <v>4106</v>
      </c>
      <c r="D4583" s="490">
        <v>16.32</v>
      </c>
    </row>
    <row r="4584" spans="1:4">
      <c r="A4584" s="480">
        <v>34401</v>
      </c>
      <c r="B4584" s="481" t="s">
        <v>11086</v>
      </c>
      <c r="C4584" s="489" t="s">
        <v>4105</v>
      </c>
      <c r="D4584" s="490">
        <v>1.88</v>
      </c>
    </row>
    <row r="4585" spans="1:4">
      <c r="A4585" s="480">
        <v>7260</v>
      </c>
      <c r="B4585" s="481" t="s">
        <v>11087</v>
      </c>
      <c r="C4585" s="489" t="s">
        <v>4105</v>
      </c>
      <c r="D4585" s="490">
        <v>1.67</v>
      </c>
    </row>
    <row r="4586" spans="1:4">
      <c r="A4586" s="480">
        <v>7256</v>
      </c>
      <c r="B4586" s="481" t="s">
        <v>11088</v>
      </c>
      <c r="C4586" s="489" t="s">
        <v>4105</v>
      </c>
      <c r="D4586" s="490">
        <v>1.65</v>
      </c>
    </row>
    <row r="4587" spans="1:4">
      <c r="A4587" s="480">
        <v>7258</v>
      </c>
      <c r="B4587" s="481" t="s">
        <v>11089</v>
      </c>
      <c r="C4587" s="489" t="s">
        <v>4105</v>
      </c>
      <c r="D4587" s="490">
        <v>0.68</v>
      </c>
    </row>
    <row r="4588" spans="1:4">
      <c r="A4588" s="480">
        <v>34400</v>
      </c>
      <c r="B4588" s="481" t="s">
        <v>11090</v>
      </c>
      <c r="C4588" s="489" t="s">
        <v>4105</v>
      </c>
      <c r="D4588" s="490">
        <v>2.9</v>
      </c>
    </row>
    <row r="4589" spans="1:4">
      <c r="A4589" s="480">
        <v>10617</v>
      </c>
      <c r="B4589" s="481" t="s">
        <v>11091</v>
      </c>
      <c r="C4589" s="489" t="s">
        <v>4105</v>
      </c>
      <c r="D4589" s="490">
        <v>5.55</v>
      </c>
    </row>
    <row r="4590" spans="1:4" ht="30">
      <c r="A4590" s="480">
        <v>7274</v>
      </c>
      <c r="B4590" s="481" t="s">
        <v>11092</v>
      </c>
      <c r="C4590" s="489" t="s">
        <v>4105</v>
      </c>
      <c r="D4590" s="490">
        <v>48.72</v>
      </c>
    </row>
    <row r="4591" spans="1:4" ht="30">
      <c r="A4591" s="480">
        <v>11663</v>
      </c>
      <c r="B4591" s="481" t="s">
        <v>11093</v>
      </c>
      <c r="C4591" s="489" t="s">
        <v>4105</v>
      </c>
      <c r="D4591" s="490">
        <v>400.81</v>
      </c>
    </row>
    <row r="4592" spans="1:4">
      <c r="A4592" s="480">
        <v>154</v>
      </c>
      <c r="B4592" s="481" t="s">
        <v>11094</v>
      </c>
      <c r="C4592" s="489" t="s">
        <v>4107</v>
      </c>
      <c r="D4592" s="490">
        <v>62.46</v>
      </c>
    </row>
    <row r="4593" spans="1:4" ht="30">
      <c r="A4593" s="480">
        <v>38121</v>
      </c>
      <c r="B4593" s="481" t="s">
        <v>14210</v>
      </c>
      <c r="C4593" s="489" t="s">
        <v>4107</v>
      </c>
      <c r="D4593" s="490">
        <v>16.260000000000002</v>
      </c>
    </row>
    <row r="4594" spans="1:4">
      <c r="A4594" s="480">
        <v>43776</v>
      </c>
      <c r="B4594" s="481" t="s">
        <v>11095</v>
      </c>
      <c r="C4594" s="489" t="s">
        <v>4107</v>
      </c>
      <c r="D4594" s="490">
        <v>22.39</v>
      </c>
    </row>
    <row r="4595" spans="1:4">
      <c r="A4595" s="480">
        <v>7343</v>
      </c>
      <c r="B4595" s="481" t="s">
        <v>14211</v>
      </c>
      <c r="C4595" s="489" t="s">
        <v>4107</v>
      </c>
      <c r="D4595" s="490">
        <v>14.39</v>
      </c>
    </row>
    <row r="4596" spans="1:4">
      <c r="A4596" s="480">
        <v>7348</v>
      </c>
      <c r="B4596" s="481" t="s">
        <v>11096</v>
      </c>
      <c r="C4596" s="489" t="s">
        <v>4107</v>
      </c>
      <c r="D4596" s="490">
        <v>14.98</v>
      </c>
    </row>
    <row r="4597" spans="1:4" ht="30">
      <c r="A4597" s="480">
        <v>7313</v>
      </c>
      <c r="B4597" s="481" t="s">
        <v>11097</v>
      </c>
      <c r="C4597" s="489" t="s">
        <v>4107</v>
      </c>
      <c r="D4597" s="490">
        <v>18.47</v>
      </c>
    </row>
    <row r="4598" spans="1:4">
      <c r="A4598" s="480">
        <v>7319</v>
      </c>
      <c r="B4598" s="481" t="s">
        <v>11098</v>
      </c>
      <c r="C4598" s="489" t="s">
        <v>4107</v>
      </c>
      <c r="D4598" s="490">
        <v>10.57</v>
      </c>
    </row>
    <row r="4599" spans="1:4">
      <c r="A4599" s="480">
        <v>7314</v>
      </c>
      <c r="B4599" s="481" t="s">
        <v>14212</v>
      </c>
      <c r="C4599" s="489" t="s">
        <v>4107</v>
      </c>
      <c r="D4599" s="490">
        <v>64.42</v>
      </c>
    </row>
    <row r="4600" spans="1:4">
      <c r="A4600" s="480">
        <v>7304</v>
      </c>
      <c r="B4600" s="481" t="s">
        <v>11099</v>
      </c>
      <c r="C4600" s="489" t="s">
        <v>4107</v>
      </c>
      <c r="D4600" s="490">
        <v>66.37</v>
      </c>
    </row>
    <row r="4601" spans="1:4">
      <c r="A4601" s="480">
        <v>43649</v>
      </c>
      <c r="B4601" s="481" t="s">
        <v>11100</v>
      </c>
      <c r="C4601" s="489" t="s">
        <v>4107</v>
      </c>
      <c r="D4601" s="490">
        <v>34.32</v>
      </c>
    </row>
    <row r="4602" spans="1:4">
      <c r="A4602" s="480">
        <v>43650</v>
      </c>
      <c r="B4602" s="481" t="s">
        <v>11101</v>
      </c>
      <c r="C4602" s="489" t="s">
        <v>4107</v>
      </c>
      <c r="D4602" s="490">
        <v>32.44</v>
      </c>
    </row>
    <row r="4603" spans="1:4">
      <c r="A4603" s="480">
        <v>7311</v>
      </c>
      <c r="B4603" s="481" t="s">
        <v>11102</v>
      </c>
      <c r="C4603" s="489" t="s">
        <v>4107</v>
      </c>
      <c r="D4603" s="490">
        <v>33.229999999999997</v>
      </c>
    </row>
    <row r="4604" spans="1:4">
      <c r="A4604" s="480">
        <v>7292</v>
      </c>
      <c r="B4604" s="481" t="s">
        <v>11103</v>
      </c>
      <c r="C4604" s="489" t="s">
        <v>4107</v>
      </c>
      <c r="D4604" s="490">
        <v>32.17</v>
      </c>
    </row>
    <row r="4605" spans="1:4" ht="30">
      <c r="A4605" s="480">
        <v>7293</v>
      </c>
      <c r="B4605" s="481" t="s">
        <v>11104</v>
      </c>
      <c r="C4605" s="489" t="s">
        <v>4107</v>
      </c>
      <c r="D4605" s="490">
        <v>35.590000000000003</v>
      </c>
    </row>
    <row r="4606" spans="1:4">
      <c r="A4606" s="480">
        <v>7306</v>
      </c>
      <c r="B4606" s="481" t="s">
        <v>11105</v>
      </c>
      <c r="C4606" s="489" t="s">
        <v>4107</v>
      </c>
      <c r="D4606" s="490">
        <v>39.270000000000003</v>
      </c>
    </row>
    <row r="4607" spans="1:4">
      <c r="A4607" s="480">
        <v>7288</v>
      </c>
      <c r="B4607" s="481" t="s">
        <v>11106</v>
      </c>
      <c r="C4607" s="489" t="s">
        <v>4107</v>
      </c>
      <c r="D4607" s="490">
        <v>32.61</v>
      </c>
    </row>
    <row r="4608" spans="1:4">
      <c r="A4608" s="480">
        <v>43625</v>
      </c>
      <c r="B4608" s="481" t="s">
        <v>11107</v>
      </c>
      <c r="C4608" s="489" t="s">
        <v>4107</v>
      </c>
      <c r="D4608" s="490">
        <v>26.33</v>
      </c>
    </row>
    <row r="4609" spans="1:4">
      <c r="A4609" s="480">
        <v>43647</v>
      </c>
      <c r="B4609" s="481" t="s">
        <v>11108</v>
      </c>
      <c r="C4609" s="489" t="s">
        <v>4107</v>
      </c>
      <c r="D4609" s="490">
        <v>23.92</v>
      </c>
    </row>
    <row r="4610" spans="1:4">
      <c r="A4610" s="480">
        <v>43648</v>
      </c>
      <c r="B4610" s="481" t="s">
        <v>11109</v>
      </c>
      <c r="C4610" s="489" t="s">
        <v>4107</v>
      </c>
      <c r="D4610" s="490">
        <v>23.08</v>
      </c>
    </row>
    <row r="4611" spans="1:4">
      <c r="A4611" s="480">
        <v>35693</v>
      </c>
      <c r="B4611" s="481" t="s">
        <v>11110</v>
      </c>
      <c r="C4611" s="489" t="s">
        <v>4107</v>
      </c>
      <c r="D4611" s="490">
        <v>9.32</v>
      </c>
    </row>
    <row r="4612" spans="1:4">
      <c r="A4612" s="480">
        <v>7356</v>
      </c>
      <c r="B4612" s="481" t="s">
        <v>14213</v>
      </c>
      <c r="C4612" s="489" t="s">
        <v>4107</v>
      </c>
      <c r="D4612" s="490">
        <v>22.34</v>
      </c>
    </row>
    <row r="4613" spans="1:4">
      <c r="A4613" s="480">
        <v>35692</v>
      </c>
      <c r="B4613" s="481" t="s">
        <v>11111</v>
      </c>
      <c r="C4613" s="489" t="s">
        <v>4107</v>
      </c>
      <c r="D4613" s="490">
        <v>14.62</v>
      </c>
    </row>
    <row r="4614" spans="1:4">
      <c r="A4614" s="480">
        <v>43624</v>
      </c>
      <c r="B4614" s="481" t="s">
        <v>14214</v>
      </c>
      <c r="C4614" s="489" t="s">
        <v>4107</v>
      </c>
      <c r="D4614" s="490">
        <v>27.23</v>
      </c>
    </row>
    <row r="4615" spans="1:4">
      <c r="A4615" s="480">
        <v>7342</v>
      </c>
      <c r="B4615" s="481" t="s">
        <v>11112</v>
      </c>
      <c r="C4615" s="489" t="s">
        <v>734</v>
      </c>
      <c r="D4615" s="490">
        <v>2.02</v>
      </c>
    </row>
    <row r="4616" spans="1:4">
      <c r="A4616" s="480">
        <v>7350</v>
      </c>
      <c r="B4616" s="481" t="s">
        <v>14215</v>
      </c>
      <c r="C4616" s="489" t="s">
        <v>4107</v>
      </c>
      <c r="D4616" s="490">
        <v>32.24</v>
      </c>
    </row>
    <row r="4617" spans="1:4" ht="30">
      <c r="A4617" s="480">
        <v>39574</v>
      </c>
      <c r="B4617" s="481" t="s">
        <v>11113</v>
      </c>
      <c r="C4617" s="489" t="s">
        <v>4105</v>
      </c>
      <c r="D4617" s="490">
        <v>5.41</v>
      </c>
    </row>
    <row r="4618" spans="1:4" ht="30">
      <c r="A4618" s="480">
        <v>11060</v>
      </c>
      <c r="B4618" s="481" t="s">
        <v>11114</v>
      </c>
      <c r="C4618" s="489" t="s">
        <v>4105</v>
      </c>
      <c r="D4618" s="490">
        <v>33.51</v>
      </c>
    </row>
    <row r="4619" spans="1:4">
      <c r="A4619" s="480">
        <v>37401</v>
      </c>
      <c r="B4619" s="481" t="s">
        <v>11115</v>
      </c>
      <c r="C4619" s="489" t="s">
        <v>4105</v>
      </c>
      <c r="D4619" s="490">
        <v>47.37</v>
      </c>
    </row>
    <row r="4620" spans="1:4">
      <c r="A4620" s="480">
        <v>38101</v>
      </c>
      <c r="B4620" s="481" t="s">
        <v>11116</v>
      </c>
      <c r="C4620" s="489" t="s">
        <v>4105</v>
      </c>
      <c r="D4620" s="490">
        <v>10.47</v>
      </c>
    </row>
    <row r="4621" spans="1:4" ht="30">
      <c r="A4621" s="480">
        <v>7528</v>
      </c>
      <c r="B4621" s="481" t="s">
        <v>11117</v>
      </c>
      <c r="C4621" s="489" t="s">
        <v>4105</v>
      </c>
      <c r="D4621" s="490">
        <v>12.31</v>
      </c>
    </row>
    <row r="4622" spans="1:4">
      <c r="A4622" s="480">
        <v>12147</v>
      </c>
      <c r="B4622" s="481" t="s">
        <v>11118</v>
      </c>
      <c r="C4622" s="489" t="s">
        <v>4105</v>
      </c>
      <c r="D4622" s="490">
        <v>18.77</v>
      </c>
    </row>
    <row r="4623" spans="1:4" ht="30">
      <c r="A4623" s="480">
        <v>38075</v>
      </c>
      <c r="B4623" s="481" t="s">
        <v>11119</v>
      </c>
      <c r="C4623" s="489" t="s">
        <v>4105</v>
      </c>
      <c r="D4623" s="490">
        <v>21.32</v>
      </c>
    </row>
    <row r="4624" spans="1:4">
      <c r="A4624" s="480">
        <v>38102</v>
      </c>
      <c r="B4624" s="481" t="s">
        <v>11120</v>
      </c>
      <c r="C4624" s="489" t="s">
        <v>4105</v>
      </c>
      <c r="D4624" s="490">
        <v>13.4</v>
      </c>
    </row>
    <row r="4625" spans="1:4">
      <c r="A4625" s="480">
        <v>7525</v>
      </c>
      <c r="B4625" s="481" t="s">
        <v>11121</v>
      </c>
      <c r="C4625" s="489" t="s">
        <v>4105</v>
      </c>
      <c r="D4625" s="490">
        <v>60.61</v>
      </c>
    </row>
    <row r="4626" spans="1:4">
      <c r="A4626" s="480">
        <v>7524</v>
      </c>
      <c r="B4626" s="481" t="s">
        <v>11122</v>
      </c>
      <c r="C4626" s="489" t="s">
        <v>4105</v>
      </c>
      <c r="D4626" s="490">
        <v>57.12</v>
      </c>
    </row>
    <row r="4627" spans="1:4">
      <c r="A4627" s="480">
        <v>38105</v>
      </c>
      <c r="B4627" s="481" t="s">
        <v>11123</v>
      </c>
      <c r="C4627" s="489" t="s">
        <v>4105</v>
      </c>
      <c r="D4627" s="490">
        <v>14.67</v>
      </c>
    </row>
    <row r="4628" spans="1:4" ht="30">
      <c r="A4628" s="480">
        <v>38084</v>
      </c>
      <c r="B4628" s="481" t="s">
        <v>11124</v>
      </c>
      <c r="C4628" s="489" t="s">
        <v>4105</v>
      </c>
      <c r="D4628" s="490">
        <v>20.84</v>
      </c>
    </row>
    <row r="4629" spans="1:4">
      <c r="A4629" s="480">
        <v>38103</v>
      </c>
      <c r="B4629" s="481" t="s">
        <v>11125</v>
      </c>
      <c r="C4629" s="489" t="s">
        <v>4105</v>
      </c>
      <c r="D4629" s="490">
        <v>22.03</v>
      </c>
    </row>
    <row r="4630" spans="1:4" ht="30">
      <c r="A4630" s="480">
        <v>38082</v>
      </c>
      <c r="B4630" s="481" t="s">
        <v>11126</v>
      </c>
      <c r="C4630" s="489" t="s">
        <v>4105</v>
      </c>
      <c r="D4630" s="490">
        <v>27.13</v>
      </c>
    </row>
    <row r="4631" spans="1:4">
      <c r="A4631" s="480">
        <v>38104</v>
      </c>
      <c r="B4631" s="481" t="s">
        <v>11127</v>
      </c>
      <c r="C4631" s="489" t="s">
        <v>4105</v>
      </c>
      <c r="D4631" s="490">
        <v>43.13</v>
      </c>
    </row>
    <row r="4632" spans="1:4" ht="30">
      <c r="A4632" s="480">
        <v>38083</v>
      </c>
      <c r="B4632" s="481" t="s">
        <v>11128</v>
      </c>
      <c r="C4632" s="489" t="s">
        <v>4105</v>
      </c>
      <c r="D4632" s="490">
        <v>47.88</v>
      </c>
    </row>
    <row r="4633" spans="1:4" ht="30">
      <c r="A4633" s="480">
        <v>38076</v>
      </c>
      <c r="B4633" s="481" t="s">
        <v>11129</v>
      </c>
      <c r="C4633" s="489" t="s">
        <v>4105</v>
      </c>
      <c r="D4633" s="490">
        <v>23.9</v>
      </c>
    </row>
    <row r="4634" spans="1:4">
      <c r="A4634" s="480">
        <v>7592</v>
      </c>
      <c r="B4634" s="481" t="s">
        <v>11130</v>
      </c>
      <c r="C4634" s="489" t="s">
        <v>4108</v>
      </c>
      <c r="D4634" s="490">
        <v>18.46</v>
      </c>
    </row>
    <row r="4635" spans="1:4">
      <c r="A4635" s="480">
        <v>40820</v>
      </c>
      <c r="B4635" s="481" t="s">
        <v>11131</v>
      </c>
      <c r="C4635" s="489" t="s">
        <v>4109</v>
      </c>
      <c r="D4635" s="490">
        <v>3243.89</v>
      </c>
    </row>
    <row r="4636" spans="1:4" ht="30">
      <c r="A4636" s="480">
        <v>11826</v>
      </c>
      <c r="B4636" s="481" t="s">
        <v>14216</v>
      </c>
      <c r="C4636" s="489" t="s">
        <v>4105</v>
      </c>
      <c r="D4636" s="490">
        <v>52.09</v>
      </c>
    </row>
    <row r="4637" spans="1:4" ht="30">
      <c r="A4637" s="480">
        <v>7606</v>
      </c>
      <c r="B4637" s="481" t="s">
        <v>14217</v>
      </c>
      <c r="C4637" s="489" t="s">
        <v>4105</v>
      </c>
      <c r="D4637" s="490">
        <v>62.65</v>
      </c>
    </row>
    <row r="4638" spans="1:4" ht="30">
      <c r="A4638" s="480">
        <v>11825</v>
      </c>
      <c r="B4638" s="481" t="s">
        <v>14218</v>
      </c>
      <c r="C4638" s="489" t="s">
        <v>4105</v>
      </c>
      <c r="D4638" s="490">
        <v>65.900000000000006</v>
      </c>
    </row>
    <row r="4639" spans="1:4" ht="30">
      <c r="A4639" s="480">
        <v>11767</v>
      </c>
      <c r="B4639" s="481" t="s">
        <v>14219</v>
      </c>
      <c r="C4639" s="489" t="s">
        <v>4105</v>
      </c>
      <c r="D4639" s="490">
        <v>175.53</v>
      </c>
    </row>
    <row r="4640" spans="1:4" ht="30">
      <c r="A4640" s="480">
        <v>11763</v>
      </c>
      <c r="B4640" s="481" t="s">
        <v>14220</v>
      </c>
      <c r="C4640" s="489" t="s">
        <v>4105</v>
      </c>
      <c r="D4640" s="490">
        <v>136.81</v>
      </c>
    </row>
    <row r="4641" spans="1:4" ht="30">
      <c r="A4641" s="480">
        <v>11764</v>
      </c>
      <c r="B4641" s="481" t="s">
        <v>14221</v>
      </c>
      <c r="C4641" s="489" t="s">
        <v>4105</v>
      </c>
      <c r="D4641" s="490">
        <v>112.24</v>
      </c>
    </row>
    <row r="4642" spans="1:4" ht="30">
      <c r="A4642" s="480">
        <v>11829</v>
      </c>
      <c r="B4642" s="481" t="s">
        <v>14222</v>
      </c>
      <c r="C4642" s="489" t="s">
        <v>4105</v>
      </c>
      <c r="D4642" s="490">
        <v>27.13</v>
      </c>
    </row>
    <row r="4643" spans="1:4" ht="30">
      <c r="A4643" s="480">
        <v>11830</v>
      </c>
      <c r="B4643" s="481" t="s">
        <v>14223</v>
      </c>
      <c r="C4643" s="489" t="s">
        <v>4105</v>
      </c>
      <c r="D4643" s="490">
        <v>29.29</v>
      </c>
    </row>
    <row r="4644" spans="1:4" ht="30">
      <c r="A4644" s="480">
        <v>11765</v>
      </c>
      <c r="B4644" s="481" t="s">
        <v>14224</v>
      </c>
      <c r="C4644" s="489" t="s">
        <v>4105</v>
      </c>
      <c r="D4644" s="490">
        <v>74.8</v>
      </c>
    </row>
    <row r="4645" spans="1:4" ht="30">
      <c r="A4645" s="480">
        <v>11766</v>
      </c>
      <c r="B4645" s="481" t="s">
        <v>14225</v>
      </c>
      <c r="C4645" s="489" t="s">
        <v>4105</v>
      </c>
      <c r="D4645" s="490">
        <v>40.909999999999997</v>
      </c>
    </row>
    <row r="4646" spans="1:4" ht="30">
      <c r="A4646" s="480">
        <v>11824</v>
      </c>
      <c r="B4646" s="481" t="s">
        <v>14226</v>
      </c>
      <c r="C4646" s="489" t="s">
        <v>4105</v>
      </c>
      <c r="D4646" s="490">
        <v>48.12</v>
      </c>
    </row>
    <row r="4647" spans="1:4" ht="30">
      <c r="A4647" s="480">
        <v>44045</v>
      </c>
      <c r="B4647" s="481" t="s">
        <v>14227</v>
      </c>
      <c r="C4647" s="489" t="s">
        <v>4105</v>
      </c>
      <c r="D4647" s="490">
        <v>221.93</v>
      </c>
    </row>
    <row r="4648" spans="1:4" ht="30">
      <c r="A4648" s="480">
        <v>39702</v>
      </c>
      <c r="B4648" s="481" t="s">
        <v>14228</v>
      </c>
      <c r="C4648" s="489" t="s">
        <v>4105</v>
      </c>
      <c r="D4648" s="490">
        <v>1473.92</v>
      </c>
    </row>
    <row r="4649" spans="1:4" ht="30">
      <c r="A4649" s="480">
        <v>13415</v>
      </c>
      <c r="B4649" s="481" t="s">
        <v>14229</v>
      </c>
      <c r="C4649" s="489" t="s">
        <v>4105</v>
      </c>
      <c r="D4649" s="490">
        <v>48.39</v>
      </c>
    </row>
    <row r="4650" spans="1:4" ht="30">
      <c r="A4650" s="480">
        <v>7602</v>
      </c>
      <c r="B4650" s="481" t="s">
        <v>14230</v>
      </c>
      <c r="C4650" s="489" t="s">
        <v>4105</v>
      </c>
      <c r="D4650" s="490">
        <v>30.88</v>
      </c>
    </row>
    <row r="4651" spans="1:4" ht="30">
      <c r="A4651" s="480">
        <v>7603</v>
      </c>
      <c r="B4651" s="481" t="s">
        <v>14231</v>
      </c>
      <c r="C4651" s="489" t="s">
        <v>4105</v>
      </c>
      <c r="D4651" s="490">
        <v>26.19</v>
      </c>
    </row>
    <row r="4652" spans="1:4">
      <c r="A4652" s="480">
        <v>11777</v>
      </c>
      <c r="B4652" s="481" t="s">
        <v>11132</v>
      </c>
      <c r="C4652" s="489" t="s">
        <v>4105</v>
      </c>
      <c r="D4652" s="490">
        <v>150.59</v>
      </c>
    </row>
    <row r="4653" spans="1:4" ht="30">
      <c r="A4653" s="480">
        <v>13417</v>
      </c>
      <c r="B4653" s="481" t="s">
        <v>14232</v>
      </c>
      <c r="C4653" s="489" t="s">
        <v>4105</v>
      </c>
      <c r="D4653" s="490">
        <v>63.02</v>
      </c>
    </row>
    <row r="4654" spans="1:4" ht="30">
      <c r="A4654" s="480">
        <v>36791</v>
      </c>
      <c r="B4654" s="481" t="s">
        <v>14233</v>
      </c>
      <c r="C4654" s="489" t="s">
        <v>4105</v>
      </c>
      <c r="D4654" s="490">
        <v>94.59</v>
      </c>
    </row>
    <row r="4655" spans="1:4" ht="30">
      <c r="A4655" s="480">
        <v>36795</v>
      </c>
      <c r="B4655" s="481" t="s">
        <v>14234</v>
      </c>
      <c r="C4655" s="489" t="s">
        <v>4105</v>
      </c>
      <c r="D4655" s="490">
        <v>1195.95</v>
      </c>
    </row>
    <row r="4656" spans="1:4" ht="30">
      <c r="A4656" s="480">
        <v>36796</v>
      </c>
      <c r="B4656" s="481" t="s">
        <v>14235</v>
      </c>
      <c r="C4656" s="489" t="s">
        <v>4105</v>
      </c>
      <c r="D4656" s="490">
        <v>99.38</v>
      </c>
    </row>
    <row r="4657" spans="1:4" ht="30">
      <c r="A4657" s="480">
        <v>36792</v>
      </c>
      <c r="B4657" s="481" t="s">
        <v>14236</v>
      </c>
      <c r="C4657" s="489" t="s">
        <v>4105</v>
      </c>
      <c r="D4657" s="490">
        <v>125.89</v>
      </c>
    </row>
    <row r="4658" spans="1:4" ht="30">
      <c r="A4658" s="480">
        <v>11773</v>
      </c>
      <c r="B4658" s="481" t="s">
        <v>14237</v>
      </c>
      <c r="C4658" s="489" t="s">
        <v>4105</v>
      </c>
      <c r="D4658" s="490">
        <v>83.8</v>
      </c>
    </row>
    <row r="4659" spans="1:4" ht="30">
      <c r="A4659" s="480">
        <v>11762</v>
      </c>
      <c r="B4659" s="481" t="s">
        <v>14238</v>
      </c>
      <c r="C4659" s="489" t="s">
        <v>4105</v>
      </c>
      <c r="D4659" s="490">
        <v>39.75</v>
      </c>
    </row>
    <row r="4660" spans="1:4" ht="30">
      <c r="A4660" s="480">
        <v>7604</v>
      </c>
      <c r="B4660" s="481" t="s">
        <v>14239</v>
      </c>
      <c r="C4660" s="489" t="s">
        <v>4105</v>
      </c>
      <c r="D4660" s="490">
        <v>33.65</v>
      </c>
    </row>
    <row r="4661" spans="1:4" ht="30">
      <c r="A4661" s="480">
        <v>13984</v>
      </c>
      <c r="B4661" s="481" t="s">
        <v>14240</v>
      </c>
      <c r="C4661" s="489" t="s">
        <v>4105</v>
      </c>
      <c r="D4661" s="490">
        <v>48.91</v>
      </c>
    </row>
    <row r="4662" spans="1:4" ht="30">
      <c r="A4662" s="480">
        <v>11772</v>
      </c>
      <c r="B4662" s="481" t="s">
        <v>14241</v>
      </c>
      <c r="C4662" s="489" t="s">
        <v>4105</v>
      </c>
      <c r="D4662" s="490">
        <v>84.06</v>
      </c>
    </row>
    <row r="4663" spans="1:4" ht="30">
      <c r="A4663" s="480">
        <v>13983</v>
      </c>
      <c r="B4663" s="481" t="s">
        <v>14242</v>
      </c>
      <c r="C4663" s="489" t="s">
        <v>4105</v>
      </c>
      <c r="D4663" s="490">
        <v>63.66</v>
      </c>
    </row>
    <row r="4664" spans="1:4" ht="30">
      <c r="A4664" s="480">
        <v>13416</v>
      </c>
      <c r="B4664" s="481" t="s">
        <v>14243</v>
      </c>
      <c r="C4664" s="489" t="s">
        <v>4105</v>
      </c>
      <c r="D4664" s="490">
        <v>56.54</v>
      </c>
    </row>
    <row r="4665" spans="1:4" ht="30">
      <c r="A4665" s="480">
        <v>40329</v>
      </c>
      <c r="B4665" s="481" t="s">
        <v>14244</v>
      </c>
      <c r="C4665" s="489" t="s">
        <v>4105</v>
      </c>
      <c r="D4665" s="490">
        <v>17</v>
      </c>
    </row>
    <row r="4666" spans="1:4" ht="30">
      <c r="A4666" s="480">
        <v>11823</v>
      </c>
      <c r="B4666" s="481" t="s">
        <v>11133</v>
      </c>
      <c r="C4666" s="489" t="s">
        <v>4105</v>
      </c>
      <c r="D4666" s="490">
        <v>7.16</v>
      </c>
    </row>
    <row r="4667" spans="1:4">
      <c r="A4667" s="480">
        <v>11822</v>
      </c>
      <c r="B4667" s="481" t="s">
        <v>11134</v>
      </c>
      <c r="C4667" s="489" t="s">
        <v>4105</v>
      </c>
      <c r="D4667" s="490">
        <v>32.229999999999997</v>
      </c>
    </row>
    <row r="4668" spans="1:4">
      <c r="A4668" s="480">
        <v>11831</v>
      </c>
      <c r="B4668" s="481" t="s">
        <v>11135</v>
      </c>
      <c r="C4668" s="489" t="s">
        <v>4105</v>
      </c>
      <c r="D4668" s="490">
        <v>24.48</v>
      </c>
    </row>
    <row r="4669" spans="1:4" ht="30">
      <c r="A4669" s="480">
        <v>7613</v>
      </c>
      <c r="B4669" s="481" t="s">
        <v>11136</v>
      </c>
      <c r="C4669" s="489" t="s">
        <v>4105</v>
      </c>
      <c r="D4669" s="490">
        <v>100300.55</v>
      </c>
    </row>
    <row r="4670" spans="1:4" ht="30">
      <c r="A4670" s="480">
        <v>7619</v>
      </c>
      <c r="B4670" s="481" t="s">
        <v>11137</v>
      </c>
      <c r="C4670" s="489" t="s">
        <v>4105</v>
      </c>
      <c r="D4670" s="490">
        <v>15504.32</v>
      </c>
    </row>
    <row r="4671" spans="1:4" ht="30">
      <c r="A4671" s="480">
        <v>12076</v>
      </c>
      <c r="B4671" s="481" t="s">
        <v>11138</v>
      </c>
      <c r="C4671" s="489" t="s">
        <v>4105</v>
      </c>
      <c r="D4671" s="490">
        <v>7112.07</v>
      </c>
    </row>
    <row r="4672" spans="1:4" ht="30">
      <c r="A4672" s="480">
        <v>7614</v>
      </c>
      <c r="B4672" s="481" t="s">
        <v>11139</v>
      </c>
      <c r="C4672" s="489" t="s">
        <v>4105</v>
      </c>
      <c r="D4672" s="490">
        <v>19554.64</v>
      </c>
    </row>
    <row r="4673" spans="1:4" ht="30">
      <c r="A4673" s="480">
        <v>7618</v>
      </c>
      <c r="B4673" s="481" t="s">
        <v>11140</v>
      </c>
      <c r="C4673" s="489" t="s">
        <v>4105</v>
      </c>
      <c r="D4673" s="490">
        <v>126826.56</v>
      </c>
    </row>
    <row r="4674" spans="1:4" ht="30">
      <c r="A4674" s="480">
        <v>7620</v>
      </c>
      <c r="B4674" s="481" t="s">
        <v>11141</v>
      </c>
      <c r="C4674" s="489" t="s">
        <v>4105</v>
      </c>
      <c r="D4674" s="490">
        <v>27432.28</v>
      </c>
    </row>
    <row r="4675" spans="1:4" ht="30">
      <c r="A4675" s="480">
        <v>7610</v>
      </c>
      <c r="B4675" s="481" t="s">
        <v>11142</v>
      </c>
      <c r="C4675" s="489" t="s">
        <v>4105</v>
      </c>
      <c r="D4675" s="490">
        <v>8686.8799999999992</v>
      </c>
    </row>
    <row r="4676" spans="1:4" ht="30">
      <c r="A4676" s="480">
        <v>7615</v>
      </c>
      <c r="B4676" s="481" t="s">
        <v>11143</v>
      </c>
      <c r="C4676" s="489" t="s">
        <v>4105</v>
      </c>
      <c r="D4676" s="490">
        <v>32004.33</v>
      </c>
    </row>
    <row r="4677" spans="1:4" ht="30">
      <c r="A4677" s="480">
        <v>7617</v>
      </c>
      <c r="B4677" s="481" t="s">
        <v>11144</v>
      </c>
      <c r="C4677" s="489" t="s">
        <v>4105</v>
      </c>
      <c r="D4677" s="490">
        <v>9702.89</v>
      </c>
    </row>
    <row r="4678" spans="1:4" ht="30">
      <c r="A4678" s="480">
        <v>7616</v>
      </c>
      <c r="B4678" s="481" t="s">
        <v>11145</v>
      </c>
      <c r="C4678" s="489" t="s">
        <v>4105</v>
      </c>
      <c r="D4678" s="490">
        <v>52225.98</v>
      </c>
    </row>
    <row r="4679" spans="1:4" ht="30">
      <c r="A4679" s="480">
        <v>7611</v>
      </c>
      <c r="B4679" s="481" t="s">
        <v>11146</v>
      </c>
      <c r="C4679" s="489" t="s">
        <v>4105</v>
      </c>
      <c r="D4679" s="490">
        <v>12547.73</v>
      </c>
    </row>
    <row r="4680" spans="1:4" ht="30">
      <c r="A4680" s="480">
        <v>7612</v>
      </c>
      <c r="B4680" s="481" t="s">
        <v>11147</v>
      </c>
      <c r="C4680" s="489" t="s">
        <v>4105</v>
      </c>
      <c r="D4680" s="490">
        <v>71636.86</v>
      </c>
    </row>
    <row r="4681" spans="1:4">
      <c r="A4681" s="480">
        <v>37371</v>
      </c>
      <c r="B4681" s="481" t="s">
        <v>11148</v>
      </c>
      <c r="C4681" s="489" t="s">
        <v>4108</v>
      </c>
      <c r="D4681" s="490">
        <v>0.66</v>
      </c>
    </row>
    <row r="4682" spans="1:4">
      <c r="A4682" s="480">
        <v>40861</v>
      </c>
      <c r="B4682" s="481" t="s">
        <v>11149</v>
      </c>
      <c r="C4682" s="489" t="s">
        <v>4109</v>
      </c>
      <c r="D4682" s="490">
        <v>124.09</v>
      </c>
    </row>
    <row r="4683" spans="1:4" ht="30">
      <c r="A4683" s="480">
        <v>36509</v>
      </c>
      <c r="B4683" s="481" t="s">
        <v>11150</v>
      </c>
      <c r="C4683" s="489" t="s">
        <v>4105</v>
      </c>
      <c r="D4683" s="490">
        <v>1009174.25</v>
      </c>
    </row>
    <row r="4684" spans="1:4" ht="30">
      <c r="A4684" s="480">
        <v>36510</v>
      </c>
      <c r="B4684" s="481" t="s">
        <v>11151</v>
      </c>
      <c r="C4684" s="489" t="s">
        <v>4105</v>
      </c>
      <c r="D4684" s="490">
        <v>993883.75</v>
      </c>
    </row>
    <row r="4685" spans="1:4" ht="30">
      <c r="A4685" s="480">
        <v>25020</v>
      </c>
      <c r="B4685" s="481" t="s">
        <v>11152</v>
      </c>
      <c r="C4685" s="489" t="s">
        <v>4105</v>
      </c>
      <c r="D4685" s="490">
        <v>4094451.37</v>
      </c>
    </row>
    <row r="4686" spans="1:4" ht="30">
      <c r="A4686" s="480">
        <v>7622</v>
      </c>
      <c r="B4686" s="481" t="s">
        <v>11153</v>
      </c>
      <c r="C4686" s="489" t="s">
        <v>4105</v>
      </c>
      <c r="D4686" s="490">
        <v>964212.5</v>
      </c>
    </row>
    <row r="4687" spans="1:4" ht="30">
      <c r="A4687" s="480">
        <v>7624</v>
      </c>
      <c r="B4687" s="481" t="s">
        <v>11154</v>
      </c>
      <c r="C4687" s="489" t="s">
        <v>4105</v>
      </c>
      <c r="D4687" s="490">
        <v>1250000</v>
      </c>
    </row>
    <row r="4688" spans="1:4" ht="30">
      <c r="A4688" s="480">
        <v>7625</v>
      </c>
      <c r="B4688" s="481" t="s">
        <v>11155</v>
      </c>
      <c r="C4688" s="489" t="s">
        <v>4105</v>
      </c>
      <c r="D4688" s="490">
        <v>1242354.6200000001</v>
      </c>
    </row>
    <row r="4689" spans="1:4" ht="30">
      <c r="A4689" s="480">
        <v>7623</v>
      </c>
      <c r="B4689" s="481" t="s">
        <v>11156</v>
      </c>
      <c r="C4689" s="489" t="s">
        <v>4105</v>
      </c>
      <c r="D4689" s="490">
        <v>4094451.37</v>
      </c>
    </row>
    <row r="4690" spans="1:4" ht="30">
      <c r="A4690" s="480">
        <v>36508</v>
      </c>
      <c r="B4690" s="481" t="s">
        <v>11157</v>
      </c>
      <c r="C4690" s="489" t="s">
        <v>4105</v>
      </c>
      <c r="D4690" s="490">
        <v>1841437.25</v>
      </c>
    </row>
    <row r="4691" spans="1:4">
      <c r="A4691" s="480">
        <v>13238</v>
      </c>
      <c r="B4691" s="481" t="s">
        <v>11158</v>
      </c>
      <c r="C4691" s="489" t="s">
        <v>4105</v>
      </c>
      <c r="D4691" s="490">
        <v>281439.23</v>
      </c>
    </row>
    <row r="4692" spans="1:4">
      <c r="A4692" s="480">
        <v>36511</v>
      </c>
      <c r="B4692" s="481" t="s">
        <v>11159</v>
      </c>
      <c r="C4692" s="489" t="s">
        <v>4105</v>
      </c>
      <c r="D4692" s="490">
        <v>326112.13</v>
      </c>
    </row>
    <row r="4693" spans="1:4">
      <c r="A4693" s="480">
        <v>36515</v>
      </c>
      <c r="B4693" s="481" t="s">
        <v>11160</v>
      </c>
      <c r="C4693" s="489" t="s">
        <v>4105</v>
      </c>
      <c r="D4693" s="490">
        <v>96046.71</v>
      </c>
    </row>
    <row r="4694" spans="1:4">
      <c r="A4694" s="480">
        <v>10598</v>
      </c>
      <c r="B4694" s="481" t="s">
        <v>11161</v>
      </c>
      <c r="C4694" s="489" t="s">
        <v>4105</v>
      </c>
      <c r="D4694" s="490">
        <v>155754.26</v>
      </c>
    </row>
    <row r="4695" spans="1:4">
      <c r="A4695" s="480">
        <v>7640</v>
      </c>
      <c r="B4695" s="481" t="s">
        <v>11162</v>
      </c>
      <c r="C4695" s="489" t="s">
        <v>4105</v>
      </c>
      <c r="D4695" s="490">
        <v>239000</v>
      </c>
    </row>
    <row r="4696" spans="1:4">
      <c r="A4696" s="480">
        <v>36513</v>
      </c>
      <c r="B4696" s="481" t="s">
        <v>11163</v>
      </c>
      <c r="C4696" s="489" t="s">
        <v>4105</v>
      </c>
      <c r="D4696" s="490">
        <v>230232.93</v>
      </c>
    </row>
    <row r="4697" spans="1:4">
      <c r="A4697" s="480">
        <v>36514</v>
      </c>
      <c r="B4697" s="481" t="s">
        <v>11164</v>
      </c>
      <c r="C4697" s="489" t="s">
        <v>4105</v>
      </c>
      <c r="D4697" s="490">
        <v>256869.14</v>
      </c>
    </row>
    <row r="4698" spans="1:4">
      <c r="A4698" s="480">
        <v>11572</v>
      </c>
      <c r="B4698" s="481" t="s">
        <v>11165</v>
      </c>
      <c r="C4698" s="489" t="s">
        <v>4105</v>
      </c>
      <c r="D4698" s="490">
        <v>28.01</v>
      </c>
    </row>
    <row r="4699" spans="1:4" ht="30">
      <c r="A4699" s="480">
        <v>36149</v>
      </c>
      <c r="B4699" s="481" t="s">
        <v>11166</v>
      </c>
      <c r="C4699" s="489" t="s">
        <v>4105</v>
      </c>
      <c r="D4699" s="490">
        <v>207.5</v>
      </c>
    </row>
    <row r="4700" spans="1:4" ht="30">
      <c r="A4700" s="480">
        <v>42407</v>
      </c>
      <c r="B4700" s="481" t="s">
        <v>11167</v>
      </c>
      <c r="C4700" s="489" t="s">
        <v>4106</v>
      </c>
      <c r="D4700" s="490">
        <v>9.64</v>
      </c>
    </row>
    <row r="4701" spans="1:4" ht="30">
      <c r="A4701" s="480">
        <v>11581</v>
      </c>
      <c r="B4701" s="481" t="s">
        <v>11168</v>
      </c>
      <c r="C4701" s="489" t="s">
        <v>4106</v>
      </c>
      <c r="D4701" s="490">
        <v>18.489999999999998</v>
      </c>
    </row>
    <row r="4702" spans="1:4" ht="30">
      <c r="A4702" s="480">
        <v>43605</v>
      </c>
      <c r="B4702" s="481" t="s">
        <v>11169</v>
      </c>
      <c r="C4702" s="489" t="s">
        <v>4106</v>
      </c>
      <c r="D4702" s="490">
        <v>37.83</v>
      </c>
    </row>
    <row r="4703" spans="1:4" ht="30">
      <c r="A4703" s="480">
        <v>11580</v>
      </c>
      <c r="B4703" s="481" t="s">
        <v>11170</v>
      </c>
      <c r="C4703" s="489" t="s">
        <v>4106</v>
      </c>
      <c r="D4703" s="490">
        <v>7.42</v>
      </c>
    </row>
    <row r="4704" spans="1:4">
      <c r="A4704" s="480">
        <v>10743</v>
      </c>
      <c r="B4704" s="481" t="s">
        <v>11171</v>
      </c>
      <c r="C4704" s="489" t="s">
        <v>4105</v>
      </c>
      <c r="D4704" s="490">
        <v>615.79999999999995</v>
      </c>
    </row>
    <row r="4705" spans="1:4" ht="30">
      <c r="A4705" s="480">
        <v>39848</v>
      </c>
      <c r="B4705" s="481" t="s">
        <v>11172</v>
      </c>
      <c r="C4705" s="489" t="s">
        <v>4106</v>
      </c>
      <c r="D4705" s="490">
        <v>2</v>
      </c>
    </row>
    <row r="4706" spans="1:4">
      <c r="A4706" s="480">
        <v>7667</v>
      </c>
      <c r="B4706" s="481" t="s">
        <v>11173</v>
      </c>
      <c r="C4706" s="489" t="s">
        <v>4106</v>
      </c>
      <c r="D4706" s="490">
        <v>2691.1</v>
      </c>
    </row>
    <row r="4707" spans="1:4">
      <c r="A4707" s="480">
        <v>7660</v>
      </c>
      <c r="B4707" s="481" t="s">
        <v>11174</v>
      </c>
      <c r="C4707" s="489" t="s">
        <v>4106</v>
      </c>
      <c r="D4707" s="490">
        <v>3430.51</v>
      </c>
    </row>
    <row r="4708" spans="1:4">
      <c r="A4708" s="480">
        <v>7676</v>
      </c>
      <c r="B4708" s="481" t="s">
        <v>11175</v>
      </c>
      <c r="C4708" s="489" t="s">
        <v>4106</v>
      </c>
      <c r="D4708" s="490">
        <v>3469.72</v>
      </c>
    </row>
    <row r="4709" spans="1:4">
      <c r="A4709" s="480">
        <v>20999</v>
      </c>
      <c r="B4709" s="481" t="s">
        <v>11176</v>
      </c>
      <c r="C4709" s="489" t="s">
        <v>4106</v>
      </c>
      <c r="D4709" s="490">
        <v>13.05</v>
      </c>
    </row>
    <row r="4710" spans="1:4">
      <c r="A4710" s="480">
        <v>21001</v>
      </c>
      <c r="B4710" s="481" t="s">
        <v>11177</v>
      </c>
      <c r="C4710" s="489" t="s">
        <v>4106</v>
      </c>
      <c r="D4710" s="490">
        <v>24.35</v>
      </c>
    </row>
    <row r="4711" spans="1:4">
      <c r="A4711" s="480">
        <v>21003</v>
      </c>
      <c r="B4711" s="481" t="s">
        <v>11178</v>
      </c>
      <c r="C4711" s="489" t="s">
        <v>4106</v>
      </c>
      <c r="D4711" s="490">
        <v>40.01</v>
      </c>
    </row>
    <row r="4712" spans="1:4">
      <c r="A4712" s="480">
        <v>21006</v>
      </c>
      <c r="B4712" s="481" t="s">
        <v>11179</v>
      </c>
      <c r="C4712" s="489" t="s">
        <v>4106</v>
      </c>
      <c r="D4712" s="490">
        <v>84.92</v>
      </c>
    </row>
    <row r="4713" spans="1:4" ht="30">
      <c r="A4713" s="480">
        <v>21019</v>
      </c>
      <c r="B4713" s="481" t="s">
        <v>11180</v>
      </c>
      <c r="C4713" s="489" t="s">
        <v>4106</v>
      </c>
      <c r="D4713" s="490">
        <v>29.52</v>
      </c>
    </row>
    <row r="4714" spans="1:4" ht="30">
      <c r="A4714" s="480">
        <v>21021</v>
      </c>
      <c r="B4714" s="481" t="s">
        <v>11181</v>
      </c>
      <c r="C4714" s="489" t="s">
        <v>4106</v>
      </c>
      <c r="D4714" s="490">
        <v>46.66</v>
      </c>
    </row>
    <row r="4715" spans="1:4" ht="30">
      <c r="A4715" s="480">
        <v>21024</v>
      </c>
      <c r="B4715" s="481" t="s">
        <v>11182</v>
      </c>
      <c r="C4715" s="489" t="s">
        <v>4106</v>
      </c>
      <c r="D4715" s="490">
        <v>99.98</v>
      </c>
    </row>
    <row r="4716" spans="1:4">
      <c r="A4716" s="480">
        <v>40624</v>
      </c>
      <c r="B4716" s="481" t="s">
        <v>11183</v>
      </c>
      <c r="C4716" s="489" t="s">
        <v>4106</v>
      </c>
      <c r="D4716" s="490">
        <v>74.290000000000006</v>
      </c>
    </row>
    <row r="4717" spans="1:4">
      <c r="A4717" s="480">
        <v>42575</v>
      </c>
      <c r="B4717" s="481" t="s">
        <v>11184</v>
      </c>
      <c r="C4717" s="489" t="s">
        <v>4106</v>
      </c>
      <c r="D4717" s="490">
        <v>68.180000000000007</v>
      </c>
    </row>
    <row r="4718" spans="1:4">
      <c r="A4718" s="480">
        <v>42574</v>
      </c>
      <c r="B4718" s="481" t="s">
        <v>11185</v>
      </c>
      <c r="C4718" s="489" t="s">
        <v>4106</v>
      </c>
      <c r="D4718" s="490">
        <v>50.88</v>
      </c>
    </row>
    <row r="4719" spans="1:4">
      <c r="A4719" s="480">
        <v>13127</v>
      </c>
      <c r="B4719" s="481" t="s">
        <v>11186</v>
      </c>
      <c r="C4719" s="489" t="s">
        <v>4106</v>
      </c>
      <c r="D4719" s="490">
        <v>33.14</v>
      </c>
    </row>
    <row r="4720" spans="1:4">
      <c r="A4720" s="480">
        <v>13137</v>
      </c>
      <c r="B4720" s="481" t="s">
        <v>11187</v>
      </c>
      <c r="C4720" s="489" t="s">
        <v>4106</v>
      </c>
      <c r="D4720" s="490">
        <v>43.97</v>
      </c>
    </row>
    <row r="4721" spans="1:4">
      <c r="A4721" s="480">
        <v>20989</v>
      </c>
      <c r="B4721" s="481" t="s">
        <v>11188</v>
      </c>
      <c r="C4721" s="489" t="s">
        <v>4106</v>
      </c>
      <c r="D4721" s="490">
        <v>1575.44</v>
      </c>
    </row>
    <row r="4722" spans="1:4">
      <c r="A4722" s="480">
        <v>21147</v>
      </c>
      <c r="B4722" s="481" t="s">
        <v>11189</v>
      </c>
      <c r="C4722" s="489" t="s">
        <v>4106</v>
      </c>
      <c r="D4722" s="490">
        <v>147.71</v>
      </c>
    </row>
    <row r="4723" spans="1:4">
      <c r="A4723" s="480">
        <v>21148</v>
      </c>
      <c r="B4723" s="481" t="s">
        <v>11190</v>
      </c>
      <c r="C4723" s="489" t="s">
        <v>4106</v>
      </c>
      <c r="D4723" s="490">
        <v>91.17</v>
      </c>
    </row>
    <row r="4724" spans="1:4">
      <c r="A4724" s="480">
        <v>20984</v>
      </c>
      <c r="B4724" s="481" t="s">
        <v>11191</v>
      </c>
      <c r="C4724" s="489" t="s">
        <v>4106</v>
      </c>
      <c r="D4724" s="490">
        <v>3022.96</v>
      </c>
    </row>
    <row r="4725" spans="1:4">
      <c r="A4725" s="480">
        <v>13042</v>
      </c>
      <c r="B4725" s="481" t="s">
        <v>11192</v>
      </c>
      <c r="C4725" s="489" t="s">
        <v>4106</v>
      </c>
      <c r="D4725" s="490">
        <v>1675.17</v>
      </c>
    </row>
    <row r="4726" spans="1:4">
      <c r="A4726" s="480">
        <v>42576</v>
      </c>
      <c r="B4726" s="481" t="s">
        <v>11193</v>
      </c>
      <c r="C4726" s="489" t="s">
        <v>4106</v>
      </c>
      <c r="D4726" s="490">
        <v>185.97</v>
      </c>
    </row>
    <row r="4727" spans="1:4">
      <c r="A4727" s="480">
        <v>21150</v>
      </c>
      <c r="B4727" s="481" t="s">
        <v>11194</v>
      </c>
      <c r="C4727" s="489" t="s">
        <v>4106</v>
      </c>
      <c r="D4727" s="490">
        <v>45.2</v>
      </c>
    </row>
    <row r="4728" spans="1:4">
      <c r="A4728" s="480">
        <v>13141</v>
      </c>
      <c r="B4728" s="481" t="s">
        <v>11195</v>
      </c>
      <c r="C4728" s="489" t="s">
        <v>4106</v>
      </c>
      <c r="D4728" s="490">
        <v>56.96</v>
      </c>
    </row>
    <row r="4729" spans="1:4">
      <c r="A4729" s="480">
        <v>21151</v>
      </c>
      <c r="B4729" s="481" t="s">
        <v>11196</v>
      </c>
      <c r="C4729" s="489" t="s">
        <v>4106</v>
      </c>
      <c r="D4729" s="490">
        <v>270.58999999999997</v>
      </c>
    </row>
    <row r="4730" spans="1:4">
      <c r="A4730" s="480">
        <v>13142</v>
      </c>
      <c r="B4730" s="481" t="s">
        <v>11197</v>
      </c>
      <c r="C4730" s="489" t="s">
        <v>4106</v>
      </c>
      <c r="D4730" s="490">
        <v>386.83</v>
      </c>
    </row>
    <row r="4731" spans="1:4">
      <c r="A4731" s="480">
        <v>42577</v>
      </c>
      <c r="B4731" s="481" t="s">
        <v>11198</v>
      </c>
      <c r="C4731" s="489" t="s">
        <v>4106</v>
      </c>
      <c r="D4731" s="490">
        <v>424.46</v>
      </c>
    </row>
    <row r="4732" spans="1:4">
      <c r="A4732" s="480">
        <v>20994</v>
      </c>
      <c r="B4732" s="481" t="s">
        <v>11199</v>
      </c>
      <c r="C4732" s="489" t="s">
        <v>4106</v>
      </c>
      <c r="D4732" s="490">
        <v>729.35</v>
      </c>
    </row>
    <row r="4733" spans="1:4">
      <c r="A4733" s="480">
        <v>7672</v>
      </c>
      <c r="B4733" s="481" t="s">
        <v>11200</v>
      </c>
      <c r="C4733" s="489" t="s">
        <v>4106</v>
      </c>
      <c r="D4733" s="490">
        <v>477.8</v>
      </c>
    </row>
    <row r="4734" spans="1:4">
      <c r="A4734" s="480">
        <v>20995</v>
      </c>
      <c r="B4734" s="481" t="s">
        <v>11201</v>
      </c>
      <c r="C4734" s="489" t="s">
        <v>4106</v>
      </c>
      <c r="D4734" s="490">
        <v>958.5</v>
      </c>
    </row>
    <row r="4735" spans="1:4">
      <c r="A4735" s="480">
        <v>7690</v>
      </c>
      <c r="B4735" s="481" t="s">
        <v>11202</v>
      </c>
      <c r="C4735" s="489" t="s">
        <v>4106</v>
      </c>
      <c r="D4735" s="490">
        <v>554.36</v>
      </c>
    </row>
    <row r="4736" spans="1:4">
      <c r="A4736" s="480">
        <v>20980</v>
      </c>
      <c r="B4736" s="481" t="s">
        <v>11203</v>
      </c>
      <c r="C4736" s="489" t="s">
        <v>4106</v>
      </c>
      <c r="D4736" s="490">
        <v>604.76</v>
      </c>
    </row>
    <row r="4737" spans="1:4">
      <c r="A4737" s="480">
        <v>7661</v>
      </c>
      <c r="B4737" s="481" t="s">
        <v>11204</v>
      </c>
      <c r="C4737" s="489" t="s">
        <v>4106</v>
      </c>
      <c r="D4737" s="490">
        <v>719.41</v>
      </c>
    </row>
    <row r="4738" spans="1:4" ht="30">
      <c r="A4738" s="480">
        <v>21016</v>
      </c>
      <c r="B4738" s="481" t="s">
        <v>11205</v>
      </c>
      <c r="C4738" s="489" t="s">
        <v>4106</v>
      </c>
      <c r="D4738" s="490">
        <v>202.47</v>
      </c>
    </row>
    <row r="4739" spans="1:4" ht="30">
      <c r="A4739" s="480">
        <v>21008</v>
      </c>
      <c r="B4739" s="481" t="s">
        <v>11206</v>
      </c>
      <c r="C4739" s="489" t="s">
        <v>4106</v>
      </c>
      <c r="D4739" s="490">
        <v>23.65</v>
      </c>
    </row>
    <row r="4740" spans="1:4" ht="30">
      <c r="A4740" s="480">
        <v>21009</v>
      </c>
      <c r="B4740" s="481" t="s">
        <v>11207</v>
      </c>
      <c r="C4740" s="489" t="s">
        <v>4106</v>
      </c>
      <c r="D4740" s="490">
        <v>30.8</v>
      </c>
    </row>
    <row r="4741" spans="1:4" ht="30">
      <c r="A4741" s="480">
        <v>21010</v>
      </c>
      <c r="B4741" s="481" t="s">
        <v>11208</v>
      </c>
      <c r="C4741" s="489" t="s">
        <v>4106</v>
      </c>
      <c r="D4741" s="490">
        <v>41.35</v>
      </c>
    </row>
    <row r="4742" spans="1:4" ht="30">
      <c r="A4742" s="480">
        <v>21011</v>
      </c>
      <c r="B4742" s="481" t="s">
        <v>11209</v>
      </c>
      <c r="C4742" s="489" t="s">
        <v>4106</v>
      </c>
      <c r="D4742" s="490">
        <v>60.27</v>
      </c>
    </row>
    <row r="4743" spans="1:4" ht="30">
      <c r="A4743" s="480">
        <v>21012</v>
      </c>
      <c r="B4743" s="481" t="s">
        <v>11210</v>
      </c>
      <c r="C4743" s="489" t="s">
        <v>4106</v>
      </c>
      <c r="D4743" s="490">
        <v>66.599999999999994</v>
      </c>
    </row>
    <row r="4744" spans="1:4" ht="30">
      <c r="A4744" s="480">
        <v>21013</v>
      </c>
      <c r="B4744" s="481" t="s">
        <v>11211</v>
      </c>
      <c r="C4744" s="489" t="s">
        <v>4106</v>
      </c>
      <c r="D4744" s="490">
        <v>86.91</v>
      </c>
    </row>
    <row r="4745" spans="1:4" ht="30">
      <c r="A4745" s="480">
        <v>21014</v>
      </c>
      <c r="B4745" s="481" t="s">
        <v>11212</v>
      </c>
      <c r="C4745" s="489" t="s">
        <v>4106</v>
      </c>
      <c r="D4745" s="490">
        <v>121.6</v>
      </c>
    </row>
    <row r="4746" spans="1:4" ht="30">
      <c r="A4746" s="480">
        <v>21015</v>
      </c>
      <c r="B4746" s="481" t="s">
        <v>11213</v>
      </c>
      <c r="C4746" s="489" t="s">
        <v>4106</v>
      </c>
      <c r="D4746" s="490">
        <v>139.71</v>
      </c>
    </row>
    <row r="4747" spans="1:4" ht="30">
      <c r="A4747" s="480">
        <v>40626</v>
      </c>
      <c r="B4747" s="481" t="s">
        <v>11214</v>
      </c>
      <c r="C4747" s="489" t="s">
        <v>4106</v>
      </c>
      <c r="D4747" s="490">
        <v>45.51</v>
      </c>
    </row>
    <row r="4748" spans="1:4" ht="30">
      <c r="A4748" s="480">
        <v>7697</v>
      </c>
      <c r="B4748" s="481" t="s">
        <v>11215</v>
      </c>
      <c r="C4748" s="489" t="s">
        <v>4106</v>
      </c>
      <c r="D4748" s="490">
        <v>66.66</v>
      </c>
    </row>
    <row r="4749" spans="1:4" ht="30">
      <c r="A4749" s="480">
        <v>7698</v>
      </c>
      <c r="B4749" s="481" t="s">
        <v>11216</v>
      </c>
      <c r="C4749" s="489" t="s">
        <v>4106</v>
      </c>
      <c r="D4749" s="490">
        <v>57.39</v>
      </c>
    </row>
    <row r="4750" spans="1:4" ht="30">
      <c r="A4750" s="480">
        <v>7691</v>
      </c>
      <c r="B4750" s="481" t="s">
        <v>11217</v>
      </c>
      <c r="C4750" s="489" t="s">
        <v>4106</v>
      </c>
      <c r="D4750" s="490">
        <v>24.25</v>
      </c>
    </row>
    <row r="4751" spans="1:4" ht="30">
      <c r="A4751" s="480">
        <v>7696</v>
      </c>
      <c r="B4751" s="481" t="s">
        <v>11218</v>
      </c>
      <c r="C4751" s="489" t="s">
        <v>4106</v>
      </c>
      <c r="D4751" s="490">
        <v>96.13</v>
      </c>
    </row>
    <row r="4752" spans="1:4" ht="30">
      <c r="A4752" s="480">
        <v>7701</v>
      </c>
      <c r="B4752" s="481" t="s">
        <v>11219</v>
      </c>
      <c r="C4752" s="489" t="s">
        <v>4106</v>
      </c>
      <c r="D4752" s="490">
        <v>119.3</v>
      </c>
    </row>
    <row r="4753" spans="1:4" ht="30">
      <c r="A4753" s="480">
        <v>7694</v>
      </c>
      <c r="B4753" s="481" t="s">
        <v>11220</v>
      </c>
      <c r="C4753" s="489" t="s">
        <v>4106</v>
      </c>
      <c r="D4753" s="490">
        <v>160.54</v>
      </c>
    </row>
    <row r="4754" spans="1:4" ht="30">
      <c r="A4754" s="480">
        <v>7700</v>
      </c>
      <c r="B4754" s="481" t="s">
        <v>11221</v>
      </c>
      <c r="C4754" s="489" t="s">
        <v>4106</v>
      </c>
      <c r="D4754" s="490">
        <v>30.67</v>
      </c>
    </row>
    <row r="4755" spans="1:4" ht="30">
      <c r="A4755" s="480">
        <v>7693</v>
      </c>
      <c r="B4755" s="481" t="s">
        <v>11222</v>
      </c>
      <c r="C4755" s="489" t="s">
        <v>4106</v>
      </c>
      <c r="D4755" s="490">
        <v>221.1</v>
      </c>
    </row>
    <row r="4756" spans="1:4" ht="30">
      <c r="A4756" s="480">
        <v>7692</v>
      </c>
      <c r="B4756" s="481" t="s">
        <v>11223</v>
      </c>
      <c r="C4756" s="489" t="s">
        <v>4106</v>
      </c>
      <c r="D4756" s="490">
        <v>331.03</v>
      </c>
    </row>
    <row r="4757" spans="1:4" ht="30">
      <c r="A4757" s="480">
        <v>7695</v>
      </c>
      <c r="B4757" s="481" t="s">
        <v>11224</v>
      </c>
      <c r="C4757" s="489" t="s">
        <v>4106</v>
      </c>
      <c r="D4757" s="490">
        <v>359.01</v>
      </c>
    </row>
    <row r="4758" spans="1:4">
      <c r="A4758" s="480">
        <v>13356</v>
      </c>
      <c r="B4758" s="481" t="s">
        <v>11225</v>
      </c>
      <c r="C4758" s="489" t="s">
        <v>4106</v>
      </c>
      <c r="D4758" s="490">
        <v>26.03</v>
      </c>
    </row>
    <row r="4759" spans="1:4">
      <c r="A4759" s="480">
        <v>36365</v>
      </c>
      <c r="B4759" s="481" t="s">
        <v>11226</v>
      </c>
      <c r="C4759" s="489" t="s">
        <v>4106</v>
      </c>
      <c r="D4759" s="490">
        <v>29.81</v>
      </c>
    </row>
    <row r="4760" spans="1:4">
      <c r="A4760" s="480">
        <v>41930</v>
      </c>
      <c r="B4760" s="481" t="s">
        <v>11227</v>
      </c>
      <c r="C4760" s="489" t="s">
        <v>4106</v>
      </c>
      <c r="D4760" s="490">
        <v>96.5</v>
      </c>
    </row>
    <row r="4761" spans="1:4">
      <c r="A4761" s="480">
        <v>41931</v>
      </c>
      <c r="B4761" s="481" t="s">
        <v>11228</v>
      </c>
      <c r="C4761" s="489" t="s">
        <v>4106</v>
      </c>
      <c r="D4761" s="490">
        <v>164.55</v>
      </c>
    </row>
    <row r="4762" spans="1:4">
      <c r="A4762" s="480">
        <v>41932</v>
      </c>
      <c r="B4762" s="481" t="s">
        <v>11229</v>
      </c>
      <c r="C4762" s="489" t="s">
        <v>4106</v>
      </c>
      <c r="D4762" s="490">
        <v>265.77999999999997</v>
      </c>
    </row>
    <row r="4763" spans="1:4">
      <c r="A4763" s="480">
        <v>41933</v>
      </c>
      <c r="B4763" s="481" t="s">
        <v>11230</v>
      </c>
      <c r="C4763" s="489" t="s">
        <v>4106</v>
      </c>
      <c r="D4763" s="490">
        <v>329.17</v>
      </c>
    </row>
    <row r="4764" spans="1:4">
      <c r="A4764" s="480">
        <v>41934</v>
      </c>
      <c r="B4764" s="481" t="s">
        <v>11231</v>
      </c>
      <c r="C4764" s="489" t="s">
        <v>4106</v>
      </c>
      <c r="D4764" s="490">
        <v>426.35</v>
      </c>
    </row>
    <row r="4765" spans="1:4">
      <c r="A4765" s="480">
        <v>41936</v>
      </c>
      <c r="B4765" s="481" t="s">
        <v>11232</v>
      </c>
      <c r="C4765" s="489" t="s">
        <v>4106</v>
      </c>
      <c r="D4765" s="490">
        <v>64.28</v>
      </c>
    </row>
    <row r="4766" spans="1:4" ht="30">
      <c r="A4766" s="480">
        <v>41785</v>
      </c>
      <c r="B4766" s="481" t="s">
        <v>14245</v>
      </c>
      <c r="C4766" s="489" t="s">
        <v>4106</v>
      </c>
      <c r="D4766" s="490">
        <v>1699.58</v>
      </c>
    </row>
    <row r="4767" spans="1:4" ht="30">
      <c r="A4767" s="480">
        <v>41781</v>
      </c>
      <c r="B4767" s="481" t="s">
        <v>14246</v>
      </c>
      <c r="C4767" s="489" t="s">
        <v>4106</v>
      </c>
      <c r="D4767" s="490">
        <v>484.56</v>
      </c>
    </row>
    <row r="4768" spans="1:4" ht="30">
      <c r="A4768" s="480">
        <v>41783</v>
      </c>
      <c r="B4768" s="481" t="s">
        <v>14247</v>
      </c>
      <c r="C4768" s="489" t="s">
        <v>4106</v>
      </c>
      <c r="D4768" s="490">
        <v>1278.69</v>
      </c>
    </row>
    <row r="4769" spans="1:4" ht="30">
      <c r="A4769" s="480">
        <v>41786</v>
      </c>
      <c r="B4769" s="481" t="s">
        <v>14248</v>
      </c>
      <c r="C4769" s="489" t="s">
        <v>4106</v>
      </c>
      <c r="D4769" s="490">
        <v>2667.48</v>
      </c>
    </row>
    <row r="4770" spans="1:4" ht="30">
      <c r="A4770" s="480">
        <v>41779</v>
      </c>
      <c r="B4770" s="481" t="s">
        <v>14249</v>
      </c>
      <c r="C4770" s="489" t="s">
        <v>4106</v>
      </c>
      <c r="D4770" s="490">
        <v>185.84</v>
      </c>
    </row>
    <row r="4771" spans="1:4" ht="30">
      <c r="A4771" s="480">
        <v>41780</v>
      </c>
      <c r="B4771" s="481" t="s">
        <v>14250</v>
      </c>
      <c r="C4771" s="489" t="s">
        <v>4106</v>
      </c>
      <c r="D4771" s="490">
        <v>219.8</v>
      </c>
    </row>
    <row r="4772" spans="1:4" ht="30">
      <c r="A4772" s="480">
        <v>41782</v>
      </c>
      <c r="B4772" s="481" t="s">
        <v>14251</v>
      </c>
      <c r="C4772" s="489" t="s">
        <v>4106</v>
      </c>
      <c r="D4772" s="490">
        <v>906.1</v>
      </c>
    </row>
    <row r="4773" spans="1:4">
      <c r="A4773" s="480">
        <v>38130</v>
      </c>
      <c r="B4773" s="481" t="s">
        <v>11233</v>
      </c>
      <c r="C4773" s="489" t="s">
        <v>4106</v>
      </c>
      <c r="D4773" s="490">
        <v>39.29</v>
      </c>
    </row>
    <row r="4774" spans="1:4">
      <c r="A4774" s="480">
        <v>21123</v>
      </c>
      <c r="B4774" s="481" t="s">
        <v>11234</v>
      </c>
      <c r="C4774" s="489" t="s">
        <v>4106</v>
      </c>
      <c r="D4774" s="490">
        <v>11.15</v>
      </c>
    </row>
    <row r="4775" spans="1:4">
      <c r="A4775" s="480">
        <v>21124</v>
      </c>
      <c r="B4775" s="481" t="s">
        <v>11235</v>
      </c>
      <c r="C4775" s="489" t="s">
        <v>4106</v>
      </c>
      <c r="D4775" s="490">
        <v>19.77</v>
      </c>
    </row>
    <row r="4776" spans="1:4">
      <c r="A4776" s="480">
        <v>21125</v>
      </c>
      <c r="B4776" s="481" t="s">
        <v>11236</v>
      </c>
      <c r="C4776" s="489" t="s">
        <v>4106</v>
      </c>
      <c r="D4776" s="490">
        <v>31.73</v>
      </c>
    </row>
    <row r="4777" spans="1:4">
      <c r="A4777" s="480">
        <v>38028</v>
      </c>
      <c r="B4777" s="481" t="s">
        <v>11237</v>
      </c>
      <c r="C4777" s="489" t="s">
        <v>4106</v>
      </c>
      <c r="D4777" s="490">
        <v>53.84</v>
      </c>
    </row>
    <row r="4778" spans="1:4">
      <c r="A4778" s="480">
        <v>38029</v>
      </c>
      <c r="B4778" s="481" t="s">
        <v>11238</v>
      </c>
      <c r="C4778" s="489" t="s">
        <v>4106</v>
      </c>
      <c r="D4778" s="490">
        <v>82.08</v>
      </c>
    </row>
    <row r="4779" spans="1:4">
      <c r="A4779" s="480">
        <v>38030</v>
      </c>
      <c r="B4779" s="481" t="s">
        <v>11239</v>
      </c>
      <c r="C4779" s="489" t="s">
        <v>4106</v>
      </c>
      <c r="D4779" s="490">
        <v>126.07</v>
      </c>
    </row>
    <row r="4780" spans="1:4">
      <c r="A4780" s="480">
        <v>38031</v>
      </c>
      <c r="B4780" s="481" t="s">
        <v>11240</v>
      </c>
      <c r="C4780" s="489" t="s">
        <v>4106</v>
      </c>
      <c r="D4780" s="490">
        <v>199.78</v>
      </c>
    </row>
    <row r="4781" spans="1:4" ht="45">
      <c r="A4781" s="480">
        <v>39735</v>
      </c>
      <c r="B4781" s="481" t="s">
        <v>11241</v>
      </c>
      <c r="C4781" s="489" t="s">
        <v>4106</v>
      </c>
      <c r="D4781" s="490">
        <v>98.12</v>
      </c>
    </row>
    <row r="4782" spans="1:4" ht="45">
      <c r="A4782" s="480">
        <v>39734</v>
      </c>
      <c r="B4782" s="481" t="s">
        <v>11242</v>
      </c>
      <c r="C4782" s="489" t="s">
        <v>4106</v>
      </c>
      <c r="D4782" s="490">
        <v>116.38</v>
      </c>
    </row>
    <row r="4783" spans="1:4" ht="45">
      <c r="A4783" s="480">
        <v>39736</v>
      </c>
      <c r="B4783" s="481" t="s">
        <v>11243</v>
      </c>
      <c r="C4783" s="489" t="s">
        <v>4106</v>
      </c>
      <c r="D4783" s="490">
        <v>132.82</v>
      </c>
    </row>
    <row r="4784" spans="1:4" ht="45">
      <c r="A4784" s="480">
        <v>39739</v>
      </c>
      <c r="B4784" s="481" t="s">
        <v>11244</v>
      </c>
      <c r="C4784" s="489" t="s">
        <v>4106</v>
      </c>
      <c r="D4784" s="490">
        <v>91.85</v>
      </c>
    </row>
    <row r="4785" spans="1:4" ht="45">
      <c r="A4785" s="480">
        <v>39737</v>
      </c>
      <c r="B4785" s="481" t="s">
        <v>11245</v>
      </c>
      <c r="C4785" s="489" t="s">
        <v>4106</v>
      </c>
      <c r="D4785" s="490">
        <v>17.86</v>
      </c>
    </row>
    <row r="4786" spans="1:4" ht="45">
      <c r="A4786" s="480">
        <v>39738</v>
      </c>
      <c r="B4786" s="481" t="s">
        <v>11246</v>
      </c>
      <c r="C4786" s="489" t="s">
        <v>4106</v>
      </c>
      <c r="D4786" s="490">
        <v>6.46</v>
      </c>
    </row>
    <row r="4787" spans="1:4" ht="45">
      <c r="A4787" s="480">
        <v>39733</v>
      </c>
      <c r="B4787" s="481" t="s">
        <v>11247</v>
      </c>
      <c r="C4787" s="489" t="s">
        <v>4106</v>
      </c>
      <c r="D4787" s="490">
        <v>158.94999999999999</v>
      </c>
    </row>
    <row r="4788" spans="1:4" ht="45">
      <c r="A4788" s="480">
        <v>39854</v>
      </c>
      <c r="B4788" s="481" t="s">
        <v>11248</v>
      </c>
      <c r="C4788" s="489" t="s">
        <v>4106</v>
      </c>
      <c r="D4788" s="490">
        <v>161.19999999999999</v>
      </c>
    </row>
    <row r="4789" spans="1:4" ht="45">
      <c r="A4789" s="480">
        <v>39740</v>
      </c>
      <c r="B4789" s="481" t="s">
        <v>11249</v>
      </c>
      <c r="C4789" s="489" t="s">
        <v>4106</v>
      </c>
      <c r="D4789" s="490">
        <v>88.2</v>
      </c>
    </row>
    <row r="4790" spans="1:4" ht="45">
      <c r="A4790" s="480">
        <v>39741</v>
      </c>
      <c r="B4790" s="481" t="s">
        <v>11250</v>
      </c>
      <c r="C4790" s="489" t="s">
        <v>4106</v>
      </c>
      <c r="D4790" s="490">
        <v>16.25</v>
      </c>
    </row>
    <row r="4791" spans="1:4" ht="45">
      <c r="A4791" s="480">
        <v>39853</v>
      </c>
      <c r="B4791" s="481" t="s">
        <v>11251</v>
      </c>
      <c r="C4791" s="489" t="s">
        <v>4106</v>
      </c>
      <c r="D4791" s="490">
        <v>21.35</v>
      </c>
    </row>
    <row r="4792" spans="1:4" ht="45">
      <c r="A4792" s="480">
        <v>39742</v>
      </c>
      <c r="B4792" s="481" t="s">
        <v>11252</v>
      </c>
      <c r="C4792" s="489" t="s">
        <v>4106</v>
      </c>
      <c r="D4792" s="490">
        <v>70.900000000000006</v>
      </c>
    </row>
    <row r="4793" spans="1:4" ht="30">
      <c r="A4793" s="480">
        <v>39749</v>
      </c>
      <c r="B4793" s="481" t="s">
        <v>11253</v>
      </c>
      <c r="C4793" s="489" t="s">
        <v>4106</v>
      </c>
      <c r="D4793" s="490">
        <v>112.56</v>
      </c>
    </row>
    <row r="4794" spans="1:4" ht="30">
      <c r="A4794" s="480">
        <v>39751</v>
      </c>
      <c r="B4794" s="481" t="s">
        <v>11254</v>
      </c>
      <c r="C4794" s="489" t="s">
        <v>4106</v>
      </c>
      <c r="D4794" s="490">
        <v>204.54</v>
      </c>
    </row>
    <row r="4795" spans="1:4" ht="30">
      <c r="A4795" s="480">
        <v>39750</v>
      </c>
      <c r="B4795" s="481" t="s">
        <v>11255</v>
      </c>
      <c r="C4795" s="489" t="s">
        <v>4106</v>
      </c>
      <c r="D4795" s="490">
        <v>170.01</v>
      </c>
    </row>
    <row r="4796" spans="1:4" ht="30">
      <c r="A4796" s="480">
        <v>39747</v>
      </c>
      <c r="B4796" s="481" t="s">
        <v>11256</v>
      </c>
      <c r="C4796" s="489" t="s">
        <v>4106</v>
      </c>
      <c r="D4796" s="490">
        <v>54.68</v>
      </c>
    </row>
    <row r="4797" spans="1:4" ht="30">
      <c r="A4797" s="480">
        <v>39753</v>
      </c>
      <c r="B4797" s="481" t="s">
        <v>11257</v>
      </c>
      <c r="C4797" s="489" t="s">
        <v>4106</v>
      </c>
      <c r="D4797" s="490">
        <v>376.5</v>
      </c>
    </row>
    <row r="4798" spans="1:4" ht="30">
      <c r="A4798" s="480">
        <v>39754</v>
      </c>
      <c r="B4798" s="481" t="s">
        <v>11258</v>
      </c>
      <c r="C4798" s="489" t="s">
        <v>4106</v>
      </c>
      <c r="D4798" s="490">
        <v>554.69000000000005</v>
      </c>
    </row>
    <row r="4799" spans="1:4" ht="30">
      <c r="A4799" s="480">
        <v>39748</v>
      </c>
      <c r="B4799" s="481" t="s">
        <v>11259</v>
      </c>
      <c r="C4799" s="489" t="s">
        <v>4106</v>
      </c>
      <c r="D4799" s="490">
        <v>88.48</v>
      </c>
    </row>
    <row r="4800" spans="1:4" ht="30">
      <c r="A4800" s="480">
        <v>39755</v>
      </c>
      <c r="B4800" s="481" t="s">
        <v>11260</v>
      </c>
      <c r="C4800" s="489" t="s">
        <v>4106</v>
      </c>
      <c r="D4800" s="490">
        <v>841.04</v>
      </c>
    </row>
    <row r="4801" spans="1:4">
      <c r="A4801" s="480">
        <v>12742</v>
      </c>
      <c r="B4801" s="481" t="s">
        <v>11261</v>
      </c>
      <c r="C4801" s="489" t="s">
        <v>4106</v>
      </c>
      <c r="D4801" s="490">
        <v>665.96</v>
      </c>
    </row>
    <row r="4802" spans="1:4">
      <c r="A4802" s="480">
        <v>12713</v>
      </c>
      <c r="B4802" s="481" t="s">
        <v>11262</v>
      </c>
      <c r="C4802" s="489" t="s">
        <v>4106</v>
      </c>
      <c r="D4802" s="490">
        <v>35.32</v>
      </c>
    </row>
    <row r="4803" spans="1:4">
      <c r="A4803" s="480">
        <v>12743</v>
      </c>
      <c r="B4803" s="481" t="s">
        <v>11263</v>
      </c>
      <c r="C4803" s="489" t="s">
        <v>4106</v>
      </c>
      <c r="D4803" s="490">
        <v>60.76</v>
      </c>
    </row>
    <row r="4804" spans="1:4">
      <c r="A4804" s="480">
        <v>12744</v>
      </c>
      <c r="B4804" s="481" t="s">
        <v>11264</v>
      </c>
      <c r="C4804" s="489" t="s">
        <v>4106</v>
      </c>
      <c r="D4804" s="490">
        <v>77.11</v>
      </c>
    </row>
    <row r="4805" spans="1:4">
      <c r="A4805" s="480">
        <v>12745</v>
      </c>
      <c r="B4805" s="481" t="s">
        <v>11265</v>
      </c>
      <c r="C4805" s="489" t="s">
        <v>4106</v>
      </c>
      <c r="D4805" s="490">
        <v>111.98</v>
      </c>
    </row>
    <row r="4806" spans="1:4">
      <c r="A4806" s="480">
        <v>12746</v>
      </c>
      <c r="B4806" s="481" t="s">
        <v>11266</v>
      </c>
      <c r="C4806" s="489" t="s">
        <v>4106</v>
      </c>
      <c r="D4806" s="490">
        <v>151.22</v>
      </c>
    </row>
    <row r="4807" spans="1:4">
      <c r="A4807" s="480">
        <v>12747</v>
      </c>
      <c r="B4807" s="481" t="s">
        <v>11267</v>
      </c>
      <c r="C4807" s="489" t="s">
        <v>4106</v>
      </c>
      <c r="D4807" s="490">
        <v>219.3</v>
      </c>
    </row>
    <row r="4808" spans="1:4">
      <c r="A4808" s="480">
        <v>12748</v>
      </c>
      <c r="B4808" s="481" t="s">
        <v>11268</v>
      </c>
      <c r="C4808" s="489" t="s">
        <v>4106</v>
      </c>
      <c r="D4808" s="490">
        <v>308.95</v>
      </c>
    </row>
    <row r="4809" spans="1:4">
      <c r="A4809" s="480">
        <v>12749</v>
      </c>
      <c r="B4809" s="481" t="s">
        <v>11269</v>
      </c>
      <c r="C4809" s="489" t="s">
        <v>4106</v>
      </c>
      <c r="D4809" s="490">
        <v>451.63</v>
      </c>
    </row>
    <row r="4810" spans="1:4" ht="30">
      <c r="A4810" s="480">
        <v>39726</v>
      </c>
      <c r="B4810" s="481" t="s">
        <v>11270</v>
      </c>
      <c r="C4810" s="489" t="s">
        <v>4106</v>
      </c>
      <c r="D4810" s="490">
        <v>148.34</v>
      </c>
    </row>
    <row r="4811" spans="1:4" ht="30">
      <c r="A4811" s="480">
        <v>39728</v>
      </c>
      <c r="B4811" s="481" t="s">
        <v>11271</v>
      </c>
      <c r="C4811" s="489" t="s">
        <v>4106</v>
      </c>
      <c r="D4811" s="490">
        <v>260.72000000000003</v>
      </c>
    </row>
    <row r="4812" spans="1:4" ht="30">
      <c r="A4812" s="480">
        <v>39727</v>
      </c>
      <c r="B4812" s="481" t="s">
        <v>11272</v>
      </c>
      <c r="C4812" s="489" t="s">
        <v>4106</v>
      </c>
      <c r="D4812" s="490">
        <v>214.55</v>
      </c>
    </row>
    <row r="4813" spans="1:4" ht="30">
      <c r="A4813" s="480">
        <v>39724</v>
      </c>
      <c r="B4813" s="481" t="s">
        <v>11273</v>
      </c>
      <c r="C4813" s="489" t="s">
        <v>4106</v>
      </c>
      <c r="D4813" s="490">
        <v>65.69</v>
      </c>
    </row>
    <row r="4814" spans="1:4" ht="30">
      <c r="A4814" s="480">
        <v>39729</v>
      </c>
      <c r="B4814" s="481" t="s">
        <v>11274</v>
      </c>
      <c r="C4814" s="489" t="s">
        <v>4106</v>
      </c>
      <c r="D4814" s="490">
        <v>361.04</v>
      </c>
    </row>
    <row r="4815" spans="1:4" ht="30">
      <c r="A4815" s="480">
        <v>39730</v>
      </c>
      <c r="B4815" s="481" t="s">
        <v>11275</v>
      </c>
      <c r="C4815" s="489" t="s">
        <v>4106</v>
      </c>
      <c r="D4815" s="490">
        <v>468.44</v>
      </c>
    </row>
    <row r="4816" spans="1:4" ht="30">
      <c r="A4816" s="480">
        <v>39731</v>
      </c>
      <c r="B4816" s="481" t="s">
        <v>11276</v>
      </c>
      <c r="C4816" s="489" t="s">
        <v>4106</v>
      </c>
      <c r="D4816" s="490">
        <v>693.79</v>
      </c>
    </row>
    <row r="4817" spans="1:4" ht="30">
      <c r="A4817" s="480">
        <v>39725</v>
      </c>
      <c r="B4817" s="481" t="s">
        <v>11277</v>
      </c>
      <c r="C4817" s="489" t="s">
        <v>4106</v>
      </c>
      <c r="D4817" s="490">
        <v>107.07</v>
      </c>
    </row>
    <row r="4818" spans="1:4" ht="30">
      <c r="A4818" s="480">
        <v>39732</v>
      </c>
      <c r="B4818" s="481" t="s">
        <v>11278</v>
      </c>
      <c r="C4818" s="489" t="s">
        <v>4106</v>
      </c>
      <c r="D4818" s="490">
        <v>1021.22</v>
      </c>
    </row>
    <row r="4819" spans="1:4" ht="30">
      <c r="A4819" s="480">
        <v>39660</v>
      </c>
      <c r="B4819" s="481" t="s">
        <v>11279</v>
      </c>
      <c r="C4819" s="489" t="s">
        <v>4106</v>
      </c>
      <c r="D4819" s="490">
        <v>46.53</v>
      </c>
    </row>
    <row r="4820" spans="1:4" ht="30">
      <c r="A4820" s="480">
        <v>39662</v>
      </c>
      <c r="B4820" s="481" t="s">
        <v>11280</v>
      </c>
      <c r="C4820" s="489" t="s">
        <v>4106</v>
      </c>
      <c r="D4820" s="490">
        <v>22.3</v>
      </c>
    </row>
    <row r="4821" spans="1:4" ht="30">
      <c r="A4821" s="480">
        <v>39661</v>
      </c>
      <c r="B4821" s="481" t="s">
        <v>11281</v>
      </c>
      <c r="C4821" s="489" t="s">
        <v>4106</v>
      </c>
      <c r="D4821" s="490">
        <v>15.21</v>
      </c>
    </row>
    <row r="4822" spans="1:4" ht="30">
      <c r="A4822" s="480">
        <v>39666</v>
      </c>
      <c r="B4822" s="481" t="s">
        <v>11282</v>
      </c>
      <c r="C4822" s="489" t="s">
        <v>4106</v>
      </c>
      <c r="D4822" s="490">
        <v>70</v>
      </c>
    </row>
    <row r="4823" spans="1:4" ht="30">
      <c r="A4823" s="480">
        <v>39664</v>
      </c>
      <c r="B4823" s="481" t="s">
        <v>11283</v>
      </c>
      <c r="C4823" s="489" t="s">
        <v>4106</v>
      </c>
      <c r="D4823" s="490">
        <v>34.31</v>
      </c>
    </row>
    <row r="4824" spans="1:4" ht="30">
      <c r="A4824" s="480">
        <v>39663</v>
      </c>
      <c r="B4824" s="481" t="s">
        <v>11284</v>
      </c>
      <c r="C4824" s="489" t="s">
        <v>4106</v>
      </c>
      <c r="D4824" s="490">
        <v>27.43</v>
      </c>
    </row>
    <row r="4825" spans="1:4" ht="30">
      <c r="A4825" s="480">
        <v>39665</v>
      </c>
      <c r="B4825" s="481" t="s">
        <v>11285</v>
      </c>
      <c r="C4825" s="489" t="s">
        <v>4106</v>
      </c>
      <c r="D4825" s="490">
        <v>57.88</v>
      </c>
    </row>
    <row r="4826" spans="1:4" ht="30">
      <c r="A4826" s="480">
        <v>39752</v>
      </c>
      <c r="B4826" s="481" t="s">
        <v>11286</v>
      </c>
      <c r="C4826" s="489" t="s">
        <v>4106</v>
      </c>
      <c r="D4826" s="490">
        <v>291.04000000000002</v>
      </c>
    </row>
    <row r="4827" spans="1:4" ht="30">
      <c r="A4827" s="480">
        <v>7725</v>
      </c>
      <c r="B4827" s="481" t="s">
        <v>11287</v>
      </c>
      <c r="C4827" s="489" t="s">
        <v>4106</v>
      </c>
      <c r="D4827" s="490">
        <v>124</v>
      </c>
    </row>
    <row r="4828" spans="1:4" ht="30">
      <c r="A4828" s="480">
        <v>7753</v>
      </c>
      <c r="B4828" s="481" t="s">
        <v>11288</v>
      </c>
      <c r="C4828" s="489" t="s">
        <v>4106</v>
      </c>
      <c r="D4828" s="490">
        <v>241.74</v>
      </c>
    </row>
    <row r="4829" spans="1:4" ht="30">
      <c r="A4829" s="480">
        <v>13256</v>
      </c>
      <c r="B4829" s="481" t="s">
        <v>11289</v>
      </c>
      <c r="C4829" s="489" t="s">
        <v>4106</v>
      </c>
      <c r="D4829" s="490">
        <v>338.65</v>
      </c>
    </row>
    <row r="4830" spans="1:4" ht="30">
      <c r="A4830" s="480">
        <v>7757</v>
      </c>
      <c r="B4830" s="481" t="s">
        <v>11290</v>
      </c>
      <c r="C4830" s="489" t="s">
        <v>4106</v>
      </c>
      <c r="D4830" s="490">
        <v>361.05</v>
      </c>
    </row>
    <row r="4831" spans="1:4" ht="30">
      <c r="A4831" s="480">
        <v>7758</v>
      </c>
      <c r="B4831" s="481" t="s">
        <v>11291</v>
      </c>
      <c r="C4831" s="489" t="s">
        <v>4106</v>
      </c>
      <c r="D4831" s="490">
        <v>523.09</v>
      </c>
    </row>
    <row r="4832" spans="1:4" ht="30">
      <c r="A4832" s="480">
        <v>7759</v>
      </c>
      <c r="B4832" s="481" t="s">
        <v>11292</v>
      </c>
      <c r="C4832" s="489" t="s">
        <v>4106</v>
      </c>
      <c r="D4832" s="490">
        <v>1449.48</v>
      </c>
    </row>
    <row r="4833" spans="1:4" ht="30">
      <c r="A4833" s="480">
        <v>40334</v>
      </c>
      <c r="B4833" s="481" t="s">
        <v>11293</v>
      </c>
      <c r="C4833" s="489" t="s">
        <v>4106</v>
      </c>
      <c r="D4833" s="490">
        <v>56.78</v>
      </c>
    </row>
    <row r="4834" spans="1:4" ht="30">
      <c r="A4834" s="480">
        <v>7745</v>
      </c>
      <c r="B4834" s="481" t="s">
        <v>11294</v>
      </c>
      <c r="C4834" s="489" t="s">
        <v>4106</v>
      </c>
      <c r="D4834" s="490">
        <v>64.08</v>
      </c>
    </row>
    <row r="4835" spans="1:4" ht="30">
      <c r="A4835" s="480">
        <v>7714</v>
      </c>
      <c r="B4835" s="481" t="s">
        <v>11295</v>
      </c>
      <c r="C4835" s="489" t="s">
        <v>4106</v>
      </c>
      <c r="D4835" s="490">
        <v>76.58</v>
      </c>
    </row>
    <row r="4836" spans="1:4" ht="30">
      <c r="A4836" s="480">
        <v>7742</v>
      </c>
      <c r="B4836" s="481" t="s">
        <v>11296</v>
      </c>
      <c r="C4836" s="489" t="s">
        <v>4106</v>
      </c>
      <c r="D4836" s="490">
        <v>169.01</v>
      </c>
    </row>
    <row r="4837" spans="1:4" ht="30">
      <c r="A4837" s="480">
        <v>7750</v>
      </c>
      <c r="B4837" s="481" t="s">
        <v>11297</v>
      </c>
      <c r="C4837" s="489" t="s">
        <v>4106</v>
      </c>
      <c r="D4837" s="490">
        <v>206.31</v>
      </c>
    </row>
    <row r="4838" spans="1:4" ht="30">
      <c r="A4838" s="480">
        <v>7756</v>
      </c>
      <c r="B4838" s="481" t="s">
        <v>11298</v>
      </c>
      <c r="C4838" s="489" t="s">
        <v>4106</v>
      </c>
      <c r="D4838" s="490">
        <v>237.05</v>
      </c>
    </row>
    <row r="4839" spans="1:4" ht="30">
      <c r="A4839" s="480">
        <v>7765</v>
      </c>
      <c r="B4839" s="481" t="s">
        <v>11299</v>
      </c>
      <c r="C4839" s="489" t="s">
        <v>4106</v>
      </c>
      <c r="D4839" s="490">
        <v>265.70999999999998</v>
      </c>
    </row>
    <row r="4840" spans="1:4" ht="30">
      <c r="A4840" s="480">
        <v>12569</v>
      </c>
      <c r="B4840" s="481" t="s">
        <v>11300</v>
      </c>
      <c r="C4840" s="489" t="s">
        <v>4106</v>
      </c>
      <c r="D4840" s="490">
        <v>366.78</v>
      </c>
    </row>
    <row r="4841" spans="1:4" ht="30">
      <c r="A4841" s="480">
        <v>7766</v>
      </c>
      <c r="B4841" s="481" t="s">
        <v>11301</v>
      </c>
      <c r="C4841" s="489" t="s">
        <v>4106</v>
      </c>
      <c r="D4841" s="490">
        <v>389.71</v>
      </c>
    </row>
    <row r="4842" spans="1:4" ht="30">
      <c r="A4842" s="480">
        <v>7767</v>
      </c>
      <c r="B4842" s="481" t="s">
        <v>11302</v>
      </c>
      <c r="C4842" s="489" t="s">
        <v>4106</v>
      </c>
      <c r="D4842" s="490">
        <v>559.55999999999995</v>
      </c>
    </row>
    <row r="4843" spans="1:4" ht="30">
      <c r="A4843" s="480">
        <v>7727</v>
      </c>
      <c r="B4843" s="481" t="s">
        <v>11303</v>
      </c>
      <c r="C4843" s="489" t="s">
        <v>4106</v>
      </c>
      <c r="D4843" s="490">
        <v>1625.54</v>
      </c>
    </row>
    <row r="4844" spans="1:4" ht="30">
      <c r="A4844" s="480">
        <v>7760</v>
      </c>
      <c r="B4844" s="481" t="s">
        <v>11304</v>
      </c>
      <c r="C4844" s="489" t="s">
        <v>4106</v>
      </c>
      <c r="D4844" s="490">
        <v>64.599999999999994</v>
      </c>
    </row>
    <row r="4845" spans="1:4" ht="30">
      <c r="A4845" s="480">
        <v>7761</v>
      </c>
      <c r="B4845" s="481" t="s">
        <v>11305</v>
      </c>
      <c r="C4845" s="489" t="s">
        <v>4106</v>
      </c>
      <c r="D4845" s="490">
        <v>67.73</v>
      </c>
    </row>
    <row r="4846" spans="1:4" ht="30">
      <c r="A4846" s="480">
        <v>7752</v>
      </c>
      <c r="B4846" s="481" t="s">
        <v>11306</v>
      </c>
      <c r="C4846" s="489" t="s">
        <v>4106</v>
      </c>
      <c r="D4846" s="490">
        <v>82.31</v>
      </c>
    </row>
    <row r="4847" spans="1:4" ht="30">
      <c r="A4847" s="480">
        <v>7762</v>
      </c>
      <c r="B4847" s="481" t="s">
        <v>11307</v>
      </c>
      <c r="C4847" s="489" t="s">
        <v>4106</v>
      </c>
      <c r="D4847" s="490">
        <v>107.58</v>
      </c>
    </row>
    <row r="4848" spans="1:4" ht="30">
      <c r="A4848" s="480">
        <v>7722</v>
      </c>
      <c r="B4848" s="481" t="s">
        <v>11308</v>
      </c>
      <c r="C4848" s="489" t="s">
        <v>4106</v>
      </c>
      <c r="D4848" s="490">
        <v>164.63</v>
      </c>
    </row>
    <row r="4849" spans="1:4" ht="30">
      <c r="A4849" s="480">
        <v>7763</v>
      </c>
      <c r="B4849" s="481" t="s">
        <v>11309</v>
      </c>
      <c r="C4849" s="489" t="s">
        <v>4106</v>
      </c>
      <c r="D4849" s="490">
        <v>200.58</v>
      </c>
    </row>
    <row r="4850" spans="1:4" ht="30">
      <c r="A4850" s="480">
        <v>7764</v>
      </c>
      <c r="B4850" s="481" t="s">
        <v>11310</v>
      </c>
      <c r="C4850" s="489" t="s">
        <v>4106</v>
      </c>
      <c r="D4850" s="490">
        <v>239.66</v>
      </c>
    </row>
    <row r="4851" spans="1:4" ht="30">
      <c r="A4851" s="480">
        <v>12572</v>
      </c>
      <c r="B4851" s="481" t="s">
        <v>11311</v>
      </c>
      <c r="C4851" s="489" t="s">
        <v>4106</v>
      </c>
      <c r="D4851" s="490">
        <v>338.65</v>
      </c>
    </row>
    <row r="4852" spans="1:4" ht="30">
      <c r="A4852" s="480">
        <v>12573</v>
      </c>
      <c r="B4852" s="481" t="s">
        <v>11312</v>
      </c>
      <c r="C4852" s="489" t="s">
        <v>4106</v>
      </c>
      <c r="D4852" s="490">
        <v>445.46</v>
      </c>
    </row>
    <row r="4853" spans="1:4" ht="30">
      <c r="A4853" s="480">
        <v>12574</v>
      </c>
      <c r="B4853" s="481" t="s">
        <v>11313</v>
      </c>
      <c r="C4853" s="489" t="s">
        <v>4106</v>
      </c>
      <c r="D4853" s="490">
        <v>538.61</v>
      </c>
    </row>
    <row r="4854" spans="1:4" ht="30">
      <c r="A4854" s="480">
        <v>12575</v>
      </c>
      <c r="B4854" s="481" t="s">
        <v>11314</v>
      </c>
      <c r="C4854" s="489" t="s">
        <v>4106</v>
      </c>
      <c r="D4854" s="490">
        <v>817.98</v>
      </c>
    </row>
    <row r="4855" spans="1:4" ht="30">
      <c r="A4855" s="480">
        <v>12576</v>
      </c>
      <c r="B4855" s="481" t="s">
        <v>11315</v>
      </c>
      <c r="C4855" s="489" t="s">
        <v>4106</v>
      </c>
      <c r="D4855" s="490">
        <v>98.99</v>
      </c>
    </row>
    <row r="4856" spans="1:4" ht="30">
      <c r="A4856" s="480">
        <v>12577</v>
      </c>
      <c r="B4856" s="481" t="s">
        <v>11316</v>
      </c>
      <c r="C4856" s="489" t="s">
        <v>4106</v>
      </c>
      <c r="D4856" s="490">
        <v>133.37</v>
      </c>
    </row>
    <row r="4857" spans="1:4" ht="30">
      <c r="A4857" s="480">
        <v>12578</v>
      </c>
      <c r="B4857" s="481" t="s">
        <v>11317</v>
      </c>
      <c r="C4857" s="489" t="s">
        <v>4106</v>
      </c>
      <c r="D4857" s="490">
        <v>161.51</v>
      </c>
    </row>
    <row r="4858" spans="1:4" ht="30">
      <c r="A4858" s="480">
        <v>12579</v>
      </c>
      <c r="B4858" s="481" t="s">
        <v>11318</v>
      </c>
      <c r="C4858" s="489" t="s">
        <v>4106</v>
      </c>
      <c r="D4858" s="490">
        <v>278.20999999999998</v>
      </c>
    </row>
    <row r="4859" spans="1:4" ht="30">
      <c r="A4859" s="480">
        <v>12580</v>
      </c>
      <c r="B4859" s="481" t="s">
        <v>11319</v>
      </c>
      <c r="C4859" s="489" t="s">
        <v>4106</v>
      </c>
      <c r="D4859" s="490">
        <v>289.88</v>
      </c>
    </row>
    <row r="4860" spans="1:4" ht="30">
      <c r="A4860" s="480">
        <v>12581</v>
      </c>
      <c r="B4860" s="481" t="s">
        <v>11320</v>
      </c>
      <c r="C4860" s="489" t="s">
        <v>4106</v>
      </c>
      <c r="D4860" s="490">
        <v>310.52</v>
      </c>
    </row>
    <row r="4861" spans="1:4" ht="30">
      <c r="A4861" s="480">
        <v>7720</v>
      </c>
      <c r="B4861" s="481" t="s">
        <v>11321</v>
      </c>
      <c r="C4861" s="489" t="s">
        <v>4106</v>
      </c>
      <c r="D4861" s="490">
        <v>485.57</v>
      </c>
    </row>
    <row r="4862" spans="1:4" ht="30">
      <c r="A4862" s="480">
        <v>40335</v>
      </c>
      <c r="B4862" s="481" t="s">
        <v>11322</v>
      </c>
      <c r="C4862" s="489" t="s">
        <v>4106</v>
      </c>
      <c r="D4862" s="490">
        <v>101.59</v>
      </c>
    </row>
    <row r="4863" spans="1:4" ht="30">
      <c r="A4863" s="480">
        <v>7740</v>
      </c>
      <c r="B4863" s="481" t="s">
        <v>11323</v>
      </c>
      <c r="C4863" s="489" t="s">
        <v>4106</v>
      </c>
      <c r="D4863" s="490">
        <v>104.2</v>
      </c>
    </row>
    <row r="4864" spans="1:4" ht="30">
      <c r="A4864" s="480">
        <v>7741</v>
      </c>
      <c r="B4864" s="481" t="s">
        <v>11324</v>
      </c>
      <c r="C4864" s="489" t="s">
        <v>4106</v>
      </c>
      <c r="D4864" s="490">
        <v>192.77</v>
      </c>
    </row>
    <row r="4865" spans="1:4" ht="30">
      <c r="A4865" s="480">
        <v>7774</v>
      </c>
      <c r="B4865" s="481" t="s">
        <v>11325</v>
      </c>
      <c r="C4865" s="489" t="s">
        <v>4106</v>
      </c>
      <c r="D4865" s="490">
        <v>236.53</v>
      </c>
    </row>
    <row r="4866" spans="1:4" ht="30">
      <c r="A4866" s="480">
        <v>7744</v>
      </c>
      <c r="B4866" s="481" t="s">
        <v>11326</v>
      </c>
      <c r="C4866" s="489" t="s">
        <v>4106</v>
      </c>
      <c r="D4866" s="490">
        <v>308.95</v>
      </c>
    </row>
    <row r="4867" spans="1:4" ht="30">
      <c r="A4867" s="480">
        <v>7773</v>
      </c>
      <c r="B4867" s="481" t="s">
        <v>11327</v>
      </c>
      <c r="C4867" s="489" t="s">
        <v>4106</v>
      </c>
      <c r="D4867" s="490">
        <v>315.77999999999997</v>
      </c>
    </row>
    <row r="4868" spans="1:4" ht="30">
      <c r="A4868" s="480">
        <v>7754</v>
      </c>
      <c r="B4868" s="481" t="s">
        <v>11328</v>
      </c>
      <c r="C4868" s="489" t="s">
        <v>4106</v>
      </c>
      <c r="D4868" s="490">
        <v>478.8</v>
      </c>
    </row>
    <row r="4869" spans="1:4" ht="30">
      <c r="A4869" s="480">
        <v>7735</v>
      </c>
      <c r="B4869" s="481" t="s">
        <v>11329</v>
      </c>
      <c r="C4869" s="489" t="s">
        <v>4106</v>
      </c>
      <c r="D4869" s="490">
        <v>620</v>
      </c>
    </row>
    <row r="4870" spans="1:4" ht="30">
      <c r="A4870" s="480">
        <v>7755</v>
      </c>
      <c r="B4870" s="481" t="s">
        <v>11330</v>
      </c>
      <c r="C4870" s="489" t="s">
        <v>4106</v>
      </c>
      <c r="D4870" s="490">
        <v>122.95</v>
      </c>
    </row>
    <row r="4871" spans="1:4" ht="30">
      <c r="A4871" s="480">
        <v>7776</v>
      </c>
      <c r="B4871" s="481" t="s">
        <v>11331</v>
      </c>
      <c r="C4871" s="489" t="s">
        <v>4106</v>
      </c>
      <c r="D4871" s="490">
        <v>256.33</v>
      </c>
    </row>
    <row r="4872" spans="1:4" ht="30">
      <c r="A4872" s="480">
        <v>7743</v>
      </c>
      <c r="B4872" s="481" t="s">
        <v>11332</v>
      </c>
      <c r="C4872" s="489" t="s">
        <v>4106</v>
      </c>
      <c r="D4872" s="490">
        <v>271.44</v>
      </c>
    </row>
    <row r="4873" spans="1:4" ht="30">
      <c r="A4873" s="480">
        <v>7733</v>
      </c>
      <c r="B4873" s="481" t="s">
        <v>11333</v>
      </c>
      <c r="C4873" s="489" t="s">
        <v>4106</v>
      </c>
      <c r="D4873" s="490">
        <v>354.28</v>
      </c>
    </row>
    <row r="4874" spans="1:4" ht="30">
      <c r="A4874" s="480">
        <v>7775</v>
      </c>
      <c r="B4874" s="481" t="s">
        <v>11334</v>
      </c>
      <c r="C4874" s="489" t="s">
        <v>4106</v>
      </c>
      <c r="D4874" s="490">
        <v>388.15</v>
      </c>
    </row>
    <row r="4875" spans="1:4" ht="30">
      <c r="A4875" s="480">
        <v>7734</v>
      </c>
      <c r="B4875" s="481" t="s">
        <v>11335</v>
      </c>
      <c r="C4875" s="489" t="s">
        <v>4106</v>
      </c>
      <c r="D4875" s="490">
        <v>549.66</v>
      </c>
    </row>
    <row r="4876" spans="1:4" ht="30">
      <c r="A4876" s="480">
        <v>37449</v>
      </c>
      <c r="B4876" s="481" t="s">
        <v>11336</v>
      </c>
      <c r="C4876" s="489" t="s">
        <v>4106</v>
      </c>
      <c r="D4876" s="490">
        <v>14.41</v>
      </c>
    </row>
    <row r="4877" spans="1:4" ht="30">
      <c r="A4877" s="480">
        <v>37450</v>
      </c>
      <c r="B4877" s="481" t="s">
        <v>11337</v>
      </c>
      <c r="C4877" s="489" t="s">
        <v>4106</v>
      </c>
      <c r="D4877" s="490">
        <v>20.18</v>
      </c>
    </row>
    <row r="4878" spans="1:4" ht="30">
      <c r="A4878" s="480">
        <v>37451</v>
      </c>
      <c r="B4878" s="481" t="s">
        <v>11338</v>
      </c>
      <c r="C4878" s="489" t="s">
        <v>4106</v>
      </c>
      <c r="D4878" s="490">
        <v>28.18</v>
      </c>
    </row>
    <row r="4879" spans="1:4" ht="30">
      <c r="A4879" s="480">
        <v>37452</v>
      </c>
      <c r="B4879" s="481" t="s">
        <v>11339</v>
      </c>
      <c r="C4879" s="489" t="s">
        <v>4106</v>
      </c>
      <c r="D4879" s="490">
        <v>40.96</v>
      </c>
    </row>
    <row r="4880" spans="1:4" ht="30">
      <c r="A4880" s="480">
        <v>37453</v>
      </c>
      <c r="B4880" s="481" t="s">
        <v>11340</v>
      </c>
      <c r="C4880" s="489" t="s">
        <v>4106</v>
      </c>
      <c r="D4880" s="490">
        <v>47.17</v>
      </c>
    </row>
    <row r="4881" spans="1:4" ht="30">
      <c r="A4881" s="480">
        <v>7778</v>
      </c>
      <c r="B4881" s="481" t="s">
        <v>11341</v>
      </c>
      <c r="C4881" s="489" t="s">
        <v>4106</v>
      </c>
      <c r="D4881" s="490">
        <v>17.690000000000001</v>
      </c>
    </row>
    <row r="4882" spans="1:4" ht="30">
      <c r="A4882" s="480">
        <v>7796</v>
      </c>
      <c r="B4882" s="481" t="s">
        <v>11342</v>
      </c>
      <c r="C4882" s="489" t="s">
        <v>4106</v>
      </c>
      <c r="D4882" s="490">
        <v>24.25</v>
      </c>
    </row>
    <row r="4883" spans="1:4" ht="30">
      <c r="A4883" s="480">
        <v>7781</v>
      </c>
      <c r="B4883" s="481" t="s">
        <v>11343</v>
      </c>
      <c r="C4883" s="489" t="s">
        <v>4106</v>
      </c>
      <c r="D4883" s="490">
        <v>28.65</v>
      </c>
    </row>
    <row r="4884" spans="1:4" ht="30">
      <c r="A4884" s="480">
        <v>7795</v>
      </c>
      <c r="B4884" s="481" t="s">
        <v>11344</v>
      </c>
      <c r="C4884" s="489" t="s">
        <v>4106</v>
      </c>
      <c r="D4884" s="490">
        <v>42.65</v>
      </c>
    </row>
    <row r="4885" spans="1:4" ht="30">
      <c r="A4885" s="480">
        <v>7791</v>
      </c>
      <c r="B4885" s="481" t="s">
        <v>11345</v>
      </c>
      <c r="C4885" s="489" t="s">
        <v>4106</v>
      </c>
      <c r="D4885" s="490">
        <v>51.05</v>
      </c>
    </row>
    <row r="4886" spans="1:4" ht="30">
      <c r="A4886" s="480">
        <v>7783</v>
      </c>
      <c r="B4886" s="481" t="s">
        <v>11346</v>
      </c>
      <c r="C4886" s="489" t="s">
        <v>4106</v>
      </c>
      <c r="D4886" s="490">
        <v>18.09</v>
      </c>
    </row>
    <row r="4887" spans="1:4" ht="30">
      <c r="A4887" s="480">
        <v>7790</v>
      </c>
      <c r="B4887" s="481" t="s">
        <v>11347</v>
      </c>
      <c r="C4887" s="489" t="s">
        <v>4106</v>
      </c>
      <c r="D4887" s="490">
        <v>28.51</v>
      </c>
    </row>
    <row r="4888" spans="1:4" ht="30">
      <c r="A4888" s="480">
        <v>7785</v>
      </c>
      <c r="B4888" s="481" t="s">
        <v>11348</v>
      </c>
      <c r="C4888" s="489" t="s">
        <v>4106</v>
      </c>
      <c r="D4888" s="490">
        <v>31.45</v>
      </c>
    </row>
    <row r="4889" spans="1:4" ht="30">
      <c r="A4889" s="480">
        <v>7792</v>
      </c>
      <c r="B4889" s="481" t="s">
        <v>11349</v>
      </c>
      <c r="C4889" s="489" t="s">
        <v>4106</v>
      </c>
      <c r="D4889" s="490">
        <v>44.61</v>
      </c>
    </row>
    <row r="4890" spans="1:4" ht="30">
      <c r="A4890" s="480">
        <v>7793</v>
      </c>
      <c r="B4890" s="481" t="s">
        <v>11350</v>
      </c>
      <c r="C4890" s="489" t="s">
        <v>4106</v>
      </c>
      <c r="D4890" s="490">
        <v>52.69</v>
      </c>
    </row>
    <row r="4891" spans="1:4" ht="30">
      <c r="A4891" s="480">
        <v>13159</v>
      </c>
      <c r="B4891" s="481" t="s">
        <v>11351</v>
      </c>
      <c r="C4891" s="489" t="s">
        <v>4106</v>
      </c>
      <c r="D4891" s="490">
        <v>45.87</v>
      </c>
    </row>
    <row r="4892" spans="1:4" ht="30">
      <c r="A4892" s="480">
        <v>13168</v>
      </c>
      <c r="B4892" s="481" t="s">
        <v>11352</v>
      </c>
      <c r="C4892" s="489" t="s">
        <v>4106</v>
      </c>
      <c r="D4892" s="490">
        <v>55.7</v>
      </c>
    </row>
    <row r="4893" spans="1:4" ht="30">
      <c r="A4893" s="480">
        <v>13173</v>
      </c>
      <c r="B4893" s="481" t="s">
        <v>11353</v>
      </c>
      <c r="C4893" s="489" t="s">
        <v>4106</v>
      </c>
      <c r="D4893" s="490">
        <v>75.37</v>
      </c>
    </row>
    <row r="4894" spans="1:4" ht="30">
      <c r="A4894" s="480">
        <v>12583</v>
      </c>
      <c r="B4894" s="481" t="s">
        <v>11354</v>
      </c>
      <c r="C4894" s="489" t="s">
        <v>4106</v>
      </c>
      <c r="D4894" s="490">
        <v>15.07</v>
      </c>
    </row>
    <row r="4895" spans="1:4" ht="30">
      <c r="A4895" s="480">
        <v>12584</v>
      </c>
      <c r="B4895" s="481" t="s">
        <v>11355</v>
      </c>
      <c r="C4895" s="489" t="s">
        <v>4106</v>
      </c>
      <c r="D4895" s="490">
        <v>19.66</v>
      </c>
    </row>
    <row r="4896" spans="1:4" ht="30">
      <c r="A4896" s="480">
        <v>12613</v>
      </c>
      <c r="B4896" s="481" t="s">
        <v>14252</v>
      </c>
      <c r="C4896" s="489" t="s">
        <v>4105</v>
      </c>
      <c r="D4896" s="490">
        <v>16.46</v>
      </c>
    </row>
    <row r="4897" spans="1:4">
      <c r="A4897" s="480">
        <v>1031</v>
      </c>
      <c r="B4897" s="481" t="s">
        <v>11356</v>
      </c>
      <c r="C4897" s="489" t="s">
        <v>4105</v>
      </c>
      <c r="D4897" s="490">
        <v>13.61</v>
      </c>
    </row>
    <row r="4898" spans="1:4" ht="30">
      <c r="A4898" s="480">
        <v>39707</v>
      </c>
      <c r="B4898" s="481" t="s">
        <v>11357</v>
      </c>
      <c r="C4898" s="489" t="s">
        <v>4106</v>
      </c>
      <c r="D4898" s="490">
        <v>3.92</v>
      </c>
    </row>
    <row r="4899" spans="1:4" ht="30">
      <c r="A4899" s="480">
        <v>39708</v>
      </c>
      <c r="B4899" s="481" t="s">
        <v>11358</v>
      </c>
      <c r="C4899" s="489" t="s">
        <v>4106</v>
      </c>
      <c r="D4899" s="490">
        <v>3.8</v>
      </c>
    </row>
    <row r="4900" spans="1:4" ht="30">
      <c r="A4900" s="480">
        <v>39710</v>
      </c>
      <c r="B4900" s="481" t="s">
        <v>11359</v>
      </c>
      <c r="C4900" s="489" t="s">
        <v>4106</v>
      </c>
      <c r="D4900" s="490">
        <v>2.67</v>
      </c>
    </row>
    <row r="4901" spans="1:4" ht="30">
      <c r="A4901" s="480">
        <v>39709</v>
      </c>
      <c r="B4901" s="481" t="s">
        <v>11360</v>
      </c>
      <c r="C4901" s="489" t="s">
        <v>4106</v>
      </c>
      <c r="D4901" s="490">
        <v>3.71</v>
      </c>
    </row>
    <row r="4902" spans="1:4" ht="30">
      <c r="A4902" s="480">
        <v>39711</v>
      </c>
      <c r="B4902" s="481" t="s">
        <v>11361</v>
      </c>
      <c r="C4902" s="489" t="s">
        <v>4106</v>
      </c>
      <c r="D4902" s="490">
        <v>4.16</v>
      </c>
    </row>
    <row r="4903" spans="1:4" ht="30">
      <c r="A4903" s="480">
        <v>39714</v>
      </c>
      <c r="B4903" s="481" t="s">
        <v>11362</v>
      </c>
      <c r="C4903" s="489" t="s">
        <v>4106</v>
      </c>
      <c r="D4903" s="490">
        <v>2.64</v>
      </c>
    </row>
    <row r="4904" spans="1:4" ht="30">
      <c r="A4904" s="480">
        <v>39712</v>
      </c>
      <c r="B4904" s="481" t="s">
        <v>11363</v>
      </c>
      <c r="C4904" s="489" t="s">
        <v>4106</v>
      </c>
      <c r="D4904" s="490">
        <v>1.46</v>
      </c>
    </row>
    <row r="4905" spans="1:4" ht="30">
      <c r="A4905" s="480">
        <v>39713</v>
      </c>
      <c r="B4905" s="481" t="s">
        <v>11364</v>
      </c>
      <c r="C4905" s="489" t="s">
        <v>4106</v>
      </c>
      <c r="D4905" s="490">
        <v>1.1499999999999999</v>
      </c>
    </row>
    <row r="4906" spans="1:4" ht="30">
      <c r="A4906" s="480">
        <v>39715</v>
      </c>
      <c r="B4906" s="481" t="s">
        <v>11365</v>
      </c>
      <c r="C4906" s="489" t="s">
        <v>4106</v>
      </c>
      <c r="D4906" s="490">
        <v>1.88</v>
      </c>
    </row>
    <row r="4907" spans="1:4" ht="30">
      <c r="A4907" s="480">
        <v>39716</v>
      </c>
      <c r="B4907" s="481" t="s">
        <v>11366</v>
      </c>
      <c r="C4907" s="489" t="s">
        <v>4106</v>
      </c>
      <c r="D4907" s="490">
        <v>1.42</v>
      </c>
    </row>
    <row r="4908" spans="1:4" ht="30">
      <c r="A4908" s="480">
        <v>39718</v>
      </c>
      <c r="B4908" s="481" t="s">
        <v>11367</v>
      </c>
      <c r="C4908" s="489" t="s">
        <v>4106</v>
      </c>
      <c r="D4908" s="490">
        <v>2.4300000000000002</v>
      </c>
    </row>
    <row r="4909" spans="1:4" ht="30">
      <c r="A4909" s="480">
        <v>9813</v>
      </c>
      <c r="B4909" s="481" t="s">
        <v>11368</v>
      </c>
      <c r="C4909" s="489" t="s">
        <v>4106</v>
      </c>
      <c r="D4909" s="490">
        <v>5.71</v>
      </c>
    </row>
    <row r="4910" spans="1:4" ht="30">
      <c r="A4910" s="480">
        <v>9815</v>
      </c>
      <c r="B4910" s="481" t="s">
        <v>11369</v>
      </c>
      <c r="C4910" s="489" t="s">
        <v>4106</v>
      </c>
      <c r="D4910" s="490">
        <v>11.27</v>
      </c>
    </row>
    <row r="4911" spans="1:4" ht="30">
      <c r="A4911" s="480">
        <v>44543</v>
      </c>
      <c r="B4911" s="481" t="s">
        <v>14253</v>
      </c>
      <c r="C4911" s="489" t="s">
        <v>4106</v>
      </c>
      <c r="D4911" s="490">
        <v>5611.02</v>
      </c>
    </row>
    <row r="4912" spans="1:4" ht="30">
      <c r="A4912" s="480">
        <v>44526</v>
      </c>
      <c r="B4912" s="481" t="s">
        <v>14254</v>
      </c>
      <c r="C4912" s="489" t="s">
        <v>4106</v>
      </c>
      <c r="D4912" s="490">
        <v>137.52000000000001</v>
      </c>
    </row>
    <row r="4913" spans="1:4" ht="30">
      <c r="A4913" s="480">
        <v>44518</v>
      </c>
      <c r="B4913" s="481" t="s">
        <v>14255</v>
      </c>
      <c r="C4913" s="489" t="s">
        <v>4106</v>
      </c>
      <c r="D4913" s="490">
        <v>4130.8900000000003</v>
      </c>
    </row>
    <row r="4914" spans="1:4" ht="30">
      <c r="A4914" s="480">
        <v>44544</v>
      </c>
      <c r="B4914" s="481" t="s">
        <v>14256</v>
      </c>
      <c r="C4914" s="489" t="s">
        <v>4106</v>
      </c>
      <c r="D4914" s="490">
        <v>2008.27</v>
      </c>
    </row>
    <row r="4915" spans="1:4" ht="30">
      <c r="A4915" s="480">
        <v>44545</v>
      </c>
      <c r="B4915" s="481" t="s">
        <v>14257</v>
      </c>
      <c r="C4915" s="489" t="s">
        <v>4106</v>
      </c>
      <c r="D4915" s="490">
        <v>295.18</v>
      </c>
    </row>
    <row r="4916" spans="1:4" ht="30">
      <c r="A4916" s="480">
        <v>44546</v>
      </c>
      <c r="B4916" s="481" t="s">
        <v>14258</v>
      </c>
      <c r="C4916" s="489" t="s">
        <v>4106</v>
      </c>
      <c r="D4916" s="490">
        <v>1318.31</v>
      </c>
    </row>
    <row r="4917" spans="1:4" ht="30">
      <c r="A4917" s="480">
        <v>44525</v>
      </c>
      <c r="B4917" s="481" t="s">
        <v>14259</v>
      </c>
      <c r="C4917" s="489" t="s">
        <v>4106</v>
      </c>
      <c r="D4917" s="490">
        <v>5089.16</v>
      </c>
    </row>
    <row r="4918" spans="1:4" ht="30">
      <c r="A4918" s="480">
        <v>44547</v>
      </c>
      <c r="B4918" s="481" t="s">
        <v>14260</v>
      </c>
      <c r="C4918" s="489" t="s">
        <v>4106</v>
      </c>
      <c r="D4918" s="490">
        <v>460.15</v>
      </c>
    </row>
    <row r="4919" spans="1:4" ht="30">
      <c r="A4919" s="480">
        <v>44519</v>
      </c>
      <c r="B4919" s="481" t="s">
        <v>14261</v>
      </c>
      <c r="C4919" s="489" t="s">
        <v>4106</v>
      </c>
      <c r="D4919" s="490">
        <v>1127.5</v>
      </c>
    </row>
    <row r="4920" spans="1:4" ht="30">
      <c r="A4920" s="480">
        <v>44520</v>
      </c>
      <c r="B4920" s="481" t="s">
        <v>14262</v>
      </c>
      <c r="C4920" s="489" t="s">
        <v>4106</v>
      </c>
      <c r="D4920" s="490">
        <v>1816</v>
      </c>
    </row>
    <row r="4921" spans="1:4" ht="30">
      <c r="A4921" s="480">
        <v>44521</v>
      </c>
      <c r="B4921" s="481" t="s">
        <v>14263</v>
      </c>
      <c r="C4921" s="489" t="s">
        <v>4106</v>
      </c>
      <c r="D4921" s="490">
        <v>29.29</v>
      </c>
    </row>
    <row r="4922" spans="1:4" ht="30">
      <c r="A4922" s="480">
        <v>44522</v>
      </c>
      <c r="B4922" s="481" t="s">
        <v>14264</v>
      </c>
      <c r="C4922" s="489" t="s">
        <v>4106</v>
      </c>
      <c r="D4922" s="490">
        <v>3188.22</v>
      </c>
    </row>
    <row r="4923" spans="1:4" ht="30">
      <c r="A4923" s="480">
        <v>44523</v>
      </c>
      <c r="B4923" s="481" t="s">
        <v>14265</v>
      </c>
      <c r="C4923" s="489" t="s">
        <v>4106</v>
      </c>
      <c r="D4923" s="490">
        <v>4741.78</v>
      </c>
    </row>
    <row r="4924" spans="1:4" ht="30">
      <c r="A4924" s="480">
        <v>44527</v>
      </c>
      <c r="B4924" s="481" t="s">
        <v>14266</v>
      </c>
      <c r="C4924" s="489" t="s">
        <v>4106</v>
      </c>
      <c r="D4924" s="490">
        <v>2377.88</v>
      </c>
    </row>
    <row r="4925" spans="1:4" ht="30">
      <c r="A4925" s="480">
        <v>44524</v>
      </c>
      <c r="B4925" s="481" t="s">
        <v>14267</v>
      </c>
      <c r="C4925" s="489" t="s">
        <v>4106</v>
      </c>
      <c r="D4925" s="490">
        <v>65.52</v>
      </c>
    </row>
    <row r="4926" spans="1:4" ht="30">
      <c r="A4926" s="480">
        <v>44542</v>
      </c>
      <c r="B4926" s="481" t="s">
        <v>14268</v>
      </c>
      <c r="C4926" s="489" t="s">
        <v>4106</v>
      </c>
      <c r="D4926" s="490">
        <v>3102.34</v>
      </c>
    </row>
    <row r="4927" spans="1:4">
      <c r="A4927" s="480">
        <v>9876</v>
      </c>
      <c r="B4927" s="481" t="s">
        <v>11370</v>
      </c>
      <c r="C4927" s="489" t="s">
        <v>4106</v>
      </c>
      <c r="D4927" s="490">
        <v>28.6</v>
      </c>
    </row>
    <row r="4928" spans="1:4">
      <c r="A4928" s="480">
        <v>9877</v>
      </c>
      <c r="B4928" s="481" t="s">
        <v>11371</v>
      </c>
      <c r="C4928" s="489" t="s">
        <v>4106</v>
      </c>
      <c r="D4928" s="490">
        <v>100.18</v>
      </c>
    </row>
    <row r="4929" spans="1:4">
      <c r="A4929" s="480">
        <v>9878</v>
      </c>
      <c r="B4929" s="481" t="s">
        <v>11372</v>
      </c>
      <c r="C4929" s="489" t="s">
        <v>4106</v>
      </c>
      <c r="D4929" s="490">
        <v>130.49</v>
      </c>
    </row>
    <row r="4930" spans="1:4">
      <c r="A4930" s="480">
        <v>9879</v>
      </c>
      <c r="B4930" s="481" t="s">
        <v>11373</v>
      </c>
      <c r="C4930" s="489" t="s">
        <v>4106</v>
      </c>
      <c r="D4930" s="490">
        <v>311.45999999999998</v>
      </c>
    </row>
    <row r="4931" spans="1:4" ht="30">
      <c r="A4931" s="480">
        <v>41986</v>
      </c>
      <c r="B4931" s="481" t="s">
        <v>11374</v>
      </c>
      <c r="C4931" s="489" t="s">
        <v>4106</v>
      </c>
      <c r="D4931" s="490">
        <v>2851.31</v>
      </c>
    </row>
    <row r="4932" spans="1:4" ht="30">
      <c r="A4932" s="480">
        <v>43422</v>
      </c>
      <c r="B4932" s="481" t="s">
        <v>11375</v>
      </c>
      <c r="C4932" s="489" t="s">
        <v>4106</v>
      </c>
      <c r="D4932" s="490">
        <v>3496.86</v>
      </c>
    </row>
    <row r="4933" spans="1:4" ht="30">
      <c r="A4933" s="480">
        <v>41987</v>
      </c>
      <c r="B4933" s="481" t="s">
        <v>11376</v>
      </c>
      <c r="C4933" s="489" t="s">
        <v>4106</v>
      </c>
      <c r="D4933" s="490">
        <v>4053.15</v>
      </c>
    </row>
    <row r="4934" spans="1:4" ht="30">
      <c r="A4934" s="480">
        <v>41988</v>
      </c>
      <c r="B4934" s="481" t="s">
        <v>11377</v>
      </c>
      <c r="C4934" s="489" t="s">
        <v>4106</v>
      </c>
      <c r="D4934" s="490">
        <v>5353.63</v>
      </c>
    </row>
    <row r="4935" spans="1:4" ht="30">
      <c r="A4935" s="480">
        <v>41697</v>
      </c>
      <c r="B4935" s="481" t="s">
        <v>11378</v>
      </c>
      <c r="C4935" s="489" t="s">
        <v>4106</v>
      </c>
      <c r="D4935" s="490">
        <v>948.91</v>
      </c>
    </row>
    <row r="4936" spans="1:4" ht="30">
      <c r="A4936" s="480">
        <v>41985</v>
      </c>
      <c r="B4936" s="481" t="s">
        <v>11379</v>
      </c>
      <c r="C4936" s="489" t="s">
        <v>4106</v>
      </c>
      <c r="D4936" s="490">
        <v>1321.58</v>
      </c>
    </row>
    <row r="4937" spans="1:4" ht="30">
      <c r="A4937" s="480">
        <v>41699</v>
      </c>
      <c r="B4937" s="481" t="s">
        <v>14269</v>
      </c>
      <c r="C4937" s="489" t="s">
        <v>4106</v>
      </c>
      <c r="D4937" s="490">
        <v>1881.87</v>
      </c>
    </row>
    <row r="4938" spans="1:4" ht="45">
      <c r="A4938" s="480">
        <v>38053</v>
      </c>
      <c r="B4938" s="481" t="s">
        <v>11380</v>
      </c>
      <c r="C4938" s="489" t="s">
        <v>4106</v>
      </c>
      <c r="D4938" s="490">
        <v>19.079999999999998</v>
      </c>
    </row>
    <row r="4939" spans="1:4" ht="45">
      <c r="A4939" s="480">
        <v>38054</v>
      </c>
      <c r="B4939" s="481" t="s">
        <v>11381</v>
      </c>
      <c r="C4939" s="489" t="s">
        <v>4106</v>
      </c>
      <c r="D4939" s="490">
        <v>32.799999999999997</v>
      </c>
    </row>
    <row r="4940" spans="1:4" ht="45">
      <c r="A4940" s="480">
        <v>38052</v>
      </c>
      <c r="B4940" s="481" t="s">
        <v>11382</v>
      </c>
      <c r="C4940" s="489" t="s">
        <v>4106</v>
      </c>
      <c r="D4940" s="490">
        <v>9.24</v>
      </c>
    </row>
    <row r="4941" spans="1:4" ht="45">
      <c r="A4941" s="480">
        <v>38051</v>
      </c>
      <c r="B4941" s="481" t="s">
        <v>11383</v>
      </c>
      <c r="C4941" s="489" t="s">
        <v>4106</v>
      </c>
      <c r="D4941" s="490">
        <v>5.76</v>
      </c>
    </row>
    <row r="4942" spans="1:4">
      <c r="A4942" s="480">
        <v>38787</v>
      </c>
      <c r="B4942" s="481" t="s">
        <v>11384</v>
      </c>
      <c r="C4942" s="489" t="s">
        <v>4106</v>
      </c>
      <c r="D4942" s="490">
        <v>6.25</v>
      </c>
    </row>
    <row r="4943" spans="1:4">
      <c r="A4943" s="480">
        <v>38825</v>
      </c>
      <c r="B4943" s="481" t="s">
        <v>11385</v>
      </c>
      <c r="C4943" s="489" t="s">
        <v>4106</v>
      </c>
      <c r="D4943" s="490">
        <v>8.19</v>
      </c>
    </row>
    <row r="4944" spans="1:4">
      <c r="A4944" s="480">
        <v>38826</v>
      </c>
      <c r="B4944" s="481" t="s">
        <v>11386</v>
      </c>
      <c r="C4944" s="489" t="s">
        <v>4106</v>
      </c>
      <c r="D4944" s="490">
        <v>12.13</v>
      </c>
    </row>
    <row r="4945" spans="1:4">
      <c r="A4945" s="480">
        <v>38827</v>
      </c>
      <c r="B4945" s="481" t="s">
        <v>11387</v>
      </c>
      <c r="C4945" s="489" t="s">
        <v>4106</v>
      </c>
      <c r="D4945" s="490">
        <v>19.489999999999998</v>
      </c>
    </row>
    <row r="4946" spans="1:4">
      <c r="A4946" s="480">
        <v>38830</v>
      </c>
      <c r="B4946" s="481" t="s">
        <v>11388</v>
      </c>
      <c r="C4946" s="489" t="s">
        <v>4106</v>
      </c>
      <c r="D4946" s="490">
        <v>27.3</v>
      </c>
    </row>
    <row r="4947" spans="1:4">
      <c r="A4947" s="480">
        <v>38828</v>
      </c>
      <c r="B4947" s="481" t="s">
        <v>11389</v>
      </c>
      <c r="C4947" s="489" t="s">
        <v>4106</v>
      </c>
      <c r="D4947" s="490">
        <v>12.04</v>
      </c>
    </row>
    <row r="4948" spans="1:4">
      <c r="A4948" s="480">
        <v>38829</v>
      </c>
      <c r="B4948" s="481" t="s">
        <v>11390</v>
      </c>
      <c r="C4948" s="489" t="s">
        <v>4106</v>
      </c>
      <c r="D4948" s="490">
        <v>19.72</v>
      </c>
    </row>
    <row r="4949" spans="1:4">
      <c r="A4949" s="480">
        <v>38831</v>
      </c>
      <c r="B4949" s="481" t="s">
        <v>11391</v>
      </c>
      <c r="C4949" s="489" t="s">
        <v>4106</v>
      </c>
      <c r="D4949" s="490">
        <v>38.07</v>
      </c>
    </row>
    <row r="4950" spans="1:4">
      <c r="A4950" s="480">
        <v>36274</v>
      </c>
      <c r="B4950" s="481" t="s">
        <v>11392</v>
      </c>
      <c r="C4950" s="489" t="s">
        <v>4106</v>
      </c>
      <c r="D4950" s="490">
        <v>11.5</v>
      </c>
    </row>
    <row r="4951" spans="1:4">
      <c r="A4951" s="480">
        <v>36278</v>
      </c>
      <c r="B4951" s="481" t="s">
        <v>11393</v>
      </c>
      <c r="C4951" s="489" t="s">
        <v>4106</v>
      </c>
      <c r="D4951" s="490">
        <v>15.6</v>
      </c>
    </row>
    <row r="4952" spans="1:4">
      <c r="A4952" s="480">
        <v>38977</v>
      </c>
      <c r="B4952" s="481" t="s">
        <v>11394</v>
      </c>
      <c r="C4952" s="489" t="s">
        <v>4106</v>
      </c>
      <c r="D4952" s="490">
        <v>237.4</v>
      </c>
    </row>
    <row r="4953" spans="1:4">
      <c r="A4953" s="480">
        <v>38971</v>
      </c>
      <c r="B4953" s="481" t="s">
        <v>11395</v>
      </c>
      <c r="C4953" s="489" t="s">
        <v>4106</v>
      </c>
      <c r="D4953" s="490">
        <v>19.559999999999999</v>
      </c>
    </row>
    <row r="4954" spans="1:4">
      <c r="A4954" s="480">
        <v>38972</v>
      </c>
      <c r="B4954" s="481" t="s">
        <v>11396</v>
      </c>
      <c r="C4954" s="489" t="s">
        <v>4106</v>
      </c>
      <c r="D4954" s="490">
        <v>29.78</v>
      </c>
    </row>
    <row r="4955" spans="1:4">
      <c r="A4955" s="480">
        <v>38973</v>
      </c>
      <c r="B4955" s="481" t="s">
        <v>11397</v>
      </c>
      <c r="C4955" s="489" t="s">
        <v>4106</v>
      </c>
      <c r="D4955" s="490">
        <v>39.4</v>
      </c>
    </row>
    <row r="4956" spans="1:4">
      <c r="A4956" s="480">
        <v>38974</v>
      </c>
      <c r="B4956" s="481" t="s">
        <v>11398</v>
      </c>
      <c r="C4956" s="489" t="s">
        <v>4106</v>
      </c>
      <c r="D4956" s="490">
        <v>57.46</v>
      </c>
    </row>
    <row r="4957" spans="1:4">
      <c r="A4957" s="480">
        <v>38975</v>
      </c>
      <c r="B4957" s="481" t="s">
        <v>11399</v>
      </c>
      <c r="C4957" s="489" t="s">
        <v>4106</v>
      </c>
      <c r="D4957" s="490">
        <v>95.76</v>
      </c>
    </row>
    <row r="4958" spans="1:4">
      <c r="A4958" s="480">
        <v>38976</v>
      </c>
      <c r="B4958" s="481" t="s">
        <v>11400</v>
      </c>
      <c r="C4958" s="489" t="s">
        <v>4106</v>
      </c>
      <c r="D4958" s="490">
        <v>134.30000000000001</v>
      </c>
    </row>
    <row r="4959" spans="1:4">
      <c r="A4959" s="480">
        <v>38986</v>
      </c>
      <c r="B4959" s="481" t="s">
        <v>11401</v>
      </c>
      <c r="C4959" s="489" t="s">
        <v>4106</v>
      </c>
      <c r="D4959" s="490">
        <v>270.26</v>
      </c>
    </row>
    <row r="4960" spans="1:4">
      <c r="A4960" s="480">
        <v>38978</v>
      </c>
      <c r="B4960" s="481" t="s">
        <v>11402</v>
      </c>
      <c r="C4960" s="489" t="s">
        <v>4106</v>
      </c>
      <c r="D4960" s="490">
        <v>11.5</v>
      </c>
    </row>
    <row r="4961" spans="1:4">
      <c r="A4961" s="480">
        <v>38979</v>
      </c>
      <c r="B4961" s="481" t="s">
        <v>11403</v>
      </c>
      <c r="C4961" s="489" t="s">
        <v>4106</v>
      </c>
      <c r="D4961" s="490">
        <v>15.6</v>
      </c>
    </row>
    <row r="4962" spans="1:4">
      <c r="A4962" s="480">
        <v>38980</v>
      </c>
      <c r="B4962" s="481" t="s">
        <v>11404</v>
      </c>
      <c r="C4962" s="489" t="s">
        <v>4106</v>
      </c>
      <c r="D4962" s="490">
        <v>26.08</v>
      </c>
    </row>
    <row r="4963" spans="1:4">
      <c r="A4963" s="480">
        <v>38981</v>
      </c>
      <c r="B4963" s="481" t="s">
        <v>11405</v>
      </c>
      <c r="C4963" s="489" t="s">
        <v>4106</v>
      </c>
      <c r="D4963" s="490">
        <v>36.11</v>
      </c>
    </row>
    <row r="4964" spans="1:4">
      <c r="A4964" s="480">
        <v>38982</v>
      </c>
      <c r="B4964" s="481" t="s">
        <v>11406</v>
      </c>
      <c r="C4964" s="489" t="s">
        <v>4106</v>
      </c>
      <c r="D4964" s="490">
        <v>52.55</v>
      </c>
    </row>
    <row r="4965" spans="1:4">
      <c r="A4965" s="480">
        <v>38983</v>
      </c>
      <c r="B4965" s="481" t="s">
        <v>11407</v>
      </c>
      <c r="C4965" s="489" t="s">
        <v>4106</v>
      </c>
      <c r="D4965" s="490">
        <v>69.67</v>
      </c>
    </row>
    <row r="4966" spans="1:4">
      <c r="A4966" s="480">
        <v>38984</v>
      </c>
      <c r="B4966" s="481" t="s">
        <v>11408</v>
      </c>
      <c r="C4966" s="489" t="s">
        <v>4106</v>
      </c>
      <c r="D4966" s="490">
        <v>134.38999999999999</v>
      </c>
    </row>
    <row r="4967" spans="1:4">
      <c r="A4967" s="480">
        <v>38985</v>
      </c>
      <c r="B4967" s="481" t="s">
        <v>11409</v>
      </c>
      <c r="C4967" s="489" t="s">
        <v>4106</v>
      </c>
      <c r="D4967" s="490">
        <v>198.94</v>
      </c>
    </row>
    <row r="4968" spans="1:4">
      <c r="A4968" s="480">
        <v>9836</v>
      </c>
      <c r="B4968" s="481" t="s">
        <v>11410</v>
      </c>
      <c r="C4968" s="489" t="s">
        <v>4106</v>
      </c>
      <c r="D4968" s="490">
        <v>18.649999999999999</v>
      </c>
    </row>
    <row r="4969" spans="1:4">
      <c r="A4969" s="480">
        <v>20065</v>
      </c>
      <c r="B4969" s="481" t="s">
        <v>11411</v>
      </c>
      <c r="C4969" s="489" t="s">
        <v>4106</v>
      </c>
      <c r="D4969" s="490">
        <v>47.71</v>
      </c>
    </row>
    <row r="4970" spans="1:4">
      <c r="A4970" s="480">
        <v>9835</v>
      </c>
      <c r="B4970" s="481" t="s">
        <v>11412</v>
      </c>
      <c r="C4970" s="489" t="s">
        <v>4106</v>
      </c>
      <c r="D4970" s="490">
        <v>6.72</v>
      </c>
    </row>
    <row r="4971" spans="1:4">
      <c r="A4971" s="480">
        <v>38032</v>
      </c>
      <c r="B4971" s="481" t="s">
        <v>11413</v>
      </c>
      <c r="C4971" s="489" t="s">
        <v>4106</v>
      </c>
      <c r="D4971" s="490">
        <v>49.84</v>
      </c>
    </row>
    <row r="4972" spans="1:4">
      <c r="A4972" s="480">
        <v>38033</v>
      </c>
      <c r="B4972" s="481" t="s">
        <v>11414</v>
      </c>
      <c r="C4972" s="489" t="s">
        <v>4106</v>
      </c>
      <c r="D4972" s="490">
        <v>81.56</v>
      </c>
    </row>
    <row r="4973" spans="1:4">
      <c r="A4973" s="480">
        <v>38034</v>
      </c>
      <c r="B4973" s="481" t="s">
        <v>11415</v>
      </c>
      <c r="C4973" s="489" t="s">
        <v>4106</v>
      </c>
      <c r="D4973" s="490">
        <v>134.91999999999999</v>
      </c>
    </row>
    <row r="4974" spans="1:4">
      <c r="A4974" s="480">
        <v>38035</v>
      </c>
      <c r="B4974" s="481" t="s">
        <v>11416</v>
      </c>
      <c r="C4974" s="489" t="s">
        <v>4106</v>
      </c>
      <c r="D4974" s="490">
        <v>188.01</v>
      </c>
    </row>
    <row r="4975" spans="1:4">
      <c r="A4975" s="480">
        <v>38036</v>
      </c>
      <c r="B4975" s="481" t="s">
        <v>11417</v>
      </c>
      <c r="C4975" s="489" t="s">
        <v>4106</v>
      </c>
      <c r="D4975" s="490">
        <v>265.29000000000002</v>
      </c>
    </row>
    <row r="4976" spans="1:4">
      <c r="A4976" s="480">
        <v>38037</v>
      </c>
      <c r="B4976" s="481" t="s">
        <v>11418</v>
      </c>
      <c r="C4976" s="489" t="s">
        <v>4106</v>
      </c>
      <c r="D4976" s="490">
        <v>307.61</v>
      </c>
    </row>
    <row r="4977" spans="1:4" ht="30">
      <c r="A4977" s="480">
        <v>9850</v>
      </c>
      <c r="B4977" s="481" t="s">
        <v>11419</v>
      </c>
      <c r="C4977" s="489" t="s">
        <v>4106</v>
      </c>
      <c r="D4977" s="490">
        <v>151.13</v>
      </c>
    </row>
    <row r="4978" spans="1:4" ht="30">
      <c r="A4978" s="480">
        <v>9853</v>
      </c>
      <c r="B4978" s="481" t="s">
        <v>11420</v>
      </c>
      <c r="C4978" s="489" t="s">
        <v>4106</v>
      </c>
      <c r="D4978" s="490">
        <v>268.75</v>
      </c>
    </row>
    <row r="4979" spans="1:4" ht="30">
      <c r="A4979" s="480">
        <v>9854</v>
      </c>
      <c r="B4979" s="481" t="s">
        <v>11421</v>
      </c>
      <c r="C4979" s="489" t="s">
        <v>4106</v>
      </c>
      <c r="D4979" s="490">
        <v>117.75</v>
      </c>
    </row>
    <row r="4980" spans="1:4" ht="30">
      <c r="A4980" s="480">
        <v>9851</v>
      </c>
      <c r="B4980" s="481" t="s">
        <v>11422</v>
      </c>
      <c r="C4980" s="489" t="s">
        <v>4106</v>
      </c>
      <c r="D4980" s="490">
        <v>204.19</v>
      </c>
    </row>
    <row r="4981" spans="1:4" ht="30">
      <c r="A4981" s="480">
        <v>9855</v>
      </c>
      <c r="B4981" s="481" t="s">
        <v>11423</v>
      </c>
      <c r="C4981" s="489" t="s">
        <v>4106</v>
      </c>
      <c r="D4981" s="490">
        <v>341.53</v>
      </c>
    </row>
    <row r="4982" spans="1:4">
      <c r="A4982" s="480">
        <v>9825</v>
      </c>
      <c r="B4982" s="481" t="s">
        <v>11424</v>
      </c>
      <c r="C4982" s="489" t="s">
        <v>4106</v>
      </c>
      <c r="D4982" s="490">
        <v>63.54</v>
      </c>
    </row>
    <row r="4983" spans="1:4">
      <c r="A4983" s="480">
        <v>9828</v>
      </c>
      <c r="B4983" s="481" t="s">
        <v>11425</v>
      </c>
      <c r="C4983" s="489" t="s">
        <v>4106</v>
      </c>
      <c r="D4983" s="490">
        <v>170.99</v>
      </c>
    </row>
    <row r="4984" spans="1:4">
      <c r="A4984" s="480">
        <v>9829</v>
      </c>
      <c r="B4984" s="481" t="s">
        <v>11426</v>
      </c>
      <c r="C4984" s="489" t="s">
        <v>4106</v>
      </c>
      <c r="D4984" s="490">
        <v>289.77999999999997</v>
      </c>
    </row>
    <row r="4985" spans="1:4">
      <c r="A4985" s="480">
        <v>9826</v>
      </c>
      <c r="B4985" s="481" t="s">
        <v>11427</v>
      </c>
      <c r="C4985" s="489" t="s">
        <v>4106</v>
      </c>
      <c r="D4985" s="490">
        <v>441.15</v>
      </c>
    </row>
    <row r="4986" spans="1:4">
      <c r="A4986" s="480">
        <v>9827</v>
      </c>
      <c r="B4986" s="481" t="s">
        <v>11428</v>
      </c>
      <c r="C4986" s="489" t="s">
        <v>4106</v>
      </c>
      <c r="D4986" s="490">
        <v>626.44000000000005</v>
      </c>
    </row>
    <row r="4987" spans="1:4">
      <c r="A4987" s="480">
        <v>36374</v>
      </c>
      <c r="B4987" s="481" t="s">
        <v>11429</v>
      </c>
      <c r="C4987" s="489" t="s">
        <v>4106</v>
      </c>
      <c r="D4987" s="490">
        <v>76.150000000000006</v>
      </c>
    </row>
    <row r="4988" spans="1:4">
      <c r="A4988" s="480">
        <v>36084</v>
      </c>
      <c r="B4988" s="481" t="s">
        <v>11430</v>
      </c>
      <c r="C4988" s="489" t="s">
        <v>4106</v>
      </c>
      <c r="D4988" s="490">
        <v>22.56</v>
      </c>
    </row>
    <row r="4989" spans="1:4">
      <c r="A4989" s="480">
        <v>36373</v>
      </c>
      <c r="B4989" s="481" t="s">
        <v>11431</v>
      </c>
      <c r="C4989" s="489" t="s">
        <v>4106</v>
      </c>
      <c r="D4989" s="490">
        <v>46.85</v>
      </c>
    </row>
    <row r="4990" spans="1:4">
      <c r="A4990" s="480">
        <v>36377</v>
      </c>
      <c r="B4990" s="481" t="s">
        <v>11432</v>
      </c>
      <c r="C4990" s="489" t="s">
        <v>4106</v>
      </c>
      <c r="D4990" s="490">
        <v>91.35</v>
      </c>
    </row>
    <row r="4991" spans="1:4">
      <c r="A4991" s="480">
        <v>36375</v>
      </c>
      <c r="B4991" s="481" t="s">
        <v>11433</v>
      </c>
      <c r="C4991" s="489" t="s">
        <v>4106</v>
      </c>
      <c r="D4991" s="490">
        <v>27.84</v>
      </c>
    </row>
    <row r="4992" spans="1:4">
      <c r="A4992" s="480">
        <v>36376</v>
      </c>
      <c r="B4992" s="481" t="s">
        <v>11434</v>
      </c>
      <c r="C4992" s="489" t="s">
        <v>4106</v>
      </c>
      <c r="D4992" s="490">
        <v>54.67</v>
      </c>
    </row>
    <row r="4993" spans="1:4">
      <c r="A4993" s="480">
        <v>36380</v>
      </c>
      <c r="B4993" s="481" t="s">
        <v>11435</v>
      </c>
      <c r="C4993" s="489" t="s">
        <v>4106</v>
      </c>
      <c r="D4993" s="490">
        <v>114.22</v>
      </c>
    </row>
    <row r="4994" spans="1:4">
      <c r="A4994" s="480">
        <v>36378</v>
      </c>
      <c r="B4994" s="481" t="s">
        <v>11436</v>
      </c>
      <c r="C4994" s="489" t="s">
        <v>4106</v>
      </c>
      <c r="D4994" s="490">
        <v>34.22</v>
      </c>
    </row>
    <row r="4995" spans="1:4">
      <c r="A4995" s="480">
        <v>36379</v>
      </c>
      <c r="B4995" s="481" t="s">
        <v>11437</v>
      </c>
      <c r="C4995" s="489" t="s">
        <v>4106</v>
      </c>
      <c r="D4995" s="490">
        <v>68.989999999999995</v>
      </c>
    </row>
    <row r="4996" spans="1:4">
      <c r="A4996" s="480">
        <v>9859</v>
      </c>
      <c r="B4996" s="481" t="s">
        <v>11438</v>
      </c>
      <c r="C4996" s="489" t="s">
        <v>4106</v>
      </c>
      <c r="D4996" s="490">
        <v>13.48</v>
      </c>
    </row>
    <row r="4997" spans="1:4">
      <c r="A4997" s="480">
        <v>9838</v>
      </c>
      <c r="B4997" s="481" t="s">
        <v>11439</v>
      </c>
      <c r="C4997" s="489" t="s">
        <v>4106</v>
      </c>
      <c r="D4997" s="490">
        <v>11.45</v>
      </c>
    </row>
    <row r="4998" spans="1:4">
      <c r="A4998" s="480">
        <v>9837</v>
      </c>
      <c r="B4998" s="481" t="s">
        <v>11440</v>
      </c>
      <c r="C4998" s="489" t="s">
        <v>4106</v>
      </c>
      <c r="D4998" s="490">
        <v>16.53</v>
      </c>
    </row>
    <row r="4999" spans="1:4" ht="30">
      <c r="A4999" s="480">
        <v>9833</v>
      </c>
      <c r="B4999" s="481" t="s">
        <v>11441</v>
      </c>
      <c r="C4999" s="489" t="s">
        <v>4106</v>
      </c>
      <c r="D4999" s="490">
        <v>10.72</v>
      </c>
    </row>
    <row r="5000" spans="1:4" ht="30">
      <c r="A5000" s="480">
        <v>9830</v>
      </c>
      <c r="B5000" s="481" t="s">
        <v>11442</v>
      </c>
      <c r="C5000" s="489" t="s">
        <v>4106</v>
      </c>
      <c r="D5000" s="490">
        <v>5.74</v>
      </c>
    </row>
    <row r="5001" spans="1:4" ht="30">
      <c r="A5001" s="480">
        <v>9834</v>
      </c>
      <c r="B5001" s="481" t="s">
        <v>11443</v>
      </c>
      <c r="C5001" s="489" t="s">
        <v>4106</v>
      </c>
      <c r="D5001" s="490">
        <v>29.85</v>
      </c>
    </row>
    <row r="5002" spans="1:4">
      <c r="A5002" s="480">
        <v>9863</v>
      </c>
      <c r="B5002" s="481" t="s">
        <v>11444</v>
      </c>
      <c r="C5002" s="489" t="s">
        <v>4106</v>
      </c>
      <c r="D5002" s="490">
        <v>97.28</v>
      </c>
    </row>
    <row r="5003" spans="1:4">
      <c r="A5003" s="480">
        <v>9860</v>
      </c>
      <c r="B5003" s="481" t="s">
        <v>11445</v>
      </c>
      <c r="C5003" s="489" t="s">
        <v>4106</v>
      </c>
      <c r="D5003" s="490">
        <v>62.45</v>
      </c>
    </row>
    <row r="5004" spans="1:4">
      <c r="A5004" s="480">
        <v>9862</v>
      </c>
      <c r="B5004" s="481" t="s">
        <v>11446</v>
      </c>
      <c r="C5004" s="489" t="s">
        <v>4106</v>
      </c>
      <c r="D5004" s="490">
        <v>44.07</v>
      </c>
    </row>
    <row r="5005" spans="1:4">
      <c r="A5005" s="480">
        <v>9861</v>
      </c>
      <c r="B5005" s="481" t="s">
        <v>11447</v>
      </c>
      <c r="C5005" s="489" t="s">
        <v>4106</v>
      </c>
      <c r="D5005" s="490">
        <v>35.42</v>
      </c>
    </row>
    <row r="5006" spans="1:4">
      <c r="A5006" s="480">
        <v>9866</v>
      </c>
      <c r="B5006" s="481" t="s">
        <v>11448</v>
      </c>
      <c r="C5006" s="489" t="s">
        <v>4106</v>
      </c>
      <c r="D5006" s="490">
        <v>26.16</v>
      </c>
    </row>
    <row r="5007" spans="1:4">
      <c r="A5007" s="480">
        <v>9856</v>
      </c>
      <c r="B5007" s="481" t="s">
        <v>11449</v>
      </c>
      <c r="C5007" s="489" t="s">
        <v>4106</v>
      </c>
      <c r="D5007" s="490">
        <v>9.52</v>
      </c>
    </row>
    <row r="5008" spans="1:4">
      <c r="A5008" s="480">
        <v>9857</v>
      </c>
      <c r="B5008" s="481" t="s">
        <v>11450</v>
      </c>
      <c r="C5008" s="489" t="s">
        <v>4106</v>
      </c>
      <c r="D5008" s="490">
        <v>125.81</v>
      </c>
    </row>
    <row r="5009" spans="1:4">
      <c r="A5009" s="480">
        <v>9864</v>
      </c>
      <c r="B5009" s="481" t="s">
        <v>11451</v>
      </c>
      <c r="C5009" s="489" t="s">
        <v>4106</v>
      </c>
      <c r="D5009" s="490">
        <v>151.88999999999999</v>
      </c>
    </row>
    <row r="5010" spans="1:4">
      <c r="A5010" s="480">
        <v>9865</v>
      </c>
      <c r="B5010" s="481" t="s">
        <v>11452</v>
      </c>
      <c r="C5010" s="489" t="s">
        <v>4106</v>
      </c>
      <c r="D5010" s="490">
        <v>218.43</v>
      </c>
    </row>
    <row r="5011" spans="1:4">
      <c r="A5011" s="480">
        <v>9858</v>
      </c>
      <c r="B5011" s="481" t="s">
        <v>11453</v>
      </c>
      <c r="C5011" s="489" t="s">
        <v>4106</v>
      </c>
      <c r="D5011" s="490">
        <v>229</v>
      </c>
    </row>
    <row r="5012" spans="1:4">
      <c r="A5012" s="480">
        <v>9841</v>
      </c>
      <c r="B5012" s="481" t="s">
        <v>11454</v>
      </c>
      <c r="C5012" s="489" t="s">
        <v>4106</v>
      </c>
      <c r="D5012" s="490">
        <v>46.03</v>
      </c>
    </row>
    <row r="5013" spans="1:4">
      <c r="A5013" s="480">
        <v>9840</v>
      </c>
      <c r="B5013" s="481" t="s">
        <v>11455</v>
      </c>
      <c r="C5013" s="489" t="s">
        <v>4106</v>
      </c>
      <c r="D5013" s="490">
        <v>93.55</v>
      </c>
    </row>
    <row r="5014" spans="1:4">
      <c r="A5014" s="480">
        <v>20067</v>
      </c>
      <c r="B5014" s="481" t="s">
        <v>11456</v>
      </c>
      <c r="C5014" s="489" t="s">
        <v>4106</v>
      </c>
      <c r="D5014" s="490">
        <v>16.07</v>
      </c>
    </row>
    <row r="5015" spans="1:4">
      <c r="A5015" s="480">
        <v>20068</v>
      </c>
      <c r="B5015" s="481" t="s">
        <v>11457</v>
      </c>
      <c r="C5015" s="489" t="s">
        <v>4106</v>
      </c>
      <c r="D5015" s="490">
        <v>20.05</v>
      </c>
    </row>
    <row r="5016" spans="1:4">
      <c r="A5016" s="480">
        <v>9839</v>
      </c>
      <c r="B5016" s="481" t="s">
        <v>11458</v>
      </c>
      <c r="C5016" s="489" t="s">
        <v>4106</v>
      </c>
      <c r="D5016" s="490">
        <v>26.27</v>
      </c>
    </row>
    <row r="5017" spans="1:4">
      <c r="A5017" s="480">
        <v>9870</v>
      </c>
      <c r="B5017" s="481" t="s">
        <v>14270</v>
      </c>
      <c r="C5017" s="489" t="s">
        <v>4106</v>
      </c>
      <c r="D5017" s="490">
        <v>106.08</v>
      </c>
    </row>
    <row r="5018" spans="1:4">
      <c r="A5018" s="480">
        <v>9867</v>
      </c>
      <c r="B5018" s="481" t="s">
        <v>11459</v>
      </c>
      <c r="C5018" s="489" t="s">
        <v>4106</v>
      </c>
      <c r="D5018" s="490">
        <v>3.9</v>
      </c>
    </row>
    <row r="5019" spans="1:4">
      <c r="A5019" s="480">
        <v>9868</v>
      </c>
      <c r="B5019" s="481" t="s">
        <v>11460</v>
      </c>
      <c r="C5019" s="489" t="s">
        <v>4106</v>
      </c>
      <c r="D5019" s="490">
        <v>5</v>
      </c>
    </row>
    <row r="5020" spans="1:4">
      <c r="A5020" s="480">
        <v>9869</v>
      </c>
      <c r="B5020" s="481" t="s">
        <v>11461</v>
      </c>
      <c r="C5020" s="489" t="s">
        <v>4106</v>
      </c>
      <c r="D5020" s="490">
        <v>11.23</v>
      </c>
    </row>
    <row r="5021" spans="1:4">
      <c r="A5021" s="480">
        <v>9874</v>
      </c>
      <c r="B5021" s="481" t="s">
        <v>11462</v>
      </c>
      <c r="C5021" s="489" t="s">
        <v>4106</v>
      </c>
      <c r="D5021" s="490">
        <v>16.34</v>
      </c>
    </row>
    <row r="5022" spans="1:4">
      <c r="A5022" s="480">
        <v>9875</v>
      </c>
      <c r="B5022" s="481" t="s">
        <v>11463</v>
      </c>
      <c r="C5022" s="489" t="s">
        <v>4106</v>
      </c>
      <c r="D5022" s="490">
        <v>18.72</v>
      </c>
    </row>
    <row r="5023" spans="1:4">
      <c r="A5023" s="480">
        <v>9873</v>
      </c>
      <c r="B5023" s="481" t="s">
        <v>11464</v>
      </c>
      <c r="C5023" s="489" t="s">
        <v>4106</v>
      </c>
      <c r="D5023" s="490">
        <v>31.59</v>
      </c>
    </row>
    <row r="5024" spans="1:4">
      <c r="A5024" s="480">
        <v>9871</v>
      </c>
      <c r="B5024" s="481" t="s">
        <v>11465</v>
      </c>
      <c r="C5024" s="489" t="s">
        <v>4106</v>
      </c>
      <c r="D5024" s="490">
        <v>52.92</v>
      </c>
    </row>
    <row r="5025" spans="1:4">
      <c r="A5025" s="480">
        <v>9872</v>
      </c>
      <c r="B5025" s="481" t="s">
        <v>11466</v>
      </c>
      <c r="C5025" s="489" t="s">
        <v>4106</v>
      </c>
      <c r="D5025" s="490">
        <v>66.12</v>
      </c>
    </row>
    <row r="5026" spans="1:4">
      <c r="A5026" s="480">
        <v>12425</v>
      </c>
      <c r="B5026" s="481" t="s">
        <v>11467</v>
      </c>
      <c r="C5026" s="489" t="s">
        <v>4105</v>
      </c>
      <c r="D5026" s="490">
        <v>56</v>
      </c>
    </row>
    <row r="5027" spans="1:4">
      <c r="A5027" s="480">
        <v>12426</v>
      </c>
      <c r="B5027" s="481" t="s">
        <v>11468</v>
      </c>
      <c r="C5027" s="489" t="s">
        <v>4105</v>
      </c>
      <c r="D5027" s="490">
        <v>40.76</v>
      </c>
    </row>
    <row r="5028" spans="1:4">
      <c r="A5028" s="480">
        <v>12428</v>
      </c>
      <c r="B5028" s="481" t="s">
        <v>11469</v>
      </c>
      <c r="C5028" s="489" t="s">
        <v>4105</v>
      </c>
      <c r="D5028" s="490">
        <v>149.19</v>
      </c>
    </row>
    <row r="5029" spans="1:4">
      <c r="A5029" s="480">
        <v>12427</v>
      </c>
      <c r="B5029" s="481" t="s">
        <v>11470</v>
      </c>
      <c r="C5029" s="489" t="s">
        <v>4105</v>
      </c>
      <c r="D5029" s="490">
        <v>232.43</v>
      </c>
    </row>
    <row r="5030" spans="1:4">
      <c r="A5030" s="480">
        <v>12429</v>
      </c>
      <c r="B5030" s="481" t="s">
        <v>11471</v>
      </c>
      <c r="C5030" s="489" t="s">
        <v>4105</v>
      </c>
      <c r="D5030" s="490">
        <v>375.84</v>
      </c>
    </row>
    <row r="5031" spans="1:4">
      <c r="A5031" s="480">
        <v>12430</v>
      </c>
      <c r="B5031" s="481" t="s">
        <v>11472</v>
      </c>
      <c r="C5031" s="489" t="s">
        <v>4105</v>
      </c>
      <c r="D5031" s="490">
        <v>49.97</v>
      </c>
    </row>
    <row r="5032" spans="1:4">
      <c r="A5032" s="480">
        <v>12431</v>
      </c>
      <c r="B5032" s="481" t="s">
        <v>11473</v>
      </c>
      <c r="C5032" s="489" t="s">
        <v>4105</v>
      </c>
      <c r="D5032" s="490">
        <v>639.62</v>
      </c>
    </row>
    <row r="5033" spans="1:4">
      <c r="A5033" s="480">
        <v>12432</v>
      </c>
      <c r="B5033" s="481" t="s">
        <v>11474</v>
      </c>
      <c r="C5033" s="489" t="s">
        <v>4105</v>
      </c>
      <c r="D5033" s="490">
        <v>131.55000000000001</v>
      </c>
    </row>
    <row r="5034" spans="1:4">
      <c r="A5034" s="480">
        <v>12433</v>
      </c>
      <c r="B5034" s="481" t="s">
        <v>11475</v>
      </c>
      <c r="C5034" s="489" t="s">
        <v>4105</v>
      </c>
      <c r="D5034" s="490">
        <v>83.74</v>
      </c>
    </row>
    <row r="5035" spans="1:4">
      <c r="A5035" s="480">
        <v>12434</v>
      </c>
      <c r="B5035" s="481" t="s">
        <v>11476</v>
      </c>
      <c r="C5035" s="489" t="s">
        <v>4105</v>
      </c>
      <c r="D5035" s="490">
        <v>42.87</v>
      </c>
    </row>
    <row r="5036" spans="1:4">
      <c r="A5036" s="480">
        <v>12435</v>
      </c>
      <c r="B5036" s="481" t="s">
        <v>11477</v>
      </c>
      <c r="C5036" s="489" t="s">
        <v>4105</v>
      </c>
      <c r="D5036" s="490">
        <v>259.17</v>
      </c>
    </row>
    <row r="5037" spans="1:4">
      <c r="A5037" s="480">
        <v>12437</v>
      </c>
      <c r="B5037" s="481" t="s">
        <v>11478</v>
      </c>
      <c r="C5037" s="489" t="s">
        <v>4105</v>
      </c>
      <c r="D5037" s="490">
        <v>209.31</v>
      </c>
    </row>
    <row r="5038" spans="1:4">
      <c r="A5038" s="480">
        <v>12438</v>
      </c>
      <c r="B5038" s="481" t="s">
        <v>11479</v>
      </c>
      <c r="C5038" s="489" t="s">
        <v>4105</v>
      </c>
      <c r="D5038" s="490">
        <v>378.79</v>
      </c>
    </row>
    <row r="5039" spans="1:4">
      <c r="A5039" s="480">
        <v>12439</v>
      </c>
      <c r="B5039" s="481" t="s">
        <v>11480</v>
      </c>
      <c r="C5039" s="489" t="s">
        <v>4105</v>
      </c>
      <c r="D5039" s="490">
        <v>67.180000000000007</v>
      </c>
    </row>
    <row r="5040" spans="1:4">
      <c r="A5040" s="480">
        <v>12436</v>
      </c>
      <c r="B5040" s="481" t="s">
        <v>11481</v>
      </c>
      <c r="C5040" s="489" t="s">
        <v>4105</v>
      </c>
      <c r="D5040" s="490">
        <v>478.49</v>
      </c>
    </row>
    <row r="5041" spans="1:4">
      <c r="A5041" s="480">
        <v>36357</v>
      </c>
      <c r="B5041" s="481" t="s">
        <v>11482</v>
      </c>
      <c r="C5041" s="489" t="s">
        <v>4105</v>
      </c>
      <c r="D5041" s="490">
        <v>204.59</v>
      </c>
    </row>
    <row r="5042" spans="1:4">
      <c r="A5042" s="480">
        <v>12424</v>
      </c>
      <c r="B5042" s="481" t="s">
        <v>11483</v>
      </c>
      <c r="C5042" s="489" t="s">
        <v>4105</v>
      </c>
      <c r="D5042" s="490">
        <v>86.22</v>
      </c>
    </row>
    <row r="5043" spans="1:4">
      <c r="A5043" s="480">
        <v>12440</v>
      </c>
      <c r="B5043" s="481" t="s">
        <v>11484</v>
      </c>
      <c r="C5043" s="489" t="s">
        <v>4105</v>
      </c>
      <c r="D5043" s="490">
        <v>83.34</v>
      </c>
    </row>
    <row r="5044" spans="1:4">
      <c r="A5044" s="480">
        <v>9884</v>
      </c>
      <c r="B5044" s="481" t="s">
        <v>11485</v>
      </c>
      <c r="C5044" s="489" t="s">
        <v>4105</v>
      </c>
      <c r="D5044" s="490">
        <v>62.16</v>
      </c>
    </row>
    <row r="5045" spans="1:4">
      <c r="A5045" s="480">
        <v>9888</v>
      </c>
      <c r="B5045" s="481" t="s">
        <v>11486</v>
      </c>
      <c r="C5045" s="489" t="s">
        <v>4105</v>
      </c>
      <c r="D5045" s="490">
        <v>49.94</v>
      </c>
    </row>
    <row r="5046" spans="1:4">
      <c r="A5046" s="480">
        <v>9886</v>
      </c>
      <c r="B5046" s="481" t="s">
        <v>11487</v>
      </c>
      <c r="C5046" s="489" t="s">
        <v>4105</v>
      </c>
      <c r="D5046" s="490">
        <v>29.85</v>
      </c>
    </row>
    <row r="5047" spans="1:4">
      <c r="A5047" s="480">
        <v>9883</v>
      </c>
      <c r="B5047" s="481" t="s">
        <v>11488</v>
      </c>
      <c r="C5047" s="489" t="s">
        <v>4105</v>
      </c>
      <c r="D5047" s="490">
        <v>21.79</v>
      </c>
    </row>
    <row r="5048" spans="1:4">
      <c r="A5048" s="480">
        <v>9889</v>
      </c>
      <c r="B5048" s="481" t="s">
        <v>11489</v>
      </c>
      <c r="C5048" s="489" t="s">
        <v>4105</v>
      </c>
      <c r="D5048" s="490">
        <v>151.24</v>
      </c>
    </row>
    <row r="5049" spans="1:4">
      <c r="A5049" s="480">
        <v>9887</v>
      </c>
      <c r="B5049" s="481" t="s">
        <v>11490</v>
      </c>
      <c r="C5049" s="489" t="s">
        <v>4105</v>
      </c>
      <c r="D5049" s="490">
        <v>91.41</v>
      </c>
    </row>
    <row r="5050" spans="1:4">
      <c r="A5050" s="480">
        <v>9890</v>
      </c>
      <c r="B5050" s="481" t="s">
        <v>11491</v>
      </c>
      <c r="C5050" s="489" t="s">
        <v>4105</v>
      </c>
      <c r="D5050" s="490">
        <v>234.3</v>
      </c>
    </row>
    <row r="5051" spans="1:4">
      <c r="A5051" s="480">
        <v>9885</v>
      </c>
      <c r="B5051" s="481" t="s">
        <v>11492</v>
      </c>
      <c r="C5051" s="489" t="s">
        <v>4105</v>
      </c>
      <c r="D5051" s="490">
        <v>28.86</v>
      </c>
    </row>
    <row r="5052" spans="1:4">
      <c r="A5052" s="480">
        <v>9891</v>
      </c>
      <c r="B5052" s="481" t="s">
        <v>11493</v>
      </c>
      <c r="C5052" s="489" t="s">
        <v>4105</v>
      </c>
      <c r="D5052" s="490">
        <v>328.92</v>
      </c>
    </row>
    <row r="5053" spans="1:4" ht="30">
      <c r="A5053" s="480">
        <v>39292</v>
      </c>
      <c r="B5053" s="481" t="s">
        <v>11494</v>
      </c>
      <c r="C5053" s="489" t="s">
        <v>4105</v>
      </c>
      <c r="D5053" s="490">
        <v>11.73</v>
      </c>
    </row>
    <row r="5054" spans="1:4" ht="30">
      <c r="A5054" s="480">
        <v>39293</v>
      </c>
      <c r="B5054" s="481" t="s">
        <v>11495</v>
      </c>
      <c r="C5054" s="489" t="s">
        <v>4105</v>
      </c>
      <c r="D5054" s="490">
        <v>18.93</v>
      </c>
    </row>
    <row r="5055" spans="1:4" ht="30">
      <c r="A5055" s="480">
        <v>39294</v>
      </c>
      <c r="B5055" s="481" t="s">
        <v>11496</v>
      </c>
      <c r="C5055" s="489" t="s">
        <v>4105</v>
      </c>
      <c r="D5055" s="490">
        <v>18.93</v>
      </c>
    </row>
    <row r="5056" spans="1:4" ht="30">
      <c r="A5056" s="480">
        <v>39295</v>
      </c>
      <c r="B5056" s="481" t="s">
        <v>11497</v>
      </c>
      <c r="C5056" s="489" t="s">
        <v>4105</v>
      </c>
      <c r="D5056" s="490">
        <v>32.28</v>
      </c>
    </row>
    <row r="5057" spans="1:4">
      <c r="A5057" s="480">
        <v>36313</v>
      </c>
      <c r="B5057" s="481" t="s">
        <v>11498</v>
      </c>
      <c r="C5057" s="489" t="s">
        <v>4105</v>
      </c>
      <c r="D5057" s="490">
        <v>48.5</v>
      </c>
    </row>
    <row r="5058" spans="1:4">
      <c r="A5058" s="480">
        <v>36316</v>
      </c>
      <c r="B5058" s="481" t="s">
        <v>11499</v>
      </c>
      <c r="C5058" s="489" t="s">
        <v>4105</v>
      </c>
      <c r="D5058" s="490">
        <v>58.82</v>
      </c>
    </row>
    <row r="5059" spans="1:4">
      <c r="A5059" s="480">
        <v>64</v>
      </c>
      <c r="B5059" s="481" t="s">
        <v>11500</v>
      </c>
      <c r="C5059" s="489" t="s">
        <v>4105</v>
      </c>
      <c r="D5059" s="490">
        <v>5.71</v>
      </c>
    </row>
    <row r="5060" spans="1:4">
      <c r="A5060" s="480">
        <v>37423</v>
      </c>
      <c r="B5060" s="481" t="s">
        <v>11501</v>
      </c>
      <c r="C5060" s="489" t="s">
        <v>4105</v>
      </c>
      <c r="D5060" s="490">
        <v>14.1</v>
      </c>
    </row>
    <row r="5061" spans="1:4">
      <c r="A5061" s="480">
        <v>39296</v>
      </c>
      <c r="B5061" s="481" t="s">
        <v>11502</v>
      </c>
      <c r="C5061" s="489" t="s">
        <v>4105</v>
      </c>
      <c r="D5061" s="490">
        <v>9.06</v>
      </c>
    </row>
    <row r="5062" spans="1:4">
      <c r="A5062" s="480">
        <v>39297</v>
      </c>
      <c r="B5062" s="481" t="s">
        <v>11503</v>
      </c>
      <c r="C5062" s="489" t="s">
        <v>4105</v>
      </c>
      <c r="D5062" s="490">
        <v>12.95</v>
      </c>
    </row>
    <row r="5063" spans="1:4">
      <c r="A5063" s="480">
        <v>39298</v>
      </c>
      <c r="B5063" s="481" t="s">
        <v>11504</v>
      </c>
      <c r="C5063" s="489" t="s">
        <v>4105</v>
      </c>
      <c r="D5063" s="490">
        <v>22.82</v>
      </c>
    </row>
    <row r="5064" spans="1:4">
      <c r="A5064" s="480">
        <v>39299</v>
      </c>
      <c r="B5064" s="481" t="s">
        <v>11505</v>
      </c>
      <c r="C5064" s="489" t="s">
        <v>4105</v>
      </c>
      <c r="D5064" s="490">
        <v>38.840000000000003</v>
      </c>
    </row>
    <row r="5065" spans="1:4">
      <c r="A5065" s="480">
        <v>9892</v>
      </c>
      <c r="B5065" s="481" t="s">
        <v>11506</v>
      </c>
      <c r="C5065" s="489" t="s">
        <v>4105</v>
      </c>
      <c r="D5065" s="490">
        <v>8.5</v>
      </c>
    </row>
    <row r="5066" spans="1:4">
      <c r="A5066" s="480">
        <v>9893</v>
      </c>
      <c r="B5066" s="481" t="s">
        <v>11507</v>
      </c>
      <c r="C5066" s="489" t="s">
        <v>4105</v>
      </c>
      <c r="D5066" s="490">
        <v>115.38</v>
      </c>
    </row>
    <row r="5067" spans="1:4">
      <c r="A5067" s="480">
        <v>9901</v>
      </c>
      <c r="B5067" s="481" t="s">
        <v>11508</v>
      </c>
      <c r="C5067" s="489" t="s">
        <v>4105</v>
      </c>
      <c r="D5067" s="490">
        <v>51.2</v>
      </c>
    </row>
    <row r="5068" spans="1:4">
      <c r="A5068" s="480">
        <v>9896</v>
      </c>
      <c r="B5068" s="481" t="s">
        <v>11509</v>
      </c>
      <c r="C5068" s="489" t="s">
        <v>4105</v>
      </c>
      <c r="D5068" s="490">
        <v>46.15</v>
      </c>
    </row>
    <row r="5069" spans="1:4">
      <c r="A5069" s="480">
        <v>9900</v>
      </c>
      <c r="B5069" s="481" t="s">
        <v>11510</v>
      </c>
      <c r="C5069" s="489" t="s">
        <v>4105</v>
      </c>
      <c r="D5069" s="490">
        <v>28</v>
      </c>
    </row>
    <row r="5070" spans="1:4">
      <c r="A5070" s="480">
        <v>9898</v>
      </c>
      <c r="B5070" s="481" t="s">
        <v>11511</v>
      </c>
      <c r="C5070" s="489" t="s">
        <v>4105</v>
      </c>
      <c r="D5070" s="490">
        <v>237.25</v>
      </c>
    </row>
    <row r="5071" spans="1:4">
      <c r="A5071" s="480">
        <v>9902</v>
      </c>
      <c r="B5071" s="481" t="s">
        <v>11512</v>
      </c>
      <c r="C5071" s="489" t="s">
        <v>4105</v>
      </c>
      <c r="D5071" s="490">
        <v>300.44</v>
      </c>
    </row>
    <row r="5072" spans="1:4">
      <c r="A5072" s="480">
        <v>9899</v>
      </c>
      <c r="B5072" s="481" t="s">
        <v>11513</v>
      </c>
      <c r="C5072" s="489" t="s">
        <v>4105</v>
      </c>
      <c r="D5072" s="490">
        <v>15.29</v>
      </c>
    </row>
    <row r="5073" spans="1:4">
      <c r="A5073" s="480">
        <v>9908</v>
      </c>
      <c r="B5073" s="481" t="s">
        <v>11514</v>
      </c>
      <c r="C5073" s="489" t="s">
        <v>4105</v>
      </c>
      <c r="D5073" s="490">
        <v>599.03</v>
      </c>
    </row>
    <row r="5074" spans="1:4">
      <c r="A5074" s="480">
        <v>9905</v>
      </c>
      <c r="B5074" s="481" t="s">
        <v>11515</v>
      </c>
      <c r="C5074" s="489" t="s">
        <v>4105</v>
      </c>
      <c r="D5074" s="490">
        <v>10.01</v>
      </c>
    </row>
    <row r="5075" spans="1:4">
      <c r="A5075" s="480">
        <v>9906</v>
      </c>
      <c r="B5075" s="481" t="s">
        <v>11516</v>
      </c>
      <c r="C5075" s="489" t="s">
        <v>4105</v>
      </c>
      <c r="D5075" s="490">
        <v>11.99</v>
      </c>
    </row>
    <row r="5076" spans="1:4">
      <c r="A5076" s="480">
        <v>9895</v>
      </c>
      <c r="B5076" s="481" t="s">
        <v>11517</v>
      </c>
      <c r="C5076" s="489" t="s">
        <v>4105</v>
      </c>
      <c r="D5076" s="490">
        <v>19.670000000000002</v>
      </c>
    </row>
    <row r="5077" spans="1:4">
      <c r="A5077" s="480">
        <v>9894</v>
      </c>
      <c r="B5077" s="481" t="s">
        <v>11518</v>
      </c>
      <c r="C5077" s="489" t="s">
        <v>4105</v>
      </c>
      <c r="D5077" s="490">
        <v>38.33</v>
      </c>
    </row>
    <row r="5078" spans="1:4">
      <c r="A5078" s="480">
        <v>9897</v>
      </c>
      <c r="B5078" s="481" t="s">
        <v>11519</v>
      </c>
      <c r="C5078" s="489" t="s">
        <v>4105</v>
      </c>
      <c r="D5078" s="490">
        <v>41.5</v>
      </c>
    </row>
    <row r="5079" spans="1:4">
      <c r="A5079" s="480">
        <v>9910</v>
      </c>
      <c r="B5079" s="481" t="s">
        <v>11520</v>
      </c>
      <c r="C5079" s="489" t="s">
        <v>4105</v>
      </c>
      <c r="D5079" s="490">
        <v>104.47</v>
      </c>
    </row>
    <row r="5080" spans="1:4">
      <c r="A5080" s="480">
        <v>9909</v>
      </c>
      <c r="B5080" s="481" t="s">
        <v>11521</v>
      </c>
      <c r="C5080" s="489" t="s">
        <v>4105</v>
      </c>
      <c r="D5080" s="490">
        <v>210.81</v>
      </c>
    </row>
    <row r="5081" spans="1:4">
      <c r="A5081" s="480">
        <v>9907</v>
      </c>
      <c r="B5081" s="481" t="s">
        <v>11522</v>
      </c>
      <c r="C5081" s="489" t="s">
        <v>4105</v>
      </c>
      <c r="D5081" s="490">
        <v>324.13</v>
      </c>
    </row>
    <row r="5082" spans="1:4" ht="30">
      <c r="A5082" s="480">
        <v>20973</v>
      </c>
      <c r="B5082" s="481" t="s">
        <v>11523</v>
      </c>
      <c r="C5082" s="489" t="s">
        <v>4105</v>
      </c>
      <c r="D5082" s="490">
        <v>176.37</v>
      </c>
    </row>
    <row r="5083" spans="1:4" ht="30">
      <c r="A5083" s="480">
        <v>20974</v>
      </c>
      <c r="B5083" s="481" t="s">
        <v>11524</v>
      </c>
      <c r="C5083" s="489" t="s">
        <v>4105</v>
      </c>
      <c r="D5083" s="490">
        <v>252.34</v>
      </c>
    </row>
    <row r="5084" spans="1:4">
      <c r="A5084" s="480">
        <v>37989</v>
      </c>
      <c r="B5084" s="481" t="s">
        <v>11525</v>
      </c>
      <c r="C5084" s="489" t="s">
        <v>4105</v>
      </c>
      <c r="D5084" s="490">
        <v>15.35</v>
      </c>
    </row>
    <row r="5085" spans="1:4">
      <c r="A5085" s="480">
        <v>37990</v>
      </c>
      <c r="B5085" s="481" t="s">
        <v>11526</v>
      </c>
      <c r="C5085" s="489" t="s">
        <v>4105</v>
      </c>
      <c r="D5085" s="490">
        <v>17.84</v>
      </c>
    </row>
    <row r="5086" spans="1:4">
      <c r="A5086" s="480">
        <v>37991</v>
      </c>
      <c r="B5086" s="481" t="s">
        <v>11527</v>
      </c>
      <c r="C5086" s="489" t="s">
        <v>4105</v>
      </c>
      <c r="D5086" s="490">
        <v>28.23</v>
      </c>
    </row>
    <row r="5087" spans="1:4">
      <c r="A5087" s="480">
        <v>37992</v>
      </c>
      <c r="B5087" s="481" t="s">
        <v>11528</v>
      </c>
      <c r="C5087" s="489" t="s">
        <v>4105</v>
      </c>
      <c r="D5087" s="490">
        <v>43.11</v>
      </c>
    </row>
    <row r="5088" spans="1:4">
      <c r="A5088" s="480">
        <v>37993</v>
      </c>
      <c r="B5088" s="481" t="s">
        <v>11529</v>
      </c>
      <c r="C5088" s="489" t="s">
        <v>4105</v>
      </c>
      <c r="D5088" s="490">
        <v>63.98</v>
      </c>
    </row>
    <row r="5089" spans="1:4">
      <c r="A5089" s="480">
        <v>37994</v>
      </c>
      <c r="B5089" s="481" t="s">
        <v>11530</v>
      </c>
      <c r="C5089" s="489" t="s">
        <v>4105</v>
      </c>
      <c r="D5089" s="490">
        <v>153.75</v>
      </c>
    </row>
    <row r="5090" spans="1:4">
      <c r="A5090" s="480">
        <v>37995</v>
      </c>
      <c r="B5090" s="481" t="s">
        <v>11531</v>
      </c>
      <c r="C5090" s="489" t="s">
        <v>4105</v>
      </c>
      <c r="D5090" s="490">
        <v>223.15</v>
      </c>
    </row>
    <row r="5091" spans="1:4">
      <c r="A5091" s="480">
        <v>37996</v>
      </c>
      <c r="B5091" s="481" t="s">
        <v>11532</v>
      </c>
      <c r="C5091" s="489" t="s">
        <v>4105</v>
      </c>
      <c r="D5091" s="490">
        <v>329.03</v>
      </c>
    </row>
    <row r="5092" spans="1:4">
      <c r="A5092" s="480">
        <v>13883</v>
      </c>
      <c r="B5092" s="481" t="s">
        <v>11533</v>
      </c>
      <c r="C5092" s="489" t="s">
        <v>4105</v>
      </c>
      <c r="D5092" s="490">
        <v>137267.59</v>
      </c>
    </row>
    <row r="5093" spans="1:4">
      <c r="A5093" s="480">
        <v>38604</v>
      </c>
      <c r="B5093" s="481" t="s">
        <v>11534</v>
      </c>
      <c r="C5093" s="489" t="s">
        <v>4105</v>
      </c>
      <c r="D5093" s="490">
        <v>170964.97</v>
      </c>
    </row>
    <row r="5094" spans="1:4" ht="30">
      <c r="A5094" s="480">
        <v>10601</v>
      </c>
      <c r="B5094" s="481" t="s">
        <v>11535</v>
      </c>
      <c r="C5094" s="489" t="s">
        <v>4105</v>
      </c>
      <c r="D5094" s="490">
        <v>3325609.68</v>
      </c>
    </row>
    <row r="5095" spans="1:4">
      <c r="A5095" s="480">
        <v>44469</v>
      </c>
      <c r="B5095" s="481" t="s">
        <v>14271</v>
      </c>
      <c r="C5095" s="489" t="s">
        <v>4105</v>
      </c>
      <c r="D5095" s="490">
        <v>8756212.9299999997</v>
      </c>
    </row>
    <row r="5096" spans="1:4">
      <c r="A5096" s="480">
        <v>13894</v>
      </c>
      <c r="B5096" s="481" t="s">
        <v>11536</v>
      </c>
      <c r="C5096" s="489" t="s">
        <v>4105</v>
      </c>
      <c r="D5096" s="490">
        <v>392649.25</v>
      </c>
    </row>
    <row r="5097" spans="1:4">
      <c r="A5097" s="480">
        <v>13895</v>
      </c>
      <c r="B5097" s="481" t="s">
        <v>11537</v>
      </c>
      <c r="C5097" s="489" t="s">
        <v>4105</v>
      </c>
      <c r="D5097" s="490">
        <v>527982.35</v>
      </c>
    </row>
    <row r="5098" spans="1:4">
      <c r="A5098" s="480">
        <v>13892</v>
      </c>
      <c r="B5098" s="481" t="s">
        <v>11538</v>
      </c>
      <c r="C5098" s="489" t="s">
        <v>4105</v>
      </c>
      <c r="D5098" s="490">
        <v>647029.46</v>
      </c>
    </row>
    <row r="5099" spans="1:4">
      <c r="A5099" s="480">
        <v>9914</v>
      </c>
      <c r="B5099" s="481" t="s">
        <v>11539</v>
      </c>
      <c r="C5099" s="489" t="s">
        <v>4105</v>
      </c>
      <c r="D5099" s="490">
        <v>700000</v>
      </c>
    </row>
    <row r="5100" spans="1:4" ht="45">
      <c r="A5100" s="480">
        <v>36485</v>
      </c>
      <c r="B5100" s="481" t="s">
        <v>11540</v>
      </c>
      <c r="C5100" s="489" t="s">
        <v>4105</v>
      </c>
      <c r="D5100" s="490">
        <v>624039.89</v>
      </c>
    </row>
    <row r="5101" spans="1:4" ht="30">
      <c r="A5101" s="480">
        <v>9912</v>
      </c>
      <c r="B5101" s="481" t="s">
        <v>11541</v>
      </c>
      <c r="C5101" s="489" t="s">
        <v>4105</v>
      </c>
      <c r="D5101" s="490">
        <v>2707421</v>
      </c>
    </row>
    <row r="5102" spans="1:4" ht="30">
      <c r="A5102" s="480">
        <v>9921</v>
      </c>
      <c r="B5102" s="481" t="s">
        <v>11542</v>
      </c>
      <c r="C5102" s="489" t="s">
        <v>4105</v>
      </c>
      <c r="D5102" s="490">
        <v>1396615.81</v>
      </c>
    </row>
    <row r="5103" spans="1:4" ht="30">
      <c r="A5103" s="480">
        <v>21112</v>
      </c>
      <c r="B5103" s="481" t="s">
        <v>11543</v>
      </c>
      <c r="C5103" s="489" t="s">
        <v>4105</v>
      </c>
      <c r="D5103" s="490">
        <v>232.32</v>
      </c>
    </row>
    <row r="5104" spans="1:4">
      <c r="A5104" s="480">
        <v>10228</v>
      </c>
      <c r="B5104" s="481" t="s">
        <v>11544</v>
      </c>
      <c r="C5104" s="489" t="s">
        <v>4105</v>
      </c>
      <c r="D5104" s="490">
        <v>269.89</v>
      </c>
    </row>
    <row r="5105" spans="1:4">
      <c r="A5105" s="480">
        <v>11781</v>
      </c>
      <c r="B5105" s="481" t="s">
        <v>11545</v>
      </c>
      <c r="C5105" s="489" t="s">
        <v>4105</v>
      </c>
      <c r="D5105" s="490">
        <v>218.64</v>
      </c>
    </row>
    <row r="5106" spans="1:4" ht="30">
      <c r="A5106" s="480">
        <v>37588</v>
      </c>
      <c r="B5106" s="481" t="s">
        <v>14272</v>
      </c>
      <c r="C5106" s="489" t="s">
        <v>4105</v>
      </c>
      <c r="D5106" s="490">
        <v>110.47</v>
      </c>
    </row>
    <row r="5107" spans="1:4">
      <c r="A5107" s="480">
        <v>11746</v>
      </c>
      <c r="B5107" s="481" t="s">
        <v>11546</v>
      </c>
      <c r="C5107" s="489" t="s">
        <v>4105</v>
      </c>
      <c r="D5107" s="490">
        <v>70.709999999999994</v>
      </c>
    </row>
    <row r="5108" spans="1:4">
      <c r="A5108" s="480">
        <v>11751</v>
      </c>
      <c r="B5108" s="481" t="s">
        <v>11547</v>
      </c>
      <c r="C5108" s="489" t="s">
        <v>4105</v>
      </c>
      <c r="D5108" s="490">
        <v>127</v>
      </c>
    </row>
    <row r="5109" spans="1:4">
      <c r="A5109" s="480">
        <v>11750</v>
      </c>
      <c r="B5109" s="481" t="s">
        <v>11548</v>
      </c>
      <c r="C5109" s="489" t="s">
        <v>4105</v>
      </c>
      <c r="D5109" s="490">
        <v>105.4</v>
      </c>
    </row>
    <row r="5110" spans="1:4">
      <c r="A5110" s="480">
        <v>11748</v>
      </c>
      <c r="B5110" s="481" t="s">
        <v>11549</v>
      </c>
      <c r="C5110" s="489" t="s">
        <v>4105</v>
      </c>
      <c r="D5110" s="490">
        <v>45.38</v>
      </c>
    </row>
    <row r="5111" spans="1:4">
      <c r="A5111" s="480">
        <v>11747</v>
      </c>
      <c r="B5111" s="481" t="s">
        <v>11550</v>
      </c>
      <c r="C5111" s="489" t="s">
        <v>4105</v>
      </c>
      <c r="D5111" s="490">
        <v>195.84</v>
      </c>
    </row>
    <row r="5112" spans="1:4">
      <c r="A5112" s="480">
        <v>11749</v>
      </c>
      <c r="B5112" s="481" t="s">
        <v>11551</v>
      </c>
      <c r="C5112" s="489" t="s">
        <v>4105</v>
      </c>
      <c r="D5112" s="490">
        <v>52.38</v>
      </c>
    </row>
    <row r="5113" spans="1:4" ht="30">
      <c r="A5113" s="480">
        <v>10236</v>
      </c>
      <c r="B5113" s="481" t="s">
        <v>11552</v>
      </c>
      <c r="C5113" s="489" t="s">
        <v>4105</v>
      </c>
      <c r="D5113" s="490">
        <v>108.64</v>
      </c>
    </row>
    <row r="5114" spans="1:4" ht="30">
      <c r="A5114" s="480">
        <v>10233</v>
      </c>
      <c r="B5114" s="481" t="s">
        <v>11553</v>
      </c>
      <c r="C5114" s="489" t="s">
        <v>4105</v>
      </c>
      <c r="D5114" s="490">
        <v>101.81</v>
      </c>
    </row>
    <row r="5115" spans="1:4" ht="30">
      <c r="A5115" s="480">
        <v>10234</v>
      </c>
      <c r="B5115" s="481" t="s">
        <v>11554</v>
      </c>
      <c r="C5115" s="489" t="s">
        <v>4105</v>
      </c>
      <c r="D5115" s="490">
        <v>64.13</v>
      </c>
    </row>
    <row r="5116" spans="1:4" ht="30">
      <c r="A5116" s="480">
        <v>10231</v>
      </c>
      <c r="B5116" s="481" t="s">
        <v>11555</v>
      </c>
      <c r="C5116" s="489" t="s">
        <v>4105</v>
      </c>
      <c r="D5116" s="490">
        <v>294.08999999999997</v>
      </c>
    </row>
    <row r="5117" spans="1:4" ht="30">
      <c r="A5117" s="480">
        <v>10232</v>
      </c>
      <c r="B5117" s="481" t="s">
        <v>11556</v>
      </c>
      <c r="C5117" s="489" t="s">
        <v>4105</v>
      </c>
      <c r="D5117" s="490">
        <v>164.57</v>
      </c>
    </row>
    <row r="5118" spans="1:4" ht="30">
      <c r="A5118" s="480">
        <v>10235</v>
      </c>
      <c r="B5118" s="481" t="s">
        <v>11557</v>
      </c>
      <c r="C5118" s="489" t="s">
        <v>4105</v>
      </c>
      <c r="D5118" s="490">
        <v>403.17</v>
      </c>
    </row>
    <row r="5119" spans="1:4" ht="30">
      <c r="A5119" s="480">
        <v>10229</v>
      </c>
      <c r="B5119" s="481" t="s">
        <v>11558</v>
      </c>
      <c r="C5119" s="489" t="s">
        <v>4105</v>
      </c>
      <c r="D5119" s="490">
        <v>58</v>
      </c>
    </row>
    <row r="5120" spans="1:4" ht="30">
      <c r="A5120" s="480">
        <v>10230</v>
      </c>
      <c r="B5120" s="481" t="s">
        <v>11559</v>
      </c>
      <c r="C5120" s="489" t="s">
        <v>4105</v>
      </c>
      <c r="D5120" s="490">
        <v>709.54</v>
      </c>
    </row>
    <row r="5121" spans="1:4" ht="30">
      <c r="A5121" s="480">
        <v>10409</v>
      </c>
      <c r="B5121" s="481" t="s">
        <v>11560</v>
      </c>
      <c r="C5121" s="489" t="s">
        <v>4105</v>
      </c>
      <c r="D5121" s="490">
        <v>210.8</v>
      </c>
    </row>
    <row r="5122" spans="1:4" ht="30">
      <c r="A5122" s="480">
        <v>10411</v>
      </c>
      <c r="B5122" s="481" t="s">
        <v>11561</v>
      </c>
      <c r="C5122" s="489" t="s">
        <v>4105</v>
      </c>
      <c r="D5122" s="490">
        <v>188.62</v>
      </c>
    </row>
    <row r="5123" spans="1:4" ht="30">
      <c r="A5123" s="480">
        <v>10410</v>
      </c>
      <c r="B5123" s="481" t="s">
        <v>11562</v>
      </c>
      <c r="C5123" s="489" t="s">
        <v>4105</v>
      </c>
      <c r="D5123" s="490">
        <v>126</v>
      </c>
    </row>
    <row r="5124" spans="1:4" ht="30">
      <c r="A5124" s="480">
        <v>10404</v>
      </c>
      <c r="B5124" s="481" t="s">
        <v>11563</v>
      </c>
      <c r="C5124" s="489" t="s">
        <v>4105</v>
      </c>
      <c r="D5124" s="490">
        <v>76.489999999999995</v>
      </c>
    </row>
    <row r="5125" spans="1:4" ht="30">
      <c r="A5125" s="480">
        <v>10405</v>
      </c>
      <c r="B5125" s="481" t="s">
        <v>11564</v>
      </c>
      <c r="C5125" s="489" t="s">
        <v>4105</v>
      </c>
      <c r="D5125" s="490">
        <v>422.33</v>
      </c>
    </row>
    <row r="5126" spans="1:4" ht="30">
      <c r="A5126" s="480">
        <v>10408</v>
      </c>
      <c r="B5126" s="481" t="s">
        <v>11565</v>
      </c>
      <c r="C5126" s="489" t="s">
        <v>4105</v>
      </c>
      <c r="D5126" s="490">
        <v>295.33</v>
      </c>
    </row>
    <row r="5127" spans="1:4" ht="30">
      <c r="A5127" s="480">
        <v>10406</v>
      </c>
      <c r="B5127" s="481" t="s">
        <v>11566</v>
      </c>
      <c r="C5127" s="489" t="s">
        <v>4105</v>
      </c>
      <c r="D5127" s="490">
        <v>583.32000000000005</v>
      </c>
    </row>
    <row r="5128" spans="1:4" ht="30">
      <c r="A5128" s="480">
        <v>10412</v>
      </c>
      <c r="B5128" s="481" t="s">
        <v>11567</v>
      </c>
      <c r="C5128" s="489" t="s">
        <v>4105</v>
      </c>
      <c r="D5128" s="490">
        <v>92.7</v>
      </c>
    </row>
    <row r="5129" spans="1:4" ht="30">
      <c r="A5129" s="480">
        <v>10407</v>
      </c>
      <c r="B5129" s="481" t="s">
        <v>11568</v>
      </c>
      <c r="C5129" s="489" t="s">
        <v>4105</v>
      </c>
      <c r="D5129" s="490">
        <v>904.74</v>
      </c>
    </row>
    <row r="5130" spans="1:4" ht="30">
      <c r="A5130" s="480">
        <v>10416</v>
      </c>
      <c r="B5130" s="481" t="s">
        <v>11569</v>
      </c>
      <c r="C5130" s="489" t="s">
        <v>4105</v>
      </c>
      <c r="D5130" s="490">
        <v>112.22</v>
      </c>
    </row>
    <row r="5131" spans="1:4" ht="30">
      <c r="A5131" s="480">
        <v>10419</v>
      </c>
      <c r="B5131" s="481" t="s">
        <v>11570</v>
      </c>
      <c r="C5131" s="489" t="s">
        <v>4105</v>
      </c>
      <c r="D5131" s="490">
        <v>97.41</v>
      </c>
    </row>
    <row r="5132" spans="1:4">
      <c r="A5132" s="480">
        <v>10418</v>
      </c>
      <c r="B5132" s="481" t="s">
        <v>11571</v>
      </c>
      <c r="C5132" s="489" t="s">
        <v>4105</v>
      </c>
      <c r="D5132" s="490">
        <v>64.930000000000007</v>
      </c>
    </row>
    <row r="5133" spans="1:4" ht="30">
      <c r="A5133" s="480">
        <v>21092</v>
      </c>
      <c r="B5133" s="481" t="s">
        <v>11572</v>
      </c>
      <c r="C5133" s="489" t="s">
        <v>4105</v>
      </c>
      <c r="D5133" s="490">
        <v>55.69</v>
      </c>
    </row>
    <row r="5134" spans="1:4" ht="30">
      <c r="A5134" s="480">
        <v>12657</v>
      </c>
      <c r="B5134" s="481" t="s">
        <v>11573</v>
      </c>
      <c r="C5134" s="489" t="s">
        <v>4105</v>
      </c>
      <c r="D5134" s="490">
        <v>262.01</v>
      </c>
    </row>
    <row r="5135" spans="1:4">
      <c r="A5135" s="480">
        <v>10417</v>
      </c>
      <c r="B5135" s="481" t="s">
        <v>11574</v>
      </c>
      <c r="C5135" s="489" t="s">
        <v>4105</v>
      </c>
      <c r="D5135" s="490">
        <v>163.51</v>
      </c>
    </row>
    <row r="5136" spans="1:4">
      <c r="A5136" s="480">
        <v>10414</v>
      </c>
      <c r="B5136" s="481" t="s">
        <v>11575</v>
      </c>
      <c r="C5136" s="489" t="s">
        <v>4105</v>
      </c>
      <c r="D5136" s="490">
        <v>357.8</v>
      </c>
    </row>
    <row r="5137" spans="1:4" ht="30">
      <c r="A5137" s="480">
        <v>10413</v>
      </c>
      <c r="B5137" s="481" t="s">
        <v>11576</v>
      </c>
      <c r="C5137" s="489" t="s">
        <v>4105</v>
      </c>
      <c r="D5137" s="490">
        <v>59.43</v>
      </c>
    </row>
    <row r="5138" spans="1:4">
      <c r="A5138" s="480">
        <v>10415</v>
      </c>
      <c r="B5138" s="481" t="s">
        <v>11577</v>
      </c>
      <c r="C5138" s="489" t="s">
        <v>4105</v>
      </c>
      <c r="D5138" s="490">
        <v>620.98</v>
      </c>
    </row>
    <row r="5139" spans="1:4">
      <c r="A5139" s="480">
        <v>38643</v>
      </c>
      <c r="B5139" s="481" t="s">
        <v>11578</v>
      </c>
      <c r="C5139" s="489" t="s">
        <v>4105</v>
      </c>
      <c r="D5139" s="490">
        <v>87.79</v>
      </c>
    </row>
    <row r="5140" spans="1:4">
      <c r="A5140" s="480">
        <v>6157</v>
      </c>
      <c r="B5140" s="481" t="s">
        <v>11579</v>
      </c>
      <c r="C5140" s="489" t="s">
        <v>4105</v>
      </c>
      <c r="D5140" s="490">
        <v>119.93</v>
      </c>
    </row>
    <row r="5141" spans="1:4">
      <c r="A5141" s="480">
        <v>6152</v>
      </c>
      <c r="B5141" s="481" t="s">
        <v>11580</v>
      </c>
      <c r="C5141" s="489" t="s">
        <v>4105</v>
      </c>
      <c r="D5141" s="490">
        <v>3.26</v>
      </c>
    </row>
    <row r="5142" spans="1:4">
      <c r="A5142" s="480">
        <v>6158</v>
      </c>
      <c r="B5142" s="481" t="s">
        <v>11581</v>
      </c>
      <c r="C5142" s="489" t="s">
        <v>4105</v>
      </c>
      <c r="D5142" s="490">
        <v>3.94</v>
      </c>
    </row>
    <row r="5143" spans="1:4">
      <c r="A5143" s="480">
        <v>6156</v>
      </c>
      <c r="B5143" s="481" t="s">
        <v>11582</v>
      </c>
      <c r="C5143" s="489" t="s">
        <v>4105</v>
      </c>
      <c r="D5143" s="490">
        <v>3.87</v>
      </c>
    </row>
    <row r="5144" spans="1:4">
      <c r="A5144" s="480">
        <v>6153</v>
      </c>
      <c r="B5144" s="481" t="s">
        <v>11583</v>
      </c>
      <c r="C5144" s="489" t="s">
        <v>4105</v>
      </c>
      <c r="D5144" s="490">
        <v>3.07</v>
      </c>
    </row>
    <row r="5145" spans="1:4">
      <c r="A5145" s="480">
        <v>6154</v>
      </c>
      <c r="B5145" s="481" t="s">
        <v>11584</v>
      </c>
      <c r="C5145" s="489" t="s">
        <v>4105</v>
      </c>
      <c r="D5145" s="490">
        <v>7.31</v>
      </c>
    </row>
    <row r="5146" spans="1:4" ht="30">
      <c r="A5146" s="480">
        <v>6155</v>
      </c>
      <c r="B5146" s="481" t="s">
        <v>11585</v>
      </c>
      <c r="C5146" s="489" t="s">
        <v>4105</v>
      </c>
      <c r="D5146" s="490">
        <v>15.13</v>
      </c>
    </row>
    <row r="5147" spans="1:4" ht="30">
      <c r="A5147" s="480">
        <v>43595</v>
      </c>
      <c r="B5147" s="481" t="s">
        <v>11586</v>
      </c>
      <c r="C5147" s="489" t="s">
        <v>4105</v>
      </c>
      <c r="D5147" s="490">
        <v>16.75</v>
      </c>
    </row>
    <row r="5148" spans="1:4" ht="30">
      <c r="A5148" s="480">
        <v>43596</v>
      </c>
      <c r="B5148" s="481" t="s">
        <v>11587</v>
      </c>
      <c r="C5148" s="489" t="s">
        <v>4105</v>
      </c>
      <c r="D5148" s="490">
        <v>19.36</v>
      </c>
    </row>
    <row r="5149" spans="1:4">
      <c r="A5149" s="480">
        <v>38108</v>
      </c>
      <c r="B5149" s="481" t="s">
        <v>11588</v>
      </c>
      <c r="C5149" s="489" t="s">
        <v>4105</v>
      </c>
      <c r="D5149" s="490">
        <v>64.11</v>
      </c>
    </row>
    <row r="5150" spans="1:4" ht="30">
      <c r="A5150" s="480">
        <v>38087</v>
      </c>
      <c r="B5150" s="481" t="s">
        <v>11589</v>
      </c>
      <c r="C5150" s="489" t="s">
        <v>4105</v>
      </c>
      <c r="D5150" s="490">
        <v>82.46</v>
      </c>
    </row>
    <row r="5151" spans="1:4">
      <c r="A5151" s="480">
        <v>38109</v>
      </c>
      <c r="B5151" s="481" t="s">
        <v>11590</v>
      </c>
      <c r="C5151" s="489" t="s">
        <v>4105</v>
      </c>
      <c r="D5151" s="490">
        <v>102.46</v>
      </c>
    </row>
    <row r="5152" spans="1:4" ht="30">
      <c r="A5152" s="480">
        <v>38088</v>
      </c>
      <c r="B5152" s="481" t="s">
        <v>11591</v>
      </c>
      <c r="C5152" s="489" t="s">
        <v>4105</v>
      </c>
      <c r="D5152" s="490">
        <v>107.74</v>
      </c>
    </row>
    <row r="5153" spans="1:4">
      <c r="A5153" s="480">
        <v>38110</v>
      </c>
      <c r="B5153" s="481" t="s">
        <v>11592</v>
      </c>
      <c r="C5153" s="489" t="s">
        <v>4105</v>
      </c>
      <c r="D5153" s="490">
        <v>39.409999999999997</v>
      </c>
    </row>
    <row r="5154" spans="1:4" ht="45">
      <c r="A5154" s="480">
        <v>38089</v>
      </c>
      <c r="B5154" s="481" t="s">
        <v>11593</v>
      </c>
      <c r="C5154" s="489" t="s">
        <v>4105</v>
      </c>
      <c r="D5154" s="490">
        <v>68.680000000000007</v>
      </c>
    </row>
    <row r="5155" spans="1:4">
      <c r="A5155" s="480">
        <v>38111</v>
      </c>
      <c r="B5155" s="481" t="s">
        <v>11594</v>
      </c>
      <c r="C5155" s="489" t="s">
        <v>4105</v>
      </c>
      <c r="D5155" s="490">
        <v>44.08</v>
      </c>
    </row>
    <row r="5156" spans="1:4" ht="45">
      <c r="A5156" s="480">
        <v>38090</v>
      </c>
      <c r="B5156" s="481" t="s">
        <v>11595</v>
      </c>
      <c r="C5156" s="489" t="s">
        <v>4105</v>
      </c>
      <c r="D5156" s="490">
        <v>70.989999999999995</v>
      </c>
    </row>
    <row r="5157" spans="1:4">
      <c r="A5157" s="480">
        <v>38400</v>
      </c>
      <c r="B5157" s="481" t="s">
        <v>11596</v>
      </c>
      <c r="C5157" s="489" t="s">
        <v>4105</v>
      </c>
      <c r="D5157" s="490">
        <v>19.34</v>
      </c>
    </row>
    <row r="5158" spans="1:4" ht="30">
      <c r="A5158" s="480">
        <v>13726</v>
      </c>
      <c r="B5158" s="481" t="s">
        <v>11597</v>
      </c>
      <c r="C5158" s="489" t="s">
        <v>4105</v>
      </c>
      <c r="D5158" s="490">
        <v>83150.5</v>
      </c>
    </row>
    <row r="5159" spans="1:4" ht="30">
      <c r="A5159" s="480">
        <v>12627</v>
      </c>
      <c r="B5159" s="481" t="s">
        <v>11598</v>
      </c>
      <c r="C5159" s="489" t="s">
        <v>4105</v>
      </c>
      <c r="D5159" s="490">
        <v>0.43</v>
      </c>
    </row>
    <row r="5160" spans="1:4">
      <c r="A5160" s="480">
        <v>39996</v>
      </c>
      <c r="B5160" s="481" t="s">
        <v>11599</v>
      </c>
      <c r="C5160" s="489" t="s">
        <v>4106</v>
      </c>
      <c r="D5160" s="490">
        <v>4.07</v>
      </c>
    </row>
    <row r="5161" spans="1:4" ht="30">
      <c r="A5161" s="480">
        <v>10478</v>
      </c>
      <c r="B5161" s="481" t="s">
        <v>14273</v>
      </c>
      <c r="C5161" s="489" t="s">
        <v>4107</v>
      </c>
      <c r="D5161" s="490">
        <v>30.14</v>
      </c>
    </row>
    <row r="5162" spans="1:4" ht="30">
      <c r="A5162" s="480">
        <v>10481</v>
      </c>
      <c r="B5162" s="481" t="s">
        <v>14274</v>
      </c>
      <c r="C5162" s="489" t="s">
        <v>4107</v>
      </c>
      <c r="D5162" s="490">
        <v>26.8</v>
      </c>
    </row>
    <row r="5163" spans="1:4">
      <c r="A5163" s="480">
        <v>10475</v>
      </c>
      <c r="B5163" s="481" t="s">
        <v>14275</v>
      </c>
      <c r="C5163" s="489" t="s">
        <v>4107</v>
      </c>
      <c r="D5163" s="490">
        <v>25.93</v>
      </c>
    </row>
    <row r="5164" spans="1:4">
      <c r="A5164" s="480">
        <v>4031</v>
      </c>
      <c r="B5164" s="481" t="s">
        <v>11600</v>
      </c>
      <c r="C5164" s="489" t="s">
        <v>4110</v>
      </c>
      <c r="D5164" s="490">
        <v>29.67</v>
      </c>
    </row>
    <row r="5165" spans="1:4">
      <c r="A5165" s="480">
        <v>4030</v>
      </c>
      <c r="B5165" s="481" t="s">
        <v>11601</v>
      </c>
      <c r="C5165" s="489" t="s">
        <v>4110</v>
      </c>
      <c r="D5165" s="490">
        <v>6.31</v>
      </c>
    </row>
    <row r="5166" spans="1:4">
      <c r="A5166" s="480">
        <v>39399</v>
      </c>
      <c r="B5166" s="481" t="s">
        <v>11602</v>
      </c>
      <c r="C5166" s="489" t="s">
        <v>4105</v>
      </c>
      <c r="D5166" s="490">
        <v>1467.67</v>
      </c>
    </row>
    <row r="5167" spans="1:4">
      <c r="A5167" s="480">
        <v>39400</v>
      </c>
      <c r="B5167" s="481" t="s">
        <v>11603</v>
      </c>
      <c r="C5167" s="489" t="s">
        <v>4105</v>
      </c>
      <c r="D5167" s="490">
        <v>1595.3</v>
      </c>
    </row>
    <row r="5168" spans="1:4">
      <c r="A5168" s="480">
        <v>39401</v>
      </c>
      <c r="B5168" s="481" t="s">
        <v>11604</v>
      </c>
      <c r="C5168" s="489" t="s">
        <v>4105</v>
      </c>
      <c r="D5168" s="490">
        <v>1789.54</v>
      </c>
    </row>
    <row r="5169" spans="1:4" ht="30">
      <c r="A5169" s="480">
        <v>11652</v>
      </c>
      <c r="B5169" s="481" t="s">
        <v>11605</v>
      </c>
      <c r="C5169" s="489" t="s">
        <v>4105</v>
      </c>
      <c r="D5169" s="490">
        <v>3850</v>
      </c>
    </row>
    <row r="5170" spans="1:4" ht="30">
      <c r="A5170" s="480">
        <v>13475</v>
      </c>
      <c r="B5170" s="481" t="s">
        <v>11606</v>
      </c>
      <c r="C5170" s="489" t="s">
        <v>4105</v>
      </c>
      <c r="D5170" s="490">
        <v>4207.13</v>
      </c>
    </row>
    <row r="5171" spans="1:4" ht="30">
      <c r="A5171" s="480">
        <v>13896</v>
      </c>
      <c r="B5171" s="481" t="s">
        <v>11607</v>
      </c>
      <c r="C5171" s="489" t="s">
        <v>4105</v>
      </c>
      <c r="D5171" s="490">
        <v>3453.78</v>
      </c>
    </row>
    <row r="5172" spans="1:4" ht="30">
      <c r="A5172" s="480">
        <v>44470</v>
      </c>
      <c r="B5172" s="481" t="s">
        <v>14276</v>
      </c>
      <c r="C5172" s="489" t="s">
        <v>4105</v>
      </c>
      <c r="D5172" s="490">
        <v>2261757.62</v>
      </c>
    </row>
    <row r="5173" spans="1:4" ht="30">
      <c r="A5173" s="480">
        <v>13476</v>
      </c>
      <c r="B5173" s="481" t="s">
        <v>11608</v>
      </c>
      <c r="C5173" s="489" t="s">
        <v>4105</v>
      </c>
      <c r="D5173" s="490">
        <v>2278147.33</v>
      </c>
    </row>
    <row r="5174" spans="1:4" ht="30">
      <c r="A5174" s="480">
        <v>44491</v>
      </c>
      <c r="B5174" s="481" t="s">
        <v>14277</v>
      </c>
      <c r="C5174" s="489" t="s">
        <v>4105</v>
      </c>
      <c r="D5174" s="490">
        <v>5372494</v>
      </c>
    </row>
    <row r="5175" spans="1:4" ht="30">
      <c r="A5175" s="480">
        <v>10488</v>
      </c>
      <c r="B5175" s="481" t="s">
        <v>11609</v>
      </c>
      <c r="C5175" s="489" t="s">
        <v>4105</v>
      </c>
      <c r="D5175" s="490">
        <v>2760000</v>
      </c>
    </row>
    <row r="5176" spans="1:4" ht="30">
      <c r="A5176" s="480">
        <v>13606</v>
      </c>
      <c r="B5176" s="481" t="s">
        <v>11610</v>
      </c>
      <c r="C5176" s="489" t="s">
        <v>4105</v>
      </c>
      <c r="D5176" s="490">
        <v>2445320.5299999998</v>
      </c>
    </row>
    <row r="5177" spans="1:4">
      <c r="A5177" s="480">
        <v>10489</v>
      </c>
      <c r="B5177" s="481" t="s">
        <v>14278</v>
      </c>
      <c r="C5177" s="489" t="s">
        <v>4108</v>
      </c>
      <c r="D5177" s="490">
        <v>18.739999999999998</v>
      </c>
    </row>
    <row r="5178" spans="1:4">
      <c r="A5178" s="480">
        <v>41073</v>
      </c>
      <c r="B5178" s="481" t="s">
        <v>11611</v>
      </c>
      <c r="C5178" s="489" t="s">
        <v>4109</v>
      </c>
      <c r="D5178" s="490">
        <v>3293.2</v>
      </c>
    </row>
    <row r="5179" spans="1:4" ht="30">
      <c r="A5179" s="480">
        <v>34391</v>
      </c>
      <c r="B5179" s="481" t="s">
        <v>11612</v>
      </c>
      <c r="C5179" s="489" t="s">
        <v>4110</v>
      </c>
      <c r="D5179" s="490">
        <v>813.71</v>
      </c>
    </row>
    <row r="5180" spans="1:4" ht="30">
      <c r="A5180" s="480">
        <v>10496</v>
      </c>
      <c r="B5180" s="481" t="s">
        <v>11613</v>
      </c>
      <c r="C5180" s="489" t="s">
        <v>4110</v>
      </c>
      <c r="D5180" s="490">
        <v>708.33</v>
      </c>
    </row>
    <row r="5181" spans="1:4" ht="30">
      <c r="A5181" s="480">
        <v>10497</v>
      </c>
      <c r="B5181" s="481" t="s">
        <v>11614</v>
      </c>
      <c r="C5181" s="489" t="s">
        <v>4110</v>
      </c>
      <c r="D5181" s="490">
        <v>1841.66</v>
      </c>
    </row>
    <row r="5182" spans="1:4" ht="30">
      <c r="A5182" s="480">
        <v>10504</v>
      </c>
      <c r="B5182" s="481" t="s">
        <v>11615</v>
      </c>
      <c r="C5182" s="489" t="s">
        <v>4110</v>
      </c>
      <c r="D5182" s="490">
        <v>2153.33</v>
      </c>
    </row>
    <row r="5183" spans="1:4">
      <c r="A5183" s="480">
        <v>34390</v>
      </c>
      <c r="B5183" s="481" t="s">
        <v>11616</v>
      </c>
      <c r="C5183" s="489" t="s">
        <v>4110</v>
      </c>
      <c r="D5183" s="490">
        <v>634.66</v>
      </c>
    </row>
    <row r="5184" spans="1:4">
      <c r="A5184" s="480">
        <v>34389</v>
      </c>
      <c r="B5184" s="481" t="s">
        <v>11617</v>
      </c>
      <c r="C5184" s="489" t="s">
        <v>4110</v>
      </c>
      <c r="D5184" s="490">
        <v>198.33</v>
      </c>
    </row>
    <row r="5185" spans="1:4">
      <c r="A5185" s="480">
        <v>34388</v>
      </c>
      <c r="B5185" s="481" t="s">
        <v>11618</v>
      </c>
      <c r="C5185" s="489" t="s">
        <v>4110</v>
      </c>
      <c r="D5185" s="490">
        <v>281.87</v>
      </c>
    </row>
    <row r="5186" spans="1:4">
      <c r="A5186" s="480">
        <v>34387</v>
      </c>
      <c r="B5186" s="481" t="s">
        <v>11619</v>
      </c>
      <c r="C5186" s="489" t="s">
        <v>4110</v>
      </c>
      <c r="D5186" s="490">
        <v>457.58</v>
      </c>
    </row>
    <row r="5187" spans="1:4">
      <c r="A5187" s="480">
        <v>11188</v>
      </c>
      <c r="B5187" s="481" t="s">
        <v>11620</v>
      </c>
      <c r="C5187" s="489" t="s">
        <v>4110</v>
      </c>
      <c r="D5187" s="490">
        <v>226.66</v>
      </c>
    </row>
    <row r="5188" spans="1:4">
      <c r="A5188" s="480">
        <v>11189</v>
      </c>
      <c r="B5188" s="481" t="s">
        <v>11621</v>
      </c>
      <c r="C5188" s="489" t="s">
        <v>4110</v>
      </c>
      <c r="D5188" s="490">
        <v>340</v>
      </c>
    </row>
    <row r="5189" spans="1:4">
      <c r="A5189" s="480">
        <v>21107</v>
      </c>
      <c r="B5189" s="481" t="s">
        <v>11622</v>
      </c>
      <c r="C5189" s="489" t="s">
        <v>4110</v>
      </c>
      <c r="D5189" s="490">
        <v>244.67</v>
      </c>
    </row>
    <row r="5190" spans="1:4">
      <c r="A5190" s="480">
        <v>34386</v>
      </c>
      <c r="B5190" s="481" t="s">
        <v>11623</v>
      </c>
      <c r="C5190" s="489" t="s">
        <v>4110</v>
      </c>
      <c r="D5190" s="490">
        <v>424.99</v>
      </c>
    </row>
    <row r="5191" spans="1:4">
      <c r="A5191" s="480">
        <v>10490</v>
      </c>
      <c r="B5191" s="481" t="s">
        <v>11624</v>
      </c>
      <c r="C5191" s="489" t="s">
        <v>4110</v>
      </c>
      <c r="D5191" s="490">
        <v>127.5</v>
      </c>
    </row>
    <row r="5192" spans="1:4">
      <c r="A5192" s="480">
        <v>10492</v>
      </c>
      <c r="B5192" s="481" t="s">
        <v>11625</v>
      </c>
      <c r="C5192" s="489" t="s">
        <v>4110</v>
      </c>
      <c r="D5192" s="490">
        <v>169.99</v>
      </c>
    </row>
    <row r="5193" spans="1:4">
      <c r="A5193" s="480">
        <v>10493</v>
      </c>
      <c r="B5193" s="481" t="s">
        <v>11626</v>
      </c>
      <c r="C5193" s="489" t="s">
        <v>4110</v>
      </c>
      <c r="D5193" s="490">
        <v>198.33</v>
      </c>
    </row>
    <row r="5194" spans="1:4">
      <c r="A5194" s="480">
        <v>10491</v>
      </c>
      <c r="B5194" s="481" t="s">
        <v>11627</v>
      </c>
      <c r="C5194" s="489" t="s">
        <v>4110</v>
      </c>
      <c r="D5194" s="490">
        <v>240.83</v>
      </c>
    </row>
    <row r="5195" spans="1:4">
      <c r="A5195" s="480">
        <v>34385</v>
      </c>
      <c r="B5195" s="481" t="s">
        <v>11628</v>
      </c>
      <c r="C5195" s="489" t="s">
        <v>4110</v>
      </c>
      <c r="D5195" s="490">
        <v>351.33</v>
      </c>
    </row>
    <row r="5196" spans="1:4">
      <c r="A5196" s="480">
        <v>10499</v>
      </c>
      <c r="B5196" s="481" t="s">
        <v>11629</v>
      </c>
      <c r="C5196" s="489" t="s">
        <v>4110</v>
      </c>
      <c r="D5196" s="490">
        <v>141.66</v>
      </c>
    </row>
    <row r="5197" spans="1:4">
      <c r="A5197" s="480">
        <v>34384</v>
      </c>
      <c r="B5197" s="481" t="s">
        <v>11630</v>
      </c>
      <c r="C5197" s="489" t="s">
        <v>4110</v>
      </c>
      <c r="D5197" s="490">
        <v>424.99</v>
      </c>
    </row>
    <row r="5198" spans="1:4">
      <c r="A5198" s="480">
        <v>11185</v>
      </c>
      <c r="B5198" s="481" t="s">
        <v>11631</v>
      </c>
      <c r="C5198" s="489" t="s">
        <v>4110</v>
      </c>
      <c r="D5198" s="490">
        <v>439.16</v>
      </c>
    </row>
    <row r="5199" spans="1:4">
      <c r="A5199" s="480">
        <v>10507</v>
      </c>
      <c r="B5199" s="481" t="s">
        <v>11632</v>
      </c>
      <c r="C5199" s="489" t="s">
        <v>4110</v>
      </c>
      <c r="D5199" s="490">
        <v>328.21</v>
      </c>
    </row>
    <row r="5200" spans="1:4">
      <c r="A5200" s="480">
        <v>10505</v>
      </c>
      <c r="B5200" s="481" t="s">
        <v>11633</v>
      </c>
      <c r="C5200" s="489" t="s">
        <v>4110</v>
      </c>
      <c r="D5200" s="490">
        <v>193.67</v>
      </c>
    </row>
    <row r="5201" spans="1:4">
      <c r="A5201" s="480">
        <v>10506</v>
      </c>
      <c r="B5201" s="481" t="s">
        <v>11634</v>
      </c>
      <c r="C5201" s="489" t="s">
        <v>4110</v>
      </c>
      <c r="D5201" s="490">
        <v>252.82</v>
      </c>
    </row>
    <row r="5202" spans="1:4" ht="30">
      <c r="A5202" s="480">
        <v>5031</v>
      </c>
      <c r="B5202" s="481" t="s">
        <v>11635</v>
      </c>
      <c r="C5202" s="489" t="s">
        <v>4110</v>
      </c>
      <c r="D5202" s="490">
        <v>355</v>
      </c>
    </row>
    <row r="5203" spans="1:4">
      <c r="A5203" s="480">
        <v>10502</v>
      </c>
      <c r="B5203" s="481" t="s">
        <v>11636</v>
      </c>
      <c r="C5203" s="489" t="s">
        <v>4110</v>
      </c>
      <c r="D5203" s="490">
        <v>413.66</v>
      </c>
    </row>
    <row r="5204" spans="1:4">
      <c r="A5204" s="480">
        <v>10501</v>
      </c>
      <c r="B5204" s="481" t="s">
        <v>11637</v>
      </c>
      <c r="C5204" s="489" t="s">
        <v>4110</v>
      </c>
      <c r="D5204" s="490">
        <v>233.7</v>
      </c>
    </row>
    <row r="5205" spans="1:4">
      <c r="A5205" s="480">
        <v>10503</v>
      </c>
      <c r="B5205" s="481" t="s">
        <v>11638</v>
      </c>
      <c r="C5205" s="489" t="s">
        <v>4110</v>
      </c>
      <c r="D5205" s="490">
        <v>315.73</v>
      </c>
    </row>
    <row r="5206" spans="1:4">
      <c r="A5206" s="480">
        <v>4500</v>
      </c>
      <c r="B5206" s="481" t="s">
        <v>11639</v>
      </c>
      <c r="C5206" s="489" t="s">
        <v>4106</v>
      </c>
      <c r="D5206" s="490">
        <v>10.69</v>
      </c>
    </row>
    <row r="5207" spans="1:4">
      <c r="A5207" s="480">
        <v>4448</v>
      </c>
      <c r="B5207" s="481" t="s">
        <v>11640</v>
      </c>
      <c r="C5207" s="489" t="s">
        <v>4106</v>
      </c>
      <c r="D5207" s="490">
        <v>14.69</v>
      </c>
    </row>
    <row r="5208" spans="1:4">
      <c r="A5208" s="480">
        <v>20213</v>
      </c>
      <c r="B5208" s="481" t="s">
        <v>11641</v>
      </c>
      <c r="C5208" s="489" t="s">
        <v>4106</v>
      </c>
      <c r="D5208" s="490">
        <v>33.82</v>
      </c>
    </row>
    <row r="5209" spans="1:4">
      <c r="A5209" s="480">
        <v>20211</v>
      </c>
      <c r="B5209" s="481" t="s">
        <v>11642</v>
      </c>
      <c r="C5209" s="489" t="s">
        <v>4106</v>
      </c>
      <c r="D5209" s="490">
        <v>44.78</v>
      </c>
    </row>
    <row r="5210" spans="1:4" ht="30">
      <c r="A5210" s="480">
        <v>40270</v>
      </c>
      <c r="B5210" s="481" t="s">
        <v>11643</v>
      </c>
      <c r="C5210" s="489" t="s">
        <v>4106</v>
      </c>
      <c r="D5210" s="490">
        <v>96.18</v>
      </c>
    </row>
    <row r="5211" spans="1:4" ht="30">
      <c r="A5211" s="480">
        <v>4425</v>
      </c>
      <c r="B5211" s="481" t="s">
        <v>11644</v>
      </c>
      <c r="C5211" s="489" t="s">
        <v>4106</v>
      </c>
      <c r="D5211" s="490">
        <v>37.01</v>
      </c>
    </row>
    <row r="5212" spans="1:4" ht="30">
      <c r="A5212" s="480">
        <v>4472</v>
      </c>
      <c r="B5212" s="481" t="s">
        <v>11645</v>
      </c>
      <c r="C5212" s="489" t="s">
        <v>4106</v>
      </c>
      <c r="D5212" s="490">
        <v>46.24</v>
      </c>
    </row>
    <row r="5213" spans="1:4" ht="30">
      <c r="A5213" s="480">
        <v>35272</v>
      </c>
      <c r="B5213" s="481" t="s">
        <v>11646</v>
      </c>
      <c r="C5213" s="489" t="s">
        <v>4106</v>
      </c>
      <c r="D5213" s="490">
        <v>66.84</v>
      </c>
    </row>
    <row r="5214" spans="1:4" ht="30">
      <c r="A5214" s="480">
        <v>4481</v>
      </c>
      <c r="B5214" s="481" t="s">
        <v>11647</v>
      </c>
      <c r="C5214" s="489" t="s">
        <v>4106</v>
      </c>
      <c r="D5214" s="490">
        <v>71.55</v>
      </c>
    </row>
    <row r="5215" spans="1:4">
      <c r="A5215" s="480">
        <v>34345</v>
      </c>
      <c r="B5215" s="481" t="s">
        <v>11648</v>
      </c>
      <c r="C5215" s="489" t="s">
        <v>4108</v>
      </c>
      <c r="D5215" s="490">
        <v>13.32</v>
      </c>
    </row>
    <row r="5216" spans="1:4">
      <c r="A5216" s="480">
        <v>41096</v>
      </c>
      <c r="B5216" s="481" t="s">
        <v>11649</v>
      </c>
      <c r="C5216" s="489" t="s">
        <v>4109</v>
      </c>
      <c r="D5216" s="490">
        <v>2341.94</v>
      </c>
    </row>
    <row r="5217" spans="1:4" ht="30">
      <c r="A5217" s="480">
        <v>41776</v>
      </c>
      <c r="B5217" s="481" t="s">
        <v>11650</v>
      </c>
      <c r="C5217" s="489" t="s">
        <v>4108</v>
      </c>
      <c r="D5217" s="490">
        <v>17.87</v>
      </c>
    </row>
    <row r="5218" spans="1:4">
      <c r="A5218" s="480"/>
      <c r="B5218" s="481"/>
      <c r="C5218" s="489"/>
      <c r="D5218" s="490"/>
    </row>
    <row r="5219" spans="1:4">
      <c r="A5219" s="480"/>
      <c r="B5219" s="481"/>
      <c r="C5219" s="489"/>
      <c r="D5219" s="490"/>
    </row>
    <row r="5220" spans="1:4">
      <c r="A5220" s="480"/>
      <c r="B5220" s="481"/>
      <c r="C5220" s="489"/>
      <c r="D5220" s="490"/>
    </row>
    <row r="5221" spans="1:4">
      <c r="A5221" s="480"/>
      <c r="B5221" s="481"/>
      <c r="C5221" s="489"/>
      <c r="D5221" s="490"/>
    </row>
    <row r="5222" spans="1:4">
      <c r="A5222" s="480"/>
      <c r="B5222" s="481"/>
      <c r="C5222" s="489"/>
      <c r="D5222" s="490"/>
    </row>
    <row r="5223" spans="1:4">
      <c r="A5223" s="480"/>
      <c r="B5223" s="481"/>
      <c r="C5223" s="489"/>
      <c r="D5223" s="490"/>
    </row>
    <row r="5224" spans="1:4">
      <c r="A5224" s="480"/>
      <c r="B5224" s="481"/>
      <c r="C5224" s="489"/>
      <c r="D5224" s="490"/>
    </row>
    <row r="5225" spans="1:4">
      <c r="A5225" s="480"/>
      <c r="B5225" s="481"/>
      <c r="C5225" s="489"/>
      <c r="D5225" s="490"/>
    </row>
    <row r="5226" spans="1:4">
      <c r="A5226" s="480"/>
      <c r="B5226" s="481"/>
      <c r="C5226" s="489"/>
      <c r="D5226" s="490"/>
    </row>
    <row r="5227" spans="1:4">
      <c r="A5227" s="480"/>
      <c r="B5227" s="481"/>
      <c r="C5227" s="489"/>
      <c r="D5227" s="490"/>
    </row>
    <row r="5228" spans="1:4">
      <c r="A5228" s="480"/>
      <c r="B5228" s="481"/>
      <c r="C5228" s="489"/>
      <c r="D5228" s="490"/>
    </row>
    <row r="5229" spans="1:4">
      <c r="A5229" s="480"/>
      <c r="B5229" s="481"/>
      <c r="C5229" s="489"/>
      <c r="D5229" s="490"/>
    </row>
    <row r="5230" spans="1:4">
      <c r="A5230" s="480"/>
      <c r="B5230" s="481"/>
      <c r="C5230" s="489"/>
      <c r="D5230" s="490"/>
    </row>
    <row r="5231" spans="1:4">
      <c r="A5231" s="480"/>
      <c r="B5231" s="481"/>
      <c r="C5231" s="489"/>
      <c r="D5231" s="490"/>
    </row>
    <row r="5232" spans="1:4">
      <c r="A5232" s="480"/>
      <c r="B5232" s="481"/>
      <c r="C5232" s="489"/>
      <c r="D5232" s="490"/>
    </row>
    <row r="5233" spans="1:4">
      <c r="A5233" s="480"/>
      <c r="B5233" s="481"/>
      <c r="C5233" s="489"/>
      <c r="D5233" s="490"/>
    </row>
    <row r="5234" spans="1:4">
      <c r="A5234" s="480"/>
      <c r="B5234" s="481"/>
      <c r="C5234" s="489"/>
      <c r="D5234" s="490"/>
    </row>
    <row r="5235" spans="1:4">
      <c r="A5235" s="480"/>
      <c r="B5235" s="481"/>
      <c r="C5235" s="489"/>
      <c r="D5235" s="490"/>
    </row>
    <row r="5236" spans="1:4">
      <c r="A5236" s="480"/>
      <c r="B5236" s="481"/>
      <c r="C5236" s="489"/>
      <c r="D5236" s="490"/>
    </row>
    <row r="5237" spans="1:4">
      <c r="A5237" s="480"/>
      <c r="B5237" s="481"/>
      <c r="C5237" s="489"/>
      <c r="D5237" s="490"/>
    </row>
    <row r="5238" spans="1:4">
      <c r="A5238" s="480"/>
      <c r="B5238" s="481"/>
      <c r="C5238" s="489"/>
      <c r="D5238" s="490"/>
    </row>
    <row r="5239" spans="1:4">
      <c r="A5239" s="480"/>
      <c r="B5239" s="481"/>
      <c r="C5239" s="489"/>
      <c r="D5239" s="490"/>
    </row>
    <row r="5240" spans="1:4">
      <c r="A5240" s="480"/>
      <c r="B5240" s="481"/>
      <c r="C5240" s="489"/>
      <c r="D5240" s="490"/>
    </row>
    <row r="5241" spans="1:4">
      <c r="A5241" s="480"/>
      <c r="B5241" s="481"/>
      <c r="C5241" s="489"/>
      <c r="D5241" s="490"/>
    </row>
    <row r="5242" spans="1:4">
      <c r="A5242" s="480"/>
      <c r="B5242" s="481"/>
      <c r="C5242" s="489"/>
      <c r="D5242" s="490"/>
    </row>
    <row r="5243" spans="1:4">
      <c r="A5243" s="480"/>
      <c r="B5243" s="481"/>
      <c r="C5243" s="489"/>
      <c r="D5243" s="490"/>
    </row>
    <row r="5244" spans="1:4">
      <c r="A5244" s="480"/>
      <c r="B5244" s="481"/>
      <c r="C5244" s="489"/>
      <c r="D5244" s="490"/>
    </row>
    <row r="5245" spans="1:4">
      <c r="A5245" s="480"/>
      <c r="B5245" s="481"/>
      <c r="C5245" s="489"/>
      <c r="D5245" s="490"/>
    </row>
    <row r="5246" spans="1:4">
      <c r="A5246" s="480"/>
      <c r="B5246" s="481"/>
      <c r="C5246" s="489"/>
      <c r="D5246" s="490"/>
    </row>
    <row r="5247" spans="1:4">
      <c r="A5247" s="480"/>
      <c r="B5247" s="481"/>
      <c r="C5247" s="489"/>
      <c r="D5247" s="490"/>
    </row>
    <row r="5248" spans="1:4">
      <c r="A5248" s="480"/>
      <c r="B5248" s="481"/>
      <c r="C5248" s="489"/>
      <c r="D5248" s="490"/>
    </row>
    <row r="5249" spans="1:4">
      <c r="A5249" s="480"/>
      <c r="B5249" s="481"/>
      <c r="C5249" s="489"/>
      <c r="D5249" s="490"/>
    </row>
    <row r="5250" spans="1:4">
      <c r="A5250" s="480"/>
      <c r="B5250" s="481"/>
      <c r="C5250" s="489"/>
      <c r="D5250" s="490"/>
    </row>
    <row r="5251" spans="1:4">
      <c r="A5251" s="480"/>
      <c r="B5251" s="481"/>
      <c r="C5251" s="489"/>
      <c r="D5251" s="490"/>
    </row>
    <row r="5252" spans="1:4">
      <c r="A5252" s="480"/>
      <c r="B5252" s="481"/>
      <c r="C5252" s="489"/>
      <c r="D5252" s="490"/>
    </row>
    <row r="5253" spans="1:4">
      <c r="A5253" s="480"/>
      <c r="B5253" s="481"/>
      <c r="C5253" s="489"/>
      <c r="D5253" s="490"/>
    </row>
    <row r="5254" spans="1:4">
      <c r="A5254" s="480"/>
      <c r="B5254" s="481"/>
      <c r="C5254" s="489"/>
      <c r="D5254" s="490"/>
    </row>
    <row r="5255" spans="1:4">
      <c r="A5255" s="480"/>
      <c r="B5255" s="481"/>
      <c r="C5255" s="489"/>
      <c r="D5255" s="490"/>
    </row>
    <row r="5256" spans="1:4">
      <c r="A5256" s="480"/>
      <c r="B5256" s="481"/>
      <c r="C5256" s="489"/>
      <c r="D5256" s="490"/>
    </row>
    <row r="5257" spans="1:4">
      <c r="A5257" s="480"/>
      <c r="B5257" s="481"/>
      <c r="C5257" s="489"/>
      <c r="D5257" s="490"/>
    </row>
    <row r="5258" spans="1:4">
      <c r="A5258" s="480"/>
      <c r="B5258" s="481"/>
      <c r="C5258" s="489"/>
      <c r="D5258" s="490"/>
    </row>
    <row r="5259" spans="1:4">
      <c r="A5259" s="480"/>
      <c r="B5259" s="481"/>
      <c r="C5259" s="489"/>
      <c r="D5259" s="490"/>
    </row>
    <row r="5260" spans="1:4">
      <c r="A5260" s="480"/>
      <c r="B5260" s="481"/>
      <c r="C5260" s="489"/>
      <c r="D5260" s="490"/>
    </row>
    <row r="5261" spans="1:4">
      <c r="A5261" s="480"/>
      <c r="B5261" s="481"/>
      <c r="C5261" s="489"/>
      <c r="D5261" s="490"/>
    </row>
    <row r="5262" spans="1:4">
      <c r="A5262" s="480"/>
      <c r="B5262" s="481"/>
      <c r="C5262" s="489"/>
      <c r="D5262" s="490"/>
    </row>
    <row r="5263" spans="1:4">
      <c r="A5263" s="480"/>
      <c r="B5263" s="481"/>
      <c r="C5263" s="489"/>
      <c r="D5263" s="490"/>
    </row>
    <row r="5264" spans="1:4">
      <c r="A5264" s="480"/>
      <c r="B5264" s="481"/>
      <c r="C5264" s="489"/>
      <c r="D5264" s="490"/>
    </row>
    <row r="5265" spans="1:5">
      <c r="A5265" s="480"/>
      <c r="B5265" s="481"/>
      <c r="C5265" s="489"/>
      <c r="D5265" s="490"/>
    </row>
    <row r="5266" spans="1:5">
      <c r="A5266" s="480"/>
      <c r="B5266" s="481"/>
      <c r="C5266" s="489"/>
      <c r="D5266" s="490"/>
    </row>
    <row r="5267" spans="1:5">
      <c r="A5267" s="480"/>
      <c r="B5267" s="481"/>
      <c r="C5267" s="489"/>
      <c r="D5267" s="490"/>
    </row>
    <row r="5268" spans="1:5">
      <c r="A5268" s="480"/>
      <c r="B5268" s="481"/>
      <c r="C5268" s="489"/>
      <c r="D5268" s="490"/>
    </row>
    <row r="5269" spans="1:5">
      <c r="A5269" s="480"/>
      <c r="B5269" s="481"/>
      <c r="C5269" s="489"/>
      <c r="D5269" s="490"/>
    </row>
    <row r="5270" spans="1:5">
      <c r="A5270" s="480"/>
      <c r="B5270" s="481"/>
      <c r="C5270" s="489"/>
      <c r="D5270" s="490"/>
    </row>
    <row r="5271" spans="1:5">
      <c r="A5271" s="480"/>
      <c r="B5271" s="481"/>
      <c r="C5271" s="489"/>
      <c r="D5271" s="490"/>
    </row>
    <row r="5272" spans="1:5">
      <c r="A5272" s="480"/>
      <c r="B5272" s="481"/>
      <c r="C5272" s="489"/>
      <c r="D5272" s="490"/>
    </row>
    <row r="5273" spans="1:5">
      <c r="A5273" s="480"/>
      <c r="B5273" s="481"/>
      <c r="C5273" s="489"/>
      <c r="D5273" s="490"/>
    </row>
    <row r="5274" spans="1:5">
      <c r="A5274" s="480"/>
      <c r="B5274" s="481"/>
      <c r="C5274" s="489"/>
      <c r="D5274" s="490"/>
    </row>
    <row r="5275" spans="1:5">
      <c r="A5275" s="513"/>
      <c r="B5275" s="514"/>
      <c r="C5275" s="515"/>
      <c r="D5275" s="516"/>
      <c r="E5275" s="518"/>
    </row>
    <row r="5276" spans="1:5">
      <c r="A5276" s="519"/>
      <c r="B5276" s="520"/>
      <c r="C5276" s="521"/>
      <c r="D5276" s="522"/>
      <c r="E5276" s="518"/>
    </row>
    <row r="5277" spans="1:5">
      <c r="A5277" s="513"/>
      <c r="B5277" s="517"/>
      <c r="C5277" s="515"/>
      <c r="D5277" s="516"/>
      <c r="E5277" s="518"/>
    </row>
    <row r="5278" spans="1:5">
      <c r="A5278" s="513"/>
      <c r="B5278" s="517"/>
      <c r="C5278" s="515"/>
      <c r="D5278" s="516"/>
      <c r="E5278" s="518"/>
    </row>
    <row r="5279" spans="1:5">
      <c r="A5279" s="513"/>
      <c r="B5279" s="517"/>
      <c r="C5279" s="515"/>
      <c r="D5279" s="516"/>
      <c r="E5279" s="518"/>
    </row>
    <row r="5280" spans="1:5">
      <c r="A5280" s="513"/>
      <c r="B5280" s="517"/>
      <c r="C5280" s="515"/>
      <c r="D5280" s="516"/>
      <c r="E5280" s="518"/>
    </row>
    <row r="5281" spans="1:5">
      <c r="A5281" s="513"/>
      <c r="B5281" s="517"/>
      <c r="C5281" s="515"/>
      <c r="D5281" s="516"/>
      <c r="E5281" s="518"/>
    </row>
    <row r="5282" spans="1:5">
      <c r="A5282" s="513"/>
      <c r="B5282" s="517"/>
      <c r="C5282" s="515"/>
      <c r="D5282" s="516"/>
      <c r="E5282" s="518"/>
    </row>
    <row r="5283" spans="1:5">
      <c r="A5283" s="513"/>
      <c r="B5283" s="517"/>
      <c r="C5283" s="515"/>
      <c r="D5283" s="516"/>
      <c r="E5283" s="518"/>
    </row>
    <row r="5284" spans="1:5">
      <c r="A5284" s="513"/>
      <c r="B5284" s="517"/>
      <c r="C5284" s="515"/>
      <c r="D5284" s="516"/>
      <c r="E5284" s="518"/>
    </row>
    <row r="5285" spans="1:5">
      <c r="A5285" s="513"/>
      <c r="B5285" s="517"/>
      <c r="C5285" s="515"/>
      <c r="D5285" s="516"/>
      <c r="E5285" s="518"/>
    </row>
    <row r="5286" spans="1:5">
      <c r="A5286" s="513"/>
      <c r="B5286" s="517"/>
      <c r="C5286" s="515"/>
      <c r="D5286" s="516"/>
      <c r="E5286" s="518"/>
    </row>
    <row r="5287" spans="1:5">
      <c r="A5287" s="513"/>
      <c r="B5287" s="517"/>
      <c r="C5287" s="515"/>
      <c r="D5287" s="516"/>
      <c r="E5287" s="518"/>
    </row>
    <row r="5288" spans="1:5">
      <c r="A5288" s="513"/>
      <c r="B5288" s="517"/>
      <c r="C5288" s="515"/>
      <c r="D5288" s="516"/>
      <c r="E5288" s="518"/>
    </row>
    <row r="5289" spans="1:5">
      <c r="A5289" s="513"/>
      <c r="B5289" s="517"/>
      <c r="C5289" s="515"/>
      <c r="D5289" s="516"/>
      <c r="E5289" s="518"/>
    </row>
    <row r="5290" spans="1:5">
      <c r="A5290" s="513"/>
      <c r="B5290" s="517"/>
      <c r="C5290" s="515"/>
      <c r="D5290" s="516"/>
      <c r="E5290" s="518"/>
    </row>
    <row r="5291" spans="1:5">
      <c r="A5291" s="513"/>
      <c r="B5291" s="517"/>
      <c r="C5291" s="515"/>
      <c r="D5291" s="516"/>
      <c r="E5291" s="518"/>
    </row>
    <row r="5292" spans="1:5">
      <c r="A5292" s="513"/>
      <c r="B5292" s="517"/>
      <c r="C5292" s="515"/>
      <c r="D5292" s="516"/>
      <c r="E5292" s="518"/>
    </row>
    <row r="5293" spans="1:5">
      <c r="A5293" s="513"/>
      <c r="B5293" s="517"/>
      <c r="C5293" s="515"/>
      <c r="D5293" s="516"/>
      <c r="E5293" s="518"/>
    </row>
    <row r="5294" spans="1:5">
      <c r="A5294" s="513"/>
      <c r="B5294" s="517"/>
      <c r="C5294" s="515"/>
      <c r="D5294" s="516"/>
      <c r="E5294" s="518"/>
    </row>
    <row r="5295" spans="1:5">
      <c r="A5295" s="513"/>
      <c r="B5295" s="517"/>
      <c r="C5295" s="515"/>
      <c r="D5295" s="516"/>
      <c r="E5295" s="518"/>
    </row>
    <row r="5296" spans="1:5">
      <c r="A5296" s="513"/>
      <c r="B5296" s="517"/>
      <c r="C5296" s="515"/>
      <c r="D5296" s="516"/>
      <c r="E5296" s="518"/>
    </row>
    <row r="5297" spans="1:5">
      <c r="A5297" s="513"/>
      <c r="B5297" s="517"/>
      <c r="C5297" s="515"/>
      <c r="D5297" s="516"/>
      <c r="E5297" s="518"/>
    </row>
    <row r="5298" spans="1:5">
      <c r="A5298" s="513"/>
      <c r="B5298" s="517"/>
      <c r="C5298" s="515"/>
      <c r="D5298" s="516"/>
      <c r="E5298" s="518"/>
    </row>
    <row r="5299" spans="1:5">
      <c r="A5299" s="513"/>
      <c r="B5299" s="517"/>
      <c r="C5299" s="515"/>
      <c r="D5299" s="516"/>
      <c r="E5299" s="518"/>
    </row>
    <row r="5300" spans="1:5">
      <c r="A5300" s="513"/>
      <c r="B5300" s="517"/>
      <c r="C5300" s="515"/>
      <c r="D5300" s="516"/>
      <c r="E5300" s="518"/>
    </row>
    <row r="5301" spans="1:5">
      <c r="A5301" s="513"/>
      <c r="B5301" s="517"/>
      <c r="C5301" s="515"/>
      <c r="D5301" s="516"/>
      <c r="E5301" s="518"/>
    </row>
    <row r="5302" spans="1:5">
      <c r="A5302" s="513"/>
      <c r="B5302" s="517"/>
      <c r="C5302" s="515"/>
      <c r="D5302" s="516"/>
      <c r="E5302" s="518"/>
    </row>
    <row r="5303" spans="1:5">
      <c r="A5303" s="513"/>
      <c r="B5303" s="517"/>
      <c r="C5303" s="515"/>
      <c r="D5303" s="516"/>
      <c r="E5303" s="518"/>
    </row>
    <row r="5304" spans="1:5">
      <c r="A5304" s="513"/>
      <c r="B5304" s="517"/>
      <c r="C5304" s="515"/>
      <c r="D5304" s="516"/>
      <c r="E5304" s="518"/>
    </row>
    <row r="5305" spans="1:5">
      <c r="A5305" s="513"/>
      <c r="B5305" s="517"/>
      <c r="C5305" s="515"/>
      <c r="D5305" s="516"/>
      <c r="E5305" s="518"/>
    </row>
    <row r="5306" spans="1:5">
      <c r="A5306" s="513"/>
      <c r="B5306" s="517"/>
      <c r="C5306" s="515"/>
      <c r="D5306" s="516"/>
      <c r="E5306" s="518"/>
    </row>
    <row r="5307" spans="1:5">
      <c r="A5307" s="513"/>
      <c r="B5307" s="517"/>
      <c r="C5307" s="515"/>
      <c r="D5307" s="516"/>
      <c r="E5307" s="518"/>
    </row>
    <row r="5308" spans="1:5">
      <c r="A5308" s="513"/>
      <c r="B5308" s="517"/>
      <c r="C5308" s="515"/>
      <c r="D5308" s="516"/>
      <c r="E5308" s="518"/>
    </row>
    <row r="5309" spans="1:5">
      <c r="A5309" s="513"/>
      <c r="B5309" s="517"/>
      <c r="C5309" s="515"/>
      <c r="D5309" s="516"/>
      <c r="E5309" s="518"/>
    </row>
    <row r="5310" spans="1:5">
      <c r="A5310" s="513"/>
      <c r="B5310" s="517"/>
      <c r="C5310" s="515"/>
      <c r="D5310" s="516"/>
      <c r="E5310" s="518"/>
    </row>
    <row r="5311" spans="1:5">
      <c r="A5311" s="513"/>
      <c r="B5311" s="517"/>
      <c r="C5311" s="515"/>
      <c r="D5311" s="516"/>
      <c r="E5311" s="518"/>
    </row>
    <row r="5312" spans="1:5">
      <c r="A5312" s="513"/>
      <c r="B5312" s="517"/>
      <c r="C5312" s="515"/>
      <c r="D5312" s="516"/>
      <c r="E5312" s="518"/>
    </row>
    <row r="5313" spans="1:5">
      <c r="A5313" s="513"/>
      <c r="B5313" s="517"/>
      <c r="C5313" s="515"/>
      <c r="D5313" s="516"/>
      <c r="E5313" s="518"/>
    </row>
    <row r="5314" spans="1:5">
      <c r="A5314" s="513"/>
      <c r="B5314" s="517"/>
      <c r="C5314" s="515"/>
      <c r="D5314" s="516"/>
      <c r="E5314" s="518"/>
    </row>
    <row r="5315" spans="1:5">
      <c r="A5315" s="513"/>
      <c r="B5315" s="517"/>
      <c r="C5315" s="515"/>
      <c r="D5315" s="516"/>
      <c r="E5315" s="518"/>
    </row>
    <row r="5316" spans="1:5">
      <c r="A5316" s="513"/>
      <c r="B5316" s="517"/>
      <c r="C5316" s="515"/>
      <c r="D5316" s="516"/>
      <c r="E5316" s="518"/>
    </row>
    <row r="5317" spans="1:5">
      <c r="A5317" s="513"/>
      <c r="B5317" s="517"/>
      <c r="C5317" s="515"/>
      <c r="D5317" s="516"/>
      <c r="E5317" s="518"/>
    </row>
    <row r="5318" spans="1:5">
      <c r="A5318" s="513"/>
      <c r="B5318" s="517"/>
      <c r="C5318" s="515"/>
      <c r="D5318" s="516"/>
      <c r="E5318" s="518"/>
    </row>
    <row r="5319" spans="1:5">
      <c r="A5319" s="513"/>
      <c r="B5319" s="517"/>
      <c r="C5319" s="515"/>
      <c r="D5319" s="516"/>
      <c r="E5319" s="518"/>
    </row>
    <row r="5320" spans="1:5">
      <c r="A5320" s="513"/>
      <c r="B5320" s="517"/>
      <c r="C5320" s="515"/>
      <c r="D5320" s="516"/>
      <c r="E5320" s="518"/>
    </row>
    <row r="5321" spans="1:5">
      <c r="A5321" s="513"/>
      <c r="B5321" s="517"/>
      <c r="C5321" s="515"/>
      <c r="D5321" s="516"/>
      <c r="E5321" s="518"/>
    </row>
    <row r="5322" spans="1:5">
      <c r="A5322" s="513"/>
      <c r="B5322" s="517"/>
      <c r="C5322" s="515"/>
      <c r="D5322" s="516"/>
      <c r="E5322" s="518"/>
    </row>
    <row r="5323" spans="1:5">
      <c r="A5323" s="513"/>
      <c r="B5323" s="517"/>
      <c r="C5323" s="515"/>
      <c r="D5323" s="516"/>
      <c r="E5323" s="518"/>
    </row>
    <row r="5324" spans="1:5">
      <c r="A5324" s="513"/>
      <c r="B5324" s="517"/>
      <c r="C5324" s="515"/>
      <c r="D5324" s="516"/>
      <c r="E5324" s="518"/>
    </row>
    <row r="5325" spans="1:5">
      <c r="A5325" s="513"/>
      <c r="B5325" s="517"/>
      <c r="C5325" s="515"/>
      <c r="D5325" s="516"/>
      <c r="E5325" s="518"/>
    </row>
    <row r="5326" spans="1:5">
      <c r="A5326" s="513"/>
      <c r="B5326" s="517"/>
      <c r="C5326" s="515"/>
      <c r="D5326" s="516"/>
      <c r="E5326" s="518"/>
    </row>
    <row r="5327" spans="1:5">
      <c r="A5327" s="513"/>
      <c r="B5327" s="517"/>
      <c r="C5327" s="515"/>
      <c r="D5327" s="516"/>
      <c r="E5327" s="518"/>
    </row>
    <row r="5328" spans="1:5">
      <c r="A5328" s="513"/>
      <c r="B5328" s="517"/>
      <c r="C5328" s="515"/>
      <c r="D5328" s="516"/>
      <c r="E5328" s="518"/>
    </row>
    <row r="5329" spans="1:5">
      <c r="A5329" s="513"/>
      <c r="B5329" s="517"/>
      <c r="C5329" s="515"/>
      <c r="D5329" s="516"/>
      <c r="E5329" s="518"/>
    </row>
  </sheetData>
  <autoFilter ref="A2:D5290"/>
  <mergeCells count="1">
    <mergeCell ref="F2:G2"/>
  </mergeCells>
  <printOptions horizontalCentered="1" verticalCentered="1" gridLines="1"/>
  <pageMargins left="0.98402777777777795" right="0.39374999999999999" top="0.78749999999999998" bottom="0.78749999999999998" header="0.51180555555555496" footer="0"/>
  <pageSetup paperSize="9" scale="67" firstPageNumber="0" orientation="portrait" horizontalDpi="300" verticalDpi="300" r:id="rId1"/>
  <headerFooter>
    <oddFooter>&amp;CPágina &amp;P de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AMK347"/>
  <sheetViews>
    <sheetView view="pageBreakPreview" workbookViewId="0">
      <pane ySplit="10" topLeftCell="A41" activePane="bottomLeft" state="frozen"/>
      <selection pane="bottomLeft" activeCell="F51" sqref="F51"/>
    </sheetView>
  </sheetViews>
  <sheetFormatPr defaultRowHeight="15"/>
  <cols>
    <col min="1" max="1" width="9.42578125" style="118" customWidth="1"/>
    <col min="2" max="2" width="10.7109375" style="645" customWidth="1"/>
    <col min="3" max="3" width="77.7109375" style="655" customWidth="1"/>
    <col min="4" max="4" width="9.5703125" style="659" customWidth="1"/>
    <col min="5" max="5" width="12.28515625" style="673" customWidth="1"/>
    <col min="6" max="6" width="14.7109375" style="679" customWidth="1"/>
    <col min="7" max="7" width="14.42578125" style="122" customWidth="1"/>
    <col min="8" max="8" width="12.85546875" style="683" customWidth="1"/>
    <col min="9" max="9" width="11.42578125" style="683"/>
    <col min="10" max="10" width="12.85546875" style="683" customWidth="1"/>
    <col min="11" max="11" width="13.5703125" style="123" customWidth="1"/>
    <col min="12" max="12" width="13.28515625" style="125" customWidth="1"/>
    <col min="13" max="13" width="17.7109375" style="127" customWidth="1"/>
    <col min="14" max="36" width="10.42578125" style="127" customWidth="1"/>
    <col min="37" max="1025" width="10.42578125" style="128" customWidth="1"/>
  </cols>
  <sheetData>
    <row r="1" spans="1:38" ht="15" customHeight="1">
      <c r="A1" s="781" t="s">
        <v>4123</v>
      </c>
      <c r="B1" s="781"/>
      <c r="C1" s="781"/>
      <c r="D1" s="781"/>
      <c r="E1" s="781"/>
      <c r="F1" s="781"/>
      <c r="G1" s="781"/>
      <c r="H1" s="781"/>
      <c r="I1" s="781"/>
      <c r="J1" s="781"/>
      <c r="K1" s="781"/>
      <c r="L1" s="781"/>
    </row>
    <row r="2" spans="1:38" ht="15" customHeight="1">
      <c r="A2" s="781"/>
      <c r="B2" s="781"/>
      <c r="C2" s="781"/>
      <c r="D2" s="781"/>
      <c r="E2" s="781"/>
      <c r="F2" s="781"/>
      <c r="G2" s="781"/>
      <c r="H2" s="781"/>
      <c r="I2" s="781"/>
      <c r="J2" s="781"/>
      <c r="K2" s="781"/>
      <c r="L2" s="781"/>
    </row>
    <row r="3" spans="1:38" s="136" customFormat="1" ht="17.25">
      <c r="A3" s="782" t="s">
        <v>4124</v>
      </c>
      <c r="B3" s="783"/>
      <c r="C3" s="783"/>
      <c r="D3" s="783"/>
      <c r="E3" s="783"/>
      <c r="F3" s="783"/>
      <c r="G3" s="783"/>
      <c r="H3" s="783"/>
      <c r="I3" s="783"/>
      <c r="J3" s="783"/>
      <c r="K3" s="783"/>
      <c r="L3" s="783"/>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8" s="136" customFormat="1" ht="12.75">
      <c r="A4" s="137"/>
      <c r="B4" s="644"/>
      <c r="C4" s="657" t="s">
        <v>11786</v>
      </c>
      <c r="D4" s="159"/>
      <c r="E4" s="668"/>
      <c r="F4" s="676"/>
      <c r="G4" s="160"/>
      <c r="H4" s="160"/>
      <c r="I4" s="160" t="s">
        <v>159</v>
      </c>
      <c r="J4" s="784">
        <f>IF('FOLHA FECHAMENTO'!K12&lt;&gt;"",'FOLHA FECHAMENTO'!K12," ")</f>
        <v>178496905</v>
      </c>
      <c r="K4" s="784"/>
      <c r="L4" s="143"/>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8" s="148" customFormat="1" ht="12.75" customHeight="1">
      <c r="A5" s="144"/>
      <c r="B5" s="644"/>
      <c r="C5" s="650" t="s">
        <v>15</v>
      </c>
      <c r="D5" s="687" t="s">
        <v>54</v>
      </c>
      <c r="E5" s="784" t="str">
        <f>IF(DADOS!C14&lt;&gt;"",DADOS!C14," ")</f>
        <v>RUA FREI SÉRGIO HILLESHEIM</v>
      </c>
      <c r="F5" s="784"/>
      <c r="G5" s="784"/>
      <c r="H5" s="784"/>
      <c r="I5" s="684" t="s">
        <v>57</v>
      </c>
      <c r="J5" s="785" t="str">
        <f>IF(DADOS!L12&lt;&gt;"",DADOS!L12," ")</f>
        <v>PREFEITURA MUNICIPAL</v>
      </c>
      <c r="K5" s="785"/>
      <c r="L5" s="146"/>
      <c r="M5" s="147"/>
      <c r="N5" s="147"/>
      <c r="O5" s="147"/>
      <c r="P5" s="147"/>
      <c r="Q5" s="147"/>
      <c r="R5" s="147"/>
      <c r="S5" s="147"/>
      <c r="T5" s="147"/>
      <c r="U5" s="147"/>
      <c r="V5" s="147"/>
      <c r="W5" s="147"/>
      <c r="X5" s="147"/>
      <c r="Y5" s="147"/>
      <c r="Z5" s="147"/>
      <c r="AA5" s="147"/>
      <c r="AB5" s="147"/>
      <c r="AC5" s="147"/>
      <c r="AD5" s="147"/>
      <c r="AE5" s="147"/>
      <c r="AF5" s="147"/>
      <c r="AG5" s="147"/>
      <c r="AH5" s="147"/>
      <c r="AI5" s="147"/>
      <c r="AJ5" s="147"/>
    </row>
    <row r="6" spans="1:38" s="136" customFormat="1" ht="12.75" customHeight="1">
      <c r="A6" s="137"/>
      <c r="B6" s="644"/>
      <c r="C6" s="661" t="str">
        <f>IF(DADOS!C12&lt;&gt;"",DADOS!C12," ")</f>
        <v>UNIDADE BÁSICA DE SAUDE TIPO II</v>
      </c>
      <c r="D6" s="687" t="s">
        <v>160</v>
      </c>
      <c r="E6" s="777" t="str">
        <f>IF(DADOS!$C$16&lt;&gt;"",DADOS!$C$16," ")</f>
        <v>PATO BRANCO</v>
      </c>
      <c r="F6" s="777"/>
      <c r="G6" s="777"/>
      <c r="H6" s="133"/>
      <c r="I6" s="160" t="s">
        <v>52</v>
      </c>
      <c r="J6" s="775" t="str">
        <f>IF('FOLHA FECHAMENTO'!K10&lt;&gt;"",'FOLHA FECHAMENTO'!K10," ")</f>
        <v>CONSTRUÇÃO</v>
      </c>
      <c r="K6" s="775"/>
      <c r="L6" s="151"/>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136" customFormat="1" ht="12" customHeight="1">
      <c r="A7" s="137"/>
      <c r="B7" s="644"/>
      <c r="C7" s="660" t="s">
        <v>11787</v>
      </c>
      <c r="D7" s="778" t="s">
        <v>161</v>
      </c>
      <c r="E7" s="778"/>
      <c r="F7" s="779" t="str">
        <f>IF('FOLHA FECHAMENTO'!C15&lt;&gt;"",'FOLHA FECHAMENTO'!C15," ")</f>
        <v xml:space="preserve"> </v>
      </c>
      <c r="G7" s="779"/>
      <c r="H7" s="779"/>
      <c r="I7" s="685" t="s">
        <v>162</v>
      </c>
      <c r="J7" s="780">
        <f>IF(DADOS!C30&lt;&gt;"",DADOS!C30," ")</f>
        <v>1720221374551</v>
      </c>
      <c r="K7" s="780"/>
      <c r="L7" s="154"/>
      <c r="M7" s="135"/>
      <c r="N7" s="135"/>
      <c r="O7" s="135"/>
      <c r="P7" s="135"/>
      <c r="Q7" s="135"/>
      <c r="R7" s="135"/>
      <c r="S7" s="135"/>
      <c r="T7" s="135"/>
      <c r="U7" s="135"/>
      <c r="V7" s="135"/>
      <c r="W7" s="135"/>
      <c r="X7" s="135"/>
      <c r="Y7" s="135"/>
      <c r="Z7" s="135"/>
      <c r="AA7" s="135"/>
      <c r="AB7" s="135"/>
      <c r="AC7" s="135"/>
      <c r="AD7" s="135"/>
      <c r="AE7" s="135"/>
      <c r="AF7" s="135"/>
      <c r="AG7" s="135"/>
      <c r="AH7" s="135"/>
      <c r="AI7" s="135"/>
      <c r="AJ7" s="135"/>
    </row>
    <row r="8" spans="1:38" s="136" customFormat="1" ht="12.75">
      <c r="A8" s="137"/>
      <c r="B8" s="644"/>
      <c r="C8" s="662">
        <f>IF(DADOS!C20&lt;&gt;"",DADOS!C20," ")</f>
        <v>44593</v>
      </c>
      <c r="D8" s="775" t="s">
        <v>65</v>
      </c>
      <c r="E8" s="775"/>
      <c r="F8" s="776" t="str">
        <f>IF(DADOS!C24&lt;&gt;"",DADOS!C24," ")</f>
        <v>PATRÍCIA VINCENZI DOS SANTOS</v>
      </c>
      <c r="G8" s="776"/>
      <c r="H8" s="776"/>
      <c r="I8" s="686" t="s">
        <v>163</v>
      </c>
      <c r="J8" s="776" t="str">
        <f>IF(DADOS!C28&lt;&gt;"",DADOS!C28," ")</f>
        <v>192.266/D</v>
      </c>
      <c r="K8" s="776"/>
      <c r="L8" s="157"/>
      <c r="M8" s="135"/>
      <c r="N8" s="135"/>
      <c r="O8" s="135"/>
      <c r="P8" s="135"/>
      <c r="Q8" s="135"/>
      <c r="R8" s="135"/>
      <c r="S8" s="135"/>
      <c r="T8" s="135"/>
      <c r="U8" s="135"/>
      <c r="V8" s="135"/>
      <c r="W8" s="135"/>
      <c r="X8" s="135"/>
      <c r="Y8" s="135"/>
      <c r="Z8" s="135"/>
      <c r="AA8" s="135"/>
      <c r="AB8" s="135"/>
      <c r="AC8" s="135"/>
      <c r="AD8" s="135"/>
      <c r="AE8" s="135"/>
      <c r="AF8" s="135"/>
      <c r="AG8" s="135"/>
      <c r="AH8" s="135"/>
      <c r="AI8" s="135"/>
      <c r="AJ8" s="135"/>
    </row>
    <row r="9" spans="1:38" s="136" customFormat="1" ht="12.75">
      <c r="A9" s="137"/>
      <c r="B9" s="644"/>
      <c r="C9" s="654"/>
      <c r="D9" s="159"/>
      <c r="E9" s="669"/>
      <c r="F9" s="676"/>
      <c r="G9" s="160"/>
      <c r="H9" s="160"/>
      <c r="I9" s="160"/>
      <c r="J9" s="160"/>
      <c r="K9" s="161"/>
      <c r="L9" s="162"/>
      <c r="M9" s="135"/>
      <c r="N9" s="135"/>
      <c r="O9" s="135"/>
      <c r="P9" s="135"/>
      <c r="Q9" s="135"/>
      <c r="R9" s="135"/>
      <c r="S9" s="135"/>
      <c r="T9" s="135"/>
      <c r="U9" s="135"/>
      <c r="V9" s="135"/>
      <c r="W9" s="135"/>
      <c r="X9" s="135"/>
      <c r="Y9" s="135"/>
      <c r="Z9" s="135"/>
      <c r="AA9" s="135"/>
      <c r="AB9" s="135"/>
      <c r="AC9" s="135"/>
      <c r="AD9" s="135"/>
      <c r="AE9" s="135"/>
      <c r="AF9" s="135"/>
      <c r="AG9" s="135"/>
      <c r="AH9" s="135"/>
      <c r="AI9" s="135"/>
      <c r="AJ9" s="135"/>
    </row>
    <row r="10" spans="1:38" s="136" customFormat="1" ht="38.25">
      <c r="A10" s="348"/>
      <c r="B10" s="348" t="s">
        <v>164</v>
      </c>
      <c r="C10" s="656" t="s">
        <v>165</v>
      </c>
      <c r="D10" s="348" t="s">
        <v>166</v>
      </c>
      <c r="E10" s="670" t="s">
        <v>4125</v>
      </c>
      <c r="F10" s="675" t="s">
        <v>170</v>
      </c>
      <c r="G10" s="680" t="s">
        <v>4126</v>
      </c>
      <c r="H10" s="348" t="s">
        <v>4127</v>
      </c>
      <c r="I10" s="348" t="s">
        <v>4128</v>
      </c>
      <c r="J10" s="348" t="s">
        <v>4129</v>
      </c>
      <c r="K10" s="348" t="s">
        <v>4130</v>
      </c>
      <c r="L10" s="348" t="s">
        <v>106</v>
      </c>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1:38" s="180" customFormat="1" ht="45">
      <c r="A11" s="585"/>
      <c r="B11" s="653">
        <v>100656</v>
      </c>
      <c r="C11" s="586" t="s">
        <v>4720</v>
      </c>
      <c r="D11" s="587" t="s">
        <v>727</v>
      </c>
      <c r="E11" s="671">
        <v>1360</v>
      </c>
      <c r="F11" s="677">
        <v>72.84</v>
      </c>
      <c r="G11" s="681">
        <v>99062.399999999994</v>
      </c>
      <c r="H11" s="652">
        <f>G11</f>
        <v>99062.399999999994</v>
      </c>
      <c r="I11" s="658">
        <f>G11/$H$302</f>
        <v>7.1450710803027243E-2</v>
      </c>
      <c r="J11" s="658">
        <f>I11</f>
        <v>7.1450710803027243E-2</v>
      </c>
      <c r="K11" s="665" t="s">
        <v>4131</v>
      </c>
      <c r="L11" s="585"/>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9"/>
      <c r="AL11" s="179"/>
    </row>
    <row r="12" spans="1:38" s="180" customFormat="1" ht="30">
      <c r="A12" s="585"/>
      <c r="B12" s="653" t="s">
        <v>176</v>
      </c>
      <c r="C12" s="586" t="s">
        <v>692</v>
      </c>
      <c r="D12" s="587" t="s">
        <v>14279</v>
      </c>
      <c r="E12" s="671">
        <v>8</v>
      </c>
      <c r="F12" s="677">
        <v>8084.58</v>
      </c>
      <c r="G12" s="681">
        <v>64676.639999999999</v>
      </c>
      <c r="H12" s="652">
        <f>G12+H11</f>
        <v>163739.03999999998</v>
      </c>
      <c r="I12" s="658">
        <f t="shared" ref="I12:I75" si="0">G12/$H$302</f>
        <v>4.6649302867197893E-2</v>
      </c>
      <c r="J12" s="658">
        <f>I12+J11</f>
        <v>0.11810001367022513</v>
      </c>
      <c r="K12" s="665" t="s">
        <v>4131</v>
      </c>
      <c r="L12" s="585"/>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9"/>
      <c r="AL12" s="179"/>
    </row>
    <row r="13" spans="1:38" s="180" customFormat="1" ht="45">
      <c r="A13" s="585"/>
      <c r="B13" s="653">
        <v>101964</v>
      </c>
      <c r="C13" s="586" t="s">
        <v>4967</v>
      </c>
      <c r="D13" s="587" t="s">
        <v>704</v>
      </c>
      <c r="E13" s="671">
        <v>327.33</v>
      </c>
      <c r="F13" s="677">
        <v>164.84</v>
      </c>
      <c r="G13" s="681">
        <v>53957.08</v>
      </c>
      <c r="H13" s="652">
        <f>G13+H12</f>
        <v>217696.12</v>
      </c>
      <c r="I13" s="658">
        <f t="shared" si="0"/>
        <v>3.8917608687613119E-2</v>
      </c>
      <c r="J13" s="658">
        <f t="shared" ref="J13:J76" si="1">I13+J12</f>
        <v>0.15701762235783825</v>
      </c>
      <c r="K13" s="665" t="s">
        <v>4131</v>
      </c>
      <c r="L13" s="585"/>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c r="AL13" s="179"/>
    </row>
    <row r="14" spans="1:38" s="180" customFormat="1">
      <c r="A14" s="585"/>
      <c r="B14" s="653" t="s">
        <v>672</v>
      </c>
      <c r="C14" s="649" t="s">
        <v>845</v>
      </c>
      <c r="D14" s="652" t="s">
        <v>709</v>
      </c>
      <c r="E14" s="674">
        <v>1</v>
      </c>
      <c r="F14" s="678">
        <v>48612.270000000004</v>
      </c>
      <c r="G14" s="587">
        <v>48612.27</v>
      </c>
      <c r="H14" s="652">
        <f t="shared" ref="H14:H77" si="2">G14+H13</f>
        <v>266308.39</v>
      </c>
      <c r="I14" s="658">
        <f t="shared" si="0"/>
        <v>3.5062559005724442E-2</v>
      </c>
      <c r="J14" s="658">
        <f t="shared" si="1"/>
        <v>0.1920801813635627</v>
      </c>
      <c r="K14" s="665" t="s">
        <v>4131</v>
      </c>
      <c r="L14" s="585"/>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c r="AL14" s="179"/>
    </row>
    <row r="15" spans="1:38" s="180" customFormat="1" ht="30">
      <c r="A15" s="585"/>
      <c r="B15" s="653" t="s">
        <v>239</v>
      </c>
      <c r="C15" s="586" t="s">
        <v>737</v>
      </c>
      <c r="D15" s="587" t="s">
        <v>704</v>
      </c>
      <c r="E15" s="671">
        <v>743.41</v>
      </c>
      <c r="F15" s="677">
        <v>59.53</v>
      </c>
      <c r="G15" s="681">
        <v>44255.199999999997</v>
      </c>
      <c r="H15" s="652">
        <f t="shared" si="2"/>
        <v>310563.59000000003</v>
      </c>
      <c r="I15" s="658">
        <f t="shared" si="0"/>
        <v>3.1919936289955937E-2</v>
      </c>
      <c r="J15" s="658">
        <f t="shared" si="1"/>
        <v>0.22400011765351863</v>
      </c>
      <c r="K15" s="665" t="s">
        <v>4131</v>
      </c>
      <c r="L15" s="585"/>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c r="AL15" s="179"/>
    </row>
    <row r="16" spans="1:38" s="180" customFormat="1">
      <c r="A16" s="585"/>
      <c r="B16" s="653" t="s">
        <v>263</v>
      </c>
      <c r="C16" s="586" t="s">
        <v>765</v>
      </c>
      <c r="D16" s="587" t="s">
        <v>704</v>
      </c>
      <c r="E16" s="671">
        <v>257</v>
      </c>
      <c r="F16" s="677">
        <v>139.56</v>
      </c>
      <c r="G16" s="681">
        <v>35866.92</v>
      </c>
      <c r="H16" s="652">
        <f t="shared" si="2"/>
        <v>346430.51</v>
      </c>
      <c r="I16" s="658">
        <f t="shared" si="0"/>
        <v>2.5869723813629734E-2</v>
      </c>
      <c r="J16" s="658">
        <f t="shared" si="1"/>
        <v>0.24986984146714836</v>
      </c>
      <c r="K16" s="665" t="s">
        <v>4131</v>
      </c>
      <c r="L16" s="585"/>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9"/>
      <c r="AL16" s="179"/>
    </row>
    <row r="17" spans="1:38" s="180" customFormat="1" ht="30">
      <c r="A17" s="585"/>
      <c r="B17" s="653" t="s">
        <v>321</v>
      </c>
      <c r="C17" s="586" t="s">
        <v>769</v>
      </c>
      <c r="D17" s="587" t="s">
        <v>704</v>
      </c>
      <c r="E17" s="671">
        <v>19.46</v>
      </c>
      <c r="F17" s="677">
        <v>1789.11</v>
      </c>
      <c r="G17" s="681">
        <v>34816.080000000002</v>
      </c>
      <c r="H17" s="652">
        <f t="shared" si="2"/>
        <v>381246.59</v>
      </c>
      <c r="I17" s="658">
        <f t="shared" si="0"/>
        <v>2.5111784727354286E-2</v>
      </c>
      <c r="J17" s="658">
        <f t="shared" si="1"/>
        <v>0.27498162619450262</v>
      </c>
      <c r="K17" s="665" t="s">
        <v>4131</v>
      </c>
      <c r="L17" s="585"/>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179"/>
    </row>
    <row r="18" spans="1:38" s="180" customFormat="1" ht="45">
      <c r="A18" s="585"/>
      <c r="B18" s="653" t="s">
        <v>225</v>
      </c>
      <c r="C18" s="586" t="s">
        <v>846</v>
      </c>
      <c r="D18" s="587" t="s">
        <v>704</v>
      </c>
      <c r="E18" s="671">
        <v>446.56</v>
      </c>
      <c r="F18" s="677">
        <v>63.77</v>
      </c>
      <c r="G18" s="681">
        <v>28477.13</v>
      </c>
      <c r="H18" s="652">
        <f t="shared" si="2"/>
        <v>409723.72000000003</v>
      </c>
      <c r="I18" s="658">
        <f t="shared" si="0"/>
        <v>2.0539691953053947E-2</v>
      </c>
      <c r="J18" s="658">
        <f t="shared" si="1"/>
        <v>0.29552131814755656</v>
      </c>
      <c r="K18" s="665" t="s">
        <v>4131</v>
      </c>
      <c r="L18" s="585"/>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c r="AL18" s="179"/>
    </row>
    <row r="19" spans="1:38" s="180" customFormat="1">
      <c r="A19" s="585"/>
      <c r="B19" s="653" t="s">
        <v>254</v>
      </c>
      <c r="C19" s="586" t="s">
        <v>762</v>
      </c>
      <c r="D19" s="587" t="s">
        <v>727</v>
      </c>
      <c r="E19" s="671">
        <v>250</v>
      </c>
      <c r="F19" s="677">
        <v>100.73</v>
      </c>
      <c r="G19" s="681">
        <v>25182.5</v>
      </c>
      <c r="H19" s="652">
        <f t="shared" si="2"/>
        <v>434906.22000000003</v>
      </c>
      <c r="I19" s="658">
        <f t="shared" si="0"/>
        <v>1.8163375052464244E-2</v>
      </c>
      <c r="J19" s="658">
        <f t="shared" si="1"/>
        <v>0.31368469320002079</v>
      </c>
      <c r="K19" s="665" t="s">
        <v>4131</v>
      </c>
      <c r="L19" s="585"/>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c r="AL19" s="179"/>
    </row>
    <row r="20" spans="1:38" s="180" customFormat="1" ht="63.75">
      <c r="A20" s="585"/>
      <c r="B20" s="653" t="s">
        <v>640</v>
      </c>
      <c r="C20" s="649" t="s">
        <v>720</v>
      </c>
      <c r="D20" s="585" t="s">
        <v>717</v>
      </c>
      <c r="E20" s="674">
        <v>13</v>
      </c>
      <c r="F20" s="678">
        <v>1847.5800000000002</v>
      </c>
      <c r="G20" s="682">
        <v>24018.54</v>
      </c>
      <c r="H20" s="652">
        <f t="shared" si="2"/>
        <v>458924.76</v>
      </c>
      <c r="I20" s="658">
        <f t="shared" si="0"/>
        <v>1.7323845933986479E-2</v>
      </c>
      <c r="J20" s="658">
        <f t="shared" si="1"/>
        <v>0.3310085391340073</v>
      </c>
      <c r="K20" s="665" t="s">
        <v>4131</v>
      </c>
      <c r="L20" s="591"/>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9"/>
      <c r="AL20" s="179"/>
    </row>
    <row r="21" spans="1:38" s="180" customFormat="1" ht="30">
      <c r="A21" s="585"/>
      <c r="B21" s="653">
        <v>92397</v>
      </c>
      <c r="C21" s="586" t="s">
        <v>2868</v>
      </c>
      <c r="D21" s="587" t="s">
        <v>704</v>
      </c>
      <c r="E21" s="671">
        <v>550</v>
      </c>
      <c r="F21" s="677">
        <v>43.34</v>
      </c>
      <c r="G21" s="681">
        <v>23837</v>
      </c>
      <c r="H21" s="652">
        <f t="shared" si="2"/>
        <v>482761.76</v>
      </c>
      <c r="I21" s="658">
        <f t="shared" si="0"/>
        <v>1.7192906626649067E-2</v>
      </c>
      <c r="J21" s="658">
        <f t="shared" si="1"/>
        <v>0.34820144576065637</v>
      </c>
      <c r="K21" s="665" t="s">
        <v>4131</v>
      </c>
      <c r="L21" s="585"/>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9"/>
      <c r="AL21" s="179"/>
    </row>
    <row r="22" spans="1:38" s="180" customFormat="1" ht="60">
      <c r="A22" s="585"/>
      <c r="B22" s="664">
        <v>87547</v>
      </c>
      <c r="C22" s="586" t="s">
        <v>2920</v>
      </c>
      <c r="D22" s="587" t="s">
        <v>704</v>
      </c>
      <c r="E22" s="671">
        <v>1495</v>
      </c>
      <c r="F22" s="677">
        <v>15.79</v>
      </c>
      <c r="G22" s="681">
        <v>23606.05</v>
      </c>
      <c r="H22" s="652">
        <f t="shared" si="2"/>
        <v>506367.81</v>
      </c>
      <c r="I22" s="658">
        <f t="shared" si="0"/>
        <v>1.7026329381801788E-2</v>
      </c>
      <c r="J22" s="658">
        <f t="shared" si="1"/>
        <v>0.36522777514245813</v>
      </c>
      <c r="K22" s="665" t="s">
        <v>4131</v>
      </c>
      <c r="L22" s="585"/>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9"/>
      <c r="AL22" s="179"/>
    </row>
    <row r="23" spans="1:38" s="180" customFormat="1" ht="45">
      <c r="A23" s="585"/>
      <c r="B23" s="653">
        <v>92778</v>
      </c>
      <c r="C23" s="586" t="s">
        <v>1170</v>
      </c>
      <c r="D23" s="587" t="s">
        <v>1110</v>
      </c>
      <c r="E23" s="671">
        <v>1560.33</v>
      </c>
      <c r="F23" s="677">
        <v>14.67</v>
      </c>
      <c r="G23" s="681">
        <v>22890.04</v>
      </c>
      <c r="H23" s="652">
        <f t="shared" si="2"/>
        <v>529257.85</v>
      </c>
      <c r="I23" s="658">
        <f t="shared" si="0"/>
        <v>1.6509893040242574E-2</v>
      </c>
      <c r="J23" s="658">
        <f t="shared" si="1"/>
        <v>0.38173766818270072</v>
      </c>
      <c r="K23" s="665" t="s">
        <v>4131</v>
      </c>
      <c r="L23" s="585"/>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9"/>
      <c r="AL23" s="179"/>
    </row>
    <row r="24" spans="1:38" s="180" customFormat="1" ht="30">
      <c r="A24" s="585"/>
      <c r="B24" s="653" t="s">
        <v>287</v>
      </c>
      <c r="C24" s="586" t="s">
        <v>849</v>
      </c>
      <c r="D24" s="587" t="s">
        <v>704</v>
      </c>
      <c r="E24" s="671">
        <v>319.56</v>
      </c>
      <c r="F24" s="677">
        <v>65.95</v>
      </c>
      <c r="G24" s="681">
        <v>21074.98</v>
      </c>
      <c r="H24" s="652">
        <f t="shared" si="2"/>
        <v>550332.82999999996</v>
      </c>
      <c r="I24" s="658">
        <f t="shared" si="0"/>
        <v>1.5200745198577696E-2</v>
      </c>
      <c r="J24" s="658">
        <f t="shared" si="1"/>
        <v>0.39693841338127839</v>
      </c>
      <c r="K24" s="665" t="s">
        <v>4131</v>
      </c>
      <c r="L24" s="585"/>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c r="AL24" s="179"/>
    </row>
    <row r="25" spans="1:38" s="180" customFormat="1" ht="30">
      <c r="A25" s="585"/>
      <c r="B25" s="653">
        <v>94231</v>
      </c>
      <c r="C25" s="586" t="s">
        <v>5121</v>
      </c>
      <c r="D25" s="587" t="s">
        <v>727</v>
      </c>
      <c r="E25" s="671">
        <v>348.27</v>
      </c>
      <c r="F25" s="677">
        <v>59.33</v>
      </c>
      <c r="G25" s="681">
        <v>20662.86</v>
      </c>
      <c r="H25" s="652">
        <f t="shared" si="2"/>
        <v>570995.68999999994</v>
      </c>
      <c r="I25" s="658">
        <f t="shared" si="0"/>
        <v>1.4903495516194234E-2</v>
      </c>
      <c r="J25" s="658">
        <f t="shared" si="1"/>
        <v>0.41184190889747263</v>
      </c>
      <c r="K25" s="665" t="s">
        <v>4131</v>
      </c>
      <c r="L25" s="585"/>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c r="AL25" s="179"/>
    </row>
    <row r="26" spans="1:38" s="180" customFormat="1">
      <c r="A26" s="585"/>
      <c r="B26" s="653">
        <v>98459</v>
      </c>
      <c r="C26" s="586" t="s">
        <v>976</v>
      </c>
      <c r="D26" s="587" t="s">
        <v>704</v>
      </c>
      <c r="E26" s="671">
        <v>145</v>
      </c>
      <c r="F26" s="677">
        <v>141.77000000000001</v>
      </c>
      <c r="G26" s="681">
        <v>20556.650000000001</v>
      </c>
      <c r="H26" s="652">
        <f t="shared" si="2"/>
        <v>591552.34</v>
      </c>
      <c r="I26" s="658">
        <f t="shared" si="0"/>
        <v>1.4826889457847279E-2</v>
      </c>
      <c r="J26" s="658">
        <f t="shared" si="1"/>
        <v>0.4266687983553199</v>
      </c>
      <c r="K26" s="665" t="s">
        <v>4131</v>
      </c>
      <c r="L26" s="585"/>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179"/>
    </row>
    <row r="27" spans="1:38" s="180" customFormat="1" ht="51">
      <c r="A27" s="585"/>
      <c r="B27" s="653" t="s">
        <v>11660</v>
      </c>
      <c r="C27" s="649" t="s">
        <v>11681</v>
      </c>
      <c r="D27" s="652" t="s">
        <v>704</v>
      </c>
      <c r="E27" s="674">
        <v>130</v>
      </c>
      <c r="F27" s="678">
        <v>144.15</v>
      </c>
      <c r="G27" s="587">
        <v>18739.5</v>
      </c>
      <c r="H27" s="652">
        <f t="shared" si="2"/>
        <v>610291.84</v>
      </c>
      <c r="I27" s="658">
        <f t="shared" si="0"/>
        <v>1.3516234162440332E-2</v>
      </c>
      <c r="J27" s="658">
        <f t="shared" si="1"/>
        <v>0.44018503251776026</v>
      </c>
      <c r="K27" s="665" t="s">
        <v>4131</v>
      </c>
      <c r="L27" s="585"/>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179"/>
    </row>
    <row r="28" spans="1:38" s="180" customFormat="1" ht="30">
      <c r="A28" s="585"/>
      <c r="B28" s="653" t="s">
        <v>315</v>
      </c>
      <c r="C28" s="586" t="s">
        <v>768</v>
      </c>
      <c r="D28" s="587" t="s">
        <v>704</v>
      </c>
      <c r="E28" s="671">
        <v>19.36</v>
      </c>
      <c r="F28" s="677">
        <v>899.43000000000006</v>
      </c>
      <c r="G28" s="681">
        <v>17412.96</v>
      </c>
      <c r="H28" s="652">
        <f t="shared" si="2"/>
        <v>627704.79999999993</v>
      </c>
      <c r="I28" s="658">
        <f t="shared" si="0"/>
        <v>1.2559441010763735E-2</v>
      </c>
      <c r="J28" s="658">
        <f t="shared" si="1"/>
        <v>0.45274447352852398</v>
      </c>
      <c r="K28" s="665" t="s">
        <v>4131</v>
      </c>
      <c r="L28" s="585"/>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179"/>
    </row>
    <row r="29" spans="1:38" s="180" customFormat="1" ht="30">
      <c r="A29" s="585"/>
      <c r="B29" s="653" t="s">
        <v>241</v>
      </c>
      <c r="C29" s="586" t="s">
        <v>738</v>
      </c>
      <c r="D29" s="587" t="s">
        <v>704</v>
      </c>
      <c r="E29" s="671">
        <v>143.03</v>
      </c>
      <c r="F29" s="677">
        <v>116.75</v>
      </c>
      <c r="G29" s="681">
        <v>16698.75</v>
      </c>
      <c r="H29" s="652">
        <f t="shared" si="2"/>
        <v>644403.54999999993</v>
      </c>
      <c r="I29" s="658">
        <f t="shared" si="0"/>
        <v>1.2044302954724005E-2</v>
      </c>
      <c r="J29" s="658">
        <f t="shared" si="1"/>
        <v>0.46478877648324801</v>
      </c>
      <c r="K29" s="665" t="s">
        <v>4131</v>
      </c>
      <c r="L29" s="585"/>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c r="AL29" s="179"/>
    </row>
    <row r="30" spans="1:38" s="180" customFormat="1" ht="63.75">
      <c r="A30" s="585"/>
      <c r="B30" s="653" t="s">
        <v>642</v>
      </c>
      <c r="C30" s="649" t="s">
        <v>723</v>
      </c>
      <c r="D30" s="585" t="s">
        <v>717</v>
      </c>
      <c r="E30" s="674">
        <v>5</v>
      </c>
      <c r="F30" s="678">
        <v>3171.65</v>
      </c>
      <c r="G30" s="682">
        <v>15858.25</v>
      </c>
      <c r="H30" s="652">
        <f t="shared" si="2"/>
        <v>660261.79999999993</v>
      </c>
      <c r="I30" s="658">
        <f t="shared" si="0"/>
        <v>1.1438075744097729E-2</v>
      </c>
      <c r="J30" s="658">
        <f t="shared" si="1"/>
        <v>0.47622685222734573</v>
      </c>
      <c r="K30" s="665" t="s">
        <v>4131</v>
      </c>
      <c r="L30" s="591"/>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9"/>
      <c r="AL30" s="179"/>
    </row>
    <row r="31" spans="1:38" s="180" customFormat="1" ht="30">
      <c r="A31" s="585"/>
      <c r="B31" s="653">
        <v>96620</v>
      </c>
      <c r="C31" s="586" t="s">
        <v>4953</v>
      </c>
      <c r="D31" s="587" t="s">
        <v>702</v>
      </c>
      <c r="E31" s="671">
        <v>31.484999999999999</v>
      </c>
      <c r="F31" s="677">
        <v>500.83</v>
      </c>
      <c r="G31" s="681">
        <v>15768.63</v>
      </c>
      <c r="H31" s="652">
        <f t="shared" si="2"/>
        <v>676030.42999999993</v>
      </c>
      <c r="I31" s="658">
        <f t="shared" si="0"/>
        <v>1.1373435550622028E-2</v>
      </c>
      <c r="J31" s="658">
        <f t="shared" si="1"/>
        <v>0.48760028777796777</v>
      </c>
      <c r="K31" s="665" t="s">
        <v>4131</v>
      </c>
      <c r="L31" s="585"/>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179"/>
    </row>
    <row r="32" spans="1:38" s="180" customFormat="1">
      <c r="A32" s="585"/>
      <c r="B32" s="653" t="s">
        <v>285</v>
      </c>
      <c r="C32" s="586" t="s">
        <v>848</v>
      </c>
      <c r="D32" s="587" t="s">
        <v>704</v>
      </c>
      <c r="E32" s="671">
        <v>739.01</v>
      </c>
      <c r="F32" s="677">
        <v>20.27</v>
      </c>
      <c r="G32" s="681">
        <v>14979.73</v>
      </c>
      <c r="H32" s="652">
        <f t="shared" si="2"/>
        <v>691010.15999999992</v>
      </c>
      <c r="I32" s="658">
        <f t="shared" si="0"/>
        <v>1.0804425858220994E-2</v>
      </c>
      <c r="J32" s="658">
        <f t="shared" si="1"/>
        <v>0.49840471363618877</v>
      </c>
      <c r="K32" s="665" t="s">
        <v>4131</v>
      </c>
      <c r="L32" s="585"/>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79"/>
    </row>
    <row r="33" spans="1:38" s="180" customFormat="1" ht="45">
      <c r="A33" s="585"/>
      <c r="B33" s="653" t="s">
        <v>267</v>
      </c>
      <c r="C33" s="586" t="s">
        <v>743</v>
      </c>
      <c r="D33" s="587" t="s">
        <v>704</v>
      </c>
      <c r="E33" s="671">
        <v>140</v>
      </c>
      <c r="F33" s="677">
        <v>104.50999999999999</v>
      </c>
      <c r="G33" s="681">
        <v>14631.4</v>
      </c>
      <c r="H33" s="652">
        <f t="shared" si="2"/>
        <v>705641.55999999994</v>
      </c>
      <c r="I33" s="658">
        <f t="shared" si="0"/>
        <v>1.0553185972108619E-2</v>
      </c>
      <c r="J33" s="658">
        <f t="shared" si="1"/>
        <v>0.5089578996082974</v>
      </c>
      <c r="K33" s="666" t="s">
        <v>4132</v>
      </c>
      <c r="L33" s="585"/>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79"/>
    </row>
    <row r="34" spans="1:38" s="180" customFormat="1" ht="30">
      <c r="A34" s="585"/>
      <c r="B34" s="653">
        <v>91926</v>
      </c>
      <c r="C34" s="586" t="s">
        <v>1597</v>
      </c>
      <c r="D34" s="587" t="s">
        <v>727</v>
      </c>
      <c r="E34" s="671">
        <v>3500</v>
      </c>
      <c r="F34" s="677">
        <v>4.04</v>
      </c>
      <c r="G34" s="681">
        <v>14140</v>
      </c>
      <c r="H34" s="652">
        <f t="shared" si="2"/>
        <v>719781.55999999994</v>
      </c>
      <c r="I34" s="658">
        <f t="shared" si="0"/>
        <v>1.0198754025289164E-2</v>
      </c>
      <c r="J34" s="658">
        <f t="shared" si="1"/>
        <v>0.51915665363358654</v>
      </c>
      <c r="K34" s="666" t="s">
        <v>4132</v>
      </c>
      <c r="L34" s="585"/>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79"/>
    </row>
    <row r="35" spans="1:38" s="180" customFormat="1" ht="105">
      <c r="A35" s="585"/>
      <c r="B35" s="653" t="s">
        <v>365</v>
      </c>
      <c r="C35" s="586" t="s">
        <v>775</v>
      </c>
      <c r="D35" s="587" t="s">
        <v>709</v>
      </c>
      <c r="E35" s="671">
        <v>56</v>
      </c>
      <c r="F35" s="677">
        <v>240.86</v>
      </c>
      <c r="G35" s="681">
        <v>13488.16</v>
      </c>
      <c r="H35" s="652">
        <f t="shared" si="2"/>
        <v>733269.72</v>
      </c>
      <c r="I35" s="658">
        <f t="shared" si="0"/>
        <v>9.7286015624995972E-3</v>
      </c>
      <c r="J35" s="658">
        <f t="shared" si="1"/>
        <v>0.52888525519608609</v>
      </c>
      <c r="K35" s="666" t="s">
        <v>4132</v>
      </c>
      <c r="L35" s="585"/>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79"/>
    </row>
    <row r="36" spans="1:38" s="180" customFormat="1" ht="30">
      <c r="A36" s="585"/>
      <c r="B36" s="653">
        <v>96542</v>
      </c>
      <c r="C36" s="586" t="s">
        <v>1136</v>
      </c>
      <c r="D36" s="587" t="s">
        <v>704</v>
      </c>
      <c r="E36" s="671">
        <v>160.28</v>
      </c>
      <c r="F36" s="677">
        <v>83.789999999999992</v>
      </c>
      <c r="G36" s="681">
        <v>13429.86</v>
      </c>
      <c r="H36" s="652">
        <f t="shared" si="2"/>
        <v>746699.58</v>
      </c>
      <c r="I36" s="658">
        <f t="shared" si="0"/>
        <v>9.6865515370629374E-3</v>
      </c>
      <c r="J36" s="658">
        <f t="shared" si="1"/>
        <v>0.53857180673314908</v>
      </c>
      <c r="K36" s="666" t="s">
        <v>4132</v>
      </c>
      <c r="L36" s="585"/>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79"/>
    </row>
    <row r="37" spans="1:38" s="180" customFormat="1" ht="30">
      <c r="A37" s="585"/>
      <c r="B37" s="653" t="s">
        <v>340</v>
      </c>
      <c r="C37" s="586" t="s">
        <v>771</v>
      </c>
      <c r="D37" s="587" t="s">
        <v>772</v>
      </c>
      <c r="E37" s="671">
        <v>1</v>
      </c>
      <c r="F37" s="677">
        <v>13397.74</v>
      </c>
      <c r="G37" s="681">
        <v>13397.74</v>
      </c>
      <c r="H37" s="652">
        <f t="shared" si="2"/>
        <v>760097.32</v>
      </c>
      <c r="I37" s="658">
        <f t="shared" si="0"/>
        <v>9.6633843532374572E-3</v>
      </c>
      <c r="J37" s="658">
        <f t="shared" si="1"/>
        <v>0.54823519108638652</v>
      </c>
      <c r="K37" s="666" t="s">
        <v>4132</v>
      </c>
      <c r="L37" s="585"/>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79"/>
    </row>
    <row r="38" spans="1:38" s="180" customFormat="1">
      <c r="A38" s="585"/>
      <c r="B38" s="653">
        <v>88497</v>
      </c>
      <c r="C38" s="586" t="s">
        <v>2902</v>
      </c>
      <c r="D38" s="587" t="s">
        <v>704</v>
      </c>
      <c r="E38" s="671">
        <v>739.01</v>
      </c>
      <c r="F38" s="677">
        <v>17.509999999999998</v>
      </c>
      <c r="G38" s="681">
        <v>12940.07</v>
      </c>
      <c r="H38" s="652">
        <f t="shared" si="2"/>
        <v>773037.3899999999</v>
      </c>
      <c r="I38" s="658">
        <f t="shared" si="0"/>
        <v>9.3332808345136884E-3</v>
      </c>
      <c r="J38" s="658">
        <f t="shared" si="1"/>
        <v>0.5575684719209002</v>
      </c>
      <c r="K38" s="666" t="s">
        <v>4132</v>
      </c>
      <c r="L38" s="585"/>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79"/>
    </row>
    <row r="39" spans="1:38" s="180" customFormat="1" ht="45">
      <c r="A39" s="585"/>
      <c r="B39" s="664">
        <v>94207</v>
      </c>
      <c r="C39" s="586" t="s">
        <v>5108</v>
      </c>
      <c r="D39" s="587" t="s">
        <v>704</v>
      </c>
      <c r="E39" s="671">
        <v>370</v>
      </c>
      <c r="F39" s="677">
        <v>31.37</v>
      </c>
      <c r="G39" s="681">
        <v>11606.9</v>
      </c>
      <c r="H39" s="652">
        <f t="shared" si="2"/>
        <v>784644.28999999992</v>
      </c>
      <c r="I39" s="658">
        <f t="shared" si="0"/>
        <v>8.3717056645069877E-3</v>
      </c>
      <c r="J39" s="658">
        <f t="shared" si="1"/>
        <v>0.56594017758540716</v>
      </c>
      <c r="K39" s="666" t="s">
        <v>4132</v>
      </c>
      <c r="L39" s="585"/>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9"/>
      <c r="AL39" s="179"/>
    </row>
    <row r="40" spans="1:38" s="180" customFormat="1" ht="45">
      <c r="A40" s="585"/>
      <c r="B40" s="653" t="s">
        <v>233</v>
      </c>
      <c r="C40" s="586" t="s">
        <v>701</v>
      </c>
      <c r="D40" s="587" t="s">
        <v>702</v>
      </c>
      <c r="E40" s="671">
        <v>29.46</v>
      </c>
      <c r="F40" s="677">
        <v>387.09999999999997</v>
      </c>
      <c r="G40" s="681">
        <v>11403.97</v>
      </c>
      <c r="H40" s="652">
        <f t="shared" si="2"/>
        <v>796048.25999999989</v>
      </c>
      <c r="I40" s="658">
        <f t="shared" si="0"/>
        <v>8.2253383975796936E-3</v>
      </c>
      <c r="J40" s="658">
        <f t="shared" si="1"/>
        <v>0.57416551598298682</v>
      </c>
      <c r="K40" s="666" t="s">
        <v>4132</v>
      </c>
      <c r="L40" s="585"/>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9"/>
      <c r="AL40" s="179"/>
    </row>
    <row r="41" spans="1:38" s="180" customFormat="1" ht="45">
      <c r="A41" s="585"/>
      <c r="B41" s="653">
        <v>90408</v>
      </c>
      <c r="C41" s="586" t="s">
        <v>2926</v>
      </c>
      <c r="D41" s="587" t="s">
        <v>704</v>
      </c>
      <c r="E41" s="671">
        <v>378.13</v>
      </c>
      <c r="F41" s="677">
        <v>30.099999999999998</v>
      </c>
      <c r="G41" s="681">
        <v>11381.71</v>
      </c>
      <c r="H41" s="652">
        <f t="shared" si="2"/>
        <v>807429.96999999986</v>
      </c>
      <c r="I41" s="658">
        <f t="shared" si="0"/>
        <v>8.2092829333220603E-3</v>
      </c>
      <c r="J41" s="658">
        <f t="shared" si="1"/>
        <v>0.58237479891630883</v>
      </c>
      <c r="K41" s="666" t="s">
        <v>4132</v>
      </c>
      <c r="L41" s="585"/>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9"/>
      <c r="AL41" s="179"/>
    </row>
    <row r="42" spans="1:38" s="180" customFormat="1" ht="60">
      <c r="A42" s="585"/>
      <c r="B42" s="653">
        <v>91785</v>
      </c>
      <c r="C42" s="586" t="s">
        <v>1956</v>
      </c>
      <c r="D42" s="652" t="s">
        <v>727</v>
      </c>
      <c r="E42" s="674">
        <v>260</v>
      </c>
      <c r="F42" s="678">
        <v>43.72</v>
      </c>
      <c r="G42" s="587">
        <v>11367.2</v>
      </c>
      <c r="H42" s="652">
        <f t="shared" si="2"/>
        <v>818797.16999999981</v>
      </c>
      <c r="I42" s="658">
        <f t="shared" si="0"/>
        <v>8.1988173094955444E-3</v>
      </c>
      <c r="J42" s="658">
        <f t="shared" si="1"/>
        <v>0.5905736162258044</v>
      </c>
      <c r="K42" s="666" t="s">
        <v>4132</v>
      </c>
      <c r="L42" s="585"/>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9"/>
      <c r="AL42" s="179"/>
    </row>
    <row r="43" spans="1:38" s="180" customFormat="1" ht="45">
      <c r="A43" s="585"/>
      <c r="B43" s="653">
        <v>92992</v>
      </c>
      <c r="C43" s="586" t="s">
        <v>12310</v>
      </c>
      <c r="D43" s="587" t="s">
        <v>727</v>
      </c>
      <c r="E43" s="671">
        <v>120</v>
      </c>
      <c r="F43" s="677">
        <v>93.88000000000001</v>
      </c>
      <c r="G43" s="681">
        <v>11265.6</v>
      </c>
      <c r="H43" s="652">
        <f t="shared" si="2"/>
        <v>830062.76999999979</v>
      </c>
      <c r="I43" s="658">
        <f t="shared" si="0"/>
        <v>8.125536304617936E-3</v>
      </c>
      <c r="J43" s="658">
        <f t="shared" si="1"/>
        <v>0.59869915253042238</v>
      </c>
      <c r="K43" s="666" t="s">
        <v>4132</v>
      </c>
      <c r="L43" s="585"/>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9"/>
      <c r="AL43" s="179"/>
    </row>
    <row r="44" spans="1:38" s="180" customFormat="1" ht="45">
      <c r="A44" s="585"/>
      <c r="B44" s="653">
        <v>92775</v>
      </c>
      <c r="C44" s="586" t="s">
        <v>1196</v>
      </c>
      <c r="D44" s="587" t="s">
        <v>1110</v>
      </c>
      <c r="E44" s="671">
        <v>578.88</v>
      </c>
      <c r="F44" s="677">
        <v>19.28</v>
      </c>
      <c r="G44" s="681">
        <v>11160.81</v>
      </c>
      <c r="H44" s="652">
        <f t="shared" si="2"/>
        <v>841223.57999999984</v>
      </c>
      <c r="I44" s="658">
        <f t="shared" si="0"/>
        <v>8.0499544492919056E-3</v>
      </c>
      <c r="J44" s="658">
        <f t="shared" si="1"/>
        <v>0.60674910697971429</v>
      </c>
      <c r="K44" s="666" t="s">
        <v>4132</v>
      </c>
      <c r="L44" s="585"/>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9"/>
      <c r="AL44" s="179"/>
    </row>
    <row r="45" spans="1:38" s="180" customFormat="1" ht="60">
      <c r="A45" s="585"/>
      <c r="B45" s="653">
        <v>91016</v>
      </c>
      <c r="C45" s="586" t="s">
        <v>5202</v>
      </c>
      <c r="D45" s="587" t="s">
        <v>709</v>
      </c>
      <c r="E45" s="671">
        <v>13</v>
      </c>
      <c r="F45" s="677">
        <v>850.49</v>
      </c>
      <c r="G45" s="681">
        <v>11056.37</v>
      </c>
      <c r="H45" s="652">
        <f t="shared" si="2"/>
        <v>852279.94999999984</v>
      </c>
      <c r="I45" s="658">
        <f t="shared" si="0"/>
        <v>7.9746250383724449E-3</v>
      </c>
      <c r="J45" s="658">
        <f t="shared" si="1"/>
        <v>0.61472373201808672</v>
      </c>
      <c r="K45" s="666" t="s">
        <v>4132</v>
      </c>
      <c r="L45" s="585"/>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9"/>
      <c r="AL45" s="179"/>
    </row>
    <row r="46" spans="1:38" s="180" customFormat="1">
      <c r="A46" s="585"/>
      <c r="B46" s="653" t="s">
        <v>493</v>
      </c>
      <c r="C46" s="586" t="s">
        <v>810</v>
      </c>
      <c r="D46" s="587" t="s">
        <v>727</v>
      </c>
      <c r="E46" s="672">
        <v>240</v>
      </c>
      <c r="F46" s="677">
        <v>45.309999999999995</v>
      </c>
      <c r="G46" s="681">
        <v>10874.4</v>
      </c>
      <c r="H46" s="652">
        <f t="shared" si="2"/>
        <v>863154.34999999986</v>
      </c>
      <c r="I46" s="658">
        <f t="shared" si="0"/>
        <v>7.8433755850498225E-3</v>
      </c>
      <c r="J46" s="658">
        <f t="shared" si="1"/>
        <v>0.62256710760313649</v>
      </c>
      <c r="K46" s="666" t="s">
        <v>4132</v>
      </c>
      <c r="L46" s="585"/>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9"/>
      <c r="AL46" s="179"/>
    </row>
    <row r="47" spans="1:38" s="180" customFormat="1" ht="51">
      <c r="A47" s="585"/>
      <c r="B47" s="653">
        <v>91796</v>
      </c>
      <c r="C47" s="649" t="s">
        <v>2208</v>
      </c>
      <c r="D47" s="652" t="s">
        <v>727</v>
      </c>
      <c r="E47" s="674">
        <v>126</v>
      </c>
      <c r="F47" s="678">
        <v>84.169999999999987</v>
      </c>
      <c r="G47" s="682">
        <v>10605.42</v>
      </c>
      <c r="H47" s="652">
        <f t="shared" si="2"/>
        <v>873759.7699999999</v>
      </c>
      <c r="I47" s="658">
        <f t="shared" si="0"/>
        <v>7.6493684522547529E-3</v>
      </c>
      <c r="J47" s="658">
        <f t="shared" si="1"/>
        <v>0.63021647605539122</v>
      </c>
      <c r="K47" s="666" t="s">
        <v>4132</v>
      </c>
      <c r="L47" s="591"/>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c r="AL47" s="179"/>
    </row>
    <row r="48" spans="1:38" s="180" customFormat="1">
      <c r="A48" s="585"/>
      <c r="B48" s="653" t="s">
        <v>602</v>
      </c>
      <c r="C48" s="649" t="s">
        <v>828</v>
      </c>
      <c r="D48" s="652" t="s">
        <v>727</v>
      </c>
      <c r="E48" s="674">
        <v>15.15</v>
      </c>
      <c r="F48" s="678">
        <v>699.03</v>
      </c>
      <c r="G48" s="682">
        <v>10590.3</v>
      </c>
      <c r="H48" s="652">
        <f t="shared" si="2"/>
        <v>884350.07</v>
      </c>
      <c r="I48" s="658">
        <f t="shared" si="0"/>
        <v>7.6384628538910771E-3</v>
      </c>
      <c r="J48" s="658">
        <f t="shared" si="1"/>
        <v>0.63785493890928224</v>
      </c>
      <c r="K48" s="666" t="s">
        <v>4132</v>
      </c>
      <c r="L48" s="591"/>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9"/>
      <c r="AL48" s="179"/>
    </row>
    <row r="49" spans="1:38" s="180" customFormat="1" ht="45">
      <c r="A49" s="585"/>
      <c r="B49" s="653">
        <v>92777</v>
      </c>
      <c r="C49" s="586" t="s">
        <v>1169</v>
      </c>
      <c r="D49" s="587" t="s">
        <v>1110</v>
      </c>
      <c r="E49" s="671">
        <v>635.16</v>
      </c>
      <c r="F49" s="677">
        <v>16.559999999999999</v>
      </c>
      <c r="G49" s="681">
        <v>10518.25</v>
      </c>
      <c r="H49" s="652">
        <f t="shared" si="2"/>
        <v>894868.32</v>
      </c>
      <c r="I49" s="658">
        <f t="shared" si="0"/>
        <v>7.5864953696250176E-3</v>
      </c>
      <c r="J49" s="658">
        <f t="shared" si="1"/>
        <v>0.64544143427890721</v>
      </c>
      <c r="K49" s="666" t="s">
        <v>4132</v>
      </c>
      <c r="L49" s="585"/>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9"/>
      <c r="AL49" s="179"/>
    </row>
    <row r="50" spans="1:38" s="180" customFormat="1" ht="60">
      <c r="A50" s="585"/>
      <c r="B50" s="653">
        <v>92566</v>
      </c>
      <c r="C50" s="586" t="s">
        <v>1438</v>
      </c>
      <c r="D50" s="587" t="s">
        <v>704</v>
      </c>
      <c r="E50" s="671">
        <v>356.95</v>
      </c>
      <c r="F50" s="677">
        <v>28.57</v>
      </c>
      <c r="G50" s="681">
        <v>10198.06</v>
      </c>
      <c r="H50" s="652">
        <f t="shared" si="2"/>
        <v>905066.38</v>
      </c>
      <c r="I50" s="658">
        <f t="shared" si="0"/>
        <v>7.3555520138005948E-3</v>
      </c>
      <c r="J50" s="658">
        <f t="shared" si="1"/>
        <v>0.65279698629270777</v>
      </c>
      <c r="K50" s="666" t="s">
        <v>4132</v>
      </c>
      <c r="L50" s="585"/>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9"/>
      <c r="AL50" s="179"/>
    </row>
    <row r="51" spans="1:38" s="180" customFormat="1" ht="45">
      <c r="A51" s="585"/>
      <c r="B51" s="664">
        <v>94570</v>
      </c>
      <c r="C51" s="586" t="s">
        <v>5264</v>
      </c>
      <c r="D51" s="587" t="s">
        <v>704</v>
      </c>
      <c r="E51" s="671">
        <v>34.1</v>
      </c>
      <c r="F51" s="677">
        <v>267.02</v>
      </c>
      <c r="G51" s="681">
        <v>9105.3799999999992</v>
      </c>
      <c r="H51" s="652">
        <f t="shared" si="2"/>
        <v>914171.76</v>
      </c>
      <c r="I51" s="658">
        <f t="shared" si="0"/>
        <v>6.5674350018944446E-3</v>
      </c>
      <c r="J51" s="658">
        <f t="shared" si="1"/>
        <v>0.65936442129460227</v>
      </c>
      <c r="K51" s="666" t="s">
        <v>4132</v>
      </c>
      <c r="L51" s="585"/>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9"/>
      <c r="AL51" s="179"/>
    </row>
    <row r="52" spans="1:38" s="180" customFormat="1" ht="30">
      <c r="A52" s="585"/>
      <c r="B52" s="653">
        <v>96977</v>
      </c>
      <c r="C52" s="586" t="s">
        <v>1792</v>
      </c>
      <c r="D52" s="587" t="s">
        <v>727</v>
      </c>
      <c r="E52" s="672">
        <v>140</v>
      </c>
      <c r="F52" s="677">
        <v>63.57</v>
      </c>
      <c r="G52" s="681">
        <v>8899.7999999999993</v>
      </c>
      <c r="H52" s="652">
        <f t="shared" si="2"/>
        <v>923071.56</v>
      </c>
      <c r="I52" s="658">
        <f t="shared" si="0"/>
        <v>6.4191563701745755E-3</v>
      </c>
      <c r="J52" s="658">
        <f t="shared" si="1"/>
        <v>0.6657835776647768</v>
      </c>
      <c r="K52" s="666" t="s">
        <v>4132</v>
      </c>
      <c r="L52" s="585"/>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9"/>
      <c r="AL52" s="179"/>
    </row>
    <row r="53" spans="1:38" s="180" customFormat="1" ht="45">
      <c r="A53" s="585"/>
      <c r="B53" s="653" t="s">
        <v>270</v>
      </c>
      <c r="C53" s="586" t="s">
        <v>764</v>
      </c>
      <c r="D53" s="587" t="s">
        <v>709</v>
      </c>
      <c r="E53" s="671">
        <v>350</v>
      </c>
      <c r="F53" s="677">
        <v>24.11</v>
      </c>
      <c r="G53" s="681">
        <v>8438.5</v>
      </c>
      <c r="H53" s="652">
        <f t="shared" si="2"/>
        <v>931510.06</v>
      </c>
      <c r="I53" s="658">
        <f t="shared" si="0"/>
        <v>6.0864346423198457E-3</v>
      </c>
      <c r="J53" s="658">
        <f t="shared" si="1"/>
        <v>0.67187001230709664</v>
      </c>
      <c r="K53" s="666" t="s">
        <v>4132</v>
      </c>
      <c r="L53" s="585"/>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9"/>
      <c r="AL53" s="179"/>
    </row>
    <row r="54" spans="1:38" s="180" customFormat="1">
      <c r="A54" s="585"/>
      <c r="B54" s="653" t="s">
        <v>265</v>
      </c>
      <c r="C54" s="586" t="s">
        <v>11679</v>
      </c>
      <c r="D54" s="587" t="s">
        <v>727</v>
      </c>
      <c r="E54" s="671">
        <v>220.95</v>
      </c>
      <c r="F54" s="677">
        <v>37.799999999999997</v>
      </c>
      <c r="G54" s="681">
        <v>8351.91</v>
      </c>
      <c r="H54" s="652">
        <f t="shared" si="2"/>
        <v>939861.97000000009</v>
      </c>
      <c r="I54" s="658">
        <f t="shared" si="0"/>
        <v>6.0239798961352776E-3</v>
      </c>
      <c r="J54" s="658">
        <f t="shared" si="1"/>
        <v>0.67789399220323188</v>
      </c>
      <c r="K54" s="666" t="s">
        <v>4132</v>
      </c>
      <c r="L54" s="585"/>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9"/>
      <c r="AL54" s="179"/>
    </row>
    <row r="55" spans="1:38" s="180" customFormat="1" ht="30">
      <c r="A55" s="585"/>
      <c r="B55" s="653">
        <v>96543</v>
      </c>
      <c r="C55" s="586" t="s">
        <v>1194</v>
      </c>
      <c r="D55" s="587" t="s">
        <v>1110</v>
      </c>
      <c r="E55" s="671">
        <v>436</v>
      </c>
      <c r="F55" s="677">
        <v>19.149999999999999</v>
      </c>
      <c r="G55" s="681">
        <v>8349.4</v>
      </c>
      <c r="H55" s="652">
        <f t="shared" si="2"/>
        <v>948211.37000000011</v>
      </c>
      <c r="I55" s="658">
        <f t="shared" si="0"/>
        <v>6.0221695091053282E-3</v>
      </c>
      <c r="J55" s="658">
        <f t="shared" si="1"/>
        <v>0.68391616171233716</v>
      </c>
      <c r="K55" s="666" t="s">
        <v>4132</v>
      </c>
      <c r="L55" s="585"/>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9"/>
      <c r="AL55" s="179"/>
    </row>
    <row r="56" spans="1:38" s="180" customFormat="1">
      <c r="A56" s="585"/>
      <c r="B56" s="653" t="s">
        <v>453</v>
      </c>
      <c r="C56" s="586" t="s">
        <v>799</v>
      </c>
      <c r="D56" s="587" t="s">
        <v>727</v>
      </c>
      <c r="E56" s="671">
        <v>850</v>
      </c>
      <c r="F56" s="677">
        <v>9.81</v>
      </c>
      <c r="G56" s="681">
        <v>8338.5</v>
      </c>
      <c r="H56" s="652">
        <f t="shared" si="2"/>
        <v>956549.87000000011</v>
      </c>
      <c r="I56" s="658">
        <f t="shared" si="0"/>
        <v>6.0143076690151133E-3</v>
      </c>
      <c r="J56" s="658">
        <f t="shared" si="1"/>
        <v>0.68993046938135227</v>
      </c>
      <c r="K56" s="666" t="s">
        <v>4132</v>
      </c>
      <c r="L56" s="585"/>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9"/>
      <c r="AL56" s="179"/>
    </row>
    <row r="57" spans="1:38" s="180" customFormat="1" ht="25.5">
      <c r="A57" s="585"/>
      <c r="B57" s="653" t="s">
        <v>644</v>
      </c>
      <c r="C57" s="649" t="s">
        <v>726</v>
      </c>
      <c r="D57" s="585" t="s">
        <v>727</v>
      </c>
      <c r="E57" s="674">
        <v>130</v>
      </c>
      <c r="F57" s="678">
        <v>60.51</v>
      </c>
      <c r="G57" s="682">
        <v>7866.3</v>
      </c>
      <c r="H57" s="652">
        <f t="shared" si="2"/>
        <v>964416.17000000016</v>
      </c>
      <c r="I57" s="658">
        <f t="shared" si="0"/>
        <v>5.6737241010701668E-3</v>
      </c>
      <c r="J57" s="658">
        <f t="shared" si="1"/>
        <v>0.69560419348242242</v>
      </c>
      <c r="K57" s="666" t="s">
        <v>4132</v>
      </c>
      <c r="L57" s="591"/>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9"/>
      <c r="AL57" s="179"/>
    </row>
    <row r="58" spans="1:38" s="180" customFormat="1" ht="45">
      <c r="A58" s="585"/>
      <c r="B58" s="663">
        <v>92776</v>
      </c>
      <c r="C58" s="586" t="s">
        <v>1168</v>
      </c>
      <c r="D58" s="587" t="s">
        <v>1110</v>
      </c>
      <c r="E58" s="671">
        <v>439.16</v>
      </c>
      <c r="F58" s="677">
        <v>17.899999999999999</v>
      </c>
      <c r="G58" s="681">
        <v>7860.96</v>
      </c>
      <c r="H58" s="652">
        <f t="shared" si="2"/>
        <v>972277.13000000012</v>
      </c>
      <c r="I58" s="658">
        <f t="shared" si="0"/>
        <v>5.6698725206956934E-3</v>
      </c>
      <c r="J58" s="658">
        <f t="shared" si="1"/>
        <v>0.70127406600311815</v>
      </c>
      <c r="K58" s="666" t="s">
        <v>4132</v>
      </c>
      <c r="L58" s="585"/>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9"/>
      <c r="AL58" s="179"/>
    </row>
    <row r="59" spans="1:38" s="180" customFormat="1" ht="60">
      <c r="A59" s="585"/>
      <c r="B59" s="653">
        <v>91015</v>
      </c>
      <c r="C59" s="586" t="s">
        <v>5201</v>
      </c>
      <c r="D59" s="587" t="s">
        <v>709</v>
      </c>
      <c r="E59" s="671">
        <v>9</v>
      </c>
      <c r="F59" s="677">
        <v>810.44999999999993</v>
      </c>
      <c r="G59" s="681">
        <v>7294.05</v>
      </c>
      <c r="H59" s="652">
        <f t="shared" si="2"/>
        <v>979571.18000000017</v>
      </c>
      <c r="I59" s="658">
        <f t="shared" si="0"/>
        <v>5.2609774963338352E-3</v>
      </c>
      <c r="J59" s="658">
        <f t="shared" si="1"/>
        <v>0.70653504349945195</v>
      </c>
      <c r="K59" s="666" t="s">
        <v>4132</v>
      </c>
      <c r="L59" s="585"/>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9"/>
      <c r="AL59" s="179"/>
    </row>
    <row r="60" spans="1:38" s="180" customFormat="1" ht="30">
      <c r="A60" s="585"/>
      <c r="B60" s="663" t="s">
        <v>185</v>
      </c>
      <c r="C60" s="586" t="s">
        <v>746</v>
      </c>
      <c r="D60" s="587" t="s">
        <v>704</v>
      </c>
      <c r="E60" s="671">
        <v>10</v>
      </c>
      <c r="F60" s="677">
        <v>720.3</v>
      </c>
      <c r="G60" s="681">
        <v>7203</v>
      </c>
      <c r="H60" s="652">
        <f t="shared" si="2"/>
        <v>986774.18000000017</v>
      </c>
      <c r="I60" s="658">
        <f t="shared" si="0"/>
        <v>5.1953058871398762E-3</v>
      </c>
      <c r="J60" s="658">
        <f t="shared" si="1"/>
        <v>0.71173034938659185</v>
      </c>
      <c r="K60" s="666" t="s">
        <v>4132</v>
      </c>
      <c r="L60" s="585"/>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9"/>
      <c r="AL60" s="179"/>
    </row>
    <row r="61" spans="1:38" s="180" customFormat="1" ht="30">
      <c r="A61" s="585"/>
      <c r="B61" s="653" t="s">
        <v>183</v>
      </c>
      <c r="C61" s="586" t="s">
        <v>745</v>
      </c>
      <c r="D61" s="587" t="s">
        <v>717</v>
      </c>
      <c r="E61" s="671">
        <v>2</v>
      </c>
      <c r="F61" s="677">
        <v>3566.17</v>
      </c>
      <c r="G61" s="681">
        <v>7132.34</v>
      </c>
      <c r="H61" s="652">
        <f t="shared" si="2"/>
        <v>993906.52000000014</v>
      </c>
      <c r="I61" s="658">
        <f t="shared" si="0"/>
        <v>5.1443409678027527E-3</v>
      </c>
      <c r="J61" s="658">
        <f t="shared" si="1"/>
        <v>0.71687469035439466</v>
      </c>
      <c r="K61" s="666" t="s">
        <v>4132</v>
      </c>
      <c r="L61" s="585"/>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9"/>
      <c r="AL61" s="179"/>
    </row>
    <row r="62" spans="1:38" s="180" customFormat="1" ht="30">
      <c r="A62" s="585"/>
      <c r="B62" s="653">
        <v>98557</v>
      </c>
      <c r="C62" s="586" t="s">
        <v>2585</v>
      </c>
      <c r="D62" s="587" t="s">
        <v>704</v>
      </c>
      <c r="E62" s="671">
        <v>190.78</v>
      </c>
      <c r="F62" s="677">
        <v>37.379999999999995</v>
      </c>
      <c r="G62" s="681">
        <v>7131.36</v>
      </c>
      <c r="H62" s="652">
        <f t="shared" si="2"/>
        <v>1001037.8800000001</v>
      </c>
      <c r="I62" s="658">
        <f t="shared" si="0"/>
        <v>5.1436341234643657E-3</v>
      </c>
      <c r="J62" s="658">
        <f t="shared" si="1"/>
        <v>0.72201832447785907</v>
      </c>
      <c r="K62" s="666" t="s">
        <v>4132</v>
      </c>
      <c r="L62" s="585"/>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9"/>
      <c r="AL62" s="179"/>
    </row>
    <row r="63" spans="1:38" s="180" customFormat="1" ht="30">
      <c r="A63" s="585"/>
      <c r="B63" s="653">
        <v>96545</v>
      </c>
      <c r="C63" s="586" t="s">
        <v>1155</v>
      </c>
      <c r="D63" s="587" t="s">
        <v>1110</v>
      </c>
      <c r="E63" s="671">
        <v>429.37</v>
      </c>
      <c r="F63" s="677">
        <v>16.579999999999998</v>
      </c>
      <c r="G63" s="681">
        <v>7118.95</v>
      </c>
      <c r="H63" s="652">
        <f t="shared" si="2"/>
        <v>1008156.8300000001</v>
      </c>
      <c r="I63" s="658">
        <f t="shared" si="0"/>
        <v>5.1346831660772484E-3</v>
      </c>
      <c r="J63" s="658">
        <f t="shared" si="1"/>
        <v>0.72715300764393631</v>
      </c>
      <c r="K63" s="666" t="s">
        <v>4132</v>
      </c>
      <c r="L63" s="585"/>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9"/>
      <c r="AL63" s="179"/>
    </row>
    <row r="64" spans="1:38" s="180" customFormat="1" ht="30">
      <c r="A64" s="585"/>
      <c r="B64" s="653" t="s">
        <v>260</v>
      </c>
      <c r="C64" s="586" t="s">
        <v>740</v>
      </c>
      <c r="D64" s="587" t="s">
        <v>704</v>
      </c>
      <c r="E64" s="671">
        <v>357.14</v>
      </c>
      <c r="F64" s="677">
        <v>19.47</v>
      </c>
      <c r="G64" s="681">
        <v>6953.52</v>
      </c>
      <c r="H64" s="652">
        <f t="shared" si="2"/>
        <v>1015110.3500000001</v>
      </c>
      <c r="I64" s="658">
        <f t="shared" si="0"/>
        <v>5.0153635141392304E-3</v>
      </c>
      <c r="J64" s="658">
        <f t="shared" si="1"/>
        <v>0.73216837115807554</v>
      </c>
      <c r="K64" s="666" t="s">
        <v>4132</v>
      </c>
      <c r="L64" s="585"/>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9"/>
      <c r="AL64" s="179"/>
    </row>
    <row r="65" spans="1:38" s="180" customFormat="1" ht="30">
      <c r="A65" s="585"/>
      <c r="B65" s="664">
        <v>100702</v>
      </c>
      <c r="C65" s="586" t="s">
        <v>5258</v>
      </c>
      <c r="D65" s="587" t="s">
        <v>704</v>
      </c>
      <c r="E65" s="671">
        <v>12.04</v>
      </c>
      <c r="F65" s="677">
        <v>574.16999999999996</v>
      </c>
      <c r="G65" s="681">
        <v>6913.01</v>
      </c>
      <c r="H65" s="652">
        <f t="shared" si="2"/>
        <v>1022023.3600000001</v>
      </c>
      <c r="I65" s="658">
        <f t="shared" si="0"/>
        <v>4.986144877253483E-3</v>
      </c>
      <c r="J65" s="658">
        <f t="shared" si="1"/>
        <v>0.737154516035329</v>
      </c>
      <c r="K65" s="666" t="s">
        <v>4132</v>
      </c>
      <c r="L65" s="585"/>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9"/>
      <c r="AL65" s="179"/>
    </row>
    <row r="66" spans="1:38" s="180" customFormat="1">
      <c r="A66" s="585"/>
      <c r="B66" s="653">
        <v>88494</v>
      </c>
      <c r="C66" s="586" t="s">
        <v>2905</v>
      </c>
      <c r="D66" s="587" t="s">
        <v>704</v>
      </c>
      <c r="E66" s="671">
        <v>314.85000000000002</v>
      </c>
      <c r="F66" s="677">
        <v>21.68</v>
      </c>
      <c r="G66" s="681">
        <v>6825.95</v>
      </c>
      <c r="H66" s="652">
        <f t="shared" si="2"/>
        <v>1028849.31</v>
      </c>
      <c r="I66" s="658">
        <f t="shared" si="0"/>
        <v>4.9233511342943823E-3</v>
      </c>
      <c r="J66" s="658">
        <f t="shared" si="1"/>
        <v>0.74207786716962343</v>
      </c>
      <c r="K66" s="666" t="s">
        <v>4132</v>
      </c>
      <c r="L66" s="585"/>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9"/>
      <c r="AL66" s="179"/>
    </row>
    <row r="67" spans="1:38" s="180" customFormat="1" ht="30">
      <c r="A67" s="585"/>
      <c r="B67" s="653">
        <v>94227</v>
      </c>
      <c r="C67" s="586" t="s">
        <v>5117</v>
      </c>
      <c r="D67" s="587" t="s">
        <v>727</v>
      </c>
      <c r="E67" s="671">
        <v>89.4</v>
      </c>
      <c r="F67" s="677">
        <v>75.44</v>
      </c>
      <c r="G67" s="681">
        <v>6744.34</v>
      </c>
      <c r="H67" s="652">
        <f t="shared" si="2"/>
        <v>1035593.65</v>
      </c>
      <c r="I67" s="658">
        <f t="shared" si="0"/>
        <v>4.8644883113803904E-3</v>
      </c>
      <c r="J67" s="658">
        <f t="shared" si="1"/>
        <v>0.74694235548100385</v>
      </c>
      <c r="K67" s="666" t="s">
        <v>4132</v>
      </c>
      <c r="L67" s="585"/>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9"/>
      <c r="AL67" s="179"/>
    </row>
    <row r="68" spans="1:38" s="180" customFormat="1" ht="30">
      <c r="A68" s="585"/>
      <c r="B68" s="653">
        <v>88423</v>
      </c>
      <c r="C68" s="586" t="s">
        <v>2942</v>
      </c>
      <c r="D68" s="587" t="s">
        <v>704</v>
      </c>
      <c r="E68" s="671">
        <v>423.2</v>
      </c>
      <c r="F68" s="677">
        <v>15.84</v>
      </c>
      <c r="G68" s="681">
        <v>6703.49</v>
      </c>
      <c r="H68" s="652">
        <f t="shared" si="2"/>
        <v>1042297.14</v>
      </c>
      <c r="I68" s="658">
        <f t="shared" si="0"/>
        <v>4.8350244427854076E-3</v>
      </c>
      <c r="J68" s="658">
        <f t="shared" si="1"/>
        <v>0.75177737992378924</v>
      </c>
      <c r="K68" s="666" t="s">
        <v>4132</v>
      </c>
      <c r="L68" s="585"/>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9"/>
      <c r="AL68" s="179"/>
    </row>
    <row r="69" spans="1:38" s="180" customFormat="1">
      <c r="A69" s="585"/>
      <c r="B69" s="653" t="s">
        <v>629</v>
      </c>
      <c r="C69" s="649" t="s">
        <v>859</v>
      </c>
      <c r="D69" s="585" t="s">
        <v>709</v>
      </c>
      <c r="E69" s="674">
        <v>18</v>
      </c>
      <c r="F69" s="678">
        <v>365.79</v>
      </c>
      <c r="G69" s="682">
        <v>6584.22</v>
      </c>
      <c r="H69" s="652">
        <f t="shared" si="2"/>
        <v>1048881.3600000001</v>
      </c>
      <c r="I69" s="658">
        <f t="shared" si="0"/>
        <v>4.748998601724853E-3</v>
      </c>
      <c r="J69" s="658">
        <f t="shared" si="1"/>
        <v>0.75652637852551408</v>
      </c>
      <c r="K69" s="666" t="s">
        <v>4132</v>
      </c>
      <c r="L69" s="591"/>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9"/>
      <c r="AL69" s="179"/>
    </row>
    <row r="70" spans="1:38" s="180" customFormat="1" ht="45">
      <c r="A70" s="585"/>
      <c r="B70" s="653">
        <v>87260</v>
      </c>
      <c r="C70" s="586" t="s">
        <v>2856</v>
      </c>
      <c r="D70" s="587" t="s">
        <v>704</v>
      </c>
      <c r="E70" s="671">
        <v>61</v>
      </c>
      <c r="F70" s="677">
        <v>107.7</v>
      </c>
      <c r="G70" s="681">
        <v>6569.7</v>
      </c>
      <c r="H70" s="652">
        <f t="shared" si="2"/>
        <v>1055451.06</v>
      </c>
      <c r="I70" s="658">
        <f t="shared" si="0"/>
        <v>4.7385257652010054E-3</v>
      </c>
      <c r="J70" s="658">
        <f t="shared" si="1"/>
        <v>0.76126490429071503</v>
      </c>
      <c r="K70" s="666" t="s">
        <v>4132</v>
      </c>
      <c r="L70" s="585"/>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9"/>
      <c r="AL70" s="179"/>
    </row>
    <row r="71" spans="1:38" s="180" customFormat="1" ht="30">
      <c r="A71" s="585"/>
      <c r="B71" s="653">
        <v>96534</v>
      </c>
      <c r="C71" s="586" t="s">
        <v>1124</v>
      </c>
      <c r="D71" s="587" t="s">
        <v>704</v>
      </c>
      <c r="E71" s="671">
        <v>69.569999999999993</v>
      </c>
      <c r="F71" s="677">
        <v>93.710000000000008</v>
      </c>
      <c r="G71" s="681">
        <v>6519.4</v>
      </c>
      <c r="H71" s="652">
        <f t="shared" si="2"/>
        <v>1061970.46</v>
      </c>
      <c r="I71" s="658">
        <f t="shared" si="0"/>
        <v>4.7022458976287256E-3</v>
      </c>
      <c r="J71" s="658">
        <f t="shared" si="1"/>
        <v>0.76596715018834372</v>
      </c>
      <c r="K71" s="666" t="s">
        <v>4132</v>
      </c>
      <c r="L71" s="585"/>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9"/>
      <c r="AL71" s="179"/>
    </row>
    <row r="72" spans="1:38" s="180" customFormat="1" ht="25.5">
      <c r="A72" s="585"/>
      <c r="B72" s="653" t="s">
        <v>658</v>
      </c>
      <c r="C72" s="649" t="s">
        <v>842</v>
      </c>
      <c r="D72" s="652" t="s">
        <v>727</v>
      </c>
      <c r="E72" s="674">
        <v>54</v>
      </c>
      <c r="F72" s="678">
        <v>112.78</v>
      </c>
      <c r="G72" s="587">
        <v>6090.12</v>
      </c>
      <c r="H72" s="652">
        <f t="shared" si="2"/>
        <v>1068060.58</v>
      </c>
      <c r="I72" s="658">
        <f t="shared" si="0"/>
        <v>4.3926192266261705E-3</v>
      </c>
      <c r="J72" s="658">
        <f t="shared" si="1"/>
        <v>0.77035976941496986</v>
      </c>
      <c r="K72" s="666" t="s">
        <v>4132</v>
      </c>
      <c r="L72" s="585"/>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9"/>
      <c r="AL72" s="179"/>
    </row>
    <row r="73" spans="1:38" s="180" customFormat="1" ht="45">
      <c r="A73" s="585"/>
      <c r="B73" s="653">
        <v>87874</v>
      </c>
      <c r="C73" s="586" t="s">
        <v>2615</v>
      </c>
      <c r="D73" s="587" t="s">
        <v>704</v>
      </c>
      <c r="E73" s="671">
        <v>1071.8</v>
      </c>
      <c r="F73" s="677">
        <v>5.42</v>
      </c>
      <c r="G73" s="681">
        <v>5809.16</v>
      </c>
      <c r="H73" s="652">
        <f t="shared" si="2"/>
        <v>1073869.74</v>
      </c>
      <c r="I73" s="658">
        <f t="shared" si="0"/>
        <v>4.1899712824291935E-3</v>
      </c>
      <c r="J73" s="658">
        <f t="shared" si="1"/>
        <v>0.77454974069739901</v>
      </c>
      <c r="K73" s="666" t="s">
        <v>4132</v>
      </c>
      <c r="L73" s="585"/>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9"/>
      <c r="AL73" s="179"/>
    </row>
    <row r="74" spans="1:38" s="180" customFormat="1">
      <c r="A74" s="585"/>
      <c r="B74" s="653" t="s">
        <v>11654</v>
      </c>
      <c r="C74" s="586" t="s">
        <v>3075</v>
      </c>
      <c r="D74" s="587" t="s">
        <v>704</v>
      </c>
      <c r="E74" s="671">
        <v>400</v>
      </c>
      <c r="F74" s="677">
        <v>12.84</v>
      </c>
      <c r="G74" s="681">
        <v>5136</v>
      </c>
      <c r="H74" s="652">
        <f t="shared" si="2"/>
        <v>1079005.74</v>
      </c>
      <c r="I74" s="658">
        <f t="shared" si="0"/>
        <v>3.7044413489310574E-3</v>
      </c>
      <c r="J74" s="658">
        <f t="shared" si="1"/>
        <v>0.77825418204633012</v>
      </c>
      <c r="K74" s="666" t="s">
        <v>4132</v>
      </c>
      <c r="L74" s="585"/>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9"/>
      <c r="AL74" s="179"/>
    </row>
    <row r="75" spans="1:38" s="180" customFormat="1" ht="30">
      <c r="A75" s="585"/>
      <c r="B75" s="653">
        <v>91854</v>
      </c>
      <c r="C75" s="586" t="s">
        <v>1522</v>
      </c>
      <c r="D75" s="587" t="s">
        <v>727</v>
      </c>
      <c r="E75" s="671">
        <v>520</v>
      </c>
      <c r="F75" s="677">
        <v>9.8500000000000014</v>
      </c>
      <c r="G75" s="681">
        <v>5122</v>
      </c>
      <c r="H75" s="652">
        <f t="shared" si="2"/>
        <v>1084127.74</v>
      </c>
      <c r="I75" s="658">
        <f t="shared" si="0"/>
        <v>3.6943435726683946E-3</v>
      </c>
      <c r="J75" s="658">
        <f t="shared" si="1"/>
        <v>0.78194852561899852</v>
      </c>
      <c r="K75" s="666" t="s">
        <v>4132</v>
      </c>
      <c r="L75" s="585"/>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9"/>
      <c r="AL75" s="179"/>
    </row>
    <row r="76" spans="1:38" s="180" customFormat="1" ht="45">
      <c r="A76" s="585"/>
      <c r="B76" s="653" t="s">
        <v>323</v>
      </c>
      <c r="C76" s="586" t="s">
        <v>770</v>
      </c>
      <c r="D76" s="587" t="s">
        <v>704</v>
      </c>
      <c r="E76" s="671">
        <v>2.34</v>
      </c>
      <c r="F76" s="677">
        <v>2159.8199999999997</v>
      </c>
      <c r="G76" s="681">
        <v>5053.9799999999996</v>
      </c>
      <c r="H76" s="652">
        <f t="shared" si="2"/>
        <v>1089181.72</v>
      </c>
      <c r="I76" s="658">
        <f t="shared" ref="I76:I139" si="3">G76/$H$302</f>
        <v>3.6452828054265155E-3</v>
      </c>
      <c r="J76" s="658">
        <f t="shared" si="1"/>
        <v>0.78559380842442506</v>
      </c>
      <c r="K76" s="666" t="s">
        <v>4132</v>
      </c>
      <c r="L76" s="585"/>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9"/>
      <c r="AL76" s="179"/>
    </row>
    <row r="77" spans="1:38" s="180" customFormat="1" ht="51">
      <c r="A77" s="585"/>
      <c r="B77" s="653">
        <v>91796</v>
      </c>
      <c r="C77" s="649" t="s">
        <v>2208</v>
      </c>
      <c r="D77" s="652" t="s">
        <v>727</v>
      </c>
      <c r="E77" s="674">
        <v>60</v>
      </c>
      <c r="F77" s="678">
        <v>84.169999999999987</v>
      </c>
      <c r="G77" s="682">
        <v>5050.2</v>
      </c>
      <c r="H77" s="652">
        <f t="shared" si="2"/>
        <v>1094231.92</v>
      </c>
      <c r="I77" s="658">
        <f t="shared" si="3"/>
        <v>3.6425564058355968E-3</v>
      </c>
      <c r="J77" s="658">
        <f t="shared" ref="J77:J140" si="4">I77+J76</f>
        <v>0.78923636483026061</v>
      </c>
      <c r="K77" s="666" t="s">
        <v>4132</v>
      </c>
      <c r="L77" s="591"/>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9"/>
      <c r="AL77" s="179"/>
    </row>
    <row r="78" spans="1:38" s="180" customFormat="1">
      <c r="A78" s="585"/>
      <c r="B78" s="653" t="s">
        <v>11724</v>
      </c>
      <c r="C78" s="586" t="s">
        <v>11725</v>
      </c>
      <c r="D78" s="587" t="s">
        <v>704</v>
      </c>
      <c r="E78" s="671">
        <v>480</v>
      </c>
      <c r="F78" s="677">
        <v>10.5</v>
      </c>
      <c r="G78" s="681">
        <v>5040</v>
      </c>
      <c r="H78" s="652">
        <f t="shared" ref="H78:H141" si="5">G78+H77</f>
        <v>1099271.92</v>
      </c>
      <c r="I78" s="658">
        <f t="shared" si="3"/>
        <v>3.6351994545585141E-3</v>
      </c>
      <c r="J78" s="658">
        <f t="shared" si="4"/>
        <v>0.79287156428481909</v>
      </c>
      <c r="K78" s="666" t="s">
        <v>4132</v>
      </c>
      <c r="L78" s="585"/>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9"/>
      <c r="AL78" s="179"/>
    </row>
    <row r="79" spans="1:38" s="180" customFormat="1" ht="30">
      <c r="A79" s="585"/>
      <c r="B79" s="653">
        <v>93358</v>
      </c>
      <c r="C79" s="586" t="s">
        <v>4320</v>
      </c>
      <c r="D79" s="587" t="s">
        <v>702</v>
      </c>
      <c r="E79" s="671">
        <v>64.3</v>
      </c>
      <c r="F79" s="677">
        <v>78.239999999999995</v>
      </c>
      <c r="G79" s="681">
        <v>5030.83</v>
      </c>
      <c r="H79" s="652">
        <f t="shared" si="5"/>
        <v>1104302.75</v>
      </c>
      <c r="I79" s="658">
        <f t="shared" si="3"/>
        <v>3.6285854111064702E-3</v>
      </c>
      <c r="J79" s="658">
        <f t="shared" si="4"/>
        <v>0.79650014969592553</v>
      </c>
      <c r="K79" s="666" t="s">
        <v>4132</v>
      </c>
      <c r="L79" s="585"/>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9"/>
      <c r="AL79" s="179"/>
    </row>
    <row r="80" spans="1:38" s="180" customFormat="1" ht="30">
      <c r="A80" s="585"/>
      <c r="B80" s="653">
        <v>88488</v>
      </c>
      <c r="C80" s="586" t="s">
        <v>2954</v>
      </c>
      <c r="D80" s="587" t="s">
        <v>704</v>
      </c>
      <c r="E80" s="671">
        <v>314.85000000000002</v>
      </c>
      <c r="F80" s="677">
        <v>15.58</v>
      </c>
      <c r="G80" s="681">
        <v>4905.3599999999997</v>
      </c>
      <c r="H80" s="652">
        <f t="shared" si="5"/>
        <v>1109208.1100000001</v>
      </c>
      <c r="I80" s="658">
        <f t="shared" si="3"/>
        <v>3.538087697701022E-3</v>
      </c>
      <c r="J80" s="658">
        <f t="shared" si="4"/>
        <v>0.80003823739362656</v>
      </c>
      <c r="K80" s="667" t="s">
        <v>4133</v>
      </c>
      <c r="L80" s="585"/>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9"/>
      <c r="AL80" s="179"/>
    </row>
    <row r="81" spans="1:38" s="180" customFormat="1" ht="51">
      <c r="A81" s="585"/>
      <c r="B81" s="663">
        <v>86942</v>
      </c>
      <c r="C81" s="649" t="s">
        <v>6242</v>
      </c>
      <c r="D81" s="652" t="s">
        <v>709</v>
      </c>
      <c r="E81" s="674">
        <v>20</v>
      </c>
      <c r="F81" s="678">
        <v>243.59</v>
      </c>
      <c r="G81" s="682">
        <v>4871.8</v>
      </c>
      <c r="H81" s="652">
        <f t="shared" si="5"/>
        <v>1114079.9100000001</v>
      </c>
      <c r="I81" s="658">
        <f t="shared" si="3"/>
        <v>3.5138818854599544E-3</v>
      </c>
      <c r="J81" s="658">
        <f t="shared" si="4"/>
        <v>0.80355211927908654</v>
      </c>
      <c r="K81" s="667" t="s">
        <v>4133</v>
      </c>
      <c r="L81" s="591"/>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9"/>
      <c r="AL81" s="179"/>
    </row>
    <row r="82" spans="1:38" s="180" customFormat="1" ht="30">
      <c r="A82" s="585"/>
      <c r="B82" s="653" t="s">
        <v>212</v>
      </c>
      <c r="C82" s="586" t="s">
        <v>694</v>
      </c>
      <c r="D82" s="587" t="s">
        <v>695</v>
      </c>
      <c r="E82" s="671">
        <v>10.59</v>
      </c>
      <c r="F82" s="677">
        <v>436.44</v>
      </c>
      <c r="G82" s="681">
        <v>4621.8999999999996</v>
      </c>
      <c r="H82" s="652">
        <f t="shared" si="5"/>
        <v>1118701.81</v>
      </c>
      <c r="I82" s="658">
        <f t="shared" si="3"/>
        <v>3.3336365791714275E-3</v>
      </c>
      <c r="J82" s="658">
        <f t="shared" si="4"/>
        <v>0.80688575585825795</v>
      </c>
      <c r="K82" s="667" t="s">
        <v>4133</v>
      </c>
      <c r="L82" s="585"/>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9"/>
      <c r="AL82" s="179"/>
    </row>
    <row r="83" spans="1:38" s="180" customFormat="1" ht="30">
      <c r="A83" s="585"/>
      <c r="B83" s="653" t="s">
        <v>344</v>
      </c>
      <c r="C83" s="586" t="s">
        <v>774</v>
      </c>
      <c r="D83" s="587" t="s">
        <v>709</v>
      </c>
      <c r="E83" s="671">
        <v>1</v>
      </c>
      <c r="F83" s="677">
        <v>4513.58</v>
      </c>
      <c r="G83" s="681">
        <v>4513.58</v>
      </c>
      <c r="H83" s="652">
        <f t="shared" si="5"/>
        <v>1123215.3900000001</v>
      </c>
      <c r="I83" s="658">
        <f t="shared" si="3"/>
        <v>3.2555086416877414E-3</v>
      </c>
      <c r="J83" s="658">
        <f t="shared" si="4"/>
        <v>0.81014126449994572</v>
      </c>
      <c r="K83" s="667" t="s">
        <v>4133</v>
      </c>
      <c r="L83" s="585"/>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9"/>
      <c r="AL83" s="179"/>
    </row>
    <row r="84" spans="1:38" s="180" customFormat="1" ht="45">
      <c r="A84" s="585"/>
      <c r="B84" s="653">
        <v>92720</v>
      </c>
      <c r="C84" s="586" t="s">
        <v>1256</v>
      </c>
      <c r="D84" s="587" t="s">
        <v>702</v>
      </c>
      <c r="E84" s="671">
        <v>10.35</v>
      </c>
      <c r="F84" s="677">
        <v>433.04</v>
      </c>
      <c r="G84" s="681">
        <v>4481.96</v>
      </c>
      <c r="H84" s="652">
        <f t="shared" si="5"/>
        <v>1127697.3500000001</v>
      </c>
      <c r="I84" s="658">
        <f t="shared" si="3"/>
        <v>3.2327020927287852E-3</v>
      </c>
      <c r="J84" s="658">
        <f t="shared" si="4"/>
        <v>0.81337396659267447</v>
      </c>
      <c r="K84" s="667" t="s">
        <v>4133</v>
      </c>
      <c r="L84" s="585"/>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9"/>
      <c r="AL84" s="179"/>
    </row>
    <row r="85" spans="1:38" s="180" customFormat="1" ht="30">
      <c r="A85" s="585"/>
      <c r="B85" s="653" t="s">
        <v>212</v>
      </c>
      <c r="C85" s="586" t="s">
        <v>694</v>
      </c>
      <c r="D85" s="587" t="s">
        <v>695</v>
      </c>
      <c r="E85" s="671">
        <v>10.26</v>
      </c>
      <c r="F85" s="677">
        <v>436.44</v>
      </c>
      <c r="G85" s="681">
        <v>4477.87</v>
      </c>
      <c r="H85" s="652">
        <f t="shared" si="5"/>
        <v>1132175.2200000002</v>
      </c>
      <c r="I85" s="658">
        <f t="shared" si="3"/>
        <v>3.2297520995206216E-3</v>
      </c>
      <c r="J85" s="658">
        <f t="shared" si="4"/>
        <v>0.81660371869219506</v>
      </c>
      <c r="K85" s="667" t="s">
        <v>4133</v>
      </c>
      <c r="L85" s="585"/>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9"/>
      <c r="AL85" s="179"/>
    </row>
    <row r="86" spans="1:38" s="180" customFormat="1" ht="45">
      <c r="A86" s="585"/>
      <c r="B86" s="653" t="s">
        <v>485</v>
      </c>
      <c r="C86" s="586" t="s">
        <v>814</v>
      </c>
      <c r="D86" s="587" t="s">
        <v>709</v>
      </c>
      <c r="E86" s="672">
        <v>60</v>
      </c>
      <c r="F86" s="677">
        <v>74.459999999999994</v>
      </c>
      <c r="G86" s="681">
        <v>4467.6000000000004</v>
      </c>
      <c r="H86" s="652">
        <f t="shared" si="5"/>
        <v>1136642.8200000003</v>
      </c>
      <c r="I86" s="658">
        <f t="shared" si="3"/>
        <v>3.2223446593622261E-3</v>
      </c>
      <c r="J86" s="658">
        <f t="shared" si="4"/>
        <v>0.81982606335155728</v>
      </c>
      <c r="K86" s="667" t="s">
        <v>4133</v>
      </c>
      <c r="L86" s="585"/>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9"/>
      <c r="AL86" s="179"/>
    </row>
    <row r="87" spans="1:38" s="180" customFormat="1" ht="30">
      <c r="A87" s="585"/>
      <c r="B87" s="653" t="s">
        <v>335</v>
      </c>
      <c r="C87" s="586" t="s">
        <v>767</v>
      </c>
      <c r="D87" s="587" t="s">
        <v>727</v>
      </c>
      <c r="E87" s="671">
        <v>52</v>
      </c>
      <c r="F87" s="677">
        <v>82.57</v>
      </c>
      <c r="G87" s="681">
        <v>4293.6400000000003</v>
      </c>
      <c r="H87" s="652">
        <f t="shared" si="5"/>
        <v>1140936.4600000002</v>
      </c>
      <c r="I87" s="658">
        <f t="shared" si="3"/>
        <v>3.0968725766013132E-3</v>
      </c>
      <c r="J87" s="658">
        <f t="shared" si="4"/>
        <v>0.82292293592815857</v>
      </c>
      <c r="K87" s="667" t="s">
        <v>4133</v>
      </c>
      <c r="L87" s="585"/>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9"/>
      <c r="AL87" s="179"/>
    </row>
    <row r="88" spans="1:38" s="180" customFormat="1">
      <c r="A88" s="585"/>
      <c r="B88" s="653" t="s">
        <v>670</v>
      </c>
      <c r="C88" s="649" t="s">
        <v>844</v>
      </c>
      <c r="D88" s="652" t="s">
        <v>709</v>
      </c>
      <c r="E88" s="674">
        <v>1</v>
      </c>
      <c r="F88" s="678">
        <v>4266.47</v>
      </c>
      <c r="G88" s="587">
        <v>4266.47</v>
      </c>
      <c r="H88" s="652">
        <f t="shared" si="5"/>
        <v>1145202.9300000002</v>
      </c>
      <c r="I88" s="658">
        <f t="shared" si="3"/>
        <v>3.0772756779544174E-3</v>
      </c>
      <c r="J88" s="658">
        <f t="shared" si="4"/>
        <v>0.82600021160611303</v>
      </c>
      <c r="K88" s="667" t="s">
        <v>4133</v>
      </c>
      <c r="L88" s="585"/>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9"/>
      <c r="AL88" s="179"/>
    </row>
    <row r="89" spans="1:38" s="180" customFormat="1" ht="63.75">
      <c r="A89" s="585"/>
      <c r="B89" s="653" t="s">
        <v>648</v>
      </c>
      <c r="C89" s="649" t="s">
        <v>839</v>
      </c>
      <c r="D89" s="652" t="s">
        <v>727</v>
      </c>
      <c r="E89" s="674">
        <v>100</v>
      </c>
      <c r="F89" s="678">
        <v>40.06</v>
      </c>
      <c r="G89" s="587">
        <v>4006</v>
      </c>
      <c r="H89" s="652">
        <f t="shared" si="5"/>
        <v>1149208.9300000002</v>
      </c>
      <c r="I89" s="658">
        <f t="shared" si="3"/>
        <v>2.8894065505875809E-3</v>
      </c>
      <c r="J89" s="658">
        <f t="shared" si="4"/>
        <v>0.82888961815670059</v>
      </c>
      <c r="K89" s="667" t="s">
        <v>4133</v>
      </c>
      <c r="L89" s="585"/>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9"/>
      <c r="AL89" s="179"/>
    </row>
    <row r="90" spans="1:38" s="180" customFormat="1" ht="30">
      <c r="A90" s="585"/>
      <c r="B90" s="653" t="s">
        <v>236</v>
      </c>
      <c r="C90" s="586" t="s">
        <v>731</v>
      </c>
      <c r="D90" s="587" t="s">
        <v>727</v>
      </c>
      <c r="E90" s="671">
        <v>161</v>
      </c>
      <c r="F90" s="677">
        <v>24.56</v>
      </c>
      <c r="G90" s="681">
        <v>3954.16</v>
      </c>
      <c r="H90" s="652">
        <f t="shared" si="5"/>
        <v>1153163.0900000001</v>
      </c>
      <c r="I90" s="658">
        <f t="shared" si="3"/>
        <v>2.8520159276264074E-3</v>
      </c>
      <c r="J90" s="658">
        <f t="shared" si="4"/>
        <v>0.831741634084327</v>
      </c>
      <c r="K90" s="667" t="s">
        <v>4133</v>
      </c>
      <c r="L90" s="585"/>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9"/>
      <c r="AL90" s="179"/>
    </row>
    <row r="91" spans="1:38" s="180" customFormat="1">
      <c r="A91" s="585"/>
      <c r="B91" s="653" t="s">
        <v>598</v>
      </c>
      <c r="C91" s="649" t="s">
        <v>826</v>
      </c>
      <c r="D91" s="652" t="s">
        <v>727</v>
      </c>
      <c r="E91" s="674">
        <v>13.6</v>
      </c>
      <c r="F91" s="678">
        <v>290</v>
      </c>
      <c r="G91" s="682">
        <v>3944</v>
      </c>
      <c r="H91" s="652">
        <f t="shared" si="5"/>
        <v>1157107.0900000001</v>
      </c>
      <c r="I91" s="658">
        <f t="shared" si="3"/>
        <v>2.8446878271386469E-3</v>
      </c>
      <c r="J91" s="658">
        <f t="shared" si="4"/>
        <v>0.83458632191146565</v>
      </c>
      <c r="K91" s="667" t="s">
        <v>4133</v>
      </c>
      <c r="L91" s="591"/>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9"/>
      <c r="AL91" s="179"/>
    </row>
    <row r="92" spans="1:38" s="180" customFormat="1">
      <c r="A92" s="585"/>
      <c r="B92" s="653" t="s">
        <v>600</v>
      </c>
      <c r="C92" s="649" t="s">
        <v>827</v>
      </c>
      <c r="D92" s="652" t="s">
        <v>727</v>
      </c>
      <c r="E92" s="674">
        <v>3.3</v>
      </c>
      <c r="F92" s="678">
        <v>1186.8</v>
      </c>
      <c r="G92" s="682">
        <v>3916.44</v>
      </c>
      <c r="H92" s="652">
        <f t="shared" si="5"/>
        <v>1161023.53</v>
      </c>
      <c r="I92" s="658">
        <f t="shared" si="3"/>
        <v>2.8248096332958625E-3</v>
      </c>
      <c r="J92" s="658">
        <f t="shared" si="4"/>
        <v>0.83741113154476154</v>
      </c>
      <c r="K92" s="667" t="s">
        <v>4133</v>
      </c>
      <c r="L92" s="591"/>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9"/>
      <c r="AL92" s="179"/>
    </row>
    <row r="93" spans="1:38" s="180" customFormat="1" ht="30">
      <c r="A93" s="585"/>
      <c r="B93" s="653">
        <v>96543</v>
      </c>
      <c r="C93" s="586" t="s">
        <v>1194</v>
      </c>
      <c r="D93" s="587" t="s">
        <v>1110</v>
      </c>
      <c r="E93" s="671">
        <v>202.97</v>
      </c>
      <c r="F93" s="677">
        <v>19.149999999999999</v>
      </c>
      <c r="G93" s="681">
        <v>3886.88</v>
      </c>
      <c r="H93" s="652">
        <f t="shared" si="5"/>
        <v>1164910.4099999999</v>
      </c>
      <c r="I93" s="658">
        <f t="shared" si="3"/>
        <v>2.8034888999869836E-3</v>
      </c>
      <c r="J93" s="658">
        <f t="shared" si="4"/>
        <v>0.84021462044474848</v>
      </c>
      <c r="K93" s="667" t="s">
        <v>4133</v>
      </c>
      <c r="L93" s="585"/>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9"/>
      <c r="AL93" s="179"/>
    </row>
    <row r="94" spans="1:38" s="180" customFormat="1" ht="30">
      <c r="A94" s="585"/>
      <c r="B94" s="653" t="s">
        <v>275</v>
      </c>
      <c r="C94" s="586" t="s">
        <v>756</v>
      </c>
      <c r="D94" s="587" t="s">
        <v>727</v>
      </c>
      <c r="E94" s="671">
        <v>61.2</v>
      </c>
      <c r="F94" s="677">
        <v>58.67</v>
      </c>
      <c r="G94" s="681">
        <v>3590.6</v>
      </c>
      <c r="H94" s="652">
        <f t="shared" si="5"/>
        <v>1168501.01</v>
      </c>
      <c r="I94" s="658">
        <f t="shared" si="3"/>
        <v>2.5897911034797223E-3</v>
      </c>
      <c r="J94" s="658">
        <f t="shared" si="4"/>
        <v>0.84280441154822816</v>
      </c>
      <c r="K94" s="667" t="s">
        <v>4133</v>
      </c>
      <c r="L94" s="585"/>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9"/>
      <c r="AL94" s="179"/>
    </row>
    <row r="95" spans="1:38" s="180" customFormat="1" ht="25.5">
      <c r="A95" s="585"/>
      <c r="B95" s="653" t="s">
        <v>646</v>
      </c>
      <c r="C95" s="649" t="s">
        <v>728</v>
      </c>
      <c r="D95" s="585" t="s">
        <v>727</v>
      </c>
      <c r="E95" s="674">
        <v>50</v>
      </c>
      <c r="F95" s="678">
        <v>70.58</v>
      </c>
      <c r="G95" s="682">
        <v>3529</v>
      </c>
      <c r="H95" s="652">
        <f t="shared" si="5"/>
        <v>1172030.01</v>
      </c>
      <c r="I95" s="658">
        <f t="shared" si="3"/>
        <v>2.5453608879240073E-3</v>
      </c>
      <c r="J95" s="658">
        <f t="shared" si="4"/>
        <v>0.84534977243615217</v>
      </c>
      <c r="K95" s="667" t="s">
        <v>4133</v>
      </c>
      <c r="L95" s="591"/>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9"/>
      <c r="AL95" s="179"/>
    </row>
    <row r="96" spans="1:38" s="180" customFormat="1" ht="30">
      <c r="A96" s="585"/>
      <c r="B96" s="653">
        <v>102223</v>
      </c>
      <c r="C96" s="586" t="s">
        <v>6516</v>
      </c>
      <c r="D96" s="587" t="s">
        <v>704</v>
      </c>
      <c r="E96" s="671">
        <v>131.04</v>
      </c>
      <c r="F96" s="677">
        <v>26.65</v>
      </c>
      <c r="G96" s="681">
        <v>3492.22</v>
      </c>
      <c r="H96" s="652">
        <f t="shared" si="5"/>
        <v>1175522.23</v>
      </c>
      <c r="I96" s="658">
        <f t="shared" si="3"/>
        <v>2.5188325871425264E-3</v>
      </c>
      <c r="J96" s="658">
        <f t="shared" si="4"/>
        <v>0.84786860502329464</v>
      </c>
      <c r="K96" s="667" t="s">
        <v>4133</v>
      </c>
      <c r="L96" s="585"/>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9"/>
      <c r="AL96" s="179"/>
    </row>
    <row r="97" spans="1:38" s="180" customFormat="1" ht="60">
      <c r="A97" s="585"/>
      <c r="B97" s="653">
        <v>87900</v>
      </c>
      <c r="C97" s="586" t="s">
        <v>2635</v>
      </c>
      <c r="D97" s="587" t="s">
        <v>704</v>
      </c>
      <c r="E97" s="671">
        <v>423.2</v>
      </c>
      <c r="F97" s="677">
        <v>8.08</v>
      </c>
      <c r="G97" s="681">
        <v>3419.46</v>
      </c>
      <c r="H97" s="652">
        <f t="shared" si="5"/>
        <v>1178941.69</v>
      </c>
      <c r="I97" s="658">
        <f t="shared" si="3"/>
        <v>2.4663530013660034E-3</v>
      </c>
      <c r="J97" s="658">
        <f t="shared" si="4"/>
        <v>0.85033495802466064</v>
      </c>
      <c r="K97" s="667" t="s">
        <v>4133</v>
      </c>
      <c r="L97" s="585"/>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9"/>
      <c r="AL97" s="179"/>
    </row>
    <row r="98" spans="1:38" s="180" customFormat="1" ht="38.25">
      <c r="A98" s="585"/>
      <c r="B98" s="653">
        <v>95471</v>
      </c>
      <c r="C98" s="649" t="s">
        <v>6254</v>
      </c>
      <c r="D98" s="652" t="s">
        <v>709</v>
      </c>
      <c r="E98" s="674">
        <v>4</v>
      </c>
      <c r="F98" s="678">
        <v>829.07</v>
      </c>
      <c r="G98" s="682">
        <v>3316.28</v>
      </c>
      <c r="H98" s="652">
        <f t="shared" si="5"/>
        <v>1182257.97</v>
      </c>
      <c r="I98" s="658">
        <f t="shared" si="3"/>
        <v>2.3919323903101807E-3</v>
      </c>
      <c r="J98" s="658">
        <f t="shared" si="4"/>
        <v>0.85272689041497085</v>
      </c>
      <c r="K98" s="667" t="s">
        <v>4133</v>
      </c>
      <c r="L98" s="591"/>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9"/>
      <c r="AL98" s="179"/>
    </row>
    <row r="99" spans="1:38" s="180" customFormat="1" ht="30">
      <c r="A99" s="585"/>
      <c r="B99" s="663">
        <v>96545</v>
      </c>
      <c r="C99" s="586" t="s">
        <v>1155</v>
      </c>
      <c r="D99" s="587" t="s">
        <v>1110</v>
      </c>
      <c r="E99" s="671">
        <v>200</v>
      </c>
      <c r="F99" s="677">
        <v>16.579999999999998</v>
      </c>
      <c r="G99" s="681">
        <v>3316</v>
      </c>
      <c r="H99" s="652">
        <f t="shared" si="5"/>
        <v>1185573.97</v>
      </c>
      <c r="I99" s="658">
        <f t="shared" si="3"/>
        <v>2.3917304347849271E-3</v>
      </c>
      <c r="J99" s="658">
        <f t="shared" si="4"/>
        <v>0.85511862084975576</v>
      </c>
      <c r="K99" s="667" t="s">
        <v>4133</v>
      </c>
      <c r="L99" s="585"/>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9"/>
      <c r="AL99" s="179"/>
    </row>
    <row r="100" spans="1:38" s="180" customFormat="1" ht="60">
      <c r="A100" s="585"/>
      <c r="B100" s="653">
        <v>91786</v>
      </c>
      <c r="C100" s="586" t="s">
        <v>1957</v>
      </c>
      <c r="D100" s="652" t="s">
        <v>727</v>
      </c>
      <c r="E100" s="674">
        <v>102</v>
      </c>
      <c r="F100" s="678">
        <v>32.42</v>
      </c>
      <c r="G100" s="587">
        <v>3306.84</v>
      </c>
      <c r="H100" s="652">
        <f t="shared" si="5"/>
        <v>1188880.81</v>
      </c>
      <c r="I100" s="658">
        <f t="shared" si="3"/>
        <v>2.3851236040302137E-3</v>
      </c>
      <c r="J100" s="658">
        <f t="shared" si="4"/>
        <v>0.85750374445378597</v>
      </c>
      <c r="K100" s="667" t="s">
        <v>4133</v>
      </c>
      <c r="L100" s="585"/>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9"/>
      <c r="AL100" s="179"/>
    </row>
    <row r="101" spans="1:38" s="180" customFormat="1" ht="45">
      <c r="A101" s="585"/>
      <c r="B101" s="653">
        <v>88787</v>
      </c>
      <c r="C101" s="586" t="s">
        <v>2715</v>
      </c>
      <c r="D101" s="587" t="s">
        <v>704</v>
      </c>
      <c r="E101" s="671">
        <v>13.23</v>
      </c>
      <c r="F101" s="677">
        <v>247.54000000000002</v>
      </c>
      <c r="G101" s="681">
        <v>3274.95</v>
      </c>
      <c r="H101" s="652">
        <f t="shared" si="5"/>
        <v>1192155.76</v>
      </c>
      <c r="I101" s="658">
        <f t="shared" si="3"/>
        <v>2.3621223122433344E-3</v>
      </c>
      <c r="J101" s="658">
        <f t="shared" si="4"/>
        <v>0.85986586676602927</v>
      </c>
      <c r="K101" s="667" t="s">
        <v>4133</v>
      </c>
      <c r="L101" s="585"/>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9"/>
      <c r="AL101" s="179"/>
    </row>
    <row r="102" spans="1:38" s="180" customFormat="1" ht="30">
      <c r="A102" s="585"/>
      <c r="B102" s="653">
        <v>89714</v>
      </c>
      <c r="C102" s="586" t="s">
        <v>2212</v>
      </c>
      <c r="D102" s="652" t="s">
        <v>727</v>
      </c>
      <c r="E102" s="674">
        <v>54</v>
      </c>
      <c r="F102" s="678">
        <v>60.36</v>
      </c>
      <c r="G102" s="587">
        <v>3259.44</v>
      </c>
      <c r="H102" s="652">
        <f t="shared" si="5"/>
        <v>1195415.2</v>
      </c>
      <c r="I102" s="658">
        <f t="shared" si="3"/>
        <v>2.3509354186837706E-3</v>
      </c>
      <c r="J102" s="658">
        <f t="shared" si="4"/>
        <v>0.86221680218471308</v>
      </c>
      <c r="K102" s="667" t="s">
        <v>4133</v>
      </c>
      <c r="L102" s="585"/>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9"/>
      <c r="AL102" s="179"/>
    </row>
    <row r="103" spans="1:38" s="180" customFormat="1" ht="25.5">
      <c r="A103" s="585"/>
      <c r="B103" s="663">
        <v>97341</v>
      </c>
      <c r="C103" s="649" t="s">
        <v>11728</v>
      </c>
      <c r="D103" s="652" t="s">
        <v>727</v>
      </c>
      <c r="E103" s="674">
        <v>53</v>
      </c>
      <c r="F103" s="678">
        <v>61.33</v>
      </c>
      <c r="G103" s="587">
        <v>3250.49</v>
      </c>
      <c r="H103" s="652">
        <f t="shared" si="5"/>
        <v>1198665.69</v>
      </c>
      <c r="I103" s="658">
        <f t="shared" si="3"/>
        <v>2.3444800545729966E-3</v>
      </c>
      <c r="J103" s="658">
        <f t="shared" si="4"/>
        <v>0.86456128223928608</v>
      </c>
      <c r="K103" s="667" t="s">
        <v>4133</v>
      </c>
      <c r="L103" s="585"/>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c r="AL103" s="179"/>
    </row>
    <row r="104" spans="1:38" s="180" customFormat="1" ht="45">
      <c r="A104" s="585"/>
      <c r="B104" s="653">
        <v>91306</v>
      </c>
      <c r="C104" s="586" t="s">
        <v>5132</v>
      </c>
      <c r="D104" s="587" t="s">
        <v>709</v>
      </c>
      <c r="E104" s="671">
        <v>23</v>
      </c>
      <c r="F104" s="677">
        <v>136.6</v>
      </c>
      <c r="G104" s="681">
        <v>3141.8</v>
      </c>
      <c r="H104" s="652">
        <f t="shared" si="5"/>
        <v>1201807.49</v>
      </c>
      <c r="I104" s="658">
        <f t="shared" si="3"/>
        <v>2.2660852472880834E-3</v>
      </c>
      <c r="J104" s="658">
        <f t="shared" si="4"/>
        <v>0.86682736748657419</v>
      </c>
      <c r="K104" s="667" t="s">
        <v>4133</v>
      </c>
      <c r="L104" s="585"/>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c r="AL104" s="179"/>
    </row>
    <row r="105" spans="1:38" s="180" customFormat="1" ht="30">
      <c r="A105" s="585"/>
      <c r="B105" s="663" t="s">
        <v>460</v>
      </c>
      <c r="C105" s="586" t="s">
        <v>11855</v>
      </c>
      <c r="D105" s="587" t="s">
        <v>709</v>
      </c>
      <c r="E105" s="671">
        <v>1</v>
      </c>
      <c r="F105" s="677">
        <v>3061.79</v>
      </c>
      <c r="G105" s="681">
        <v>3061.79</v>
      </c>
      <c r="H105" s="652">
        <f t="shared" si="5"/>
        <v>1204869.28</v>
      </c>
      <c r="I105" s="658">
        <f t="shared" si="3"/>
        <v>2.208376455946967E-3</v>
      </c>
      <c r="J105" s="658">
        <f t="shared" si="4"/>
        <v>0.86903574394252114</v>
      </c>
      <c r="K105" s="667" t="s">
        <v>4133</v>
      </c>
      <c r="L105" s="585"/>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9"/>
      <c r="AL105" s="179"/>
    </row>
    <row r="106" spans="1:38" s="180" customFormat="1">
      <c r="A106" s="585"/>
      <c r="B106" s="653" t="s">
        <v>483</v>
      </c>
      <c r="C106" s="586" t="s">
        <v>806</v>
      </c>
      <c r="D106" s="587" t="s">
        <v>727</v>
      </c>
      <c r="E106" s="672">
        <v>60</v>
      </c>
      <c r="F106" s="677">
        <v>50.91</v>
      </c>
      <c r="G106" s="681">
        <v>3054.6</v>
      </c>
      <c r="H106" s="652">
        <f t="shared" si="5"/>
        <v>1207923.8800000001</v>
      </c>
      <c r="I106" s="658">
        <f t="shared" si="3"/>
        <v>2.2031905265663563E-3</v>
      </c>
      <c r="J106" s="658">
        <f t="shared" si="4"/>
        <v>0.87123893446908751</v>
      </c>
      <c r="K106" s="667" t="s">
        <v>4133</v>
      </c>
      <c r="L106" s="585"/>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9"/>
      <c r="AL106" s="179"/>
    </row>
    <row r="107" spans="1:38" s="180" customFormat="1" ht="30">
      <c r="A107" s="585"/>
      <c r="B107" s="653">
        <v>96546</v>
      </c>
      <c r="C107" s="586" t="s">
        <v>1156</v>
      </c>
      <c r="D107" s="587" t="s">
        <v>1110</v>
      </c>
      <c r="E107" s="671">
        <v>204</v>
      </c>
      <c r="F107" s="677">
        <v>14.76</v>
      </c>
      <c r="G107" s="681">
        <v>3011.04</v>
      </c>
      <c r="H107" s="652">
        <f t="shared" si="5"/>
        <v>1210934.9200000002</v>
      </c>
      <c r="I107" s="658">
        <f t="shared" si="3"/>
        <v>2.171772016994815E-3</v>
      </c>
      <c r="J107" s="658">
        <f t="shared" si="4"/>
        <v>0.87341070648608232</v>
      </c>
      <c r="K107" s="667" t="s">
        <v>4133</v>
      </c>
      <c r="L107" s="585"/>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9"/>
      <c r="AL107" s="179"/>
    </row>
    <row r="108" spans="1:38" s="180" customFormat="1" ht="30">
      <c r="A108" s="585"/>
      <c r="B108" s="653" t="s">
        <v>521</v>
      </c>
      <c r="C108" s="586" t="s">
        <v>815</v>
      </c>
      <c r="D108" s="652" t="s">
        <v>709</v>
      </c>
      <c r="E108" s="674">
        <v>1</v>
      </c>
      <c r="F108" s="678">
        <v>2859.2</v>
      </c>
      <c r="G108" s="587">
        <v>2859.2</v>
      </c>
      <c r="H108" s="652">
        <f t="shared" si="5"/>
        <v>1213794.1200000001</v>
      </c>
      <c r="I108" s="658">
        <f t="shared" si="3"/>
        <v>2.0622544207289091E-3</v>
      </c>
      <c r="J108" s="658">
        <f t="shared" si="4"/>
        <v>0.87547296090681126</v>
      </c>
      <c r="K108" s="667" t="s">
        <v>4133</v>
      </c>
      <c r="L108" s="585"/>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9"/>
      <c r="AL108" s="179"/>
    </row>
    <row r="109" spans="1:38" s="180" customFormat="1">
      <c r="A109" s="585"/>
      <c r="B109" s="653" t="s">
        <v>466</v>
      </c>
      <c r="C109" s="586" t="s">
        <v>11856</v>
      </c>
      <c r="D109" s="587" t="s">
        <v>709</v>
      </c>
      <c r="E109" s="672">
        <v>10</v>
      </c>
      <c r="F109" s="677">
        <v>285.67</v>
      </c>
      <c r="G109" s="681">
        <v>2856.7</v>
      </c>
      <c r="H109" s="652">
        <f t="shared" si="5"/>
        <v>1216650.82</v>
      </c>
      <c r="I109" s="658">
        <f t="shared" si="3"/>
        <v>2.060451246396291E-3</v>
      </c>
      <c r="J109" s="658">
        <f t="shared" si="4"/>
        <v>0.87753341215320757</v>
      </c>
      <c r="K109" s="667" t="s">
        <v>4133</v>
      </c>
      <c r="L109" s="585"/>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9"/>
      <c r="AL109" s="179"/>
    </row>
    <row r="110" spans="1:38" s="180" customFormat="1" ht="30">
      <c r="A110" s="585"/>
      <c r="B110" s="653">
        <v>97595</v>
      </c>
      <c r="C110" s="586" t="s">
        <v>5537</v>
      </c>
      <c r="D110" s="587" t="s">
        <v>709</v>
      </c>
      <c r="E110" s="672">
        <v>22</v>
      </c>
      <c r="F110" s="677">
        <v>126.66</v>
      </c>
      <c r="G110" s="681">
        <v>2786.52</v>
      </c>
      <c r="H110" s="652">
        <f t="shared" si="5"/>
        <v>1219437.3400000001</v>
      </c>
      <c r="I110" s="658">
        <f t="shared" si="3"/>
        <v>2.0098325365310297E-3</v>
      </c>
      <c r="J110" s="658">
        <f t="shared" si="4"/>
        <v>0.87954324468973855</v>
      </c>
      <c r="K110" s="667" t="s">
        <v>4133</v>
      </c>
      <c r="L110" s="585"/>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9"/>
      <c r="AL110" s="179"/>
    </row>
    <row r="111" spans="1:38" s="180" customFormat="1" ht="30">
      <c r="A111" s="585"/>
      <c r="B111" s="653">
        <v>91844</v>
      </c>
      <c r="C111" s="586" t="s">
        <v>1519</v>
      </c>
      <c r="D111" s="587" t="s">
        <v>727</v>
      </c>
      <c r="E111" s="671">
        <v>360</v>
      </c>
      <c r="F111" s="677">
        <v>7.5600000000000005</v>
      </c>
      <c r="G111" s="681">
        <v>2721.6</v>
      </c>
      <c r="H111" s="652">
        <f t="shared" si="5"/>
        <v>1222158.9400000002</v>
      </c>
      <c r="I111" s="658">
        <f t="shared" si="3"/>
        <v>1.9630077054615977E-3</v>
      </c>
      <c r="J111" s="658">
        <f t="shared" si="4"/>
        <v>0.8815062523952002</v>
      </c>
      <c r="K111" s="667" t="s">
        <v>4133</v>
      </c>
      <c r="L111" s="585"/>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9"/>
      <c r="AL111" s="179"/>
    </row>
    <row r="112" spans="1:38" s="180" customFormat="1" ht="45">
      <c r="A112" s="585"/>
      <c r="B112" s="653" t="s">
        <v>187</v>
      </c>
      <c r="C112" s="586" t="s">
        <v>11727</v>
      </c>
      <c r="D112" s="587" t="s">
        <v>704</v>
      </c>
      <c r="E112" s="671">
        <v>6</v>
      </c>
      <c r="F112" s="677">
        <v>446.89</v>
      </c>
      <c r="G112" s="681">
        <v>2681.34</v>
      </c>
      <c r="H112" s="652">
        <f t="shared" si="5"/>
        <v>1224840.2800000003</v>
      </c>
      <c r="I112" s="658">
        <f t="shared" si="3"/>
        <v>1.9339693860091125E-3</v>
      </c>
      <c r="J112" s="658">
        <f t="shared" si="4"/>
        <v>0.88344022178120929</v>
      </c>
      <c r="K112" s="667" t="s">
        <v>4133</v>
      </c>
      <c r="L112" s="585"/>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c r="AL112" s="179"/>
    </row>
    <row r="113" spans="1:38" s="180" customFormat="1" ht="45">
      <c r="A113" s="585"/>
      <c r="B113" s="653">
        <v>91787</v>
      </c>
      <c r="C113" s="586" t="s">
        <v>1966</v>
      </c>
      <c r="D113" s="652" t="s">
        <v>727</v>
      </c>
      <c r="E113" s="674">
        <v>66</v>
      </c>
      <c r="F113" s="678">
        <v>38.29</v>
      </c>
      <c r="G113" s="587">
        <v>2527.14</v>
      </c>
      <c r="H113" s="652">
        <f t="shared" si="5"/>
        <v>1227367.4200000002</v>
      </c>
      <c r="I113" s="658">
        <f t="shared" si="3"/>
        <v>1.8227495931732148E-3</v>
      </c>
      <c r="J113" s="658">
        <f t="shared" si="4"/>
        <v>0.88526297137438248</v>
      </c>
      <c r="K113" s="667" t="s">
        <v>4133</v>
      </c>
      <c r="L113" s="585"/>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9"/>
      <c r="AL113" s="179"/>
    </row>
    <row r="114" spans="1:38" s="180" customFormat="1">
      <c r="A114" s="585"/>
      <c r="B114" s="653">
        <v>96995</v>
      </c>
      <c r="C114" s="586" t="s">
        <v>1102</v>
      </c>
      <c r="D114" s="587" t="s">
        <v>702</v>
      </c>
      <c r="E114" s="671">
        <v>53</v>
      </c>
      <c r="F114" s="677">
        <v>47.44</v>
      </c>
      <c r="G114" s="681">
        <v>2514.3200000000002</v>
      </c>
      <c r="H114" s="652">
        <f t="shared" si="5"/>
        <v>1229881.7400000002</v>
      </c>
      <c r="I114" s="658">
        <f t="shared" si="3"/>
        <v>1.8135029151955483E-3</v>
      </c>
      <c r="J114" s="658">
        <f t="shared" si="4"/>
        <v>0.88707647428957803</v>
      </c>
      <c r="K114" s="667" t="s">
        <v>4133</v>
      </c>
      <c r="L114" s="585"/>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c r="AL114" s="179"/>
    </row>
    <row r="115" spans="1:38" s="180" customFormat="1">
      <c r="A115" s="585"/>
      <c r="B115" s="653" t="s">
        <v>604</v>
      </c>
      <c r="C115" s="649" t="s">
        <v>829</v>
      </c>
      <c r="D115" s="652" t="s">
        <v>727</v>
      </c>
      <c r="E115" s="674">
        <v>3</v>
      </c>
      <c r="F115" s="678">
        <v>837.87</v>
      </c>
      <c r="G115" s="682">
        <v>2513.61</v>
      </c>
      <c r="H115" s="652">
        <f t="shared" si="5"/>
        <v>1232395.3500000003</v>
      </c>
      <c r="I115" s="658">
        <f t="shared" si="3"/>
        <v>1.8129908136850848E-3</v>
      </c>
      <c r="J115" s="658">
        <f t="shared" si="4"/>
        <v>0.88888946510326317</v>
      </c>
      <c r="K115" s="667" t="s">
        <v>4133</v>
      </c>
      <c r="L115" s="591"/>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c r="AL115" s="179"/>
    </row>
    <row r="116" spans="1:38" s="180" customFormat="1" ht="30">
      <c r="A116" s="585"/>
      <c r="B116" s="653" t="s">
        <v>191</v>
      </c>
      <c r="C116" s="586" t="s">
        <v>755</v>
      </c>
      <c r="D116" s="587" t="s">
        <v>704</v>
      </c>
      <c r="E116" s="671">
        <v>378.66</v>
      </c>
      <c r="F116" s="677">
        <v>6.58</v>
      </c>
      <c r="G116" s="681">
        <v>2491.58</v>
      </c>
      <c r="H116" s="652">
        <f t="shared" si="5"/>
        <v>1234886.9300000004</v>
      </c>
      <c r="I116" s="658">
        <f t="shared" si="3"/>
        <v>1.797101241466052E-3</v>
      </c>
      <c r="J116" s="658">
        <f t="shared" si="4"/>
        <v>0.8906865663447292</v>
      </c>
      <c r="K116" s="667" t="s">
        <v>4133</v>
      </c>
      <c r="L116" s="585"/>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9"/>
      <c r="AL116" s="179"/>
    </row>
    <row r="117" spans="1:38" s="180" customFormat="1" ht="30">
      <c r="A117" s="585"/>
      <c r="B117" s="653">
        <v>89987</v>
      </c>
      <c r="C117" s="586" t="s">
        <v>12680</v>
      </c>
      <c r="D117" s="652" t="s">
        <v>709</v>
      </c>
      <c r="E117" s="674">
        <v>28</v>
      </c>
      <c r="F117" s="678">
        <v>87.820000000000007</v>
      </c>
      <c r="G117" s="587">
        <v>2458.96</v>
      </c>
      <c r="H117" s="652">
        <f t="shared" si="5"/>
        <v>1237345.8900000004</v>
      </c>
      <c r="I117" s="658">
        <f t="shared" si="3"/>
        <v>1.7735734227740485E-3</v>
      </c>
      <c r="J117" s="658">
        <f t="shared" si="4"/>
        <v>0.89246013976750327</v>
      </c>
      <c r="K117" s="667" t="s">
        <v>4133</v>
      </c>
      <c r="L117" s="585"/>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9"/>
      <c r="AL117" s="179"/>
    </row>
    <row r="118" spans="1:38" s="180" customFormat="1" ht="45">
      <c r="A118" s="585"/>
      <c r="B118" s="653">
        <v>101512</v>
      </c>
      <c r="C118" s="586" t="s">
        <v>5413</v>
      </c>
      <c r="D118" s="587" t="s">
        <v>709</v>
      </c>
      <c r="E118" s="671">
        <v>1</v>
      </c>
      <c r="F118" s="677">
        <v>2451.2800000000002</v>
      </c>
      <c r="G118" s="681">
        <v>2451.2800000000002</v>
      </c>
      <c r="H118" s="652">
        <f t="shared" si="5"/>
        <v>1239797.1700000004</v>
      </c>
      <c r="I118" s="658">
        <f t="shared" si="3"/>
        <v>1.768034071224245E-3</v>
      </c>
      <c r="J118" s="658">
        <f t="shared" si="4"/>
        <v>0.89422817383872755</v>
      </c>
      <c r="K118" s="667" t="s">
        <v>4133</v>
      </c>
      <c r="L118" s="585"/>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9"/>
      <c r="AL118" s="179"/>
    </row>
    <row r="119" spans="1:38" s="180" customFormat="1" ht="60">
      <c r="A119" s="585"/>
      <c r="B119" s="653">
        <v>94273</v>
      </c>
      <c r="C119" s="586" t="s">
        <v>2971</v>
      </c>
      <c r="D119" s="587" t="s">
        <v>727</v>
      </c>
      <c r="E119" s="671">
        <v>61.2</v>
      </c>
      <c r="F119" s="677">
        <v>39.369999999999997</v>
      </c>
      <c r="G119" s="681">
        <v>2409.44</v>
      </c>
      <c r="H119" s="652">
        <f t="shared" si="5"/>
        <v>1242206.6100000003</v>
      </c>
      <c r="I119" s="658">
        <f t="shared" si="3"/>
        <v>1.7378561455935449E-3</v>
      </c>
      <c r="J119" s="658">
        <f t="shared" si="4"/>
        <v>0.89596602998432107</v>
      </c>
      <c r="K119" s="667" t="s">
        <v>4133</v>
      </c>
      <c r="L119" s="585"/>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9"/>
      <c r="AL119" s="179"/>
    </row>
    <row r="120" spans="1:38" s="180" customFormat="1">
      <c r="A120" s="585"/>
      <c r="B120" s="653" t="s">
        <v>488</v>
      </c>
      <c r="C120" s="586" t="s">
        <v>808</v>
      </c>
      <c r="D120" s="587" t="s">
        <v>709</v>
      </c>
      <c r="E120" s="672">
        <v>800</v>
      </c>
      <c r="F120" s="677">
        <v>2.9800000000000004</v>
      </c>
      <c r="G120" s="681">
        <v>2384</v>
      </c>
      <c r="H120" s="652">
        <f t="shared" si="5"/>
        <v>1244590.6100000003</v>
      </c>
      <c r="I120" s="658">
        <f t="shared" si="3"/>
        <v>1.719507043584821E-3</v>
      </c>
      <c r="J120" s="658">
        <f t="shared" si="4"/>
        <v>0.89768553702790588</v>
      </c>
      <c r="K120" s="667" t="s">
        <v>4133</v>
      </c>
      <c r="L120" s="585"/>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c r="AL120" s="179"/>
    </row>
    <row r="121" spans="1:38" s="180" customFormat="1" ht="30">
      <c r="A121" s="585"/>
      <c r="B121" s="653">
        <v>96985</v>
      </c>
      <c r="C121" s="586" t="s">
        <v>1777</v>
      </c>
      <c r="D121" s="587" t="s">
        <v>709</v>
      </c>
      <c r="E121" s="672">
        <v>31</v>
      </c>
      <c r="F121" s="677">
        <v>75.27</v>
      </c>
      <c r="G121" s="681">
        <v>2333.37</v>
      </c>
      <c r="H121" s="652">
        <f t="shared" si="5"/>
        <v>1246923.9800000004</v>
      </c>
      <c r="I121" s="658">
        <f t="shared" si="3"/>
        <v>1.6829891570006349E-3</v>
      </c>
      <c r="J121" s="658">
        <f t="shared" si="4"/>
        <v>0.89936852618490648</v>
      </c>
      <c r="K121" s="667" t="s">
        <v>4133</v>
      </c>
      <c r="L121" s="585"/>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c r="AL121" s="179"/>
    </row>
    <row r="122" spans="1:38" s="180" customFormat="1" ht="25.5">
      <c r="A122" s="585"/>
      <c r="B122" s="653">
        <v>96544</v>
      </c>
      <c r="C122" s="649" t="s">
        <v>1154</v>
      </c>
      <c r="D122" s="652" t="s">
        <v>1110</v>
      </c>
      <c r="E122" s="674">
        <v>126</v>
      </c>
      <c r="F122" s="678">
        <v>17.829999999999998</v>
      </c>
      <c r="G122" s="587">
        <v>2246.58</v>
      </c>
      <c r="H122" s="652">
        <f t="shared" si="5"/>
        <v>1249170.5600000005</v>
      </c>
      <c r="I122" s="658">
        <f t="shared" si="3"/>
        <v>1.6203901568694575E-3</v>
      </c>
      <c r="J122" s="658">
        <f t="shared" si="4"/>
        <v>0.90098891634177591</v>
      </c>
      <c r="K122" s="667" t="s">
        <v>4133</v>
      </c>
      <c r="L122" s="585"/>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c r="AL122" s="179"/>
    </row>
    <row r="123" spans="1:38" s="180" customFormat="1">
      <c r="A123" s="585"/>
      <c r="B123" s="653" t="s">
        <v>539</v>
      </c>
      <c r="C123" s="586" t="s">
        <v>820</v>
      </c>
      <c r="D123" s="652" t="s">
        <v>709</v>
      </c>
      <c r="E123" s="674">
        <v>2</v>
      </c>
      <c r="F123" s="678">
        <v>1122.71</v>
      </c>
      <c r="G123" s="587">
        <v>2245.42</v>
      </c>
      <c r="H123" s="652">
        <f t="shared" si="5"/>
        <v>1251415.9800000004</v>
      </c>
      <c r="I123" s="658">
        <f t="shared" si="3"/>
        <v>1.6195534839791228E-3</v>
      </c>
      <c r="J123" s="658">
        <f t="shared" si="4"/>
        <v>0.90260846982575504</v>
      </c>
      <c r="K123" s="667" t="s">
        <v>4133</v>
      </c>
      <c r="L123" s="585"/>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c r="AL123" s="179"/>
    </row>
    <row r="124" spans="1:38" s="180" customFormat="1" ht="51">
      <c r="A124" s="585"/>
      <c r="B124" s="653">
        <v>91786</v>
      </c>
      <c r="C124" s="649" t="s">
        <v>1957</v>
      </c>
      <c r="D124" s="652" t="s">
        <v>727</v>
      </c>
      <c r="E124" s="674">
        <v>69</v>
      </c>
      <c r="F124" s="678">
        <v>32.42</v>
      </c>
      <c r="G124" s="682">
        <v>2236.98</v>
      </c>
      <c r="H124" s="652">
        <f t="shared" si="5"/>
        <v>1253652.9600000004</v>
      </c>
      <c r="I124" s="658">
        <f t="shared" si="3"/>
        <v>1.6134659674322033E-3</v>
      </c>
      <c r="J124" s="658">
        <f t="shared" si="4"/>
        <v>0.90422193579318721</v>
      </c>
      <c r="K124" s="667" t="s">
        <v>4133</v>
      </c>
      <c r="L124" s="591"/>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9"/>
      <c r="AL124" s="179"/>
    </row>
    <row r="125" spans="1:38" s="180" customFormat="1">
      <c r="A125" s="585"/>
      <c r="B125" s="653" t="s">
        <v>422</v>
      </c>
      <c r="C125" s="586" t="s">
        <v>787</v>
      </c>
      <c r="D125" s="587" t="s">
        <v>727</v>
      </c>
      <c r="E125" s="671">
        <v>75</v>
      </c>
      <c r="F125" s="677">
        <v>29.81</v>
      </c>
      <c r="G125" s="681">
        <v>2235.75</v>
      </c>
      <c r="H125" s="652">
        <f t="shared" si="5"/>
        <v>1255888.7100000004</v>
      </c>
      <c r="I125" s="658">
        <f t="shared" si="3"/>
        <v>1.6125788056605551E-3</v>
      </c>
      <c r="J125" s="658">
        <f t="shared" si="4"/>
        <v>0.90583451459884778</v>
      </c>
      <c r="K125" s="667" t="s">
        <v>4133</v>
      </c>
      <c r="L125" s="585"/>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c r="AL125" s="179"/>
    </row>
    <row r="126" spans="1:38" s="180" customFormat="1" ht="60">
      <c r="A126" s="585"/>
      <c r="B126" s="653" t="s">
        <v>367</v>
      </c>
      <c r="C126" s="586" t="s">
        <v>776</v>
      </c>
      <c r="D126" s="587" t="s">
        <v>709</v>
      </c>
      <c r="E126" s="671">
        <v>9</v>
      </c>
      <c r="F126" s="677">
        <v>247.31</v>
      </c>
      <c r="G126" s="681">
        <v>2225.79</v>
      </c>
      <c r="H126" s="652">
        <f t="shared" si="5"/>
        <v>1258114.5000000005</v>
      </c>
      <c r="I126" s="658">
        <f t="shared" si="3"/>
        <v>1.6053949591194037E-3</v>
      </c>
      <c r="J126" s="658">
        <f t="shared" si="4"/>
        <v>0.90743990955796716</v>
      </c>
      <c r="K126" s="667" t="s">
        <v>4133</v>
      </c>
      <c r="L126" s="585"/>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9"/>
      <c r="AL126" s="179"/>
    </row>
    <row r="127" spans="1:38" s="180" customFormat="1">
      <c r="A127" s="585"/>
      <c r="B127" s="653" t="s">
        <v>592</v>
      </c>
      <c r="C127" s="649" t="s">
        <v>825</v>
      </c>
      <c r="D127" s="652" t="s">
        <v>709</v>
      </c>
      <c r="E127" s="674">
        <v>1</v>
      </c>
      <c r="F127" s="678">
        <v>2196.7599999999998</v>
      </c>
      <c r="G127" s="682">
        <v>2196.7600000000002</v>
      </c>
      <c r="H127" s="652">
        <f t="shared" si="5"/>
        <v>1260311.2600000005</v>
      </c>
      <c r="I127" s="658">
        <f t="shared" si="3"/>
        <v>1.5844564987690401E-3</v>
      </c>
      <c r="J127" s="658">
        <f t="shared" si="4"/>
        <v>0.9090243660567362</v>
      </c>
      <c r="K127" s="667" t="s">
        <v>4133</v>
      </c>
      <c r="L127" s="591"/>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9"/>
      <c r="AL127" s="179"/>
    </row>
    <row r="128" spans="1:38" s="180" customFormat="1">
      <c r="A128" s="585"/>
      <c r="B128" s="653" t="s">
        <v>627</v>
      </c>
      <c r="C128" s="649" t="s">
        <v>854</v>
      </c>
      <c r="D128" s="585" t="s">
        <v>709</v>
      </c>
      <c r="E128" s="674">
        <v>4</v>
      </c>
      <c r="F128" s="678">
        <v>547.55999999999995</v>
      </c>
      <c r="G128" s="682">
        <v>2190.2399999999998</v>
      </c>
      <c r="H128" s="652">
        <f t="shared" si="5"/>
        <v>1262501.5000000005</v>
      </c>
      <c r="I128" s="658">
        <f t="shared" si="3"/>
        <v>1.5797538201095713E-3</v>
      </c>
      <c r="J128" s="658">
        <f t="shared" si="4"/>
        <v>0.91060411987684575</v>
      </c>
      <c r="K128" s="667" t="s">
        <v>4133</v>
      </c>
      <c r="L128" s="591"/>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c r="AL128" s="179"/>
    </row>
    <row r="129" spans="1:38" s="180" customFormat="1" ht="30">
      <c r="A129" s="585"/>
      <c r="B129" s="653">
        <v>92001</v>
      </c>
      <c r="C129" s="586" t="s">
        <v>1723</v>
      </c>
      <c r="D129" s="587" t="s">
        <v>709</v>
      </c>
      <c r="E129" s="671">
        <v>64</v>
      </c>
      <c r="F129" s="677">
        <v>33.230000000000004</v>
      </c>
      <c r="G129" s="681">
        <v>2126.7199999999998</v>
      </c>
      <c r="H129" s="652">
        <f t="shared" si="5"/>
        <v>1264628.2200000004</v>
      </c>
      <c r="I129" s="658">
        <f t="shared" si="3"/>
        <v>1.5339387666664052E-3</v>
      </c>
      <c r="J129" s="658">
        <f t="shared" si="4"/>
        <v>0.91213805864351216</v>
      </c>
      <c r="K129" s="667" t="s">
        <v>4133</v>
      </c>
      <c r="L129" s="585"/>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9"/>
      <c r="AL129" s="179"/>
    </row>
    <row r="130" spans="1:38" s="180" customFormat="1" ht="45">
      <c r="A130" s="585"/>
      <c r="B130" s="653">
        <v>91855</v>
      </c>
      <c r="C130" s="586" t="s">
        <v>1521</v>
      </c>
      <c r="D130" s="587" t="s">
        <v>727</v>
      </c>
      <c r="E130" s="672">
        <v>180</v>
      </c>
      <c r="F130" s="677">
        <v>11.58</v>
      </c>
      <c r="G130" s="681">
        <v>2084.4</v>
      </c>
      <c r="H130" s="652">
        <f t="shared" si="5"/>
        <v>1266712.6200000003</v>
      </c>
      <c r="I130" s="658">
        <f t="shared" si="3"/>
        <v>1.5034146315638427E-3</v>
      </c>
      <c r="J130" s="658">
        <f t="shared" si="4"/>
        <v>0.91364147327507605</v>
      </c>
      <c r="K130" s="667" t="s">
        <v>4133</v>
      </c>
      <c r="L130" s="585"/>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9"/>
      <c r="AL130" s="179"/>
    </row>
    <row r="131" spans="1:38" s="180" customFormat="1" ht="38.25">
      <c r="A131" s="585"/>
      <c r="B131" s="653" t="s">
        <v>633</v>
      </c>
      <c r="C131" s="649" t="s">
        <v>832</v>
      </c>
      <c r="D131" s="585" t="s">
        <v>717</v>
      </c>
      <c r="E131" s="674">
        <v>1</v>
      </c>
      <c r="F131" s="678">
        <v>2056.06</v>
      </c>
      <c r="G131" s="682">
        <v>2056.06</v>
      </c>
      <c r="H131" s="652">
        <f t="shared" si="5"/>
        <v>1268768.6800000004</v>
      </c>
      <c r="I131" s="658">
        <f t="shared" si="3"/>
        <v>1.4829738473292815E-3</v>
      </c>
      <c r="J131" s="658">
        <f t="shared" si="4"/>
        <v>0.91512444712240537</v>
      </c>
      <c r="K131" s="667" t="s">
        <v>4133</v>
      </c>
      <c r="L131" s="591"/>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c r="AL131" s="179"/>
    </row>
    <row r="132" spans="1:38" s="180" customFormat="1" ht="45">
      <c r="A132" s="585"/>
      <c r="B132" s="653">
        <v>92779</v>
      </c>
      <c r="C132" s="586" t="s">
        <v>1171</v>
      </c>
      <c r="D132" s="587" t="s">
        <v>1110</v>
      </c>
      <c r="E132" s="671">
        <v>166.22</v>
      </c>
      <c r="F132" s="677">
        <v>12.3</v>
      </c>
      <c r="G132" s="681">
        <v>2044.51</v>
      </c>
      <c r="H132" s="652">
        <f t="shared" si="5"/>
        <v>1270813.1900000004</v>
      </c>
      <c r="I132" s="658">
        <f t="shared" si="3"/>
        <v>1.4746431819125849E-3</v>
      </c>
      <c r="J132" s="658">
        <f t="shared" si="4"/>
        <v>0.91659909030431796</v>
      </c>
      <c r="K132" s="667" t="s">
        <v>4133</v>
      </c>
      <c r="L132" s="585"/>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9"/>
      <c r="AL132" s="179"/>
    </row>
    <row r="133" spans="1:38" s="180" customFormat="1" ht="45">
      <c r="A133" s="585"/>
      <c r="B133" s="653">
        <v>87882</v>
      </c>
      <c r="C133" s="586" t="s">
        <v>2621</v>
      </c>
      <c r="D133" s="587" t="s">
        <v>704</v>
      </c>
      <c r="E133" s="671">
        <v>378.13</v>
      </c>
      <c r="F133" s="677">
        <v>5.31</v>
      </c>
      <c r="G133" s="681">
        <v>2007.87</v>
      </c>
      <c r="H133" s="652">
        <f t="shared" si="5"/>
        <v>1272821.0600000005</v>
      </c>
      <c r="I133" s="658">
        <f t="shared" si="3"/>
        <v>1.4482158588937308E-3</v>
      </c>
      <c r="J133" s="658">
        <f t="shared" si="4"/>
        <v>0.91804730616321173</v>
      </c>
      <c r="K133" s="667" t="s">
        <v>4133</v>
      </c>
      <c r="L133" s="585"/>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9"/>
      <c r="AL133" s="179"/>
    </row>
    <row r="134" spans="1:38" s="180" customFormat="1">
      <c r="A134" s="585"/>
      <c r="B134" s="653" t="s">
        <v>515</v>
      </c>
      <c r="C134" s="586" t="s">
        <v>758</v>
      </c>
      <c r="D134" s="652" t="s">
        <v>717</v>
      </c>
      <c r="E134" s="674">
        <v>1</v>
      </c>
      <c r="F134" s="678">
        <v>1982.0800000000002</v>
      </c>
      <c r="G134" s="587">
        <v>1982.08</v>
      </c>
      <c r="H134" s="652">
        <f t="shared" si="5"/>
        <v>1274803.1400000006</v>
      </c>
      <c r="I134" s="658">
        <f t="shared" si="3"/>
        <v>1.4296143124784403E-3</v>
      </c>
      <c r="J134" s="658">
        <f t="shared" si="4"/>
        <v>0.91947692047569018</v>
      </c>
      <c r="K134" s="667" t="s">
        <v>4133</v>
      </c>
      <c r="L134" s="585"/>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9"/>
      <c r="AL134" s="179"/>
    </row>
    <row r="135" spans="1:38" s="180" customFormat="1">
      <c r="A135" s="585"/>
      <c r="B135" s="653" t="s">
        <v>606</v>
      </c>
      <c r="C135" s="649" t="s">
        <v>830</v>
      </c>
      <c r="D135" s="652" t="s">
        <v>709</v>
      </c>
      <c r="E135" s="674">
        <v>2</v>
      </c>
      <c r="F135" s="678">
        <v>989.08999999999992</v>
      </c>
      <c r="G135" s="682">
        <v>1978.18</v>
      </c>
      <c r="H135" s="652">
        <f t="shared" si="5"/>
        <v>1276781.3200000005</v>
      </c>
      <c r="I135" s="658">
        <f t="shared" si="3"/>
        <v>1.4268013605195559E-3</v>
      </c>
      <c r="J135" s="658">
        <f t="shared" si="4"/>
        <v>0.92090372183620972</v>
      </c>
      <c r="K135" s="667" t="s">
        <v>4133</v>
      </c>
      <c r="L135" s="591"/>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c r="AL135" s="179"/>
    </row>
    <row r="136" spans="1:38" s="180" customFormat="1" ht="30">
      <c r="A136" s="585"/>
      <c r="B136" s="664">
        <v>100702</v>
      </c>
      <c r="C136" s="586" t="s">
        <v>5258</v>
      </c>
      <c r="D136" s="587" t="s">
        <v>704</v>
      </c>
      <c r="E136" s="671">
        <v>3.36</v>
      </c>
      <c r="F136" s="677">
        <v>574.16999999999996</v>
      </c>
      <c r="G136" s="681">
        <v>1929.21</v>
      </c>
      <c r="H136" s="652">
        <f t="shared" si="5"/>
        <v>1278710.5300000005</v>
      </c>
      <c r="I136" s="658">
        <f t="shared" si="3"/>
        <v>1.3914807816922284E-3</v>
      </c>
      <c r="J136" s="658">
        <f t="shared" si="4"/>
        <v>0.92229520261790199</v>
      </c>
      <c r="K136" s="667" t="s">
        <v>4133</v>
      </c>
      <c r="L136" s="585"/>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9"/>
      <c r="AL136" s="179"/>
    </row>
    <row r="137" spans="1:38" s="180" customFormat="1" ht="30">
      <c r="A137" s="585"/>
      <c r="B137" s="653">
        <v>93664</v>
      </c>
      <c r="C137" s="586" t="s">
        <v>5503</v>
      </c>
      <c r="D137" s="587" t="s">
        <v>709</v>
      </c>
      <c r="E137" s="671">
        <v>26</v>
      </c>
      <c r="F137" s="677">
        <v>72.64</v>
      </c>
      <c r="G137" s="681">
        <v>1888.64</v>
      </c>
      <c r="H137" s="652">
        <f t="shared" si="5"/>
        <v>1280599.1700000004</v>
      </c>
      <c r="I137" s="658">
        <f t="shared" si="3"/>
        <v>1.3622188686224985E-3</v>
      </c>
      <c r="J137" s="658">
        <f t="shared" si="4"/>
        <v>0.92365742148652452</v>
      </c>
      <c r="K137" s="667" t="s">
        <v>4133</v>
      </c>
      <c r="L137" s="585"/>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9"/>
      <c r="AL137" s="179"/>
    </row>
    <row r="138" spans="1:38" s="180" customFormat="1" ht="30">
      <c r="A138" s="585"/>
      <c r="B138" s="653" t="s">
        <v>243</v>
      </c>
      <c r="C138" s="586" t="s">
        <v>847</v>
      </c>
      <c r="D138" s="587" t="s">
        <v>704</v>
      </c>
      <c r="E138" s="671">
        <v>3.84</v>
      </c>
      <c r="F138" s="677">
        <v>490.77</v>
      </c>
      <c r="G138" s="681">
        <v>1884.56</v>
      </c>
      <c r="H138" s="652">
        <f t="shared" si="5"/>
        <v>1282483.7300000004</v>
      </c>
      <c r="I138" s="658">
        <f t="shared" si="3"/>
        <v>1.3592760881116653E-3</v>
      </c>
      <c r="J138" s="658">
        <f t="shared" si="4"/>
        <v>0.92501669757463623</v>
      </c>
      <c r="K138" s="667" t="s">
        <v>4133</v>
      </c>
      <c r="L138" s="585"/>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9"/>
      <c r="AL138" s="179"/>
    </row>
    <row r="139" spans="1:38" s="180" customFormat="1" ht="38.25">
      <c r="A139" s="585"/>
      <c r="B139" s="653" t="s">
        <v>635</v>
      </c>
      <c r="C139" s="649" t="s">
        <v>831</v>
      </c>
      <c r="D139" s="585" t="s">
        <v>717</v>
      </c>
      <c r="E139" s="674">
        <v>1</v>
      </c>
      <c r="F139" s="678">
        <v>1881.57</v>
      </c>
      <c r="G139" s="682">
        <v>1881.57</v>
      </c>
      <c r="H139" s="652">
        <f t="shared" si="5"/>
        <v>1284365.3000000005</v>
      </c>
      <c r="I139" s="658">
        <f t="shared" si="3"/>
        <v>1.3571194916098537E-3</v>
      </c>
      <c r="J139" s="658">
        <f t="shared" si="4"/>
        <v>0.92637381706624611</v>
      </c>
      <c r="K139" s="667" t="s">
        <v>4133</v>
      </c>
      <c r="L139" s="591"/>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c r="AL139" s="179"/>
    </row>
    <row r="140" spans="1:38" s="180" customFormat="1" ht="45">
      <c r="A140" s="585"/>
      <c r="B140" s="653">
        <v>86932</v>
      </c>
      <c r="C140" s="586" t="s">
        <v>6251</v>
      </c>
      <c r="D140" s="652" t="s">
        <v>709</v>
      </c>
      <c r="E140" s="674">
        <v>3</v>
      </c>
      <c r="F140" s="678">
        <v>616.94000000000005</v>
      </c>
      <c r="G140" s="587">
        <v>1850.82</v>
      </c>
      <c r="H140" s="652">
        <f t="shared" si="5"/>
        <v>1286216.1200000006</v>
      </c>
      <c r="I140" s="658">
        <f t="shared" ref="I140:I203" si="6">G140/$H$302</f>
        <v>1.3349404473186487E-3</v>
      </c>
      <c r="J140" s="658">
        <f t="shared" si="4"/>
        <v>0.92770875751356474</v>
      </c>
      <c r="K140" s="667" t="s">
        <v>4133</v>
      </c>
      <c r="L140" s="585"/>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9"/>
      <c r="AL140" s="179"/>
    </row>
    <row r="141" spans="1:38" s="180" customFormat="1" ht="60">
      <c r="A141" s="585"/>
      <c r="B141" s="653">
        <v>91785</v>
      </c>
      <c r="C141" s="586" t="s">
        <v>1956</v>
      </c>
      <c r="D141" s="652" t="s">
        <v>727</v>
      </c>
      <c r="E141" s="674">
        <v>42</v>
      </c>
      <c r="F141" s="678">
        <v>43.72</v>
      </c>
      <c r="G141" s="587">
        <v>1836.24</v>
      </c>
      <c r="H141" s="652">
        <f t="shared" si="5"/>
        <v>1288052.3600000006</v>
      </c>
      <c r="I141" s="658">
        <f t="shared" si="6"/>
        <v>1.3244243346108187E-3</v>
      </c>
      <c r="J141" s="658">
        <f t="shared" ref="J141:J204" si="7">I141+J140</f>
        <v>0.92903318184817552</v>
      </c>
      <c r="K141" s="667" t="s">
        <v>4133</v>
      </c>
      <c r="L141" s="585"/>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9"/>
      <c r="AL141" s="179"/>
    </row>
    <row r="142" spans="1:38" s="180" customFormat="1">
      <c r="A142" s="585"/>
      <c r="B142" s="653" t="s">
        <v>11655</v>
      </c>
      <c r="C142" s="586" t="s">
        <v>11656</v>
      </c>
      <c r="D142" s="587" t="s">
        <v>704</v>
      </c>
      <c r="E142" s="671">
        <v>3.24</v>
      </c>
      <c r="F142" s="677">
        <v>562.64</v>
      </c>
      <c r="G142" s="681">
        <v>1822.95</v>
      </c>
      <c r="H142" s="652">
        <f t="shared" ref="H142:H205" si="8">G142+H141</f>
        <v>1289875.3100000005</v>
      </c>
      <c r="I142" s="658">
        <f t="shared" si="6"/>
        <v>1.3148386598586198E-3</v>
      </c>
      <c r="J142" s="658">
        <f t="shared" si="7"/>
        <v>0.93034802050803411</v>
      </c>
      <c r="K142" s="667" t="s">
        <v>4133</v>
      </c>
      <c r="L142" s="585"/>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c r="AL142" s="179"/>
    </row>
    <row r="143" spans="1:38" s="180" customFormat="1" ht="25.5">
      <c r="A143" s="585"/>
      <c r="B143" s="653">
        <v>101173</v>
      </c>
      <c r="C143" s="649" t="s">
        <v>4706</v>
      </c>
      <c r="D143" s="652" t="s">
        <v>727</v>
      </c>
      <c r="E143" s="674">
        <v>32.5</v>
      </c>
      <c r="F143" s="678">
        <v>55.95</v>
      </c>
      <c r="G143" s="587">
        <v>1818.38</v>
      </c>
      <c r="H143" s="652">
        <f t="shared" si="8"/>
        <v>1291693.6900000004</v>
      </c>
      <c r="I143" s="658">
        <f t="shared" si="6"/>
        <v>1.3115424571785936E-3</v>
      </c>
      <c r="J143" s="658">
        <f t="shared" si="7"/>
        <v>0.93165956296521268</v>
      </c>
      <c r="K143" s="667" t="s">
        <v>4133</v>
      </c>
      <c r="L143" s="585"/>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9"/>
      <c r="AL143" s="179"/>
    </row>
    <row r="144" spans="1:38" s="180" customFormat="1" ht="30">
      <c r="A144" s="585"/>
      <c r="B144" s="653">
        <v>94213</v>
      </c>
      <c r="C144" s="586" t="s">
        <v>5087</v>
      </c>
      <c r="D144" s="587" t="s">
        <v>704</v>
      </c>
      <c r="E144" s="671">
        <v>20.51</v>
      </c>
      <c r="F144" s="677">
        <v>88.15</v>
      </c>
      <c r="G144" s="681">
        <v>1807.96</v>
      </c>
      <c r="H144" s="652">
        <f t="shared" si="8"/>
        <v>1293501.6500000004</v>
      </c>
      <c r="I144" s="658">
        <f t="shared" si="6"/>
        <v>1.3040268265602404E-3</v>
      </c>
      <c r="J144" s="658">
        <f t="shared" si="7"/>
        <v>0.93296358979177296</v>
      </c>
      <c r="K144" s="667" t="s">
        <v>4133</v>
      </c>
      <c r="L144" s="585"/>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9"/>
      <c r="AL144" s="179"/>
    </row>
    <row r="145" spans="1:38" s="180" customFormat="1" ht="30">
      <c r="A145" s="585"/>
      <c r="B145" s="653">
        <v>89712</v>
      </c>
      <c r="C145" s="586" t="s">
        <v>2210</v>
      </c>
      <c r="D145" s="652" t="s">
        <v>727</v>
      </c>
      <c r="E145" s="674">
        <v>57</v>
      </c>
      <c r="F145" s="678">
        <v>31.18</v>
      </c>
      <c r="G145" s="587">
        <v>1777.26</v>
      </c>
      <c r="H145" s="652">
        <f t="shared" si="8"/>
        <v>1295278.9100000004</v>
      </c>
      <c r="I145" s="658">
        <f t="shared" si="6"/>
        <v>1.2818838457556874E-3</v>
      </c>
      <c r="J145" s="658">
        <f t="shared" si="7"/>
        <v>0.93424547363752863</v>
      </c>
      <c r="K145" s="667" t="s">
        <v>4133</v>
      </c>
      <c r="L145" s="585"/>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9"/>
      <c r="AL145" s="179"/>
    </row>
    <row r="146" spans="1:38" s="180" customFormat="1" ht="30">
      <c r="A146" s="585"/>
      <c r="B146" s="653">
        <v>92284</v>
      </c>
      <c r="C146" s="586" t="s">
        <v>11731</v>
      </c>
      <c r="D146" s="652" t="s">
        <v>727</v>
      </c>
      <c r="E146" s="674">
        <v>6</v>
      </c>
      <c r="F146" s="678">
        <v>294.34000000000003</v>
      </c>
      <c r="G146" s="587">
        <v>1766.04</v>
      </c>
      <c r="H146" s="652">
        <f t="shared" si="8"/>
        <v>1297044.9500000004</v>
      </c>
      <c r="I146" s="658">
        <f t="shared" si="6"/>
        <v>1.2737911993508965E-3</v>
      </c>
      <c r="J146" s="658">
        <f t="shared" si="7"/>
        <v>0.93551926483687953</v>
      </c>
      <c r="K146" s="667" t="s">
        <v>4133</v>
      </c>
      <c r="L146" s="585"/>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c r="AL146" s="179"/>
    </row>
    <row r="147" spans="1:38" s="180" customFormat="1" ht="30">
      <c r="A147" s="585"/>
      <c r="B147" s="653" t="s">
        <v>372</v>
      </c>
      <c r="C147" s="586" t="s">
        <v>778</v>
      </c>
      <c r="D147" s="587" t="s">
        <v>709</v>
      </c>
      <c r="E147" s="671">
        <v>7</v>
      </c>
      <c r="F147" s="677">
        <v>251.64</v>
      </c>
      <c r="G147" s="681">
        <v>1761.48</v>
      </c>
      <c r="H147" s="652">
        <f t="shared" si="8"/>
        <v>1298806.4300000004</v>
      </c>
      <c r="I147" s="658">
        <f t="shared" si="6"/>
        <v>1.2705022093682007E-3</v>
      </c>
      <c r="J147" s="658">
        <f t="shared" si="7"/>
        <v>0.93678976704624772</v>
      </c>
      <c r="K147" s="667" t="s">
        <v>4133</v>
      </c>
      <c r="L147" s="585"/>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c r="AL147" s="179"/>
    </row>
    <row r="148" spans="1:38" s="180" customFormat="1" ht="30">
      <c r="A148" s="585"/>
      <c r="B148" s="653">
        <v>91930</v>
      </c>
      <c r="C148" s="586" t="s">
        <v>1599</v>
      </c>
      <c r="D148" s="587" t="s">
        <v>727</v>
      </c>
      <c r="E148" s="671">
        <v>195</v>
      </c>
      <c r="F148" s="677">
        <v>8.98</v>
      </c>
      <c r="G148" s="681">
        <v>1751.1</v>
      </c>
      <c r="H148" s="652">
        <f t="shared" si="8"/>
        <v>1300557.5300000005</v>
      </c>
      <c r="I148" s="658">
        <f t="shared" si="6"/>
        <v>1.2630154295391694E-3</v>
      </c>
      <c r="J148" s="658">
        <f t="shared" si="7"/>
        <v>0.93805278247578694</v>
      </c>
      <c r="K148" s="667" t="s">
        <v>4133</v>
      </c>
      <c r="L148" s="585"/>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9"/>
      <c r="AL148" s="179"/>
    </row>
    <row r="149" spans="1:38" s="180" customFormat="1">
      <c r="A149" s="585"/>
      <c r="B149" s="653" t="s">
        <v>11652</v>
      </c>
      <c r="C149" s="586" t="s">
        <v>11653</v>
      </c>
      <c r="D149" s="587" t="s">
        <v>704</v>
      </c>
      <c r="E149" s="671">
        <v>4.5</v>
      </c>
      <c r="F149" s="677">
        <v>379.99</v>
      </c>
      <c r="G149" s="681">
        <v>1709.96</v>
      </c>
      <c r="H149" s="652">
        <f t="shared" si="8"/>
        <v>1302267.4900000005</v>
      </c>
      <c r="I149" s="658">
        <f t="shared" si="6"/>
        <v>1.2333423927216025E-3</v>
      </c>
      <c r="J149" s="658">
        <f t="shared" si="7"/>
        <v>0.93928612486850849</v>
      </c>
      <c r="K149" s="667" t="s">
        <v>4133</v>
      </c>
      <c r="L149" s="585"/>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9"/>
      <c r="AL149" s="179"/>
    </row>
    <row r="150" spans="1:38" s="180" customFormat="1" ht="38.25">
      <c r="A150" s="585"/>
      <c r="B150" s="653">
        <v>96555</v>
      </c>
      <c r="C150" s="649" t="s">
        <v>11729</v>
      </c>
      <c r="D150" s="652" t="s">
        <v>702</v>
      </c>
      <c r="E150" s="674">
        <v>3</v>
      </c>
      <c r="F150" s="678">
        <v>556.16999999999996</v>
      </c>
      <c r="G150" s="587">
        <v>1668.51</v>
      </c>
      <c r="H150" s="652">
        <f t="shared" si="8"/>
        <v>1303936.0000000005</v>
      </c>
      <c r="I150" s="658">
        <f t="shared" si="6"/>
        <v>1.203445762286791E-3</v>
      </c>
      <c r="J150" s="658">
        <f t="shared" si="7"/>
        <v>0.9404895706307953</v>
      </c>
      <c r="K150" s="667" t="s">
        <v>4133</v>
      </c>
      <c r="L150" s="585"/>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9"/>
      <c r="AL150" s="179"/>
    </row>
    <row r="151" spans="1:38" s="180" customFormat="1" ht="30">
      <c r="A151" s="585"/>
      <c r="B151" s="653">
        <v>98302</v>
      </c>
      <c r="C151" s="586" t="s">
        <v>5659</v>
      </c>
      <c r="D151" s="587" t="s">
        <v>709</v>
      </c>
      <c r="E151" s="671">
        <v>2</v>
      </c>
      <c r="F151" s="677">
        <v>833.06</v>
      </c>
      <c r="G151" s="681">
        <v>1666.12</v>
      </c>
      <c r="H151" s="652">
        <f t="shared" si="8"/>
        <v>1305602.1200000006</v>
      </c>
      <c r="I151" s="658">
        <f t="shared" si="6"/>
        <v>1.2017219276248077E-3</v>
      </c>
      <c r="J151" s="658">
        <f t="shared" si="7"/>
        <v>0.9416912925584201</v>
      </c>
      <c r="K151" s="667" t="s">
        <v>4133</v>
      </c>
      <c r="L151" s="585"/>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9"/>
      <c r="AL151" s="179"/>
    </row>
    <row r="152" spans="1:38" s="180" customFormat="1">
      <c r="A152" s="585"/>
      <c r="B152" s="653" t="s">
        <v>491</v>
      </c>
      <c r="C152" s="586" t="s">
        <v>809</v>
      </c>
      <c r="D152" s="587" t="s">
        <v>709</v>
      </c>
      <c r="E152" s="672">
        <v>29</v>
      </c>
      <c r="F152" s="677">
        <v>56.75</v>
      </c>
      <c r="G152" s="681">
        <v>1645.75</v>
      </c>
      <c r="H152" s="652">
        <f t="shared" si="8"/>
        <v>1307247.8700000006</v>
      </c>
      <c r="I152" s="658">
        <f t="shared" si="6"/>
        <v>1.1870296631626338E-3</v>
      </c>
      <c r="J152" s="658">
        <f t="shared" si="7"/>
        <v>0.94287832222158274</v>
      </c>
      <c r="K152" s="667" t="s">
        <v>4133</v>
      </c>
      <c r="L152" s="585"/>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9"/>
      <c r="AL152" s="179"/>
    </row>
    <row r="153" spans="1:38" s="180" customFormat="1">
      <c r="A153" s="585"/>
      <c r="B153" s="653" t="s">
        <v>513</v>
      </c>
      <c r="C153" s="586" t="s">
        <v>757</v>
      </c>
      <c r="D153" s="652" t="s">
        <v>717</v>
      </c>
      <c r="E153" s="674">
        <v>2</v>
      </c>
      <c r="F153" s="678">
        <v>801.09999999999991</v>
      </c>
      <c r="G153" s="587">
        <v>1602.2</v>
      </c>
      <c r="H153" s="652">
        <f t="shared" si="8"/>
        <v>1308850.0700000005</v>
      </c>
      <c r="I153" s="658">
        <f t="shared" si="6"/>
        <v>1.155618366288423E-3</v>
      </c>
      <c r="J153" s="658">
        <f t="shared" si="7"/>
        <v>0.94403394058787116</v>
      </c>
      <c r="K153" s="667" t="s">
        <v>4133</v>
      </c>
      <c r="L153" s="585"/>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9"/>
      <c r="AL153" s="179"/>
    </row>
    <row r="154" spans="1:38" s="180" customFormat="1" ht="25.5">
      <c r="A154" s="585"/>
      <c r="B154" s="653">
        <v>90696</v>
      </c>
      <c r="C154" s="649" t="s">
        <v>6016</v>
      </c>
      <c r="D154" s="652" t="s">
        <v>727</v>
      </c>
      <c r="E154" s="674">
        <v>15</v>
      </c>
      <c r="F154" s="678">
        <v>106.21</v>
      </c>
      <c r="G154" s="682">
        <v>1593.15</v>
      </c>
      <c r="H154" s="652">
        <f t="shared" si="8"/>
        <v>1310443.2200000004</v>
      </c>
      <c r="I154" s="658">
        <f t="shared" si="6"/>
        <v>1.1490908752043447E-3</v>
      </c>
      <c r="J154" s="658">
        <f t="shared" si="7"/>
        <v>0.94518303146307547</v>
      </c>
      <c r="K154" s="667" t="s">
        <v>4133</v>
      </c>
      <c r="L154" s="591"/>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9"/>
      <c r="AL154" s="179"/>
    </row>
    <row r="155" spans="1:38" s="180" customFormat="1">
      <c r="A155" s="585"/>
      <c r="B155" s="653" t="s">
        <v>631</v>
      </c>
      <c r="C155" s="649" t="s">
        <v>860</v>
      </c>
      <c r="D155" s="585" t="s">
        <v>709</v>
      </c>
      <c r="E155" s="674">
        <v>3</v>
      </c>
      <c r="F155" s="678">
        <v>528.83000000000004</v>
      </c>
      <c r="G155" s="682">
        <v>1586.49</v>
      </c>
      <c r="H155" s="652">
        <f t="shared" si="8"/>
        <v>1312029.7100000004</v>
      </c>
      <c r="I155" s="658">
        <f t="shared" si="6"/>
        <v>1.1442872187822494E-3</v>
      </c>
      <c r="J155" s="658">
        <f t="shared" si="7"/>
        <v>0.94632731868185771</v>
      </c>
      <c r="K155" s="667" t="s">
        <v>4133</v>
      </c>
      <c r="L155" s="591"/>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c r="AL155" s="179"/>
    </row>
    <row r="156" spans="1:38" s="180" customFormat="1" ht="30">
      <c r="A156" s="585"/>
      <c r="B156" s="653">
        <v>86915</v>
      </c>
      <c r="C156" s="586" t="s">
        <v>11730</v>
      </c>
      <c r="D156" s="652" t="s">
        <v>709</v>
      </c>
      <c r="E156" s="674">
        <v>16</v>
      </c>
      <c r="F156" s="678">
        <v>97.64</v>
      </c>
      <c r="G156" s="587">
        <v>1562.24</v>
      </c>
      <c r="H156" s="652">
        <f t="shared" si="8"/>
        <v>1313591.9500000004</v>
      </c>
      <c r="I156" s="658">
        <f t="shared" si="6"/>
        <v>1.1267964277558518E-3</v>
      </c>
      <c r="J156" s="658">
        <f t="shared" si="7"/>
        <v>0.94745411510961353</v>
      </c>
      <c r="K156" s="667" t="s">
        <v>4133</v>
      </c>
      <c r="L156" s="585"/>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9"/>
      <c r="AL156" s="179"/>
    </row>
    <row r="157" spans="1:38" s="180" customFormat="1" ht="45">
      <c r="A157" s="585"/>
      <c r="B157" s="653">
        <v>92988</v>
      </c>
      <c r="C157" s="586" t="s">
        <v>12308</v>
      </c>
      <c r="D157" s="587" t="s">
        <v>727</v>
      </c>
      <c r="E157" s="671">
        <v>30</v>
      </c>
      <c r="F157" s="677">
        <v>51.78</v>
      </c>
      <c r="G157" s="681">
        <v>1553.4</v>
      </c>
      <c r="H157" s="652">
        <f t="shared" si="8"/>
        <v>1315145.3500000003</v>
      </c>
      <c r="I157" s="658">
        <f t="shared" si="6"/>
        <v>1.1204204033157135E-3</v>
      </c>
      <c r="J157" s="658">
        <f t="shared" si="7"/>
        <v>0.94857453551292925</v>
      </c>
      <c r="K157" s="667" t="s">
        <v>4133</v>
      </c>
      <c r="L157" s="585"/>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9"/>
      <c r="AL157" s="179"/>
    </row>
    <row r="158" spans="1:38" s="180" customFormat="1">
      <c r="A158" s="585"/>
      <c r="B158" s="653" t="s">
        <v>529</v>
      </c>
      <c r="C158" s="586" t="s">
        <v>11863</v>
      </c>
      <c r="D158" s="652" t="s">
        <v>709</v>
      </c>
      <c r="E158" s="674">
        <v>1</v>
      </c>
      <c r="F158" s="678">
        <v>1551.77</v>
      </c>
      <c r="G158" s="587">
        <v>1551.77</v>
      </c>
      <c r="H158" s="652">
        <f t="shared" si="8"/>
        <v>1316697.1200000003</v>
      </c>
      <c r="I158" s="658">
        <f t="shared" si="6"/>
        <v>1.1192447336508464E-3</v>
      </c>
      <c r="J158" s="658">
        <f t="shared" si="7"/>
        <v>0.94969378024658013</v>
      </c>
      <c r="K158" s="667" t="s">
        <v>4133</v>
      </c>
      <c r="L158" s="585"/>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9"/>
      <c r="AL158" s="179"/>
    </row>
    <row r="159" spans="1:38" s="180" customFormat="1">
      <c r="A159" s="585"/>
      <c r="B159" s="653" t="s">
        <v>388</v>
      </c>
      <c r="C159" s="586" t="s">
        <v>781</v>
      </c>
      <c r="D159" s="587" t="s">
        <v>717</v>
      </c>
      <c r="E159" s="671">
        <v>143</v>
      </c>
      <c r="F159" s="677">
        <v>10.47</v>
      </c>
      <c r="G159" s="681">
        <v>1497.21</v>
      </c>
      <c r="H159" s="652">
        <f t="shared" si="8"/>
        <v>1318194.3300000003</v>
      </c>
      <c r="I159" s="658">
        <f t="shared" si="6"/>
        <v>1.0798922570157844E-3</v>
      </c>
      <c r="J159" s="658">
        <f t="shared" si="7"/>
        <v>0.9507736725035959</v>
      </c>
      <c r="K159" s="667" t="s">
        <v>4133</v>
      </c>
      <c r="L159" s="585"/>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9"/>
      <c r="AL159" s="179"/>
    </row>
    <row r="160" spans="1:38" s="180" customFormat="1" ht="30">
      <c r="A160" s="585"/>
      <c r="B160" s="653">
        <v>89713</v>
      </c>
      <c r="C160" s="586" t="s">
        <v>2211</v>
      </c>
      <c r="D160" s="652" t="s">
        <v>727</v>
      </c>
      <c r="E160" s="674">
        <v>30</v>
      </c>
      <c r="F160" s="678">
        <v>47.47</v>
      </c>
      <c r="G160" s="587">
        <v>1424.1</v>
      </c>
      <c r="H160" s="652">
        <f t="shared" si="8"/>
        <v>1319618.4300000004</v>
      </c>
      <c r="I160" s="658">
        <f t="shared" si="6"/>
        <v>1.0271602268326944E-3</v>
      </c>
      <c r="J160" s="658">
        <f t="shared" si="7"/>
        <v>0.95180083273042859</v>
      </c>
      <c r="K160" s="667" t="s">
        <v>4133</v>
      </c>
      <c r="L160" s="585"/>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c r="AL160" s="179"/>
    </row>
    <row r="161" spans="1:38" s="180" customFormat="1" ht="25.5">
      <c r="A161" s="585"/>
      <c r="B161" s="653">
        <v>95544</v>
      </c>
      <c r="C161" s="649" t="s">
        <v>6263</v>
      </c>
      <c r="D161" s="652" t="s">
        <v>709</v>
      </c>
      <c r="E161" s="674">
        <v>20</v>
      </c>
      <c r="F161" s="678">
        <v>70.27</v>
      </c>
      <c r="G161" s="682">
        <v>1405.4</v>
      </c>
      <c r="H161" s="652">
        <f t="shared" si="8"/>
        <v>1321023.8300000003</v>
      </c>
      <c r="I161" s="658">
        <f t="shared" si="6"/>
        <v>1.0136724828247094E-3</v>
      </c>
      <c r="J161" s="658">
        <f t="shared" si="7"/>
        <v>0.95281450521325328</v>
      </c>
      <c r="K161" s="667" t="s">
        <v>4133</v>
      </c>
      <c r="L161" s="591"/>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9"/>
      <c r="AL161" s="179"/>
    </row>
    <row r="162" spans="1:38" s="180" customFormat="1">
      <c r="A162" s="585"/>
      <c r="B162" s="653" t="s">
        <v>468</v>
      </c>
      <c r="C162" s="586" t="s">
        <v>803</v>
      </c>
      <c r="D162" s="587" t="s">
        <v>709</v>
      </c>
      <c r="E162" s="672">
        <v>20</v>
      </c>
      <c r="F162" s="677">
        <v>69.56</v>
      </c>
      <c r="G162" s="681">
        <v>1391.2</v>
      </c>
      <c r="H162" s="652">
        <f t="shared" si="8"/>
        <v>1322415.0300000003</v>
      </c>
      <c r="I162" s="658">
        <f t="shared" si="6"/>
        <v>1.0034304526154376E-3</v>
      </c>
      <c r="J162" s="658">
        <f t="shared" si="7"/>
        <v>0.9538179356658687</v>
      </c>
      <c r="K162" s="667" t="s">
        <v>4133</v>
      </c>
      <c r="L162" s="585"/>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9"/>
      <c r="AL162" s="179"/>
    </row>
    <row r="163" spans="1:38" s="180" customFormat="1" ht="45">
      <c r="A163" s="585"/>
      <c r="B163" s="653">
        <v>91855</v>
      </c>
      <c r="C163" s="586" t="s">
        <v>1521</v>
      </c>
      <c r="D163" s="587" t="s">
        <v>727</v>
      </c>
      <c r="E163" s="671">
        <v>120</v>
      </c>
      <c r="F163" s="677">
        <v>11.58</v>
      </c>
      <c r="G163" s="681">
        <v>1389.6</v>
      </c>
      <c r="H163" s="652">
        <f t="shared" si="8"/>
        <v>1323804.6300000004</v>
      </c>
      <c r="I163" s="658">
        <f t="shared" si="6"/>
        <v>1.0022764210425616E-3</v>
      </c>
      <c r="J163" s="658">
        <f t="shared" si="7"/>
        <v>0.95482021208691126</v>
      </c>
      <c r="K163" s="667" t="s">
        <v>4133</v>
      </c>
      <c r="L163" s="585"/>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9"/>
      <c r="AL163" s="179"/>
    </row>
    <row r="164" spans="1:38" s="180" customFormat="1" ht="30">
      <c r="A164" s="585"/>
      <c r="B164" s="651">
        <v>97886</v>
      </c>
      <c r="C164" s="586" t="s">
        <v>5447</v>
      </c>
      <c r="D164" s="587" t="s">
        <v>709</v>
      </c>
      <c r="E164" s="672">
        <v>8</v>
      </c>
      <c r="F164" s="677">
        <v>170.07</v>
      </c>
      <c r="G164" s="681">
        <v>1360.56</v>
      </c>
      <c r="H164" s="652">
        <f t="shared" si="8"/>
        <v>1325165.1900000004</v>
      </c>
      <c r="I164" s="658">
        <f t="shared" si="6"/>
        <v>9.8133074799486731E-4</v>
      </c>
      <c r="J164" s="658">
        <f t="shared" si="7"/>
        <v>0.95580154283490615</v>
      </c>
      <c r="K164" s="667" t="s">
        <v>4133</v>
      </c>
      <c r="L164" s="585"/>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9"/>
      <c r="AL164" s="179"/>
    </row>
    <row r="165" spans="1:38" s="180" customFormat="1">
      <c r="A165" s="585"/>
      <c r="B165" s="653" t="s">
        <v>674</v>
      </c>
      <c r="C165" s="649" t="s">
        <v>744</v>
      </c>
      <c r="D165" s="652" t="s">
        <v>704</v>
      </c>
      <c r="E165" s="674">
        <v>375</v>
      </c>
      <c r="F165" s="678">
        <v>3.4000000000000004</v>
      </c>
      <c r="G165" s="587">
        <v>1275</v>
      </c>
      <c r="H165" s="652">
        <f t="shared" si="8"/>
        <v>1326440.1900000004</v>
      </c>
      <c r="I165" s="658">
        <f t="shared" si="6"/>
        <v>9.1961890963533838E-4</v>
      </c>
      <c r="J165" s="658">
        <f t="shared" si="7"/>
        <v>0.95672116174454147</v>
      </c>
      <c r="K165" s="667" t="s">
        <v>4133</v>
      </c>
      <c r="L165" s="585"/>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9"/>
      <c r="AL165" s="179"/>
    </row>
    <row r="166" spans="1:38" s="180" customFormat="1">
      <c r="A166" s="585"/>
      <c r="B166" s="653" t="s">
        <v>495</v>
      </c>
      <c r="C166" s="586" t="s">
        <v>811</v>
      </c>
      <c r="D166" s="587" t="s">
        <v>709</v>
      </c>
      <c r="E166" s="672">
        <v>39</v>
      </c>
      <c r="F166" s="677">
        <v>32.69</v>
      </c>
      <c r="G166" s="681">
        <v>1274.9100000000001</v>
      </c>
      <c r="H166" s="652">
        <f t="shared" si="8"/>
        <v>1327715.1000000003</v>
      </c>
      <c r="I166" s="658">
        <f t="shared" si="6"/>
        <v>9.195539953593642E-4</v>
      </c>
      <c r="J166" s="658">
        <f t="shared" si="7"/>
        <v>0.95764071573990084</v>
      </c>
      <c r="K166" s="667" t="s">
        <v>4133</v>
      </c>
      <c r="L166" s="585"/>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9"/>
      <c r="AL166" s="179"/>
    </row>
    <row r="167" spans="1:38" s="180" customFormat="1" ht="38.25">
      <c r="A167" s="585"/>
      <c r="B167" s="653">
        <v>89714</v>
      </c>
      <c r="C167" s="649" t="s">
        <v>2212</v>
      </c>
      <c r="D167" s="652" t="s">
        <v>727</v>
      </c>
      <c r="E167" s="674">
        <v>21</v>
      </c>
      <c r="F167" s="678">
        <v>60.36</v>
      </c>
      <c r="G167" s="682">
        <v>1267.56</v>
      </c>
      <c r="H167" s="652">
        <f t="shared" si="8"/>
        <v>1328982.6600000004</v>
      </c>
      <c r="I167" s="658">
        <f t="shared" si="6"/>
        <v>9.1425266282146628E-4</v>
      </c>
      <c r="J167" s="658">
        <f t="shared" si="7"/>
        <v>0.95855496840272225</v>
      </c>
      <c r="K167" s="667" t="s">
        <v>4133</v>
      </c>
      <c r="L167" s="591"/>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9"/>
      <c r="AL167" s="179"/>
    </row>
    <row r="168" spans="1:38" s="180" customFormat="1">
      <c r="A168" s="585"/>
      <c r="B168" s="653" t="s">
        <v>497</v>
      </c>
      <c r="C168" s="586" t="s">
        <v>807</v>
      </c>
      <c r="D168" s="587" t="s">
        <v>727</v>
      </c>
      <c r="E168" s="672">
        <v>50</v>
      </c>
      <c r="F168" s="677">
        <v>25.310000000000002</v>
      </c>
      <c r="G168" s="681">
        <v>1265.5</v>
      </c>
      <c r="H168" s="652">
        <f t="shared" si="8"/>
        <v>1330248.1600000004</v>
      </c>
      <c r="I168" s="658">
        <f t="shared" si="6"/>
        <v>9.1276684717138878E-4</v>
      </c>
      <c r="J168" s="658">
        <f t="shared" si="7"/>
        <v>0.95946773524989359</v>
      </c>
      <c r="K168" s="667" t="s">
        <v>4133</v>
      </c>
      <c r="L168" s="585"/>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9"/>
      <c r="AL168" s="179"/>
    </row>
    <row r="169" spans="1:38" s="180" customFormat="1" ht="30">
      <c r="A169" s="585"/>
      <c r="B169" s="653">
        <v>93358</v>
      </c>
      <c r="C169" s="586" t="s">
        <v>4320</v>
      </c>
      <c r="D169" s="587" t="s">
        <v>702</v>
      </c>
      <c r="E169" s="671">
        <v>15.87</v>
      </c>
      <c r="F169" s="677">
        <v>78.239999999999995</v>
      </c>
      <c r="G169" s="681">
        <v>1241.67</v>
      </c>
      <c r="H169" s="652">
        <f t="shared" si="8"/>
        <v>1331489.8300000003</v>
      </c>
      <c r="I169" s="658">
        <f t="shared" si="6"/>
        <v>8.9557898943287109E-4</v>
      </c>
      <c r="J169" s="658">
        <f t="shared" si="7"/>
        <v>0.96036331423932642</v>
      </c>
      <c r="K169" s="667" t="s">
        <v>4133</v>
      </c>
      <c r="L169" s="585"/>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9"/>
      <c r="AL169" s="179"/>
    </row>
    <row r="170" spans="1:38" s="180" customFormat="1" ht="45">
      <c r="A170" s="585"/>
      <c r="B170" s="653" t="s">
        <v>428</v>
      </c>
      <c r="C170" s="586" t="s">
        <v>789</v>
      </c>
      <c r="D170" s="587" t="s">
        <v>709</v>
      </c>
      <c r="E170" s="671">
        <v>1</v>
      </c>
      <c r="F170" s="677">
        <v>1221.27</v>
      </c>
      <c r="G170" s="681">
        <v>1221.27</v>
      </c>
      <c r="H170" s="652">
        <f t="shared" si="8"/>
        <v>1332711.1000000003</v>
      </c>
      <c r="I170" s="658">
        <f t="shared" si="6"/>
        <v>8.8086508687870561E-4</v>
      </c>
      <c r="J170" s="658">
        <f t="shared" si="7"/>
        <v>0.96124417932620509</v>
      </c>
      <c r="K170" s="667" t="s">
        <v>4133</v>
      </c>
      <c r="L170" s="585"/>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9"/>
      <c r="AL170" s="179"/>
    </row>
    <row r="171" spans="1:38" s="180" customFormat="1" ht="30">
      <c r="A171" s="585"/>
      <c r="B171" s="653">
        <v>91933</v>
      </c>
      <c r="C171" s="586" t="s">
        <v>1608</v>
      </c>
      <c r="D171" s="587" t="s">
        <v>727</v>
      </c>
      <c r="E171" s="671">
        <v>75</v>
      </c>
      <c r="F171" s="677">
        <v>15.81</v>
      </c>
      <c r="G171" s="681">
        <v>1185.75</v>
      </c>
      <c r="H171" s="652">
        <f t="shared" si="8"/>
        <v>1333896.8500000003</v>
      </c>
      <c r="I171" s="658">
        <f t="shared" si="6"/>
        <v>8.5524558596086471E-4</v>
      </c>
      <c r="J171" s="658">
        <f t="shared" si="7"/>
        <v>0.96209942491216593</v>
      </c>
      <c r="K171" s="667" t="s">
        <v>4133</v>
      </c>
      <c r="L171" s="585"/>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9"/>
      <c r="AL171" s="179"/>
    </row>
    <row r="172" spans="1:38" s="180" customFormat="1">
      <c r="A172" s="585"/>
      <c r="B172" s="653" t="s">
        <v>357</v>
      </c>
      <c r="C172" s="586" t="s">
        <v>714</v>
      </c>
      <c r="D172" s="587" t="s">
        <v>709</v>
      </c>
      <c r="E172" s="671">
        <v>30</v>
      </c>
      <c r="F172" s="677">
        <v>38.840000000000003</v>
      </c>
      <c r="G172" s="681">
        <v>1165.2</v>
      </c>
      <c r="H172" s="652">
        <f t="shared" si="8"/>
        <v>1335062.0500000003</v>
      </c>
      <c r="I172" s="658">
        <f t="shared" si="6"/>
        <v>8.4042349294674221E-4</v>
      </c>
      <c r="J172" s="658">
        <f t="shared" si="7"/>
        <v>0.96293984840511271</v>
      </c>
      <c r="K172" s="667" t="s">
        <v>4133</v>
      </c>
      <c r="L172" s="585"/>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9"/>
      <c r="AL172" s="179"/>
    </row>
    <row r="173" spans="1:38" s="180" customFormat="1">
      <c r="A173" s="585"/>
      <c r="B173" s="653" t="s">
        <v>307</v>
      </c>
      <c r="C173" s="586" t="s">
        <v>711</v>
      </c>
      <c r="D173" s="587" t="s">
        <v>709</v>
      </c>
      <c r="E173" s="671">
        <v>5</v>
      </c>
      <c r="F173" s="677">
        <v>232.41</v>
      </c>
      <c r="G173" s="681">
        <v>1162.05</v>
      </c>
      <c r="H173" s="652">
        <f t="shared" si="8"/>
        <v>1336224.1000000003</v>
      </c>
      <c r="I173" s="658">
        <f t="shared" si="6"/>
        <v>8.3815149328764302E-4</v>
      </c>
      <c r="J173" s="658">
        <f t="shared" si="7"/>
        <v>0.96377799989840041</v>
      </c>
      <c r="K173" s="667" t="s">
        <v>4133</v>
      </c>
      <c r="L173" s="585"/>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9"/>
      <c r="AL173" s="179"/>
    </row>
    <row r="174" spans="1:38" s="180" customFormat="1" ht="30">
      <c r="A174" s="585"/>
      <c r="B174" s="653">
        <v>86909</v>
      </c>
      <c r="C174" s="586" t="s">
        <v>11732</v>
      </c>
      <c r="D174" s="652" t="s">
        <v>709</v>
      </c>
      <c r="E174" s="674">
        <v>13</v>
      </c>
      <c r="F174" s="678">
        <v>89.31</v>
      </c>
      <c r="G174" s="587">
        <v>1161.03</v>
      </c>
      <c r="H174" s="652">
        <f t="shared" si="8"/>
        <v>1337385.1300000004</v>
      </c>
      <c r="I174" s="658">
        <f t="shared" si="6"/>
        <v>8.3741579815993484E-4</v>
      </c>
      <c r="J174" s="658">
        <f t="shared" si="7"/>
        <v>0.96461541569656029</v>
      </c>
      <c r="K174" s="667" t="s">
        <v>4133</v>
      </c>
      <c r="L174" s="585"/>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9"/>
      <c r="AL174" s="179"/>
    </row>
    <row r="175" spans="1:38" s="180" customFormat="1" ht="25.5">
      <c r="A175" s="585"/>
      <c r="B175" s="653">
        <v>95547</v>
      </c>
      <c r="C175" s="649" t="s">
        <v>6260</v>
      </c>
      <c r="D175" s="652" t="s">
        <v>709</v>
      </c>
      <c r="E175" s="674">
        <v>20</v>
      </c>
      <c r="F175" s="678">
        <v>55.3</v>
      </c>
      <c r="G175" s="682">
        <v>1106</v>
      </c>
      <c r="H175" s="652">
        <f t="shared" si="8"/>
        <v>1338491.1300000004</v>
      </c>
      <c r="I175" s="658">
        <f t="shared" si="6"/>
        <v>7.9772432475034053E-4</v>
      </c>
      <c r="J175" s="658">
        <f t="shared" si="7"/>
        <v>0.96541314002131062</v>
      </c>
      <c r="K175" s="667" t="s">
        <v>4133</v>
      </c>
      <c r="L175" s="591"/>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9"/>
      <c r="AL175" s="179"/>
    </row>
    <row r="176" spans="1:38" s="180" customFormat="1" ht="30">
      <c r="A176" s="585"/>
      <c r="B176" s="653">
        <v>92005</v>
      </c>
      <c r="C176" s="586" t="s">
        <v>1727</v>
      </c>
      <c r="D176" s="587" t="s">
        <v>709</v>
      </c>
      <c r="E176" s="671">
        <v>18</v>
      </c>
      <c r="F176" s="677">
        <v>61.25</v>
      </c>
      <c r="G176" s="681">
        <v>1102.5</v>
      </c>
      <c r="H176" s="652">
        <f t="shared" si="8"/>
        <v>1339593.6300000004</v>
      </c>
      <c r="I176" s="658">
        <f t="shared" si="6"/>
        <v>7.9519988068467494E-4</v>
      </c>
      <c r="J176" s="658">
        <f t="shared" si="7"/>
        <v>0.96620833990199528</v>
      </c>
      <c r="K176" s="667" t="s">
        <v>4133</v>
      </c>
      <c r="L176" s="585"/>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9"/>
      <c r="AL176" s="179"/>
    </row>
    <row r="177" spans="1:38" s="180" customFormat="1">
      <c r="A177" s="585"/>
      <c r="B177" s="653" t="s">
        <v>431</v>
      </c>
      <c r="C177" s="586" t="s">
        <v>790</v>
      </c>
      <c r="D177" s="587" t="s">
        <v>709</v>
      </c>
      <c r="E177" s="671">
        <v>1</v>
      </c>
      <c r="F177" s="677">
        <v>1100.1899999999998</v>
      </c>
      <c r="G177" s="681">
        <v>1100.19</v>
      </c>
      <c r="H177" s="652">
        <f t="shared" si="8"/>
        <v>1340693.8200000003</v>
      </c>
      <c r="I177" s="658">
        <f t="shared" si="6"/>
        <v>7.9353374760133568E-4</v>
      </c>
      <c r="J177" s="658">
        <f t="shared" si="7"/>
        <v>0.96700187364959667</v>
      </c>
      <c r="K177" s="667" t="s">
        <v>4133</v>
      </c>
      <c r="L177" s="585"/>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9"/>
      <c r="AL177" s="179"/>
    </row>
    <row r="178" spans="1:38" s="180" customFormat="1">
      <c r="A178" s="585"/>
      <c r="B178" s="653" t="s">
        <v>584</v>
      </c>
      <c r="C178" s="586" t="s">
        <v>822</v>
      </c>
      <c r="D178" s="652" t="s">
        <v>709</v>
      </c>
      <c r="E178" s="674">
        <v>9</v>
      </c>
      <c r="F178" s="678">
        <v>110.64</v>
      </c>
      <c r="G178" s="587">
        <v>995.76</v>
      </c>
      <c r="H178" s="652">
        <f t="shared" si="8"/>
        <v>1341689.5800000003</v>
      </c>
      <c r="I178" s="658">
        <f t="shared" si="6"/>
        <v>7.1821154937920355E-4</v>
      </c>
      <c r="J178" s="658">
        <f t="shared" si="7"/>
        <v>0.9677200851989759</v>
      </c>
      <c r="K178" s="667" t="s">
        <v>4133</v>
      </c>
      <c r="L178" s="585"/>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9"/>
      <c r="AL178" s="179"/>
    </row>
    <row r="179" spans="1:38" s="180" customFormat="1" ht="30">
      <c r="A179" s="585"/>
      <c r="B179" s="653">
        <v>89711</v>
      </c>
      <c r="C179" s="586" t="s">
        <v>2209</v>
      </c>
      <c r="D179" s="652" t="s">
        <v>727</v>
      </c>
      <c r="E179" s="674">
        <v>48</v>
      </c>
      <c r="F179" s="678">
        <v>20.46</v>
      </c>
      <c r="G179" s="587">
        <v>982.08</v>
      </c>
      <c r="H179" s="652">
        <f t="shared" si="8"/>
        <v>1342671.6600000004</v>
      </c>
      <c r="I179" s="658">
        <f t="shared" si="6"/>
        <v>7.0834457943111623E-4</v>
      </c>
      <c r="J179" s="658">
        <f t="shared" si="7"/>
        <v>0.96842842977840704</v>
      </c>
      <c r="K179" s="667" t="s">
        <v>4133</v>
      </c>
      <c r="L179" s="585"/>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9"/>
      <c r="AL179" s="179"/>
    </row>
    <row r="180" spans="1:38" s="180" customFormat="1">
      <c r="A180" s="585"/>
      <c r="B180" s="653" t="s">
        <v>309</v>
      </c>
      <c r="C180" s="586" t="s">
        <v>759</v>
      </c>
      <c r="D180" s="587" t="s">
        <v>717</v>
      </c>
      <c r="E180" s="671">
        <v>4</v>
      </c>
      <c r="F180" s="677">
        <v>245.37</v>
      </c>
      <c r="G180" s="681">
        <v>981.48</v>
      </c>
      <c r="H180" s="652">
        <f t="shared" si="8"/>
        <v>1343653.1400000004</v>
      </c>
      <c r="I180" s="658">
        <f t="shared" si="6"/>
        <v>7.0791181759128784E-4</v>
      </c>
      <c r="J180" s="658">
        <f t="shared" si="7"/>
        <v>0.96913634159599837</v>
      </c>
      <c r="K180" s="667" t="s">
        <v>4133</v>
      </c>
      <c r="L180" s="585"/>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9"/>
      <c r="AL180" s="179"/>
    </row>
    <row r="181" spans="1:38" s="180" customFormat="1" ht="30">
      <c r="A181" s="585"/>
      <c r="B181" s="653" t="s">
        <v>455</v>
      </c>
      <c r="C181" s="586" t="s">
        <v>800</v>
      </c>
      <c r="D181" s="587" t="s">
        <v>780</v>
      </c>
      <c r="E181" s="671">
        <v>33</v>
      </c>
      <c r="F181" s="677">
        <v>29.71</v>
      </c>
      <c r="G181" s="681">
        <v>980.43</v>
      </c>
      <c r="H181" s="652">
        <f t="shared" si="8"/>
        <v>1344633.5700000003</v>
      </c>
      <c r="I181" s="658">
        <f t="shared" si="6"/>
        <v>7.0715448437158807E-4</v>
      </c>
      <c r="J181" s="658">
        <f t="shared" si="7"/>
        <v>0.96984349608037002</v>
      </c>
      <c r="K181" s="667" t="s">
        <v>4133</v>
      </c>
      <c r="L181" s="585"/>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9"/>
      <c r="AL181" s="179"/>
    </row>
    <row r="182" spans="1:38" s="180" customFormat="1">
      <c r="A182" s="585"/>
      <c r="B182" s="653" t="s">
        <v>666</v>
      </c>
      <c r="C182" s="649" t="s">
        <v>843</v>
      </c>
      <c r="D182" s="652" t="s">
        <v>709</v>
      </c>
      <c r="E182" s="674">
        <v>5</v>
      </c>
      <c r="F182" s="678">
        <v>189.89000000000001</v>
      </c>
      <c r="G182" s="587">
        <v>949.45</v>
      </c>
      <c r="H182" s="652">
        <f t="shared" si="8"/>
        <v>1345583.0200000003</v>
      </c>
      <c r="I182" s="658">
        <f t="shared" si="6"/>
        <v>6.8480954804178197E-4</v>
      </c>
      <c r="J182" s="658">
        <f t="shared" si="7"/>
        <v>0.97052830562841175</v>
      </c>
      <c r="K182" s="667" t="s">
        <v>4133</v>
      </c>
      <c r="L182" s="585"/>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9"/>
      <c r="AL182" s="179"/>
    </row>
    <row r="183" spans="1:38" s="180" customFormat="1">
      <c r="A183" s="585"/>
      <c r="B183" s="653" t="s">
        <v>444</v>
      </c>
      <c r="C183" s="586" t="s">
        <v>796</v>
      </c>
      <c r="D183" s="587" t="s">
        <v>709</v>
      </c>
      <c r="E183" s="671">
        <v>16</v>
      </c>
      <c r="F183" s="677">
        <v>58.849999999999994</v>
      </c>
      <c r="G183" s="681">
        <v>941.6</v>
      </c>
      <c r="H183" s="652">
        <f t="shared" si="8"/>
        <v>1346524.6200000003</v>
      </c>
      <c r="I183" s="658">
        <f t="shared" si="6"/>
        <v>6.7914758063736052E-4</v>
      </c>
      <c r="J183" s="658">
        <f t="shared" si="7"/>
        <v>0.97120745320904911</v>
      </c>
      <c r="K183" s="667" t="s">
        <v>4133</v>
      </c>
      <c r="L183" s="585"/>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9"/>
      <c r="AL183" s="179"/>
    </row>
    <row r="184" spans="1:38" s="180" customFormat="1" ht="30">
      <c r="A184" s="585"/>
      <c r="B184" s="653">
        <v>93662</v>
      </c>
      <c r="C184" s="586" t="s">
        <v>5501</v>
      </c>
      <c r="D184" s="587" t="s">
        <v>709</v>
      </c>
      <c r="E184" s="671">
        <v>13</v>
      </c>
      <c r="F184" s="677">
        <v>69.929999999999993</v>
      </c>
      <c r="G184" s="681">
        <v>909.09</v>
      </c>
      <c r="H184" s="652">
        <f t="shared" si="8"/>
        <v>1347433.7100000004</v>
      </c>
      <c r="I184" s="658">
        <f t="shared" si="6"/>
        <v>6.5569910161599203E-4</v>
      </c>
      <c r="J184" s="658">
        <f t="shared" si="7"/>
        <v>0.97186315231066511</v>
      </c>
      <c r="K184" s="667" t="s">
        <v>4133</v>
      </c>
      <c r="L184" s="585"/>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9"/>
      <c r="AL184" s="179"/>
    </row>
    <row r="185" spans="1:38" s="180" customFormat="1" ht="30">
      <c r="A185" s="585"/>
      <c r="B185" s="653">
        <v>91844</v>
      </c>
      <c r="C185" s="586" t="s">
        <v>1519</v>
      </c>
      <c r="D185" s="587" t="s">
        <v>727</v>
      </c>
      <c r="E185" s="672">
        <v>120</v>
      </c>
      <c r="F185" s="677">
        <v>7.5600000000000005</v>
      </c>
      <c r="G185" s="681">
        <v>907.2</v>
      </c>
      <c r="H185" s="652">
        <f t="shared" si="8"/>
        <v>1348340.9100000004</v>
      </c>
      <c r="I185" s="658">
        <f t="shared" si="6"/>
        <v>6.5433590182053256E-4</v>
      </c>
      <c r="J185" s="658">
        <f t="shared" si="7"/>
        <v>0.97251748821248563</v>
      </c>
      <c r="K185" s="667" t="s">
        <v>4133</v>
      </c>
      <c r="L185" s="585"/>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9"/>
      <c r="AL185" s="179"/>
    </row>
    <row r="186" spans="1:38" s="180" customFormat="1" ht="38.25">
      <c r="A186" s="585"/>
      <c r="B186" s="653">
        <v>86920</v>
      </c>
      <c r="C186" s="649" t="s">
        <v>6213</v>
      </c>
      <c r="D186" s="652" t="s">
        <v>709</v>
      </c>
      <c r="E186" s="674">
        <v>1</v>
      </c>
      <c r="F186" s="678">
        <v>830.84</v>
      </c>
      <c r="G186" s="682">
        <v>830.84</v>
      </c>
      <c r="H186" s="652">
        <f t="shared" si="8"/>
        <v>1349171.7500000005</v>
      </c>
      <c r="I186" s="658">
        <f t="shared" si="6"/>
        <v>5.9925974500503888E-4</v>
      </c>
      <c r="J186" s="658">
        <f t="shared" si="7"/>
        <v>0.9731167479574907</v>
      </c>
      <c r="K186" s="667" t="s">
        <v>4133</v>
      </c>
      <c r="L186" s="591"/>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9"/>
      <c r="AL186" s="179"/>
    </row>
    <row r="187" spans="1:38" s="180" customFormat="1" ht="30">
      <c r="A187" s="585"/>
      <c r="B187" s="653">
        <v>94223</v>
      </c>
      <c r="C187" s="586" t="s">
        <v>5110</v>
      </c>
      <c r="D187" s="587" t="s">
        <v>727</v>
      </c>
      <c r="E187" s="671">
        <v>10.15</v>
      </c>
      <c r="F187" s="677">
        <v>78.23</v>
      </c>
      <c r="G187" s="681">
        <v>794.03</v>
      </c>
      <c r="H187" s="652">
        <f t="shared" si="8"/>
        <v>1349965.7800000005</v>
      </c>
      <c r="I187" s="658">
        <f t="shared" si="6"/>
        <v>5.7270980613156679E-4</v>
      </c>
      <c r="J187" s="658">
        <f t="shared" si="7"/>
        <v>0.97368945776362226</v>
      </c>
      <c r="K187" s="667" t="s">
        <v>4133</v>
      </c>
      <c r="L187" s="585"/>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9"/>
      <c r="AL187" s="179"/>
    </row>
    <row r="188" spans="1:38" s="180" customFormat="1" ht="30">
      <c r="A188" s="585"/>
      <c r="B188" s="653">
        <v>94223</v>
      </c>
      <c r="C188" s="586" t="s">
        <v>5110</v>
      </c>
      <c r="D188" s="587" t="s">
        <v>727</v>
      </c>
      <c r="E188" s="671">
        <v>10.15</v>
      </c>
      <c r="F188" s="677">
        <v>78.23</v>
      </c>
      <c r="G188" s="681">
        <v>794.03</v>
      </c>
      <c r="H188" s="652">
        <f t="shared" si="8"/>
        <v>1350759.8100000005</v>
      </c>
      <c r="I188" s="658">
        <f t="shared" si="6"/>
        <v>5.7270980613156679E-4</v>
      </c>
      <c r="J188" s="658">
        <f t="shared" si="7"/>
        <v>0.97426216756975381</v>
      </c>
      <c r="K188" s="667" t="s">
        <v>4133</v>
      </c>
      <c r="L188" s="585"/>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9"/>
      <c r="AL188" s="179"/>
    </row>
    <row r="189" spans="1:38" s="180" customFormat="1" ht="30">
      <c r="A189" s="585"/>
      <c r="B189" s="653" t="s">
        <v>398</v>
      </c>
      <c r="C189" s="586" t="s">
        <v>783</v>
      </c>
      <c r="D189" s="587" t="s">
        <v>709</v>
      </c>
      <c r="E189" s="671">
        <v>1</v>
      </c>
      <c r="F189" s="677">
        <v>789.41</v>
      </c>
      <c r="G189" s="681">
        <v>789.41</v>
      </c>
      <c r="H189" s="652">
        <f t="shared" si="8"/>
        <v>1351549.2200000004</v>
      </c>
      <c r="I189" s="658">
        <f t="shared" si="6"/>
        <v>5.6937753996488816E-4</v>
      </c>
      <c r="J189" s="658">
        <f t="shared" si="7"/>
        <v>0.9748315451097187</v>
      </c>
      <c r="K189" s="667" t="s">
        <v>4133</v>
      </c>
      <c r="L189" s="585"/>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9"/>
      <c r="AL189" s="179"/>
    </row>
    <row r="190" spans="1:38" s="180" customFormat="1" ht="30">
      <c r="A190" s="585"/>
      <c r="B190" s="653" t="s">
        <v>398</v>
      </c>
      <c r="C190" s="586" t="s">
        <v>783</v>
      </c>
      <c r="D190" s="587" t="s">
        <v>709</v>
      </c>
      <c r="E190" s="671">
        <v>1</v>
      </c>
      <c r="F190" s="677">
        <v>789.41</v>
      </c>
      <c r="G190" s="681">
        <v>789.41</v>
      </c>
      <c r="H190" s="652">
        <f t="shared" si="8"/>
        <v>1352338.6300000004</v>
      </c>
      <c r="I190" s="658">
        <f t="shared" si="6"/>
        <v>5.6937753996488816E-4</v>
      </c>
      <c r="J190" s="658">
        <f t="shared" si="7"/>
        <v>0.97540092264968359</v>
      </c>
      <c r="K190" s="667" t="s">
        <v>4133</v>
      </c>
      <c r="L190" s="585"/>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9"/>
      <c r="AL190" s="179"/>
    </row>
    <row r="191" spans="1:38" s="180" customFormat="1" ht="30">
      <c r="A191" s="585"/>
      <c r="B191" s="653" t="s">
        <v>305</v>
      </c>
      <c r="C191" s="586" t="s">
        <v>710</v>
      </c>
      <c r="D191" s="587" t="s">
        <v>709</v>
      </c>
      <c r="E191" s="671">
        <v>1</v>
      </c>
      <c r="F191" s="677">
        <v>771.18</v>
      </c>
      <c r="G191" s="681">
        <v>771.18</v>
      </c>
      <c r="H191" s="652">
        <f t="shared" si="8"/>
        <v>1353109.8100000003</v>
      </c>
      <c r="I191" s="658">
        <f t="shared" si="6"/>
        <v>5.5622879273143548E-4</v>
      </c>
      <c r="J191" s="658">
        <f t="shared" si="7"/>
        <v>0.97595715144241502</v>
      </c>
      <c r="K191" s="667" t="s">
        <v>4133</v>
      </c>
      <c r="L191" s="585"/>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9"/>
      <c r="AL191" s="179"/>
    </row>
    <row r="192" spans="1:38" s="180" customFormat="1" ht="30">
      <c r="A192" s="585"/>
      <c r="B192" s="653">
        <v>91931</v>
      </c>
      <c r="C192" s="586" t="s">
        <v>1607</v>
      </c>
      <c r="D192" s="587" t="s">
        <v>727</v>
      </c>
      <c r="E192" s="671">
        <v>75</v>
      </c>
      <c r="F192" s="677">
        <v>10.07</v>
      </c>
      <c r="G192" s="681">
        <v>755.25</v>
      </c>
      <c r="H192" s="652">
        <f t="shared" si="8"/>
        <v>1353865.0600000003</v>
      </c>
      <c r="I192" s="658">
        <f t="shared" si="6"/>
        <v>5.4473896588399162E-4</v>
      </c>
      <c r="J192" s="658">
        <f t="shared" si="7"/>
        <v>0.97650189040829904</v>
      </c>
      <c r="K192" s="667" t="s">
        <v>4133</v>
      </c>
      <c r="L192" s="585"/>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9"/>
      <c r="AL192" s="179"/>
    </row>
    <row r="193" spans="1:38" s="180" customFormat="1" ht="30">
      <c r="A193" s="585"/>
      <c r="B193" s="653">
        <v>101896</v>
      </c>
      <c r="C193" s="586" t="s">
        <v>5509</v>
      </c>
      <c r="D193" s="587" t="s">
        <v>709</v>
      </c>
      <c r="E193" s="671">
        <v>1</v>
      </c>
      <c r="F193" s="677">
        <v>737.49</v>
      </c>
      <c r="G193" s="681">
        <v>737.49</v>
      </c>
      <c r="H193" s="652">
        <f t="shared" si="8"/>
        <v>1354602.5500000003</v>
      </c>
      <c r="I193" s="658">
        <f t="shared" si="6"/>
        <v>5.3192921542507111E-4</v>
      </c>
      <c r="J193" s="658">
        <f t="shared" si="7"/>
        <v>0.97703381962372415</v>
      </c>
      <c r="K193" s="667" t="s">
        <v>4133</v>
      </c>
      <c r="L193" s="585"/>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9"/>
      <c r="AL193" s="179"/>
    </row>
    <row r="194" spans="1:38" s="180" customFormat="1">
      <c r="A194" s="585"/>
      <c r="B194" s="653" t="s">
        <v>440</v>
      </c>
      <c r="C194" s="586" t="s">
        <v>794</v>
      </c>
      <c r="D194" s="587" t="s">
        <v>709</v>
      </c>
      <c r="E194" s="671">
        <v>17</v>
      </c>
      <c r="F194" s="677">
        <v>42.75</v>
      </c>
      <c r="G194" s="681">
        <v>726.75</v>
      </c>
      <c r="H194" s="652">
        <f t="shared" si="8"/>
        <v>1355329.3000000003</v>
      </c>
      <c r="I194" s="658">
        <f t="shared" si="6"/>
        <v>5.2418277849214292E-4</v>
      </c>
      <c r="J194" s="658">
        <f t="shared" si="7"/>
        <v>0.97755800240221624</v>
      </c>
      <c r="K194" s="667" t="s">
        <v>4133</v>
      </c>
      <c r="L194" s="585"/>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9"/>
      <c r="AL194" s="179"/>
    </row>
    <row r="195" spans="1:38" s="180" customFormat="1" ht="45">
      <c r="A195" s="585"/>
      <c r="B195" s="653">
        <v>91788</v>
      </c>
      <c r="C195" s="586" t="s">
        <v>1967</v>
      </c>
      <c r="D195" s="652" t="s">
        <v>727</v>
      </c>
      <c r="E195" s="674">
        <v>15</v>
      </c>
      <c r="F195" s="678">
        <v>48.290000000000006</v>
      </c>
      <c r="G195" s="587">
        <v>724.35</v>
      </c>
      <c r="H195" s="652">
        <f t="shared" si="8"/>
        <v>1356053.6500000004</v>
      </c>
      <c r="I195" s="658">
        <f t="shared" si="6"/>
        <v>5.2245173113282936E-4</v>
      </c>
      <c r="J195" s="658">
        <f t="shared" si="7"/>
        <v>0.9780804541333491</v>
      </c>
      <c r="K195" s="667" t="s">
        <v>4133</v>
      </c>
      <c r="L195" s="585"/>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9"/>
      <c r="AL195" s="179"/>
    </row>
    <row r="196" spans="1:38" s="180" customFormat="1" ht="30">
      <c r="A196" s="585"/>
      <c r="B196" s="653">
        <v>92009</v>
      </c>
      <c r="C196" s="586" t="s">
        <v>1731</v>
      </c>
      <c r="D196" s="587" t="s">
        <v>709</v>
      </c>
      <c r="E196" s="671">
        <v>13</v>
      </c>
      <c r="F196" s="677">
        <v>54.58</v>
      </c>
      <c r="G196" s="681">
        <v>709.54</v>
      </c>
      <c r="H196" s="652">
        <f t="shared" si="8"/>
        <v>1356763.1900000004</v>
      </c>
      <c r="I196" s="658">
        <f t="shared" si="6"/>
        <v>5.1176972638639843E-4</v>
      </c>
      <c r="J196" s="658">
        <f t="shared" si="7"/>
        <v>0.97859222385973554</v>
      </c>
      <c r="K196" s="667" t="s">
        <v>4133</v>
      </c>
      <c r="L196" s="585"/>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9"/>
      <c r="AL196" s="179"/>
    </row>
    <row r="197" spans="1:38" s="180" customFormat="1" ht="30">
      <c r="A197" s="585"/>
      <c r="B197" s="653" t="s">
        <v>302</v>
      </c>
      <c r="C197" s="586" t="s">
        <v>708</v>
      </c>
      <c r="D197" s="587" t="s">
        <v>709</v>
      </c>
      <c r="E197" s="671">
        <v>1</v>
      </c>
      <c r="F197" s="677">
        <v>691.08999999999992</v>
      </c>
      <c r="G197" s="681">
        <v>691.09</v>
      </c>
      <c r="H197" s="652">
        <f t="shared" si="8"/>
        <v>1357454.2800000005</v>
      </c>
      <c r="I197" s="658">
        <f t="shared" si="6"/>
        <v>4.9846229981167535E-4</v>
      </c>
      <c r="J197" s="658">
        <f t="shared" si="7"/>
        <v>0.9790906861595472</v>
      </c>
      <c r="K197" s="667" t="s">
        <v>4133</v>
      </c>
      <c r="L197" s="585"/>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9"/>
      <c r="AL197" s="179"/>
    </row>
    <row r="198" spans="1:38" s="180" customFormat="1">
      <c r="A198" s="585"/>
      <c r="B198" s="653" t="s">
        <v>438</v>
      </c>
      <c r="C198" s="586" t="s">
        <v>793</v>
      </c>
      <c r="D198" s="587" t="s">
        <v>709</v>
      </c>
      <c r="E198" s="671">
        <v>16</v>
      </c>
      <c r="F198" s="677">
        <v>42.75</v>
      </c>
      <c r="G198" s="681">
        <v>684</v>
      </c>
      <c r="H198" s="652">
        <f t="shared" si="8"/>
        <v>1358138.2800000005</v>
      </c>
      <c r="I198" s="658">
        <f t="shared" si="6"/>
        <v>4.9334849740436976E-4</v>
      </c>
      <c r="J198" s="658">
        <f t="shared" si="7"/>
        <v>0.97958403465695154</v>
      </c>
      <c r="K198" s="667" t="s">
        <v>4133</v>
      </c>
      <c r="L198" s="585"/>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9"/>
      <c r="AL198" s="179"/>
    </row>
    <row r="199" spans="1:38" s="180" customFormat="1" ht="25.5">
      <c r="A199" s="585"/>
      <c r="B199" s="653">
        <v>96543</v>
      </c>
      <c r="C199" s="649" t="s">
        <v>1194</v>
      </c>
      <c r="D199" s="652" t="s">
        <v>1110</v>
      </c>
      <c r="E199" s="674">
        <v>35</v>
      </c>
      <c r="F199" s="678">
        <v>19.149999999999999</v>
      </c>
      <c r="G199" s="587">
        <v>670.25</v>
      </c>
      <c r="H199" s="652">
        <f t="shared" si="8"/>
        <v>1358808.5300000005</v>
      </c>
      <c r="I199" s="658">
        <f t="shared" si="6"/>
        <v>4.8343103857496905E-4</v>
      </c>
      <c r="J199" s="658">
        <f t="shared" si="7"/>
        <v>0.9800674656955265</v>
      </c>
      <c r="K199" s="667" t="s">
        <v>4133</v>
      </c>
      <c r="L199" s="585"/>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9"/>
      <c r="AL199" s="179"/>
    </row>
    <row r="200" spans="1:38" s="180" customFormat="1" ht="30">
      <c r="A200" s="585"/>
      <c r="B200" s="653" t="s">
        <v>552</v>
      </c>
      <c r="C200" s="586" t="s">
        <v>742</v>
      </c>
      <c r="D200" s="652" t="s">
        <v>727</v>
      </c>
      <c r="E200" s="674">
        <v>6</v>
      </c>
      <c r="F200" s="678">
        <v>109.63000000000001</v>
      </c>
      <c r="G200" s="587">
        <v>657.78</v>
      </c>
      <c r="H200" s="652">
        <f t="shared" si="8"/>
        <v>1359466.3100000005</v>
      </c>
      <c r="I200" s="658">
        <f t="shared" si="6"/>
        <v>4.7443680500386891E-4</v>
      </c>
      <c r="J200" s="658">
        <f t="shared" si="7"/>
        <v>0.98054190250053042</v>
      </c>
      <c r="K200" s="667" t="s">
        <v>4133</v>
      </c>
      <c r="L200" s="585"/>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9"/>
      <c r="AL200" s="179"/>
    </row>
    <row r="201" spans="1:38" s="180" customFormat="1" ht="30">
      <c r="A201" s="585"/>
      <c r="B201" s="653" t="s">
        <v>470</v>
      </c>
      <c r="C201" s="586" t="s">
        <v>804</v>
      </c>
      <c r="D201" s="587" t="s">
        <v>709</v>
      </c>
      <c r="E201" s="672">
        <v>1</v>
      </c>
      <c r="F201" s="677">
        <v>623.28</v>
      </c>
      <c r="G201" s="681">
        <v>623.28</v>
      </c>
      <c r="H201" s="652">
        <f t="shared" si="8"/>
        <v>1360089.5900000005</v>
      </c>
      <c r="I201" s="658">
        <f t="shared" si="6"/>
        <v>4.495529992137362E-4</v>
      </c>
      <c r="J201" s="658">
        <f t="shared" si="7"/>
        <v>0.9809914554997442</v>
      </c>
      <c r="K201" s="667" t="s">
        <v>4133</v>
      </c>
      <c r="L201" s="585"/>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9"/>
      <c r="AL201" s="179"/>
    </row>
    <row r="202" spans="1:38" s="180" customFormat="1">
      <c r="A202" s="585"/>
      <c r="B202" s="653" t="s">
        <v>436</v>
      </c>
      <c r="C202" s="586" t="s">
        <v>792</v>
      </c>
      <c r="D202" s="587" t="s">
        <v>709</v>
      </c>
      <c r="E202" s="671">
        <v>8</v>
      </c>
      <c r="F202" s="677">
        <v>74.290000000000006</v>
      </c>
      <c r="G202" s="681">
        <v>594.32000000000005</v>
      </c>
      <c r="H202" s="652">
        <f t="shared" si="8"/>
        <v>1360683.9100000006</v>
      </c>
      <c r="I202" s="658">
        <f t="shared" si="6"/>
        <v>4.2866502774468578E-4</v>
      </c>
      <c r="J202" s="658">
        <f t="shared" si="7"/>
        <v>0.98142012052748884</v>
      </c>
      <c r="K202" s="667" t="s">
        <v>4133</v>
      </c>
      <c r="L202" s="585"/>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9"/>
      <c r="AL202" s="179"/>
    </row>
    <row r="203" spans="1:38" s="180" customFormat="1" ht="30">
      <c r="A203" s="585"/>
      <c r="B203" s="653">
        <v>101907</v>
      </c>
      <c r="C203" s="586" t="s">
        <v>5915</v>
      </c>
      <c r="D203" s="652" t="s">
        <v>709</v>
      </c>
      <c r="E203" s="674">
        <v>1</v>
      </c>
      <c r="F203" s="678">
        <v>591.57000000000005</v>
      </c>
      <c r="G203" s="587">
        <v>591.57000000000005</v>
      </c>
      <c r="H203" s="652">
        <f t="shared" si="8"/>
        <v>1361275.4800000007</v>
      </c>
      <c r="I203" s="658">
        <f t="shared" si="6"/>
        <v>4.266815359788056E-4</v>
      </c>
      <c r="J203" s="658">
        <f t="shared" si="7"/>
        <v>0.98184680206346764</v>
      </c>
      <c r="K203" s="667" t="s">
        <v>4133</v>
      </c>
      <c r="L203" s="585"/>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9"/>
      <c r="AL203" s="179"/>
    </row>
    <row r="204" spans="1:38" s="180" customFormat="1" ht="45">
      <c r="A204" s="585"/>
      <c r="B204" s="653">
        <v>91787</v>
      </c>
      <c r="C204" s="586" t="s">
        <v>1966</v>
      </c>
      <c r="D204" s="652" t="s">
        <v>727</v>
      </c>
      <c r="E204" s="674">
        <v>15</v>
      </c>
      <c r="F204" s="678">
        <v>38.29</v>
      </c>
      <c r="G204" s="587">
        <v>574.35</v>
      </c>
      <c r="H204" s="652">
        <f t="shared" si="8"/>
        <v>1361849.8300000008</v>
      </c>
      <c r="I204" s="658">
        <f t="shared" ref="I204:I267" si="9">G204/$H$302</f>
        <v>4.1426127117573066E-4</v>
      </c>
      <c r="J204" s="658">
        <f t="shared" si="7"/>
        <v>0.98226106333464336</v>
      </c>
      <c r="K204" s="667" t="s">
        <v>4133</v>
      </c>
      <c r="L204" s="585"/>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9"/>
      <c r="AL204" s="179"/>
    </row>
    <row r="205" spans="1:38" s="180" customFormat="1" ht="30">
      <c r="A205" s="585"/>
      <c r="B205" s="653">
        <v>91953</v>
      </c>
      <c r="C205" s="586" t="s">
        <v>1668</v>
      </c>
      <c r="D205" s="587" t="s">
        <v>709</v>
      </c>
      <c r="E205" s="671">
        <v>20</v>
      </c>
      <c r="F205" s="677">
        <v>28.57</v>
      </c>
      <c r="G205" s="681">
        <v>571.4</v>
      </c>
      <c r="H205" s="652">
        <f t="shared" si="8"/>
        <v>1362421.2300000007</v>
      </c>
      <c r="I205" s="658">
        <f t="shared" si="9"/>
        <v>4.1213352546324103E-4</v>
      </c>
      <c r="J205" s="658">
        <f t="shared" ref="J205:J268" si="10">I205+J204</f>
        <v>0.98267319686010657</v>
      </c>
      <c r="K205" s="667" t="s">
        <v>4133</v>
      </c>
      <c r="L205" s="585"/>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9"/>
      <c r="AL205" s="179"/>
    </row>
    <row r="206" spans="1:38" s="180" customFormat="1" ht="30">
      <c r="A206" s="585"/>
      <c r="B206" s="653">
        <v>91844</v>
      </c>
      <c r="C206" s="586" t="s">
        <v>1519</v>
      </c>
      <c r="D206" s="587" t="s">
        <v>727</v>
      </c>
      <c r="E206" s="671">
        <v>75</v>
      </c>
      <c r="F206" s="677">
        <v>7.5600000000000005</v>
      </c>
      <c r="G206" s="681">
        <v>567</v>
      </c>
      <c r="H206" s="652">
        <f t="shared" ref="H206:H269" si="11">G206+H205</f>
        <v>1362988.2300000007</v>
      </c>
      <c r="I206" s="658">
        <f t="shared" si="9"/>
        <v>4.0895993863783285E-4</v>
      </c>
      <c r="J206" s="658">
        <f t="shared" si="10"/>
        <v>0.98308215679874444</v>
      </c>
      <c r="K206" s="667" t="s">
        <v>4133</v>
      </c>
      <c r="L206" s="585"/>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c r="AL206" s="179"/>
    </row>
    <row r="207" spans="1:38" s="180" customFormat="1" ht="30">
      <c r="A207" s="585"/>
      <c r="B207" s="653">
        <v>96546</v>
      </c>
      <c r="C207" s="586" t="s">
        <v>1156</v>
      </c>
      <c r="D207" s="587" t="s">
        <v>1110</v>
      </c>
      <c r="E207" s="671">
        <v>38.25</v>
      </c>
      <c r="F207" s="677">
        <v>14.76</v>
      </c>
      <c r="G207" s="681">
        <v>564.57000000000005</v>
      </c>
      <c r="H207" s="652">
        <f t="shared" si="11"/>
        <v>1363552.8000000007</v>
      </c>
      <c r="I207" s="658">
        <f t="shared" si="9"/>
        <v>4.0720725318652787E-4</v>
      </c>
      <c r="J207" s="658">
        <f t="shared" si="10"/>
        <v>0.98348936405193099</v>
      </c>
      <c r="K207" s="667" t="s">
        <v>4133</v>
      </c>
      <c r="L207" s="585"/>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9"/>
      <c r="AL207" s="179"/>
    </row>
    <row r="208" spans="1:38" s="180" customFormat="1">
      <c r="A208" s="585"/>
      <c r="B208" s="653" t="s">
        <v>403</v>
      </c>
      <c r="C208" s="586" t="s">
        <v>785</v>
      </c>
      <c r="D208" s="587" t="s">
        <v>727</v>
      </c>
      <c r="E208" s="671">
        <v>20</v>
      </c>
      <c r="F208" s="677">
        <v>28.06</v>
      </c>
      <c r="G208" s="681">
        <v>561.20000000000005</v>
      </c>
      <c r="H208" s="652">
        <f t="shared" si="11"/>
        <v>1364114.0000000007</v>
      </c>
      <c r="I208" s="658">
        <f t="shared" si="9"/>
        <v>4.0477657418615839E-4</v>
      </c>
      <c r="J208" s="658">
        <f t="shared" si="10"/>
        <v>0.98389414062611713</v>
      </c>
      <c r="K208" s="667" t="s">
        <v>4133</v>
      </c>
      <c r="L208" s="585"/>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9"/>
      <c r="AL208" s="179"/>
    </row>
    <row r="209" spans="1:38" s="180" customFormat="1">
      <c r="A209" s="585"/>
      <c r="B209" s="653" t="s">
        <v>473</v>
      </c>
      <c r="C209" s="586" t="s">
        <v>805</v>
      </c>
      <c r="D209" s="587" t="s">
        <v>709</v>
      </c>
      <c r="E209" s="672">
        <v>2</v>
      </c>
      <c r="F209" s="677">
        <v>279.47000000000003</v>
      </c>
      <c r="G209" s="681">
        <v>558.94000000000005</v>
      </c>
      <c r="H209" s="652">
        <f t="shared" si="11"/>
        <v>1364672.9400000006</v>
      </c>
      <c r="I209" s="658">
        <f t="shared" si="9"/>
        <v>4.0314650458947145E-4</v>
      </c>
      <c r="J209" s="658">
        <f t="shared" si="10"/>
        <v>0.98429728713070663</v>
      </c>
      <c r="K209" s="667" t="s">
        <v>4133</v>
      </c>
      <c r="L209" s="585"/>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9"/>
      <c r="AL209" s="179"/>
    </row>
    <row r="210" spans="1:38" s="180" customFormat="1" ht="63.75">
      <c r="A210" s="585"/>
      <c r="B210" s="653" t="s">
        <v>654</v>
      </c>
      <c r="C210" s="649" t="s">
        <v>841</v>
      </c>
      <c r="D210" s="652" t="s">
        <v>727</v>
      </c>
      <c r="E210" s="674">
        <v>6</v>
      </c>
      <c r="F210" s="678">
        <v>91.4</v>
      </c>
      <c r="G210" s="587">
        <v>548.4</v>
      </c>
      <c r="H210" s="652">
        <f t="shared" si="11"/>
        <v>1365221.3400000005</v>
      </c>
      <c r="I210" s="658">
        <f t="shared" si="9"/>
        <v>3.9554432160315259E-4</v>
      </c>
      <c r="J210" s="658">
        <f t="shared" si="10"/>
        <v>0.98469283145230979</v>
      </c>
      <c r="K210" s="667" t="s">
        <v>4133</v>
      </c>
      <c r="L210" s="585"/>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c r="AL210" s="179"/>
    </row>
    <row r="211" spans="1:38" s="180" customFormat="1" ht="30">
      <c r="A211" s="585"/>
      <c r="B211" s="653">
        <v>98546</v>
      </c>
      <c r="C211" s="586" t="s">
        <v>2583</v>
      </c>
      <c r="D211" s="587" t="s">
        <v>704</v>
      </c>
      <c r="E211" s="671">
        <v>5.83</v>
      </c>
      <c r="F211" s="677">
        <v>91.1</v>
      </c>
      <c r="G211" s="681">
        <v>531.11</v>
      </c>
      <c r="H211" s="652">
        <f t="shared" si="11"/>
        <v>1365752.4500000007</v>
      </c>
      <c r="I211" s="658">
        <f t="shared" si="9"/>
        <v>3.8307356791876437E-4</v>
      </c>
      <c r="J211" s="658">
        <f t="shared" si="10"/>
        <v>0.98507590502022857</v>
      </c>
      <c r="K211" s="667" t="s">
        <v>4133</v>
      </c>
      <c r="L211" s="585"/>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9"/>
      <c r="AL211" s="179"/>
    </row>
    <row r="212" spans="1:38" s="180" customFormat="1" ht="51">
      <c r="A212" s="585"/>
      <c r="B212" s="653">
        <v>91785</v>
      </c>
      <c r="C212" s="649" t="s">
        <v>1956</v>
      </c>
      <c r="D212" s="652" t="s">
        <v>727</v>
      </c>
      <c r="E212" s="674">
        <v>12</v>
      </c>
      <c r="F212" s="678">
        <v>43.72</v>
      </c>
      <c r="G212" s="682">
        <v>524.64</v>
      </c>
      <c r="H212" s="652">
        <f t="shared" si="11"/>
        <v>1366277.0900000005</v>
      </c>
      <c r="I212" s="658">
        <f t="shared" si="9"/>
        <v>3.7840695274594818E-4</v>
      </c>
      <c r="J212" s="658">
        <f t="shared" si="10"/>
        <v>0.98545431197297451</v>
      </c>
      <c r="K212" s="667" t="s">
        <v>4133</v>
      </c>
      <c r="L212" s="591"/>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9"/>
      <c r="AL212" s="179"/>
    </row>
    <row r="213" spans="1:38" s="180" customFormat="1">
      <c r="A213" s="585"/>
      <c r="B213" s="653" t="s">
        <v>369</v>
      </c>
      <c r="C213" s="586" t="s">
        <v>777</v>
      </c>
      <c r="D213" s="587" t="s">
        <v>709</v>
      </c>
      <c r="E213" s="671">
        <v>4</v>
      </c>
      <c r="F213" s="677">
        <v>129.89000000000001</v>
      </c>
      <c r="G213" s="681">
        <v>519.55999999999995</v>
      </c>
      <c r="H213" s="652">
        <f t="shared" si="11"/>
        <v>1366796.6500000006</v>
      </c>
      <c r="I213" s="658">
        <f t="shared" si="9"/>
        <v>3.7474290250206772E-4</v>
      </c>
      <c r="J213" s="658">
        <f t="shared" si="10"/>
        <v>0.98582905487547656</v>
      </c>
      <c r="K213" s="667" t="s">
        <v>4133</v>
      </c>
      <c r="L213" s="585"/>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9"/>
      <c r="AL213" s="179"/>
    </row>
    <row r="214" spans="1:38" s="180" customFormat="1">
      <c r="A214" s="585"/>
      <c r="B214" s="653" t="s">
        <v>625</v>
      </c>
      <c r="C214" s="649" t="s">
        <v>851</v>
      </c>
      <c r="D214" s="585" t="s">
        <v>709</v>
      </c>
      <c r="E214" s="674">
        <v>2</v>
      </c>
      <c r="F214" s="678">
        <v>257.62</v>
      </c>
      <c r="G214" s="682">
        <v>515.24</v>
      </c>
      <c r="H214" s="652">
        <f t="shared" si="11"/>
        <v>1367311.8900000006</v>
      </c>
      <c r="I214" s="658">
        <f t="shared" si="9"/>
        <v>3.7162701725530333E-4</v>
      </c>
      <c r="J214" s="658">
        <f t="shared" si="10"/>
        <v>0.98620068189273191</v>
      </c>
      <c r="K214" s="667" t="s">
        <v>4133</v>
      </c>
      <c r="L214" s="591"/>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9"/>
      <c r="AL214" s="179"/>
    </row>
    <row r="215" spans="1:38" s="180" customFormat="1">
      <c r="A215" s="585"/>
      <c r="B215" s="653" t="s">
        <v>537</v>
      </c>
      <c r="C215" s="586" t="s">
        <v>819</v>
      </c>
      <c r="D215" s="652" t="s">
        <v>709</v>
      </c>
      <c r="E215" s="674">
        <v>8</v>
      </c>
      <c r="F215" s="678">
        <v>64.08</v>
      </c>
      <c r="G215" s="587">
        <v>512.64</v>
      </c>
      <c r="H215" s="652">
        <f t="shared" si="11"/>
        <v>1367824.5300000005</v>
      </c>
      <c r="I215" s="658">
        <f t="shared" si="9"/>
        <v>3.6975171594938027E-4</v>
      </c>
      <c r="J215" s="658">
        <f t="shared" si="10"/>
        <v>0.98657043360868124</v>
      </c>
      <c r="K215" s="667" t="s">
        <v>4133</v>
      </c>
      <c r="L215" s="585"/>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9"/>
      <c r="AL215" s="179"/>
    </row>
    <row r="216" spans="1:38" s="180" customFormat="1" ht="30">
      <c r="A216" s="585"/>
      <c r="B216" s="653" t="s">
        <v>565</v>
      </c>
      <c r="C216" s="586" t="s">
        <v>716</v>
      </c>
      <c r="D216" s="652" t="s">
        <v>717</v>
      </c>
      <c r="E216" s="674">
        <v>7</v>
      </c>
      <c r="F216" s="678">
        <v>66.66</v>
      </c>
      <c r="G216" s="587">
        <v>466.62</v>
      </c>
      <c r="H216" s="652">
        <f t="shared" si="11"/>
        <v>1368291.1500000006</v>
      </c>
      <c r="I216" s="658">
        <f t="shared" si="9"/>
        <v>3.3655888283454243E-4</v>
      </c>
      <c r="J216" s="658">
        <f t="shared" si="10"/>
        <v>0.98690699249151581</v>
      </c>
      <c r="K216" s="667" t="s">
        <v>4133</v>
      </c>
      <c r="L216" s="585"/>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9"/>
      <c r="AL216" s="179"/>
    </row>
    <row r="217" spans="1:38" s="180" customFormat="1">
      <c r="A217" s="585"/>
      <c r="B217" s="653" t="s">
        <v>451</v>
      </c>
      <c r="C217" s="586" t="s">
        <v>798</v>
      </c>
      <c r="D217" s="587" t="s">
        <v>709</v>
      </c>
      <c r="E217" s="671">
        <v>50</v>
      </c>
      <c r="F217" s="677">
        <v>9.27</v>
      </c>
      <c r="G217" s="681">
        <v>463.5</v>
      </c>
      <c r="H217" s="652">
        <f t="shared" si="11"/>
        <v>1368754.6500000006</v>
      </c>
      <c r="I217" s="658">
        <f t="shared" si="9"/>
        <v>3.3430852126743477E-4</v>
      </c>
      <c r="J217" s="658">
        <f t="shared" si="10"/>
        <v>0.98724130101278329</v>
      </c>
      <c r="K217" s="667" t="s">
        <v>4133</v>
      </c>
      <c r="L217" s="585"/>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9"/>
      <c r="AL217" s="179"/>
    </row>
    <row r="218" spans="1:38" s="180" customFormat="1">
      <c r="A218" s="585"/>
      <c r="B218" s="653" t="s">
        <v>451</v>
      </c>
      <c r="C218" s="586" t="s">
        <v>798</v>
      </c>
      <c r="D218" s="587" t="s">
        <v>709</v>
      </c>
      <c r="E218" s="672">
        <v>50</v>
      </c>
      <c r="F218" s="677">
        <v>9.27</v>
      </c>
      <c r="G218" s="681">
        <v>463.5</v>
      </c>
      <c r="H218" s="652">
        <f t="shared" si="11"/>
        <v>1369218.1500000006</v>
      </c>
      <c r="I218" s="658">
        <f t="shared" si="9"/>
        <v>3.3430852126743477E-4</v>
      </c>
      <c r="J218" s="658">
        <f t="shared" si="10"/>
        <v>0.98757560953405077</v>
      </c>
      <c r="K218" s="667" t="s">
        <v>4133</v>
      </c>
      <c r="L218" s="585"/>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9"/>
      <c r="AL218" s="179"/>
    </row>
    <row r="219" spans="1:38" s="180" customFormat="1" ht="25.5">
      <c r="A219" s="585"/>
      <c r="B219" s="653">
        <v>89512</v>
      </c>
      <c r="C219" s="649" t="s">
        <v>2381</v>
      </c>
      <c r="D219" s="652" t="s">
        <v>727</v>
      </c>
      <c r="E219" s="674">
        <v>6</v>
      </c>
      <c r="F219" s="678">
        <v>76.850000000000009</v>
      </c>
      <c r="G219" s="682">
        <v>461.1</v>
      </c>
      <c r="H219" s="652">
        <f t="shared" si="11"/>
        <v>1369679.2500000007</v>
      </c>
      <c r="I219" s="658">
        <f t="shared" si="9"/>
        <v>3.3257747390812121E-4</v>
      </c>
      <c r="J219" s="658">
        <f t="shared" si="10"/>
        <v>0.9879081870079589</v>
      </c>
      <c r="K219" s="667" t="s">
        <v>4133</v>
      </c>
      <c r="L219" s="591"/>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9"/>
      <c r="AL219" s="179"/>
    </row>
    <row r="220" spans="1:38" s="180" customFormat="1" ht="30">
      <c r="A220" s="585"/>
      <c r="B220" s="653" t="s">
        <v>550</v>
      </c>
      <c r="C220" s="586" t="s">
        <v>741</v>
      </c>
      <c r="D220" s="652" t="s">
        <v>727</v>
      </c>
      <c r="E220" s="674">
        <v>6</v>
      </c>
      <c r="F220" s="678">
        <v>75.34</v>
      </c>
      <c r="G220" s="587">
        <v>452.04</v>
      </c>
      <c r="H220" s="652">
        <f t="shared" si="11"/>
        <v>1370131.2900000007</v>
      </c>
      <c r="I220" s="658">
        <f t="shared" si="9"/>
        <v>3.2604277012671248E-4</v>
      </c>
      <c r="J220" s="658">
        <f t="shared" si="10"/>
        <v>0.98823422977808562</v>
      </c>
      <c r="K220" s="667" t="s">
        <v>4133</v>
      </c>
      <c r="L220" s="585"/>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9"/>
      <c r="AL220" s="179"/>
    </row>
    <row r="221" spans="1:38" s="180" customFormat="1">
      <c r="A221" s="585"/>
      <c r="B221" s="653" t="s">
        <v>401</v>
      </c>
      <c r="C221" s="586" t="s">
        <v>784</v>
      </c>
      <c r="D221" s="587" t="s">
        <v>709</v>
      </c>
      <c r="E221" s="671">
        <v>3</v>
      </c>
      <c r="F221" s="677">
        <v>150.60000000000002</v>
      </c>
      <c r="G221" s="681">
        <v>451.8</v>
      </c>
      <c r="H221" s="652">
        <f t="shared" si="11"/>
        <v>1370583.0900000008</v>
      </c>
      <c r="I221" s="658">
        <f t="shared" si="9"/>
        <v>3.2586966539078111E-4</v>
      </c>
      <c r="J221" s="658">
        <f t="shared" si="10"/>
        <v>0.98856009944347645</v>
      </c>
      <c r="K221" s="667" t="s">
        <v>4133</v>
      </c>
      <c r="L221" s="585"/>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9"/>
      <c r="AL221" s="179"/>
    </row>
    <row r="222" spans="1:38" s="180" customFormat="1">
      <c r="A222" s="585"/>
      <c r="B222" s="653" t="s">
        <v>401</v>
      </c>
      <c r="C222" s="586" t="s">
        <v>784</v>
      </c>
      <c r="D222" s="587" t="s">
        <v>709</v>
      </c>
      <c r="E222" s="671">
        <v>3</v>
      </c>
      <c r="F222" s="677">
        <v>150.60000000000002</v>
      </c>
      <c r="G222" s="681">
        <v>451.8</v>
      </c>
      <c r="H222" s="652">
        <f t="shared" si="11"/>
        <v>1371034.8900000008</v>
      </c>
      <c r="I222" s="658">
        <f t="shared" si="9"/>
        <v>3.2586966539078111E-4</v>
      </c>
      <c r="J222" s="658">
        <f t="shared" si="10"/>
        <v>0.98888596910886728</v>
      </c>
      <c r="K222" s="667" t="s">
        <v>4133</v>
      </c>
      <c r="L222" s="585"/>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9"/>
      <c r="AL222" s="179"/>
    </row>
    <row r="223" spans="1:38" s="180" customFormat="1" ht="30">
      <c r="A223" s="585"/>
      <c r="B223" s="653">
        <v>91993</v>
      </c>
      <c r="C223" s="586" t="s">
        <v>1715</v>
      </c>
      <c r="D223" s="587" t="s">
        <v>709</v>
      </c>
      <c r="E223" s="671">
        <v>10</v>
      </c>
      <c r="F223" s="677">
        <v>45.16</v>
      </c>
      <c r="G223" s="681">
        <v>451.6</v>
      </c>
      <c r="H223" s="652">
        <f t="shared" si="11"/>
        <v>1371486.4900000009</v>
      </c>
      <c r="I223" s="658">
        <f t="shared" si="9"/>
        <v>3.2572541144417161E-4</v>
      </c>
      <c r="J223" s="658">
        <f t="shared" si="10"/>
        <v>0.98921169452031144</v>
      </c>
      <c r="K223" s="667" t="s">
        <v>4133</v>
      </c>
      <c r="L223" s="585"/>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9"/>
      <c r="AL223" s="179"/>
    </row>
    <row r="224" spans="1:38" s="180" customFormat="1" ht="25.5">
      <c r="A224" s="585"/>
      <c r="B224" s="653" t="s">
        <v>652</v>
      </c>
      <c r="C224" s="649" t="s">
        <v>840</v>
      </c>
      <c r="D224" s="652" t="s">
        <v>709</v>
      </c>
      <c r="E224" s="674">
        <v>1</v>
      </c>
      <c r="F224" s="678">
        <v>421.5</v>
      </c>
      <c r="G224" s="587">
        <v>421.5</v>
      </c>
      <c r="H224" s="652">
        <f t="shared" si="11"/>
        <v>1371907.9900000009</v>
      </c>
      <c r="I224" s="658">
        <f t="shared" si="9"/>
        <v>3.0401519247944713E-4</v>
      </c>
      <c r="J224" s="658">
        <f t="shared" si="10"/>
        <v>0.9895157097127909</v>
      </c>
      <c r="K224" s="667" t="s">
        <v>4133</v>
      </c>
      <c r="L224" s="585"/>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9"/>
      <c r="AL224" s="179"/>
    </row>
    <row r="225" spans="1:38" s="180" customFormat="1">
      <c r="A225" s="585"/>
      <c r="B225" s="653" t="s">
        <v>403</v>
      </c>
      <c r="C225" s="586" t="s">
        <v>785</v>
      </c>
      <c r="D225" s="587" t="s">
        <v>727</v>
      </c>
      <c r="E225" s="671">
        <v>15</v>
      </c>
      <c r="F225" s="677">
        <v>28.06</v>
      </c>
      <c r="G225" s="681">
        <v>420.9</v>
      </c>
      <c r="H225" s="652">
        <f t="shared" si="11"/>
        <v>1372328.8900000008</v>
      </c>
      <c r="I225" s="658">
        <f t="shared" si="9"/>
        <v>3.0358243063961874E-4</v>
      </c>
      <c r="J225" s="658">
        <f t="shared" si="10"/>
        <v>0.98981929214343056</v>
      </c>
      <c r="K225" s="667" t="s">
        <v>4133</v>
      </c>
      <c r="L225" s="585"/>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9"/>
      <c r="AL225" s="179"/>
    </row>
    <row r="226" spans="1:38" s="180" customFormat="1">
      <c r="A226" s="585"/>
      <c r="B226" s="653" t="s">
        <v>525</v>
      </c>
      <c r="C226" s="586" t="s">
        <v>817</v>
      </c>
      <c r="D226" s="652" t="s">
        <v>709</v>
      </c>
      <c r="E226" s="674">
        <v>1</v>
      </c>
      <c r="F226" s="678">
        <v>413.12</v>
      </c>
      <c r="G226" s="587">
        <v>413.12</v>
      </c>
      <c r="H226" s="652">
        <f t="shared" si="11"/>
        <v>1372742.0100000009</v>
      </c>
      <c r="I226" s="658">
        <f t="shared" si="9"/>
        <v>2.9797095211651057E-4</v>
      </c>
      <c r="J226" s="658">
        <f t="shared" si="10"/>
        <v>0.99011726309554704</v>
      </c>
      <c r="K226" s="667" t="s">
        <v>4133</v>
      </c>
      <c r="L226" s="585"/>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9"/>
      <c r="AL226" s="179"/>
    </row>
    <row r="227" spans="1:38" s="180" customFormat="1">
      <c r="A227" s="585"/>
      <c r="B227" s="653" t="s">
        <v>527</v>
      </c>
      <c r="C227" s="586" t="s">
        <v>11857</v>
      </c>
      <c r="D227" s="652" t="s">
        <v>709</v>
      </c>
      <c r="E227" s="674">
        <v>1</v>
      </c>
      <c r="F227" s="678">
        <v>413.12</v>
      </c>
      <c r="G227" s="587">
        <v>413.12</v>
      </c>
      <c r="H227" s="652">
        <f t="shared" si="11"/>
        <v>1373155.1300000011</v>
      </c>
      <c r="I227" s="658">
        <f t="shared" si="9"/>
        <v>2.9797095211651057E-4</v>
      </c>
      <c r="J227" s="658">
        <f t="shared" si="10"/>
        <v>0.99041523404766352</v>
      </c>
      <c r="K227" s="667" t="s">
        <v>4133</v>
      </c>
      <c r="L227" s="585"/>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9"/>
      <c r="AL227" s="179"/>
    </row>
    <row r="228" spans="1:38" s="180" customFormat="1" ht="25.5">
      <c r="A228" s="585"/>
      <c r="B228" s="653" t="s">
        <v>596</v>
      </c>
      <c r="C228" s="649" t="s">
        <v>715</v>
      </c>
      <c r="D228" s="652" t="s">
        <v>709</v>
      </c>
      <c r="E228" s="674">
        <v>7</v>
      </c>
      <c r="F228" s="678">
        <v>57.28</v>
      </c>
      <c r="G228" s="682">
        <v>400.96</v>
      </c>
      <c r="H228" s="652">
        <f t="shared" si="11"/>
        <v>1373556.090000001</v>
      </c>
      <c r="I228" s="658">
        <f t="shared" si="9"/>
        <v>2.8920031216265508E-4</v>
      </c>
      <c r="J228" s="658">
        <f t="shared" si="10"/>
        <v>0.99070443435982614</v>
      </c>
      <c r="K228" s="667" t="s">
        <v>4133</v>
      </c>
      <c r="L228" s="591"/>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9"/>
      <c r="AL228" s="179"/>
    </row>
    <row r="229" spans="1:38" s="180" customFormat="1" ht="30">
      <c r="A229" s="585"/>
      <c r="B229" s="664">
        <v>94223</v>
      </c>
      <c r="C229" s="586" t="s">
        <v>5110</v>
      </c>
      <c r="D229" s="587" t="s">
        <v>727</v>
      </c>
      <c r="E229" s="671">
        <v>10.15</v>
      </c>
      <c r="F229" s="677">
        <v>39.379999999999995</v>
      </c>
      <c r="G229" s="681">
        <v>399.71</v>
      </c>
      <c r="H229" s="652">
        <f t="shared" si="11"/>
        <v>1373955.800000001</v>
      </c>
      <c r="I229" s="658">
        <f t="shared" si="9"/>
        <v>2.8829872499634593E-4</v>
      </c>
      <c r="J229" s="658">
        <f t="shared" si="10"/>
        <v>0.9909927330848225</v>
      </c>
      <c r="K229" s="667" t="s">
        <v>4133</v>
      </c>
      <c r="L229" s="585"/>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9"/>
      <c r="AL229" s="179"/>
    </row>
    <row r="230" spans="1:38" s="180" customFormat="1" ht="30">
      <c r="A230" s="585"/>
      <c r="B230" s="653">
        <v>92001</v>
      </c>
      <c r="C230" s="586" t="s">
        <v>1723</v>
      </c>
      <c r="D230" s="587" t="s">
        <v>709</v>
      </c>
      <c r="E230" s="671">
        <v>12</v>
      </c>
      <c r="F230" s="677">
        <v>33.230000000000004</v>
      </c>
      <c r="G230" s="681">
        <v>398.76</v>
      </c>
      <c r="H230" s="652">
        <f t="shared" si="11"/>
        <v>1374354.560000001</v>
      </c>
      <c r="I230" s="658">
        <f t="shared" si="9"/>
        <v>2.8761351874995102E-4</v>
      </c>
      <c r="J230" s="658">
        <f t="shared" si="10"/>
        <v>0.99128034660357245</v>
      </c>
      <c r="K230" s="667" t="s">
        <v>4133</v>
      </c>
      <c r="L230" s="585"/>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c r="AL230" s="179"/>
    </row>
    <row r="231" spans="1:38" s="180" customFormat="1">
      <c r="A231" s="585"/>
      <c r="B231" s="653" t="s">
        <v>359</v>
      </c>
      <c r="C231" s="586" t="s">
        <v>773</v>
      </c>
      <c r="D231" s="587" t="s">
        <v>717</v>
      </c>
      <c r="E231" s="671">
        <v>2</v>
      </c>
      <c r="F231" s="677">
        <v>197.83</v>
      </c>
      <c r="G231" s="681">
        <v>395.66</v>
      </c>
      <c r="H231" s="652">
        <f t="shared" si="11"/>
        <v>1374750.2200000009</v>
      </c>
      <c r="I231" s="658">
        <f t="shared" si="9"/>
        <v>2.8537758257750432E-4</v>
      </c>
      <c r="J231" s="658">
        <f t="shared" si="10"/>
        <v>0.99156572418614997</v>
      </c>
      <c r="K231" s="667" t="s">
        <v>4133</v>
      </c>
      <c r="L231" s="585"/>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9"/>
      <c r="AL231" s="179"/>
    </row>
    <row r="232" spans="1:38" s="180" customFormat="1" ht="30">
      <c r="A232" s="585"/>
      <c r="B232" s="653">
        <v>93672</v>
      </c>
      <c r="C232" s="586" t="s">
        <v>5519</v>
      </c>
      <c r="D232" s="587" t="s">
        <v>709</v>
      </c>
      <c r="E232" s="671">
        <v>4</v>
      </c>
      <c r="F232" s="677">
        <v>98.460000000000008</v>
      </c>
      <c r="G232" s="681">
        <v>393.84</v>
      </c>
      <c r="H232" s="652">
        <f t="shared" si="11"/>
        <v>1375144.060000001</v>
      </c>
      <c r="I232" s="658">
        <f t="shared" si="9"/>
        <v>2.8406487166335813E-4</v>
      </c>
      <c r="J232" s="658">
        <f t="shared" si="10"/>
        <v>0.99184978905781329</v>
      </c>
      <c r="K232" s="667" t="s">
        <v>4133</v>
      </c>
      <c r="L232" s="585"/>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9"/>
      <c r="AL232" s="179"/>
    </row>
    <row r="233" spans="1:38" s="180" customFormat="1" ht="30">
      <c r="A233" s="585"/>
      <c r="B233" s="653">
        <v>101908</v>
      </c>
      <c r="C233" s="586" t="s">
        <v>5916</v>
      </c>
      <c r="D233" s="652" t="s">
        <v>709</v>
      </c>
      <c r="E233" s="674">
        <v>2</v>
      </c>
      <c r="F233" s="678">
        <v>182.32999999999998</v>
      </c>
      <c r="G233" s="587">
        <v>364.66</v>
      </c>
      <c r="H233" s="652">
        <f t="shared" si="11"/>
        <v>1375508.7200000009</v>
      </c>
      <c r="I233" s="658">
        <f t="shared" si="9"/>
        <v>2.6301822085303726E-4</v>
      </c>
      <c r="J233" s="658">
        <f t="shared" si="10"/>
        <v>0.99211280727866635</v>
      </c>
      <c r="K233" s="667" t="s">
        <v>4133</v>
      </c>
      <c r="L233" s="585"/>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9"/>
      <c r="AL233" s="179"/>
    </row>
    <row r="234" spans="1:38" s="180" customFormat="1">
      <c r="A234" s="585"/>
      <c r="B234" s="653" t="s">
        <v>499</v>
      </c>
      <c r="C234" s="586" t="s">
        <v>812</v>
      </c>
      <c r="D234" s="587" t="s">
        <v>709</v>
      </c>
      <c r="E234" s="672">
        <v>1</v>
      </c>
      <c r="F234" s="677">
        <v>352.25</v>
      </c>
      <c r="G234" s="681">
        <v>352.25</v>
      </c>
      <c r="H234" s="652">
        <f t="shared" si="11"/>
        <v>1375860.9700000009</v>
      </c>
      <c r="I234" s="658">
        <f t="shared" si="9"/>
        <v>2.5406726346591994E-4</v>
      </c>
      <c r="J234" s="658">
        <f t="shared" si="10"/>
        <v>0.99236687454213224</v>
      </c>
      <c r="K234" s="667" t="s">
        <v>4133</v>
      </c>
      <c r="L234" s="585"/>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9"/>
      <c r="AL234" s="179"/>
    </row>
    <row r="235" spans="1:38" s="180" customFormat="1" ht="30">
      <c r="A235" s="585"/>
      <c r="B235" s="653">
        <v>98525</v>
      </c>
      <c r="C235" s="586" t="s">
        <v>1034</v>
      </c>
      <c r="D235" s="587" t="s">
        <v>704</v>
      </c>
      <c r="E235" s="671">
        <v>977.44</v>
      </c>
      <c r="F235" s="677">
        <v>0.36</v>
      </c>
      <c r="G235" s="681">
        <v>351.88</v>
      </c>
      <c r="H235" s="652">
        <f t="shared" si="11"/>
        <v>1376212.8500000008</v>
      </c>
      <c r="I235" s="658">
        <f t="shared" si="9"/>
        <v>2.5380039366469247E-4</v>
      </c>
      <c r="J235" s="658">
        <f t="shared" si="10"/>
        <v>0.99262067493579698</v>
      </c>
      <c r="K235" s="667" t="s">
        <v>4133</v>
      </c>
      <c r="L235" s="585"/>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9"/>
      <c r="AL235" s="179"/>
    </row>
    <row r="236" spans="1:38" s="180" customFormat="1" ht="30">
      <c r="A236" s="585"/>
      <c r="B236" s="653">
        <v>98566</v>
      </c>
      <c r="C236" s="586" t="s">
        <v>2594</v>
      </c>
      <c r="D236" s="587" t="s">
        <v>704</v>
      </c>
      <c r="E236" s="671">
        <v>5.83</v>
      </c>
      <c r="F236" s="677">
        <v>59.09</v>
      </c>
      <c r="G236" s="681">
        <v>344.49</v>
      </c>
      <c r="H236" s="652">
        <f t="shared" si="11"/>
        <v>1376557.3400000008</v>
      </c>
      <c r="I236" s="658">
        <f t="shared" si="9"/>
        <v>2.4847021033747274E-4</v>
      </c>
      <c r="J236" s="658">
        <f t="shared" si="10"/>
        <v>0.99286914514613445</v>
      </c>
      <c r="K236" s="667" t="s">
        <v>4133</v>
      </c>
      <c r="L236" s="585"/>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9"/>
      <c r="AL236" s="179"/>
    </row>
    <row r="237" spans="1:38" s="180" customFormat="1">
      <c r="A237" s="585"/>
      <c r="B237" s="653" t="s">
        <v>388</v>
      </c>
      <c r="C237" s="586" t="s">
        <v>781</v>
      </c>
      <c r="D237" s="587" t="s">
        <v>717</v>
      </c>
      <c r="E237" s="672">
        <v>32</v>
      </c>
      <c r="F237" s="677">
        <v>10.47</v>
      </c>
      <c r="G237" s="681">
        <v>335.04</v>
      </c>
      <c r="H237" s="652">
        <f t="shared" si="11"/>
        <v>1376892.3800000008</v>
      </c>
      <c r="I237" s="658">
        <f t="shared" si="9"/>
        <v>2.4165421136017551E-4</v>
      </c>
      <c r="J237" s="658">
        <f t="shared" si="10"/>
        <v>0.99311079935749458</v>
      </c>
      <c r="K237" s="667" t="s">
        <v>4133</v>
      </c>
      <c r="L237" s="585"/>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9"/>
      <c r="AL237" s="179"/>
    </row>
    <row r="238" spans="1:38" s="180" customFormat="1" ht="38.25">
      <c r="A238" s="585"/>
      <c r="B238" s="653">
        <v>95567</v>
      </c>
      <c r="C238" s="649" t="s">
        <v>2485</v>
      </c>
      <c r="D238" s="652" t="s">
        <v>727</v>
      </c>
      <c r="E238" s="674">
        <v>5</v>
      </c>
      <c r="F238" s="678">
        <v>65.02000000000001</v>
      </c>
      <c r="G238" s="682">
        <v>325.10000000000002</v>
      </c>
      <c r="H238" s="652">
        <f t="shared" si="11"/>
        <v>1377217.4800000009</v>
      </c>
      <c r="I238" s="658">
        <f t="shared" si="9"/>
        <v>2.3448479021368512E-4</v>
      </c>
      <c r="J238" s="658">
        <f t="shared" si="10"/>
        <v>0.99334528414770829</v>
      </c>
      <c r="K238" s="667" t="s">
        <v>4133</v>
      </c>
      <c r="L238" s="591"/>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9"/>
      <c r="AL238" s="179"/>
    </row>
    <row r="239" spans="1:38" s="180" customFormat="1" ht="30">
      <c r="A239" s="585"/>
      <c r="B239" s="653" t="s">
        <v>501</v>
      </c>
      <c r="C239" s="586" t="s">
        <v>813</v>
      </c>
      <c r="D239" s="652" t="s">
        <v>709</v>
      </c>
      <c r="E239" s="674">
        <v>1</v>
      </c>
      <c r="F239" s="678">
        <v>311.65999999999997</v>
      </c>
      <c r="G239" s="587">
        <v>311.66000000000003</v>
      </c>
      <c r="H239" s="652">
        <f t="shared" si="11"/>
        <v>1377529.1400000008</v>
      </c>
      <c r="I239" s="658">
        <f t="shared" si="9"/>
        <v>2.2479092500152909E-4</v>
      </c>
      <c r="J239" s="658">
        <f t="shared" si="10"/>
        <v>0.99357007507270978</v>
      </c>
      <c r="K239" s="667" t="s">
        <v>4133</v>
      </c>
      <c r="L239" s="585"/>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c r="AL239" s="179"/>
    </row>
    <row r="240" spans="1:38" s="180" customFormat="1" ht="30">
      <c r="A240" s="585"/>
      <c r="B240" s="653">
        <v>99635</v>
      </c>
      <c r="C240" s="586" t="s">
        <v>12685</v>
      </c>
      <c r="D240" s="652" t="s">
        <v>709</v>
      </c>
      <c r="E240" s="674">
        <v>1</v>
      </c>
      <c r="F240" s="678">
        <v>311</v>
      </c>
      <c r="G240" s="587">
        <v>311</v>
      </c>
      <c r="H240" s="652">
        <f t="shared" si="11"/>
        <v>1377840.1400000008</v>
      </c>
      <c r="I240" s="658">
        <f t="shared" si="9"/>
        <v>2.2431488697771784E-4</v>
      </c>
      <c r="J240" s="658">
        <f t="shared" si="10"/>
        <v>0.9937943899596875</v>
      </c>
      <c r="K240" s="667" t="s">
        <v>4133</v>
      </c>
      <c r="L240" s="585"/>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9"/>
      <c r="AL240" s="179"/>
    </row>
    <row r="241" spans="1:38" s="180" customFormat="1" ht="38.25">
      <c r="A241" s="585"/>
      <c r="B241" s="653">
        <v>100981</v>
      </c>
      <c r="C241" s="649" t="s">
        <v>4312</v>
      </c>
      <c r="D241" s="652" t="s">
        <v>702</v>
      </c>
      <c r="E241" s="674">
        <v>40</v>
      </c>
      <c r="F241" s="678">
        <v>7.77</v>
      </c>
      <c r="G241" s="587">
        <v>310.8</v>
      </c>
      <c r="H241" s="652">
        <f t="shared" si="11"/>
        <v>1378150.9400000009</v>
      </c>
      <c r="I241" s="658">
        <f t="shared" si="9"/>
        <v>2.2417063303110837E-4</v>
      </c>
      <c r="J241" s="658">
        <f t="shared" si="10"/>
        <v>0.99401856059271865</v>
      </c>
      <c r="K241" s="667" t="s">
        <v>4133</v>
      </c>
      <c r="L241" s="585"/>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9"/>
      <c r="AL241" s="179"/>
    </row>
    <row r="242" spans="1:38" s="180" customFormat="1" ht="30">
      <c r="A242" s="585"/>
      <c r="B242" s="653">
        <v>89713</v>
      </c>
      <c r="C242" s="586" t="s">
        <v>2211</v>
      </c>
      <c r="D242" s="652" t="s">
        <v>727</v>
      </c>
      <c r="E242" s="674">
        <v>6</v>
      </c>
      <c r="F242" s="678">
        <v>47.47</v>
      </c>
      <c r="G242" s="587">
        <v>284.82</v>
      </c>
      <c r="H242" s="652">
        <f t="shared" si="11"/>
        <v>1378435.7600000009</v>
      </c>
      <c r="I242" s="658">
        <f t="shared" si="9"/>
        <v>2.0543204536653889E-4</v>
      </c>
      <c r="J242" s="658">
        <f t="shared" si="10"/>
        <v>0.99422399263808514</v>
      </c>
      <c r="K242" s="667" t="s">
        <v>4133</v>
      </c>
      <c r="L242" s="585"/>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c r="AL242" s="179"/>
    </row>
    <row r="243" spans="1:38" s="180" customFormat="1" ht="30">
      <c r="A243" s="585"/>
      <c r="B243" s="653">
        <v>94499</v>
      </c>
      <c r="C243" s="586" t="s">
        <v>12673</v>
      </c>
      <c r="D243" s="652" t="s">
        <v>709</v>
      </c>
      <c r="E243" s="674">
        <v>1</v>
      </c>
      <c r="F243" s="678">
        <v>271.04999999999995</v>
      </c>
      <c r="G243" s="587">
        <v>271.05</v>
      </c>
      <c r="H243" s="652">
        <f t="shared" si="11"/>
        <v>1378706.810000001</v>
      </c>
      <c r="I243" s="658">
        <f t="shared" si="9"/>
        <v>1.9550016114247725E-4</v>
      </c>
      <c r="J243" s="658">
        <f t="shared" si="10"/>
        <v>0.99441949279922759</v>
      </c>
      <c r="K243" s="667" t="s">
        <v>4133</v>
      </c>
      <c r="L243" s="585"/>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9"/>
      <c r="AL243" s="179"/>
    </row>
    <row r="244" spans="1:38" s="180" customFormat="1" ht="25.5">
      <c r="A244" s="585"/>
      <c r="B244" s="653">
        <v>96526</v>
      </c>
      <c r="C244" s="649" t="s">
        <v>11923</v>
      </c>
      <c r="D244" s="652" t="s">
        <v>702</v>
      </c>
      <c r="E244" s="674">
        <v>0.94</v>
      </c>
      <c r="F244" s="678">
        <v>286.79999999999995</v>
      </c>
      <c r="G244" s="587">
        <v>269.58999999999997</v>
      </c>
      <c r="H244" s="652">
        <f t="shared" si="11"/>
        <v>1378976.4000000011</v>
      </c>
      <c r="I244" s="658">
        <f t="shared" si="9"/>
        <v>1.9444710733222811E-4</v>
      </c>
      <c r="J244" s="658">
        <f t="shared" si="10"/>
        <v>0.99461393990655977</v>
      </c>
      <c r="K244" s="667" t="s">
        <v>4133</v>
      </c>
      <c r="L244" s="585"/>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9"/>
      <c r="AL244" s="179"/>
    </row>
    <row r="245" spans="1:38" s="180" customFormat="1" ht="30">
      <c r="A245" s="585"/>
      <c r="B245" s="653">
        <v>96621</v>
      </c>
      <c r="C245" s="586" t="s">
        <v>1284</v>
      </c>
      <c r="D245" s="587" t="s">
        <v>702</v>
      </c>
      <c r="E245" s="671">
        <v>1.57</v>
      </c>
      <c r="F245" s="677">
        <v>170.78</v>
      </c>
      <c r="G245" s="681">
        <v>268.12</v>
      </c>
      <c r="H245" s="652">
        <f t="shared" si="11"/>
        <v>1379244.5200000012</v>
      </c>
      <c r="I245" s="658">
        <f t="shared" si="9"/>
        <v>1.9338684082464858E-4</v>
      </c>
      <c r="J245" s="658">
        <f t="shared" si="10"/>
        <v>0.99480732674738437</v>
      </c>
      <c r="K245" s="667" t="s">
        <v>4133</v>
      </c>
      <c r="L245" s="585"/>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c r="AL245" s="179"/>
    </row>
    <row r="246" spans="1:38" s="180" customFormat="1">
      <c r="A246" s="585"/>
      <c r="B246" s="653" t="s">
        <v>390</v>
      </c>
      <c r="C246" s="586" t="s">
        <v>782</v>
      </c>
      <c r="D246" s="587" t="s">
        <v>717</v>
      </c>
      <c r="E246" s="671">
        <v>19</v>
      </c>
      <c r="F246" s="677">
        <v>14.04</v>
      </c>
      <c r="G246" s="681">
        <v>266.76</v>
      </c>
      <c r="H246" s="652">
        <f t="shared" si="11"/>
        <v>1379511.2800000012</v>
      </c>
      <c r="I246" s="658">
        <f t="shared" si="9"/>
        <v>1.9240591398770419E-4</v>
      </c>
      <c r="J246" s="658">
        <f t="shared" si="10"/>
        <v>0.99499973266137209</v>
      </c>
      <c r="K246" s="667" t="s">
        <v>4133</v>
      </c>
      <c r="L246" s="585"/>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9"/>
      <c r="AL246" s="179"/>
    </row>
    <row r="247" spans="1:38" s="180" customFormat="1" ht="60">
      <c r="A247" s="585"/>
      <c r="B247" s="653">
        <v>91784</v>
      </c>
      <c r="C247" s="586" t="s">
        <v>1955</v>
      </c>
      <c r="D247" s="652" t="s">
        <v>727</v>
      </c>
      <c r="E247" s="674">
        <v>6</v>
      </c>
      <c r="F247" s="678">
        <v>43.989999999999995</v>
      </c>
      <c r="G247" s="587">
        <v>263.94</v>
      </c>
      <c r="H247" s="652">
        <f t="shared" si="11"/>
        <v>1379775.2200000011</v>
      </c>
      <c r="I247" s="658">
        <f t="shared" si="9"/>
        <v>1.9037193334051075E-4</v>
      </c>
      <c r="J247" s="658">
        <f t="shared" si="10"/>
        <v>0.99519010459471258</v>
      </c>
      <c r="K247" s="667" t="s">
        <v>4133</v>
      </c>
      <c r="L247" s="585"/>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9"/>
      <c r="AL247" s="179"/>
    </row>
    <row r="248" spans="1:38" s="180" customFormat="1">
      <c r="A248" s="585"/>
      <c r="B248" s="653" t="s">
        <v>313</v>
      </c>
      <c r="C248" s="586" t="s">
        <v>766</v>
      </c>
      <c r="D248" s="587" t="s">
        <v>704</v>
      </c>
      <c r="E248" s="671">
        <v>0.54</v>
      </c>
      <c r="F248" s="677">
        <v>456.09000000000003</v>
      </c>
      <c r="G248" s="681">
        <v>246.29</v>
      </c>
      <c r="H248" s="652">
        <f t="shared" si="11"/>
        <v>1380021.5100000012</v>
      </c>
      <c r="I248" s="658">
        <f t="shared" si="9"/>
        <v>1.7764152255222548E-4</v>
      </c>
      <c r="J248" s="658">
        <f t="shared" si="10"/>
        <v>0.99536774611726475</v>
      </c>
      <c r="K248" s="667" t="s">
        <v>4133</v>
      </c>
      <c r="L248" s="585"/>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9"/>
      <c r="AL248" s="179"/>
    </row>
    <row r="249" spans="1:38" s="180" customFormat="1" ht="30">
      <c r="A249" s="585"/>
      <c r="B249" s="653">
        <v>97599</v>
      </c>
      <c r="C249" s="586" t="s">
        <v>5559</v>
      </c>
      <c r="D249" s="587" t="s">
        <v>709</v>
      </c>
      <c r="E249" s="671">
        <v>9</v>
      </c>
      <c r="F249" s="677">
        <v>27.240000000000002</v>
      </c>
      <c r="G249" s="681">
        <v>245.16</v>
      </c>
      <c r="H249" s="652">
        <f t="shared" si="11"/>
        <v>1380266.6700000011</v>
      </c>
      <c r="I249" s="658">
        <f t="shared" si="9"/>
        <v>1.7682648775388201E-4</v>
      </c>
      <c r="J249" s="658">
        <f t="shared" si="10"/>
        <v>0.99554457260501861</v>
      </c>
      <c r="K249" s="667" t="s">
        <v>4133</v>
      </c>
      <c r="L249" s="585"/>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9"/>
      <c r="AL249" s="179"/>
    </row>
    <row r="250" spans="1:38" s="180" customFormat="1" ht="30">
      <c r="A250" s="585"/>
      <c r="B250" s="653">
        <v>91969</v>
      </c>
      <c r="C250" s="586" t="s">
        <v>1700</v>
      </c>
      <c r="D250" s="587" t="s">
        <v>709</v>
      </c>
      <c r="E250" s="671">
        <v>3</v>
      </c>
      <c r="F250" s="677">
        <v>81.710000000000008</v>
      </c>
      <c r="G250" s="681">
        <v>245.13</v>
      </c>
      <c r="H250" s="652">
        <f t="shared" si="11"/>
        <v>1380511.800000001</v>
      </c>
      <c r="I250" s="658">
        <f t="shared" si="9"/>
        <v>1.7680484966189059E-4</v>
      </c>
      <c r="J250" s="658">
        <f t="shared" si="10"/>
        <v>0.99572137745468048</v>
      </c>
      <c r="K250" s="667" t="s">
        <v>4133</v>
      </c>
      <c r="L250" s="585"/>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9"/>
      <c r="AL250" s="179"/>
    </row>
    <row r="251" spans="1:38" s="180" customFormat="1" ht="30">
      <c r="A251" s="585"/>
      <c r="B251" s="653" t="s">
        <v>352</v>
      </c>
      <c r="C251" s="586" t="s">
        <v>712</v>
      </c>
      <c r="D251" s="587" t="s">
        <v>709</v>
      </c>
      <c r="E251" s="671">
        <v>1</v>
      </c>
      <c r="F251" s="677">
        <v>239.7</v>
      </c>
      <c r="G251" s="681">
        <v>239.7</v>
      </c>
      <c r="H251" s="652">
        <f t="shared" si="11"/>
        <v>1380751.5000000009</v>
      </c>
      <c r="I251" s="658">
        <f t="shared" si="9"/>
        <v>1.7288835501144361E-4</v>
      </c>
      <c r="J251" s="658">
        <f t="shared" si="10"/>
        <v>0.99589426580969187</v>
      </c>
      <c r="K251" s="667" t="s">
        <v>4133</v>
      </c>
      <c r="L251" s="585"/>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9"/>
      <c r="AL251" s="179"/>
    </row>
    <row r="252" spans="1:38" s="180" customFormat="1">
      <c r="A252" s="585"/>
      <c r="B252" s="653" t="s">
        <v>390</v>
      </c>
      <c r="C252" s="586" t="s">
        <v>782</v>
      </c>
      <c r="D252" s="587" t="s">
        <v>717</v>
      </c>
      <c r="E252" s="671">
        <v>17</v>
      </c>
      <c r="F252" s="677">
        <v>14.04</v>
      </c>
      <c r="G252" s="681">
        <v>238.68</v>
      </c>
      <c r="H252" s="652">
        <f t="shared" si="11"/>
        <v>1380990.1800000009</v>
      </c>
      <c r="I252" s="658">
        <f t="shared" si="9"/>
        <v>1.7215265988373534E-4</v>
      </c>
      <c r="J252" s="658">
        <f t="shared" si="10"/>
        <v>0.99606641846957555</v>
      </c>
      <c r="K252" s="667" t="s">
        <v>4133</v>
      </c>
      <c r="L252" s="585"/>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c r="AL252" s="179"/>
    </row>
    <row r="253" spans="1:38" s="180" customFormat="1" ht="45">
      <c r="A253" s="585"/>
      <c r="B253" s="653">
        <v>100561</v>
      </c>
      <c r="C253" s="586" t="s">
        <v>5468</v>
      </c>
      <c r="D253" s="587" t="s">
        <v>709</v>
      </c>
      <c r="E253" s="671">
        <v>1</v>
      </c>
      <c r="F253" s="677">
        <v>237.07999999999998</v>
      </c>
      <c r="G253" s="681">
        <v>237.08</v>
      </c>
      <c r="H253" s="652">
        <f t="shared" si="11"/>
        <v>1381227.2600000009</v>
      </c>
      <c r="I253" s="658">
        <f t="shared" si="9"/>
        <v>1.7099862831085964E-4</v>
      </c>
      <c r="J253" s="658">
        <f t="shared" si="10"/>
        <v>0.99623741709788638</v>
      </c>
      <c r="K253" s="667" t="s">
        <v>4133</v>
      </c>
      <c r="L253" s="585"/>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9"/>
      <c r="AL253" s="179"/>
    </row>
    <row r="254" spans="1:38" s="180" customFormat="1" ht="45">
      <c r="A254" s="585"/>
      <c r="B254" s="653">
        <v>100561</v>
      </c>
      <c r="C254" s="586" t="s">
        <v>5468</v>
      </c>
      <c r="D254" s="587" t="s">
        <v>709</v>
      </c>
      <c r="E254" s="671">
        <v>1</v>
      </c>
      <c r="F254" s="677">
        <v>237.07999999999998</v>
      </c>
      <c r="G254" s="681">
        <v>237.08</v>
      </c>
      <c r="H254" s="652">
        <f t="shared" si="11"/>
        <v>1381464.340000001</v>
      </c>
      <c r="I254" s="658">
        <f t="shared" si="9"/>
        <v>1.7099862831085964E-4</v>
      </c>
      <c r="J254" s="658">
        <f t="shared" si="10"/>
        <v>0.99640841572619721</v>
      </c>
      <c r="K254" s="667" t="s">
        <v>4133</v>
      </c>
      <c r="L254" s="585"/>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9"/>
      <c r="AL254" s="179"/>
    </row>
    <row r="255" spans="1:38" s="180" customFormat="1" ht="45">
      <c r="A255" s="585"/>
      <c r="B255" s="653">
        <v>100561</v>
      </c>
      <c r="C255" s="586" t="s">
        <v>5468</v>
      </c>
      <c r="D255" s="587" t="s">
        <v>709</v>
      </c>
      <c r="E255" s="671">
        <v>1</v>
      </c>
      <c r="F255" s="677">
        <v>237.07999999999998</v>
      </c>
      <c r="G255" s="681">
        <v>237.08</v>
      </c>
      <c r="H255" s="652">
        <f t="shared" si="11"/>
        <v>1381701.4200000011</v>
      </c>
      <c r="I255" s="658">
        <f t="shared" si="9"/>
        <v>1.7099862831085964E-4</v>
      </c>
      <c r="J255" s="658">
        <f t="shared" si="10"/>
        <v>0.99657941435450803</v>
      </c>
      <c r="K255" s="667" t="s">
        <v>4133</v>
      </c>
      <c r="L255" s="585"/>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9"/>
      <c r="AL255" s="179"/>
    </row>
    <row r="256" spans="1:38" s="180" customFormat="1" ht="45">
      <c r="A256" s="585"/>
      <c r="B256" s="653">
        <v>89708</v>
      </c>
      <c r="C256" s="586" t="s">
        <v>2526</v>
      </c>
      <c r="D256" s="652" t="s">
        <v>709</v>
      </c>
      <c r="E256" s="674">
        <v>3</v>
      </c>
      <c r="F256" s="678">
        <v>78.97</v>
      </c>
      <c r="G256" s="587">
        <v>236.91</v>
      </c>
      <c r="H256" s="652">
        <f t="shared" si="11"/>
        <v>1381938.330000001</v>
      </c>
      <c r="I256" s="658">
        <f t="shared" si="9"/>
        <v>1.7087601245624159E-4</v>
      </c>
      <c r="J256" s="658">
        <f t="shared" si="10"/>
        <v>0.99675029036696428</v>
      </c>
      <c r="K256" s="667" t="s">
        <v>4133</v>
      </c>
      <c r="L256" s="585"/>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9"/>
      <c r="AL256" s="179"/>
    </row>
    <row r="257" spans="1:12" ht="30">
      <c r="A257" s="590"/>
      <c r="B257" s="653">
        <v>94495</v>
      </c>
      <c r="C257" s="586" t="s">
        <v>12669</v>
      </c>
      <c r="D257" s="652" t="s">
        <v>709</v>
      </c>
      <c r="E257" s="674">
        <v>4</v>
      </c>
      <c r="F257" s="678">
        <v>57.17</v>
      </c>
      <c r="G257" s="587">
        <v>228.68</v>
      </c>
      <c r="H257" s="652">
        <f t="shared" si="11"/>
        <v>1382167.0100000009</v>
      </c>
      <c r="I257" s="658">
        <f t="shared" si="9"/>
        <v>1.649399625532621E-4</v>
      </c>
      <c r="J257" s="658">
        <f t="shared" si="10"/>
        <v>0.99691523032951757</v>
      </c>
      <c r="K257" s="667" t="s">
        <v>4133</v>
      </c>
      <c r="L257" s="585"/>
    </row>
    <row r="258" spans="1:12" ht="30">
      <c r="A258" s="590"/>
      <c r="B258" s="653" t="s">
        <v>386</v>
      </c>
      <c r="C258" s="586" t="s">
        <v>779</v>
      </c>
      <c r="D258" s="587" t="s">
        <v>780</v>
      </c>
      <c r="E258" s="671">
        <v>14</v>
      </c>
      <c r="F258" s="677">
        <v>15.82</v>
      </c>
      <c r="G258" s="681">
        <v>221.48</v>
      </c>
      <c r="H258" s="652">
        <f t="shared" si="11"/>
        <v>1382388.4900000009</v>
      </c>
      <c r="I258" s="658">
        <f t="shared" si="9"/>
        <v>1.5974682047532136E-4</v>
      </c>
      <c r="J258" s="658">
        <f t="shared" si="10"/>
        <v>0.99707497714999294</v>
      </c>
      <c r="K258" s="667" t="s">
        <v>4133</v>
      </c>
      <c r="L258" s="585"/>
    </row>
    <row r="259" spans="1:12">
      <c r="A259" s="590"/>
      <c r="B259" s="653" t="s">
        <v>272</v>
      </c>
      <c r="C259" s="586" t="s">
        <v>763</v>
      </c>
      <c r="D259" s="587" t="s">
        <v>704</v>
      </c>
      <c r="E259" s="671">
        <v>12</v>
      </c>
      <c r="F259" s="677">
        <v>16.77</v>
      </c>
      <c r="G259" s="681">
        <v>201.24</v>
      </c>
      <c r="H259" s="652">
        <f t="shared" si="11"/>
        <v>1382589.7300000009</v>
      </c>
      <c r="I259" s="658">
        <f t="shared" si="9"/>
        <v>1.4514832107844354E-4</v>
      </c>
      <c r="J259" s="658">
        <f t="shared" si="10"/>
        <v>0.99722012547107142</v>
      </c>
      <c r="K259" s="667" t="s">
        <v>4133</v>
      </c>
      <c r="L259" s="585"/>
    </row>
    <row r="260" spans="1:12">
      <c r="A260" s="590"/>
      <c r="B260" s="653">
        <v>96995</v>
      </c>
      <c r="C260" s="586" t="s">
        <v>1102</v>
      </c>
      <c r="D260" s="587" t="s">
        <v>702</v>
      </c>
      <c r="E260" s="671">
        <v>4.1900000000000004</v>
      </c>
      <c r="F260" s="677">
        <v>47.44</v>
      </c>
      <c r="G260" s="681">
        <v>198.77</v>
      </c>
      <c r="H260" s="652">
        <f t="shared" si="11"/>
        <v>1382788.5000000009</v>
      </c>
      <c r="I260" s="658">
        <f t="shared" si="9"/>
        <v>1.4336678483781664E-4</v>
      </c>
      <c r="J260" s="658">
        <f t="shared" si="10"/>
        <v>0.99736349225590926</v>
      </c>
      <c r="K260" s="667" t="s">
        <v>4133</v>
      </c>
      <c r="L260" s="585"/>
    </row>
    <row r="261" spans="1:12">
      <c r="A261" s="590"/>
      <c r="B261" s="653" t="s">
        <v>359</v>
      </c>
      <c r="C261" s="586" t="s">
        <v>773</v>
      </c>
      <c r="D261" s="587" t="s">
        <v>717</v>
      </c>
      <c r="E261" s="671">
        <v>1</v>
      </c>
      <c r="F261" s="677">
        <v>197.83</v>
      </c>
      <c r="G261" s="681">
        <v>197.83</v>
      </c>
      <c r="H261" s="652">
        <f t="shared" si="11"/>
        <v>1382986.330000001</v>
      </c>
      <c r="I261" s="658">
        <f t="shared" si="9"/>
        <v>1.4268879128875216E-4</v>
      </c>
      <c r="J261" s="658">
        <f t="shared" si="10"/>
        <v>0.99750618104719802</v>
      </c>
      <c r="K261" s="667" t="s">
        <v>4133</v>
      </c>
      <c r="L261" s="585"/>
    </row>
    <row r="262" spans="1:12" ht="30">
      <c r="A262" s="590"/>
      <c r="B262" s="653">
        <v>95635</v>
      </c>
      <c r="C262" s="586" t="s">
        <v>1883</v>
      </c>
      <c r="D262" s="587" t="s">
        <v>709</v>
      </c>
      <c r="E262" s="671">
        <v>1</v>
      </c>
      <c r="F262" s="677">
        <v>193.7</v>
      </c>
      <c r="G262" s="681">
        <v>193.7</v>
      </c>
      <c r="H262" s="652">
        <f t="shared" si="11"/>
        <v>1383180.030000001</v>
      </c>
      <c r="I262" s="658">
        <f t="shared" si="9"/>
        <v>1.3970994729126668E-4</v>
      </c>
      <c r="J262" s="658">
        <f t="shared" si="10"/>
        <v>0.9976458909944893</v>
      </c>
      <c r="K262" s="667" t="s">
        <v>4133</v>
      </c>
      <c r="L262" s="585"/>
    </row>
    <row r="263" spans="1:12" ht="30">
      <c r="A263" s="590"/>
      <c r="B263" s="653">
        <v>101905</v>
      </c>
      <c r="C263" s="586" t="s">
        <v>5913</v>
      </c>
      <c r="D263" s="652" t="s">
        <v>709</v>
      </c>
      <c r="E263" s="674">
        <v>1</v>
      </c>
      <c r="F263" s="678">
        <v>187.82</v>
      </c>
      <c r="G263" s="587">
        <v>187.82</v>
      </c>
      <c r="H263" s="652">
        <f t="shared" si="11"/>
        <v>1383367.850000001</v>
      </c>
      <c r="I263" s="658">
        <f t="shared" si="9"/>
        <v>1.3546888126094844E-4</v>
      </c>
      <c r="J263" s="658">
        <f t="shared" si="10"/>
        <v>0.99778135987575023</v>
      </c>
      <c r="K263" s="667" t="s">
        <v>4133</v>
      </c>
      <c r="L263" s="585"/>
    </row>
    <row r="264" spans="1:12" ht="30">
      <c r="A264" s="590"/>
      <c r="B264" s="653">
        <v>89712</v>
      </c>
      <c r="C264" s="586" t="s">
        <v>2210</v>
      </c>
      <c r="D264" s="652" t="s">
        <v>727</v>
      </c>
      <c r="E264" s="674">
        <v>6</v>
      </c>
      <c r="F264" s="678">
        <v>31.18</v>
      </c>
      <c r="G264" s="587">
        <v>187.08</v>
      </c>
      <c r="H264" s="652">
        <f t="shared" si="11"/>
        <v>1383554.9300000011</v>
      </c>
      <c r="I264" s="658">
        <f t="shared" si="9"/>
        <v>1.3493514165849343E-4</v>
      </c>
      <c r="J264" s="658">
        <f t="shared" si="10"/>
        <v>0.99791629501740875</v>
      </c>
      <c r="K264" s="667" t="s">
        <v>4133</v>
      </c>
      <c r="L264" s="585"/>
    </row>
    <row r="265" spans="1:12" ht="30">
      <c r="A265" s="590"/>
      <c r="B265" s="653">
        <v>96621</v>
      </c>
      <c r="C265" s="586" t="s">
        <v>1284</v>
      </c>
      <c r="D265" s="587" t="s">
        <v>702</v>
      </c>
      <c r="E265" s="671">
        <v>1.0900000000000001</v>
      </c>
      <c r="F265" s="677">
        <v>170.78</v>
      </c>
      <c r="G265" s="681">
        <v>186.15</v>
      </c>
      <c r="H265" s="652">
        <f t="shared" si="11"/>
        <v>1383741.080000001</v>
      </c>
      <c r="I265" s="658">
        <f t="shared" si="9"/>
        <v>1.342643608067594E-4</v>
      </c>
      <c r="J265" s="658">
        <f t="shared" si="10"/>
        <v>0.99805055937821552</v>
      </c>
      <c r="K265" s="667" t="s">
        <v>4133</v>
      </c>
      <c r="L265" s="585"/>
    </row>
    <row r="266" spans="1:12" ht="30">
      <c r="A266" s="590"/>
      <c r="B266" s="653" t="s">
        <v>354</v>
      </c>
      <c r="C266" s="586" t="s">
        <v>713</v>
      </c>
      <c r="D266" s="587" t="s">
        <v>709</v>
      </c>
      <c r="E266" s="671">
        <v>1</v>
      </c>
      <c r="F266" s="677">
        <v>150.98000000000002</v>
      </c>
      <c r="G266" s="681">
        <v>150.97999999999999</v>
      </c>
      <c r="H266" s="652">
        <f t="shared" si="11"/>
        <v>1383892.060000001</v>
      </c>
      <c r="I266" s="658">
        <f t="shared" si="9"/>
        <v>1.0889730429548501E-4</v>
      </c>
      <c r="J266" s="658">
        <f t="shared" si="10"/>
        <v>0.99815945668251105</v>
      </c>
      <c r="K266" s="667" t="s">
        <v>4133</v>
      </c>
      <c r="L266" s="585"/>
    </row>
    <row r="267" spans="1:12">
      <c r="A267" s="590"/>
      <c r="B267" s="653" t="s">
        <v>523</v>
      </c>
      <c r="C267" s="586" t="s">
        <v>816</v>
      </c>
      <c r="D267" s="652" t="s">
        <v>709</v>
      </c>
      <c r="E267" s="674">
        <v>1</v>
      </c>
      <c r="F267" s="678">
        <v>143.85</v>
      </c>
      <c r="G267" s="587">
        <v>143.85</v>
      </c>
      <c r="H267" s="652">
        <f t="shared" si="11"/>
        <v>1384035.9100000011</v>
      </c>
      <c r="I267" s="658">
        <f t="shared" si="9"/>
        <v>1.0375465109885758E-4</v>
      </c>
      <c r="J267" s="658">
        <f t="shared" si="10"/>
        <v>0.99826321133360996</v>
      </c>
      <c r="K267" s="667" t="s">
        <v>4133</v>
      </c>
      <c r="L267" s="585"/>
    </row>
    <row r="268" spans="1:12" ht="30">
      <c r="A268" s="590"/>
      <c r="B268" s="653">
        <v>91955</v>
      </c>
      <c r="C268" s="586" t="s">
        <v>1696</v>
      </c>
      <c r="D268" s="587" t="s">
        <v>709</v>
      </c>
      <c r="E268" s="671">
        <v>4</v>
      </c>
      <c r="F268" s="677">
        <v>35.15</v>
      </c>
      <c r="G268" s="681">
        <v>140.6</v>
      </c>
      <c r="H268" s="652">
        <f t="shared" si="11"/>
        <v>1384176.5100000012</v>
      </c>
      <c r="I268" s="658">
        <f t="shared" ref="I268:I302" si="12">G268/$H$302</f>
        <v>1.0141052446645378E-4</v>
      </c>
      <c r="J268" s="658">
        <f t="shared" si="10"/>
        <v>0.9983646218580764</v>
      </c>
      <c r="K268" s="667" t="s">
        <v>4133</v>
      </c>
      <c r="L268" s="585"/>
    </row>
    <row r="269" spans="1:12" ht="30">
      <c r="A269" s="590"/>
      <c r="B269" s="653" t="s">
        <v>317</v>
      </c>
      <c r="C269" s="586" t="s">
        <v>861</v>
      </c>
      <c r="D269" s="587" t="s">
        <v>704</v>
      </c>
      <c r="E269" s="671">
        <v>1.44</v>
      </c>
      <c r="F269" s="677">
        <v>93.17</v>
      </c>
      <c r="G269" s="681">
        <v>134.16</v>
      </c>
      <c r="H269" s="652">
        <f t="shared" si="11"/>
        <v>1384310.6700000011</v>
      </c>
      <c r="I269" s="658">
        <f t="shared" si="12"/>
        <v>9.6765547385629011E-5</v>
      </c>
      <c r="J269" s="658">
        <f t="shared" ref="J269:J302" si="13">I269+J268</f>
        <v>0.99846138740546198</v>
      </c>
      <c r="K269" s="667" t="s">
        <v>4133</v>
      </c>
      <c r="L269" s="585"/>
    </row>
    <row r="270" spans="1:12">
      <c r="A270" s="590"/>
      <c r="B270" s="653" t="s">
        <v>541</v>
      </c>
      <c r="C270" s="586" t="s">
        <v>821</v>
      </c>
      <c r="D270" s="652" t="s">
        <v>709</v>
      </c>
      <c r="E270" s="674">
        <v>1</v>
      </c>
      <c r="F270" s="678">
        <v>121.64999999999999</v>
      </c>
      <c r="G270" s="587">
        <v>121.65</v>
      </c>
      <c r="H270" s="652">
        <f t="shared" ref="H270:H302" si="14">G270+H269</f>
        <v>1384432.320000001</v>
      </c>
      <c r="I270" s="658">
        <f t="shared" si="12"/>
        <v>8.774246302520699E-5</v>
      </c>
      <c r="J270" s="658">
        <f t="shared" si="13"/>
        <v>0.99854912986848721</v>
      </c>
      <c r="K270" s="667" t="s">
        <v>4133</v>
      </c>
      <c r="L270" s="585"/>
    </row>
    <row r="271" spans="1:12">
      <c r="A271" s="590"/>
      <c r="B271" s="653" t="s">
        <v>568</v>
      </c>
      <c r="C271" s="586" t="s">
        <v>718</v>
      </c>
      <c r="D271" s="652" t="s">
        <v>717</v>
      </c>
      <c r="E271" s="674">
        <v>4</v>
      </c>
      <c r="F271" s="678">
        <v>28.65</v>
      </c>
      <c r="G271" s="587">
        <v>114.6</v>
      </c>
      <c r="H271" s="652">
        <f t="shared" si="14"/>
        <v>1384546.9200000011</v>
      </c>
      <c r="I271" s="658">
        <f t="shared" si="12"/>
        <v>8.265751140722335E-5</v>
      </c>
      <c r="J271" s="658">
        <f t="shared" si="13"/>
        <v>0.99863178737989444</v>
      </c>
      <c r="K271" s="667" t="s">
        <v>4133</v>
      </c>
      <c r="L271" s="585"/>
    </row>
    <row r="272" spans="1:12">
      <c r="A272" s="590"/>
      <c r="B272" s="653" t="s">
        <v>331</v>
      </c>
      <c r="C272" s="586" t="s">
        <v>11733</v>
      </c>
      <c r="D272" s="587" t="s">
        <v>704</v>
      </c>
      <c r="E272" s="671">
        <v>0.54</v>
      </c>
      <c r="F272" s="677">
        <v>208.39</v>
      </c>
      <c r="G272" s="681">
        <v>112.53</v>
      </c>
      <c r="H272" s="652">
        <f t="shared" si="14"/>
        <v>1384659.4500000011</v>
      </c>
      <c r="I272" s="658">
        <f t="shared" si="12"/>
        <v>8.1164483059815399E-5</v>
      </c>
      <c r="J272" s="658">
        <f t="shared" si="13"/>
        <v>0.99871295186295428</v>
      </c>
      <c r="K272" s="667" t="s">
        <v>4133</v>
      </c>
      <c r="L272" s="585"/>
    </row>
    <row r="273" spans="1:12" ht="30">
      <c r="A273" s="590"/>
      <c r="B273" s="653" t="s">
        <v>464</v>
      </c>
      <c r="C273" s="586" t="s">
        <v>802</v>
      </c>
      <c r="D273" s="587" t="s">
        <v>709</v>
      </c>
      <c r="E273" s="672">
        <v>1</v>
      </c>
      <c r="F273" s="677">
        <v>112.32000000000001</v>
      </c>
      <c r="G273" s="681">
        <v>112.32</v>
      </c>
      <c r="H273" s="652">
        <f t="shared" si="14"/>
        <v>1384771.7700000012</v>
      </c>
      <c r="I273" s="658">
        <f t="shared" si="12"/>
        <v>8.1013016415875446E-5</v>
      </c>
      <c r="J273" s="658">
        <f t="shared" si="13"/>
        <v>0.99879396487937011</v>
      </c>
      <c r="K273" s="667" t="s">
        <v>4133</v>
      </c>
      <c r="L273" s="585"/>
    </row>
    <row r="274" spans="1:12" ht="30">
      <c r="A274" s="590"/>
      <c r="B274" s="653" t="s">
        <v>531</v>
      </c>
      <c r="C274" s="586" t="s">
        <v>818</v>
      </c>
      <c r="D274" s="652" t="s">
        <v>709</v>
      </c>
      <c r="E274" s="674">
        <v>1</v>
      </c>
      <c r="F274" s="678">
        <v>110.25</v>
      </c>
      <c r="G274" s="587">
        <v>110.25</v>
      </c>
      <c r="H274" s="652">
        <f t="shared" si="14"/>
        <v>1384882.0200000012</v>
      </c>
      <c r="I274" s="658">
        <f t="shared" si="12"/>
        <v>7.9519988068467494E-5</v>
      </c>
      <c r="J274" s="658">
        <f t="shared" si="13"/>
        <v>0.99887348486743854</v>
      </c>
      <c r="K274" s="667" t="s">
        <v>4133</v>
      </c>
      <c r="L274" s="585"/>
    </row>
    <row r="275" spans="1:12" ht="30">
      <c r="A275" s="590"/>
      <c r="B275" s="653">
        <v>94792</v>
      </c>
      <c r="C275" s="586" t="s">
        <v>12676</v>
      </c>
      <c r="D275" s="652" t="s">
        <v>709</v>
      </c>
      <c r="E275" s="674">
        <v>1</v>
      </c>
      <c r="F275" s="678">
        <v>107.02</v>
      </c>
      <c r="G275" s="587">
        <v>107.02</v>
      </c>
      <c r="H275" s="652">
        <f t="shared" si="14"/>
        <v>1384989.0400000012</v>
      </c>
      <c r="I275" s="658">
        <f t="shared" si="12"/>
        <v>7.7190286830724629E-5</v>
      </c>
      <c r="J275" s="658">
        <f t="shared" si="13"/>
        <v>0.99895067515426927</v>
      </c>
      <c r="K275" s="667" t="s">
        <v>4133</v>
      </c>
      <c r="L275" s="585"/>
    </row>
    <row r="276" spans="1:12" ht="30">
      <c r="A276" s="590"/>
      <c r="B276" s="653">
        <v>101893</v>
      </c>
      <c r="C276" s="586" t="s">
        <v>5506</v>
      </c>
      <c r="D276" s="587" t="s">
        <v>709</v>
      </c>
      <c r="E276" s="671">
        <v>1</v>
      </c>
      <c r="F276" s="677">
        <v>105.92999999999999</v>
      </c>
      <c r="G276" s="681">
        <v>105.93</v>
      </c>
      <c r="H276" s="652">
        <f t="shared" si="14"/>
        <v>1385094.9700000011</v>
      </c>
      <c r="I276" s="658">
        <f t="shared" si="12"/>
        <v>7.6404102821703065E-5</v>
      </c>
      <c r="J276" s="658">
        <f t="shared" si="13"/>
        <v>0.999027079257091</v>
      </c>
      <c r="K276" s="667" t="s">
        <v>4133</v>
      </c>
      <c r="L276" s="585"/>
    </row>
    <row r="277" spans="1:12" ht="30">
      <c r="A277" s="590"/>
      <c r="B277" s="653">
        <v>89972</v>
      </c>
      <c r="C277" s="586" t="s">
        <v>2474</v>
      </c>
      <c r="D277" s="652" t="s">
        <v>709</v>
      </c>
      <c r="E277" s="674">
        <v>2</v>
      </c>
      <c r="F277" s="678">
        <v>50.660000000000004</v>
      </c>
      <c r="G277" s="587">
        <v>101.32</v>
      </c>
      <c r="H277" s="652">
        <f t="shared" si="14"/>
        <v>1385196.2900000012</v>
      </c>
      <c r="I277" s="658">
        <f t="shared" si="12"/>
        <v>7.3079049352354881E-5</v>
      </c>
      <c r="J277" s="658">
        <f t="shared" si="13"/>
        <v>0.99910015830644339</v>
      </c>
      <c r="K277" s="667" t="s">
        <v>4133</v>
      </c>
      <c r="L277" s="585"/>
    </row>
    <row r="278" spans="1:12" ht="30">
      <c r="A278" s="590"/>
      <c r="B278" s="653">
        <v>94497</v>
      </c>
      <c r="C278" s="586" t="s">
        <v>12671</v>
      </c>
      <c r="D278" s="652" t="s">
        <v>709</v>
      </c>
      <c r="E278" s="674">
        <v>1</v>
      </c>
      <c r="F278" s="678">
        <v>98.64</v>
      </c>
      <c r="G278" s="587">
        <v>98.64</v>
      </c>
      <c r="H278" s="652">
        <f t="shared" si="14"/>
        <v>1385294.9300000011</v>
      </c>
      <c r="I278" s="658">
        <f t="shared" si="12"/>
        <v>7.1146046467788059E-5</v>
      </c>
      <c r="J278" s="658">
        <f t="shared" si="13"/>
        <v>0.99917130435291113</v>
      </c>
      <c r="K278" s="667" t="s">
        <v>4133</v>
      </c>
      <c r="L278" s="585"/>
    </row>
    <row r="279" spans="1:12" ht="30">
      <c r="A279" s="590"/>
      <c r="B279" s="653" t="s">
        <v>246</v>
      </c>
      <c r="C279" s="586" t="s">
        <v>739</v>
      </c>
      <c r="D279" s="587" t="s">
        <v>704</v>
      </c>
      <c r="E279" s="671">
        <v>5.83</v>
      </c>
      <c r="F279" s="677">
        <v>15.99</v>
      </c>
      <c r="G279" s="681">
        <v>93.22</v>
      </c>
      <c r="H279" s="652">
        <f t="shared" si="14"/>
        <v>1385388.1500000011</v>
      </c>
      <c r="I279" s="658">
        <f t="shared" si="12"/>
        <v>6.7236764514671559E-5</v>
      </c>
      <c r="J279" s="658">
        <f t="shared" si="13"/>
        <v>0.99923854111742583</v>
      </c>
      <c r="K279" s="667" t="s">
        <v>4133</v>
      </c>
      <c r="L279" s="585"/>
    </row>
    <row r="280" spans="1:12" ht="45">
      <c r="A280" s="590"/>
      <c r="B280" s="653">
        <v>100981</v>
      </c>
      <c r="C280" s="586" t="s">
        <v>4312</v>
      </c>
      <c r="D280" s="587" t="s">
        <v>702</v>
      </c>
      <c r="E280" s="671">
        <v>11.68</v>
      </c>
      <c r="F280" s="677">
        <v>7.77</v>
      </c>
      <c r="G280" s="681">
        <v>90.75</v>
      </c>
      <c r="H280" s="652">
        <f t="shared" si="14"/>
        <v>1385478.9000000011</v>
      </c>
      <c r="I280" s="658">
        <f t="shared" si="12"/>
        <v>6.5455228274044675E-5</v>
      </c>
      <c r="J280" s="658">
        <f t="shared" si="13"/>
        <v>0.99930399634569989</v>
      </c>
      <c r="K280" s="667" t="s">
        <v>4133</v>
      </c>
      <c r="L280" s="585"/>
    </row>
    <row r="281" spans="1:12" ht="45">
      <c r="A281" s="590"/>
      <c r="B281" s="653">
        <v>100981</v>
      </c>
      <c r="C281" s="586" t="s">
        <v>4312</v>
      </c>
      <c r="D281" s="587" t="s">
        <v>702</v>
      </c>
      <c r="E281" s="671">
        <v>11.3</v>
      </c>
      <c r="F281" s="677">
        <v>7.77</v>
      </c>
      <c r="G281" s="681">
        <v>87.8</v>
      </c>
      <c r="H281" s="652">
        <f t="shared" si="14"/>
        <v>1385566.7000000011</v>
      </c>
      <c r="I281" s="658">
        <f t="shared" si="12"/>
        <v>6.3327482561555058E-5</v>
      </c>
      <c r="J281" s="658">
        <f t="shared" si="13"/>
        <v>0.99936732382826143</v>
      </c>
      <c r="K281" s="667" t="s">
        <v>4133</v>
      </c>
      <c r="L281" s="585"/>
    </row>
    <row r="282" spans="1:12">
      <c r="A282" s="590"/>
      <c r="B282" s="653" t="s">
        <v>462</v>
      </c>
      <c r="C282" s="586" t="s">
        <v>801</v>
      </c>
      <c r="D282" s="587" t="s">
        <v>709</v>
      </c>
      <c r="E282" s="671">
        <v>1</v>
      </c>
      <c r="F282" s="677">
        <v>85.38000000000001</v>
      </c>
      <c r="G282" s="681">
        <v>85.38</v>
      </c>
      <c r="H282" s="652">
        <f t="shared" si="14"/>
        <v>1385652.080000001</v>
      </c>
      <c r="I282" s="658">
        <f t="shared" si="12"/>
        <v>6.1582009807580537E-5</v>
      </c>
      <c r="J282" s="658">
        <f t="shared" si="13"/>
        <v>0.99942890583806898</v>
      </c>
      <c r="K282" s="667" t="s">
        <v>4133</v>
      </c>
      <c r="L282" s="585"/>
    </row>
    <row r="283" spans="1:12">
      <c r="A283" s="590"/>
      <c r="B283" s="653" t="s">
        <v>424</v>
      </c>
      <c r="C283" s="586" t="s">
        <v>788</v>
      </c>
      <c r="D283" s="587" t="s">
        <v>709</v>
      </c>
      <c r="E283" s="671">
        <v>4</v>
      </c>
      <c r="F283" s="677">
        <v>18.39</v>
      </c>
      <c r="G283" s="681">
        <v>73.56</v>
      </c>
      <c r="H283" s="652">
        <f t="shared" si="14"/>
        <v>1385725.6400000011</v>
      </c>
      <c r="I283" s="658">
        <f t="shared" si="12"/>
        <v>5.3056601562961169E-5</v>
      </c>
      <c r="J283" s="658">
        <f t="shared" si="13"/>
        <v>0.99948196243963194</v>
      </c>
      <c r="K283" s="667" t="s">
        <v>4133</v>
      </c>
      <c r="L283" s="585"/>
    </row>
    <row r="284" spans="1:12" ht="30">
      <c r="A284" s="590"/>
      <c r="B284" s="653">
        <v>102137</v>
      </c>
      <c r="C284" s="586" t="s">
        <v>5920</v>
      </c>
      <c r="D284" s="652" t="s">
        <v>709</v>
      </c>
      <c r="E284" s="674">
        <v>1</v>
      </c>
      <c r="F284" s="678">
        <v>72.36</v>
      </c>
      <c r="G284" s="587">
        <v>72.36</v>
      </c>
      <c r="H284" s="652">
        <f t="shared" si="14"/>
        <v>1385798.0000000012</v>
      </c>
      <c r="I284" s="658">
        <f t="shared" si="12"/>
        <v>5.2191077883304382E-5</v>
      </c>
      <c r="J284" s="658">
        <f t="shared" si="13"/>
        <v>0.99953415351751529</v>
      </c>
      <c r="K284" s="667" t="s">
        <v>4133</v>
      </c>
      <c r="L284" s="585"/>
    </row>
    <row r="285" spans="1:12" ht="30">
      <c r="A285" s="590"/>
      <c r="B285" s="653">
        <v>99629</v>
      </c>
      <c r="C285" s="586" t="s">
        <v>12703</v>
      </c>
      <c r="D285" s="652" t="s">
        <v>709</v>
      </c>
      <c r="E285" s="674">
        <v>1</v>
      </c>
      <c r="F285" s="678">
        <v>71.7</v>
      </c>
      <c r="G285" s="587">
        <v>71.7</v>
      </c>
      <c r="H285" s="652">
        <f t="shared" si="14"/>
        <v>1385869.7000000011</v>
      </c>
      <c r="I285" s="658">
        <f t="shared" si="12"/>
        <v>5.171503985949315E-5</v>
      </c>
      <c r="J285" s="658">
        <f t="shared" si="13"/>
        <v>0.99958586855737475</v>
      </c>
      <c r="K285" s="667" t="s">
        <v>4133</v>
      </c>
      <c r="L285" s="585"/>
    </row>
    <row r="286" spans="1:12" ht="45">
      <c r="A286" s="590"/>
      <c r="B286" s="653">
        <v>91965</v>
      </c>
      <c r="C286" s="586" t="s">
        <v>1676</v>
      </c>
      <c r="D286" s="587" t="s">
        <v>709</v>
      </c>
      <c r="E286" s="671">
        <v>1</v>
      </c>
      <c r="F286" s="677">
        <v>68.59</v>
      </c>
      <c r="G286" s="681">
        <v>68.59</v>
      </c>
      <c r="H286" s="652">
        <f t="shared" si="14"/>
        <v>1385938.2900000012</v>
      </c>
      <c r="I286" s="658">
        <f t="shared" si="12"/>
        <v>4.9471890989715968E-5</v>
      </c>
      <c r="J286" s="658">
        <f t="shared" si="13"/>
        <v>0.99963534044836444</v>
      </c>
      <c r="K286" s="667" t="s">
        <v>4133</v>
      </c>
      <c r="L286" s="585"/>
    </row>
    <row r="287" spans="1:12" ht="30">
      <c r="A287" s="588"/>
      <c r="B287" s="653">
        <v>91961</v>
      </c>
      <c r="C287" s="586" t="s">
        <v>1698</v>
      </c>
      <c r="D287" s="587" t="s">
        <v>709</v>
      </c>
      <c r="E287" s="671">
        <v>1</v>
      </c>
      <c r="F287" s="677">
        <v>58.43</v>
      </c>
      <c r="G287" s="681">
        <v>58.43</v>
      </c>
      <c r="H287" s="652">
        <f t="shared" si="14"/>
        <v>1385996.7200000011</v>
      </c>
      <c r="I287" s="658">
        <f t="shared" si="12"/>
        <v>4.2143790501955154E-5</v>
      </c>
      <c r="J287" s="658">
        <f t="shared" si="13"/>
        <v>0.99967748423886638</v>
      </c>
      <c r="K287" s="667" t="s">
        <v>4133</v>
      </c>
      <c r="L287" s="585"/>
    </row>
    <row r="288" spans="1:12">
      <c r="A288" s="588"/>
      <c r="B288" s="653" t="s">
        <v>442</v>
      </c>
      <c r="C288" s="586" t="s">
        <v>795</v>
      </c>
      <c r="D288" s="587" t="s">
        <v>709</v>
      </c>
      <c r="E288" s="671">
        <v>1</v>
      </c>
      <c r="F288" s="677">
        <v>55.2</v>
      </c>
      <c r="G288" s="681">
        <v>55.2</v>
      </c>
      <c r="H288" s="652">
        <f t="shared" si="14"/>
        <v>1386051.9200000011</v>
      </c>
      <c r="I288" s="658">
        <f t="shared" si="12"/>
        <v>3.9814089264212296E-5</v>
      </c>
      <c r="J288" s="658">
        <f t="shared" si="13"/>
        <v>0.99971729832813061</v>
      </c>
      <c r="K288" s="667" t="s">
        <v>4133</v>
      </c>
      <c r="L288" s="585"/>
    </row>
    <row r="289" spans="1:12" ht="30">
      <c r="A289" s="588"/>
      <c r="B289" s="653">
        <v>92023</v>
      </c>
      <c r="C289" s="586" t="s">
        <v>1688</v>
      </c>
      <c r="D289" s="587" t="s">
        <v>709</v>
      </c>
      <c r="E289" s="671">
        <v>1</v>
      </c>
      <c r="F289" s="677">
        <v>50.33</v>
      </c>
      <c r="G289" s="681">
        <v>50.33</v>
      </c>
      <c r="H289" s="652">
        <f t="shared" si="14"/>
        <v>1386102.2500000012</v>
      </c>
      <c r="I289" s="658">
        <f t="shared" si="12"/>
        <v>3.6301505664271825E-5</v>
      </c>
      <c r="J289" s="658">
        <f t="shared" si="13"/>
        <v>0.99975359983379486</v>
      </c>
      <c r="K289" s="667" t="s">
        <v>4133</v>
      </c>
      <c r="L289" s="585"/>
    </row>
    <row r="290" spans="1:12" ht="30">
      <c r="A290" s="588"/>
      <c r="B290" s="653">
        <v>91959</v>
      </c>
      <c r="C290" s="586" t="s">
        <v>1672</v>
      </c>
      <c r="D290" s="587" t="s">
        <v>709</v>
      </c>
      <c r="E290" s="671">
        <v>1</v>
      </c>
      <c r="F290" s="677">
        <v>45.32</v>
      </c>
      <c r="G290" s="681">
        <v>45.32</v>
      </c>
      <c r="H290" s="652">
        <f t="shared" si="14"/>
        <v>1386147.5700000012</v>
      </c>
      <c r="I290" s="658">
        <f t="shared" si="12"/>
        <v>3.2687944301704736E-5</v>
      </c>
      <c r="J290" s="658">
        <f t="shared" si="13"/>
        <v>0.99978628777809653</v>
      </c>
      <c r="K290" s="667" t="s">
        <v>4133</v>
      </c>
      <c r="L290" s="585"/>
    </row>
    <row r="291" spans="1:12" ht="30">
      <c r="A291" s="588"/>
      <c r="B291" s="653">
        <v>94796</v>
      </c>
      <c r="C291" s="586" t="s">
        <v>12448</v>
      </c>
      <c r="D291" s="652" t="s">
        <v>709</v>
      </c>
      <c r="E291" s="674">
        <v>1</v>
      </c>
      <c r="F291" s="678">
        <v>37.769999999999996</v>
      </c>
      <c r="G291" s="587">
        <v>37.770000000000003</v>
      </c>
      <c r="H291" s="652">
        <f t="shared" si="14"/>
        <v>1386185.3400000012</v>
      </c>
      <c r="I291" s="658">
        <f t="shared" si="12"/>
        <v>2.7242357817197439E-5</v>
      </c>
      <c r="J291" s="658">
        <f t="shared" si="13"/>
        <v>0.99981353013591368</v>
      </c>
      <c r="K291" s="667" t="s">
        <v>4133</v>
      </c>
      <c r="L291" s="585"/>
    </row>
    <row r="292" spans="1:12">
      <c r="A292" s="588"/>
      <c r="B292" s="653" t="s">
        <v>433</v>
      </c>
      <c r="C292" s="586" t="s">
        <v>791</v>
      </c>
      <c r="D292" s="587" t="s">
        <v>709</v>
      </c>
      <c r="E292" s="671">
        <v>1</v>
      </c>
      <c r="F292" s="677">
        <v>35.5</v>
      </c>
      <c r="G292" s="681">
        <v>35.5</v>
      </c>
      <c r="H292" s="652">
        <f t="shared" si="14"/>
        <v>1386220.8400000012</v>
      </c>
      <c r="I292" s="658">
        <f t="shared" si="12"/>
        <v>2.5605075523180008E-5</v>
      </c>
      <c r="J292" s="658">
        <f t="shared" si="13"/>
        <v>0.99983913521143686</v>
      </c>
      <c r="K292" s="667" t="s">
        <v>4133</v>
      </c>
      <c r="L292" s="585"/>
    </row>
    <row r="293" spans="1:12">
      <c r="A293" s="588"/>
      <c r="B293" s="653" t="s">
        <v>405</v>
      </c>
      <c r="C293" s="586" t="s">
        <v>786</v>
      </c>
      <c r="D293" s="587" t="s">
        <v>709</v>
      </c>
      <c r="E293" s="671">
        <v>2</v>
      </c>
      <c r="F293" s="677">
        <v>15.14</v>
      </c>
      <c r="G293" s="681">
        <v>30.28</v>
      </c>
      <c r="H293" s="652">
        <f t="shared" si="14"/>
        <v>1386251.1200000013</v>
      </c>
      <c r="I293" s="658">
        <f t="shared" si="12"/>
        <v>2.1840047516672977E-5</v>
      </c>
      <c r="J293" s="658">
        <f t="shared" si="13"/>
        <v>0.99986097525895357</v>
      </c>
      <c r="K293" s="667" t="s">
        <v>4133</v>
      </c>
      <c r="L293" s="585"/>
    </row>
    <row r="294" spans="1:12">
      <c r="A294" s="588"/>
      <c r="B294" s="653" t="s">
        <v>405</v>
      </c>
      <c r="C294" s="586" t="s">
        <v>786</v>
      </c>
      <c r="D294" s="587" t="s">
        <v>709</v>
      </c>
      <c r="E294" s="671">
        <v>2</v>
      </c>
      <c r="F294" s="677">
        <v>15.14</v>
      </c>
      <c r="G294" s="681">
        <v>30.28</v>
      </c>
      <c r="H294" s="652">
        <f t="shared" si="14"/>
        <v>1386281.4000000013</v>
      </c>
      <c r="I294" s="658">
        <f t="shared" si="12"/>
        <v>2.1840047516672977E-5</v>
      </c>
      <c r="J294" s="658">
        <f t="shared" si="13"/>
        <v>0.99988281530647027</v>
      </c>
      <c r="K294" s="667" t="s">
        <v>4133</v>
      </c>
      <c r="L294" s="585"/>
    </row>
    <row r="295" spans="1:12" ht="30">
      <c r="A295" s="588"/>
      <c r="B295" s="653">
        <v>93655</v>
      </c>
      <c r="C295" s="586" t="s">
        <v>5493</v>
      </c>
      <c r="D295" s="587" t="s">
        <v>709</v>
      </c>
      <c r="E295" s="671">
        <v>2</v>
      </c>
      <c r="F295" s="677">
        <v>14.93</v>
      </c>
      <c r="G295" s="681">
        <v>29.86</v>
      </c>
      <c r="H295" s="652">
        <f t="shared" si="14"/>
        <v>1386311.2600000014</v>
      </c>
      <c r="I295" s="658">
        <f t="shared" si="12"/>
        <v>2.1537114228793102E-5</v>
      </c>
      <c r="J295" s="658">
        <f t="shared" si="13"/>
        <v>0.99990435242069908</v>
      </c>
      <c r="K295" s="667" t="s">
        <v>4133</v>
      </c>
      <c r="L295" s="585"/>
    </row>
    <row r="296" spans="1:12">
      <c r="A296" s="588"/>
      <c r="B296" s="653" t="s">
        <v>568</v>
      </c>
      <c r="C296" s="586" t="s">
        <v>718</v>
      </c>
      <c r="D296" s="652" t="s">
        <v>717</v>
      </c>
      <c r="E296" s="674">
        <v>1</v>
      </c>
      <c r="F296" s="678">
        <v>28.65</v>
      </c>
      <c r="G296" s="587">
        <v>28.65</v>
      </c>
      <c r="H296" s="652">
        <f t="shared" si="14"/>
        <v>1386339.9100000013</v>
      </c>
      <c r="I296" s="658">
        <f t="shared" si="12"/>
        <v>2.0664377851805838E-5</v>
      </c>
      <c r="J296" s="658">
        <f t="shared" si="13"/>
        <v>0.99992501679855084</v>
      </c>
      <c r="K296" s="667" t="s">
        <v>4133</v>
      </c>
      <c r="L296" s="585"/>
    </row>
    <row r="297" spans="1:12" ht="30">
      <c r="A297" s="588"/>
      <c r="B297" s="653">
        <v>93654</v>
      </c>
      <c r="C297" s="586" t="s">
        <v>5492</v>
      </c>
      <c r="D297" s="587" t="s">
        <v>709</v>
      </c>
      <c r="E297" s="671">
        <v>2</v>
      </c>
      <c r="F297" s="677">
        <v>13.799999999999999</v>
      </c>
      <c r="G297" s="681">
        <v>27.6</v>
      </c>
      <c r="H297" s="652">
        <f t="shared" si="14"/>
        <v>1386367.5100000014</v>
      </c>
      <c r="I297" s="658">
        <f t="shared" si="12"/>
        <v>1.9907044632106148E-5</v>
      </c>
      <c r="J297" s="658">
        <f t="shared" si="13"/>
        <v>0.9999449238431829</v>
      </c>
      <c r="K297" s="667" t="s">
        <v>4133</v>
      </c>
      <c r="L297" s="585"/>
    </row>
    <row r="298" spans="1:12">
      <c r="A298" s="588"/>
      <c r="B298" s="653" t="s">
        <v>446</v>
      </c>
      <c r="C298" s="586" t="s">
        <v>797</v>
      </c>
      <c r="D298" s="587" t="s">
        <v>709</v>
      </c>
      <c r="E298" s="671">
        <v>2</v>
      </c>
      <c r="F298" s="677">
        <v>11.450000000000001</v>
      </c>
      <c r="G298" s="681">
        <v>22.9</v>
      </c>
      <c r="H298" s="652">
        <f t="shared" si="14"/>
        <v>1386390.4100000013</v>
      </c>
      <c r="I298" s="658">
        <f t="shared" si="12"/>
        <v>1.6517076886783725E-5</v>
      </c>
      <c r="J298" s="658">
        <f t="shared" si="13"/>
        <v>0.99996144092006967</v>
      </c>
      <c r="K298" s="667" t="s">
        <v>4133</v>
      </c>
      <c r="L298" s="585"/>
    </row>
    <row r="299" spans="1:12" ht="30">
      <c r="A299" s="588"/>
      <c r="B299" s="653">
        <v>101890</v>
      </c>
      <c r="C299" s="586" t="s">
        <v>5489</v>
      </c>
      <c r="D299" s="587" t="s">
        <v>709</v>
      </c>
      <c r="E299" s="671">
        <v>1</v>
      </c>
      <c r="F299" s="677">
        <v>18.100000000000001</v>
      </c>
      <c r="G299" s="681">
        <v>18.100000000000001</v>
      </c>
      <c r="H299" s="652">
        <f t="shared" si="14"/>
        <v>1386408.5100000014</v>
      </c>
      <c r="I299" s="658">
        <f t="shared" si="12"/>
        <v>1.3054982168156569E-5</v>
      </c>
      <c r="J299" s="658">
        <f t="shared" si="13"/>
        <v>0.99997449590223786</v>
      </c>
      <c r="K299" s="667" t="s">
        <v>4133</v>
      </c>
      <c r="L299" s="585"/>
    </row>
    <row r="300" spans="1:12" ht="30">
      <c r="A300" s="588"/>
      <c r="B300" s="653">
        <v>97669</v>
      </c>
      <c r="C300" s="586" t="s">
        <v>12289</v>
      </c>
      <c r="D300" s="587" t="s">
        <v>727</v>
      </c>
      <c r="E300" s="671">
        <v>1</v>
      </c>
      <c r="F300" s="677">
        <v>15.649999999999999</v>
      </c>
      <c r="G300" s="681">
        <v>15.65</v>
      </c>
      <c r="H300" s="652">
        <f t="shared" si="14"/>
        <v>1386424.1600000013</v>
      </c>
      <c r="I300" s="658">
        <f t="shared" si="12"/>
        <v>1.1287871322190625E-5</v>
      </c>
      <c r="J300" s="658">
        <f t="shared" si="13"/>
        <v>0.99998578377356007</v>
      </c>
      <c r="K300" s="667" t="s">
        <v>4133</v>
      </c>
      <c r="L300" s="585"/>
    </row>
    <row r="301" spans="1:12">
      <c r="A301" s="588"/>
      <c r="B301" s="653" t="s">
        <v>390</v>
      </c>
      <c r="C301" s="586" t="s">
        <v>782</v>
      </c>
      <c r="D301" s="587" t="s">
        <v>717</v>
      </c>
      <c r="E301" s="672">
        <v>1</v>
      </c>
      <c r="F301" s="677">
        <v>14.04</v>
      </c>
      <c r="G301" s="681">
        <v>14.04</v>
      </c>
      <c r="H301" s="652">
        <f t="shared" si="14"/>
        <v>1386438.2000000014</v>
      </c>
      <c r="I301" s="658">
        <f t="shared" si="12"/>
        <v>1.0126627051984431E-5</v>
      </c>
      <c r="J301" s="658">
        <f t="shared" si="13"/>
        <v>0.99999591040061209</v>
      </c>
      <c r="K301" s="667" t="s">
        <v>4133</v>
      </c>
      <c r="L301" s="585"/>
    </row>
    <row r="302" spans="1:12" ht="30">
      <c r="A302" s="588"/>
      <c r="B302" s="651">
        <v>89371</v>
      </c>
      <c r="C302" s="586" t="s">
        <v>1988</v>
      </c>
      <c r="D302" s="652" t="s">
        <v>709</v>
      </c>
      <c r="E302" s="674">
        <v>1</v>
      </c>
      <c r="F302" s="678">
        <v>5.67</v>
      </c>
      <c r="G302" s="587">
        <v>5.67</v>
      </c>
      <c r="H302" s="652">
        <f t="shared" si="14"/>
        <v>1386443.8700000013</v>
      </c>
      <c r="I302" s="658">
        <f t="shared" si="12"/>
        <v>4.089599386378328E-6</v>
      </c>
      <c r="J302" s="658">
        <f t="shared" si="13"/>
        <v>0.99999999999999845</v>
      </c>
      <c r="K302" s="667" t="s">
        <v>4133</v>
      </c>
      <c r="L302" s="585"/>
    </row>
    <row r="303" spans="1:12">
      <c r="A303" s="589"/>
      <c r="B303" s="587"/>
      <c r="C303" s="588"/>
      <c r="D303" s="652"/>
      <c r="E303" s="674"/>
      <c r="F303" s="678"/>
      <c r="G303" s="587"/>
      <c r="H303" s="652"/>
      <c r="I303" s="658"/>
      <c r="J303" s="658"/>
      <c r="K303" s="587"/>
      <c r="L303" s="585"/>
    </row>
    <row r="304" spans="1:12">
      <c r="A304" s="589"/>
      <c r="B304" s="587"/>
      <c r="C304" s="588"/>
      <c r="D304" s="652"/>
      <c r="E304" s="674"/>
      <c r="F304" s="678"/>
      <c r="G304" s="587"/>
      <c r="H304" s="652"/>
      <c r="I304" s="658"/>
      <c r="J304" s="658"/>
      <c r="K304" s="587"/>
      <c r="L304" s="585"/>
    </row>
    <row r="305" spans="1:12">
      <c r="A305" s="589"/>
      <c r="B305" s="587"/>
      <c r="C305" s="588"/>
      <c r="D305" s="652"/>
      <c r="E305" s="674"/>
      <c r="F305" s="678"/>
      <c r="G305" s="587"/>
      <c r="H305" s="652"/>
      <c r="I305" s="658"/>
      <c r="J305" s="658"/>
      <c r="K305" s="587"/>
      <c r="L305" s="585"/>
    </row>
    <row r="306" spans="1:12">
      <c r="A306" s="589"/>
      <c r="B306" s="587"/>
      <c r="C306" s="588"/>
      <c r="D306" s="652"/>
      <c r="E306" s="674"/>
      <c r="F306" s="678"/>
      <c r="G306" s="587"/>
      <c r="H306" s="652"/>
      <c r="I306" s="658"/>
      <c r="J306" s="658"/>
      <c r="K306" s="587"/>
      <c r="L306" s="585"/>
    </row>
    <row r="307" spans="1:12">
      <c r="A307" s="589"/>
      <c r="B307" s="587"/>
      <c r="C307" s="588"/>
      <c r="D307" s="652"/>
      <c r="E307" s="674"/>
      <c r="F307" s="678"/>
      <c r="G307" s="587"/>
      <c r="H307" s="652"/>
      <c r="I307" s="658"/>
      <c r="J307" s="658"/>
      <c r="K307" s="587"/>
      <c r="L307" s="585"/>
    </row>
    <row r="308" spans="1:12">
      <c r="A308" s="589"/>
      <c r="B308" s="587"/>
      <c r="C308" s="588"/>
      <c r="D308" s="652"/>
      <c r="E308" s="674"/>
      <c r="F308" s="678"/>
      <c r="G308" s="587"/>
      <c r="H308" s="652"/>
      <c r="I308" s="658"/>
      <c r="J308" s="658"/>
      <c r="K308" s="587"/>
      <c r="L308" s="585"/>
    </row>
    <row r="309" spans="1:12">
      <c r="A309" s="589"/>
      <c r="B309" s="587"/>
      <c r="C309" s="588"/>
      <c r="D309" s="652"/>
      <c r="E309" s="674"/>
      <c r="F309" s="678"/>
      <c r="G309" s="587"/>
      <c r="H309" s="652"/>
      <c r="I309" s="658"/>
      <c r="J309" s="658"/>
      <c r="K309" s="587"/>
      <c r="L309" s="585"/>
    </row>
    <row r="310" spans="1:12">
      <c r="A310" s="589"/>
      <c r="B310" s="587"/>
      <c r="C310" s="588"/>
      <c r="D310" s="652"/>
      <c r="E310" s="674"/>
      <c r="F310" s="678"/>
      <c r="G310" s="587"/>
      <c r="H310" s="652"/>
      <c r="I310" s="658"/>
      <c r="J310" s="658"/>
      <c r="K310" s="587"/>
      <c r="L310" s="585"/>
    </row>
    <row r="311" spans="1:12">
      <c r="A311" s="589"/>
      <c r="B311" s="587"/>
      <c r="C311" s="588"/>
      <c r="D311" s="652"/>
      <c r="E311" s="674"/>
      <c r="F311" s="678"/>
      <c r="G311" s="587"/>
      <c r="H311" s="652"/>
      <c r="I311" s="658"/>
      <c r="J311" s="658"/>
      <c r="K311" s="587"/>
      <c r="L311" s="585"/>
    </row>
    <row r="312" spans="1:12">
      <c r="A312" s="589"/>
      <c r="B312" s="587"/>
      <c r="C312" s="588"/>
      <c r="D312" s="652"/>
      <c r="E312" s="674"/>
      <c r="F312" s="678"/>
      <c r="G312" s="587"/>
      <c r="H312" s="652"/>
      <c r="I312" s="658"/>
      <c r="J312" s="658"/>
      <c r="K312" s="587"/>
      <c r="L312" s="585"/>
    </row>
    <row r="313" spans="1:12">
      <c r="A313" s="589"/>
      <c r="B313" s="587"/>
      <c r="C313" s="588"/>
      <c r="D313" s="652"/>
      <c r="E313" s="674"/>
      <c r="F313" s="678"/>
      <c r="G313" s="587"/>
      <c r="H313" s="652"/>
      <c r="I313" s="658"/>
      <c r="J313" s="658"/>
      <c r="K313" s="587"/>
      <c r="L313" s="585"/>
    </row>
    <row r="314" spans="1:12">
      <c r="A314" s="589"/>
      <c r="B314" s="587"/>
      <c r="C314" s="588"/>
      <c r="D314" s="652"/>
      <c r="E314" s="674"/>
      <c r="F314" s="678"/>
      <c r="G314" s="587"/>
      <c r="H314" s="652"/>
      <c r="I314" s="658"/>
      <c r="J314" s="658"/>
      <c r="K314" s="587"/>
      <c r="L314" s="585"/>
    </row>
    <row r="315" spans="1:12">
      <c r="A315" s="589"/>
      <c r="B315" s="587"/>
      <c r="C315" s="588"/>
      <c r="D315" s="652"/>
      <c r="E315" s="674"/>
      <c r="F315" s="678"/>
      <c r="G315" s="587"/>
      <c r="H315" s="652"/>
      <c r="I315" s="658"/>
      <c r="J315" s="658"/>
      <c r="K315" s="587"/>
      <c r="L315" s="585"/>
    </row>
    <row r="316" spans="1:12">
      <c r="A316" s="589"/>
      <c r="B316" s="587"/>
      <c r="C316" s="588"/>
      <c r="D316" s="652"/>
      <c r="E316" s="674"/>
      <c r="F316" s="678"/>
      <c r="G316" s="587"/>
      <c r="H316" s="652"/>
      <c r="I316" s="658"/>
      <c r="J316" s="658"/>
      <c r="K316" s="587"/>
      <c r="L316" s="585"/>
    </row>
    <row r="317" spans="1:12">
      <c r="A317" s="589"/>
      <c r="B317" s="587"/>
      <c r="C317" s="588"/>
      <c r="D317" s="652"/>
      <c r="E317" s="674"/>
      <c r="F317" s="678"/>
      <c r="G317" s="587"/>
      <c r="H317" s="652"/>
      <c r="I317" s="658"/>
      <c r="J317" s="658"/>
      <c r="K317" s="587"/>
      <c r="L317" s="585"/>
    </row>
    <row r="318" spans="1:12">
      <c r="A318" s="589"/>
      <c r="B318" s="587"/>
      <c r="C318" s="588"/>
      <c r="D318" s="652"/>
      <c r="E318" s="674"/>
      <c r="F318" s="678"/>
      <c r="G318" s="587"/>
      <c r="H318" s="652"/>
      <c r="I318" s="658"/>
      <c r="J318" s="658"/>
      <c r="K318" s="587"/>
      <c r="L318" s="585"/>
    </row>
    <row r="319" spans="1:12">
      <c r="A319" s="589"/>
      <c r="B319" s="587"/>
      <c r="C319" s="588"/>
      <c r="D319" s="652"/>
      <c r="E319" s="674"/>
      <c r="F319" s="678"/>
      <c r="G319" s="587"/>
      <c r="H319" s="652"/>
      <c r="I319" s="658"/>
      <c r="J319" s="658"/>
      <c r="K319" s="587"/>
      <c r="L319" s="585"/>
    </row>
    <row r="320" spans="1:12">
      <c r="A320" s="589"/>
      <c r="B320" s="589"/>
      <c r="C320" s="587"/>
      <c r="D320" s="652"/>
      <c r="E320" s="674"/>
      <c r="F320" s="678"/>
      <c r="G320" s="587"/>
      <c r="H320" s="652"/>
      <c r="I320" s="658"/>
      <c r="J320" s="658"/>
      <c r="K320" s="587"/>
      <c r="L320" s="585"/>
    </row>
    <row r="321" spans="1:12">
      <c r="A321" s="589"/>
      <c r="B321" s="589"/>
      <c r="C321" s="587"/>
      <c r="D321" s="652"/>
      <c r="E321" s="674"/>
      <c r="F321" s="678"/>
      <c r="G321" s="587"/>
      <c r="H321" s="652"/>
      <c r="I321" s="658"/>
      <c r="J321" s="658"/>
      <c r="K321" s="587"/>
      <c r="L321" s="585"/>
    </row>
    <row r="322" spans="1:12">
      <c r="A322" s="589"/>
      <c r="B322" s="589"/>
      <c r="C322" s="587"/>
      <c r="D322" s="652"/>
      <c r="E322" s="674"/>
      <c r="F322" s="678"/>
      <c r="G322" s="587"/>
      <c r="H322" s="652"/>
      <c r="I322" s="658"/>
      <c r="J322" s="658"/>
      <c r="K322" s="587"/>
      <c r="L322" s="585"/>
    </row>
    <row r="323" spans="1:12">
      <c r="A323" s="589"/>
      <c r="B323" s="589"/>
      <c r="C323" s="587"/>
      <c r="D323" s="652"/>
      <c r="E323" s="674"/>
      <c r="F323" s="678"/>
      <c r="G323" s="587"/>
      <c r="H323" s="652"/>
      <c r="I323" s="658"/>
      <c r="J323" s="658"/>
      <c r="K323" s="587"/>
      <c r="L323" s="585"/>
    </row>
    <row r="324" spans="1:12">
      <c r="A324" s="589"/>
      <c r="B324" s="589"/>
      <c r="C324" s="587"/>
      <c r="D324" s="652"/>
      <c r="E324" s="674"/>
      <c r="F324" s="678"/>
      <c r="G324" s="587"/>
      <c r="H324" s="652"/>
      <c r="I324" s="658"/>
      <c r="J324" s="658"/>
      <c r="K324" s="587"/>
      <c r="L324" s="585"/>
    </row>
    <row r="325" spans="1:12">
      <c r="A325" s="589"/>
      <c r="B325" s="589"/>
      <c r="C325" s="587"/>
      <c r="D325" s="652"/>
      <c r="E325" s="674"/>
      <c r="F325" s="678"/>
      <c r="G325" s="587"/>
      <c r="H325" s="652"/>
      <c r="I325" s="658"/>
      <c r="J325" s="658"/>
      <c r="K325" s="587"/>
      <c r="L325" s="585"/>
    </row>
    <row r="326" spans="1:12">
      <c r="A326" s="589"/>
      <c r="B326" s="589"/>
      <c r="C326" s="587"/>
      <c r="D326" s="652"/>
      <c r="E326" s="674"/>
      <c r="F326" s="678"/>
      <c r="G326" s="587"/>
      <c r="H326" s="652"/>
      <c r="I326" s="658"/>
      <c r="J326" s="658"/>
      <c r="K326" s="587"/>
      <c r="L326" s="585"/>
    </row>
    <row r="327" spans="1:12">
      <c r="A327" s="589"/>
      <c r="B327" s="589"/>
      <c r="C327" s="587"/>
      <c r="D327" s="585"/>
      <c r="E327" s="674"/>
      <c r="F327" s="678"/>
      <c r="G327" s="587"/>
      <c r="H327" s="585"/>
      <c r="I327" s="658"/>
      <c r="J327" s="658"/>
      <c r="K327" s="587"/>
      <c r="L327" s="585"/>
    </row>
    <row r="328" spans="1:12">
      <c r="A328" s="589"/>
      <c r="B328" s="589"/>
      <c r="C328" s="587"/>
      <c r="D328" s="585"/>
      <c r="E328" s="674"/>
      <c r="F328" s="678"/>
      <c r="G328" s="587"/>
      <c r="H328" s="585"/>
      <c r="I328" s="658"/>
      <c r="J328" s="658"/>
      <c r="K328" s="587"/>
      <c r="L328" s="585"/>
    </row>
    <row r="329" spans="1:12">
      <c r="A329" s="589"/>
      <c r="B329" s="589"/>
      <c r="C329" s="587"/>
      <c r="D329" s="585"/>
      <c r="E329" s="674"/>
      <c r="F329" s="678"/>
      <c r="G329" s="587"/>
      <c r="H329" s="585"/>
      <c r="I329" s="658"/>
      <c r="J329" s="658"/>
      <c r="K329" s="587"/>
      <c r="L329" s="585"/>
    </row>
    <row r="330" spans="1:12">
      <c r="A330" s="589"/>
      <c r="B330" s="589"/>
      <c r="C330" s="587"/>
      <c r="D330" s="585"/>
      <c r="E330" s="674"/>
      <c r="F330" s="678"/>
      <c r="G330" s="587"/>
      <c r="H330" s="585"/>
      <c r="I330" s="658"/>
      <c r="J330" s="658"/>
      <c r="K330" s="587"/>
      <c r="L330" s="585"/>
    </row>
    <row r="331" spans="1:12">
      <c r="A331" s="588"/>
      <c r="B331" s="589"/>
      <c r="C331" s="587"/>
      <c r="D331" s="585"/>
      <c r="E331" s="674"/>
      <c r="F331" s="678"/>
      <c r="G331" s="587"/>
      <c r="H331" s="585"/>
      <c r="I331" s="658"/>
      <c r="J331" s="658"/>
      <c r="K331" s="587"/>
      <c r="L331" s="585"/>
    </row>
    <row r="332" spans="1:12">
      <c r="A332" s="588"/>
      <c r="B332" s="589"/>
      <c r="C332" s="587"/>
      <c r="D332" s="585"/>
      <c r="E332" s="674"/>
      <c r="F332" s="678"/>
      <c r="G332" s="587"/>
      <c r="H332" s="585"/>
      <c r="I332" s="658"/>
      <c r="J332" s="658"/>
      <c r="K332" s="587"/>
      <c r="L332" s="585"/>
    </row>
    <row r="333" spans="1:12">
      <c r="A333" s="588"/>
      <c r="B333" s="589"/>
      <c r="C333" s="587"/>
      <c r="D333" s="585"/>
      <c r="E333" s="674"/>
      <c r="F333" s="678"/>
      <c r="G333" s="587"/>
      <c r="H333" s="585"/>
      <c r="I333" s="658"/>
      <c r="J333" s="658"/>
      <c r="K333" s="587"/>
      <c r="L333" s="585"/>
    </row>
    <row r="334" spans="1:12">
      <c r="A334" s="588"/>
      <c r="B334" s="589"/>
      <c r="C334" s="587"/>
      <c r="D334" s="652"/>
      <c r="E334" s="674"/>
      <c r="F334" s="678"/>
      <c r="G334" s="587"/>
      <c r="H334" s="652"/>
      <c r="I334" s="658"/>
      <c r="J334" s="658"/>
      <c r="K334" s="587"/>
      <c r="L334" s="585"/>
    </row>
    <row r="335" spans="1:12">
      <c r="A335" s="588"/>
      <c r="B335" s="589"/>
      <c r="C335" s="587"/>
      <c r="D335" s="652"/>
      <c r="E335" s="674"/>
      <c r="F335" s="678"/>
      <c r="G335" s="587"/>
      <c r="H335" s="652"/>
      <c r="I335" s="658"/>
      <c r="J335" s="658"/>
      <c r="K335" s="587"/>
      <c r="L335" s="585"/>
    </row>
    <row r="336" spans="1:12">
      <c r="A336" s="588"/>
      <c r="B336" s="589"/>
      <c r="C336" s="587"/>
      <c r="D336" s="652"/>
      <c r="E336" s="674"/>
      <c r="F336" s="678"/>
      <c r="G336" s="587"/>
      <c r="H336" s="652"/>
      <c r="I336" s="658"/>
      <c r="J336" s="658"/>
      <c r="K336" s="587"/>
      <c r="L336" s="585"/>
    </row>
    <row r="337" spans="1:12">
      <c r="A337" s="588"/>
      <c r="B337" s="589"/>
      <c r="C337" s="587"/>
      <c r="D337" s="652"/>
      <c r="E337" s="674"/>
      <c r="F337" s="678"/>
      <c r="G337" s="587"/>
      <c r="H337" s="652"/>
      <c r="I337" s="658"/>
      <c r="J337" s="658"/>
      <c r="K337" s="587"/>
      <c r="L337" s="585"/>
    </row>
    <row r="338" spans="1:12">
      <c r="A338" s="588"/>
      <c r="B338" s="589"/>
      <c r="C338" s="587"/>
      <c r="D338" s="652"/>
      <c r="E338" s="674"/>
      <c r="F338" s="678"/>
      <c r="G338" s="587"/>
      <c r="H338" s="652"/>
      <c r="I338" s="658"/>
      <c r="J338" s="658"/>
      <c r="K338" s="587"/>
      <c r="L338" s="585"/>
    </row>
    <row r="339" spans="1:12">
      <c r="A339" s="588"/>
      <c r="B339" s="589"/>
      <c r="C339" s="587"/>
      <c r="D339" s="652"/>
      <c r="E339" s="674"/>
      <c r="F339" s="678"/>
      <c r="G339" s="587"/>
      <c r="H339" s="652"/>
      <c r="I339" s="658"/>
      <c r="J339" s="658"/>
      <c r="K339" s="587"/>
      <c r="L339" s="585"/>
    </row>
    <row r="340" spans="1:12">
      <c r="A340" s="588"/>
      <c r="B340" s="589"/>
      <c r="C340" s="587"/>
      <c r="D340" s="652"/>
      <c r="E340" s="674"/>
      <c r="F340" s="678"/>
      <c r="G340" s="587"/>
      <c r="H340" s="652"/>
      <c r="I340" s="658"/>
      <c r="J340" s="658"/>
      <c r="K340" s="587"/>
      <c r="L340" s="585"/>
    </row>
    <row r="341" spans="1:12">
      <c r="A341" s="588"/>
      <c r="B341" s="589"/>
      <c r="C341" s="587"/>
      <c r="D341" s="652"/>
      <c r="E341" s="674"/>
      <c r="F341" s="678"/>
      <c r="G341" s="587"/>
      <c r="H341" s="652"/>
      <c r="I341" s="658"/>
      <c r="J341" s="658"/>
      <c r="K341" s="587"/>
      <c r="L341" s="585"/>
    </row>
    <row r="342" spans="1:12">
      <c r="A342" s="588"/>
      <c r="B342" s="589"/>
      <c r="C342" s="587"/>
      <c r="D342" s="652"/>
      <c r="E342" s="674"/>
      <c r="F342" s="678"/>
      <c r="G342" s="587"/>
      <c r="H342" s="652"/>
      <c r="I342" s="658"/>
      <c r="J342" s="658"/>
      <c r="K342" s="587"/>
      <c r="L342" s="585"/>
    </row>
    <row r="343" spans="1:12">
      <c r="A343" s="588"/>
      <c r="B343" s="589"/>
      <c r="C343" s="587"/>
      <c r="D343" s="652"/>
      <c r="E343" s="674"/>
      <c r="F343" s="678"/>
      <c r="G343" s="587"/>
      <c r="H343" s="652"/>
      <c r="I343" s="658"/>
      <c r="J343" s="658"/>
      <c r="K343" s="587"/>
      <c r="L343" s="585"/>
    </row>
    <row r="344" spans="1:12">
      <c r="A344" s="588"/>
      <c r="B344" s="589"/>
      <c r="C344" s="587"/>
      <c r="D344" s="652"/>
      <c r="E344" s="674"/>
      <c r="F344" s="678"/>
      <c r="G344" s="587"/>
      <c r="H344" s="652"/>
      <c r="I344" s="658"/>
      <c r="J344" s="658"/>
      <c r="K344" s="587"/>
      <c r="L344" s="585"/>
    </row>
    <row r="345" spans="1:12">
      <c r="A345" s="588"/>
      <c r="B345" s="589"/>
      <c r="C345" s="587"/>
      <c r="D345" s="652"/>
      <c r="E345" s="674"/>
      <c r="F345" s="678"/>
      <c r="G345" s="587"/>
      <c r="H345" s="652"/>
      <c r="I345" s="658"/>
      <c r="J345" s="658"/>
      <c r="K345" s="587"/>
      <c r="L345" s="585"/>
    </row>
    <row r="346" spans="1:12">
      <c r="A346" s="588"/>
      <c r="B346" s="589"/>
      <c r="C346" s="587"/>
      <c r="D346" s="652"/>
      <c r="E346" s="674"/>
      <c r="F346" s="678"/>
      <c r="G346" s="587"/>
      <c r="H346" s="652"/>
      <c r="I346" s="658"/>
      <c r="J346" s="658"/>
      <c r="K346" s="587"/>
      <c r="L346" s="585"/>
    </row>
    <row r="347" spans="1:12">
      <c r="A347" s="588"/>
      <c r="B347" s="589"/>
      <c r="C347" s="587"/>
      <c r="D347" s="587"/>
      <c r="E347" s="671"/>
      <c r="G347" s="683"/>
      <c r="H347" s="587"/>
      <c r="I347" s="585"/>
    </row>
  </sheetData>
  <sortState ref="B11:L302">
    <sortCondition descending="1" ref="G11"/>
  </sortState>
  <mergeCells count="13">
    <mergeCell ref="A1:L2"/>
    <mergeCell ref="A3:L3"/>
    <mergeCell ref="J4:K4"/>
    <mergeCell ref="E5:H5"/>
    <mergeCell ref="J5:K5"/>
    <mergeCell ref="D8:E8"/>
    <mergeCell ref="F8:H8"/>
    <mergeCell ref="J8:K8"/>
    <mergeCell ref="E6:G6"/>
    <mergeCell ref="J6:K6"/>
    <mergeCell ref="D7:E7"/>
    <mergeCell ref="F7:H7"/>
    <mergeCell ref="J7:K7"/>
  </mergeCells>
  <conditionalFormatting sqref="B11:B195">
    <cfRule type="duplicateValues" dxfId="0" priority="64"/>
  </conditionalFormatting>
  <printOptions horizontalCentered="1" gridLines="1"/>
  <pageMargins left="0.196527777777778" right="0.196527777777778" top="1.18055555555556" bottom="0.98402777777777795" header="0.98402777777777795" footer="0"/>
  <pageSetup paperSize="9" scale="67" firstPageNumber="0" fitToHeight="0" orientation="landscape" horizontalDpi="300" verticalDpi="300" r:id="rId1"/>
  <headerFooter>
    <oddHeader>&amp;RPÁGINA: &amp;P DE &amp;N</oddHeader>
    <oddFooter>&amp;LCarimbo e AssinaturaResponsável Técnico&amp;CCarimbo e AssinaturaResponsável pela Verificação &amp;RCarimbo e AssinaturaResponsável pela Aprovação</oddFooter>
  </headerFooter>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A1:AMK51"/>
  <sheetViews>
    <sheetView view="pageBreakPreview" topLeftCell="B1" workbookViewId="0">
      <selection activeCell="L45" sqref="L45"/>
    </sheetView>
  </sheetViews>
  <sheetFormatPr defaultRowHeight="15"/>
  <cols>
    <col min="1" max="1" width="4.7109375" style="349" customWidth="1"/>
    <col min="2" max="2" width="45.28515625" style="350" customWidth="1"/>
    <col min="3" max="3" width="15" style="351" customWidth="1"/>
    <col min="4" max="4" width="12.7109375" style="352" customWidth="1"/>
    <col min="5" max="5" width="8.42578125" style="351" customWidth="1"/>
    <col min="6" max="6" width="12.7109375" style="352" customWidth="1"/>
    <col min="7" max="7" width="10.7109375" style="351" customWidth="1"/>
    <col min="8" max="8" width="12.7109375" style="352" customWidth="1"/>
    <col min="9" max="9" width="8.42578125" style="351" customWidth="1"/>
    <col min="10" max="10" width="12.7109375" style="352" customWidth="1"/>
    <col min="11" max="11" width="8.42578125" style="351" customWidth="1"/>
    <col min="12" max="12" width="12.7109375" style="352" customWidth="1"/>
    <col min="13" max="13" width="8.42578125" style="351" customWidth="1"/>
    <col min="14" max="14" width="12.85546875" style="352" customWidth="1"/>
    <col min="15" max="15" width="8.42578125" style="351" customWidth="1"/>
    <col min="16" max="16" width="12.7109375" style="352" customWidth="1"/>
    <col min="17" max="17" width="8.42578125" style="351" customWidth="1"/>
    <col min="18" max="18" width="12.85546875" style="352" customWidth="1"/>
    <col min="19" max="19" width="8.42578125" style="351" customWidth="1"/>
    <col min="20" max="20" width="12.7109375" style="353" customWidth="1"/>
    <col min="21" max="21" width="12.7109375" style="354" customWidth="1"/>
    <col min="22" max="1025" width="11.42578125" style="355"/>
  </cols>
  <sheetData>
    <row r="1" spans="1:24" s="356" customFormat="1" ht="24.75" customHeight="1">
      <c r="A1" s="801" t="s">
        <v>4134</v>
      </c>
      <c r="B1" s="801"/>
      <c r="C1" s="801"/>
      <c r="D1" s="801"/>
      <c r="E1" s="801"/>
      <c r="F1" s="801"/>
      <c r="G1" s="801"/>
      <c r="H1" s="801"/>
      <c r="I1" s="801"/>
      <c r="J1" s="801"/>
      <c r="K1" s="801"/>
      <c r="L1" s="801"/>
      <c r="M1" s="801"/>
      <c r="N1" s="801"/>
      <c r="O1" s="801"/>
      <c r="P1" s="801"/>
      <c r="Q1" s="801"/>
      <c r="R1" s="801"/>
      <c r="S1" s="801"/>
      <c r="T1" s="801"/>
      <c r="U1" s="801"/>
    </row>
    <row r="2" spans="1:24" ht="15" customHeight="1">
      <c r="A2" s="802"/>
      <c r="B2" s="803"/>
      <c r="C2" s="803"/>
      <c r="D2" s="803"/>
      <c r="E2" s="803"/>
      <c r="F2" s="803"/>
      <c r="G2" s="357"/>
      <c r="H2" s="358"/>
      <c r="I2" s="359"/>
      <c r="J2" s="359"/>
      <c r="K2" s="359"/>
      <c r="L2" s="359"/>
      <c r="M2" s="359"/>
      <c r="N2" s="359"/>
      <c r="O2" s="359"/>
      <c r="P2" s="359"/>
      <c r="Q2" s="359"/>
      <c r="R2" s="359"/>
      <c r="S2" s="359"/>
      <c r="T2" s="358"/>
      <c r="U2" s="360"/>
    </row>
    <row r="3" spans="1:24" ht="15" customHeight="1">
      <c r="A3" s="802"/>
      <c r="B3" s="804"/>
      <c r="C3" s="804"/>
      <c r="D3" s="804"/>
      <c r="E3" s="804"/>
      <c r="F3" s="804"/>
      <c r="H3" s="361"/>
      <c r="I3" s="362"/>
      <c r="J3" s="362"/>
      <c r="K3" s="362"/>
      <c r="L3" s="362"/>
      <c r="M3" s="596" t="s">
        <v>51</v>
      </c>
      <c r="N3" s="363" t="str">
        <f>IF('FOLHA FECHAMENTO'!$C$10&lt;&gt;"",'FOLHA FECHAMENTO'!$C$10," ")</f>
        <v>UNIDADE BÁSICA DE SAUDE TIPO II</v>
      </c>
      <c r="O3" s="362"/>
      <c r="P3" s="362"/>
      <c r="Q3" s="254"/>
      <c r="R3" s="363"/>
      <c r="S3" s="362"/>
      <c r="T3" s="596" t="s">
        <v>49</v>
      </c>
      <c r="U3" s="364">
        <f>IF('FOLHA FECHAMENTO'!$L$9&lt;&gt;"",'FOLHA FECHAMENTO'!$L$9," ")</f>
        <v>44593</v>
      </c>
    </row>
    <row r="4" spans="1:24" ht="15" customHeight="1">
      <c r="A4" s="365"/>
      <c r="B4" s="804"/>
      <c r="C4" s="804"/>
      <c r="D4" s="804"/>
      <c r="E4" s="804"/>
      <c r="F4" s="804"/>
      <c r="H4" s="361"/>
      <c r="I4" s="362"/>
      <c r="J4" s="362"/>
      <c r="K4" s="362"/>
      <c r="L4" s="362"/>
      <c r="M4" s="596" t="s">
        <v>55</v>
      </c>
      <c r="N4" s="363" t="str">
        <f>IF(DADOS!$C$16&lt;&gt;"",DADOS!$C$16," ")</f>
        <v>PATO BRANCO</v>
      </c>
      <c r="O4" s="362"/>
      <c r="P4" s="362"/>
      <c r="Q4" s="254"/>
      <c r="R4" s="363"/>
      <c r="S4" s="362"/>
      <c r="T4" s="596" t="s">
        <v>4135</v>
      </c>
      <c r="U4" s="366" t="str">
        <f>IF('FOLHA FECHAMENTO'!K10&lt;&gt;"",'FOLHA FECHAMENTO'!K10," ")</f>
        <v>CONSTRUÇÃO</v>
      </c>
    </row>
    <row r="5" spans="1:24" ht="16.5" customHeight="1">
      <c r="A5" s="367"/>
      <c r="B5" s="799"/>
      <c r="C5" s="799"/>
      <c r="D5" s="799"/>
      <c r="E5" s="799"/>
      <c r="F5" s="799"/>
      <c r="H5" s="361"/>
      <c r="I5" s="362"/>
      <c r="J5" s="362"/>
      <c r="K5" s="362"/>
      <c r="L5" s="362"/>
      <c r="M5" s="596" t="s">
        <v>677</v>
      </c>
      <c r="N5" s="363" t="str">
        <f>IF(DADOS!$C$32&lt;&gt;"",DADOS!$C$32," ")</f>
        <v>PREFEITURA MUNICIPAL DE PATO BRANCO</v>
      </c>
      <c r="O5" s="362"/>
      <c r="P5" s="362"/>
      <c r="Q5" s="254"/>
      <c r="R5" s="363"/>
      <c r="S5" s="362"/>
      <c r="T5" s="596" t="s">
        <v>58</v>
      </c>
      <c r="U5" s="368">
        <f>IF('FOLHA FECHAMENTO'!$K$12&lt;&gt;"",'FOLHA FECHAMENTO'!$K$12," ")</f>
        <v>178496905</v>
      </c>
    </row>
    <row r="6" spans="1:24" ht="16.5" customHeight="1">
      <c r="A6" s="367"/>
      <c r="B6" s="799"/>
      <c r="C6" s="799"/>
      <c r="D6" s="799"/>
      <c r="E6" s="799"/>
      <c r="F6" s="799"/>
      <c r="G6" s="254"/>
      <c r="H6" s="361"/>
      <c r="I6" s="362"/>
      <c r="J6" s="362"/>
      <c r="K6" s="362"/>
      <c r="L6" s="362"/>
      <c r="O6" s="362"/>
      <c r="P6" s="362"/>
      <c r="S6" s="362"/>
      <c r="T6" s="596" t="s">
        <v>4136</v>
      </c>
      <c r="U6" s="369">
        <f>IF('FOLHA FECHAMENTO'!$F$31&lt;&gt;"",'FOLHA FECHAMENTO'!$F$31," ")</f>
        <v>240</v>
      </c>
    </row>
    <row r="7" spans="1:24" ht="16.5" customHeight="1">
      <c r="A7" s="367"/>
      <c r="B7" s="799"/>
      <c r="C7" s="799"/>
      <c r="D7" s="799"/>
      <c r="E7" s="799"/>
      <c r="F7" s="799"/>
      <c r="G7" s="370"/>
      <c r="H7" s="370"/>
      <c r="I7" s="370"/>
      <c r="J7" s="370"/>
      <c r="K7" s="370"/>
      <c r="L7" s="370"/>
      <c r="M7" s="370"/>
      <c r="N7" s="370"/>
      <c r="O7" s="370"/>
      <c r="P7" s="370"/>
      <c r="Q7" s="370"/>
      <c r="R7" s="370"/>
      <c r="S7" s="370"/>
      <c r="T7" s="371" t="s">
        <v>4137</v>
      </c>
      <c r="U7" s="372">
        <f>IF('FOLHA FECHAMENTO'!$D$25&lt;&gt;"",('FOLHA FECHAMENTO'!$D$25)," ")</f>
        <v>0.24996843572621041</v>
      </c>
    </row>
    <row r="8" spans="1:24" s="377" customFormat="1" ht="12.75" customHeight="1">
      <c r="A8" s="373"/>
      <c r="B8" s="800" t="s">
        <v>623</v>
      </c>
      <c r="C8" s="374"/>
      <c r="D8" s="795">
        <v>30</v>
      </c>
      <c r="E8" s="794" t="s">
        <v>4138</v>
      </c>
      <c r="F8" s="795">
        <v>60</v>
      </c>
      <c r="G8" s="796" t="s">
        <v>4138</v>
      </c>
      <c r="H8" s="795">
        <v>90</v>
      </c>
      <c r="I8" s="794" t="s">
        <v>4138</v>
      </c>
      <c r="J8" s="795">
        <v>120</v>
      </c>
      <c r="K8" s="796" t="s">
        <v>4138</v>
      </c>
      <c r="L8" s="795">
        <v>150</v>
      </c>
      <c r="M8" s="794" t="s">
        <v>4138</v>
      </c>
      <c r="N8" s="795">
        <v>180</v>
      </c>
      <c r="O8" s="796" t="s">
        <v>4138</v>
      </c>
      <c r="P8" s="795">
        <v>210</v>
      </c>
      <c r="Q8" s="794" t="s">
        <v>4138</v>
      </c>
      <c r="R8" s="795">
        <v>240</v>
      </c>
      <c r="S8" s="796" t="s">
        <v>4138</v>
      </c>
      <c r="T8" s="375" t="s">
        <v>4139</v>
      </c>
      <c r="U8" s="376" t="s">
        <v>4139</v>
      </c>
    </row>
    <row r="9" spans="1:24" s="382" customFormat="1" ht="15.95" customHeight="1">
      <c r="A9" s="378" t="s">
        <v>106</v>
      </c>
      <c r="B9" s="800"/>
      <c r="C9" s="379" t="s">
        <v>4140</v>
      </c>
      <c r="D9" s="795"/>
      <c r="E9" s="794"/>
      <c r="F9" s="795"/>
      <c r="G9" s="796"/>
      <c r="H9" s="795"/>
      <c r="I9" s="794"/>
      <c r="J9" s="795"/>
      <c r="K9" s="796"/>
      <c r="L9" s="795"/>
      <c r="M9" s="794"/>
      <c r="N9" s="795"/>
      <c r="O9" s="796"/>
      <c r="P9" s="795"/>
      <c r="Q9" s="794"/>
      <c r="R9" s="795"/>
      <c r="S9" s="796"/>
      <c r="T9" s="380" t="s">
        <v>4141</v>
      </c>
      <c r="U9" s="381" t="s">
        <v>4142</v>
      </c>
    </row>
    <row r="10" spans="1:24" s="387" customFormat="1" ht="12.75" customHeight="1">
      <c r="A10" s="383"/>
      <c r="B10" s="800"/>
      <c r="C10" s="384"/>
      <c r="D10" s="795"/>
      <c r="E10" s="794"/>
      <c r="F10" s="795"/>
      <c r="G10" s="796"/>
      <c r="H10" s="795"/>
      <c r="I10" s="794"/>
      <c r="J10" s="795"/>
      <c r="K10" s="796"/>
      <c r="L10" s="795"/>
      <c r="M10" s="794"/>
      <c r="N10" s="795"/>
      <c r="O10" s="796"/>
      <c r="P10" s="795"/>
      <c r="Q10" s="794"/>
      <c r="R10" s="795"/>
      <c r="S10" s="796"/>
      <c r="T10" s="385" t="s">
        <v>4143</v>
      </c>
      <c r="U10" s="386" t="s">
        <v>4144</v>
      </c>
    </row>
    <row r="11" spans="1:24" s="394" customFormat="1" ht="12.75" customHeight="1">
      <c r="A11" s="388">
        <v>1</v>
      </c>
      <c r="B11" s="389" t="str">
        <f>RESUMO!C14</f>
        <v>ADMINISTRAÇÃO LOCAL</v>
      </c>
      <c r="C11" s="390">
        <f t="shared" ref="C11:C24" ca="1" si="0">IFERROR(T11/$T$25,0)</f>
        <v>4.6649298829590652E-2</v>
      </c>
      <c r="D11" s="391">
        <f t="shared" ref="D11:D24" si="1">IF(B11&lt;&gt;"",E11*T11," ")</f>
        <v>10921.991777244562</v>
      </c>
      <c r="E11" s="392">
        <v>0.1351</v>
      </c>
      <c r="F11" s="391">
        <f t="shared" ref="F11:F24" si="2">IF(B11&lt;&gt;"",G11*T11," ")</f>
        <v>8634.1134108787519</v>
      </c>
      <c r="G11" s="392">
        <v>0.10680000000000001</v>
      </c>
      <c r="H11" s="391">
        <f t="shared" ref="H11:H24" si="3">IF(B11&lt;&gt;"",I11*T11," ")</f>
        <v>8286.4852492047921</v>
      </c>
      <c r="I11" s="392">
        <v>0.10249999999999999</v>
      </c>
      <c r="J11" s="391">
        <f t="shared" ref="J11:J24" si="4">IF(B11&lt;&gt;"",K11*T11," ")</f>
        <v>14648.889045423499</v>
      </c>
      <c r="K11" s="392">
        <v>0.1812</v>
      </c>
      <c r="L11" s="391">
        <f t="shared" ref="L11:L24" si="5">IF(B11&lt;&gt;"",M11*T11," ")</f>
        <v>12166.985658588501</v>
      </c>
      <c r="M11" s="392">
        <v>0.15049999999999999</v>
      </c>
      <c r="N11" s="391">
        <f t="shared" ref="N11:N24" si="6">IF(B11&lt;&gt;"",O11*T11," ")</f>
        <v>10542.026112159072</v>
      </c>
      <c r="O11" s="392">
        <v>0.13039999999999999</v>
      </c>
      <c r="P11" s="391">
        <f t="shared" ref="P11:P24" si="7">IF(B11&lt;&gt;"",Q11*T11," ")</f>
        <v>8084.3758528827257</v>
      </c>
      <c r="Q11" s="392">
        <v>0.1</v>
      </c>
      <c r="R11" s="391">
        <f t="shared" ref="R11:R24" si="8">IF(B11&lt;&gt;"",S11*T11," ")</f>
        <v>7558.8914224453483</v>
      </c>
      <c r="S11" s="392">
        <v>9.35E-2</v>
      </c>
      <c r="T11" s="391">
        <f t="shared" ref="T11:T24" si="9">(IF(B11&lt;&gt;"",U11*(1+$U$7)," "))</f>
        <v>80843.758528827253</v>
      </c>
      <c r="U11" s="393">
        <f>RESUMO!H14</f>
        <v>64676.639999999999</v>
      </c>
      <c r="X11" s="395">
        <f t="shared" ref="X11:X24" si="10">E11+G11+I11+K11+M11+O11+Q11+S11</f>
        <v>0.99999999999999989</v>
      </c>
    </row>
    <row r="12" spans="1:24" s="394" customFormat="1" ht="12.75" customHeight="1">
      <c r="A12" s="388">
        <v>2</v>
      </c>
      <c r="B12" s="396" t="str">
        <f>RESUMO!C15</f>
        <v>MOBILIZAÇÃO - CANTEIRO DE OBRAS</v>
      </c>
      <c r="C12" s="397">
        <f t="shared" ca="1" si="0"/>
        <v>3.2292498162872045E-2</v>
      </c>
      <c r="D12" s="398">
        <f t="shared" si="1"/>
        <v>55963.261812540601</v>
      </c>
      <c r="E12" s="399">
        <v>1</v>
      </c>
      <c r="F12" s="398">
        <f t="shared" si="2"/>
        <v>0</v>
      </c>
      <c r="G12" s="399"/>
      <c r="H12" s="398">
        <f t="shared" si="3"/>
        <v>0</v>
      </c>
      <c r="I12" s="399"/>
      <c r="J12" s="398">
        <f t="shared" si="4"/>
        <v>0</v>
      </c>
      <c r="K12" s="399"/>
      <c r="L12" s="398">
        <f t="shared" si="5"/>
        <v>0</v>
      </c>
      <c r="M12" s="399"/>
      <c r="N12" s="398">
        <f t="shared" si="6"/>
        <v>0</v>
      </c>
      <c r="O12" s="399"/>
      <c r="P12" s="398">
        <f t="shared" si="7"/>
        <v>0</v>
      </c>
      <c r="Q12" s="399"/>
      <c r="R12" s="398">
        <f t="shared" si="8"/>
        <v>0</v>
      </c>
      <c r="S12" s="399"/>
      <c r="T12" s="398">
        <f t="shared" si="9"/>
        <v>55963.261812540601</v>
      </c>
      <c r="U12" s="400">
        <f>RESUMO!H15</f>
        <v>44771.74</v>
      </c>
      <c r="X12" s="395">
        <f t="shared" si="10"/>
        <v>1</v>
      </c>
    </row>
    <row r="13" spans="1:24" s="394" customFormat="1" ht="12.75" customHeight="1">
      <c r="A13" s="388">
        <v>3</v>
      </c>
      <c r="B13" s="396" t="str">
        <f>RESUMO!C16</f>
        <v>MOVIMENTO DE TERRA</v>
      </c>
      <c r="C13" s="397">
        <f t="shared" ca="1" si="0"/>
        <v>6.6098306647064753E-3</v>
      </c>
      <c r="D13" s="398">
        <f t="shared" si="1"/>
        <v>8591.1830549585302</v>
      </c>
      <c r="E13" s="399">
        <v>0.75</v>
      </c>
      <c r="F13" s="398">
        <f t="shared" si="2"/>
        <v>2863.7276849861769</v>
      </c>
      <c r="G13" s="399">
        <v>0.25</v>
      </c>
      <c r="H13" s="398">
        <f t="shared" si="3"/>
        <v>0</v>
      </c>
      <c r="I13" s="399"/>
      <c r="J13" s="398">
        <f t="shared" si="4"/>
        <v>0</v>
      </c>
      <c r="K13" s="399"/>
      <c r="L13" s="398">
        <f t="shared" si="5"/>
        <v>0</v>
      </c>
      <c r="M13" s="399"/>
      <c r="N13" s="398">
        <f t="shared" si="6"/>
        <v>0</v>
      </c>
      <c r="O13" s="399"/>
      <c r="P13" s="398">
        <f t="shared" si="7"/>
        <v>0</v>
      </c>
      <c r="Q13" s="399"/>
      <c r="R13" s="398">
        <f t="shared" si="8"/>
        <v>0</v>
      </c>
      <c r="S13" s="399"/>
      <c r="T13" s="398">
        <f t="shared" si="9"/>
        <v>11454.910739944708</v>
      </c>
      <c r="U13" s="400">
        <f>RESUMO!H16</f>
        <v>9164.16</v>
      </c>
      <c r="X13" s="395">
        <f t="shared" si="10"/>
        <v>1</v>
      </c>
    </row>
    <row r="14" spans="1:24" s="394" customFormat="1" ht="12.75" customHeight="1">
      <c r="A14" s="388">
        <v>4</v>
      </c>
      <c r="B14" s="396" t="str">
        <f>RESUMO!C17</f>
        <v>FUNDAÇÃO E ESTRUTURA</v>
      </c>
      <c r="C14" s="397">
        <f t="shared" ca="1" si="0"/>
        <v>0.22471980999391108</v>
      </c>
      <c r="D14" s="398">
        <f t="shared" si="1"/>
        <v>136304.68365140242</v>
      </c>
      <c r="E14" s="399">
        <v>0.35</v>
      </c>
      <c r="F14" s="398">
        <f t="shared" si="2"/>
        <v>116832.58598691637</v>
      </c>
      <c r="G14" s="399">
        <v>0.3</v>
      </c>
      <c r="H14" s="398">
        <f t="shared" si="3"/>
        <v>77888.390657944241</v>
      </c>
      <c r="I14" s="399">
        <v>0.2</v>
      </c>
      <c r="J14" s="398">
        <f t="shared" si="4"/>
        <v>58416.292993458184</v>
      </c>
      <c r="K14" s="399">
        <v>0.15</v>
      </c>
      <c r="L14" s="398">
        <f t="shared" si="5"/>
        <v>0</v>
      </c>
      <c r="M14" s="399"/>
      <c r="N14" s="398">
        <f t="shared" si="6"/>
        <v>0</v>
      </c>
      <c r="O14" s="399"/>
      <c r="P14" s="398">
        <f t="shared" si="7"/>
        <v>0</v>
      </c>
      <c r="Q14" s="399"/>
      <c r="R14" s="398">
        <f t="shared" si="8"/>
        <v>0</v>
      </c>
      <c r="S14" s="399"/>
      <c r="T14" s="398">
        <f t="shared" si="9"/>
        <v>389441.95328972122</v>
      </c>
      <c r="U14" s="400">
        <f>RESUMO!H17</f>
        <v>311561.43</v>
      </c>
      <c r="X14" s="395">
        <f t="shared" si="10"/>
        <v>0.99999999999999989</v>
      </c>
    </row>
    <row r="15" spans="1:24" s="579" customFormat="1" ht="12.75" customHeight="1">
      <c r="A15" s="573">
        <v>5</v>
      </c>
      <c r="B15" s="574" t="str">
        <f>RESUMO!C18</f>
        <v>ALVENARIA - VEDAÇÃO</v>
      </c>
      <c r="C15" s="575">
        <f t="shared" ca="1" si="0"/>
        <v>4.532351140993441E-2</v>
      </c>
      <c r="D15" s="576">
        <f t="shared" si="1"/>
        <v>0</v>
      </c>
      <c r="E15" s="577"/>
      <c r="F15" s="576">
        <f t="shared" si="2"/>
        <v>0</v>
      </c>
      <c r="G15" s="577"/>
      <c r="H15" s="576">
        <f t="shared" si="3"/>
        <v>27491.153916823037</v>
      </c>
      <c r="I15" s="577">
        <v>0.35</v>
      </c>
      <c r="J15" s="576">
        <f t="shared" si="4"/>
        <v>23563.846214419747</v>
      </c>
      <c r="K15" s="577">
        <v>0.3</v>
      </c>
      <c r="L15" s="576">
        <f t="shared" si="5"/>
        <v>15709.230809613167</v>
      </c>
      <c r="M15" s="577">
        <v>0.2</v>
      </c>
      <c r="N15" s="576">
        <f t="shared" si="6"/>
        <v>11781.923107209874</v>
      </c>
      <c r="O15" s="577">
        <v>0.15</v>
      </c>
      <c r="P15" s="576">
        <f t="shared" si="7"/>
        <v>0</v>
      </c>
      <c r="Q15" s="577"/>
      <c r="R15" s="576">
        <f t="shared" si="8"/>
        <v>0</v>
      </c>
      <c r="S15" s="577"/>
      <c r="T15" s="576">
        <f t="shared" si="9"/>
        <v>78546.15404806583</v>
      </c>
      <c r="U15" s="578">
        <f>RESUMO!H18</f>
        <v>62838.509999999995</v>
      </c>
      <c r="X15" s="580">
        <f t="shared" si="10"/>
        <v>0.99999999999999989</v>
      </c>
    </row>
    <row r="16" spans="1:24" s="394" customFormat="1" ht="12.75" customHeight="1">
      <c r="A16" s="388">
        <v>6</v>
      </c>
      <c r="B16" s="396" t="str">
        <f>RESUMO!C19</f>
        <v>IMPERMEABILIZAÇÃO</v>
      </c>
      <c r="C16" s="397">
        <f t="shared" ca="1" si="0"/>
        <v>5.8424141605604987E-3</v>
      </c>
      <c r="D16" s="398">
        <f t="shared" si="1"/>
        <v>0</v>
      </c>
      <c r="E16" s="399"/>
      <c r="F16" s="398">
        <f t="shared" si="2"/>
        <v>5062.484661850368</v>
      </c>
      <c r="G16" s="399">
        <v>0.5</v>
      </c>
      <c r="H16" s="398">
        <f t="shared" si="3"/>
        <v>4556.2361956653313</v>
      </c>
      <c r="I16" s="399">
        <v>0.45</v>
      </c>
      <c r="J16" s="398">
        <f t="shared" si="4"/>
        <v>506.24846618503682</v>
      </c>
      <c r="K16" s="399">
        <v>0.05</v>
      </c>
      <c r="L16" s="398">
        <f t="shared" si="5"/>
        <v>0</v>
      </c>
      <c r="M16" s="399"/>
      <c r="N16" s="398">
        <f t="shared" si="6"/>
        <v>0</v>
      </c>
      <c r="O16" s="399"/>
      <c r="P16" s="398">
        <f t="shared" si="7"/>
        <v>0</v>
      </c>
      <c r="Q16" s="399"/>
      <c r="R16" s="398">
        <f t="shared" si="8"/>
        <v>0</v>
      </c>
      <c r="S16" s="399"/>
      <c r="T16" s="398">
        <f t="shared" si="9"/>
        <v>10124.969323700736</v>
      </c>
      <c r="U16" s="400">
        <f>RESUMO!H19</f>
        <v>8100.18</v>
      </c>
      <c r="X16" s="395">
        <f t="shared" si="10"/>
        <v>1</v>
      </c>
    </row>
    <row r="17" spans="1:24" s="394" customFormat="1" ht="12.75" customHeight="1">
      <c r="A17" s="388">
        <v>7</v>
      </c>
      <c r="B17" s="396" t="str">
        <f>RESUMO!C20</f>
        <v>COBERTURA</v>
      </c>
      <c r="C17" s="397">
        <f t="shared" ca="1" si="0"/>
        <v>5.6396371266321396E-2</v>
      </c>
      <c r="D17" s="398">
        <f t="shared" si="1"/>
        <v>0</v>
      </c>
      <c r="E17" s="399"/>
      <c r="F17" s="398">
        <f t="shared" si="2"/>
        <v>0</v>
      </c>
      <c r="G17" s="399"/>
      <c r="H17" s="398">
        <f t="shared" si="3"/>
        <v>0</v>
      </c>
      <c r="I17" s="399"/>
      <c r="J17" s="398">
        <f t="shared" si="4"/>
        <v>29320.663342947315</v>
      </c>
      <c r="K17" s="399">
        <v>0.3</v>
      </c>
      <c r="L17" s="398">
        <f t="shared" si="5"/>
        <v>29320.663342947315</v>
      </c>
      <c r="M17" s="399">
        <v>0.3</v>
      </c>
      <c r="N17" s="398">
        <f t="shared" si="6"/>
        <v>19547.10889529821</v>
      </c>
      <c r="O17" s="399">
        <v>0.2</v>
      </c>
      <c r="P17" s="398">
        <f t="shared" si="7"/>
        <v>9773.554447649105</v>
      </c>
      <c r="Q17" s="399">
        <v>0.1</v>
      </c>
      <c r="R17" s="398">
        <f t="shared" si="8"/>
        <v>9773.554447649105</v>
      </c>
      <c r="S17" s="399">
        <v>0.1</v>
      </c>
      <c r="T17" s="398">
        <f t="shared" si="9"/>
        <v>97735.54447649105</v>
      </c>
      <c r="U17" s="400">
        <f>RESUMO!H20</f>
        <v>78190.41</v>
      </c>
      <c r="X17" s="395">
        <f t="shared" si="10"/>
        <v>1</v>
      </c>
    </row>
    <row r="18" spans="1:24" s="394" customFormat="1" ht="12.75" customHeight="1">
      <c r="A18" s="388">
        <v>8</v>
      </c>
      <c r="B18" s="396" t="str">
        <f>RESUMO!C21</f>
        <v>REVESTIMENTOS</v>
      </c>
      <c r="C18" s="397">
        <f t="shared" ca="1" si="0"/>
        <v>0.18300317346393485</v>
      </c>
      <c r="D18" s="398">
        <f t="shared" si="1"/>
        <v>0</v>
      </c>
      <c r="E18" s="399"/>
      <c r="F18" s="398">
        <f t="shared" si="2"/>
        <v>0</v>
      </c>
      <c r="G18" s="399"/>
      <c r="H18" s="398">
        <f t="shared" si="3"/>
        <v>0</v>
      </c>
      <c r="I18" s="399"/>
      <c r="J18" s="398">
        <f t="shared" si="4"/>
        <v>79286.638474311127</v>
      </c>
      <c r="K18" s="399">
        <v>0.25</v>
      </c>
      <c r="L18" s="398">
        <f t="shared" si="5"/>
        <v>95143.966169173349</v>
      </c>
      <c r="M18" s="399">
        <v>0.3</v>
      </c>
      <c r="N18" s="398">
        <f t="shared" si="6"/>
        <v>63429.310779448904</v>
      </c>
      <c r="O18" s="399">
        <v>0.2</v>
      </c>
      <c r="P18" s="398">
        <f t="shared" si="7"/>
        <v>31714.655389724452</v>
      </c>
      <c r="Q18" s="399">
        <v>0.1</v>
      </c>
      <c r="R18" s="398">
        <f t="shared" si="8"/>
        <v>47571.983084586675</v>
      </c>
      <c r="S18" s="399">
        <v>0.15</v>
      </c>
      <c r="T18" s="398">
        <f t="shared" si="9"/>
        <v>317146.55389724451</v>
      </c>
      <c r="U18" s="400">
        <f>RESUMO!H21</f>
        <v>253723.65</v>
      </c>
      <c r="X18" s="395">
        <f t="shared" si="10"/>
        <v>1</v>
      </c>
    </row>
    <row r="19" spans="1:24" s="394" customFormat="1" ht="12.75" customHeight="1">
      <c r="A19" s="388">
        <v>9</v>
      </c>
      <c r="B19" s="396" t="str">
        <f>RESUMO!C22</f>
        <v>ESQUADRIAS</v>
      </c>
      <c r="C19" s="397">
        <f t="shared" ca="1" si="0"/>
        <v>7.9650141510584929E-2</v>
      </c>
      <c r="D19" s="398">
        <f t="shared" si="1"/>
        <v>0</v>
      </c>
      <c r="E19" s="399"/>
      <c r="F19" s="398">
        <f t="shared" si="2"/>
        <v>0</v>
      </c>
      <c r="G19" s="399"/>
      <c r="H19" s="398">
        <f t="shared" si="3"/>
        <v>0</v>
      </c>
      <c r="I19" s="399"/>
      <c r="J19" s="398">
        <f t="shared" si="4"/>
        <v>0</v>
      </c>
      <c r="K19" s="399"/>
      <c r="L19" s="398">
        <f t="shared" si="5"/>
        <v>41410.376802817758</v>
      </c>
      <c r="M19" s="399">
        <v>0.3</v>
      </c>
      <c r="N19" s="398">
        <f t="shared" si="6"/>
        <v>41410.376802817758</v>
      </c>
      <c r="O19" s="399">
        <v>0.3</v>
      </c>
      <c r="P19" s="398">
        <f t="shared" si="7"/>
        <v>27606.917868545177</v>
      </c>
      <c r="Q19" s="399">
        <v>0.2</v>
      </c>
      <c r="R19" s="398">
        <f t="shared" si="8"/>
        <v>27606.917868545177</v>
      </c>
      <c r="S19" s="399">
        <v>0.2</v>
      </c>
      <c r="T19" s="398">
        <f t="shared" si="9"/>
        <v>138034.58934272587</v>
      </c>
      <c r="U19" s="400">
        <f>RESUMO!H22</f>
        <v>110430.46</v>
      </c>
      <c r="X19" s="395">
        <f t="shared" si="10"/>
        <v>1</v>
      </c>
    </row>
    <row r="20" spans="1:24" s="394" customFormat="1" ht="12.75" customHeight="1">
      <c r="A20" s="388">
        <v>10</v>
      </c>
      <c r="B20" s="396" t="str">
        <f>RESUMO!C23</f>
        <v>INSTALAÇÃO ELÉTRICA</v>
      </c>
      <c r="C20" s="397">
        <f t="shared" ca="1" si="0"/>
        <v>0.12113869093262106</v>
      </c>
      <c r="D20" s="398">
        <f t="shared" si="1"/>
        <v>10496.735560838642</v>
      </c>
      <c r="E20" s="399">
        <v>0.05</v>
      </c>
      <c r="F20" s="398">
        <f t="shared" si="2"/>
        <v>20993.471121677285</v>
      </c>
      <c r="G20" s="399">
        <v>0.1</v>
      </c>
      <c r="H20" s="398">
        <f t="shared" si="3"/>
        <v>20993.471121677285</v>
      </c>
      <c r="I20" s="399">
        <v>0.1</v>
      </c>
      <c r="J20" s="398">
        <f t="shared" si="4"/>
        <v>31490.206682515927</v>
      </c>
      <c r="K20" s="399">
        <v>0.15</v>
      </c>
      <c r="L20" s="398">
        <f t="shared" si="5"/>
        <v>20993.471121677285</v>
      </c>
      <c r="M20" s="399">
        <v>0.1</v>
      </c>
      <c r="N20" s="398">
        <f t="shared" si="6"/>
        <v>31490.206682515927</v>
      </c>
      <c r="O20" s="399">
        <v>0.15</v>
      </c>
      <c r="P20" s="398">
        <f t="shared" si="7"/>
        <v>31490.206682515927</v>
      </c>
      <c r="Q20" s="399">
        <v>0.15</v>
      </c>
      <c r="R20" s="398">
        <f t="shared" si="8"/>
        <v>41986.94224335457</v>
      </c>
      <c r="S20" s="399">
        <v>0.2</v>
      </c>
      <c r="T20" s="398">
        <f t="shared" si="9"/>
        <v>209934.71121677285</v>
      </c>
      <c r="U20" s="400">
        <f>RESUMO!H23</f>
        <v>167952.01</v>
      </c>
      <c r="X20" s="395">
        <f t="shared" si="10"/>
        <v>1</v>
      </c>
    </row>
    <row r="21" spans="1:24" s="581" customFormat="1" ht="12.75" customHeight="1">
      <c r="A21" s="388">
        <v>11</v>
      </c>
      <c r="B21" s="396" t="str">
        <f>RESUMO!C24</f>
        <v>INSTALAÇÃO HIDRÁULICA</v>
      </c>
      <c r="C21" s="397">
        <f t="shared" ca="1" si="0"/>
        <v>9.2769272273306891E-2</v>
      </c>
      <c r="D21" s="398">
        <f t="shared" si="1"/>
        <v>8038.5095111021874</v>
      </c>
      <c r="E21" s="399">
        <v>0.05</v>
      </c>
      <c r="F21" s="398">
        <f t="shared" si="2"/>
        <v>24115.528533306562</v>
      </c>
      <c r="G21" s="399">
        <v>0.15</v>
      </c>
      <c r="H21" s="398">
        <f t="shared" si="3"/>
        <v>24115.528533306562</v>
      </c>
      <c r="I21" s="399">
        <v>0.15</v>
      </c>
      <c r="J21" s="398">
        <f t="shared" si="4"/>
        <v>24115.528533306562</v>
      </c>
      <c r="K21" s="399">
        <v>0.15</v>
      </c>
      <c r="L21" s="398">
        <f t="shared" si="5"/>
        <v>16077.019022204375</v>
      </c>
      <c r="M21" s="399">
        <v>0.1</v>
      </c>
      <c r="N21" s="398">
        <f t="shared" si="6"/>
        <v>16077.019022204375</v>
      </c>
      <c r="O21" s="399">
        <v>0.1</v>
      </c>
      <c r="P21" s="398">
        <f t="shared" si="7"/>
        <v>16077.019022204375</v>
      </c>
      <c r="Q21" s="399">
        <v>0.1</v>
      </c>
      <c r="R21" s="398">
        <f t="shared" si="8"/>
        <v>32154.03804440875</v>
      </c>
      <c r="S21" s="399">
        <v>0.2</v>
      </c>
      <c r="T21" s="398">
        <f t="shared" si="9"/>
        <v>160770.19022204375</v>
      </c>
      <c r="U21" s="400">
        <f>RESUMO!H24</f>
        <v>128619.40000000001</v>
      </c>
      <c r="X21" s="582">
        <f t="shared" si="10"/>
        <v>1</v>
      </c>
    </row>
    <row r="22" spans="1:24" s="394" customFormat="1" ht="12.75" customHeight="1">
      <c r="A22" s="388">
        <v>12</v>
      </c>
      <c r="B22" s="396" t="str">
        <f>RESUMO!C25</f>
        <v>AR-CONDICIONADO</v>
      </c>
      <c r="C22" s="397">
        <f t="shared" ca="1" si="0"/>
        <v>4.4962588066756293E-2</v>
      </c>
      <c r="D22" s="398">
        <f t="shared" si="1"/>
        <v>0</v>
      </c>
      <c r="E22" s="399"/>
      <c r="F22" s="398">
        <f t="shared" si="2"/>
        <v>0</v>
      </c>
      <c r="G22" s="399"/>
      <c r="H22" s="398">
        <f t="shared" si="3"/>
        <v>3896.0334921414214</v>
      </c>
      <c r="I22" s="399">
        <v>0.05</v>
      </c>
      <c r="J22" s="398">
        <f t="shared" si="4"/>
        <v>3896.0334921414214</v>
      </c>
      <c r="K22" s="399">
        <v>0.05</v>
      </c>
      <c r="L22" s="398">
        <f t="shared" si="5"/>
        <v>7792.0669842828429</v>
      </c>
      <c r="M22" s="399">
        <v>0.1</v>
      </c>
      <c r="N22" s="398">
        <f t="shared" si="6"/>
        <v>11688.100476424264</v>
      </c>
      <c r="O22" s="399">
        <v>0.15</v>
      </c>
      <c r="P22" s="398">
        <f t="shared" si="7"/>
        <v>15584.133968565686</v>
      </c>
      <c r="Q22" s="399">
        <v>0.2</v>
      </c>
      <c r="R22" s="398">
        <f t="shared" si="8"/>
        <v>35064.301429272797</v>
      </c>
      <c r="S22" s="399">
        <v>0.45</v>
      </c>
      <c r="T22" s="398">
        <f t="shared" si="9"/>
        <v>77920.669842828429</v>
      </c>
      <c r="U22" s="400">
        <f>RESUMO!H25</f>
        <v>62338.11</v>
      </c>
      <c r="X22" s="395">
        <f t="shared" si="10"/>
        <v>1</v>
      </c>
    </row>
    <row r="23" spans="1:24" s="394" customFormat="1" ht="12.75" customHeight="1">
      <c r="A23" s="388">
        <v>13</v>
      </c>
      <c r="B23" s="396" t="str">
        <f>RESUMO!C26</f>
        <v>GASES ESPECIAIS</v>
      </c>
      <c r="C23" s="397">
        <f t="shared" ca="1" si="0"/>
        <v>4.1169120723008788E-2</v>
      </c>
      <c r="D23" s="398">
        <f t="shared" si="1"/>
        <v>0</v>
      </c>
      <c r="E23" s="399"/>
      <c r="F23" s="398">
        <f t="shared" si="2"/>
        <v>0</v>
      </c>
      <c r="G23" s="399"/>
      <c r="H23" s="398">
        <f t="shared" si="3"/>
        <v>0</v>
      </c>
      <c r="I23" s="399"/>
      <c r="J23" s="398">
        <f t="shared" si="4"/>
        <v>10701.98225293754</v>
      </c>
      <c r="K23" s="399">
        <v>0.15</v>
      </c>
      <c r="L23" s="398">
        <f t="shared" si="5"/>
        <v>10701.98225293754</v>
      </c>
      <c r="M23" s="399">
        <v>0.15</v>
      </c>
      <c r="N23" s="398">
        <f t="shared" si="6"/>
        <v>14269.309670583387</v>
      </c>
      <c r="O23" s="399">
        <v>0.2</v>
      </c>
      <c r="P23" s="398">
        <f t="shared" si="7"/>
        <v>17836.637088229232</v>
      </c>
      <c r="Q23" s="399">
        <v>0.25</v>
      </c>
      <c r="R23" s="398">
        <f t="shared" si="8"/>
        <v>17836.637088229232</v>
      </c>
      <c r="S23" s="399">
        <v>0.25</v>
      </c>
      <c r="T23" s="398">
        <f t="shared" si="9"/>
        <v>71346.548352916929</v>
      </c>
      <c r="U23" s="400">
        <f>RESUMO!H26</f>
        <v>57078.68</v>
      </c>
      <c r="X23" s="395">
        <f t="shared" si="10"/>
        <v>1</v>
      </c>
    </row>
    <row r="24" spans="1:24" s="394" customFormat="1" ht="12.75" customHeight="1">
      <c r="A24" s="388">
        <v>14</v>
      </c>
      <c r="B24" s="396" t="str">
        <f>RESUMO!C27</f>
        <v>CERCAMENTO LIMPEZA E ARREMATES FINAIS</v>
      </c>
      <c r="C24" s="397">
        <f t="shared" ca="1" si="0"/>
        <v>1.9473278541890463E-2</v>
      </c>
      <c r="D24" s="398">
        <f t="shared" ca="1" si="1"/>
        <v>1687.3705154241013</v>
      </c>
      <c r="E24" s="399">
        <v>0.05</v>
      </c>
      <c r="F24" s="398">
        <f t="shared" ca="1" si="2"/>
        <v>3374.7410308482026</v>
      </c>
      <c r="G24" s="399">
        <v>0.1</v>
      </c>
      <c r="H24" s="398">
        <f t="shared" ca="1" si="3"/>
        <v>1687.3705154241013</v>
      </c>
      <c r="I24" s="399">
        <v>0.05</v>
      </c>
      <c r="J24" s="398">
        <f t="shared" ca="1" si="4"/>
        <v>1687.3705154241013</v>
      </c>
      <c r="K24" s="399">
        <v>0.05</v>
      </c>
      <c r="L24" s="398">
        <f t="shared" ca="1" si="5"/>
        <v>1687.3705154241013</v>
      </c>
      <c r="M24" s="399">
        <v>0.05</v>
      </c>
      <c r="N24" s="398">
        <f t="shared" ca="1" si="6"/>
        <v>1687.3705154241013</v>
      </c>
      <c r="O24" s="399">
        <v>0.05</v>
      </c>
      <c r="P24" s="398">
        <f t="shared" ca="1" si="7"/>
        <v>5062.1115462723037</v>
      </c>
      <c r="Q24" s="399">
        <v>0.15</v>
      </c>
      <c r="R24" s="398">
        <f t="shared" ca="1" si="8"/>
        <v>16873.705154241012</v>
      </c>
      <c r="S24" s="399">
        <v>0.5</v>
      </c>
      <c r="T24" s="398">
        <f t="shared" ca="1" si="9"/>
        <v>33747.410308482024</v>
      </c>
      <c r="U24" s="400">
        <f ca="1">RESUMO!H27</f>
        <v>26998.61</v>
      </c>
      <c r="X24" s="395">
        <f t="shared" si="10"/>
        <v>1</v>
      </c>
    </row>
    <row r="25" spans="1:24" ht="12.75" customHeight="1">
      <c r="A25" s="797" t="s">
        <v>4145</v>
      </c>
      <c r="B25" s="797"/>
      <c r="C25" s="401">
        <f ca="1">SUMIF(C11:C24,"&gt;0",C11:C24)</f>
        <v>0.99999999999999989</v>
      </c>
      <c r="D25" s="402">
        <f ca="1">SUMIF(D11:D24,"&gt;0",D11:D24)</f>
        <v>232003.73588351102</v>
      </c>
      <c r="E25" s="403">
        <f ca="1">IF($T$25=0,0,D25/$T$25)</f>
        <v>0.13387318701853937</v>
      </c>
      <c r="F25" s="402">
        <f ca="1">SUMIF(F11:F24,"&gt;0",F11:F24)</f>
        <v>181876.65243046373</v>
      </c>
      <c r="G25" s="403">
        <f ca="1">IF($T$25=0,0,F25/$T$25)</f>
        <v>0.10494834064807766</v>
      </c>
      <c r="H25" s="402">
        <f ca="1">SUMIF(H11:H24,"&gt;0",H11:H24)</f>
        <v>168914.66968218677</v>
      </c>
      <c r="I25" s="403">
        <f ca="1">IF($T$25=0,0,H25/$T$25)</f>
        <v>9.7468883759235E-2</v>
      </c>
      <c r="J25" s="402">
        <f ca="1">SUMIF(J11:J24,"&gt;0",J11:J24)</f>
        <v>277633.70001307048</v>
      </c>
      <c r="K25" s="403">
        <f ca="1">IF($T$25=0,0,J25/$T$25)</f>
        <v>0.16020305924366982</v>
      </c>
      <c r="L25" s="402">
        <f ca="1">SUMIF(L11:L24,"&gt;0",L11:L24)</f>
        <v>251003.13267966619</v>
      </c>
      <c r="M25" s="403">
        <f ca="1">IF($T$25=0,0,L25/$T$25)</f>
        <v>0.14483641479090686</v>
      </c>
      <c r="N25" s="402">
        <f ca="1">SUMIF(N11:N24,"&gt;0",N11:N24)</f>
        <v>221922.75206408586</v>
      </c>
      <c r="O25" s="403">
        <f ca="1">IF($T$25=0,0,N25/$T$25)</f>
        <v>0.12805615382702906</v>
      </c>
      <c r="P25" s="402">
        <f ca="1">SUMIF(P11:P24,"&gt;0",P11:P24)</f>
        <v>163229.611866589</v>
      </c>
      <c r="Q25" s="403">
        <f ca="1">IF($T$25=0,0,P25/$T$25)</f>
        <v>9.4188433100712551E-2</v>
      </c>
      <c r="R25" s="402">
        <f ca="1">SUMIF(R11:R24,"&gt;0",R11:R24)</f>
        <v>236426.97078273268</v>
      </c>
      <c r="S25" s="403">
        <f ca="1">IF($T$25=0,0,R25/$T$25)</f>
        <v>0.13642552761182944</v>
      </c>
      <c r="T25" s="402">
        <f ca="1">SUMIF(T11:T24,"&gt;0",T11:T24)</f>
        <v>1733011.2254023061</v>
      </c>
      <c r="U25" s="402">
        <f ca="1">SUMIF(U11:U24,"&gt;0",U11:U24)</f>
        <v>1386443.99</v>
      </c>
    </row>
    <row r="26" spans="1:24" ht="12.75" customHeight="1">
      <c r="A26" s="798" t="s">
        <v>4146</v>
      </c>
      <c r="B26" s="798"/>
      <c r="C26" s="404"/>
      <c r="D26" s="793" t="str">
        <f>IF($C$26&lt;&gt;"",(1-$C$27)*D$25," ")</f>
        <v/>
      </c>
      <c r="E26" s="792">
        <f ca="1">E25</f>
        <v>0.13387318701853937</v>
      </c>
      <c r="F26" s="793" t="str">
        <f>IF($C$26&lt;&gt;"",(1-$C$27)*F$25," ")</f>
        <v/>
      </c>
      <c r="G26" s="792">
        <f ca="1">G25</f>
        <v>0.10494834064807766</v>
      </c>
      <c r="H26" s="793" t="str">
        <f>IF($C$26&lt;&gt;"",(1-$C$27)*H$25," ")</f>
        <v/>
      </c>
      <c r="I26" s="792">
        <f ca="1">I25</f>
        <v>9.7468883759235E-2</v>
      </c>
      <c r="J26" s="793" t="str">
        <f>IF($C$26&lt;&gt;"",(1-$C$27)*J$25," ")</f>
        <v/>
      </c>
      <c r="K26" s="792">
        <f ca="1">K25</f>
        <v>0.16020305924366982</v>
      </c>
      <c r="L26" s="793" t="str">
        <f>IF($C$26&lt;&gt;"",(1-$C$27)*L$25," ")</f>
        <v/>
      </c>
      <c r="M26" s="792">
        <f ca="1">M25</f>
        <v>0.14483641479090686</v>
      </c>
      <c r="N26" s="793" t="str">
        <f>IF($C$26&lt;&gt;"",(1-$C$27)*N$25," ")</f>
        <v/>
      </c>
      <c r="O26" s="792">
        <f ca="1">O25</f>
        <v>0.12805615382702906</v>
      </c>
      <c r="P26" s="793" t="str">
        <f>IF($C$26&lt;&gt;"",(1-$C$27)*P$25," ")</f>
        <v/>
      </c>
      <c r="Q26" s="792">
        <f ca="1">Q25</f>
        <v>9.4188433100712551E-2</v>
      </c>
      <c r="R26" s="793" t="str">
        <f>IF($C$26&lt;&gt;"",(1-$C$27)*R$25," ")</f>
        <v/>
      </c>
      <c r="S26" s="792">
        <f ca="1">S25</f>
        <v>0.13642552761182944</v>
      </c>
      <c r="T26" s="787" t="str">
        <f>IF(C26&lt;&gt;"",D26+F26+H26+J26+L26+N26+P26+R26," ")</f>
        <v/>
      </c>
      <c r="U26" s="788"/>
    </row>
    <row r="27" spans="1:24" ht="12.75" customHeight="1">
      <c r="A27" s="789" t="s">
        <v>4147</v>
      </c>
      <c r="B27" s="789"/>
      <c r="C27" s="405" t="str">
        <f>IF(C26&lt;&gt;"",(1-(C26/T25))," ")</f>
        <v/>
      </c>
      <c r="D27" s="793"/>
      <c r="E27" s="792"/>
      <c r="F27" s="793"/>
      <c r="G27" s="792"/>
      <c r="H27" s="793"/>
      <c r="I27" s="792"/>
      <c r="J27" s="793"/>
      <c r="K27" s="792"/>
      <c r="L27" s="793"/>
      <c r="M27" s="792"/>
      <c r="N27" s="793"/>
      <c r="O27" s="792"/>
      <c r="P27" s="793"/>
      <c r="Q27" s="792"/>
      <c r="R27" s="793"/>
      <c r="S27" s="792"/>
      <c r="T27" s="787"/>
      <c r="U27" s="788"/>
    </row>
    <row r="28" spans="1:24" s="354" customFormat="1" ht="12.75" customHeight="1">
      <c r="A28" s="790" t="s">
        <v>4148</v>
      </c>
      <c r="B28" s="790"/>
      <c r="C28" s="406"/>
      <c r="D28" s="407">
        <f ca="1">IF(C26&lt;&gt;"",D26,D25)</f>
        <v>232003.73588351102</v>
      </c>
      <c r="E28" s="406">
        <f ca="1">E26</f>
        <v>0.13387318701853937</v>
      </c>
      <c r="F28" s="408">
        <f ca="1">IF(C26&lt;&gt;"",F26+D28,D28+F25)</f>
        <v>413880.38831397472</v>
      </c>
      <c r="G28" s="406">
        <f ca="1">G26+E28</f>
        <v>0.23882152766661702</v>
      </c>
      <c r="H28" s="407">
        <f ca="1">IF(C26&lt;&gt;"",F28+H26,F28+H25)</f>
        <v>582795.05799616151</v>
      </c>
      <c r="I28" s="406">
        <f ca="1">I26+G28</f>
        <v>0.33629041142585203</v>
      </c>
      <c r="J28" s="407">
        <f ca="1">IF(C26&lt;&gt;"",H28+J26,H28+J25)</f>
        <v>860428.758009232</v>
      </c>
      <c r="K28" s="406">
        <f ca="1">K26+I28</f>
        <v>0.49649347066952187</v>
      </c>
      <c r="L28" s="407">
        <f ca="1">IF(C26&lt;&gt;"",J28+L26,J28+L25)</f>
        <v>1111431.8906888983</v>
      </c>
      <c r="M28" s="406">
        <f ca="1">M26+K28</f>
        <v>0.64132988546042879</v>
      </c>
      <c r="N28" s="407">
        <f ca="1">IF(C26&lt;&gt;"",L28+N26,L28+N25)</f>
        <v>1333354.6427529841</v>
      </c>
      <c r="O28" s="406">
        <f ca="1">O26+M28</f>
        <v>0.76938603928745786</v>
      </c>
      <c r="P28" s="407">
        <f ca="1">IF(C26&lt;&gt;"",N28+P26,N28+P25)</f>
        <v>1496584.254619573</v>
      </c>
      <c r="Q28" s="406">
        <f ca="1">Q26+O28</f>
        <v>0.86357447238817042</v>
      </c>
      <c r="R28" s="407">
        <f ca="1">IF(C26&lt;&gt;"",P28+R26,P28+R25)</f>
        <v>1733011.2254023056</v>
      </c>
      <c r="S28" s="406">
        <f ca="1">S26+Q28</f>
        <v>0.99999999999999989</v>
      </c>
      <c r="T28" s="409"/>
      <c r="U28" s="410"/>
    </row>
    <row r="29" spans="1:24" ht="12.6" customHeight="1">
      <c r="A29" s="411"/>
      <c r="B29" s="412"/>
      <c r="C29" s="413"/>
      <c r="D29" s="414"/>
      <c r="E29" s="415"/>
      <c r="F29" s="414"/>
      <c r="G29" s="415"/>
      <c r="H29" s="414"/>
      <c r="I29" s="415"/>
      <c r="J29" s="414"/>
      <c r="K29" s="415"/>
      <c r="L29" s="414"/>
      <c r="M29" s="415"/>
      <c r="N29" s="414"/>
      <c r="O29" s="415"/>
      <c r="P29" s="414"/>
      <c r="Q29" s="415"/>
      <c r="R29" s="414"/>
      <c r="S29" s="415"/>
    </row>
    <row r="30" spans="1:24" ht="12.6" customHeight="1">
      <c r="A30" s="411"/>
      <c r="B30" s="791"/>
      <c r="C30" s="791"/>
      <c r="D30" s="791"/>
      <c r="E30" s="791"/>
      <c r="F30" s="791"/>
      <c r="G30" s="791"/>
      <c r="H30" s="791"/>
      <c r="I30" s="791"/>
      <c r="J30" s="791"/>
      <c r="K30" s="791"/>
      <c r="L30" s="791"/>
      <c r="M30" s="791"/>
      <c r="N30" s="791"/>
      <c r="O30" s="791"/>
      <c r="P30" s="791"/>
      <c r="Q30" s="791"/>
      <c r="R30" s="791"/>
      <c r="S30" s="791"/>
      <c r="T30" s="791"/>
      <c r="U30" s="791"/>
    </row>
    <row r="31" spans="1:24" ht="12.6" customHeight="1">
      <c r="A31" s="411"/>
      <c r="B31" s="791"/>
      <c r="C31" s="791"/>
      <c r="D31" s="791"/>
      <c r="E31" s="791"/>
      <c r="F31" s="791"/>
      <c r="G31" s="791"/>
      <c r="H31" s="791"/>
      <c r="I31" s="791"/>
      <c r="J31" s="791"/>
      <c r="K31" s="791"/>
      <c r="L31" s="791"/>
      <c r="M31" s="791"/>
      <c r="N31" s="791"/>
      <c r="O31" s="791"/>
      <c r="P31" s="791"/>
      <c r="Q31" s="791"/>
      <c r="R31" s="791"/>
      <c r="S31" s="791"/>
      <c r="T31" s="791"/>
      <c r="U31" s="791"/>
    </row>
    <row r="32" spans="1:24" ht="12.6" customHeight="1">
      <c r="A32" s="411"/>
      <c r="B32" s="791"/>
      <c r="C32" s="791"/>
      <c r="D32" s="791"/>
      <c r="E32" s="791"/>
      <c r="F32" s="791"/>
      <c r="G32" s="791"/>
      <c r="H32" s="791"/>
      <c r="I32" s="791"/>
      <c r="J32" s="791"/>
      <c r="K32" s="791"/>
      <c r="L32" s="791"/>
      <c r="M32" s="791"/>
      <c r="N32" s="791"/>
      <c r="O32" s="791"/>
      <c r="P32" s="791"/>
      <c r="Q32" s="791"/>
      <c r="R32" s="791"/>
      <c r="S32" s="791"/>
      <c r="T32" s="791"/>
      <c r="U32" s="791"/>
    </row>
    <row r="33" spans="1:21" ht="12.6" customHeight="1">
      <c r="A33" s="411"/>
      <c r="B33" s="786" t="s">
        <v>4149</v>
      </c>
      <c r="C33" s="786"/>
      <c r="D33" s="786"/>
      <c r="E33" s="786"/>
      <c r="F33" s="786"/>
      <c r="G33" s="786"/>
      <c r="H33" s="786"/>
      <c r="I33" s="786"/>
      <c r="J33" s="786"/>
      <c r="K33" s="786"/>
      <c r="L33" s="786"/>
      <c r="M33" s="786"/>
      <c r="N33" s="786"/>
      <c r="O33" s="786"/>
      <c r="P33" s="786"/>
      <c r="Q33" s="786"/>
      <c r="R33" s="786"/>
      <c r="S33" s="786"/>
      <c r="T33" s="786"/>
      <c r="U33" s="786"/>
    </row>
    <row r="34" spans="1:21" ht="12.6" customHeight="1">
      <c r="A34" s="411"/>
      <c r="B34" s="786"/>
      <c r="C34" s="786"/>
      <c r="D34" s="786"/>
      <c r="E34" s="786"/>
      <c r="F34" s="786"/>
      <c r="G34" s="786"/>
      <c r="H34" s="786"/>
      <c r="I34" s="786"/>
      <c r="J34" s="786"/>
      <c r="K34" s="786"/>
      <c r="L34" s="786"/>
      <c r="M34" s="786"/>
      <c r="N34" s="786"/>
      <c r="O34" s="786"/>
      <c r="P34" s="786"/>
      <c r="Q34" s="786"/>
      <c r="R34" s="786"/>
      <c r="S34" s="786"/>
      <c r="T34" s="786"/>
      <c r="U34" s="786"/>
    </row>
    <row r="35" spans="1:21" ht="12.6" customHeight="1">
      <c r="A35" s="411"/>
      <c r="B35" s="786"/>
      <c r="C35" s="786"/>
      <c r="D35" s="786"/>
      <c r="E35" s="786"/>
      <c r="F35" s="786"/>
      <c r="G35" s="786"/>
      <c r="H35" s="786"/>
      <c r="I35" s="786"/>
      <c r="J35" s="786"/>
      <c r="K35" s="786"/>
      <c r="L35" s="786"/>
      <c r="M35" s="786"/>
      <c r="N35" s="786"/>
      <c r="O35" s="786"/>
      <c r="P35" s="786"/>
      <c r="Q35" s="786"/>
      <c r="R35" s="786"/>
      <c r="S35" s="786"/>
      <c r="T35" s="786"/>
      <c r="U35" s="786"/>
    </row>
    <row r="36" spans="1:21" ht="12.6" customHeight="1">
      <c r="A36" s="411"/>
      <c r="B36" s="786"/>
      <c r="C36" s="786"/>
      <c r="D36" s="786"/>
      <c r="E36" s="786"/>
      <c r="F36" s="786"/>
      <c r="G36" s="786"/>
      <c r="H36" s="786"/>
      <c r="I36" s="786"/>
      <c r="J36" s="786"/>
      <c r="K36" s="786"/>
      <c r="L36" s="786"/>
      <c r="M36" s="786"/>
      <c r="N36" s="786"/>
      <c r="O36" s="786"/>
      <c r="P36" s="786"/>
      <c r="Q36" s="786"/>
      <c r="R36" s="786"/>
      <c r="S36" s="786"/>
      <c r="T36" s="786"/>
      <c r="U36" s="786"/>
    </row>
    <row r="37" spans="1:21" ht="12.6" customHeight="1">
      <c r="A37" s="411"/>
      <c r="B37" s="412"/>
      <c r="C37" s="413"/>
      <c r="D37" s="414"/>
      <c r="E37" s="415"/>
      <c r="F37" s="414"/>
      <c r="G37" s="415"/>
      <c r="H37" s="414"/>
      <c r="I37" s="415"/>
      <c r="J37" s="414"/>
      <c r="K37" s="415"/>
      <c r="L37" s="414"/>
      <c r="M37" s="415"/>
      <c r="N37" s="414"/>
      <c r="O37" s="415"/>
      <c r="P37" s="414"/>
      <c r="Q37" s="415"/>
      <c r="R37" s="414"/>
      <c r="S37" s="415"/>
    </row>
    <row r="38" spans="1:21">
      <c r="S38" s="583">
        <f>E11+G11+I11+K11+M11+O11+Q11+S11</f>
        <v>0.99999999999999989</v>
      </c>
    </row>
    <row r="39" spans="1:21">
      <c r="S39" s="583">
        <f t="shared" ref="S39:S50" si="11">E12+G12+I12+K12+M12+O12+Q12+S12</f>
        <v>1</v>
      </c>
    </row>
    <row r="40" spans="1:21">
      <c r="S40" s="583">
        <f t="shared" si="11"/>
        <v>1</v>
      </c>
    </row>
    <row r="41" spans="1:21">
      <c r="S41" s="583">
        <f t="shared" si="11"/>
        <v>0.99999999999999989</v>
      </c>
    </row>
    <row r="42" spans="1:21">
      <c r="S42" s="583">
        <f t="shared" si="11"/>
        <v>0.99999999999999989</v>
      </c>
    </row>
    <row r="43" spans="1:21">
      <c r="S43" s="583">
        <f t="shared" si="11"/>
        <v>1</v>
      </c>
    </row>
    <row r="44" spans="1:21">
      <c r="S44" s="583">
        <f t="shared" si="11"/>
        <v>1</v>
      </c>
    </row>
    <row r="45" spans="1:21">
      <c r="S45" s="583">
        <f t="shared" si="11"/>
        <v>1</v>
      </c>
    </row>
    <row r="46" spans="1:21">
      <c r="S46" s="583">
        <f>E19+G19+I19+K19+M19+O19+Q19+S19</f>
        <v>1</v>
      </c>
    </row>
    <row r="47" spans="1:21">
      <c r="S47" s="583">
        <f t="shared" si="11"/>
        <v>1</v>
      </c>
    </row>
    <row r="48" spans="1:21">
      <c r="S48" s="583">
        <f t="shared" si="11"/>
        <v>1</v>
      </c>
    </row>
    <row r="49" spans="19:19">
      <c r="S49" s="583">
        <f t="shared" si="11"/>
        <v>1</v>
      </c>
    </row>
    <row r="50" spans="19:19">
      <c r="S50" s="583">
        <f t="shared" si="11"/>
        <v>1</v>
      </c>
    </row>
    <row r="51" spans="19:19">
      <c r="S51" s="584">
        <f>E24+G24+I24+K24+M24+O24+Q24+S24</f>
        <v>1</v>
      </c>
    </row>
  </sheetData>
  <mergeCells count="47">
    <mergeCell ref="A1:U1"/>
    <mergeCell ref="A2:A3"/>
    <mergeCell ref="B2:F2"/>
    <mergeCell ref="B3:F3"/>
    <mergeCell ref="B4:F4"/>
    <mergeCell ref="B5:F7"/>
    <mergeCell ref="B8:B10"/>
    <mergeCell ref="D8:D10"/>
    <mergeCell ref="E8:E10"/>
    <mergeCell ref="F8:F10"/>
    <mergeCell ref="G8:G10"/>
    <mergeCell ref="H8:H10"/>
    <mergeCell ref="I8:I10"/>
    <mergeCell ref="J8:J10"/>
    <mergeCell ref="K8:K10"/>
    <mergeCell ref="L8:L10"/>
    <mergeCell ref="M8:M10"/>
    <mergeCell ref="N8:N10"/>
    <mergeCell ref="O8:O10"/>
    <mergeCell ref="P8:P10"/>
    <mergeCell ref="Q8:Q10"/>
    <mergeCell ref="R8:R10"/>
    <mergeCell ref="S8:S10"/>
    <mergeCell ref="A25:B25"/>
    <mergeCell ref="A26:B26"/>
    <mergeCell ref="D26:D27"/>
    <mergeCell ref="E26:E27"/>
    <mergeCell ref="F26:F27"/>
    <mergeCell ref="G26:G27"/>
    <mergeCell ref="H26:H27"/>
    <mergeCell ref="I26:I27"/>
    <mergeCell ref="J26:J27"/>
    <mergeCell ref="K26:K27"/>
    <mergeCell ref="L26:L27"/>
    <mergeCell ref="M26:M27"/>
    <mergeCell ref="N26:N27"/>
    <mergeCell ref="B33:U36"/>
    <mergeCell ref="T26:T27"/>
    <mergeCell ref="U26:U27"/>
    <mergeCell ref="A27:B27"/>
    <mergeCell ref="A28:B28"/>
    <mergeCell ref="B30:U32"/>
    <mergeCell ref="O26:O27"/>
    <mergeCell ref="P26:P27"/>
    <mergeCell ref="Q26:Q27"/>
    <mergeCell ref="R26:R27"/>
    <mergeCell ref="S26:S27"/>
  </mergeCells>
  <printOptions horizontalCentered="1" verticalCentered="1" gridLines="1"/>
  <pageMargins left="0.39374999999999999" right="0.39374999999999999" top="1.1812499999999999" bottom="0.62013888888888902" header="0.51180555555555496" footer="0"/>
  <pageSetup paperSize="9" scale="53" firstPageNumber="0" orientation="landscape" r:id="rId1"/>
  <headerFooter>
    <oddFooter>&amp;L              Carimbo e Assinatura Responsável Técnico Empresa&amp;CCarimbo e Assinatura Representante Lega da Empresa&amp;RCarimbo e Assinatura Responsável Aprovação</oddFooter>
  </headerFooter>
  <drawing r:id="rId2"/>
  <legacyDrawing r:id="rId3"/>
</worksheet>
</file>

<file path=xl/worksheets/sheet11.xml><?xml version="1.0" encoding="utf-8"?>
<worksheet xmlns="http://schemas.openxmlformats.org/spreadsheetml/2006/main" xmlns:r="http://schemas.openxmlformats.org/officeDocument/2006/relationships">
  <dimension ref="A1:I230"/>
  <sheetViews>
    <sheetView view="pageBreakPreview" zoomScaleNormal="85" workbookViewId="0">
      <selection activeCell="M19" sqref="M19"/>
    </sheetView>
  </sheetViews>
  <sheetFormatPr defaultRowHeight="15"/>
  <cols>
    <col min="1" max="3" width="8.7109375" style="598" customWidth="1"/>
    <col min="4" max="4" width="38.28515625" style="598" customWidth="1"/>
    <col min="5" max="5" width="7" style="598" customWidth="1"/>
    <col min="6" max="6" width="45.140625" style="631" customWidth="1"/>
    <col min="7" max="7" width="33.7109375" style="632" customWidth="1"/>
    <col min="8" max="8" width="26.85546875" style="598" customWidth="1"/>
    <col min="9" max="9" width="20.42578125" style="598" customWidth="1"/>
    <col min="10" max="1024" width="8.7109375" style="598" customWidth="1"/>
    <col min="1025" max="16384" width="9.140625" style="598"/>
  </cols>
  <sheetData>
    <row r="1" spans="1:9">
      <c r="A1" s="814"/>
      <c r="B1" s="815"/>
      <c r="C1" s="815"/>
      <c r="D1" s="815"/>
      <c r="E1" s="815"/>
      <c r="F1" s="815"/>
      <c r="G1" s="815"/>
      <c r="H1" s="815"/>
      <c r="I1" s="816"/>
    </row>
    <row r="2" spans="1:9">
      <c r="A2" s="817"/>
      <c r="B2" s="818"/>
      <c r="C2" s="818"/>
      <c r="D2" s="818"/>
      <c r="E2" s="818"/>
      <c r="F2" s="818"/>
      <c r="G2" s="818"/>
      <c r="H2" s="818"/>
      <c r="I2" s="819"/>
    </row>
    <row r="3" spans="1:9">
      <c r="A3" s="817"/>
      <c r="B3" s="818"/>
      <c r="C3" s="818"/>
      <c r="D3" s="818"/>
      <c r="E3" s="818"/>
      <c r="F3" s="818"/>
      <c r="G3" s="818"/>
      <c r="H3" s="818"/>
      <c r="I3" s="819"/>
    </row>
    <row r="4" spans="1:9">
      <c r="A4" s="817"/>
      <c r="B4" s="818"/>
      <c r="C4" s="818"/>
      <c r="D4" s="818"/>
      <c r="E4" s="818"/>
      <c r="F4" s="818"/>
      <c r="G4" s="818"/>
      <c r="H4" s="818"/>
      <c r="I4" s="819"/>
    </row>
    <row r="5" spans="1:9" ht="15.75" thickBot="1">
      <c r="A5" s="817"/>
      <c r="B5" s="818"/>
      <c r="C5" s="818"/>
      <c r="D5" s="818"/>
      <c r="E5" s="818"/>
      <c r="F5" s="818"/>
      <c r="G5" s="818"/>
      <c r="H5" s="818"/>
      <c r="I5" s="819"/>
    </row>
    <row r="6" spans="1:9" ht="18" thickBot="1">
      <c r="A6" s="823" t="s">
        <v>4150</v>
      </c>
      <c r="B6" s="824"/>
      <c r="C6" s="824"/>
      <c r="D6" s="824"/>
      <c r="E6" s="824"/>
      <c r="F6" s="824"/>
      <c r="G6" s="824"/>
      <c r="H6" s="824"/>
      <c r="I6" s="825"/>
    </row>
    <row r="7" spans="1:9" ht="15.75" customHeight="1" thickBot="1">
      <c r="A7" s="599"/>
      <c r="B7" s="599"/>
      <c r="C7" s="599"/>
      <c r="D7" s="599"/>
      <c r="E7" s="599"/>
      <c r="F7" s="599"/>
      <c r="G7" s="599"/>
      <c r="H7" s="599"/>
      <c r="I7" s="599"/>
    </row>
    <row r="8" spans="1:9" ht="49.5" customHeight="1" thickBot="1">
      <c r="A8" s="599"/>
      <c r="B8" s="599"/>
      <c r="C8" s="599"/>
      <c r="D8" s="600"/>
      <c r="E8" s="600"/>
      <c r="F8" s="601" t="s">
        <v>4151</v>
      </c>
      <c r="G8" s="602" t="s">
        <v>11751</v>
      </c>
      <c r="H8" s="602" t="s">
        <v>11752</v>
      </c>
      <c r="I8" s="808" t="s">
        <v>11753</v>
      </c>
    </row>
    <row r="9" spans="1:9" ht="15.75" customHeight="1">
      <c r="A9" s="599"/>
      <c r="B9" s="599"/>
      <c r="C9" s="599"/>
      <c r="D9" s="603" t="s">
        <v>4152</v>
      </c>
      <c r="E9" s="604"/>
      <c r="F9" s="605">
        <v>44537</v>
      </c>
      <c r="G9" s="605">
        <v>44537</v>
      </c>
      <c r="H9" s="606">
        <v>44537</v>
      </c>
      <c r="I9" s="809"/>
    </row>
    <row r="10" spans="1:9" ht="15.75" customHeight="1">
      <c r="A10" s="599"/>
      <c r="B10" s="599"/>
      <c r="C10" s="599"/>
      <c r="D10" s="607" t="s">
        <v>4153</v>
      </c>
      <c r="E10" s="608"/>
      <c r="F10" s="609" t="s">
        <v>11682</v>
      </c>
      <c r="G10" s="610" t="s">
        <v>11684</v>
      </c>
      <c r="H10" s="611" t="s">
        <v>11685</v>
      </c>
      <c r="I10" s="809"/>
    </row>
    <row r="11" spans="1:9" ht="15.75" customHeight="1">
      <c r="A11" s="599"/>
      <c r="B11" s="599"/>
      <c r="C11" s="612"/>
      <c r="D11" s="607" t="s">
        <v>4154</v>
      </c>
      <c r="E11" s="608"/>
      <c r="F11" s="609" t="s">
        <v>11683</v>
      </c>
      <c r="G11" s="613" t="s">
        <v>11756</v>
      </c>
      <c r="H11" s="611" t="s">
        <v>11757</v>
      </c>
      <c r="I11" s="809"/>
    </row>
    <row r="12" spans="1:9" ht="15.75" customHeight="1" thickBot="1">
      <c r="A12" s="599"/>
      <c r="B12" s="599"/>
      <c r="C12" s="612"/>
      <c r="D12" s="614" t="s">
        <v>4155</v>
      </c>
      <c r="E12" s="615"/>
      <c r="F12" s="616"/>
      <c r="G12" s="617"/>
      <c r="H12" s="618"/>
      <c r="I12" s="810"/>
    </row>
    <row r="13" spans="1:9" ht="15.75" thickBot="1">
      <c r="A13" s="619" t="s">
        <v>106</v>
      </c>
      <c r="B13" s="811" t="s">
        <v>4156</v>
      </c>
      <c r="C13" s="812"/>
      <c r="D13" s="813"/>
      <c r="E13" s="620" t="s">
        <v>704</v>
      </c>
      <c r="F13" s="621" t="s">
        <v>4157</v>
      </c>
      <c r="G13" s="621" t="s">
        <v>4157</v>
      </c>
      <c r="H13" s="621" t="s">
        <v>4157</v>
      </c>
      <c r="I13" s="622"/>
    </row>
    <row r="14" spans="1:9" s="627" customFormat="1" ht="58.5" customHeight="1" thickBot="1">
      <c r="A14" s="623" t="s">
        <v>11754</v>
      </c>
      <c r="B14" s="826" t="s">
        <v>11681</v>
      </c>
      <c r="C14" s="826"/>
      <c r="D14" s="826"/>
      <c r="E14" s="624" t="s">
        <v>704</v>
      </c>
      <c r="F14" s="625">
        <v>123</v>
      </c>
      <c r="G14" s="625">
        <v>132.5</v>
      </c>
      <c r="H14" s="625">
        <v>176.95</v>
      </c>
      <c r="I14" s="626">
        <f>IF(F14&lt;&gt;"",AVERAGE(F14:H14)," ")</f>
        <v>144.15</v>
      </c>
    </row>
    <row r="15" spans="1:9" ht="31.5" customHeight="1" thickBot="1">
      <c r="A15" s="599"/>
      <c r="B15" s="599"/>
      <c r="C15" s="599"/>
      <c r="D15" s="599"/>
      <c r="E15" s="599"/>
      <c r="F15" s="599"/>
      <c r="G15" s="599"/>
      <c r="H15" s="599"/>
      <c r="I15" s="599"/>
    </row>
    <row r="16" spans="1:9" ht="15.75" customHeight="1" thickBot="1">
      <c r="A16" s="599"/>
      <c r="B16" s="599"/>
      <c r="C16" s="599"/>
      <c r="D16" s="600"/>
      <c r="E16" s="600"/>
      <c r="F16" s="601" t="s">
        <v>4151</v>
      </c>
      <c r="G16" s="602" t="s">
        <v>11751</v>
      </c>
      <c r="H16" s="602" t="s">
        <v>11752</v>
      </c>
      <c r="I16" s="808" t="s">
        <v>11753</v>
      </c>
    </row>
    <row r="17" spans="1:9" ht="15.75" customHeight="1">
      <c r="A17" s="599"/>
      <c r="B17" s="599"/>
      <c r="C17" s="599"/>
      <c r="D17" s="603" t="s">
        <v>4152</v>
      </c>
      <c r="E17" s="604"/>
      <c r="F17" s="605">
        <v>44537</v>
      </c>
      <c r="G17" s="628">
        <v>44537</v>
      </c>
      <c r="H17" s="606">
        <v>44537</v>
      </c>
      <c r="I17" s="809"/>
    </row>
    <row r="18" spans="1:9" ht="15.75" customHeight="1">
      <c r="A18" s="599"/>
      <c r="B18" s="599"/>
      <c r="C18" s="599"/>
      <c r="D18" s="607" t="s">
        <v>4153</v>
      </c>
      <c r="E18" s="608"/>
      <c r="F18" s="629" t="s">
        <v>11713</v>
      </c>
      <c r="G18" s="613" t="s">
        <v>11715</v>
      </c>
      <c r="H18" s="611" t="s">
        <v>11717</v>
      </c>
      <c r="I18" s="809"/>
    </row>
    <row r="19" spans="1:9" ht="15.75" customHeight="1">
      <c r="A19" s="599"/>
      <c r="B19" s="599"/>
      <c r="C19" s="612"/>
      <c r="D19" s="607" t="s">
        <v>4154</v>
      </c>
      <c r="E19" s="608"/>
      <c r="F19" s="609" t="s">
        <v>11714</v>
      </c>
      <c r="G19" s="613" t="s">
        <v>11716</v>
      </c>
      <c r="H19" s="611" t="s">
        <v>11758</v>
      </c>
      <c r="I19" s="809"/>
    </row>
    <row r="20" spans="1:9" ht="15.75" customHeight="1" thickBot="1">
      <c r="A20" s="599"/>
      <c r="B20" s="599"/>
      <c r="C20" s="612"/>
      <c r="D20" s="614" t="s">
        <v>4155</v>
      </c>
      <c r="E20" s="615"/>
      <c r="F20" s="616"/>
      <c r="G20" s="617"/>
      <c r="H20" s="618"/>
      <c r="I20" s="810"/>
    </row>
    <row r="21" spans="1:9" ht="15.75" thickBot="1">
      <c r="A21" s="619" t="s">
        <v>106</v>
      </c>
      <c r="B21" s="811" t="s">
        <v>4156</v>
      </c>
      <c r="C21" s="812"/>
      <c r="D21" s="813"/>
      <c r="E21" s="620" t="s">
        <v>727</v>
      </c>
      <c r="F21" s="621" t="s">
        <v>4157</v>
      </c>
      <c r="G21" s="621" t="s">
        <v>4157</v>
      </c>
      <c r="H21" s="621" t="s">
        <v>4157</v>
      </c>
      <c r="I21" s="622"/>
    </row>
    <row r="22" spans="1:9" s="627" customFormat="1" ht="15.75" customHeight="1" thickBot="1">
      <c r="A22" s="623" t="s">
        <v>11755</v>
      </c>
      <c r="B22" s="820" t="s">
        <v>11712</v>
      </c>
      <c r="C22" s="821"/>
      <c r="D22" s="822"/>
      <c r="E22" s="624" t="s">
        <v>727</v>
      </c>
      <c r="F22" s="625">
        <v>27.2</v>
      </c>
      <c r="G22" s="625">
        <v>33.119999999999997</v>
      </c>
      <c r="H22" s="625">
        <v>35</v>
      </c>
      <c r="I22" s="626">
        <f>IF(F22&lt;&gt;"",AVERAGE(F22:H22)," ")</f>
        <v>31.77333333333333</v>
      </c>
    </row>
    <row r="23" spans="1:9" ht="22.5" customHeight="1" thickBot="1">
      <c r="A23" s="599"/>
      <c r="B23" s="599"/>
      <c r="C23" s="599"/>
      <c r="D23" s="599"/>
      <c r="E23" s="599"/>
      <c r="F23" s="599"/>
      <c r="G23" s="599"/>
      <c r="H23" s="599"/>
      <c r="I23" s="599"/>
    </row>
    <row r="24" spans="1:9" ht="15.75" customHeight="1" thickBot="1">
      <c r="A24" s="599"/>
      <c r="B24" s="599"/>
      <c r="C24" s="599"/>
      <c r="D24" s="600"/>
      <c r="E24" s="600"/>
      <c r="F24" s="601" t="s">
        <v>4151</v>
      </c>
      <c r="G24" s="602" t="s">
        <v>11751</v>
      </c>
      <c r="H24" s="602" t="s">
        <v>11752</v>
      </c>
      <c r="I24" s="808" t="s">
        <v>11753</v>
      </c>
    </row>
    <row r="25" spans="1:9" ht="23.25" customHeight="1">
      <c r="A25" s="599"/>
      <c r="B25" s="599"/>
      <c r="C25" s="599"/>
      <c r="D25" s="603" t="s">
        <v>4152</v>
      </c>
      <c r="E25" s="604"/>
      <c r="F25" s="605">
        <v>44676</v>
      </c>
      <c r="G25" s="628">
        <v>44676</v>
      </c>
      <c r="H25" s="606">
        <v>44676</v>
      </c>
      <c r="I25" s="809"/>
    </row>
    <row r="26" spans="1:9" ht="15.75" customHeight="1">
      <c r="A26" s="599"/>
      <c r="B26" s="599"/>
      <c r="C26" s="599"/>
      <c r="D26" s="607" t="s">
        <v>4153</v>
      </c>
      <c r="E26" s="608"/>
      <c r="F26" s="609" t="s">
        <v>11736</v>
      </c>
      <c r="G26" s="613" t="s">
        <v>11735</v>
      </c>
      <c r="H26" s="611" t="s">
        <v>11738</v>
      </c>
      <c r="I26" s="809"/>
    </row>
    <row r="27" spans="1:9" ht="15.75" customHeight="1">
      <c r="A27" s="599"/>
      <c r="B27" s="599"/>
      <c r="C27" s="612"/>
      <c r="D27" s="607" t="s">
        <v>4154</v>
      </c>
      <c r="E27" s="608"/>
      <c r="F27" s="609" t="s">
        <v>11759</v>
      </c>
      <c r="G27" s="613" t="s">
        <v>11737</v>
      </c>
      <c r="H27" s="611" t="s">
        <v>11823</v>
      </c>
      <c r="I27" s="809"/>
    </row>
    <row r="28" spans="1:9" ht="15.75" customHeight="1" thickBot="1">
      <c r="A28" s="599"/>
      <c r="B28" s="599"/>
      <c r="C28" s="612"/>
      <c r="D28" s="614" t="s">
        <v>4155</v>
      </c>
      <c r="E28" s="615"/>
      <c r="F28" s="616"/>
      <c r="G28" s="617"/>
      <c r="H28" s="618"/>
      <c r="I28" s="810"/>
    </row>
    <row r="29" spans="1:9" ht="15.75" thickBot="1">
      <c r="A29" s="619" t="s">
        <v>106</v>
      </c>
      <c r="B29" s="811" t="s">
        <v>4156</v>
      </c>
      <c r="C29" s="812"/>
      <c r="D29" s="813"/>
      <c r="E29" s="620" t="s">
        <v>704</v>
      </c>
      <c r="F29" s="621" t="s">
        <v>4157</v>
      </c>
      <c r="G29" s="621" t="s">
        <v>4157</v>
      </c>
      <c r="H29" s="621" t="s">
        <v>4157</v>
      </c>
      <c r="I29" s="622"/>
    </row>
    <row r="30" spans="1:9" s="627" customFormat="1" ht="72" customHeight="1" thickBot="1">
      <c r="A30" s="623" t="s">
        <v>11765</v>
      </c>
      <c r="B30" s="820" t="s">
        <v>11734</v>
      </c>
      <c r="C30" s="821"/>
      <c r="D30" s="822"/>
      <c r="E30" s="624" t="s">
        <v>704</v>
      </c>
      <c r="F30" s="625">
        <v>49.34</v>
      </c>
      <c r="G30" s="625">
        <v>49.34</v>
      </c>
      <c r="H30" s="625">
        <v>34.909999999999997</v>
      </c>
      <c r="I30" s="626">
        <f>IF(F30&lt;&gt;"",AVERAGE(F30:H30)," ")</f>
        <v>44.53</v>
      </c>
    </row>
    <row r="31" spans="1:9" ht="15.75" thickBot="1">
      <c r="A31" s="599"/>
      <c r="B31" s="599"/>
      <c r="C31" s="599"/>
      <c r="D31" s="599"/>
      <c r="E31" s="599"/>
      <c r="F31" s="599"/>
      <c r="G31" s="599"/>
      <c r="H31" s="599"/>
      <c r="I31" s="599"/>
    </row>
    <row r="32" spans="1:9" ht="15.75" thickBot="1">
      <c r="A32" s="599"/>
      <c r="B32" s="599"/>
      <c r="C32" s="599"/>
      <c r="D32" s="600"/>
      <c r="E32" s="600"/>
      <c r="F32" s="601" t="s">
        <v>4151</v>
      </c>
      <c r="G32" s="602" t="s">
        <v>11751</v>
      </c>
      <c r="H32" s="602" t="s">
        <v>11752</v>
      </c>
      <c r="I32" s="808" t="s">
        <v>11753</v>
      </c>
    </row>
    <row r="33" spans="1:9" ht="48.75" customHeight="1">
      <c r="A33" s="599"/>
      <c r="B33" s="599"/>
      <c r="C33" s="599"/>
      <c r="D33" s="603" t="s">
        <v>4152</v>
      </c>
      <c r="E33" s="604"/>
      <c r="F33" s="605">
        <v>44676</v>
      </c>
      <c r="G33" s="628">
        <v>44676</v>
      </c>
      <c r="H33" s="606">
        <v>44676</v>
      </c>
      <c r="I33" s="809"/>
    </row>
    <row r="34" spans="1:9">
      <c r="A34" s="599"/>
      <c r="B34" s="599"/>
      <c r="C34" s="599"/>
      <c r="D34" s="607" t="s">
        <v>4153</v>
      </c>
      <c r="E34" s="608"/>
      <c r="F34" s="609" t="s">
        <v>11739</v>
      </c>
      <c r="G34" s="613" t="s">
        <v>11760</v>
      </c>
      <c r="H34" s="611" t="s">
        <v>11741</v>
      </c>
      <c r="I34" s="809"/>
    </row>
    <row r="35" spans="1:9">
      <c r="A35" s="599"/>
      <c r="B35" s="599"/>
      <c r="C35" s="612"/>
      <c r="D35" s="607" t="s">
        <v>4154</v>
      </c>
      <c r="E35" s="608"/>
      <c r="F35" s="609" t="s">
        <v>11740</v>
      </c>
      <c r="G35" s="613" t="s">
        <v>11761</v>
      </c>
      <c r="H35" s="611" t="s">
        <v>11762</v>
      </c>
      <c r="I35" s="809"/>
    </row>
    <row r="36" spans="1:9" ht="15.75" thickBot="1">
      <c r="A36" s="599"/>
      <c r="B36" s="599"/>
      <c r="C36" s="612"/>
      <c r="D36" s="614" t="s">
        <v>4155</v>
      </c>
      <c r="E36" s="615"/>
      <c r="F36" s="616"/>
      <c r="G36" s="617"/>
      <c r="H36" s="618"/>
      <c r="I36" s="810"/>
    </row>
    <row r="37" spans="1:9" ht="15.75" thickBot="1">
      <c r="A37" s="619" t="s">
        <v>106</v>
      </c>
      <c r="B37" s="811" t="s">
        <v>4156</v>
      </c>
      <c r="C37" s="812"/>
      <c r="D37" s="813"/>
      <c r="E37" s="620" t="s">
        <v>717</v>
      </c>
      <c r="F37" s="621" t="s">
        <v>4157</v>
      </c>
      <c r="G37" s="621" t="s">
        <v>4157</v>
      </c>
      <c r="H37" s="621" t="s">
        <v>4157</v>
      </c>
      <c r="I37" s="622"/>
    </row>
    <row r="38" spans="1:9" ht="61.5" customHeight="1" thickBot="1">
      <c r="A38" s="623" t="s">
        <v>11766</v>
      </c>
      <c r="B38" s="820" t="s">
        <v>4159</v>
      </c>
      <c r="C38" s="821"/>
      <c r="D38" s="822"/>
      <c r="E38" s="624" t="s">
        <v>727</v>
      </c>
      <c r="F38" s="625">
        <v>50.92</v>
      </c>
      <c r="G38" s="625">
        <v>52.88</v>
      </c>
      <c r="H38" s="625">
        <v>67.17</v>
      </c>
      <c r="I38" s="626">
        <f>IF(F38&lt;&gt;"",AVERAGE(F38:H38)," ")</f>
        <v>56.990000000000009</v>
      </c>
    </row>
    <row r="39" spans="1:9" ht="15.75" thickBot="1">
      <c r="A39" s="599"/>
      <c r="B39" s="599"/>
      <c r="C39" s="599"/>
      <c r="D39" s="599"/>
      <c r="E39" s="599"/>
      <c r="F39" s="599"/>
      <c r="G39" s="599"/>
      <c r="H39" s="599"/>
      <c r="I39" s="599"/>
    </row>
    <row r="40" spans="1:9" ht="15.75" thickBot="1">
      <c r="A40" s="599"/>
      <c r="B40" s="599"/>
      <c r="C40" s="599"/>
      <c r="D40" s="600"/>
      <c r="E40" s="600"/>
      <c r="F40" s="601" t="s">
        <v>4151</v>
      </c>
      <c r="G40" s="602" t="s">
        <v>11751</v>
      </c>
      <c r="H40" s="602" t="s">
        <v>11752</v>
      </c>
      <c r="I40" s="808" t="s">
        <v>11753</v>
      </c>
    </row>
    <row r="41" spans="1:9">
      <c r="A41" s="599"/>
      <c r="B41" s="599"/>
      <c r="C41" s="599"/>
      <c r="D41" s="603" t="s">
        <v>4152</v>
      </c>
      <c r="E41" s="604"/>
      <c r="F41" s="605">
        <v>44676</v>
      </c>
      <c r="G41" s="628">
        <v>44676</v>
      </c>
      <c r="H41" s="628">
        <v>44677</v>
      </c>
      <c r="I41" s="809"/>
    </row>
    <row r="42" spans="1:9">
      <c r="A42" s="599"/>
      <c r="B42" s="599"/>
      <c r="C42" s="599"/>
      <c r="D42" s="607" t="s">
        <v>4153</v>
      </c>
      <c r="E42" s="608"/>
      <c r="F42" s="609" t="s">
        <v>11742</v>
      </c>
      <c r="G42" s="613" t="s">
        <v>11744</v>
      </c>
      <c r="H42" s="606" t="s">
        <v>11760</v>
      </c>
      <c r="I42" s="809"/>
    </row>
    <row r="43" spans="1:9">
      <c r="A43" s="599"/>
      <c r="B43" s="599"/>
      <c r="C43" s="612"/>
      <c r="D43" s="607" t="s">
        <v>4154</v>
      </c>
      <c r="E43" s="608"/>
      <c r="F43" s="609" t="s">
        <v>11743</v>
      </c>
      <c r="G43" s="613" t="s">
        <v>11745</v>
      </c>
      <c r="H43" s="611" t="s">
        <v>11761</v>
      </c>
      <c r="I43" s="809"/>
    </row>
    <row r="44" spans="1:9" ht="15.75" thickBot="1">
      <c r="A44" s="599"/>
      <c r="B44" s="599"/>
      <c r="C44" s="612"/>
      <c r="D44" s="614" t="s">
        <v>4155</v>
      </c>
      <c r="E44" s="615"/>
      <c r="F44" s="616"/>
      <c r="G44" s="617"/>
      <c r="H44" s="618"/>
      <c r="I44" s="810"/>
    </row>
    <row r="45" spans="1:9" ht="15.75" thickBot="1">
      <c r="A45" s="619" t="s">
        <v>106</v>
      </c>
      <c r="B45" s="811" t="s">
        <v>4156</v>
      </c>
      <c r="C45" s="812"/>
      <c r="D45" s="813"/>
      <c r="E45" s="620" t="s">
        <v>717</v>
      </c>
      <c r="F45" s="621" t="s">
        <v>4157</v>
      </c>
      <c r="G45" s="621" t="s">
        <v>4157</v>
      </c>
      <c r="H45" s="621" t="s">
        <v>4157</v>
      </c>
      <c r="I45" s="622"/>
    </row>
    <row r="46" spans="1:9" ht="15.75" thickBot="1">
      <c r="A46" s="623" t="s">
        <v>11767</v>
      </c>
      <c r="B46" s="820" t="s">
        <v>4158</v>
      </c>
      <c r="C46" s="821"/>
      <c r="D46" s="822"/>
      <c r="E46" s="624" t="s">
        <v>717</v>
      </c>
      <c r="F46" s="625">
        <v>2139.09</v>
      </c>
      <c r="G46" s="625">
        <v>1599</v>
      </c>
      <c r="H46" s="625">
        <v>1811.07</v>
      </c>
      <c r="I46" s="626">
        <f>IF(F46&lt;&gt;"",AVERAGE(F46:H46)," ")</f>
        <v>1849.72</v>
      </c>
    </row>
    <row r="47" spans="1:9" ht="15.75" thickBot="1">
      <c r="A47" s="599"/>
      <c r="B47" s="599"/>
      <c r="C47" s="599"/>
      <c r="D47" s="599"/>
      <c r="E47" s="599"/>
      <c r="F47" s="599"/>
      <c r="G47" s="599"/>
      <c r="H47" s="599"/>
      <c r="I47" s="599"/>
    </row>
    <row r="48" spans="1:9" ht="15.75" thickBot="1">
      <c r="A48" s="599"/>
      <c r="B48" s="599"/>
      <c r="C48" s="599"/>
      <c r="D48" s="600"/>
      <c r="E48" s="600"/>
      <c r="F48" s="601" t="s">
        <v>4151</v>
      </c>
      <c r="G48" s="602" t="s">
        <v>11751</v>
      </c>
      <c r="H48" s="602" t="s">
        <v>11752</v>
      </c>
      <c r="I48" s="808" t="s">
        <v>11753</v>
      </c>
    </row>
    <row r="49" spans="1:9">
      <c r="A49" s="599"/>
      <c r="B49" s="599"/>
      <c r="C49" s="599"/>
      <c r="D49" s="603" t="s">
        <v>4152</v>
      </c>
      <c r="E49" s="604"/>
      <c r="F49" s="605" t="s">
        <v>11763</v>
      </c>
      <c r="G49" s="628">
        <v>44676</v>
      </c>
      <c r="H49" s="628">
        <v>44677</v>
      </c>
      <c r="I49" s="809"/>
    </row>
    <row r="50" spans="1:9" ht="24">
      <c r="A50" s="599"/>
      <c r="B50" s="599"/>
      <c r="C50" s="599"/>
      <c r="D50" s="607" t="s">
        <v>4153</v>
      </c>
      <c r="E50" s="608"/>
      <c r="F50" s="609" t="s">
        <v>11747</v>
      </c>
      <c r="G50" s="613" t="s">
        <v>11749</v>
      </c>
      <c r="H50" s="630" t="s">
        <v>11750</v>
      </c>
      <c r="I50" s="809"/>
    </row>
    <row r="51" spans="1:9">
      <c r="A51" s="599"/>
      <c r="B51" s="599"/>
      <c r="C51" s="612"/>
      <c r="D51" s="607" t="s">
        <v>4154</v>
      </c>
      <c r="E51" s="608"/>
      <c r="F51" s="629" t="s">
        <v>11748</v>
      </c>
      <c r="G51" s="613" t="s">
        <v>11748</v>
      </c>
      <c r="H51" s="611" t="s">
        <v>11764</v>
      </c>
      <c r="I51" s="809"/>
    </row>
    <row r="52" spans="1:9" ht="15.75" thickBot="1">
      <c r="A52" s="599"/>
      <c r="B52" s="599"/>
      <c r="C52" s="612"/>
      <c r="D52" s="614" t="s">
        <v>4155</v>
      </c>
      <c r="E52" s="615"/>
      <c r="F52" s="616"/>
      <c r="G52" s="617"/>
      <c r="H52" s="618"/>
      <c r="I52" s="810"/>
    </row>
    <row r="53" spans="1:9" ht="15.75" thickBot="1">
      <c r="A53" s="619" t="s">
        <v>106</v>
      </c>
      <c r="B53" s="811" t="s">
        <v>4156</v>
      </c>
      <c r="C53" s="812"/>
      <c r="D53" s="813"/>
      <c r="E53" s="620" t="s">
        <v>717</v>
      </c>
      <c r="F53" s="621" t="s">
        <v>4157</v>
      </c>
      <c r="G53" s="621" t="s">
        <v>4157</v>
      </c>
      <c r="H53" s="621" t="s">
        <v>4157</v>
      </c>
      <c r="I53" s="622"/>
    </row>
    <row r="54" spans="1:9" ht="15.75" thickBot="1">
      <c r="A54" s="623" t="s">
        <v>11768</v>
      </c>
      <c r="B54" s="820" t="s">
        <v>11746</v>
      </c>
      <c r="C54" s="821"/>
      <c r="D54" s="822"/>
      <c r="E54" s="624" t="s">
        <v>717</v>
      </c>
      <c r="F54" s="625">
        <v>1206</v>
      </c>
      <c r="G54" s="625">
        <v>921.89</v>
      </c>
      <c r="H54" s="625">
        <v>1152</v>
      </c>
      <c r="I54" s="626">
        <f>IF(G54&lt;&gt;"",AVERAGE(F54:H54)," ")</f>
        <v>1093.2966666666666</v>
      </c>
    </row>
    <row r="55" spans="1:9" ht="15.75" thickBot="1">
      <c r="A55" s="599"/>
      <c r="B55" s="599"/>
      <c r="C55" s="599"/>
      <c r="D55" s="599"/>
      <c r="E55" s="599"/>
      <c r="F55" s="599"/>
      <c r="G55" s="599"/>
      <c r="H55" s="599"/>
      <c r="I55" s="599"/>
    </row>
    <row r="56" spans="1:9" ht="15.75" thickBot="1">
      <c r="A56" s="599"/>
      <c r="B56" s="599"/>
      <c r="C56" s="599"/>
      <c r="D56" s="600"/>
      <c r="E56" s="600"/>
      <c r="F56" s="601" t="s">
        <v>4151</v>
      </c>
      <c r="G56" s="602" t="s">
        <v>11751</v>
      </c>
      <c r="H56" s="602" t="s">
        <v>11752</v>
      </c>
      <c r="I56" s="808" t="s">
        <v>11753</v>
      </c>
    </row>
    <row r="57" spans="1:9">
      <c r="A57" s="599"/>
      <c r="B57" s="599"/>
      <c r="C57" s="599"/>
      <c r="D57" s="603" t="s">
        <v>4152</v>
      </c>
      <c r="E57" s="604"/>
      <c r="F57" s="605" t="s">
        <v>11763</v>
      </c>
      <c r="G57" s="628" t="s">
        <v>11763</v>
      </c>
      <c r="H57" s="606" t="s">
        <v>11763</v>
      </c>
      <c r="I57" s="809"/>
    </row>
    <row r="58" spans="1:9">
      <c r="A58" s="599"/>
      <c r="B58" s="599"/>
      <c r="C58" s="599"/>
      <c r="D58" s="607" t="s">
        <v>4153</v>
      </c>
      <c r="E58" s="608"/>
      <c r="F58" s="609" t="s">
        <v>11773</v>
      </c>
      <c r="G58" s="613" t="s">
        <v>11776</v>
      </c>
      <c r="H58" s="611" t="s">
        <v>11774</v>
      </c>
      <c r="I58" s="809"/>
    </row>
    <row r="59" spans="1:9">
      <c r="A59" s="599"/>
      <c r="B59" s="599"/>
      <c r="C59" s="612"/>
      <c r="D59" s="607" t="s">
        <v>4154</v>
      </c>
      <c r="E59" s="608"/>
      <c r="F59" s="609" t="s">
        <v>11778</v>
      </c>
      <c r="G59" s="613" t="s">
        <v>11777</v>
      </c>
      <c r="H59" s="611" t="s">
        <v>11775</v>
      </c>
      <c r="I59" s="809"/>
    </row>
    <row r="60" spans="1:9" ht="15.75" thickBot="1">
      <c r="A60" s="599"/>
      <c r="B60" s="599"/>
      <c r="C60" s="612"/>
      <c r="D60" s="614" t="s">
        <v>4155</v>
      </c>
      <c r="E60" s="615"/>
      <c r="F60" s="616"/>
      <c r="G60" s="617"/>
      <c r="H60" s="618"/>
      <c r="I60" s="810"/>
    </row>
    <row r="61" spans="1:9" ht="15.75" customHeight="1" thickBot="1">
      <c r="A61" s="619" t="s">
        <v>106</v>
      </c>
      <c r="B61" s="811" t="s">
        <v>4156</v>
      </c>
      <c r="C61" s="812"/>
      <c r="D61" s="813"/>
      <c r="E61" s="620" t="s">
        <v>717</v>
      </c>
      <c r="F61" s="621" t="s">
        <v>4157</v>
      </c>
      <c r="G61" s="621" t="s">
        <v>4157</v>
      </c>
      <c r="H61" s="621" t="s">
        <v>4157</v>
      </c>
      <c r="I61" s="622"/>
    </row>
    <row r="62" spans="1:9" ht="15.75" thickBot="1">
      <c r="A62" s="623" t="s">
        <v>11769</v>
      </c>
      <c r="B62" s="820" t="s">
        <v>11772</v>
      </c>
      <c r="C62" s="821"/>
      <c r="D62" s="822"/>
      <c r="E62" s="624" t="s">
        <v>717</v>
      </c>
      <c r="F62" s="609">
        <v>980</v>
      </c>
      <c r="G62" s="613">
        <v>984.72</v>
      </c>
      <c r="H62" s="625">
        <v>1274.1500000000001</v>
      </c>
      <c r="I62" s="626">
        <f>IF(F62&lt;&gt;"",AVERAGE(F62:H62)," ")</f>
        <v>1079.6233333333332</v>
      </c>
    </row>
    <row r="63" spans="1:9" ht="15.75" thickBot="1">
      <c r="A63" s="599"/>
      <c r="B63" s="599"/>
      <c r="C63" s="599"/>
      <c r="D63" s="599"/>
      <c r="E63" s="599"/>
      <c r="F63" s="599"/>
      <c r="G63" s="599"/>
      <c r="H63" s="599"/>
      <c r="I63" s="599"/>
    </row>
    <row r="64" spans="1:9" ht="15.75" thickBot="1">
      <c r="A64" s="599"/>
      <c r="B64" s="599"/>
      <c r="C64" s="599"/>
      <c r="D64" s="600"/>
      <c r="E64" s="600"/>
      <c r="F64" s="601" t="s">
        <v>4151</v>
      </c>
      <c r="G64" s="602" t="s">
        <v>11751</v>
      </c>
      <c r="H64" s="602" t="s">
        <v>11752</v>
      </c>
      <c r="I64" s="808" t="s">
        <v>11753</v>
      </c>
    </row>
    <row r="65" spans="1:9">
      <c r="A65" s="599"/>
      <c r="B65" s="599"/>
      <c r="C65" s="599"/>
      <c r="D65" s="603" t="s">
        <v>4152</v>
      </c>
      <c r="E65" s="604"/>
      <c r="F65" s="605" t="s">
        <v>11763</v>
      </c>
      <c r="G65" s="628" t="s">
        <v>11763</v>
      </c>
      <c r="H65" s="606" t="s">
        <v>11763</v>
      </c>
      <c r="I65" s="809"/>
    </row>
    <row r="66" spans="1:9">
      <c r="A66" s="599"/>
      <c r="B66" s="599"/>
      <c r="C66" s="599"/>
      <c r="D66" s="607" t="s">
        <v>4153</v>
      </c>
      <c r="E66" s="608"/>
      <c r="F66" s="609" t="s">
        <v>11780</v>
      </c>
      <c r="G66" s="613" t="s">
        <v>11782</v>
      </c>
      <c r="H66" s="611" t="s">
        <v>11784</v>
      </c>
      <c r="I66" s="809"/>
    </row>
    <row r="67" spans="1:9">
      <c r="A67" s="599"/>
      <c r="B67" s="599"/>
      <c r="C67" s="612"/>
      <c r="D67" s="607" t="s">
        <v>4154</v>
      </c>
      <c r="E67" s="608"/>
      <c r="F67" s="609" t="s">
        <v>11781</v>
      </c>
      <c r="G67" s="613" t="s">
        <v>11783</v>
      </c>
      <c r="H67" s="611" t="s">
        <v>11785</v>
      </c>
      <c r="I67" s="809"/>
    </row>
    <row r="68" spans="1:9" ht="15.75" thickBot="1">
      <c r="A68" s="599"/>
      <c r="B68" s="599"/>
      <c r="C68" s="612"/>
      <c r="D68" s="614" t="s">
        <v>4155</v>
      </c>
      <c r="E68" s="615"/>
      <c r="F68" s="616"/>
      <c r="G68" s="617"/>
      <c r="H68" s="618"/>
      <c r="I68" s="810"/>
    </row>
    <row r="69" spans="1:9" ht="15.75" thickBot="1">
      <c r="A69" s="619" t="s">
        <v>106</v>
      </c>
      <c r="B69" s="811" t="s">
        <v>4156</v>
      </c>
      <c r="C69" s="812"/>
      <c r="D69" s="813"/>
      <c r="E69" s="620" t="s">
        <v>717</v>
      </c>
      <c r="F69" s="621" t="s">
        <v>4157</v>
      </c>
      <c r="G69" s="621" t="s">
        <v>4157</v>
      </c>
      <c r="H69" s="621" t="s">
        <v>4157</v>
      </c>
      <c r="I69" s="622"/>
    </row>
    <row r="70" spans="1:9" ht="15.75" thickBot="1">
      <c r="A70" s="623" t="s">
        <v>11770</v>
      </c>
      <c r="B70" s="820" t="s">
        <v>11779</v>
      </c>
      <c r="C70" s="821"/>
      <c r="D70" s="822"/>
      <c r="E70" s="624" t="s">
        <v>717</v>
      </c>
      <c r="F70" s="625">
        <v>27.56</v>
      </c>
      <c r="G70" s="625">
        <v>46.322000000000003</v>
      </c>
      <c r="H70" s="625">
        <v>80.400000000000006</v>
      </c>
      <c r="I70" s="626">
        <f>IF(F70&lt;&gt;"",AVERAGE(F70:H70)," ")</f>
        <v>51.427333333333337</v>
      </c>
    </row>
    <row r="71" spans="1:9" ht="15.75" thickBot="1">
      <c r="A71" s="599"/>
      <c r="B71" s="599"/>
      <c r="C71" s="599"/>
      <c r="D71" s="599"/>
      <c r="E71" s="599"/>
      <c r="F71" s="599"/>
      <c r="G71" s="599"/>
      <c r="H71" s="599"/>
      <c r="I71" s="599"/>
    </row>
    <row r="72" spans="1:9" ht="15.75" thickBot="1">
      <c r="A72" s="599"/>
      <c r="B72" s="599"/>
      <c r="C72" s="599"/>
      <c r="D72" s="600"/>
      <c r="E72" s="600"/>
      <c r="F72" s="601" t="s">
        <v>4151</v>
      </c>
      <c r="G72" s="602" t="s">
        <v>11751</v>
      </c>
      <c r="H72" s="602" t="s">
        <v>11752</v>
      </c>
      <c r="I72" s="808" t="s">
        <v>11753</v>
      </c>
    </row>
    <row r="73" spans="1:9">
      <c r="A73" s="599"/>
      <c r="B73" s="599"/>
      <c r="C73" s="599"/>
      <c r="D73" s="603" t="s">
        <v>4152</v>
      </c>
      <c r="E73" s="604"/>
      <c r="F73" s="605" t="s">
        <v>11763</v>
      </c>
      <c r="G73" s="605" t="s">
        <v>11763</v>
      </c>
      <c r="H73" s="605" t="s">
        <v>11763</v>
      </c>
      <c r="I73" s="809"/>
    </row>
    <row r="74" spans="1:9">
      <c r="A74" s="599"/>
      <c r="B74" s="599"/>
      <c r="C74" s="599"/>
      <c r="D74" s="607" t="s">
        <v>4153</v>
      </c>
      <c r="E74" s="608"/>
      <c r="F74" s="609" t="s">
        <v>11792</v>
      </c>
      <c r="G74" s="613" t="s">
        <v>11794</v>
      </c>
      <c r="H74" s="611" t="s">
        <v>11796</v>
      </c>
      <c r="I74" s="809"/>
    </row>
    <row r="75" spans="1:9">
      <c r="A75" s="599"/>
      <c r="B75" s="599"/>
      <c r="C75" s="612"/>
      <c r="D75" s="607" t="s">
        <v>4154</v>
      </c>
      <c r="E75" s="608"/>
      <c r="F75" s="609" t="s">
        <v>11793</v>
      </c>
      <c r="G75" s="613" t="s">
        <v>11795</v>
      </c>
      <c r="H75" s="611" t="s">
        <v>11797</v>
      </c>
      <c r="I75" s="809"/>
    </row>
    <row r="76" spans="1:9" ht="15.75" thickBot="1">
      <c r="A76" s="599"/>
      <c r="B76" s="599"/>
      <c r="C76" s="612"/>
      <c r="D76" s="614" t="s">
        <v>4155</v>
      </c>
      <c r="E76" s="615"/>
      <c r="F76" s="616"/>
      <c r="G76" s="617"/>
      <c r="H76" s="618"/>
      <c r="I76" s="810"/>
    </row>
    <row r="77" spans="1:9" ht="45.75" customHeight="1" thickBot="1">
      <c r="A77" s="619" t="s">
        <v>106</v>
      </c>
      <c r="B77" s="811" t="s">
        <v>4156</v>
      </c>
      <c r="C77" s="812"/>
      <c r="D77" s="813"/>
      <c r="E77" s="620" t="s">
        <v>717</v>
      </c>
      <c r="F77" s="621" t="s">
        <v>4157</v>
      </c>
      <c r="G77" s="621" t="s">
        <v>4157</v>
      </c>
      <c r="H77" s="621" t="s">
        <v>4157</v>
      </c>
      <c r="I77" s="622"/>
    </row>
    <row r="78" spans="1:9" ht="15.75" customHeight="1" thickBot="1">
      <c r="A78" s="623" t="s">
        <v>11798</v>
      </c>
      <c r="B78" s="826" t="s">
        <v>11855</v>
      </c>
      <c r="C78" s="826"/>
      <c r="D78" s="826"/>
      <c r="E78" s="624" t="s">
        <v>717</v>
      </c>
      <c r="F78" s="625">
        <v>2271.23</v>
      </c>
      <c r="G78" s="625">
        <v>3565.75</v>
      </c>
      <c r="H78" s="625">
        <v>3101.58</v>
      </c>
      <c r="I78" s="626">
        <f>IF(F78&lt;&gt;"",AVERAGE(F78:H78)," ")</f>
        <v>2979.52</v>
      </c>
    </row>
    <row r="79" spans="1:9" ht="15.75" thickBot="1">
      <c r="A79" s="599"/>
      <c r="B79" s="599"/>
      <c r="C79" s="599"/>
      <c r="D79" s="599"/>
      <c r="E79" s="599"/>
      <c r="F79" s="599"/>
      <c r="G79" s="599"/>
      <c r="H79" s="599"/>
      <c r="I79" s="599"/>
    </row>
    <row r="80" spans="1:9" ht="15.75" thickBot="1">
      <c r="A80" s="599"/>
      <c r="B80" s="599"/>
      <c r="C80" s="599"/>
      <c r="D80" s="600"/>
      <c r="E80" s="600"/>
      <c r="F80" s="601" t="s">
        <v>4151</v>
      </c>
      <c r="G80" s="602" t="s">
        <v>11751</v>
      </c>
      <c r="H80" s="602" t="s">
        <v>11752</v>
      </c>
      <c r="I80" s="808" t="s">
        <v>11753</v>
      </c>
    </row>
    <row r="81" spans="1:9">
      <c r="A81" s="599"/>
      <c r="B81" s="599"/>
      <c r="C81" s="599"/>
      <c r="D81" s="603" t="s">
        <v>4152</v>
      </c>
      <c r="E81" s="604"/>
      <c r="F81" s="605" t="s">
        <v>11763</v>
      </c>
      <c r="G81" s="628" t="s">
        <v>11763</v>
      </c>
      <c r="H81" s="606" t="s">
        <v>11763</v>
      </c>
      <c r="I81" s="809"/>
    </row>
    <row r="82" spans="1:9">
      <c r="A82" s="599"/>
      <c r="B82" s="599"/>
      <c r="C82" s="599"/>
      <c r="D82" s="607" t="s">
        <v>4153</v>
      </c>
      <c r="E82" s="608"/>
      <c r="F82" s="609" t="s">
        <v>11800</v>
      </c>
      <c r="G82" s="613" t="s">
        <v>11802</v>
      </c>
      <c r="H82" s="611" t="s">
        <v>11803</v>
      </c>
      <c r="I82" s="809"/>
    </row>
    <row r="83" spans="1:9">
      <c r="A83" s="599"/>
      <c r="B83" s="599"/>
      <c r="C83" s="612"/>
      <c r="D83" s="607" t="s">
        <v>4154</v>
      </c>
      <c r="E83" s="608"/>
      <c r="F83" s="609" t="s">
        <v>11801</v>
      </c>
      <c r="G83" s="613" t="s">
        <v>11804</v>
      </c>
      <c r="H83" s="611" t="s">
        <v>11805</v>
      </c>
      <c r="I83" s="809"/>
    </row>
    <row r="84" spans="1:9" ht="15.75" thickBot="1">
      <c r="A84" s="599"/>
      <c r="B84" s="599"/>
      <c r="C84" s="612"/>
      <c r="D84" s="614" t="s">
        <v>4155</v>
      </c>
      <c r="E84" s="615"/>
      <c r="F84" s="616"/>
      <c r="G84" s="617"/>
      <c r="H84" s="618"/>
      <c r="I84" s="810"/>
    </row>
    <row r="85" spans="1:9" ht="45.75" customHeight="1" thickBot="1">
      <c r="A85" s="619" t="s">
        <v>106</v>
      </c>
      <c r="B85" s="811" t="s">
        <v>4156</v>
      </c>
      <c r="C85" s="812"/>
      <c r="D85" s="813"/>
      <c r="E85" s="620" t="s">
        <v>717</v>
      </c>
      <c r="F85" s="621" t="s">
        <v>4157</v>
      </c>
      <c r="G85" s="621" t="s">
        <v>4157</v>
      </c>
      <c r="H85" s="621" t="s">
        <v>4157</v>
      </c>
      <c r="I85" s="622"/>
    </row>
    <row r="86" spans="1:9" ht="15.75" customHeight="1" thickBot="1">
      <c r="A86" s="623" t="s">
        <v>11806</v>
      </c>
      <c r="B86" s="826" t="s">
        <v>11799</v>
      </c>
      <c r="C86" s="826"/>
      <c r="D86" s="826"/>
      <c r="E86" s="624" t="s">
        <v>717</v>
      </c>
      <c r="F86" s="625">
        <v>79.900000000000006</v>
      </c>
      <c r="G86" s="625">
        <v>59.9</v>
      </c>
      <c r="H86" s="625">
        <v>47.75</v>
      </c>
      <c r="I86" s="626">
        <f>IF(F86&lt;&gt;"",AVERAGE(F86:H86)," ")</f>
        <v>62.516666666666673</v>
      </c>
    </row>
    <row r="87" spans="1:9" ht="15.75" thickBot="1">
      <c r="A87" s="599"/>
      <c r="B87" s="599"/>
      <c r="C87" s="599"/>
      <c r="D87" s="599"/>
      <c r="E87" s="599"/>
      <c r="F87" s="599"/>
      <c r="G87" s="599"/>
      <c r="H87" s="599"/>
      <c r="I87" s="599"/>
    </row>
    <row r="88" spans="1:9" ht="15.75" thickBot="1">
      <c r="A88" s="599"/>
      <c r="B88" s="599"/>
      <c r="C88" s="599"/>
      <c r="D88" s="600"/>
      <c r="E88" s="600"/>
      <c r="F88" s="601" t="s">
        <v>4151</v>
      </c>
      <c r="G88" s="602" t="s">
        <v>11751</v>
      </c>
      <c r="H88" s="602" t="s">
        <v>11752</v>
      </c>
      <c r="I88" s="808" t="s">
        <v>11753</v>
      </c>
    </row>
    <row r="89" spans="1:9">
      <c r="A89" s="599"/>
      <c r="B89" s="599"/>
      <c r="C89" s="599"/>
      <c r="D89" s="603" t="s">
        <v>4152</v>
      </c>
      <c r="E89" s="604"/>
      <c r="F89" s="605" t="s">
        <v>11763</v>
      </c>
      <c r="G89" s="605" t="s">
        <v>11763</v>
      </c>
      <c r="H89" s="606" t="s">
        <v>11763</v>
      </c>
      <c r="I89" s="809"/>
    </row>
    <row r="90" spans="1:9">
      <c r="A90" s="599"/>
      <c r="B90" s="599"/>
      <c r="C90" s="599"/>
      <c r="D90" s="607" t="s">
        <v>4153</v>
      </c>
      <c r="E90" s="608"/>
      <c r="F90" s="609" t="s">
        <v>11811</v>
      </c>
      <c r="G90" s="609" t="s">
        <v>11809</v>
      </c>
      <c r="H90" s="611" t="s">
        <v>11813</v>
      </c>
      <c r="I90" s="809"/>
    </row>
    <row r="91" spans="1:9">
      <c r="A91" s="599"/>
      <c r="B91" s="599"/>
      <c r="C91" s="612"/>
      <c r="D91" s="607" t="s">
        <v>4154</v>
      </c>
      <c r="E91" s="608"/>
      <c r="F91" s="609" t="s">
        <v>11812</v>
      </c>
      <c r="G91" s="609" t="s">
        <v>11810</v>
      </c>
      <c r="H91" s="611" t="s">
        <v>11814</v>
      </c>
      <c r="I91" s="809"/>
    </row>
    <row r="92" spans="1:9" ht="15.75" thickBot="1">
      <c r="A92" s="599"/>
      <c r="B92" s="599"/>
      <c r="C92" s="612"/>
      <c r="D92" s="614" t="s">
        <v>4155</v>
      </c>
      <c r="E92" s="615"/>
      <c r="F92" s="616"/>
      <c r="G92" s="617"/>
      <c r="H92" s="618"/>
      <c r="I92" s="810"/>
    </row>
    <row r="93" spans="1:9" ht="45.75" customHeight="1" thickBot="1">
      <c r="A93" s="619" t="s">
        <v>106</v>
      </c>
      <c r="B93" s="811" t="s">
        <v>4156</v>
      </c>
      <c r="C93" s="812"/>
      <c r="D93" s="813"/>
      <c r="E93" s="620" t="s">
        <v>717</v>
      </c>
      <c r="F93" s="621" t="s">
        <v>4157</v>
      </c>
      <c r="G93" s="621" t="s">
        <v>4157</v>
      </c>
      <c r="H93" s="621" t="s">
        <v>4157</v>
      </c>
      <c r="I93" s="622"/>
    </row>
    <row r="94" spans="1:9" ht="23.25" customHeight="1" thickBot="1">
      <c r="A94" s="623" t="s">
        <v>11807</v>
      </c>
      <c r="B94" s="826" t="s">
        <v>11854</v>
      </c>
      <c r="C94" s="826"/>
      <c r="D94" s="826"/>
      <c r="E94" s="624" t="s">
        <v>717</v>
      </c>
      <c r="F94" s="625">
        <v>296</v>
      </c>
      <c r="G94" s="625">
        <v>225</v>
      </c>
      <c r="H94" s="625">
        <v>198.9</v>
      </c>
      <c r="I94" s="626">
        <f>IF(F94&lt;&gt;"",AVERAGE(F94:H94)," ")</f>
        <v>239.96666666666667</v>
      </c>
    </row>
    <row r="95" spans="1:9" ht="15.75" customHeight="1">
      <c r="F95" s="598"/>
      <c r="G95" s="598"/>
    </row>
    <row r="96" spans="1:9" ht="15.75" thickBot="1">
      <c r="A96" s="599"/>
      <c r="B96" s="599"/>
      <c r="C96" s="599"/>
      <c r="D96" s="599"/>
      <c r="E96" s="599"/>
      <c r="F96" s="599"/>
      <c r="G96" s="599"/>
      <c r="H96" s="599"/>
      <c r="I96" s="599"/>
    </row>
    <row r="97" spans="1:9" ht="15.75" thickBot="1">
      <c r="A97" s="599"/>
      <c r="B97" s="599"/>
      <c r="C97" s="599"/>
      <c r="D97" s="600"/>
      <c r="E97" s="600"/>
      <c r="F97" s="601" t="s">
        <v>4151</v>
      </c>
      <c r="G97" s="602" t="s">
        <v>11751</v>
      </c>
      <c r="H97" s="602" t="s">
        <v>11752</v>
      </c>
      <c r="I97" s="808" t="s">
        <v>11753</v>
      </c>
    </row>
    <row r="98" spans="1:9">
      <c r="A98" s="599"/>
      <c r="B98" s="599"/>
      <c r="C98" s="599"/>
      <c r="D98" s="603" t="s">
        <v>4152</v>
      </c>
      <c r="E98" s="604"/>
      <c r="F98" s="605" t="s">
        <v>11763</v>
      </c>
      <c r="G98" s="628" t="s">
        <v>11763</v>
      </c>
      <c r="H98" s="606" t="s">
        <v>11763</v>
      </c>
      <c r="I98" s="809"/>
    </row>
    <row r="99" spans="1:9">
      <c r="A99" s="599"/>
      <c r="B99" s="599"/>
      <c r="C99" s="599"/>
      <c r="D99" s="607" t="s">
        <v>4153</v>
      </c>
      <c r="E99" s="608"/>
      <c r="F99" s="609" t="s">
        <v>11809</v>
      </c>
      <c r="G99" s="613" t="s">
        <v>11802</v>
      </c>
      <c r="H99" s="611" t="s">
        <v>11803</v>
      </c>
      <c r="I99" s="809"/>
    </row>
    <row r="100" spans="1:9">
      <c r="A100" s="599"/>
      <c r="B100" s="599"/>
      <c r="C100" s="612"/>
      <c r="D100" s="607" t="s">
        <v>4154</v>
      </c>
      <c r="E100" s="608"/>
      <c r="F100" s="609" t="s">
        <v>11801</v>
      </c>
      <c r="G100" s="613" t="s">
        <v>11804</v>
      </c>
      <c r="H100" s="611" t="s">
        <v>11805</v>
      </c>
      <c r="I100" s="809"/>
    </row>
    <row r="101" spans="1:9" ht="15.75" thickBot="1">
      <c r="A101" s="599"/>
      <c r="B101" s="599"/>
      <c r="C101" s="612"/>
      <c r="D101" s="614" t="s">
        <v>4155</v>
      </c>
      <c r="E101" s="615"/>
      <c r="F101" s="616"/>
      <c r="G101" s="617"/>
      <c r="H101" s="618"/>
      <c r="I101" s="810"/>
    </row>
    <row r="102" spans="1:9" ht="45.75" customHeight="1" thickBot="1">
      <c r="A102" s="619" t="s">
        <v>106</v>
      </c>
      <c r="B102" s="811" t="s">
        <v>4156</v>
      </c>
      <c r="C102" s="812"/>
      <c r="D102" s="813"/>
      <c r="E102" s="620" t="s">
        <v>717</v>
      </c>
      <c r="F102" s="621" t="s">
        <v>4157</v>
      </c>
      <c r="G102" s="621" t="s">
        <v>4157</v>
      </c>
      <c r="H102" s="621" t="s">
        <v>4157</v>
      </c>
      <c r="I102" s="622"/>
    </row>
    <row r="103" spans="1:9" ht="23.25" customHeight="1" thickBot="1">
      <c r="A103" s="623" t="s">
        <v>11808</v>
      </c>
      <c r="B103" s="805" t="s">
        <v>802</v>
      </c>
      <c r="C103" s="806"/>
      <c r="D103" s="807"/>
      <c r="E103" s="624" t="s">
        <v>717</v>
      </c>
      <c r="F103" s="625">
        <v>86.56</v>
      </c>
      <c r="G103" s="625">
        <v>98.95</v>
      </c>
      <c r="H103" s="625">
        <v>82.88</v>
      </c>
      <c r="I103" s="626">
        <f>IF(F103&lt;&gt;"",AVERAGE(F103:H103)," ")</f>
        <v>89.463333333333324</v>
      </c>
    </row>
    <row r="104" spans="1:9" ht="15.75" thickBot="1">
      <c r="F104" s="598"/>
      <c r="G104" s="598"/>
    </row>
    <row r="105" spans="1:9" ht="15.75" thickBot="1">
      <c r="A105" s="599"/>
      <c r="B105" s="599"/>
      <c r="C105" s="599"/>
      <c r="D105" s="600"/>
      <c r="E105" s="600"/>
      <c r="F105" s="601" t="s">
        <v>4151</v>
      </c>
      <c r="G105" s="602" t="s">
        <v>11751</v>
      </c>
      <c r="H105" s="602" t="s">
        <v>11752</v>
      </c>
      <c r="I105" s="808" t="s">
        <v>11753</v>
      </c>
    </row>
    <row r="106" spans="1:9">
      <c r="A106" s="599"/>
      <c r="B106" s="599"/>
      <c r="C106" s="599"/>
      <c r="D106" s="603" t="s">
        <v>4152</v>
      </c>
      <c r="E106" s="604"/>
      <c r="F106" s="605" t="s">
        <v>11763</v>
      </c>
      <c r="G106" s="628" t="s">
        <v>11763</v>
      </c>
      <c r="H106" s="606" t="s">
        <v>11763</v>
      </c>
      <c r="I106" s="809"/>
    </row>
    <row r="107" spans="1:9">
      <c r="A107" s="599"/>
      <c r="B107" s="599"/>
      <c r="C107" s="599"/>
      <c r="D107" s="607" t="s">
        <v>4153</v>
      </c>
      <c r="E107" s="608"/>
      <c r="F107" s="609" t="s">
        <v>11816</v>
      </c>
      <c r="G107" s="613" t="s">
        <v>11820</v>
      </c>
      <c r="H107" s="611" t="s">
        <v>11819</v>
      </c>
      <c r="I107" s="809"/>
    </row>
    <row r="108" spans="1:9">
      <c r="A108" s="599"/>
      <c r="B108" s="599"/>
      <c r="C108" s="612"/>
      <c r="D108" s="607" t="s">
        <v>4154</v>
      </c>
      <c r="E108" s="608"/>
      <c r="F108" s="609" t="s">
        <v>11817</v>
      </c>
      <c r="G108" s="613" t="s">
        <v>11818</v>
      </c>
      <c r="H108" s="611">
        <v>40034848</v>
      </c>
      <c r="I108" s="809"/>
    </row>
    <row r="109" spans="1:9" ht="15.75" thickBot="1">
      <c r="A109" s="599"/>
      <c r="B109" s="599"/>
      <c r="C109" s="612"/>
      <c r="D109" s="614" t="s">
        <v>4155</v>
      </c>
      <c r="E109" s="615"/>
      <c r="F109" s="616"/>
      <c r="G109" s="617"/>
      <c r="H109" s="618"/>
      <c r="I109" s="810"/>
    </row>
    <row r="110" spans="1:9" ht="45.75" customHeight="1" thickBot="1">
      <c r="A110" s="619" t="s">
        <v>106</v>
      </c>
      <c r="B110" s="811" t="s">
        <v>4156</v>
      </c>
      <c r="C110" s="812"/>
      <c r="D110" s="813"/>
      <c r="E110" s="620" t="s">
        <v>717</v>
      </c>
      <c r="F110" s="621" t="s">
        <v>4157</v>
      </c>
      <c r="G110" s="621" t="s">
        <v>4157</v>
      </c>
      <c r="H110" s="621" t="s">
        <v>4157</v>
      </c>
      <c r="I110" s="622"/>
    </row>
    <row r="111" spans="1:9" ht="23.25" customHeight="1" thickBot="1">
      <c r="A111" s="623" t="s">
        <v>11821</v>
      </c>
      <c r="B111" s="820" t="s">
        <v>11815</v>
      </c>
      <c r="C111" s="821"/>
      <c r="D111" s="822"/>
      <c r="E111" s="624" t="s">
        <v>717</v>
      </c>
      <c r="F111" s="625">
        <v>53.98</v>
      </c>
      <c r="G111" s="625">
        <v>59</v>
      </c>
      <c r="H111" s="625">
        <v>68.3</v>
      </c>
      <c r="I111" s="626">
        <f>IF(F111&lt;&gt;"",AVERAGE(F111:H111)," ")</f>
        <v>60.426666666666655</v>
      </c>
    </row>
    <row r="112" spans="1:9" ht="15.75" thickBot="1">
      <c r="F112" s="598"/>
      <c r="G112" s="598"/>
    </row>
    <row r="113" spans="1:9" ht="15.75" thickBot="1">
      <c r="A113" s="599"/>
      <c r="B113" s="599"/>
      <c r="C113" s="599"/>
      <c r="D113" s="600"/>
      <c r="E113" s="600"/>
      <c r="F113" s="601" t="s">
        <v>4151</v>
      </c>
      <c r="G113" s="602" t="s">
        <v>11751</v>
      </c>
      <c r="H113" s="602" t="s">
        <v>11752</v>
      </c>
      <c r="I113" s="808" t="s">
        <v>11753</v>
      </c>
    </row>
    <row r="114" spans="1:9">
      <c r="A114" s="599"/>
      <c r="B114" s="599"/>
      <c r="C114" s="599"/>
      <c r="D114" s="603" t="s">
        <v>4152</v>
      </c>
      <c r="E114" s="604"/>
      <c r="F114" s="605" t="s">
        <v>11763</v>
      </c>
      <c r="G114" s="628" t="s">
        <v>11763</v>
      </c>
      <c r="H114" s="606" t="s">
        <v>11763</v>
      </c>
      <c r="I114" s="809"/>
    </row>
    <row r="115" spans="1:9">
      <c r="A115" s="599"/>
      <c r="B115" s="599"/>
      <c r="C115" s="599"/>
      <c r="D115" s="607" t="s">
        <v>4153</v>
      </c>
      <c r="E115" s="608"/>
      <c r="F115" s="609" t="s">
        <v>11824</v>
      </c>
      <c r="G115" s="613" t="s">
        <v>11822</v>
      </c>
      <c r="H115" s="611" t="s">
        <v>11826</v>
      </c>
      <c r="I115" s="809"/>
    </row>
    <row r="116" spans="1:9">
      <c r="A116" s="599"/>
      <c r="B116" s="599"/>
      <c r="C116" s="612"/>
      <c r="D116" s="607" t="s">
        <v>4154</v>
      </c>
      <c r="E116" s="608"/>
      <c r="F116" s="609" t="s">
        <v>11825</v>
      </c>
      <c r="G116" s="613" t="s">
        <v>11823</v>
      </c>
      <c r="H116" s="611">
        <v>8007411174</v>
      </c>
      <c r="I116" s="809"/>
    </row>
    <row r="117" spans="1:9" ht="15.75" thickBot="1">
      <c r="A117" s="599"/>
      <c r="B117" s="599"/>
      <c r="C117" s="612"/>
      <c r="D117" s="614" t="s">
        <v>4155</v>
      </c>
      <c r="E117" s="615"/>
      <c r="F117" s="616"/>
      <c r="G117" s="617"/>
      <c r="H117" s="618"/>
      <c r="I117" s="810"/>
    </row>
    <row r="118" spans="1:9" ht="45.75" customHeight="1" thickBot="1">
      <c r="A118" s="619" t="s">
        <v>106</v>
      </c>
      <c r="B118" s="811" t="s">
        <v>4156</v>
      </c>
      <c r="C118" s="812"/>
      <c r="D118" s="813"/>
      <c r="E118" s="620" t="s">
        <v>717</v>
      </c>
      <c r="F118" s="621" t="s">
        <v>4157</v>
      </c>
      <c r="G118" s="621" t="s">
        <v>4157</v>
      </c>
      <c r="H118" s="621" t="s">
        <v>4157</v>
      </c>
      <c r="I118" s="622"/>
    </row>
    <row r="119" spans="1:9" ht="23.25" customHeight="1" thickBot="1">
      <c r="A119" s="623" t="s">
        <v>11827</v>
      </c>
      <c r="B119" s="805" t="s">
        <v>804</v>
      </c>
      <c r="C119" s="806"/>
      <c r="D119" s="807"/>
      <c r="E119" s="624" t="s">
        <v>717</v>
      </c>
      <c r="F119" s="625">
        <v>282.47000000000003</v>
      </c>
      <c r="G119" s="625">
        <v>360.93</v>
      </c>
      <c r="H119" s="625">
        <v>403.85</v>
      </c>
      <c r="I119" s="626">
        <f>IF(F119&lt;&gt;"",AVERAGE(F119:H119)," ")</f>
        <v>349.08333333333331</v>
      </c>
    </row>
    <row r="121" spans="1:9" ht="15.75" thickBot="1">
      <c r="F121" s="598"/>
      <c r="G121" s="598"/>
    </row>
    <row r="122" spans="1:9" ht="15.75" thickBot="1">
      <c r="A122" s="599"/>
      <c r="B122" s="599"/>
      <c r="C122" s="599"/>
      <c r="D122" s="600"/>
      <c r="E122" s="600"/>
      <c r="F122" s="601" t="s">
        <v>4151</v>
      </c>
      <c r="G122" s="602" t="s">
        <v>11751</v>
      </c>
      <c r="H122" s="602" t="s">
        <v>11752</v>
      </c>
      <c r="I122" s="808" t="s">
        <v>11753</v>
      </c>
    </row>
    <row r="123" spans="1:9">
      <c r="A123" s="599"/>
      <c r="B123" s="599"/>
      <c r="C123" s="599"/>
      <c r="D123" s="603" t="s">
        <v>4152</v>
      </c>
      <c r="E123" s="604"/>
      <c r="F123" s="605" t="s">
        <v>11763</v>
      </c>
      <c r="G123" s="628" t="s">
        <v>11763</v>
      </c>
      <c r="H123" s="606" t="s">
        <v>11763</v>
      </c>
      <c r="I123" s="809"/>
    </row>
    <row r="124" spans="1:9">
      <c r="A124" s="599"/>
      <c r="B124" s="599"/>
      <c r="C124" s="599"/>
      <c r="D124" s="607" t="s">
        <v>4153</v>
      </c>
      <c r="E124" s="608"/>
      <c r="F124" s="609" t="s">
        <v>11828</v>
      </c>
      <c r="G124" s="613" t="s">
        <v>11830</v>
      </c>
      <c r="H124" s="611" t="s">
        <v>11832</v>
      </c>
      <c r="I124" s="809"/>
    </row>
    <row r="125" spans="1:9">
      <c r="A125" s="599"/>
      <c r="B125" s="599"/>
      <c r="C125" s="612"/>
      <c r="D125" s="607" t="s">
        <v>4154</v>
      </c>
      <c r="E125" s="608"/>
      <c r="F125" s="609" t="s">
        <v>11829</v>
      </c>
      <c r="G125" s="613" t="s">
        <v>11831</v>
      </c>
      <c r="H125" s="611" t="s">
        <v>11833</v>
      </c>
      <c r="I125" s="809"/>
    </row>
    <row r="126" spans="1:9" ht="15.75" thickBot="1">
      <c r="A126" s="599"/>
      <c r="B126" s="599"/>
      <c r="C126" s="612"/>
      <c r="D126" s="614" t="s">
        <v>4155</v>
      </c>
      <c r="E126" s="615"/>
      <c r="F126" s="616"/>
      <c r="G126" s="617"/>
      <c r="H126" s="618"/>
      <c r="I126" s="810"/>
    </row>
    <row r="127" spans="1:9" ht="45.75" customHeight="1" thickBot="1">
      <c r="A127" s="619" t="s">
        <v>106</v>
      </c>
      <c r="B127" s="811" t="s">
        <v>4156</v>
      </c>
      <c r="C127" s="812"/>
      <c r="D127" s="813"/>
      <c r="E127" s="620" t="s">
        <v>717</v>
      </c>
      <c r="F127" s="621" t="s">
        <v>4157</v>
      </c>
      <c r="G127" s="621" t="s">
        <v>4157</v>
      </c>
      <c r="H127" s="621" t="s">
        <v>4157</v>
      </c>
      <c r="I127" s="622"/>
    </row>
    <row r="128" spans="1:9" ht="23.25" customHeight="1" thickBot="1">
      <c r="A128" s="623" t="s">
        <v>11834</v>
      </c>
      <c r="B128" s="805" t="s">
        <v>805</v>
      </c>
      <c r="C128" s="806"/>
      <c r="D128" s="807"/>
      <c r="E128" s="624" t="s">
        <v>717</v>
      </c>
      <c r="F128" s="625">
        <v>142.36000000000001</v>
      </c>
      <c r="G128" s="625">
        <v>203.55</v>
      </c>
      <c r="H128" s="625">
        <v>245.7</v>
      </c>
      <c r="I128" s="626">
        <f>IF(F128&lt;&gt;"",AVERAGE(F128:H128)," ")</f>
        <v>197.20333333333335</v>
      </c>
    </row>
    <row r="130" spans="1:9" ht="15.75" thickBot="1">
      <c r="F130" s="598"/>
      <c r="G130" s="598"/>
    </row>
    <row r="131" spans="1:9" ht="15.75" thickBot="1">
      <c r="A131" s="599"/>
      <c r="B131" s="599"/>
      <c r="C131" s="599"/>
      <c r="D131" s="600"/>
      <c r="E131" s="600"/>
      <c r="F131" s="601" t="s">
        <v>4151</v>
      </c>
      <c r="G131" s="602" t="s">
        <v>11751</v>
      </c>
      <c r="H131" s="602" t="s">
        <v>11752</v>
      </c>
      <c r="I131" s="808" t="s">
        <v>11753</v>
      </c>
    </row>
    <row r="132" spans="1:9">
      <c r="A132" s="599"/>
      <c r="B132" s="599"/>
      <c r="C132" s="599"/>
      <c r="D132" s="603" t="s">
        <v>4152</v>
      </c>
      <c r="E132" s="604"/>
      <c r="F132" s="605" t="s">
        <v>11763</v>
      </c>
      <c r="G132" s="628" t="s">
        <v>11763</v>
      </c>
      <c r="H132" s="606" t="s">
        <v>11763</v>
      </c>
      <c r="I132" s="809"/>
    </row>
    <row r="133" spans="1:9">
      <c r="A133" s="599"/>
      <c r="B133" s="599"/>
      <c r="C133" s="599"/>
      <c r="D133" s="607" t="s">
        <v>4153</v>
      </c>
      <c r="E133" s="608"/>
      <c r="F133" s="609" t="s">
        <v>11845</v>
      </c>
      <c r="G133" s="613" t="s">
        <v>11738</v>
      </c>
      <c r="H133" s="611" t="s">
        <v>11846</v>
      </c>
      <c r="I133" s="809"/>
    </row>
    <row r="134" spans="1:9">
      <c r="A134" s="599"/>
      <c r="B134" s="599"/>
      <c r="C134" s="612"/>
      <c r="D134" s="607" t="s">
        <v>4154</v>
      </c>
      <c r="E134" s="608"/>
      <c r="F134" s="609" t="s">
        <v>11848</v>
      </c>
      <c r="G134" s="613" t="s">
        <v>11823</v>
      </c>
      <c r="H134" s="611" t="s">
        <v>11847</v>
      </c>
      <c r="I134" s="809"/>
    </row>
    <row r="135" spans="1:9" ht="15.75" thickBot="1">
      <c r="A135" s="599"/>
      <c r="B135" s="599"/>
      <c r="C135" s="612"/>
      <c r="D135" s="614" t="s">
        <v>4155</v>
      </c>
      <c r="E135" s="615"/>
      <c r="F135" s="616"/>
      <c r="G135" s="617"/>
      <c r="H135" s="618"/>
      <c r="I135" s="810"/>
    </row>
    <row r="136" spans="1:9" ht="45.75" customHeight="1" thickBot="1">
      <c r="A136" s="619" t="s">
        <v>106</v>
      </c>
      <c r="B136" s="811" t="s">
        <v>4156</v>
      </c>
      <c r="C136" s="812"/>
      <c r="D136" s="813"/>
      <c r="E136" s="620" t="s">
        <v>717</v>
      </c>
      <c r="F136" s="621" t="s">
        <v>4157</v>
      </c>
      <c r="G136" s="621" t="s">
        <v>4157</v>
      </c>
      <c r="H136" s="621" t="s">
        <v>4157</v>
      </c>
      <c r="I136" s="622"/>
    </row>
    <row r="137" spans="1:9" ht="23.25" customHeight="1" thickBot="1">
      <c r="A137" s="623" t="s">
        <v>11841</v>
      </c>
      <c r="B137" s="805" t="s">
        <v>11844</v>
      </c>
      <c r="C137" s="806"/>
      <c r="D137" s="807"/>
      <c r="E137" s="624" t="s">
        <v>717</v>
      </c>
      <c r="F137" s="625">
        <v>3026.8</v>
      </c>
      <c r="G137" s="625">
        <v>3322.79</v>
      </c>
      <c r="H137" s="625">
        <v>2095.66</v>
      </c>
      <c r="I137" s="626">
        <f>IF(F137&lt;&gt;"",AVERAGE(F137:H137)," ")</f>
        <v>2815.0833333333335</v>
      </c>
    </row>
    <row r="139" spans="1:9" ht="15.75" thickBot="1">
      <c r="F139" s="598"/>
      <c r="G139" s="598"/>
    </row>
    <row r="140" spans="1:9" ht="15.75" thickBot="1">
      <c r="A140" s="599"/>
      <c r="B140" s="599"/>
      <c r="C140" s="599"/>
      <c r="D140" s="600"/>
      <c r="E140" s="600"/>
      <c r="F140" s="601" t="s">
        <v>4151</v>
      </c>
      <c r="G140" s="602" t="s">
        <v>11751</v>
      </c>
      <c r="H140" s="602" t="s">
        <v>11752</v>
      </c>
      <c r="I140" s="808" t="s">
        <v>11753</v>
      </c>
    </row>
    <row r="141" spans="1:9">
      <c r="A141" s="599"/>
      <c r="B141" s="599"/>
      <c r="C141" s="599"/>
      <c r="D141" s="603" t="s">
        <v>4152</v>
      </c>
      <c r="E141" s="604"/>
      <c r="F141" s="605" t="s">
        <v>11763</v>
      </c>
      <c r="G141" s="628" t="s">
        <v>11763</v>
      </c>
      <c r="H141" s="606" t="s">
        <v>11763</v>
      </c>
      <c r="I141" s="809"/>
    </row>
    <row r="142" spans="1:9">
      <c r="A142" s="599"/>
      <c r="B142" s="599"/>
      <c r="C142" s="599"/>
      <c r="D142" s="607" t="s">
        <v>4153</v>
      </c>
      <c r="E142" s="608"/>
      <c r="F142" s="609" t="s">
        <v>11835</v>
      </c>
      <c r="G142" s="613" t="s">
        <v>11837</v>
      </c>
      <c r="H142" s="611" t="s">
        <v>11839</v>
      </c>
      <c r="I142" s="809"/>
    </row>
    <row r="143" spans="1:9">
      <c r="A143" s="599"/>
      <c r="B143" s="599"/>
      <c r="C143" s="612"/>
      <c r="D143" s="607" t="s">
        <v>4154</v>
      </c>
      <c r="E143" s="608"/>
      <c r="F143" s="609" t="s">
        <v>11829</v>
      </c>
      <c r="G143" s="613" t="s">
        <v>11838</v>
      </c>
      <c r="H143" s="611" t="s">
        <v>11840</v>
      </c>
      <c r="I143" s="809"/>
    </row>
    <row r="144" spans="1:9" ht="15.75" thickBot="1">
      <c r="A144" s="599"/>
      <c r="B144" s="599"/>
      <c r="C144" s="612"/>
      <c r="D144" s="614" t="s">
        <v>4155</v>
      </c>
      <c r="E144" s="615"/>
      <c r="F144" s="616"/>
      <c r="G144" s="617"/>
      <c r="H144" s="618"/>
      <c r="I144" s="810"/>
    </row>
    <row r="145" spans="1:9" ht="45.75" customHeight="1" thickBot="1">
      <c r="A145" s="619" t="s">
        <v>106</v>
      </c>
      <c r="B145" s="811" t="s">
        <v>4156</v>
      </c>
      <c r="C145" s="812"/>
      <c r="D145" s="813"/>
      <c r="E145" s="620" t="s">
        <v>717</v>
      </c>
      <c r="F145" s="621" t="s">
        <v>4157</v>
      </c>
      <c r="G145" s="621" t="s">
        <v>4157</v>
      </c>
      <c r="H145" s="621" t="s">
        <v>4157</v>
      </c>
      <c r="I145" s="622"/>
    </row>
    <row r="146" spans="1:9" ht="23.25" customHeight="1" thickBot="1">
      <c r="A146" s="623" t="s">
        <v>11842</v>
      </c>
      <c r="B146" s="805" t="s">
        <v>11836</v>
      </c>
      <c r="C146" s="806"/>
      <c r="D146" s="807"/>
      <c r="E146" s="624" t="s">
        <v>717</v>
      </c>
      <c r="F146" s="625">
        <v>14.05</v>
      </c>
      <c r="G146" s="625">
        <v>29.95</v>
      </c>
      <c r="H146" s="625">
        <v>43.95</v>
      </c>
      <c r="I146" s="626">
        <f>IF(F146&lt;&gt;"",AVERAGE(F146:H146)," ")</f>
        <v>29.316666666666666</v>
      </c>
    </row>
    <row r="148" spans="1:9" ht="15.75" thickBot="1">
      <c r="F148" s="598"/>
      <c r="G148" s="598"/>
    </row>
    <row r="149" spans="1:9" ht="15.75" thickBot="1">
      <c r="A149" s="599"/>
      <c r="B149" s="599"/>
      <c r="C149" s="599"/>
      <c r="D149" s="600"/>
      <c r="E149" s="600"/>
      <c r="F149" s="601" t="s">
        <v>4151</v>
      </c>
      <c r="G149" s="602" t="s">
        <v>11751</v>
      </c>
      <c r="H149" s="602" t="s">
        <v>11752</v>
      </c>
      <c r="I149" s="808" t="s">
        <v>11753</v>
      </c>
    </row>
    <row r="150" spans="1:9">
      <c r="A150" s="599"/>
      <c r="B150" s="599"/>
      <c r="C150" s="599"/>
      <c r="D150" s="603" t="s">
        <v>4152</v>
      </c>
      <c r="E150" s="604"/>
      <c r="F150" s="605" t="s">
        <v>11763</v>
      </c>
      <c r="G150" s="628" t="s">
        <v>11763</v>
      </c>
      <c r="H150" s="606" t="s">
        <v>11763</v>
      </c>
      <c r="I150" s="809"/>
    </row>
    <row r="151" spans="1:9">
      <c r="A151" s="599"/>
      <c r="B151" s="599"/>
      <c r="C151" s="599"/>
      <c r="D151" s="607" t="s">
        <v>4153</v>
      </c>
      <c r="E151" s="608"/>
      <c r="F151" s="609" t="s">
        <v>11850</v>
      </c>
      <c r="G151" s="611" t="s">
        <v>11846</v>
      </c>
      <c r="H151" s="611" t="s">
        <v>11849</v>
      </c>
      <c r="I151" s="809"/>
    </row>
    <row r="152" spans="1:9">
      <c r="A152" s="599"/>
      <c r="B152" s="599"/>
      <c r="C152" s="612"/>
      <c r="D152" s="607" t="s">
        <v>4154</v>
      </c>
      <c r="E152" s="608"/>
      <c r="F152" s="609" t="s">
        <v>11851</v>
      </c>
      <c r="G152" s="611" t="s">
        <v>11847</v>
      </c>
      <c r="H152" s="611" t="s">
        <v>11823</v>
      </c>
      <c r="I152" s="809"/>
    </row>
    <row r="153" spans="1:9" ht="15.75" thickBot="1">
      <c r="A153" s="599"/>
      <c r="B153" s="599"/>
      <c r="C153" s="612"/>
      <c r="D153" s="614" t="s">
        <v>4155</v>
      </c>
      <c r="E153" s="615"/>
      <c r="F153" s="616"/>
      <c r="G153" s="617"/>
      <c r="H153" s="618"/>
      <c r="I153" s="810"/>
    </row>
    <row r="154" spans="1:9" ht="45.75" customHeight="1" thickBot="1">
      <c r="A154" s="619" t="s">
        <v>106</v>
      </c>
      <c r="B154" s="811" t="s">
        <v>4156</v>
      </c>
      <c r="C154" s="812"/>
      <c r="D154" s="813"/>
      <c r="E154" s="620" t="s">
        <v>717</v>
      </c>
      <c r="F154" s="621" t="s">
        <v>4157</v>
      </c>
      <c r="G154" s="621" t="s">
        <v>4157</v>
      </c>
      <c r="H154" s="621" t="s">
        <v>4157</v>
      </c>
      <c r="I154" s="622"/>
    </row>
    <row r="155" spans="1:9" ht="23.25" customHeight="1" thickBot="1">
      <c r="A155" s="623" t="s">
        <v>11843</v>
      </c>
      <c r="B155" s="805" t="s">
        <v>11853</v>
      </c>
      <c r="C155" s="806"/>
      <c r="D155" s="807"/>
      <c r="E155" s="624" t="s">
        <v>717</v>
      </c>
      <c r="F155" s="625">
        <v>103.2</v>
      </c>
      <c r="G155" s="625">
        <v>101</v>
      </c>
      <c r="H155" s="625">
        <v>95</v>
      </c>
      <c r="I155" s="626">
        <f>IF(F155&lt;&gt;"",AVERAGE(F155:H155)," ")</f>
        <v>99.733333333333334</v>
      </c>
    </row>
    <row r="156" spans="1:9" ht="15.75" thickBot="1">
      <c r="F156" s="598"/>
      <c r="G156" s="598"/>
    </row>
    <row r="157" spans="1:9" ht="15.75" thickBot="1">
      <c r="A157" s="599"/>
      <c r="B157" s="599"/>
      <c r="C157" s="599"/>
      <c r="D157" s="600"/>
      <c r="E157" s="600"/>
      <c r="F157" s="601" t="s">
        <v>4151</v>
      </c>
      <c r="G157" s="602" t="s">
        <v>11751</v>
      </c>
      <c r="H157" s="602" t="s">
        <v>11752</v>
      </c>
      <c r="I157" s="808" t="s">
        <v>11753</v>
      </c>
    </row>
    <row r="158" spans="1:9">
      <c r="A158" s="599"/>
      <c r="B158" s="599"/>
      <c r="C158" s="599"/>
      <c r="D158" s="603" t="s">
        <v>4152</v>
      </c>
      <c r="E158" s="604"/>
      <c r="F158" s="605" t="s">
        <v>11763</v>
      </c>
      <c r="G158" s="628" t="s">
        <v>11763</v>
      </c>
      <c r="H158" s="606" t="s">
        <v>11763</v>
      </c>
      <c r="I158" s="809"/>
    </row>
    <row r="159" spans="1:9">
      <c r="A159" s="599"/>
      <c r="B159" s="599"/>
      <c r="C159" s="599"/>
      <c r="D159" s="607" t="s">
        <v>4153</v>
      </c>
      <c r="E159" s="608"/>
      <c r="F159" s="609" t="s">
        <v>11850</v>
      </c>
      <c r="G159" s="611" t="s">
        <v>11846</v>
      </c>
      <c r="H159" s="611" t="s">
        <v>11849</v>
      </c>
      <c r="I159" s="809"/>
    </row>
    <row r="160" spans="1:9">
      <c r="A160" s="599"/>
      <c r="B160" s="599"/>
      <c r="C160" s="612"/>
      <c r="D160" s="607" t="s">
        <v>4154</v>
      </c>
      <c r="E160" s="608"/>
      <c r="F160" s="609" t="s">
        <v>11851</v>
      </c>
      <c r="G160" s="611" t="s">
        <v>11847</v>
      </c>
      <c r="H160" s="611" t="s">
        <v>11823</v>
      </c>
      <c r="I160" s="809"/>
    </row>
    <row r="161" spans="1:9" ht="15.75" thickBot="1">
      <c r="A161" s="599"/>
      <c r="B161" s="599"/>
      <c r="C161" s="612"/>
      <c r="D161" s="614" t="s">
        <v>4155</v>
      </c>
      <c r="E161" s="615"/>
      <c r="F161" s="616"/>
      <c r="G161" s="617"/>
      <c r="H161" s="618"/>
      <c r="I161" s="810"/>
    </row>
    <row r="162" spans="1:9" ht="45.75" customHeight="1" thickBot="1">
      <c r="A162" s="619" t="s">
        <v>106</v>
      </c>
      <c r="B162" s="811" t="s">
        <v>4156</v>
      </c>
      <c r="C162" s="812"/>
      <c r="D162" s="813"/>
      <c r="E162" s="620" t="s">
        <v>717</v>
      </c>
      <c r="F162" s="621" t="s">
        <v>4157</v>
      </c>
      <c r="G162" s="621" t="s">
        <v>4157</v>
      </c>
      <c r="H162" s="621" t="s">
        <v>4157</v>
      </c>
      <c r="I162" s="622"/>
    </row>
    <row r="163" spans="1:9" ht="23.25" customHeight="1" thickBot="1">
      <c r="A163" s="623" t="s">
        <v>11852</v>
      </c>
      <c r="B163" s="805" t="s">
        <v>11857</v>
      </c>
      <c r="C163" s="806"/>
      <c r="D163" s="807"/>
      <c r="E163" s="624" t="s">
        <v>717</v>
      </c>
      <c r="F163" s="625">
        <v>310</v>
      </c>
      <c r="G163" s="625">
        <v>342</v>
      </c>
      <c r="H163" s="625">
        <v>455</v>
      </c>
      <c r="I163" s="626">
        <f>IF(F163&lt;&gt;"",AVERAGE(F163:H163)," ")</f>
        <v>369</v>
      </c>
    </row>
    <row r="165" spans="1:9" ht="15.75" thickBot="1">
      <c r="F165" s="598"/>
      <c r="G165" s="598"/>
    </row>
    <row r="166" spans="1:9" ht="15.75" thickBot="1">
      <c r="A166" s="599"/>
      <c r="B166" s="599"/>
      <c r="C166" s="599"/>
      <c r="D166" s="600"/>
      <c r="E166" s="600"/>
      <c r="F166" s="601" t="s">
        <v>4151</v>
      </c>
      <c r="G166" s="602" t="s">
        <v>11751</v>
      </c>
      <c r="H166" s="602" t="s">
        <v>11752</v>
      </c>
      <c r="I166" s="808" t="s">
        <v>11753</v>
      </c>
    </row>
    <row r="167" spans="1:9">
      <c r="A167" s="599"/>
      <c r="B167" s="599"/>
      <c r="C167" s="599"/>
      <c r="D167" s="603" t="s">
        <v>4152</v>
      </c>
      <c r="E167" s="604"/>
      <c r="F167" s="605" t="s">
        <v>11763</v>
      </c>
      <c r="G167" s="628" t="s">
        <v>11763</v>
      </c>
      <c r="H167" s="606" t="s">
        <v>11763</v>
      </c>
      <c r="I167" s="809"/>
    </row>
    <row r="168" spans="1:9">
      <c r="A168" s="599"/>
      <c r="B168" s="599"/>
      <c r="C168" s="599"/>
      <c r="D168" s="607" t="s">
        <v>4153</v>
      </c>
      <c r="E168" s="608"/>
      <c r="F168" s="609" t="s">
        <v>11859</v>
      </c>
      <c r="G168" s="611" t="s">
        <v>11860</v>
      </c>
      <c r="H168" s="611" t="s">
        <v>11846</v>
      </c>
      <c r="I168" s="809"/>
    </row>
    <row r="169" spans="1:9">
      <c r="A169" s="599"/>
      <c r="B169" s="599"/>
      <c r="C169" s="612"/>
      <c r="D169" s="607" t="s">
        <v>4154</v>
      </c>
      <c r="E169" s="608"/>
      <c r="F169" s="609" t="s">
        <v>11861</v>
      </c>
      <c r="G169" s="611" t="s">
        <v>11851</v>
      </c>
      <c r="H169" s="611" t="s">
        <v>11847</v>
      </c>
      <c r="I169" s="809"/>
    </row>
    <row r="170" spans="1:9" ht="15.75" thickBot="1">
      <c r="A170" s="599"/>
      <c r="B170" s="599"/>
      <c r="C170" s="612"/>
      <c r="D170" s="614" t="s">
        <v>4155</v>
      </c>
      <c r="E170" s="615"/>
      <c r="F170" s="616"/>
      <c r="G170" s="617"/>
      <c r="H170" s="618"/>
      <c r="I170" s="810"/>
    </row>
    <row r="171" spans="1:9" ht="45.75" customHeight="1" thickBot="1">
      <c r="A171" s="619" t="s">
        <v>106</v>
      </c>
      <c r="B171" s="811" t="s">
        <v>4156</v>
      </c>
      <c r="C171" s="812"/>
      <c r="D171" s="813"/>
      <c r="E171" s="620" t="s">
        <v>717</v>
      </c>
      <c r="F171" s="621" t="s">
        <v>4157</v>
      </c>
      <c r="G171" s="621" t="s">
        <v>4157</v>
      </c>
      <c r="H171" s="621" t="s">
        <v>4157</v>
      </c>
      <c r="I171" s="622"/>
    </row>
    <row r="172" spans="1:9" ht="23.25" customHeight="1" thickBot="1">
      <c r="A172" s="623" t="s">
        <v>11862</v>
      </c>
      <c r="B172" s="805" t="s">
        <v>11858</v>
      </c>
      <c r="C172" s="806"/>
      <c r="D172" s="807"/>
      <c r="E172" s="624" t="s">
        <v>717</v>
      </c>
      <c r="F172" s="625">
        <v>1449.9</v>
      </c>
      <c r="G172" s="625">
        <v>1424.05</v>
      </c>
      <c r="H172" s="625">
        <v>1649</v>
      </c>
      <c r="I172" s="626">
        <f>IF(F172&lt;&gt;"",AVERAGE(F172:H172)," ")</f>
        <v>1507.6499999999999</v>
      </c>
    </row>
    <row r="173" spans="1:9" ht="15.75" thickBot="1">
      <c r="F173" s="598"/>
      <c r="G173" s="598"/>
    </row>
    <row r="174" spans="1:9" ht="15.75" thickBot="1">
      <c r="A174" s="599"/>
      <c r="B174" s="599"/>
      <c r="C174" s="599"/>
      <c r="D174" s="600"/>
      <c r="E174" s="600"/>
      <c r="F174" s="601" t="s">
        <v>4151</v>
      </c>
      <c r="G174" s="602" t="s">
        <v>11751</v>
      </c>
      <c r="H174" s="602" t="s">
        <v>11752</v>
      </c>
      <c r="I174" s="808" t="s">
        <v>11753</v>
      </c>
    </row>
    <row r="175" spans="1:9">
      <c r="A175" s="599"/>
      <c r="B175" s="599"/>
      <c r="C175" s="599"/>
      <c r="D175" s="603" t="s">
        <v>4152</v>
      </c>
      <c r="E175" s="604"/>
      <c r="F175" s="605" t="s">
        <v>11763</v>
      </c>
      <c r="G175" s="628" t="s">
        <v>11763</v>
      </c>
      <c r="H175" s="606" t="s">
        <v>11763</v>
      </c>
      <c r="I175" s="809"/>
    </row>
    <row r="176" spans="1:9">
      <c r="A176" s="599"/>
      <c r="B176" s="599"/>
      <c r="C176" s="599"/>
      <c r="D176" s="607" t="s">
        <v>4153</v>
      </c>
      <c r="E176" s="608"/>
      <c r="F176" s="609" t="s">
        <v>11866</v>
      </c>
      <c r="G176" s="611" t="s">
        <v>11870</v>
      </c>
      <c r="H176" s="611" t="s">
        <v>11868</v>
      </c>
      <c r="I176" s="809"/>
    </row>
    <row r="177" spans="1:9">
      <c r="A177" s="599"/>
      <c r="B177" s="599"/>
      <c r="C177" s="612"/>
      <c r="D177" s="607" t="s">
        <v>4154</v>
      </c>
      <c r="E177" s="608"/>
      <c r="F177" s="609" t="s">
        <v>11867</v>
      </c>
      <c r="G177" s="611" t="s">
        <v>11871</v>
      </c>
      <c r="H177" s="611" t="s">
        <v>11869</v>
      </c>
      <c r="I177" s="809"/>
    </row>
    <row r="178" spans="1:9" ht="15.75" thickBot="1">
      <c r="A178" s="599"/>
      <c r="B178" s="599"/>
      <c r="C178" s="612"/>
      <c r="D178" s="614" t="s">
        <v>4155</v>
      </c>
      <c r="E178" s="615"/>
      <c r="F178" s="616"/>
      <c r="G178" s="617"/>
      <c r="H178" s="618"/>
      <c r="I178" s="810"/>
    </row>
    <row r="179" spans="1:9" ht="45.75" customHeight="1" thickBot="1">
      <c r="A179" s="619" t="s">
        <v>106</v>
      </c>
      <c r="B179" s="811" t="s">
        <v>4156</v>
      </c>
      <c r="C179" s="812"/>
      <c r="D179" s="813"/>
      <c r="E179" s="620" t="s">
        <v>717</v>
      </c>
      <c r="F179" s="621" t="s">
        <v>4157</v>
      </c>
      <c r="G179" s="621" t="s">
        <v>4157</v>
      </c>
      <c r="H179" s="621" t="s">
        <v>4157</v>
      </c>
      <c r="I179" s="622"/>
    </row>
    <row r="180" spans="1:9" ht="23.25" customHeight="1" thickBot="1">
      <c r="A180" s="623" t="s">
        <v>11865</v>
      </c>
      <c r="B180" s="805" t="s">
        <v>820</v>
      </c>
      <c r="C180" s="806"/>
      <c r="D180" s="807"/>
      <c r="E180" s="624" t="s">
        <v>717</v>
      </c>
      <c r="F180" s="625">
        <v>999</v>
      </c>
      <c r="G180" s="625">
        <v>1093</v>
      </c>
      <c r="H180" s="625">
        <v>897.75</v>
      </c>
      <c r="I180" s="626">
        <f>IF(F180&lt;&gt;"",AVERAGE(F180:H180)," ")</f>
        <v>996.58333333333337</v>
      </c>
    </row>
    <row r="182" spans="1:9" ht="15.75" thickBot="1">
      <c r="F182" s="598"/>
      <c r="G182" s="598"/>
    </row>
    <row r="183" spans="1:9" ht="15.75" thickBot="1">
      <c r="A183" s="599"/>
      <c r="B183" s="599"/>
      <c r="C183" s="599"/>
      <c r="D183" s="600"/>
      <c r="E183" s="600"/>
      <c r="F183" s="601" t="s">
        <v>4151</v>
      </c>
      <c r="G183" s="602" t="s">
        <v>11751</v>
      </c>
      <c r="H183" s="602" t="s">
        <v>11752</v>
      </c>
      <c r="I183" s="808" t="s">
        <v>11753</v>
      </c>
    </row>
    <row r="184" spans="1:9">
      <c r="A184" s="599"/>
      <c r="B184" s="599"/>
      <c r="C184" s="599"/>
      <c r="D184" s="603" t="s">
        <v>4152</v>
      </c>
      <c r="E184" s="604"/>
      <c r="F184" s="605" t="s">
        <v>11763</v>
      </c>
      <c r="G184" s="628" t="s">
        <v>11763</v>
      </c>
      <c r="H184" s="606" t="s">
        <v>11763</v>
      </c>
      <c r="I184" s="809"/>
    </row>
    <row r="185" spans="1:9">
      <c r="A185" s="599"/>
      <c r="B185" s="599"/>
      <c r="C185" s="599"/>
      <c r="D185" s="607" t="s">
        <v>4153</v>
      </c>
      <c r="E185" s="608"/>
      <c r="F185" s="609" t="s">
        <v>11872</v>
      </c>
      <c r="G185" s="641" t="s">
        <v>11794</v>
      </c>
      <c r="H185" s="611" t="s">
        <v>11874</v>
      </c>
      <c r="I185" s="809"/>
    </row>
    <row r="186" spans="1:9">
      <c r="A186" s="599"/>
      <c r="B186" s="599"/>
      <c r="C186" s="612"/>
      <c r="D186" s="607" t="s">
        <v>4154</v>
      </c>
      <c r="E186" s="608"/>
      <c r="F186" s="609" t="s">
        <v>11867</v>
      </c>
      <c r="G186" s="643" t="s">
        <v>11873</v>
      </c>
      <c r="H186" s="611" t="s">
        <v>11875</v>
      </c>
      <c r="I186" s="809"/>
    </row>
    <row r="187" spans="1:9" ht="15.75" thickBot="1">
      <c r="A187" s="599"/>
      <c r="B187" s="599"/>
      <c r="C187" s="612"/>
      <c r="D187" s="614" t="s">
        <v>4155</v>
      </c>
      <c r="E187" s="615"/>
      <c r="F187" s="616"/>
      <c r="G187" s="617"/>
      <c r="H187" s="618"/>
      <c r="I187" s="810"/>
    </row>
    <row r="188" spans="1:9" ht="45.75" customHeight="1" thickBot="1">
      <c r="A188" s="619" t="s">
        <v>106</v>
      </c>
      <c r="B188" s="811" t="s">
        <v>4156</v>
      </c>
      <c r="C188" s="812"/>
      <c r="D188" s="813"/>
      <c r="E188" s="620" t="s">
        <v>717</v>
      </c>
      <c r="F188" s="621" t="s">
        <v>4157</v>
      </c>
      <c r="G188" s="621" t="s">
        <v>4157</v>
      </c>
      <c r="H188" s="621" t="s">
        <v>4157</v>
      </c>
      <c r="I188" s="622"/>
    </row>
    <row r="189" spans="1:9" ht="23.25" customHeight="1" thickBot="1">
      <c r="A189" s="623" t="s">
        <v>11876</v>
      </c>
      <c r="B189" s="805" t="s">
        <v>11877</v>
      </c>
      <c r="C189" s="806"/>
      <c r="D189" s="807"/>
      <c r="E189" s="624" t="s">
        <v>717</v>
      </c>
      <c r="F189" s="625">
        <v>940</v>
      </c>
      <c r="G189" s="625">
        <v>2610.5</v>
      </c>
      <c r="H189" s="625">
        <v>2965.4</v>
      </c>
      <c r="I189" s="626">
        <f>IF(F189&lt;&gt;"",AVERAGE(F189:H189)," ")</f>
        <v>2171.9666666666667</v>
      </c>
    </row>
    <row r="190" spans="1:9" ht="15.75" thickBot="1">
      <c r="F190" s="598"/>
      <c r="G190" s="598"/>
    </row>
    <row r="191" spans="1:9" ht="15.75" thickBot="1">
      <c r="A191" s="599"/>
      <c r="B191" s="599"/>
      <c r="C191" s="599"/>
      <c r="D191" s="600"/>
      <c r="E191" s="600"/>
      <c r="F191" s="601" t="s">
        <v>4151</v>
      </c>
      <c r="G191" s="602" t="s">
        <v>11751</v>
      </c>
      <c r="H191" s="602" t="s">
        <v>11752</v>
      </c>
      <c r="I191" s="808" t="s">
        <v>11753</v>
      </c>
    </row>
    <row r="192" spans="1:9">
      <c r="A192" s="599"/>
      <c r="B192" s="599"/>
      <c r="C192" s="599"/>
      <c r="D192" s="603" t="s">
        <v>4152</v>
      </c>
      <c r="E192" s="604"/>
      <c r="F192" s="605" t="s">
        <v>11763</v>
      </c>
      <c r="G192" s="628" t="s">
        <v>11763</v>
      </c>
      <c r="H192" s="606" t="s">
        <v>11763</v>
      </c>
      <c r="I192" s="809"/>
    </row>
    <row r="193" spans="1:9">
      <c r="A193" s="599"/>
      <c r="B193" s="599"/>
      <c r="C193" s="599"/>
      <c r="D193" s="607" t="s">
        <v>4153</v>
      </c>
      <c r="E193" s="608"/>
      <c r="F193" s="609" t="s">
        <v>11879</v>
      </c>
      <c r="G193" s="641" t="s">
        <v>11881</v>
      </c>
      <c r="H193" s="611" t="s">
        <v>11868</v>
      </c>
      <c r="I193" s="809"/>
    </row>
    <row r="194" spans="1:9">
      <c r="A194" s="599"/>
      <c r="B194" s="599"/>
      <c r="C194" s="612"/>
      <c r="D194" s="607" t="s">
        <v>4154</v>
      </c>
      <c r="E194" s="608"/>
      <c r="F194" s="609" t="s">
        <v>11880</v>
      </c>
      <c r="G194" s="643" t="s">
        <v>11873</v>
      </c>
      <c r="H194" s="611" t="s">
        <v>11869</v>
      </c>
      <c r="I194" s="809"/>
    </row>
    <row r="195" spans="1:9" ht="15.75" thickBot="1">
      <c r="A195" s="599"/>
      <c r="B195" s="599"/>
      <c r="C195" s="612"/>
      <c r="D195" s="614" t="s">
        <v>4155</v>
      </c>
      <c r="E195" s="615"/>
      <c r="F195" s="616"/>
      <c r="G195" s="617"/>
      <c r="H195" s="618"/>
      <c r="I195" s="810"/>
    </row>
    <row r="196" spans="1:9" ht="45.75" customHeight="1" thickBot="1">
      <c r="A196" s="619" t="s">
        <v>106</v>
      </c>
      <c r="B196" s="811" t="s">
        <v>4156</v>
      </c>
      <c r="C196" s="812"/>
      <c r="D196" s="813"/>
      <c r="E196" s="620" t="s">
        <v>717</v>
      </c>
      <c r="F196" s="621" t="s">
        <v>4157</v>
      </c>
      <c r="G196" s="621" t="s">
        <v>4157</v>
      </c>
      <c r="H196" s="621" t="s">
        <v>4157</v>
      </c>
      <c r="I196" s="622"/>
    </row>
    <row r="197" spans="1:9" ht="23.25" customHeight="1" thickBot="1">
      <c r="A197" s="623" t="s">
        <v>11878</v>
      </c>
      <c r="B197" s="805" t="s">
        <v>11651</v>
      </c>
      <c r="C197" s="806"/>
      <c r="D197" s="807"/>
      <c r="E197" s="624" t="s">
        <v>717</v>
      </c>
      <c r="F197" s="625">
        <v>278</v>
      </c>
      <c r="G197" s="625">
        <v>454.5</v>
      </c>
      <c r="H197" s="625">
        <v>532</v>
      </c>
      <c r="I197" s="626">
        <f>IF(F197&lt;&gt;"",AVERAGE(F197:H197)," ")</f>
        <v>421.5</v>
      </c>
    </row>
    <row r="199" spans="1:9" ht="15.75" thickBot="1">
      <c r="F199" s="598"/>
      <c r="G199" s="598"/>
    </row>
    <row r="200" spans="1:9" ht="15.75" thickBot="1">
      <c r="A200" s="599"/>
      <c r="B200" s="599"/>
      <c r="C200" s="599"/>
      <c r="D200" s="600"/>
      <c r="E200" s="600"/>
      <c r="F200" s="601" t="s">
        <v>4151</v>
      </c>
      <c r="G200" s="602" t="s">
        <v>11751</v>
      </c>
      <c r="H200" s="602" t="s">
        <v>11752</v>
      </c>
      <c r="I200" s="808" t="s">
        <v>11753</v>
      </c>
    </row>
    <row r="201" spans="1:9">
      <c r="A201" s="599"/>
      <c r="B201" s="599"/>
      <c r="C201" s="599"/>
      <c r="D201" s="603" t="s">
        <v>4152</v>
      </c>
      <c r="E201" s="604"/>
      <c r="F201" s="605" t="s">
        <v>11763</v>
      </c>
      <c r="G201" s="628" t="s">
        <v>11763</v>
      </c>
      <c r="H201" s="606" t="s">
        <v>11763</v>
      </c>
      <c r="I201" s="809"/>
    </row>
    <row r="202" spans="1:9">
      <c r="A202" s="599"/>
      <c r="B202" s="599"/>
      <c r="C202" s="599"/>
      <c r="D202" s="607" t="s">
        <v>4153</v>
      </c>
      <c r="E202" s="608"/>
      <c r="F202" s="609" t="s">
        <v>11883</v>
      </c>
      <c r="G202" s="641" t="s">
        <v>11885</v>
      </c>
      <c r="H202" s="611" t="s">
        <v>11887</v>
      </c>
      <c r="I202" s="809"/>
    </row>
    <row r="203" spans="1:9">
      <c r="A203" s="599"/>
      <c r="B203" s="599"/>
      <c r="C203" s="612"/>
      <c r="D203" s="607" t="s">
        <v>4154</v>
      </c>
      <c r="E203" s="608"/>
      <c r="F203" s="609" t="s">
        <v>11884</v>
      </c>
      <c r="G203" s="643" t="s">
        <v>11886</v>
      </c>
      <c r="H203" s="611" t="s">
        <v>11869</v>
      </c>
      <c r="I203" s="809"/>
    </row>
    <row r="204" spans="1:9" ht="15.75" thickBot="1">
      <c r="A204" s="599"/>
      <c r="B204" s="599"/>
      <c r="C204" s="612"/>
      <c r="D204" s="614" t="s">
        <v>4155</v>
      </c>
      <c r="E204" s="615"/>
      <c r="F204" s="616"/>
      <c r="G204" s="617"/>
      <c r="H204" s="618"/>
      <c r="I204" s="810"/>
    </row>
    <row r="205" spans="1:9" ht="45.75" customHeight="1" thickBot="1">
      <c r="A205" s="619" t="s">
        <v>106</v>
      </c>
      <c r="B205" s="811" t="s">
        <v>4156</v>
      </c>
      <c r="C205" s="812"/>
      <c r="D205" s="813"/>
      <c r="E205" s="620" t="s">
        <v>717</v>
      </c>
      <c r="F205" s="621" t="s">
        <v>4157</v>
      </c>
      <c r="G205" s="621" t="s">
        <v>4157</v>
      </c>
      <c r="H205" s="621" t="s">
        <v>4157</v>
      </c>
      <c r="I205" s="622"/>
    </row>
    <row r="206" spans="1:9" ht="23.25" customHeight="1" thickBot="1">
      <c r="A206" s="623" t="s">
        <v>11882</v>
      </c>
      <c r="B206" s="805" t="s">
        <v>842</v>
      </c>
      <c r="C206" s="806"/>
      <c r="D206" s="807"/>
      <c r="E206" s="624" t="s">
        <v>727</v>
      </c>
      <c r="F206" s="625">
        <v>15</v>
      </c>
      <c r="G206" s="625">
        <v>33.25</v>
      </c>
      <c r="H206" s="625">
        <v>15.9</v>
      </c>
      <c r="I206" s="626">
        <f>IF(F206&lt;&gt;"",AVERAGE(F206:H206)," ")</f>
        <v>21.383333333333336</v>
      </c>
    </row>
    <row r="207" spans="1:9" ht="15.75" thickBot="1"/>
    <row r="208" spans="1:9" ht="15.75" thickBot="1">
      <c r="A208" s="599"/>
      <c r="B208" s="599"/>
      <c r="C208" s="599"/>
      <c r="D208" s="600"/>
      <c r="E208" s="600"/>
      <c r="F208" s="601" t="s">
        <v>4151</v>
      </c>
      <c r="G208" s="602" t="s">
        <v>11751</v>
      </c>
      <c r="H208" s="602" t="s">
        <v>11752</v>
      </c>
      <c r="I208" s="808" t="s">
        <v>11753</v>
      </c>
    </row>
    <row r="209" spans="1:9">
      <c r="A209" s="599"/>
      <c r="B209" s="599"/>
      <c r="C209" s="599"/>
      <c r="D209" s="603" t="s">
        <v>4152</v>
      </c>
      <c r="E209" s="604"/>
      <c r="F209" s="605" t="s">
        <v>11763</v>
      </c>
      <c r="G209" s="628" t="s">
        <v>11763</v>
      </c>
      <c r="H209" s="606" t="s">
        <v>11763</v>
      </c>
      <c r="I209" s="809"/>
    </row>
    <row r="210" spans="1:9">
      <c r="A210" s="599"/>
      <c r="B210" s="599"/>
      <c r="C210" s="599"/>
      <c r="D210" s="607" t="s">
        <v>4153</v>
      </c>
      <c r="E210" s="608"/>
      <c r="F210" s="609" t="s">
        <v>11889</v>
      </c>
      <c r="G210" s="641" t="s">
        <v>11891</v>
      </c>
      <c r="H210" s="611" t="s">
        <v>11893</v>
      </c>
      <c r="I210" s="809"/>
    </row>
    <row r="211" spans="1:9">
      <c r="A211" s="599"/>
      <c r="B211" s="599"/>
      <c r="C211" s="612"/>
      <c r="D211" s="607" t="s">
        <v>4154</v>
      </c>
      <c r="E211" s="608"/>
      <c r="F211" s="642" t="s">
        <v>11890</v>
      </c>
      <c r="G211" s="643" t="s">
        <v>11892</v>
      </c>
      <c r="H211" s="611" t="s">
        <v>11894</v>
      </c>
      <c r="I211" s="809"/>
    </row>
    <row r="212" spans="1:9" ht="15.75" thickBot="1">
      <c r="A212" s="599"/>
      <c r="B212" s="599"/>
      <c r="C212" s="612"/>
      <c r="D212" s="614" t="s">
        <v>4155</v>
      </c>
      <c r="E212" s="615"/>
      <c r="F212" s="616"/>
      <c r="G212" s="617"/>
      <c r="H212" s="618"/>
      <c r="I212" s="810"/>
    </row>
    <row r="213" spans="1:9" ht="45.75" customHeight="1" thickBot="1">
      <c r="A213" s="619" t="s">
        <v>106</v>
      </c>
      <c r="B213" s="811" t="s">
        <v>4156</v>
      </c>
      <c r="C213" s="812"/>
      <c r="D213" s="813"/>
      <c r="E213" s="620" t="s">
        <v>717</v>
      </c>
      <c r="F213" s="621" t="s">
        <v>4157</v>
      </c>
      <c r="G213" s="621" t="s">
        <v>4157</v>
      </c>
      <c r="H213" s="621" t="s">
        <v>4157</v>
      </c>
      <c r="I213" s="622"/>
    </row>
    <row r="214" spans="1:9" ht="23.25" customHeight="1" thickBot="1">
      <c r="A214" s="623" t="s">
        <v>11888</v>
      </c>
      <c r="B214" s="805" t="s">
        <v>843</v>
      </c>
      <c r="C214" s="806"/>
      <c r="D214" s="807"/>
      <c r="E214" s="624" t="s">
        <v>717</v>
      </c>
      <c r="F214" s="625">
        <v>91.82</v>
      </c>
      <c r="G214" s="625">
        <v>79.900000000000006</v>
      </c>
      <c r="H214" s="625">
        <v>130.52000000000001</v>
      </c>
      <c r="I214" s="626">
        <f>IF(F214&lt;&gt;"",AVERAGE(F214:H214)," ")</f>
        <v>100.74666666666667</v>
      </c>
    </row>
    <row r="215" spans="1:9" ht="15.75" thickBot="1"/>
    <row r="216" spans="1:9" ht="15.75" thickBot="1">
      <c r="A216" s="599"/>
      <c r="B216" s="599"/>
      <c r="C216" s="599"/>
      <c r="D216" s="600"/>
      <c r="E216" s="600"/>
      <c r="F216" s="601" t="s">
        <v>4151</v>
      </c>
      <c r="G216" s="602" t="s">
        <v>11751</v>
      </c>
      <c r="H216" s="602" t="s">
        <v>11752</v>
      </c>
      <c r="I216" s="808" t="s">
        <v>11753</v>
      </c>
    </row>
    <row r="217" spans="1:9">
      <c r="A217" s="599"/>
      <c r="B217" s="599"/>
      <c r="C217" s="599"/>
      <c r="D217" s="603" t="s">
        <v>4152</v>
      </c>
      <c r="E217" s="604"/>
      <c r="F217" s="605" t="s">
        <v>11763</v>
      </c>
      <c r="G217" s="628" t="s">
        <v>11763</v>
      </c>
      <c r="H217" s="606" t="s">
        <v>11763</v>
      </c>
      <c r="I217" s="809"/>
    </row>
    <row r="218" spans="1:9">
      <c r="A218" s="599"/>
      <c r="B218" s="599"/>
      <c r="C218" s="599"/>
      <c r="D218" s="607" t="s">
        <v>4153</v>
      </c>
      <c r="E218" s="608"/>
      <c r="F218" s="609" t="s">
        <v>11896</v>
      </c>
      <c r="G218" s="641" t="s">
        <v>11899</v>
      </c>
      <c r="H218" s="611" t="s">
        <v>11900</v>
      </c>
      <c r="I218" s="809"/>
    </row>
    <row r="219" spans="1:9" ht="15.75" thickBot="1">
      <c r="A219" s="599"/>
      <c r="B219" s="599"/>
      <c r="C219" s="612"/>
      <c r="D219" s="607" t="s">
        <v>4154</v>
      </c>
      <c r="E219" s="608"/>
      <c r="F219" s="616" t="s">
        <v>11897</v>
      </c>
      <c r="G219" s="643" t="s">
        <v>11898</v>
      </c>
      <c r="H219" s="611" t="s">
        <v>11901</v>
      </c>
      <c r="I219" s="809"/>
    </row>
    <row r="220" spans="1:9" ht="15.75" thickBot="1">
      <c r="A220" s="599"/>
      <c r="B220" s="599"/>
      <c r="C220" s="612"/>
      <c r="D220" s="614" t="s">
        <v>4155</v>
      </c>
      <c r="E220" s="615"/>
      <c r="F220" s="616"/>
      <c r="G220" s="617"/>
      <c r="H220" s="618"/>
      <c r="I220" s="810"/>
    </row>
    <row r="221" spans="1:9" ht="45.75" customHeight="1" thickBot="1">
      <c r="A221" s="619" t="s">
        <v>106</v>
      </c>
      <c r="B221" s="811" t="s">
        <v>4156</v>
      </c>
      <c r="C221" s="812"/>
      <c r="D221" s="813"/>
      <c r="E221" s="620" t="s">
        <v>717</v>
      </c>
      <c r="F221" s="621" t="s">
        <v>4157</v>
      </c>
      <c r="G221" s="621" t="s">
        <v>4157</v>
      </c>
      <c r="H221" s="621" t="s">
        <v>4157</v>
      </c>
      <c r="I221" s="622"/>
    </row>
    <row r="222" spans="1:9" ht="23.25" customHeight="1" thickBot="1">
      <c r="A222" s="623" t="s">
        <v>11895</v>
      </c>
      <c r="B222" s="805" t="s">
        <v>844</v>
      </c>
      <c r="C222" s="806"/>
      <c r="D222" s="807"/>
      <c r="E222" s="624" t="s">
        <v>717</v>
      </c>
      <c r="F222" s="625">
        <v>3979.3</v>
      </c>
      <c r="G222" s="625">
        <v>3500</v>
      </c>
      <c r="H222" s="625">
        <v>2863.37</v>
      </c>
      <c r="I222" s="626">
        <f>IF(F222&lt;&gt;"",AVERAGE(F222:H222)," ")</f>
        <v>3447.5566666666668</v>
      </c>
    </row>
    <row r="223" spans="1:9" ht="15.75" thickBot="1"/>
    <row r="224" spans="1:9" ht="15.75" thickBot="1">
      <c r="A224" s="599"/>
      <c r="B224" s="599"/>
      <c r="C224" s="599"/>
      <c r="D224" s="600"/>
      <c r="E224" s="600"/>
      <c r="F224" s="601" t="s">
        <v>4151</v>
      </c>
      <c r="G224" s="602" t="s">
        <v>11751</v>
      </c>
      <c r="H224" s="602" t="s">
        <v>11752</v>
      </c>
      <c r="I224" s="808" t="s">
        <v>11753</v>
      </c>
    </row>
    <row r="225" spans="1:9">
      <c r="A225" s="599"/>
      <c r="B225" s="599"/>
      <c r="C225" s="599"/>
      <c r="D225" s="603" t="s">
        <v>4152</v>
      </c>
      <c r="E225" s="604"/>
      <c r="F225" s="605" t="s">
        <v>11763</v>
      </c>
      <c r="G225" s="628" t="s">
        <v>11763</v>
      </c>
      <c r="H225" s="606" t="s">
        <v>11763</v>
      </c>
      <c r="I225" s="809"/>
    </row>
    <row r="226" spans="1:9">
      <c r="A226" s="599"/>
      <c r="B226" s="599"/>
      <c r="C226" s="599"/>
      <c r="D226" s="607" t="s">
        <v>4153</v>
      </c>
      <c r="E226" s="608"/>
      <c r="F226" s="609" t="s">
        <v>11906</v>
      </c>
      <c r="G226" s="641" t="s">
        <v>11905</v>
      </c>
      <c r="H226" s="609" t="s">
        <v>11904</v>
      </c>
      <c r="I226" s="809"/>
    </row>
    <row r="227" spans="1:9" ht="15.75" thickBot="1">
      <c r="A227" s="599"/>
      <c r="B227" s="599"/>
      <c r="C227" s="612"/>
      <c r="D227" s="607" t="s">
        <v>4154</v>
      </c>
      <c r="E227" s="608"/>
      <c r="F227" s="616" t="s">
        <v>11907</v>
      </c>
      <c r="G227" s="643" t="s">
        <v>11908</v>
      </c>
      <c r="H227" s="611"/>
      <c r="I227" s="809"/>
    </row>
    <row r="228" spans="1:9" ht="15.75" thickBot="1">
      <c r="A228" s="599"/>
      <c r="B228" s="599"/>
      <c r="C228" s="612"/>
      <c r="D228" s="614" t="s">
        <v>4155</v>
      </c>
      <c r="E228" s="615"/>
      <c r="F228" s="616"/>
      <c r="G228" s="617"/>
      <c r="H228" s="618"/>
      <c r="I228" s="810"/>
    </row>
    <row r="229" spans="1:9" ht="45.75" customHeight="1" thickBot="1">
      <c r="A229" s="619" t="s">
        <v>106</v>
      </c>
      <c r="B229" s="811" t="s">
        <v>4156</v>
      </c>
      <c r="C229" s="812"/>
      <c r="D229" s="813"/>
      <c r="E229" s="620" t="s">
        <v>717</v>
      </c>
      <c r="F229" s="621" t="s">
        <v>4157</v>
      </c>
      <c r="G229" s="621" t="s">
        <v>4157</v>
      </c>
      <c r="H229" s="621" t="s">
        <v>4157</v>
      </c>
      <c r="I229" s="622"/>
    </row>
    <row r="230" spans="1:9" ht="23.25" customHeight="1" thickBot="1">
      <c r="A230" s="623" t="s">
        <v>11902</v>
      </c>
      <c r="B230" s="805" t="s">
        <v>11903</v>
      </c>
      <c r="C230" s="806"/>
      <c r="D230" s="807"/>
      <c r="E230" s="624" t="s">
        <v>717</v>
      </c>
      <c r="F230" s="625">
        <v>46800</v>
      </c>
      <c r="G230" s="625">
        <v>43980</v>
      </c>
      <c r="H230" s="625">
        <v>48890</v>
      </c>
      <c r="I230" s="626">
        <f>IF(F230&lt;&gt;"",AVERAGE(F230:H230)," ")</f>
        <v>46556.666666666664</v>
      </c>
    </row>
  </sheetData>
  <mergeCells count="83">
    <mergeCell ref="B229:D229"/>
    <mergeCell ref="B230:D230"/>
    <mergeCell ref="B214:D214"/>
    <mergeCell ref="I216:I220"/>
    <mergeCell ref="B221:D221"/>
    <mergeCell ref="B222:D222"/>
    <mergeCell ref="I224:I228"/>
    <mergeCell ref="I200:I204"/>
    <mergeCell ref="B205:D205"/>
    <mergeCell ref="B206:D206"/>
    <mergeCell ref="I208:I212"/>
    <mergeCell ref="B213:D213"/>
    <mergeCell ref="I183:I187"/>
    <mergeCell ref="B188:D188"/>
    <mergeCell ref="B189:D189"/>
    <mergeCell ref="B197:D197"/>
    <mergeCell ref="B196:D196"/>
    <mergeCell ref="I191:I195"/>
    <mergeCell ref="B110:D110"/>
    <mergeCell ref="B111:D111"/>
    <mergeCell ref="I113:I117"/>
    <mergeCell ref="B118:D118"/>
    <mergeCell ref="B119:D119"/>
    <mergeCell ref="B94:D94"/>
    <mergeCell ref="I97:I101"/>
    <mergeCell ref="B102:D102"/>
    <mergeCell ref="B103:D103"/>
    <mergeCell ref="I105:I109"/>
    <mergeCell ref="B85:D85"/>
    <mergeCell ref="B86:D86"/>
    <mergeCell ref="B93:D93"/>
    <mergeCell ref="I88:I92"/>
    <mergeCell ref="B38:D38"/>
    <mergeCell ref="B45:D45"/>
    <mergeCell ref="I64:I68"/>
    <mergeCell ref="B70:D70"/>
    <mergeCell ref="I72:I76"/>
    <mergeCell ref="I80:I84"/>
    <mergeCell ref="B69:D69"/>
    <mergeCell ref="B77:D77"/>
    <mergeCell ref="B78:D78"/>
    <mergeCell ref="A6:I6"/>
    <mergeCell ref="B13:D13"/>
    <mergeCell ref="B14:D14"/>
    <mergeCell ref="B21:D21"/>
    <mergeCell ref="B22:D22"/>
    <mergeCell ref="A1:I5"/>
    <mergeCell ref="I8:I12"/>
    <mergeCell ref="I16:I20"/>
    <mergeCell ref="B54:D54"/>
    <mergeCell ref="B62:D62"/>
    <mergeCell ref="B30:D30"/>
    <mergeCell ref="B46:D46"/>
    <mergeCell ref="B53:D53"/>
    <mergeCell ref="B61:D61"/>
    <mergeCell ref="B29:D29"/>
    <mergeCell ref="B37:D37"/>
    <mergeCell ref="I24:I28"/>
    <mergeCell ref="I32:I36"/>
    <mergeCell ref="I40:I44"/>
    <mergeCell ref="I48:I52"/>
    <mergeCell ref="I56:I60"/>
    <mergeCell ref="I122:I126"/>
    <mergeCell ref="B127:D127"/>
    <mergeCell ref="B128:D128"/>
    <mergeCell ref="I131:I135"/>
    <mergeCell ref="B136:D136"/>
    <mergeCell ref="B137:D137"/>
    <mergeCell ref="I140:I144"/>
    <mergeCell ref="B145:D145"/>
    <mergeCell ref="B146:D146"/>
    <mergeCell ref="I149:I153"/>
    <mergeCell ref="B154:D154"/>
    <mergeCell ref="B155:D155"/>
    <mergeCell ref="I157:I161"/>
    <mergeCell ref="B162:D162"/>
    <mergeCell ref="B163:D163"/>
    <mergeCell ref="B180:D180"/>
    <mergeCell ref="I166:I170"/>
    <mergeCell ref="B171:D171"/>
    <mergeCell ref="B172:D172"/>
    <mergeCell ref="I174:I178"/>
    <mergeCell ref="B179:D179"/>
  </mergeCells>
  <hyperlinks>
    <hyperlink ref="F211" r:id="rId1"/>
  </hyperlinks>
  <printOptions horizontalCentered="1" verticalCentered="1"/>
  <pageMargins left="1.1812499999999999" right="0.78749999999999998" top="0.39374999999999999" bottom="0.39374999999999999" header="0.39374999999999999" footer="0.51180555555555496"/>
  <pageSetup paperSize="9" scale="54" firstPageNumber="0" orientation="landscape" r:id="rId2"/>
  <headerFooter>
    <oddHeader>&amp;RPágina &amp;P de &amp;N</oddHeader>
  </headerFooter>
  <drawing r:id="rId3"/>
</worksheet>
</file>

<file path=xl/worksheets/sheet12.xml><?xml version="1.0" encoding="utf-8"?>
<worksheet xmlns="http://schemas.openxmlformats.org/spreadsheetml/2006/main" xmlns:r="http://schemas.openxmlformats.org/officeDocument/2006/relationships">
  <dimension ref="A1:K58"/>
  <sheetViews>
    <sheetView view="pageBreakPreview" topLeftCell="A13" workbookViewId="0">
      <selection activeCell="K22" sqref="K22"/>
    </sheetView>
  </sheetViews>
  <sheetFormatPr defaultRowHeight="15"/>
  <cols>
    <col min="1" max="8" width="11.7109375" customWidth="1"/>
    <col min="9" max="9" width="13.28515625" customWidth="1"/>
    <col min="10" max="1025" width="8.7109375" customWidth="1"/>
  </cols>
  <sheetData>
    <row r="1" spans="1:10" s="345" customFormat="1" ht="61.5" customHeight="1">
      <c r="A1" s="834"/>
      <c r="B1" s="834"/>
      <c r="C1" s="834"/>
      <c r="D1" s="834"/>
      <c r="E1" s="834"/>
      <c r="F1" s="834"/>
      <c r="G1" s="834"/>
      <c r="H1" s="834"/>
      <c r="I1" s="417"/>
      <c r="J1" s="344"/>
    </row>
    <row r="2" spans="1:10" s="345" customFormat="1" ht="15" customHeight="1">
      <c r="A2" s="835"/>
      <c r="B2" s="835"/>
      <c r="C2" s="835"/>
      <c r="D2" s="835"/>
      <c r="E2" s="835"/>
      <c r="F2" s="835"/>
      <c r="G2" s="835"/>
      <c r="H2" s="835"/>
      <c r="I2" s="417"/>
      <c r="J2" s="344"/>
    </row>
    <row r="3" spans="1:10" s="345" customFormat="1" ht="15" customHeight="1">
      <c r="A3" s="418"/>
      <c r="B3" s="597" t="s">
        <v>11791</v>
      </c>
      <c r="C3" s="836" t="str">
        <f>IF(DADOS!C12&lt;&gt;"",DADOS!C12," ")</f>
        <v>UNIDADE BÁSICA DE SAUDE TIPO II</v>
      </c>
      <c r="D3" s="836"/>
      <c r="E3" s="836"/>
      <c r="F3" s="836"/>
      <c r="G3" s="836"/>
      <c r="H3" s="420"/>
      <c r="I3" s="417"/>
      <c r="J3" s="344"/>
    </row>
    <row r="4" spans="1:10" s="345" customFormat="1" ht="15" customHeight="1">
      <c r="A4" s="421"/>
      <c r="B4" s="593" t="s">
        <v>55</v>
      </c>
      <c r="C4" s="836" t="str">
        <f>IF(DADOS!$C$16&lt;&gt;"",DADOS!$C$16," ")</f>
        <v>PATO BRANCO</v>
      </c>
      <c r="D4" s="836"/>
      <c r="E4" s="836"/>
      <c r="F4" s="836"/>
      <c r="G4" s="836"/>
      <c r="H4" s="422"/>
      <c r="I4" s="417"/>
      <c r="J4" s="344"/>
    </row>
    <row r="5" spans="1:10" s="345" customFormat="1" ht="15" customHeight="1">
      <c r="A5" s="421"/>
      <c r="B5" s="597" t="s">
        <v>677</v>
      </c>
      <c r="C5" s="836" t="str">
        <f>IF(DADOS!C32&lt;&gt;"",DADOS!C32," ")</f>
        <v>PREFEITURA MUNICIPAL DE PATO BRANCO</v>
      </c>
      <c r="D5" s="836"/>
      <c r="E5" s="836"/>
      <c r="F5" s="836"/>
      <c r="G5" s="836"/>
      <c r="H5" s="422"/>
      <c r="I5" s="417"/>
      <c r="J5" s="344"/>
    </row>
    <row r="6" spans="1:10" s="345" customFormat="1" ht="15" customHeight="1">
      <c r="A6" s="423"/>
      <c r="B6" s="344"/>
      <c r="C6" s="424"/>
      <c r="D6" s="425"/>
      <c r="E6" s="425"/>
      <c r="F6" s="425"/>
      <c r="G6" s="344"/>
      <c r="H6" s="426"/>
      <c r="I6" s="417"/>
      <c r="J6" s="344"/>
    </row>
    <row r="7" spans="1:10" ht="15" customHeight="1">
      <c r="A7" s="832"/>
      <c r="B7" s="832"/>
      <c r="C7" s="832"/>
      <c r="D7" s="832"/>
      <c r="E7" s="832"/>
      <c r="F7" s="832"/>
      <c r="G7" s="832"/>
      <c r="H7" s="832"/>
    </row>
    <row r="8" spans="1:10" ht="15" customHeight="1">
      <c r="A8" s="427"/>
      <c r="B8" s="428"/>
      <c r="C8" s="428"/>
      <c r="D8" s="428"/>
      <c r="E8" s="428"/>
      <c r="F8" s="428"/>
      <c r="G8" s="428"/>
      <c r="H8" s="429"/>
    </row>
    <row r="9" spans="1:10" ht="15" customHeight="1">
      <c r="A9" s="430"/>
      <c r="B9" s="431"/>
      <c r="C9" s="431"/>
      <c r="D9" s="431"/>
      <c r="E9" s="431"/>
      <c r="F9" s="431"/>
      <c r="G9" s="431"/>
      <c r="H9" s="432"/>
    </row>
    <row r="10" spans="1:10" s="433" customFormat="1" ht="15" customHeight="1">
      <c r="A10" s="430"/>
      <c r="B10" s="431"/>
      <c r="C10" s="431"/>
      <c r="D10" s="431"/>
      <c r="E10" s="431"/>
      <c r="F10" s="431"/>
      <c r="G10" s="431"/>
      <c r="H10" s="432"/>
    </row>
    <row r="11" spans="1:10" ht="15" customHeight="1">
      <c r="A11" s="430"/>
      <c r="B11" s="431"/>
      <c r="C11" s="830" t="s">
        <v>4160</v>
      </c>
      <c r="D11" s="830"/>
      <c r="E11" s="830"/>
      <c r="F11" s="830"/>
      <c r="G11" s="431"/>
      <c r="H11" s="432"/>
      <c r="I11" s="455"/>
    </row>
    <row r="12" spans="1:10" ht="15" customHeight="1">
      <c r="A12" s="430"/>
      <c r="B12" s="431"/>
      <c r="C12" s="431"/>
      <c r="D12" s="431"/>
      <c r="E12" s="431"/>
      <c r="F12" s="431"/>
      <c r="G12" s="431"/>
      <c r="H12" s="432"/>
    </row>
    <row r="13" spans="1:10" ht="118.5" customHeight="1">
      <c r="A13" s="430"/>
      <c r="B13" s="831" t="s">
        <v>4161</v>
      </c>
      <c r="C13" s="831"/>
      <c r="D13" s="831"/>
      <c r="E13" s="831"/>
      <c r="F13" s="831"/>
      <c r="G13" s="831"/>
      <c r="H13" s="432"/>
    </row>
    <row r="14" spans="1:10" ht="15" customHeight="1">
      <c r="A14" s="430"/>
      <c r="B14" s="827" t="s">
        <v>4162</v>
      </c>
      <c r="C14" s="827"/>
      <c r="D14" s="827"/>
      <c r="E14" s="833">
        <f>IF(DADOS!$C$30&lt;&gt;"",DADOS!$C$30," ")</f>
        <v>1720221374551</v>
      </c>
      <c r="F14" s="833"/>
      <c r="G14" s="833"/>
      <c r="H14" s="432"/>
    </row>
    <row r="15" spans="1:10" ht="15" customHeight="1">
      <c r="A15" s="430"/>
      <c r="B15" s="827" t="s">
        <v>4163</v>
      </c>
      <c r="C15" s="827"/>
      <c r="D15" s="827"/>
      <c r="E15" s="828" t="str">
        <f>IF(DADOS!$C$28&lt;&gt;"",DADOS!$C$28," ")</f>
        <v>192.266/D</v>
      </c>
      <c r="F15" s="828"/>
      <c r="G15" s="828"/>
      <c r="H15" s="432"/>
    </row>
    <row r="16" spans="1:10" ht="15" customHeight="1">
      <c r="A16" s="430"/>
      <c r="B16" s="431"/>
      <c r="C16" s="431"/>
      <c r="D16" s="431"/>
      <c r="E16" s="431"/>
      <c r="F16" s="431"/>
      <c r="G16" s="431"/>
      <c r="H16" s="432"/>
    </row>
    <row r="17" spans="1:11" ht="15" customHeight="1">
      <c r="A17" s="430"/>
      <c r="B17" s="431"/>
      <c r="C17" s="431"/>
      <c r="D17" s="431"/>
      <c r="E17" s="431"/>
      <c r="F17" s="431"/>
      <c r="G17" s="431"/>
      <c r="H17" s="432"/>
    </row>
    <row r="18" spans="1:11" ht="15" customHeight="1">
      <c r="A18" s="430"/>
      <c r="B18" s="431"/>
      <c r="C18" s="431"/>
      <c r="D18" s="431"/>
      <c r="E18" s="431"/>
      <c r="F18" s="431"/>
      <c r="G18" s="431"/>
      <c r="H18" s="432"/>
    </row>
    <row r="19" spans="1:11" ht="15" customHeight="1">
      <c r="A19" s="430"/>
      <c r="B19" s="431"/>
      <c r="C19" s="431"/>
      <c r="D19" s="431"/>
      <c r="E19" s="431"/>
      <c r="F19" s="431"/>
      <c r="G19" s="431"/>
      <c r="H19" s="432"/>
    </row>
    <row r="20" spans="1:11" ht="15" customHeight="1">
      <c r="A20" s="430"/>
      <c r="B20" s="431"/>
      <c r="C20" s="431"/>
      <c r="D20" s="431"/>
      <c r="E20" s="431" t="s">
        <v>4164</v>
      </c>
      <c r="F20" s="431"/>
      <c r="G20" s="431"/>
      <c r="H20" s="432"/>
    </row>
    <row r="21" spans="1:11" ht="15" customHeight="1">
      <c r="A21" s="430"/>
      <c r="B21" s="431"/>
      <c r="C21" s="431"/>
      <c r="D21" s="431"/>
      <c r="E21" s="829" t="str">
        <f>IF(DADOS!$C$24&lt;&gt;"",DADOS!$C$24," ")</f>
        <v>PATRÍCIA VINCENZI DOS SANTOS</v>
      </c>
      <c r="F21" s="829"/>
      <c r="G21" s="829"/>
      <c r="H21" s="432"/>
    </row>
    <row r="22" spans="1:11" ht="15" customHeight="1">
      <c r="A22" s="430"/>
      <c r="B22" s="431"/>
      <c r="C22" s="431"/>
      <c r="D22" s="431"/>
      <c r="E22" s="435"/>
      <c r="F22" s="435"/>
      <c r="G22" s="435"/>
      <c r="H22" s="432"/>
    </row>
    <row r="23" spans="1:11" ht="15" customHeight="1">
      <c r="A23" s="430"/>
      <c r="B23" s="431"/>
      <c r="C23" s="431"/>
      <c r="D23" s="431"/>
      <c r="E23" s="431"/>
      <c r="F23" s="431"/>
      <c r="G23" s="434"/>
      <c r="H23" s="432"/>
    </row>
    <row r="24" spans="1:11" ht="15" customHeight="1">
      <c r="A24" s="430"/>
      <c r="B24" s="431"/>
      <c r="C24" s="431"/>
      <c r="D24" s="431"/>
      <c r="E24" s="431"/>
      <c r="F24" s="431"/>
      <c r="G24" s="434"/>
      <c r="H24" s="432"/>
    </row>
    <row r="25" spans="1:11" ht="15" customHeight="1">
      <c r="A25" s="430"/>
      <c r="B25" s="431"/>
      <c r="C25" s="431"/>
      <c r="D25" s="431"/>
      <c r="E25" s="431"/>
      <c r="F25" s="431"/>
      <c r="G25" s="434"/>
      <c r="H25" s="432"/>
    </row>
    <row r="26" spans="1:11" ht="15" customHeight="1">
      <c r="A26" s="430"/>
      <c r="B26" s="431"/>
      <c r="C26" s="431"/>
      <c r="D26" s="431"/>
      <c r="E26" s="431"/>
      <c r="F26" s="431"/>
      <c r="G26" s="431"/>
      <c r="H26" s="432"/>
    </row>
    <row r="27" spans="1:11" ht="15" customHeight="1">
      <c r="A27" s="430"/>
      <c r="B27" s="830" t="s">
        <v>4165</v>
      </c>
      <c r="C27" s="830"/>
      <c r="D27" s="830"/>
      <c r="E27" s="830"/>
      <c r="F27" s="830"/>
      <c r="G27" s="830"/>
      <c r="H27" s="432"/>
      <c r="J27" s="436"/>
      <c r="K27" s="436"/>
    </row>
    <row r="28" spans="1:11" s="3" customFormat="1" ht="15" customHeight="1">
      <c r="A28" s="430"/>
      <c r="B28" s="431"/>
      <c r="C28" s="431"/>
      <c r="D28" s="431"/>
      <c r="E28" s="431"/>
      <c r="F28" s="431"/>
      <c r="G28" s="431"/>
      <c r="H28" s="432"/>
      <c r="J28" s="437"/>
      <c r="K28" s="437"/>
    </row>
    <row r="29" spans="1:11" ht="69.75" customHeight="1">
      <c r="A29" s="430"/>
      <c r="B29" s="831" t="s">
        <v>4166</v>
      </c>
      <c r="C29" s="831"/>
      <c r="D29" s="831"/>
      <c r="E29" s="831"/>
      <c r="F29" s="831"/>
      <c r="G29" s="831"/>
      <c r="H29" s="432"/>
    </row>
    <row r="30" spans="1:11" ht="15" customHeight="1">
      <c r="A30" s="430"/>
      <c r="B30" s="827" t="s">
        <v>4162</v>
      </c>
      <c r="C30" s="827"/>
      <c r="D30" s="827"/>
      <c r="E30" s="828">
        <f>IF(DADOS!$C$30&lt;&gt;"",DADOS!$C$30," ")</f>
        <v>1720221374551</v>
      </c>
      <c r="F30" s="828"/>
      <c r="G30" s="828"/>
      <c r="H30" s="432"/>
    </row>
    <row r="31" spans="1:11" ht="15" customHeight="1">
      <c r="A31" s="430"/>
      <c r="B31" s="827" t="s">
        <v>4163</v>
      </c>
      <c r="C31" s="827"/>
      <c r="D31" s="827"/>
      <c r="E31" s="828" t="str">
        <f>IF(DADOS!$C$28&lt;&gt;"",DADOS!$C$28," ")</f>
        <v>192.266/D</v>
      </c>
      <c r="F31" s="828"/>
      <c r="G31" s="828"/>
      <c r="H31" s="432"/>
      <c r="J31" s="436"/>
      <c r="K31" s="436"/>
    </row>
    <row r="32" spans="1:11" ht="15" customHeight="1">
      <c r="A32" s="430"/>
      <c r="B32" s="431"/>
      <c r="C32" s="431"/>
      <c r="D32" s="431"/>
      <c r="E32" s="431"/>
      <c r="F32" s="431"/>
      <c r="G32" s="431"/>
      <c r="H32" s="432"/>
    </row>
    <row r="33" spans="1:11" ht="15" customHeight="1">
      <c r="A33" s="430"/>
      <c r="B33" s="431"/>
      <c r="C33" s="431"/>
      <c r="D33" s="431"/>
      <c r="E33" s="431"/>
      <c r="F33" s="431"/>
      <c r="G33" s="431"/>
      <c r="H33" s="432"/>
    </row>
    <row r="34" spans="1:11" ht="15" customHeight="1">
      <c r="A34" s="430"/>
      <c r="B34" s="431"/>
      <c r="C34" s="431"/>
      <c r="D34" s="431"/>
      <c r="E34" s="431"/>
      <c r="F34" s="431"/>
      <c r="G34" s="431"/>
      <c r="H34" s="432"/>
    </row>
    <row r="35" spans="1:11" ht="15" customHeight="1">
      <c r="A35" s="430"/>
      <c r="B35" s="431"/>
      <c r="C35" s="431"/>
      <c r="D35" s="431"/>
      <c r="E35" s="431"/>
      <c r="F35" s="431"/>
      <c r="G35" s="431"/>
      <c r="H35" s="432"/>
    </row>
    <row r="36" spans="1:11" ht="15" customHeight="1">
      <c r="A36" s="430"/>
      <c r="B36" s="431"/>
      <c r="C36" s="431"/>
      <c r="D36" s="431"/>
      <c r="E36" s="431" t="s">
        <v>4164</v>
      </c>
      <c r="F36" s="431"/>
      <c r="G36" s="431"/>
      <c r="H36" s="432"/>
    </row>
    <row r="37" spans="1:11" ht="15" customHeight="1">
      <c r="A37" s="430"/>
      <c r="B37" s="431"/>
      <c r="C37" s="431"/>
      <c r="D37" s="431"/>
      <c r="E37" s="829" t="str">
        <f>IF(DADOS!$C$24&lt;&gt;"",DADOS!$C$24," ")</f>
        <v>PATRÍCIA VINCENZI DOS SANTOS</v>
      </c>
      <c r="F37" s="829"/>
      <c r="G37" s="829"/>
      <c r="H37" s="432"/>
    </row>
    <row r="38" spans="1:11" ht="15" customHeight="1">
      <c r="A38" s="430"/>
      <c r="B38" s="431"/>
      <c r="C38" s="431"/>
      <c r="D38" s="431"/>
      <c r="E38" s="431"/>
      <c r="F38" s="431"/>
      <c r="G38" s="431"/>
      <c r="H38" s="432"/>
    </row>
    <row r="39" spans="1:11" ht="15" customHeight="1">
      <c r="A39" s="430"/>
      <c r="B39" s="431"/>
      <c r="C39" s="431"/>
      <c r="D39" s="431"/>
      <c r="E39" s="431"/>
      <c r="F39" s="431"/>
      <c r="G39" s="431"/>
      <c r="H39" s="432"/>
      <c r="I39" s="416"/>
    </row>
    <row r="40" spans="1:11" ht="15" customHeight="1">
      <c r="A40" s="430"/>
      <c r="B40" s="431"/>
      <c r="C40" s="431"/>
      <c r="D40" s="431"/>
      <c r="E40" s="431"/>
      <c r="F40" s="431"/>
      <c r="G40" s="431"/>
      <c r="H40" s="432"/>
      <c r="I40" s="416"/>
    </row>
    <row r="41" spans="1:11" ht="15" customHeight="1">
      <c r="A41" s="430"/>
      <c r="B41" s="431"/>
      <c r="C41" s="431"/>
      <c r="D41" s="431"/>
      <c r="E41" s="431"/>
      <c r="F41" s="431"/>
      <c r="G41" s="431"/>
      <c r="H41" s="432"/>
      <c r="I41" s="416"/>
    </row>
    <row r="42" spans="1:11" ht="15" customHeight="1">
      <c r="A42" s="438"/>
      <c r="B42" s="439"/>
      <c r="C42" s="439"/>
      <c r="D42" s="439"/>
      <c r="E42" s="439"/>
      <c r="F42" s="439"/>
      <c r="G42" s="439"/>
      <c r="H42" s="440"/>
      <c r="I42" s="416"/>
    </row>
    <row r="43" spans="1:11" s="3" customFormat="1" ht="15" customHeight="1">
      <c r="A43" s="441"/>
      <c r="B43" s="441"/>
      <c r="C43" s="441"/>
      <c r="D43" s="441"/>
      <c r="E43" s="441"/>
      <c r="F43" s="441"/>
      <c r="G43" s="441"/>
      <c r="H43" s="441"/>
      <c r="I43" s="442"/>
    </row>
    <row r="44" spans="1:11" ht="8.1" customHeight="1">
      <c r="A44" s="441"/>
      <c r="B44" s="441"/>
      <c r="C44" s="441"/>
      <c r="D44" s="441"/>
      <c r="E44" s="441"/>
      <c r="F44" s="441"/>
      <c r="G44" s="441"/>
      <c r="H44" s="441"/>
      <c r="I44" s="416"/>
    </row>
    <row r="45" spans="1:11">
      <c r="A45" s="441"/>
      <c r="B45" s="441"/>
      <c r="C45" s="441"/>
      <c r="D45" s="441"/>
      <c r="E45" s="441"/>
      <c r="F45" s="441"/>
      <c r="G45" s="441"/>
      <c r="H45" s="441"/>
      <c r="I45" s="416"/>
      <c r="J45" s="436"/>
      <c r="K45" s="436"/>
    </row>
    <row r="46" spans="1:11">
      <c r="A46" s="441"/>
      <c r="B46" s="441"/>
      <c r="C46" s="441"/>
      <c r="D46" s="441"/>
      <c r="E46" s="441"/>
      <c r="F46" s="441"/>
      <c r="G46" s="441"/>
      <c r="H46" s="441"/>
      <c r="I46" s="416"/>
    </row>
    <row r="47" spans="1:11">
      <c r="A47" s="441"/>
      <c r="B47" s="441"/>
      <c r="C47" s="441"/>
      <c r="D47" s="441"/>
      <c r="E47" s="441"/>
      <c r="F47" s="441"/>
      <c r="G47" s="441"/>
      <c r="H47" s="441"/>
      <c r="I47" s="416"/>
    </row>
    <row r="48" spans="1:11">
      <c r="A48" s="441"/>
      <c r="B48" s="441"/>
      <c r="C48" s="441"/>
      <c r="D48" s="441"/>
      <c r="E48" s="441"/>
      <c r="F48" s="441"/>
      <c r="G48" s="441"/>
      <c r="H48" s="441"/>
      <c r="I48" s="416"/>
    </row>
    <row r="49" spans="1:11">
      <c r="A49" s="441"/>
      <c r="B49" s="441"/>
      <c r="C49" s="441"/>
      <c r="D49" s="441"/>
      <c r="E49" s="441"/>
      <c r="F49" s="441"/>
      <c r="G49" s="441"/>
      <c r="H49" s="441"/>
      <c r="I49" s="416"/>
    </row>
    <row r="50" spans="1:11">
      <c r="A50" s="441"/>
      <c r="B50" s="441"/>
      <c r="C50" s="441"/>
      <c r="D50" s="441"/>
      <c r="E50" s="441"/>
      <c r="F50" s="441"/>
      <c r="G50" s="441"/>
      <c r="H50" s="441"/>
      <c r="I50" s="416"/>
    </row>
    <row r="51" spans="1:11" s="3" customFormat="1">
      <c r="A51" s="441"/>
      <c r="B51" s="441"/>
      <c r="C51" s="441"/>
      <c r="D51" s="441"/>
      <c r="E51" s="441"/>
      <c r="F51" s="441"/>
      <c r="G51" s="441"/>
      <c r="H51" s="441"/>
      <c r="I51" s="442"/>
    </row>
    <row r="52" spans="1:11" ht="8.1" customHeight="1">
      <c r="A52" s="441"/>
      <c r="B52" s="441"/>
      <c r="C52" s="441"/>
      <c r="D52" s="441"/>
      <c r="E52" s="441"/>
      <c r="F52" s="441"/>
      <c r="G52" s="441"/>
      <c r="H52" s="441"/>
      <c r="I52" s="416"/>
    </row>
    <row r="53" spans="1:11">
      <c r="A53" s="416"/>
      <c r="B53" s="416"/>
      <c r="C53" s="416"/>
      <c r="D53" s="416"/>
      <c r="E53" s="416"/>
      <c r="F53" s="416"/>
      <c r="G53" s="416"/>
      <c r="H53" s="416"/>
      <c r="I53" s="416"/>
    </row>
    <row r="54" spans="1:11">
      <c r="A54" s="416"/>
      <c r="B54" s="416"/>
      <c r="C54" s="416"/>
      <c r="D54" s="416"/>
      <c r="E54" s="416"/>
      <c r="F54" s="416"/>
      <c r="G54" s="416"/>
      <c r="H54" s="416"/>
      <c r="I54" s="416"/>
      <c r="J54" s="436"/>
      <c r="K54" s="436"/>
    </row>
    <row r="55" spans="1:11">
      <c r="A55" s="416"/>
      <c r="B55" s="416"/>
      <c r="C55" s="416"/>
      <c r="D55" s="416"/>
      <c r="E55" s="416"/>
      <c r="F55" s="416"/>
      <c r="G55" s="416"/>
      <c r="H55" s="416"/>
      <c r="I55" s="416"/>
    </row>
    <row r="57" spans="1:11" s="3" customFormat="1"/>
    <row r="58" spans="1:11" ht="8.1" customHeight="1"/>
  </sheetData>
  <mergeCells count="20">
    <mergeCell ref="A1:H1"/>
    <mergeCell ref="A2:H2"/>
    <mergeCell ref="C3:G3"/>
    <mergeCell ref="C4:G4"/>
    <mergeCell ref="C5:G5"/>
    <mergeCell ref="A7:H7"/>
    <mergeCell ref="C11:F11"/>
    <mergeCell ref="B13:G13"/>
    <mergeCell ref="B14:D14"/>
    <mergeCell ref="E14:G14"/>
    <mergeCell ref="B15:D15"/>
    <mergeCell ref="E15:G15"/>
    <mergeCell ref="E21:G21"/>
    <mergeCell ref="B27:G27"/>
    <mergeCell ref="B29:G29"/>
    <mergeCell ref="B30:D30"/>
    <mergeCell ref="E30:G30"/>
    <mergeCell ref="B31:D31"/>
    <mergeCell ref="E31:G31"/>
    <mergeCell ref="E37:G37"/>
  </mergeCells>
  <pageMargins left="1.1812499999999999" right="0.78749999999999998" top="0.98402777777777795" bottom="0.98402777777777795" header="0.51180555555555496" footer="0.51180555555555496"/>
  <pageSetup paperSize="9" scale="84" firstPageNumber="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dimension ref="A1:AJ25"/>
  <sheetViews>
    <sheetView view="pageBreakPreview" workbookViewId="0">
      <selection activeCell="D18" sqref="D18"/>
    </sheetView>
  </sheetViews>
  <sheetFormatPr defaultRowHeight="15"/>
  <cols>
    <col min="1" max="1" width="7.7109375" customWidth="1"/>
    <col min="2" max="2" width="12.42578125" customWidth="1"/>
    <col min="3" max="3" width="10.28515625" customWidth="1"/>
    <col min="4" max="4" width="47.7109375" customWidth="1"/>
    <col min="5" max="5" width="16.5703125" customWidth="1"/>
    <col min="6" max="1025" width="8.7109375" customWidth="1"/>
  </cols>
  <sheetData>
    <row r="1" spans="1:36" s="136" customFormat="1" ht="15" customHeight="1">
      <c r="A1" s="129"/>
      <c r="B1" s="443"/>
      <c r="C1" s="841" t="s">
        <v>4167</v>
      </c>
      <c r="D1" s="841"/>
      <c r="E1" s="841"/>
      <c r="F1" s="841"/>
      <c r="G1" s="841"/>
      <c r="H1" s="133"/>
      <c r="I1" s="133"/>
      <c r="J1" s="133"/>
      <c r="K1" s="133"/>
      <c r="L1" s="132"/>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1:36" s="136" customFormat="1" ht="12.75" customHeight="1">
      <c r="A2" s="137"/>
      <c r="B2" s="137"/>
      <c r="C2" s="842" t="s">
        <v>158</v>
      </c>
      <c r="D2" s="842"/>
      <c r="E2" s="842"/>
      <c r="F2" s="842"/>
      <c r="G2" s="842"/>
      <c r="K2" s="444"/>
      <c r="L2" s="143"/>
      <c r="M2" s="135"/>
      <c r="N2" s="135"/>
      <c r="O2" s="135"/>
      <c r="P2" s="135"/>
      <c r="Q2" s="135"/>
      <c r="R2" s="135"/>
      <c r="S2" s="135"/>
      <c r="T2" s="135"/>
      <c r="U2" s="135"/>
      <c r="V2" s="135"/>
      <c r="W2" s="135"/>
      <c r="X2" s="135"/>
      <c r="Y2" s="135"/>
      <c r="Z2" s="135"/>
      <c r="AA2" s="135"/>
      <c r="AB2" s="135"/>
      <c r="AC2" s="135"/>
      <c r="AD2" s="135"/>
      <c r="AE2" s="135"/>
      <c r="AF2" s="135"/>
      <c r="AG2" s="135"/>
      <c r="AH2" s="135"/>
      <c r="AI2" s="135"/>
      <c r="AJ2" s="135"/>
    </row>
    <row r="3" spans="1:36" s="136" customFormat="1" ht="15" customHeight="1">
      <c r="A3" s="137"/>
      <c r="B3" s="137"/>
      <c r="C3" s="842" t="s">
        <v>15</v>
      </c>
      <c r="D3" s="842"/>
      <c r="E3" s="842"/>
      <c r="F3" s="842"/>
      <c r="G3" s="842"/>
      <c r="K3" s="444"/>
      <c r="L3" s="143"/>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6" s="136" customFormat="1" ht="12.75" customHeight="1">
      <c r="A4" s="137"/>
      <c r="B4" s="137"/>
      <c r="C4" s="419" t="s">
        <v>51</v>
      </c>
      <c r="D4" s="445" t="str">
        <f>IF(DADOS!C12&lt;&gt;"",DADOS!C12," ")</f>
        <v>UNIDADE BÁSICA DE SAUDE TIPO II</v>
      </c>
      <c r="E4" s="446" t="s">
        <v>4168</v>
      </c>
      <c r="F4" s="839" t="str">
        <f>IF(DADOS!C24&lt;&gt;"",DADOS!C24," ")</f>
        <v>PATRÍCIA VINCENZI DOS SANTOS</v>
      </c>
      <c r="G4" s="839"/>
      <c r="H4" s="839"/>
      <c r="K4" s="347"/>
      <c r="L4" s="151"/>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6" s="136" customFormat="1" ht="12.75" customHeight="1">
      <c r="A5" s="137"/>
      <c r="B5" s="137"/>
      <c r="C5" s="346" t="s">
        <v>55</v>
      </c>
      <c r="D5" s="445" t="str">
        <f>IF(DADOS!$C$16&lt;&gt;"",DADOS!$C$16," ")</f>
        <v>PATO BRANCO</v>
      </c>
      <c r="E5" s="446" t="s">
        <v>162</v>
      </c>
      <c r="F5" s="843">
        <f>IF(DADOS!C30&lt;&gt;"",DADOS!C30," ")</f>
        <v>1720221374551</v>
      </c>
      <c r="G5" s="843"/>
      <c r="H5" s="843"/>
      <c r="I5" s="785"/>
      <c r="J5" s="785"/>
      <c r="K5" s="347"/>
      <c r="L5" s="151"/>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6" s="135" customFormat="1" ht="12" customHeight="1">
      <c r="A6" s="443"/>
      <c r="B6" s="443"/>
      <c r="C6" s="161" t="s">
        <v>159</v>
      </c>
      <c r="D6" s="449">
        <f>IF('FOLHA FECHAMENTO'!K12&lt;&gt;"",'FOLHA FECHAMENTO'!K12," ")</f>
        <v>178496905</v>
      </c>
      <c r="E6" s="346" t="s">
        <v>163</v>
      </c>
      <c r="F6" s="839" t="str">
        <f>IF(DADOS!C28&lt;&gt;"",DADOS!C28," ")</f>
        <v>192.266/D</v>
      </c>
      <c r="G6" s="839"/>
      <c r="H6" s="839"/>
      <c r="I6" s="785"/>
      <c r="J6" s="785"/>
      <c r="K6" s="448"/>
      <c r="L6" s="154"/>
    </row>
    <row r="7" spans="1:36" s="135" customFormat="1" ht="12.75">
      <c r="A7" s="443"/>
      <c r="B7" s="443"/>
      <c r="C7" s="346" t="s">
        <v>57</v>
      </c>
      <c r="D7" s="840" t="str">
        <f>IF(DADOS!L12&lt;&gt;"",DADOS!L12," ")</f>
        <v>PREFEITURA MUNICIPAL</v>
      </c>
      <c r="E7" s="840"/>
      <c r="F7" s="450"/>
      <c r="G7" s="450"/>
      <c r="H7" s="346"/>
      <c r="I7" s="785"/>
      <c r="J7" s="785"/>
      <c r="K7" s="447"/>
      <c r="L7" s="157"/>
    </row>
    <row r="8" spans="1:36" ht="25.5" customHeight="1">
      <c r="A8" s="451" t="s">
        <v>4169</v>
      </c>
      <c r="B8" s="452" t="s">
        <v>4170</v>
      </c>
      <c r="C8" s="452" t="s">
        <v>4171</v>
      </c>
      <c r="D8" s="451" t="s">
        <v>4172</v>
      </c>
      <c r="E8" s="451" t="s">
        <v>4173</v>
      </c>
      <c r="F8" s="452" t="s">
        <v>4174</v>
      </c>
      <c r="G8" s="837" t="s">
        <v>4175</v>
      </c>
      <c r="H8" s="837"/>
      <c r="I8" s="837" t="s">
        <v>4176</v>
      </c>
      <c r="J8" s="837"/>
      <c r="K8" s="453"/>
    </row>
    <row r="9" spans="1:36">
      <c r="A9" s="838" t="s">
        <v>4177</v>
      </c>
      <c r="B9" s="838"/>
      <c r="C9" s="838"/>
      <c r="D9" s="838"/>
      <c r="E9" s="838"/>
      <c r="F9" s="838"/>
      <c r="G9" s="454" t="s">
        <v>20</v>
      </c>
      <c r="H9" s="454" t="s">
        <v>21</v>
      </c>
      <c r="I9" s="454" t="s">
        <v>20</v>
      </c>
      <c r="J9" s="454" t="s">
        <v>21</v>
      </c>
      <c r="K9" s="455"/>
    </row>
    <row r="10" spans="1:36">
      <c r="A10" s="456"/>
      <c r="B10" s="457"/>
      <c r="C10" s="458"/>
      <c r="D10" s="456"/>
      <c r="E10" s="459"/>
      <c r="F10" s="459"/>
      <c r="G10" s="456"/>
      <c r="H10" s="456"/>
      <c r="I10" s="456"/>
      <c r="J10" s="456"/>
      <c r="K10" s="1"/>
    </row>
    <row r="11" spans="1:36">
      <c r="A11" s="456"/>
      <c r="B11" s="457"/>
      <c r="C11" s="458"/>
      <c r="D11" s="456"/>
      <c r="E11" s="459"/>
      <c r="F11" s="459"/>
      <c r="G11" s="456"/>
      <c r="H11" s="456"/>
      <c r="I11" s="456"/>
      <c r="J11" s="456"/>
      <c r="K11" s="1"/>
    </row>
    <row r="12" spans="1:36">
      <c r="A12" s="456"/>
      <c r="B12" s="457"/>
      <c r="C12" s="458"/>
      <c r="D12" s="456"/>
      <c r="E12" s="459"/>
      <c r="F12" s="459"/>
      <c r="G12" s="456"/>
      <c r="H12" s="456"/>
      <c r="I12" s="456"/>
      <c r="J12" s="456"/>
      <c r="K12" s="1"/>
    </row>
    <row r="13" spans="1:36">
      <c r="A13" s="456"/>
      <c r="B13" s="457"/>
      <c r="C13" s="458"/>
      <c r="D13" s="456"/>
      <c r="E13" s="459"/>
      <c r="F13" s="459"/>
      <c r="G13" s="456"/>
      <c r="H13" s="456"/>
      <c r="I13" s="456"/>
      <c r="J13" s="456"/>
      <c r="K13" s="1"/>
    </row>
    <row r="14" spans="1:36">
      <c r="A14" s="456"/>
      <c r="B14" s="457"/>
      <c r="C14" s="458"/>
      <c r="D14" s="456"/>
      <c r="E14" s="459"/>
      <c r="F14" s="459"/>
      <c r="G14" s="456"/>
      <c r="H14" s="456"/>
      <c r="I14" s="456"/>
      <c r="J14" s="456"/>
      <c r="K14" s="1"/>
    </row>
    <row r="15" spans="1:36">
      <c r="A15" s="456"/>
      <c r="B15" s="457"/>
      <c r="C15" s="458"/>
      <c r="D15" s="456"/>
      <c r="E15" s="459"/>
      <c r="F15" s="459"/>
      <c r="G15" s="456"/>
      <c r="H15" s="456"/>
      <c r="I15" s="456"/>
      <c r="J15" s="456"/>
      <c r="K15" s="1"/>
    </row>
    <row r="16" spans="1:36">
      <c r="A16" s="456"/>
      <c r="B16" s="457"/>
      <c r="C16" s="458"/>
      <c r="D16" s="456"/>
      <c r="E16" s="459"/>
      <c r="F16" s="459"/>
      <c r="G16" s="456"/>
      <c r="H16" s="456"/>
      <c r="I16" s="456"/>
      <c r="J16" s="456"/>
    </row>
    <row r="17" spans="1:10">
      <c r="A17" s="838" t="s">
        <v>4178</v>
      </c>
      <c r="B17" s="838"/>
      <c r="C17" s="838"/>
      <c r="D17" s="838"/>
      <c r="E17" s="838"/>
      <c r="F17" s="838"/>
      <c r="G17" s="454" t="s">
        <v>20</v>
      </c>
      <c r="H17" s="454" t="s">
        <v>21</v>
      </c>
      <c r="I17" s="454" t="s">
        <v>20</v>
      </c>
      <c r="J17" s="454" t="s">
        <v>21</v>
      </c>
    </row>
    <row r="18" spans="1:10">
      <c r="A18" s="456"/>
      <c r="B18" s="457"/>
      <c r="C18" s="458"/>
      <c r="D18" s="456"/>
      <c r="E18" s="459"/>
      <c r="F18" s="459"/>
      <c r="G18" s="456"/>
      <c r="H18" s="456"/>
      <c r="I18" s="456"/>
      <c r="J18" s="456"/>
    </row>
    <row r="19" spans="1:10">
      <c r="A19" s="456"/>
      <c r="B19" s="457"/>
      <c r="C19" s="458"/>
      <c r="D19" s="456"/>
      <c r="E19" s="459"/>
      <c r="F19" s="459"/>
      <c r="G19" s="456"/>
      <c r="H19" s="456"/>
      <c r="I19" s="456"/>
      <c r="J19" s="456"/>
    </row>
    <row r="20" spans="1:10">
      <c r="A20" s="456"/>
      <c r="B20" s="457"/>
      <c r="C20" s="458"/>
      <c r="D20" s="456"/>
      <c r="E20" s="459"/>
      <c r="F20" s="459"/>
      <c r="G20" s="456"/>
      <c r="H20" s="456"/>
      <c r="I20" s="456"/>
      <c r="J20" s="456"/>
    </row>
    <row r="21" spans="1:10">
      <c r="A21" s="456"/>
      <c r="B21" s="457"/>
      <c r="C21" s="458"/>
      <c r="D21" s="456"/>
      <c r="E21" s="459"/>
      <c r="F21" s="459"/>
      <c r="G21" s="456"/>
      <c r="H21" s="456"/>
      <c r="I21" s="456"/>
      <c r="J21" s="456"/>
    </row>
    <row r="22" spans="1:10">
      <c r="A22" s="456"/>
      <c r="B22" s="457"/>
      <c r="C22" s="458"/>
      <c r="D22" s="456"/>
      <c r="E22" s="459"/>
      <c r="F22" s="459"/>
      <c r="G22" s="456"/>
      <c r="H22" s="456"/>
      <c r="I22" s="456"/>
      <c r="J22" s="456"/>
    </row>
    <row r="23" spans="1:10">
      <c r="A23" s="456"/>
      <c r="B23" s="457"/>
      <c r="C23" s="458"/>
      <c r="D23" s="456"/>
      <c r="E23" s="459"/>
      <c r="F23" s="459"/>
      <c r="G23" s="456"/>
      <c r="H23" s="456"/>
      <c r="I23" s="456"/>
      <c r="J23" s="456"/>
    </row>
    <row r="24" spans="1:10">
      <c r="A24" s="456"/>
      <c r="B24" s="457"/>
      <c r="C24" s="458"/>
      <c r="D24" s="456"/>
      <c r="E24" s="459"/>
      <c r="F24" s="459"/>
      <c r="G24" s="456"/>
      <c r="H24" s="456"/>
      <c r="I24" s="456"/>
      <c r="J24" s="456"/>
    </row>
    <row r="25" spans="1:10">
      <c r="A25" s="456"/>
      <c r="B25" s="457"/>
      <c r="C25" s="458"/>
      <c r="D25" s="456"/>
      <c r="E25" s="459"/>
      <c r="F25" s="459"/>
      <c r="G25" s="456"/>
      <c r="H25" s="456"/>
      <c r="I25" s="456"/>
      <c r="J25" s="456"/>
    </row>
  </sheetData>
  <mergeCells count="14">
    <mergeCell ref="C1:G1"/>
    <mergeCell ref="C2:G2"/>
    <mergeCell ref="C3:G3"/>
    <mergeCell ref="F4:H4"/>
    <mergeCell ref="F5:H5"/>
    <mergeCell ref="G8:H8"/>
    <mergeCell ref="I8:J8"/>
    <mergeCell ref="A9:F9"/>
    <mergeCell ref="A17:F17"/>
    <mergeCell ref="I5:J5"/>
    <mergeCell ref="F6:H6"/>
    <mergeCell ref="I6:J6"/>
    <mergeCell ref="D7:E7"/>
    <mergeCell ref="I7:J7"/>
  </mergeCells>
  <printOptions horizontalCentered="1" verticalCentered="1"/>
  <pageMargins left="0.51180555555555496" right="0.51180555555555496" top="0.98402777777777795" bottom="0.78749999999999998" header="0.51180555555555496" footer="0.51180555555555496"/>
  <pageSetup paperSize="9" scale="91" firstPageNumber="0" orientation="landscape"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sheetPr>
    <pageSetUpPr fitToPage="1"/>
  </sheetPr>
  <dimension ref="A1:K51"/>
  <sheetViews>
    <sheetView tabSelected="1" view="pageBreakPreview" workbookViewId="0">
      <selection activeCell="K10" sqref="K10"/>
    </sheetView>
  </sheetViews>
  <sheetFormatPr defaultRowHeight="15"/>
  <cols>
    <col min="1" max="5" width="8.7109375" customWidth="1"/>
    <col min="6" max="6" width="18" customWidth="1"/>
    <col min="7" max="7" width="8.7109375" customWidth="1"/>
    <col min="8" max="8" width="12" customWidth="1"/>
    <col min="9" max="1025" width="8.7109375" customWidth="1"/>
  </cols>
  <sheetData>
    <row r="1" spans="1:10" s="345" customFormat="1" ht="61.5" customHeight="1">
      <c r="A1" s="868"/>
      <c r="B1" s="869"/>
      <c r="C1" s="869"/>
      <c r="D1" s="869"/>
      <c r="E1" s="869"/>
      <c r="F1" s="869"/>
      <c r="G1" s="869"/>
      <c r="H1" s="870"/>
      <c r="I1" s="417"/>
      <c r="J1" s="344"/>
    </row>
    <row r="2" spans="1:10" s="345" customFormat="1" ht="15" customHeight="1">
      <c r="A2" s="871" t="s">
        <v>4179</v>
      </c>
      <c r="B2" s="872"/>
      <c r="C2" s="872"/>
      <c r="D2" s="872"/>
      <c r="E2" s="872"/>
      <c r="F2" s="872"/>
      <c r="G2" s="872"/>
      <c r="H2" s="873"/>
      <c r="I2" s="417"/>
      <c r="J2" s="344"/>
    </row>
    <row r="3" spans="1:10" s="345" customFormat="1" ht="15" customHeight="1">
      <c r="A3" s="543"/>
      <c r="B3" s="544"/>
      <c r="C3" s="544"/>
      <c r="D3" s="544"/>
      <c r="E3" s="544"/>
      <c r="F3" s="544"/>
      <c r="G3" s="544"/>
      <c r="H3" s="545"/>
      <c r="I3" s="417"/>
      <c r="J3" s="344"/>
    </row>
    <row r="4" spans="1:10" s="345" customFormat="1" ht="15" customHeight="1">
      <c r="A4" s="546" t="s">
        <v>11696</v>
      </c>
      <c r="B4" s="544"/>
      <c r="C4" s="544"/>
      <c r="D4" s="544"/>
      <c r="E4" s="544"/>
      <c r="F4" s="544"/>
      <c r="G4" s="544"/>
      <c r="H4" s="547" t="s">
        <v>11697</v>
      </c>
      <c r="I4" s="417"/>
      <c r="J4" s="344"/>
    </row>
    <row r="5" spans="1:10" s="345" customFormat="1" ht="15" customHeight="1" thickBot="1">
      <c r="A5" s="548"/>
      <c r="B5" s="468"/>
      <c r="C5" s="549"/>
      <c r="D5" s="550"/>
      <c r="E5" s="550"/>
      <c r="F5" s="550"/>
      <c r="G5" s="468"/>
      <c r="H5" s="551"/>
      <c r="I5" s="417"/>
      <c r="J5" s="344"/>
    </row>
    <row r="6" spans="1:10" ht="15.75" thickBot="1">
      <c r="A6" s="874" t="s">
        <v>4180</v>
      </c>
      <c r="B6" s="875"/>
      <c r="C6" s="875"/>
      <c r="D6" s="875"/>
      <c r="E6" s="875"/>
      <c r="F6" s="875"/>
      <c r="G6" s="875"/>
      <c r="H6" s="876"/>
    </row>
    <row r="7" spans="1:10" ht="8.1" customHeight="1" thickBot="1">
      <c r="A7" s="552"/>
      <c r="B7" s="491"/>
      <c r="C7" s="491"/>
      <c r="D7" s="491"/>
      <c r="E7" s="491"/>
      <c r="F7" s="491"/>
      <c r="G7" s="491"/>
      <c r="H7" s="553"/>
    </row>
    <row r="8" spans="1:10" s="433" customFormat="1" ht="24.75" customHeight="1" thickBot="1">
      <c r="A8" s="554" t="s">
        <v>4181</v>
      </c>
      <c r="B8" s="877" t="s">
        <v>682</v>
      </c>
      <c r="C8" s="878"/>
      <c r="D8" s="878"/>
      <c r="E8" s="878"/>
      <c r="F8" s="879"/>
      <c r="G8" s="555" t="s">
        <v>4182</v>
      </c>
      <c r="H8" s="555" t="s">
        <v>4183</v>
      </c>
    </row>
    <row r="9" spans="1:10" ht="8.1" customHeight="1" thickBot="1">
      <c r="A9" s="552"/>
      <c r="B9" s="491"/>
      <c r="C9" s="491"/>
      <c r="D9" s="491"/>
      <c r="E9" s="491"/>
      <c r="F9" s="491"/>
      <c r="G9" s="491"/>
      <c r="H9" s="553"/>
    </row>
    <row r="10" spans="1:10" ht="15.75" thickBot="1">
      <c r="A10" s="853" t="s">
        <v>4184</v>
      </c>
      <c r="B10" s="854"/>
      <c r="C10" s="854"/>
      <c r="D10" s="854"/>
      <c r="E10" s="854"/>
      <c r="F10" s="854"/>
      <c r="G10" s="854"/>
      <c r="H10" s="855"/>
    </row>
    <row r="11" spans="1:10" ht="15.75" thickBot="1">
      <c r="A11" s="557" t="s">
        <v>4185</v>
      </c>
      <c r="B11" s="847" t="s">
        <v>4186</v>
      </c>
      <c r="C11" s="848"/>
      <c r="D11" s="848"/>
      <c r="E11" s="848"/>
      <c r="F11" s="849"/>
      <c r="G11" s="558">
        <v>0</v>
      </c>
      <c r="H11" s="558">
        <v>0</v>
      </c>
    </row>
    <row r="12" spans="1:10" ht="15.75" thickBot="1">
      <c r="A12" s="557" t="s">
        <v>4187</v>
      </c>
      <c r="B12" s="845" t="s">
        <v>4188</v>
      </c>
      <c r="C12" s="845"/>
      <c r="D12" s="845"/>
      <c r="E12" s="845"/>
      <c r="F12" s="845"/>
      <c r="G12" s="558">
        <v>1.5</v>
      </c>
      <c r="H12" s="558">
        <v>1.5</v>
      </c>
    </row>
    <row r="13" spans="1:10" ht="15.75" thickBot="1">
      <c r="A13" s="557" t="s">
        <v>4189</v>
      </c>
      <c r="B13" s="845" t="s">
        <v>4190</v>
      </c>
      <c r="C13" s="845"/>
      <c r="D13" s="845"/>
      <c r="E13" s="845"/>
      <c r="F13" s="845"/>
      <c r="G13" s="558">
        <v>1</v>
      </c>
      <c r="H13" s="558">
        <v>1</v>
      </c>
    </row>
    <row r="14" spans="1:10" ht="15.75" thickBot="1">
      <c r="A14" s="557" t="s">
        <v>4191</v>
      </c>
      <c r="B14" s="845" t="s">
        <v>4192</v>
      </c>
      <c r="C14" s="845"/>
      <c r="D14" s="845"/>
      <c r="E14" s="845"/>
      <c r="F14" s="845"/>
      <c r="G14" s="558">
        <v>0.2</v>
      </c>
      <c r="H14" s="558">
        <v>0.2</v>
      </c>
    </row>
    <row r="15" spans="1:10" ht="15.75" thickBot="1">
      <c r="A15" s="557" t="s">
        <v>4193</v>
      </c>
      <c r="B15" s="845" t="s">
        <v>4194</v>
      </c>
      <c r="C15" s="845"/>
      <c r="D15" s="845"/>
      <c r="E15" s="845"/>
      <c r="F15" s="845"/>
      <c r="G15" s="558">
        <v>0.6</v>
      </c>
      <c r="H15" s="558">
        <v>0.6</v>
      </c>
    </row>
    <row r="16" spans="1:10" ht="15.75" thickBot="1">
      <c r="A16" s="557" t="s">
        <v>4195</v>
      </c>
      <c r="B16" s="845" t="s">
        <v>4196</v>
      </c>
      <c r="C16" s="845"/>
      <c r="D16" s="845"/>
      <c r="E16" s="845"/>
      <c r="F16" s="845"/>
      <c r="G16" s="558">
        <v>2.5</v>
      </c>
      <c r="H16" s="558">
        <v>2.5</v>
      </c>
    </row>
    <row r="17" spans="1:11" ht="15.75" thickBot="1">
      <c r="A17" s="557" t="s">
        <v>4197</v>
      </c>
      <c r="B17" s="845" t="s">
        <v>4198</v>
      </c>
      <c r="C17" s="845"/>
      <c r="D17" s="845"/>
      <c r="E17" s="845"/>
      <c r="F17" s="845"/>
      <c r="G17" s="558">
        <v>3</v>
      </c>
      <c r="H17" s="558">
        <v>3</v>
      </c>
    </row>
    <row r="18" spans="1:11" ht="15.75" thickBot="1">
      <c r="A18" s="557" t="s">
        <v>4199</v>
      </c>
      <c r="B18" s="845" t="s">
        <v>4200</v>
      </c>
      <c r="C18" s="845"/>
      <c r="D18" s="845"/>
      <c r="E18" s="845"/>
      <c r="F18" s="845"/>
      <c r="G18" s="558">
        <v>8</v>
      </c>
      <c r="H18" s="558">
        <v>8</v>
      </c>
    </row>
    <row r="19" spans="1:11" ht="15.75" thickBot="1">
      <c r="A19" s="557" t="s">
        <v>4201</v>
      </c>
      <c r="B19" s="847" t="s">
        <v>4202</v>
      </c>
      <c r="C19" s="848"/>
      <c r="D19" s="848"/>
      <c r="E19" s="848"/>
      <c r="F19" s="849"/>
      <c r="G19" s="558">
        <v>1</v>
      </c>
      <c r="H19" s="558">
        <v>1</v>
      </c>
      <c r="J19" s="436"/>
      <c r="K19" s="436"/>
    </row>
    <row r="20" spans="1:11" s="3" customFormat="1" ht="15.75" thickBot="1">
      <c r="A20" s="556" t="s">
        <v>4131</v>
      </c>
      <c r="B20" s="850" t="s">
        <v>4203</v>
      </c>
      <c r="C20" s="851"/>
      <c r="D20" s="851"/>
      <c r="E20" s="851"/>
      <c r="F20" s="852"/>
      <c r="G20" s="559">
        <v>17.8</v>
      </c>
      <c r="H20" s="559">
        <v>17.8</v>
      </c>
      <c r="J20" s="437"/>
      <c r="K20" s="437"/>
    </row>
    <row r="21" spans="1:11" ht="8.1" customHeight="1" thickBot="1">
      <c r="A21" s="560"/>
      <c r="B21" s="549"/>
      <c r="C21" s="549"/>
      <c r="D21" s="549"/>
      <c r="E21" s="549"/>
      <c r="F21" s="549"/>
      <c r="G21" s="549"/>
      <c r="H21" s="561"/>
    </row>
    <row r="22" spans="1:11" ht="15.75" thickBot="1">
      <c r="A22" s="853" t="s">
        <v>4204</v>
      </c>
      <c r="B22" s="854"/>
      <c r="C22" s="854"/>
      <c r="D22" s="854"/>
      <c r="E22" s="854"/>
      <c r="F22" s="854"/>
      <c r="G22" s="854"/>
      <c r="H22" s="855"/>
    </row>
    <row r="23" spans="1:11" ht="15.75" thickBot="1">
      <c r="A23" s="557" t="s">
        <v>4205</v>
      </c>
      <c r="B23" s="847" t="s">
        <v>4206</v>
      </c>
      <c r="C23" s="848"/>
      <c r="D23" s="848"/>
      <c r="E23" s="848"/>
      <c r="F23" s="849"/>
      <c r="G23" s="558">
        <v>17.93</v>
      </c>
      <c r="H23" s="558" t="s">
        <v>4207</v>
      </c>
      <c r="J23" s="436"/>
      <c r="K23" s="436"/>
    </row>
    <row r="24" spans="1:11" ht="15.75" thickBot="1">
      <c r="A24" s="557" t="s">
        <v>4208</v>
      </c>
      <c r="B24" s="845" t="s">
        <v>4209</v>
      </c>
      <c r="C24" s="845"/>
      <c r="D24" s="845"/>
      <c r="E24" s="845"/>
      <c r="F24" s="845"/>
      <c r="G24" s="558">
        <v>3.97</v>
      </c>
      <c r="H24" s="558" t="s">
        <v>4207</v>
      </c>
    </row>
    <row r="25" spans="1:11" ht="15.75" thickBot="1">
      <c r="A25" s="557" t="s">
        <v>4210</v>
      </c>
      <c r="B25" s="845" t="s">
        <v>4211</v>
      </c>
      <c r="C25" s="845"/>
      <c r="D25" s="845"/>
      <c r="E25" s="845"/>
      <c r="F25" s="845"/>
      <c r="G25" s="558">
        <v>0.88</v>
      </c>
      <c r="H25" s="558">
        <v>0.67</v>
      </c>
    </row>
    <row r="26" spans="1:11" ht="15.75" thickBot="1">
      <c r="A26" s="557" t="s">
        <v>4212</v>
      </c>
      <c r="B26" s="845" t="s">
        <v>4213</v>
      </c>
      <c r="C26" s="845"/>
      <c r="D26" s="845"/>
      <c r="E26" s="845"/>
      <c r="F26" s="845"/>
      <c r="G26" s="558">
        <v>10.87</v>
      </c>
      <c r="H26" s="558">
        <v>8.33</v>
      </c>
    </row>
    <row r="27" spans="1:11" ht="15.75" thickBot="1">
      <c r="A27" s="557" t="s">
        <v>4214</v>
      </c>
      <c r="B27" s="845" t="s">
        <v>4215</v>
      </c>
      <c r="C27" s="845"/>
      <c r="D27" s="845"/>
      <c r="E27" s="845"/>
      <c r="F27" s="845"/>
      <c r="G27" s="558">
        <v>7.0000000000000007E-2</v>
      </c>
      <c r="H27" s="558">
        <v>0.06</v>
      </c>
    </row>
    <row r="28" spans="1:11" ht="15.75" thickBot="1">
      <c r="A28" s="557" t="s">
        <v>4216</v>
      </c>
      <c r="B28" s="845" t="s">
        <v>4217</v>
      </c>
      <c r="C28" s="845"/>
      <c r="D28" s="845"/>
      <c r="E28" s="845"/>
      <c r="F28" s="845"/>
      <c r="G28" s="558">
        <v>0.72</v>
      </c>
      <c r="H28" s="558">
        <v>0.56000000000000005</v>
      </c>
    </row>
    <row r="29" spans="1:11" ht="15.75" thickBot="1">
      <c r="A29" s="557" t="s">
        <v>4218</v>
      </c>
      <c r="B29" s="845" t="s">
        <v>4219</v>
      </c>
      <c r="C29" s="845"/>
      <c r="D29" s="845"/>
      <c r="E29" s="845"/>
      <c r="F29" s="845"/>
      <c r="G29" s="558">
        <v>1.81</v>
      </c>
      <c r="H29" s="558" t="s">
        <v>4207</v>
      </c>
    </row>
    <row r="30" spans="1:11" ht="15.75" thickBot="1">
      <c r="A30" s="557" t="s">
        <v>4220</v>
      </c>
      <c r="B30" s="845" t="s">
        <v>4221</v>
      </c>
      <c r="C30" s="845"/>
      <c r="D30" s="845"/>
      <c r="E30" s="845"/>
      <c r="F30" s="845"/>
      <c r="G30" s="558">
        <v>0.11</v>
      </c>
      <c r="H30" s="558">
        <v>0.08</v>
      </c>
    </row>
    <row r="31" spans="1:11" ht="15.75" thickBot="1">
      <c r="A31" s="557" t="s">
        <v>4222</v>
      </c>
      <c r="B31" s="847" t="s">
        <v>4223</v>
      </c>
      <c r="C31" s="848"/>
      <c r="D31" s="848"/>
      <c r="E31" s="848"/>
      <c r="F31" s="849"/>
      <c r="G31" s="558">
        <v>9.01</v>
      </c>
      <c r="H31" s="558">
        <v>6.91</v>
      </c>
    </row>
    <row r="32" spans="1:11" ht="15.75" thickBot="1">
      <c r="A32" s="557" t="s">
        <v>4224</v>
      </c>
      <c r="B32" s="847" t="s">
        <v>4225</v>
      </c>
      <c r="C32" s="848"/>
      <c r="D32" s="848"/>
      <c r="E32" s="848"/>
      <c r="F32" s="849"/>
      <c r="G32" s="558">
        <v>0.03</v>
      </c>
      <c r="H32" s="558">
        <v>0.03</v>
      </c>
    </row>
    <row r="33" spans="1:11" s="3" customFormat="1" ht="15.75" thickBot="1">
      <c r="A33" s="556" t="s">
        <v>4132</v>
      </c>
      <c r="B33" s="850" t="s">
        <v>4226</v>
      </c>
      <c r="C33" s="851"/>
      <c r="D33" s="851"/>
      <c r="E33" s="851"/>
      <c r="F33" s="852"/>
      <c r="G33" s="559">
        <v>45.4</v>
      </c>
      <c r="H33" s="559">
        <v>16.64</v>
      </c>
    </row>
    <row r="34" spans="1:11" ht="8.1" customHeight="1" thickBot="1">
      <c r="A34" s="560"/>
      <c r="B34" s="549"/>
      <c r="C34" s="549"/>
      <c r="D34" s="549"/>
      <c r="E34" s="549"/>
      <c r="F34" s="549"/>
      <c r="G34" s="549"/>
      <c r="H34" s="561"/>
    </row>
    <row r="35" spans="1:11" ht="15.75" thickBot="1">
      <c r="A35" s="853" t="s">
        <v>4227</v>
      </c>
      <c r="B35" s="854"/>
      <c r="C35" s="854"/>
      <c r="D35" s="854"/>
      <c r="E35" s="854"/>
      <c r="F35" s="854"/>
      <c r="G35" s="854"/>
      <c r="H35" s="855"/>
      <c r="J35" s="436"/>
      <c r="K35" s="436"/>
    </row>
    <row r="36" spans="1:11" ht="15.75" thickBot="1">
      <c r="A36" s="557" t="s">
        <v>4228</v>
      </c>
      <c r="B36" s="847" t="s">
        <v>4229</v>
      </c>
      <c r="C36" s="848"/>
      <c r="D36" s="848"/>
      <c r="E36" s="848"/>
      <c r="F36" s="849"/>
      <c r="G36" s="558">
        <v>5.37</v>
      </c>
      <c r="H36" s="558">
        <v>4.12</v>
      </c>
    </row>
    <row r="37" spans="1:11" ht="15.75" thickBot="1">
      <c r="A37" s="557" t="s">
        <v>4230</v>
      </c>
      <c r="B37" s="845" t="s">
        <v>4231</v>
      </c>
      <c r="C37" s="845"/>
      <c r="D37" s="845"/>
      <c r="E37" s="845"/>
      <c r="F37" s="845"/>
      <c r="G37" s="558">
        <v>0.13</v>
      </c>
      <c r="H37" s="558">
        <v>0.1</v>
      </c>
    </row>
    <row r="38" spans="1:11" ht="15.75" thickBot="1">
      <c r="A38" s="557" t="s">
        <v>4232</v>
      </c>
      <c r="B38" s="845" t="s">
        <v>4233</v>
      </c>
      <c r="C38" s="845"/>
      <c r="D38" s="845"/>
      <c r="E38" s="845"/>
      <c r="F38" s="845"/>
      <c r="G38" s="558">
        <v>4.22</v>
      </c>
      <c r="H38" s="558">
        <v>3.24</v>
      </c>
    </row>
    <row r="39" spans="1:11" ht="15.75" thickBot="1">
      <c r="A39" s="557" t="s">
        <v>4234</v>
      </c>
      <c r="B39" s="845" t="s">
        <v>4235</v>
      </c>
      <c r="C39" s="845"/>
      <c r="D39" s="845"/>
      <c r="E39" s="845"/>
      <c r="F39" s="845"/>
      <c r="G39" s="558">
        <v>3.77</v>
      </c>
      <c r="H39" s="558">
        <v>2.9</v>
      </c>
    </row>
    <row r="40" spans="1:11" ht="15.75" thickBot="1">
      <c r="A40" s="557" t="s">
        <v>4236</v>
      </c>
      <c r="B40" s="847" t="s">
        <v>4237</v>
      </c>
      <c r="C40" s="848"/>
      <c r="D40" s="848"/>
      <c r="E40" s="848"/>
      <c r="F40" s="849"/>
      <c r="G40" s="558">
        <v>0.45</v>
      </c>
      <c r="H40" s="558">
        <v>0.35</v>
      </c>
    </row>
    <row r="41" spans="1:11" s="3" customFormat="1" ht="15.75" thickBot="1">
      <c r="A41" s="556" t="s">
        <v>4133</v>
      </c>
      <c r="B41" s="850" t="s">
        <v>4238</v>
      </c>
      <c r="C41" s="851"/>
      <c r="D41" s="851"/>
      <c r="E41" s="851"/>
      <c r="F41" s="852"/>
      <c r="G41" s="559">
        <v>13.94</v>
      </c>
      <c r="H41" s="559">
        <v>10.71</v>
      </c>
    </row>
    <row r="42" spans="1:11" ht="8.1" customHeight="1" thickBot="1">
      <c r="A42" s="560"/>
      <c r="B42" s="549"/>
      <c r="C42" s="549"/>
      <c r="D42" s="549"/>
      <c r="E42" s="549"/>
      <c r="F42" s="549"/>
      <c r="G42" s="549"/>
      <c r="H42" s="561"/>
    </row>
    <row r="43" spans="1:11" ht="15.75" thickBot="1">
      <c r="A43" s="853" t="s">
        <v>4239</v>
      </c>
      <c r="B43" s="854"/>
      <c r="C43" s="854"/>
      <c r="D43" s="854"/>
      <c r="E43" s="854"/>
      <c r="F43" s="854"/>
      <c r="G43" s="854"/>
      <c r="H43" s="855"/>
    </row>
    <row r="44" spans="1:11" ht="15.75" thickBot="1">
      <c r="A44" s="557" t="s">
        <v>4240</v>
      </c>
      <c r="B44" s="844" t="s">
        <v>4241</v>
      </c>
      <c r="C44" s="845"/>
      <c r="D44" s="845"/>
      <c r="E44" s="845"/>
      <c r="F44" s="846"/>
      <c r="G44" s="558">
        <v>8.08</v>
      </c>
      <c r="H44" s="558">
        <v>2.96</v>
      </c>
      <c r="J44" s="436"/>
      <c r="K44" s="436"/>
    </row>
    <row r="45" spans="1:11">
      <c r="A45" s="861" t="s">
        <v>4242</v>
      </c>
      <c r="B45" s="844" t="s">
        <v>4243</v>
      </c>
      <c r="C45" s="845"/>
      <c r="D45" s="845"/>
      <c r="E45" s="845"/>
      <c r="F45" s="846"/>
      <c r="G45" s="863">
        <v>0.45</v>
      </c>
      <c r="H45" s="863">
        <v>0.35</v>
      </c>
    </row>
    <row r="46" spans="1:11" ht="15.75" thickBot="1">
      <c r="A46" s="862"/>
      <c r="B46" s="865" t="s">
        <v>4244</v>
      </c>
      <c r="C46" s="866"/>
      <c r="D46" s="866"/>
      <c r="E46" s="866"/>
      <c r="F46" s="867"/>
      <c r="G46" s="864"/>
      <c r="H46" s="864"/>
    </row>
    <row r="47" spans="1:11" s="3" customFormat="1" ht="15.75" thickBot="1">
      <c r="A47" s="556" t="s">
        <v>4245</v>
      </c>
      <c r="B47" s="850" t="s">
        <v>4246</v>
      </c>
      <c r="C47" s="851"/>
      <c r="D47" s="851"/>
      <c r="E47" s="851"/>
      <c r="F47" s="852"/>
      <c r="G47" s="559">
        <v>8.5299999999999994</v>
      </c>
      <c r="H47" s="559">
        <v>3.31</v>
      </c>
    </row>
    <row r="48" spans="1:11" ht="8.1" customHeight="1" thickBot="1">
      <c r="A48" s="560"/>
      <c r="B48" s="549"/>
      <c r="C48" s="549"/>
      <c r="D48" s="549"/>
      <c r="E48" s="549"/>
      <c r="F48" s="549"/>
      <c r="G48" s="549"/>
      <c r="H48" s="561"/>
    </row>
    <row r="49" spans="1:8" ht="16.5" thickBot="1">
      <c r="A49" s="856" t="s">
        <v>4247</v>
      </c>
      <c r="B49" s="857"/>
      <c r="C49" s="857"/>
      <c r="D49" s="857"/>
      <c r="E49" s="857"/>
      <c r="F49" s="857"/>
      <c r="G49" s="562">
        <v>85.67</v>
      </c>
      <c r="H49" s="562">
        <v>48.46</v>
      </c>
    </row>
    <row r="50" spans="1:8">
      <c r="A50" s="563"/>
      <c r="B50" s="460"/>
      <c r="C50" s="460"/>
      <c r="D50" s="460"/>
      <c r="E50" s="460"/>
      <c r="F50" s="460"/>
      <c r="G50" s="460"/>
      <c r="H50" s="564"/>
    </row>
    <row r="51" spans="1:8" ht="15.75" thickBot="1">
      <c r="A51" s="858" t="s">
        <v>4248</v>
      </c>
      <c r="B51" s="859"/>
      <c r="C51" s="859"/>
      <c r="D51" s="859"/>
      <c r="E51" s="859"/>
      <c r="F51" s="859"/>
      <c r="G51" s="859"/>
      <c r="H51" s="860"/>
    </row>
  </sheetData>
  <mergeCells count="44">
    <mergeCell ref="A1:H1"/>
    <mergeCell ref="A2:H2"/>
    <mergeCell ref="A6:H6"/>
    <mergeCell ref="B8:F8"/>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B25:F25"/>
    <mergeCell ref="B26:F26"/>
    <mergeCell ref="A49:F49"/>
    <mergeCell ref="A51:H51"/>
    <mergeCell ref="A45:A46"/>
    <mergeCell ref="B45:F45"/>
    <mergeCell ref="G45:G46"/>
    <mergeCell ref="H45:H46"/>
    <mergeCell ref="B46:F46"/>
    <mergeCell ref="B47:F47"/>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3:H43"/>
  </mergeCells>
  <printOptions horizontalCentered="1" verticalCentered="1"/>
  <pageMargins left="1.1812499999999999" right="0.39374999999999999" top="0.78749999999999998" bottom="0.78749999999999998" header="0.51180555555555496" footer="0.51180555555555496"/>
  <pageSetup paperSize="9" scale="93"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33</vt:i4>
      </vt:variant>
    </vt:vector>
  </HeadingPairs>
  <TitlesOfParts>
    <vt:vector size="47" baseType="lpstr">
      <vt:lpstr>DADOS</vt:lpstr>
      <vt:lpstr>FOLHA FECHAMENTO</vt:lpstr>
      <vt:lpstr>BDI</vt:lpstr>
      <vt:lpstr>PLANILHA_SINTÉTICA</vt:lpstr>
      <vt:lpstr>COMPOSIÇÕES COMPLEMENTARES </vt:lpstr>
      <vt:lpstr>RESUMO</vt:lpstr>
      <vt:lpstr>SERVIÇOS</vt:lpstr>
      <vt:lpstr>INSUMOS</vt:lpstr>
      <vt:lpstr>CURVA ABC</vt:lpstr>
      <vt:lpstr>CRONOGRAMA</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'COMPOSIÇÕES COMPLEMENTARES '!_FiltrarBancoDados</vt:lpstr>
      <vt:lpstr>'CURVA ABC'!_FiltrarBancoDados</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lpstr>'COMPOSIÇÕES COMPLEMENTARES '!Z_39FA8DCB_7FE1_4377_9C2C_3A6C28B9DCE8_.wvu.PrintArea</vt:lpstr>
      <vt:lpstr>'COMPOSIÇÕES COMPLEMENTARES '!Z_60131786_0F54_49F5_B695_1A5DD0544ED6_.wvu.PrintArea</vt:lpstr>
      <vt:lpstr>'COMPOSIÇÕES COMPLEMENTARES '!Z_EBC8F422_5E67_469B_8659_30B1245AF0DB_.wvu.PrintArea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user</cp:lastModifiedBy>
  <cp:revision>52</cp:revision>
  <cp:lastPrinted>2022-06-30T18:19:42Z</cp:lastPrinted>
  <dcterms:created xsi:type="dcterms:W3CDTF">2012-02-24T19:16:29Z</dcterms:created>
  <dcterms:modified xsi:type="dcterms:W3CDTF">2022-09-14T11:53:42Z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